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U:\4-Market Analysis\4-2 Short-Term Outlook\2023\2023_04\4. PUBLICATION\data\"/>
    </mc:Choice>
  </mc:AlternateContent>
  <xr:revisionPtr revIDLastSave="0" documentId="13_ncr:1_{6C93A3F2-3BBF-4300-A8D2-90D6DD919254}" xr6:coauthVersionLast="47" xr6:coauthVersionMax="47" xr10:uidLastSave="{00000000-0000-0000-0000-000000000000}"/>
  <bookViews>
    <workbookView xWindow="-120" yWindow="-120" windowWidth="29040" windowHeight="15840" tabRatio="949" xr2:uid="{00000000-000D-0000-FFFF-FFFF00000000}"/>
  </bookViews>
  <sheets>
    <sheet name="Summary" sheetId="4" r:id="rId1"/>
    <sheet name="EU_Cereals_Balance" sheetId="35" r:id="rId2"/>
    <sheet name="MS_Cereals" sheetId="7" r:id="rId3"/>
    <sheet name="EU_Oilseeds_Balance" sheetId="36" r:id="rId4"/>
    <sheet name="MS_Oilseeds" sheetId="13" r:id="rId5"/>
    <sheet name="Protein Crops_Balance" sheetId="63" r:id="rId6"/>
    <sheet name="MS_Protein Crops" sheetId="64" r:id="rId7"/>
    <sheet name="EU_Sugar_Balance" sheetId="38" r:id="rId8"/>
    <sheet name="MS_Sugar_Beet" sheetId="15" r:id="rId9"/>
    <sheet name="EU_Biofuels_Balance" sheetId="37" r:id="rId10"/>
    <sheet name="EU_Olive_Oil_Balance" sheetId="39" r:id="rId11"/>
    <sheet name="MS_Olive_Oil" sheetId="49" r:id="rId12"/>
    <sheet name="EU_Wine_Balance" sheetId="40" r:id="rId13"/>
    <sheet name="MS_Wine" sheetId="51" r:id="rId14"/>
    <sheet name="EU_Apples_Balance" sheetId="44" r:id="rId15"/>
    <sheet name="MS_Apples" sheetId="55" r:id="rId16"/>
    <sheet name="EU_Oranges_Balance" sheetId="43" r:id="rId17"/>
    <sheet name="MS_Oranges" sheetId="53" r:id="rId18"/>
    <sheet name="EU_Peaches &amp; Nectarines_Balance" sheetId="62" r:id="rId19"/>
    <sheet name="MS_Peaches &amp; Nectarines " sheetId="56" r:id="rId20"/>
    <sheet name="EU_Tomatoes_Balance" sheetId="46" r:id="rId21"/>
    <sheet name="MS_Tomatoes" sheetId="57" r:id="rId22"/>
    <sheet name="EU_Dairy_Balances" sheetId="41" r:id="rId23"/>
    <sheet name="MS_Milk" sheetId="9" r:id="rId24"/>
    <sheet name="MS_Dairy_Products" sheetId="10" r:id="rId25"/>
    <sheet name="EU_Meat_Balance" sheetId="42" r:id="rId26"/>
    <sheet name="MS_Meat" sheetId="2" r:id="rId27"/>
    <sheet name="Livestock numbers" sheetId="14" r:id="rId28"/>
  </sheets>
  <externalReferences>
    <externalReference r:id="rId29"/>
  </externalReferences>
  <definedNames>
    <definedName name="_xlnm._FilterDatabase" localSheetId="2" hidden="1">MS_Cereals!$AK$1:$AL$974</definedName>
    <definedName name="_xlnm._FilterDatabase" localSheetId="26" hidden="1">MS_Meat!$A$4:$AK$394</definedName>
    <definedName name="_xlnm._FilterDatabase" localSheetId="4" hidden="1">MS_Oilseeds!$AK$2:$AL$391</definedName>
    <definedName name="_xlnm._FilterDatabase" localSheetId="6" hidden="1">'MS_Protein Crops'!$S$2:$T$389</definedName>
    <definedName name="METADATA">[1]MetaData!$B$3:$Q$28</definedName>
    <definedName name="_xlnm.Print_Area" localSheetId="1">EU_Cereals_Balance!$A$2:$N$258</definedName>
    <definedName name="_xlnm.Print_Area" localSheetId="22">EU_Dairy_Balances!$A$2:$Q$96</definedName>
    <definedName name="_xlnm.Print_Area" localSheetId="3">EU_Oilseeds_Balance!$A$4:$Q$93</definedName>
    <definedName name="_xlnm.Print_Area" localSheetId="2">MS_Cereals!$A$2:$Z$65</definedName>
    <definedName name="_xlnm.Print_Area" localSheetId="24">MS_Dairy_Products!$B$1:$AK$435</definedName>
    <definedName name="_xlnm.Print_Area" localSheetId="26">MS_Meat!$A$2:$AK$392</definedName>
    <definedName name="_xlnm.Print_Area" localSheetId="23">MS_Milk!$B$2:$AL$165</definedName>
    <definedName name="_xlnm.Print_Area" localSheetId="5">'Protein Crops_Balance'!#REF!</definedName>
    <definedName name="_xlnm.Print_Area" localSheetId="0">Summary!$B$1:$E$237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6" i="64" l="1"/>
  <c r="C37" i="64"/>
  <c r="D37" i="64"/>
  <c r="E37" i="64"/>
  <c r="F37" i="64"/>
  <c r="G37" i="64"/>
  <c r="H37" i="64"/>
  <c r="I37" i="64"/>
  <c r="J37" i="64"/>
  <c r="K37" i="64"/>
  <c r="L37" i="64"/>
  <c r="M37" i="64"/>
  <c r="N37" i="64"/>
  <c r="O37" i="64"/>
  <c r="P37" i="64"/>
  <c r="Q37" i="64"/>
  <c r="R37" i="64"/>
  <c r="U68" i="64"/>
  <c r="C69" i="64"/>
  <c r="D69" i="64"/>
  <c r="E69" i="64"/>
  <c r="F69" i="64"/>
  <c r="G69" i="64"/>
  <c r="H69" i="64"/>
  <c r="I69" i="64"/>
  <c r="J69" i="64"/>
  <c r="K69" i="64"/>
  <c r="L69" i="64"/>
  <c r="M69" i="64"/>
  <c r="N69" i="64"/>
  <c r="O69" i="64"/>
  <c r="P69" i="64"/>
  <c r="Q69" i="64"/>
  <c r="R69" i="64"/>
  <c r="U100" i="64"/>
  <c r="C101" i="64"/>
  <c r="D101" i="64"/>
  <c r="E101" i="64"/>
  <c r="F101" i="64"/>
  <c r="G101" i="64"/>
  <c r="H101" i="64"/>
  <c r="I101" i="64"/>
  <c r="J101" i="64"/>
  <c r="K101" i="64"/>
  <c r="L101" i="64"/>
  <c r="M101" i="64"/>
  <c r="N101" i="64"/>
  <c r="O101" i="64"/>
  <c r="P101" i="64"/>
  <c r="Q101" i="64"/>
  <c r="R101" i="64"/>
  <c r="T104" i="64"/>
  <c r="F170" i="64"/>
  <c r="J170" i="64"/>
  <c r="N170" i="64"/>
  <c r="R170" i="64"/>
  <c r="S106" i="64"/>
  <c r="F172" i="64"/>
  <c r="J172" i="64"/>
  <c r="N172" i="64"/>
  <c r="F173" i="64"/>
  <c r="N173" i="64"/>
  <c r="U108" i="64"/>
  <c r="U111" i="64"/>
  <c r="S111" i="64"/>
  <c r="T115" i="64"/>
  <c r="S115" i="64"/>
  <c r="U115" i="64"/>
  <c r="D182" i="64"/>
  <c r="L182" i="64"/>
  <c r="P182" i="64"/>
  <c r="D183" i="64"/>
  <c r="H183" i="64"/>
  <c r="P183" i="64"/>
  <c r="L184" i="64"/>
  <c r="S119" i="64"/>
  <c r="U119" i="64"/>
  <c r="F190" i="64"/>
  <c r="J190" i="64"/>
  <c r="R190" i="64"/>
  <c r="F191" i="64"/>
  <c r="J191" i="64"/>
  <c r="E192" i="64"/>
  <c r="M192" i="64"/>
  <c r="Q192" i="64"/>
  <c r="E193" i="64"/>
  <c r="M193" i="64"/>
  <c r="Q193" i="64"/>
  <c r="E194" i="64"/>
  <c r="I194" i="64"/>
  <c r="M194" i="64"/>
  <c r="Q194" i="64"/>
  <c r="U133" i="64"/>
  <c r="C134" i="64"/>
  <c r="D134" i="64"/>
  <c r="E134" i="64"/>
  <c r="F134" i="64"/>
  <c r="G134" i="64"/>
  <c r="H134" i="64"/>
  <c r="I134" i="64"/>
  <c r="J134" i="64"/>
  <c r="K134" i="64"/>
  <c r="L134" i="64"/>
  <c r="M134" i="64"/>
  <c r="N134" i="64"/>
  <c r="O134" i="64"/>
  <c r="P134" i="64"/>
  <c r="Q134" i="64"/>
  <c r="R134" i="64"/>
  <c r="D168" i="64"/>
  <c r="H168" i="64"/>
  <c r="L168" i="64"/>
  <c r="P168" i="64"/>
  <c r="S136" i="64"/>
  <c r="C170" i="64"/>
  <c r="G170" i="64"/>
  <c r="K170" i="64"/>
  <c r="O170" i="64"/>
  <c r="S138" i="64"/>
  <c r="U140" i="64"/>
  <c r="C173" i="64"/>
  <c r="E173" i="64"/>
  <c r="G173" i="64"/>
  <c r="I173" i="64"/>
  <c r="K173" i="64"/>
  <c r="M173" i="64"/>
  <c r="O173" i="64"/>
  <c r="Q173" i="64"/>
  <c r="C174" i="64"/>
  <c r="E174" i="64"/>
  <c r="G174" i="64"/>
  <c r="I174" i="64"/>
  <c r="K174" i="64"/>
  <c r="M174" i="64"/>
  <c r="O174" i="64"/>
  <c r="Q174" i="64"/>
  <c r="U143" i="64"/>
  <c r="S143" i="64"/>
  <c r="H176" i="64"/>
  <c r="L176" i="64"/>
  <c r="O176" i="64"/>
  <c r="P176" i="64"/>
  <c r="C177" i="64"/>
  <c r="G177" i="64"/>
  <c r="K177" i="64"/>
  <c r="O177" i="64"/>
  <c r="U145" i="64"/>
  <c r="F178" i="64"/>
  <c r="F179" i="64"/>
  <c r="J179" i="64"/>
  <c r="N179" i="64"/>
  <c r="S148" i="64"/>
  <c r="D181" i="64"/>
  <c r="F181" i="64"/>
  <c r="H181" i="64"/>
  <c r="L181" i="64"/>
  <c r="N181" i="64"/>
  <c r="P181" i="64"/>
  <c r="U149" i="64"/>
  <c r="O182" i="64"/>
  <c r="S150" i="64"/>
  <c r="F183" i="64"/>
  <c r="J183" i="64"/>
  <c r="N183" i="64"/>
  <c r="J184" i="64"/>
  <c r="C187" i="64"/>
  <c r="K187" i="64"/>
  <c r="C188" i="64"/>
  <c r="G188" i="64"/>
  <c r="K188" i="64"/>
  <c r="O188" i="64"/>
  <c r="Q188" i="64"/>
  <c r="E190" i="64"/>
  <c r="M190" i="64"/>
  <c r="U159" i="64"/>
  <c r="O191" i="64"/>
  <c r="H192" i="64"/>
  <c r="L192" i="64"/>
  <c r="P192" i="64"/>
  <c r="F193" i="64"/>
  <c r="H193" i="64"/>
  <c r="J193" i="64"/>
  <c r="L193" i="64"/>
  <c r="N193" i="64"/>
  <c r="P193" i="64"/>
  <c r="U165" i="64"/>
  <c r="C166" i="64"/>
  <c r="D166" i="64"/>
  <c r="E166" i="64"/>
  <c r="F166" i="64"/>
  <c r="G166" i="64"/>
  <c r="H166" i="64"/>
  <c r="I166" i="64"/>
  <c r="J166" i="64"/>
  <c r="K166" i="64"/>
  <c r="L166" i="64"/>
  <c r="M166" i="64"/>
  <c r="N166" i="64"/>
  <c r="O166" i="64"/>
  <c r="P166" i="64"/>
  <c r="Q166" i="64"/>
  <c r="R166" i="64"/>
  <c r="E168" i="64"/>
  <c r="I168" i="64"/>
  <c r="M168" i="64"/>
  <c r="Q168" i="64"/>
  <c r="R168" i="64"/>
  <c r="S168" i="64" s="1"/>
  <c r="D169" i="64"/>
  <c r="F169" i="64"/>
  <c r="H169" i="64"/>
  <c r="J169" i="64"/>
  <c r="L169" i="64"/>
  <c r="N169" i="64"/>
  <c r="P169" i="64"/>
  <c r="R169" i="64"/>
  <c r="D170" i="64"/>
  <c r="E170" i="64"/>
  <c r="H170" i="64"/>
  <c r="I170" i="64"/>
  <c r="L170" i="64"/>
  <c r="M170" i="64"/>
  <c r="P170" i="64"/>
  <c r="Q170" i="64"/>
  <c r="D171" i="64"/>
  <c r="E171" i="64"/>
  <c r="H171" i="64"/>
  <c r="I171" i="64"/>
  <c r="L171" i="64"/>
  <c r="M171" i="64"/>
  <c r="P171" i="64"/>
  <c r="Q171" i="64"/>
  <c r="C172" i="64"/>
  <c r="E172" i="64"/>
  <c r="G172" i="64"/>
  <c r="I172" i="64"/>
  <c r="K172" i="64"/>
  <c r="M172" i="64"/>
  <c r="O172" i="64"/>
  <c r="Q172" i="64"/>
  <c r="J173" i="64"/>
  <c r="R173" i="64"/>
  <c r="D174" i="64"/>
  <c r="F174" i="64"/>
  <c r="H174" i="64"/>
  <c r="J174" i="64"/>
  <c r="L174" i="64"/>
  <c r="N174" i="64"/>
  <c r="P174" i="64"/>
  <c r="R174" i="64"/>
  <c r="D176" i="64"/>
  <c r="F176" i="64"/>
  <c r="J176" i="64"/>
  <c r="N176" i="64"/>
  <c r="R176" i="64"/>
  <c r="D177" i="64"/>
  <c r="E177" i="64"/>
  <c r="F177" i="64"/>
  <c r="H177" i="64"/>
  <c r="I177" i="64"/>
  <c r="J177" i="64"/>
  <c r="L177" i="64"/>
  <c r="M177" i="64"/>
  <c r="N177" i="64"/>
  <c r="P177" i="64"/>
  <c r="Q177" i="64"/>
  <c r="R177" i="64"/>
  <c r="S177" i="64" s="1"/>
  <c r="D178" i="64"/>
  <c r="E178" i="64"/>
  <c r="H178" i="64"/>
  <c r="I178" i="64"/>
  <c r="J178" i="64"/>
  <c r="L178" i="64"/>
  <c r="M178" i="64"/>
  <c r="Q178" i="64"/>
  <c r="E179" i="64"/>
  <c r="I179" i="64"/>
  <c r="M179" i="64"/>
  <c r="Q179" i="64"/>
  <c r="S180" i="64"/>
  <c r="T180" i="64"/>
  <c r="C181" i="64"/>
  <c r="G181" i="64"/>
  <c r="J181" i="64"/>
  <c r="K181" i="64"/>
  <c r="O181" i="64"/>
  <c r="R181" i="64"/>
  <c r="F182" i="64"/>
  <c r="H182" i="64"/>
  <c r="I182" i="64"/>
  <c r="J182" i="64"/>
  <c r="N182" i="64"/>
  <c r="R182" i="64"/>
  <c r="C183" i="64"/>
  <c r="G183" i="64"/>
  <c r="K183" i="64"/>
  <c r="L183" i="64"/>
  <c r="O183" i="64"/>
  <c r="E184" i="64"/>
  <c r="F184" i="64"/>
  <c r="I184" i="64"/>
  <c r="M184" i="64"/>
  <c r="N184" i="64"/>
  <c r="Q184" i="64"/>
  <c r="S185" i="64"/>
  <c r="T185" i="64"/>
  <c r="C186" i="64"/>
  <c r="S186" i="64"/>
  <c r="T186" i="64"/>
  <c r="G187" i="64"/>
  <c r="O187" i="64"/>
  <c r="D188" i="64"/>
  <c r="H188" i="64"/>
  <c r="L188" i="64"/>
  <c r="P188" i="64"/>
  <c r="S189" i="64"/>
  <c r="T189" i="64"/>
  <c r="C190" i="64"/>
  <c r="D190" i="64"/>
  <c r="G190" i="64"/>
  <c r="H190" i="64"/>
  <c r="K190" i="64"/>
  <c r="L190" i="64"/>
  <c r="N190" i="64"/>
  <c r="O190" i="64"/>
  <c r="P190" i="64"/>
  <c r="C191" i="64"/>
  <c r="D191" i="64"/>
  <c r="G191" i="64"/>
  <c r="H191" i="64"/>
  <c r="K191" i="64"/>
  <c r="L191" i="64"/>
  <c r="N191" i="64"/>
  <c r="P191" i="64"/>
  <c r="C192" i="64"/>
  <c r="D192" i="64"/>
  <c r="G192" i="64"/>
  <c r="I192" i="64"/>
  <c r="K192" i="64"/>
  <c r="O192" i="64"/>
  <c r="C193" i="64"/>
  <c r="D193" i="64"/>
  <c r="G193" i="64"/>
  <c r="I193" i="64"/>
  <c r="K193" i="64"/>
  <c r="O193" i="64"/>
  <c r="C194" i="64"/>
  <c r="G194" i="64"/>
  <c r="K194" i="64"/>
  <c r="O194" i="64"/>
  <c r="U198" i="64"/>
  <c r="C199" i="64"/>
  <c r="D199" i="64"/>
  <c r="E199" i="64"/>
  <c r="F199" i="64"/>
  <c r="G199" i="64"/>
  <c r="H199" i="64"/>
  <c r="I199" i="64"/>
  <c r="J199" i="64"/>
  <c r="K199" i="64"/>
  <c r="L199" i="64"/>
  <c r="M199" i="64"/>
  <c r="N199" i="64"/>
  <c r="O199" i="64"/>
  <c r="P199" i="64"/>
  <c r="Q199" i="64"/>
  <c r="R199" i="64"/>
  <c r="U201" i="64"/>
  <c r="S201" i="64"/>
  <c r="U202" i="64"/>
  <c r="E268" i="64"/>
  <c r="I268" i="64"/>
  <c r="M268" i="64"/>
  <c r="Q268" i="64"/>
  <c r="S268" i="64" s="1"/>
  <c r="U204" i="64"/>
  <c r="S204" i="64"/>
  <c r="D270" i="64"/>
  <c r="L270" i="64"/>
  <c r="P270" i="64"/>
  <c r="H271" i="64"/>
  <c r="P271" i="64"/>
  <c r="D272" i="64"/>
  <c r="L272" i="64"/>
  <c r="P272" i="64"/>
  <c r="H273" i="64"/>
  <c r="P273" i="64"/>
  <c r="U208" i="64"/>
  <c r="C274" i="64"/>
  <c r="K274" i="64"/>
  <c r="O274" i="64"/>
  <c r="C276" i="64"/>
  <c r="G276" i="64"/>
  <c r="K276" i="64"/>
  <c r="O276" i="64"/>
  <c r="C277" i="64"/>
  <c r="U212" i="64"/>
  <c r="O277" i="64"/>
  <c r="S212" i="64"/>
  <c r="C278" i="64"/>
  <c r="O278" i="64"/>
  <c r="C279" i="64"/>
  <c r="O279" i="64"/>
  <c r="C280" i="64"/>
  <c r="G280" i="64"/>
  <c r="K280" i="64"/>
  <c r="O280" i="64"/>
  <c r="S215" i="64"/>
  <c r="C281" i="64"/>
  <c r="G281" i="64"/>
  <c r="T216" i="64"/>
  <c r="S216" i="64"/>
  <c r="U216" i="64"/>
  <c r="U217" i="64"/>
  <c r="L282" i="64"/>
  <c r="P283" i="64"/>
  <c r="S219" i="64"/>
  <c r="S221" i="64"/>
  <c r="C287" i="64"/>
  <c r="G287" i="64"/>
  <c r="K287" i="64"/>
  <c r="O287" i="64"/>
  <c r="C288" i="64"/>
  <c r="U223" i="64"/>
  <c r="N290" i="64"/>
  <c r="U226" i="64"/>
  <c r="U231" i="64"/>
  <c r="C232" i="64"/>
  <c r="D232" i="64"/>
  <c r="E232" i="64"/>
  <c r="F232" i="64"/>
  <c r="G232" i="64"/>
  <c r="H232" i="64"/>
  <c r="I232" i="64"/>
  <c r="J232" i="64"/>
  <c r="K232" i="64"/>
  <c r="L232" i="64"/>
  <c r="M232" i="64"/>
  <c r="N232" i="64"/>
  <c r="O232" i="64"/>
  <c r="P232" i="64"/>
  <c r="Q232" i="64"/>
  <c r="R232" i="64"/>
  <c r="H267" i="64"/>
  <c r="L267" i="64"/>
  <c r="P267" i="64"/>
  <c r="S235" i="64"/>
  <c r="H268" i="64"/>
  <c r="L268" i="64"/>
  <c r="P268" i="64"/>
  <c r="S236" i="64"/>
  <c r="C269" i="64"/>
  <c r="G269" i="64"/>
  <c r="K269" i="64"/>
  <c r="O269" i="64"/>
  <c r="C270" i="64"/>
  <c r="G270" i="64"/>
  <c r="K270" i="64"/>
  <c r="O270" i="64"/>
  <c r="G271" i="64"/>
  <c r="K271" i="64"/>
  <c r="O271" i="64"/>
  <c r="S239" i="64"/>
  <c r="C273" i="64"/>
  <c r="F273" i="64"/>
  <c r="G273" i="64"/>
  <c r="J273" i="64"/>
  <c r="K273" i="64"/>
  <c r="N273" i="64"/>
  <c r="O273" i="64"/>
  <c r="E274" i="64"/>
  <c r="F274" i="64"/>
  <c r="I274" i="64"/>
  <c r="J274" i="64"/>
  <c r="M274" i="64"/>
  <c r="N274" i="64"/>
  <c r="R274" i="64"/>
  <c r="E275" i="64"/>
  <c r="F275" i="64"/>
  <c r="M275" i="64"/>
  <c r="N275" i="64"/>
  <c r="E276" i="64"/>
  <c r="S244" i="64"/>
  <c r="E278" i="64"/>
  <c r="M278" i="64"/>
  <c r="Q278" i="64"/>
  <c r="E279" i="64"/>
  <c r="H279" i="64"/>
  <c r="I279" i="64"/>
  <c r="L279" i="64"/>
  <c r="P279" i="64"/>
  <c r="T248" i="64"/>
  <c r="G282" i="64"/>
  <c r="C283" i="64"/>
  <c r="G283" i="64"/>
  <c r="K283" i="64"/>
  <c r="G284" i="64"/>
  <c r="K284" i="64"/>
  <c r="O284" i="64"/>
  <c r="C285" i="64"/>
  <c r="G285" i="64"/>
  <c r="K285" i="64"/>
  <c r="O285" i="64"/>
  <c r="U253" i="64"/>
  <c r="T253" i="64"/>
  <c r="F286" i="64"/>
  <c r="J286" i="64"/>
  <c r="N286" i="64"/>
  <c r="E288" i="64"/>
  <c r="M288" i="64"/>
  <c r="N288" i="64"/>
  <c r="C289" i="64"/>
  <c r="G289" i="64"/>
  <c r="K289" i="64"/>
  <c r="O289" i="64"/>
  <c r="E290" i="64"/>
  <c r="I290" i="64"/>
  <c r="E291" i="64"/>
  <c r="I291" i="64"/>
  <c r="M291" i="64"/>
  <c r="Q291" i="64"/>
  <c r="E292" i="64"/>
  <c r="I292" i="64"/>
  <c r="Q292" i="64"/>
  <c r="U263" i="64"/>
  <c r="C264" i="64"/>
  <c r="D264" i="64"/>
  <c r="E264" i="64"/>
  <c r="F264" i="64"/>
  <c r="G264" i="64"/>
  <c r="H264" i="64"/>
  <c r="I264" i="64"/>
  <c r="J264" i="64"/>
  <c r="K264" i="64"/>
  <c r="L264" i="64"/>
  <c r="M264" i="64"/>
  <c r="N264" i="64"/>
  <c r="O264" i="64"/>
  <c r="P264" i="64"/>
  <c r="Q264" i="64"/>
  <c r="R264" i="64"/>
  <c r="C267" i="64"/>
  <c r="D267" i="64"/>
  <c r="F267" i="64"/>
  <c r="G267" i="64"/>
  <c r="J267" i="64"/>
  <c r="K267" i="64"/>
  <c r="N267" i="64"/>
  <c r="O267" i="64"/>
  <c r="R267" i="64"/>
  <c r="C268" i="64"/>
  <c r="D268" i="64"/>
  <c r="F268" i="64"/>
  <c r="G268" i="64"/>
  <c r="J268" i="64"/>
  <c r="K268" i="64"/>
  <c r="N268" i="64"/>
  <c r="O268" i="64"/>
  <c r="R268" i="64"/>
  <c r="F269" i="64"/>
  <c r="J269" i="64"/>
  <c r="N269" i="64"/>
  <c r="R269" i="64"/>
  <c r="H270" i="64"/>
  <c r="D271" i="64"/>
  <c r="E271" i="64"/>
  <c r="I271" i="64"/>
  <c r="L271" i="64"/>
  <c r="M271" i="64"/>
  <c r="Q271" i="64"/>
  <c r="C272" i="64"/>
  <c r="E272" i="64"/>
  <c r="G272" i="64"/>
  <c r="H272" i="64"/>
  <c r="I272" i="64"/>
  <c r="K272" i="64"/>
  <c r="M272" i="64"/>
  <c r="O272" i="64"/>
  <c r="Q272" i="64"/>
  <c r="D273" i="64"/>
  <c r="L273" i="64"/>
  <c r="D274" i="64"/>
  <c r="G274" i="64"/>
  <c r="H274" i="64"/>
  <c r="L274" i="64"/>
  <c r="P274" i="64"/>
  <c r="Q274" i="64"/>
  <c r="D275" i="64"/>
  <c r="H275" i="64"/>
  <c r="I275" i="64"/>
  <c r="L275" i="64"/>
  <c r="P275" i="64"/>
  <c r="Q275" i="64"/>
  <c r="R275" i="64"/>
  <c r="U275" i="64" s="1"/>
  <c r="D276" i="64"/>
  <c r="F276" i="64"/>
  <c r="H276" i="64"/>
  <c r="J276" i="64"/>
  <c r="L276" i="64"/>
  <c r="M276" i="64"/>
  <c r="N276" i="64"/>
  <c r="P276" i="64"/>
  <c r="Q276" i="64"/>
  <c r="R276" i="64"/>
  <c r="D277" i="64"/>
  <c r="F277" i="64"/>
  <c r="G277" i="64"/>
  <c r="H277" i="64"/>
  <c r="J277" i="64"/>
  <c r="K277" i="64"/>
  <c r="L277" i="64"/>
  <c r="N277" i="64"/>
  <c r="P277" i="64"/>
  <c r="R277" i="64"/>
  <c r="D278" i="64"/>
  <c r="F278" i="64"/>
  <c r="G278" i="64"/>
  <c r="H278" i="64"/>
  <c r="J278" i="64"/>
  <c r="K278" i="64"/>
  <c r="L278" i="64"/>
  <c r="N278" i="64"/>
  <c r="P278" i="64"/>
  <c r="R278" i="64"/>
  <c r="D279" i="64"/>
  <c r="G279" i="64"/>
  <c r="K279" i="64"/>
  <c r="D280" i="64"/>
  <c r="E280" i="64"/>
  <c r="F280" i="64"/>
  <c r="H280" i="64"/>
  <c r="I280" i="64"/>
  <c r="J280" i="64"/>
  <c r="L280" i="64"/>
  <c r="M280" i="64"/>
  <c r="N280" i="64"/>
  <c r="P280" i="64"/>
  <c r="Q280" i="64"/>
  <c r="R280" i="64"/>
  <c r="E281" i="64"/>
  <c r="F281" i="64"/>
  <c r="I281" i="64"/>
  <c r="J281" i="64"/>
  <c r="K281" i="64"/>
  <c r="M281" i="64"/>
  <c r="N281" i="64"/>
  <c r="O281" i="64"/>
  <c r="Q281" i="64"/>
  <c r="S281" i="64" s="1"/>
  <c r="R281" i="64"/>
  <c r="C282" i="64"/>
  <c r="D282" i="64"/>
  <c r="F282" i="64"/>
  <c r="H282" i="64"/>
  <c r="J282" i="64"/>
  <c r="K282" i="64"/>
  <c r="N282" i="64"/>
  <c r="O282" i="64"/>
  <c r="P282" i="64"/>
  <c r="R282" i="64"/>
  <c r="D283" i="64"/>
  <c r="F283" i="64"/>
  <c r="H283" i="64"/>
  <c r="I283" i="64"/>
  <c r="J283" i="64"/>
  <c r="L283" i="64"/>
  <c r="N283" i="64"/>
  <c r="R283" i="64"/>
  <c r="C284" i="64"/>
  <c r="D284" i="64"/>
  <c r="F284" i="64"/>
  <c r="H284" i="64"/>
  <c r="J284" i="64"/>
  <c r="L284" i="64"/>
  <c r="N284" i="64"/>
  <c r="P284" i="64"/>
  <c r="R284" i="64"/>
  <c r="E285" i="64"/>
  <c r="F285" i="64"/>
  <c r="I285" i="64"/>
  <c r="U285" i="64" s="1"/>
  <c r="J285" i="64"/>
  <c r="M285" i="64"/>
  <c r="N285" i="64"/>
  <c r="Q285" i="64"/>
  <c r="S285" i="64" s="1"/>
  <c r="R285" i="64"/>
  <c r="D286" i="64"/>
  <c r="E286" i="64"/>
  <c r="H286" i="64"/>
  <c r="I286" i="64"/>
  <c r="L286" i="64"/>
  <c r="M286" i="64"/>
  <c r="P286" i="64"/>
  <c r="Q286" i="64"/>
  <c r="R286" i="64"/>
  <c r="D287" i="64"/>
  <c r="E287" i="64"/>
  <c r="F287" i="64"/>
  <c r="H287" i="64"/>
  <c r="I287" i="64"/>
  <c r="J287" i="64"/>
  <c r="L287" i="64"/>
  <c r="M287" i="64"/>
  <c r="N287" i="64"/>
  <c r="P287" i="64"/>
  <c r="Q287" i="64"/>
  <c r="R287" i="64"/>
  <c r="D288" i="64"/>
  <c r="F288" i="64"/>
  <c r="G288" i="64"/>
  <c r="H288" i="64"/>
  <c r="J288" i="64"/>
  <c r="K288" i="64"/>
  <c r="L288" i="64"/>
  <c r="O288" i="64"/>
  <c r="P288" i="64"/>
  <c r="R288" i="64"/>
  <c r="D289" i="64"/>
  <c r="E289" i="64"/>
  <c r="H289" i="64"/>
  <c r="I289" i="64"/>
  <c r="L289" i="64"/>
  <c r="M289" i="64"/>
  <c r="P289" i="64"/>
  <c r="Q289" i="64"/>
  <c r="C290" i="64"/>
  <c r="D290" i="64"/>
  <c r="F290" i="64"/>
  <c r="G290" i="64"/>
  <c r="H290" i="64"/>
  <c r="J290" i="64"/>
  <c r="K290" i="64"/>
  <c r="L290" i="64"/>
  <c r="O290" i="64"/>
  <c r="P290" i="64"/>
  <c r="R290" i="64"/>
  <c r="C291" i="64"/>
  <c r="D291" i="64"/>
  <c r="G291" i="64"/>
  <c r="H291" i="64"/>
  <c r="K291" i="64"/>
  <c r="L291" i="64"/>
  <c r="O291" i="64"/>
  <c r="P291" i="64"/>
  <c r="C292" i="64"/>
  <c r="D292" i="64"/>
  <c r="G292" i="64"/>
  <c r="H292" i="64"/>
  <c r="K292" i="64"/>
  <c r="L292" i="64"/>
  <c r="O292" i="64"/>
  <c r="P292" i="64"/>
  <c r="U295" i="64"/>
  <c r="C296" i="64"/>
  <c r="D296" i="64"/>
  <c r="E296" i="64"/>
  <c r="F296" i="64"/>
  <c r="G296" i="64"/>
  <c r="H296" i="64"/>
  <c r="I296" i="64"/>
  <c r="J296" i="64"/>
  <c r="K296" i="64"/>
  <c r="L296" i="64"/>
  <c r="M296" i="64"/>
  <c r="N296" i="64"/>
  <c r="O296" i="64"/>
  <c r="P296" i="64"/>
  <c r="Q296" i="64"/>
  <c r="R296" i="64"/>
  <c r="T299" i="64"/>
  <c r="S309" i="64"/>
  <c r="U318" i="64"/>
  <c r="S324" i="64"/>
  <c r="U328" i="64"/>
  <c r="C329" i="64"/>
  <c r="D329" i="64"/>
  <c r="E329" i="64"/>
  <c r="F329" i="64"/>
  <c r="G329" i="64"/>
  <c r="H329" i="64"/>
  <c r="I329" i="64"/>
  <c r="J329" i="64"/>
  <c r="K329" i="64"/>
  <c r="L329" i="64"/>
  <c r="M329" i="64"/>
  <c r="N329" i="64"/>
  <c r="O329" i="64"/>
  <c r="P329" i="64"/>
  <c r="Q329" i="64"/>
  <c r="R329" i="64"/>
  <c r="D363" i="64"/>
  <c r="H363" i="64"/>
  <c r="L363" i="64"/>
  <c r="P363" i="64"/>
  <c r="S332" i="64"/>
  <c r="E365" i="64"/>
  <c r="G365" i="64"/>
  <c r="I365" i="64"/>
  <c r="O365" i="64"/>
  <c r="U333" i="64"/>
  <c r="D367" i="64"/>
  <c r="F367" i="64"/>
  <c r="H367" i="64"/>
  <c r="J367" i="64"/>
  <c r="L367" i="64"/>
  <c r="N367" i="64"/>
  <c r="P367" i="64"/>
  <c r="C369" i="64"/>
  <c r="F369" i="64"/>
  <c r="G369" i="64"/>
  <c r="J369" i="64"/>
  <c r="K369" i="64"/>
  <c r="N369" i="64"/>
  <c r="O369" i="64"/>
  <c r="E370" i="64"/>
  <c r="F371" i="64"/>
  <c r="J371" i="64"/>
  <c r="L371" i="64"/>
  <c r="N371" i="64"/>
  <c r="S340" i="64"/>
  <c r="D373" i="64"/>
  <c r="F373" i="64"/>
  <c r="H373" i="64"/>
  <c r="J373" i="64"/>
  <c r="L373" i="64"/>
  <c r="N373" i="64"/>
  <c r="P373" i="64"/>
  <c r="F374" i="64"/>
  <c r="J374" i="64"/>
  <c r="N374" i="64"/>
  <c r="D375" i="64"/>
  <c r="H375" i="64"/>
  <c r="L375" i="64"/>
  <c r="P375" i="64"/>
  <c r="F376" i="64"/>
  <c r="J376" i="64"/>
  <c r="N376" i="64"/>
  <c r="F378" i="64"/>
  <c r="J378" i="64"/>
  <c r="N378" i="64"/>
  <c r="E380" i="64"/>
  <c r="I380" i="64"/>
  <c r="C381" i="64"/>
  <c r="F381" i="64"/>
  <c r="G381" i="64"/>
  <c r="J381" i="64"/>
  <c r="K381" i="64"/>
  <c r="N381" i="64"/>
  <c r="R381" i="64"/>
  <c r="E382" i="64"/>
  <c r="I382" i="64"/>
  <c r="U350" i="64"/>
  <c r="F383" i="64"/>
  <c r="J383" i="64"/>
  <c r="N383" i="64"/>
  <c r="C384" i="64"/>
  <c r="G384" i="64"/>
  <c r="K384" i="64"/>
  <c r="O384" i="64"/>
  <c r="S352" i="64"/>
  <c r="E385" i="64"/>
  <c r="I385" i="64"/>
  <c r="M385" i="64"/>
  <c r="Q385" i="64"/>
  <c r="E386" i="64"/>
  <c r="I386" i="64"/>
  <c r="Q386" i="64"/>
  <c r="E387" i="64"/>
  <c r="I387" i="64"/>
  <c r="J387" i="64"/>
  <c r="M387" i="64"/>
  <c r="Q387" i="64"/>
  <c r="D388" i="64"/>
  <c r="H388" i="64"/>
  <c r="L388" i="64"/>
  <c r="E389" i="64"/>
  <c r="I389" i="64"/>
  <c r="L389" i="64"/>
  <c r="M389" i="64"/>
  <c r="Q389" i="64"/>
  <c r="U360" i="64"/>
  <c r="C361" i="64"/>
  <c r="D361" i="64"/>
  <c r="E361" i="64"/>
  <c r="F361" i="64"/>
  <c r="G361" i="64"/>
  <c r="H361" i="64"/>
  <c r="I361" i="64"/>
  <c r="J361" i="64"/>
  <c r="K361" i="64"/>
  <c r="L361" i="64"/>
  <c r="M361" i="64"/>
  <c r="N361" i="64"/>
  <c r="O361" i="64"/>
  <c r="P361" i="64"/>
  <c r="Q361" i="64"/>
  <c r="R361" i="64"/>
  <c r="C363" i="64"/>
  <c r="K363" i="64"/>
  <c r="E364" i="64"/>
  <c r="F364" i="64"/>
  <c r="I364" i="64"/>
  <c r="J364" i="64"/>
  <c r="M364" i="64"/>
  <c r="N364" i="64"/>
  <c r="Q364" i="64"/>
  <c r="R364" i="64"/>
  <c r="C365" i="64"/>
  <c r="D365" i="64"/>
  <c r="H365" i="64"/>
  <c r="K365" i="64"/>
  <c r="L365" i="64"/>
  <c r="P365" i="64"/>
  <c r="D366" i="64"/>
  <c r="E366" i="64"/>
  <c r="H366" i="64"/>
  <c r="I366" i="64"/>
  <c r="L366" i="64"/>
  <c r="M366" i="64"/>
  <c r="P366" i="64"/>
  <c r="Q366" i="64"/>
  <c r="C367" i="64"/>
  <c r="G367" i="64"/>
  <c r="K367" i="64"/>
  <c r="O367" i="64"/>
  <c r="C368" i="64"/>
  <c r="D368" i="64"/>
  <c r="G368" i="64"/>
  <c r="H368" i="64"/>
  <c r="K368" i="64"/>
  <c r="L368" i="64"/>
  <c r="O368" i="64"/>
  <c r="P368" i="64"/>
  <c r="C370" i="64"/>
  <c r="D370" i="64"/>
  <c r="G370" i="64"/>
  <c r="H370" i="64"/>
  <c r="K370" i="64"/>
  <c r="L370" i="64"/>
  <c r="O370" i="64"/>
  <c r="P370" i="64"/>
  <c r="D371" i="64"/>
  <c r="H371" i="64"/>
  <c r="P371" i="64"/>
  <c r="E372" i="64"/>
  <c r="F372" i="64"/>
  <c r="I372" i="64"/>
  <c r="J372" i="64"/>
  <c r="M372" i="64"/>
  <c r="N372" i="64"/>
  <c r="Q372" i="64"/>
  <c r="R372" i="64"/>
  <c r="C373" i="64"/>
  <c r="G373" i="64"/>
  <c r="K373" i="64"/>
  <c r="O373" i="64"/>
  <c r="D374" i="64"/>
  <c r="E374" i="64"/>
  <c r="H374" i="64"/>
  <c r="I374" i="64"/>
  <c r="L374" i="64"/>
  <c r="M374" i="64"/>
  <c r="P374" i="64"/>
  <c r="Q374" i="64"/>
  <c r="C375" i="64"/>
  <c r="G375" i="64"/>
  <c r="K375" i="64"/>
  <c r="O375" i="64"/>
  <c r="D376" i="64"/>
  <c r="E376" i="64"/>
  <c r="H376" i="64"/>
  <c r="I376" i="64"/>
  <c r="L376" i="64"/>
  <c r="M376" i="64"/>
  <c r="P376" i="64"/>
  <c r="Q376" i="64"/>
  <c r="C377" i="64"/>
  <c r="D377" i="64"/>
  <c r="G377" i="64"/>
  <c r="H377" i="64"/>
  <c r="K377" i="64"/>
  <c r="L377" i="64"/>
  <c r="O377" i="64"/>
  <c r="P377" i="64"/>
  <c r="D378" i="64"/>
  <c r="H378" i="64"/>
  <c r="L378" i="64"/>
  <c r="P378" i="64"/>
  <c r="C379" i="64"/>
  <c r="F379" i="64"/>
  <c r="G379" i="64"/>
  <c r="J379" i="64"/>
  <c r="K379" i="64"/>
  <c r="N379" i="64"/>
  <c r="O379" i="64"/>
  <c r="R379" i="64"/>
  <c r="C380" i="64"/>
  <c r="G380" i="64"/>
  <c r="K380" i="64"/>
  <c r="O380" i="64"/>
  <c r="E381" i="64"/>
  <c r="I381" i="64"/>
  <c r="M381" i="64"/>
  <c r="Q381" i="64"/>
  <c r="C382" i="64"/>
  <c r="G382" i="64"/>
  <c r="K382" i="64"/>
  <c r="O382" i="64"/>
  <c r="E383" i="64"/>
  <c r="I383" i="64"/>
  <c r="M383" i="64"/>
  <c r="Q383" i="64"/>
  <c r="E384" i="64"/>
  <c r="I384" i="64"/>
  <c r="M384" i="64"/>
  <c r="Q384" i="64"/>
  <c r="C385" i="64"/>
  <c r="D385" i="64"/>
  <c r="G385" i="64"/>
  <c r="H385" i="64"/>
  <c r="K385" i="64"/>
  <c r="L385" i="64"/>
  <c r="O385" i="64"/>
  <c r="P385" i="64"/>
  <c r="C386" i="64"/>
  <c r="D386" i="64"/>
  <c r="G386" i="64"/>
  <c r="H386" i="64"/>
  <c r="K386" i="64"/>
  <c r="L386" i="64"/>
  <c r="M386" i="64"/>
  <c r="O386" i="64"/>
  <c r="P386" i="64"/>
  <c r="C387" i="64"/>
  <c r="G387" i="64"/>
  <c r="K387" i="64"/>
  <c r="O387" i="64"/>
  <c r="R387" i="64"/>
  <c r="C388" i="64"/>
  <c r="F388" i="64"/>
  <c r="G388" i="64"/>
  <c r="J388" i="64"/>
  <c r="K388" i="64"/>
  <c r="N388" i="64"/>
  <c r="O388" i="64"/>
  <c r="P388" i="64"/>
  <c r="D389" i="64"/>
  <c r="H389" i="64"/>
  <c r="J389" i="64"/>
  <c r="P389" i="64"/>
  <c r="U392" i="64"/>
  <c r="C393" i="64"/>
  <c r="D393" i="64"/>
  <c r="E393" i="64"/>
  <c r="F393" i="64"/>
  <c r="G393" i="64"/>
  <c r="H393" i="64"/>
  <c r="I393" i="64"/>
  <c r="J393" i="64"/>
  <c r="K393" i="64"/>
  <c r="L393" i="64"/>
  <c r="M393" i="64"/>
  <c r="N393" i="64"/>
  <c r="O393" i="64"/>
  <c r="P393" i="64"/>
  <c r="Q393" i="64"/>
  <c r="R393" i="64"/>
  <c r="U395" i="64"/>
  <c r="H461" i="64"/>
  <c r="L461" i="64"/>
  <c r="D462" i="64"/>
  <c r="H462" i="64"/>
  <c r="L462" i="64"/>
  <c r="P462" i="64"/>
  <c r="L463" i="64"/>
  <c r="D464" i="64"/>
  <c r="H464" i="64"/>
  <c r="L464" i="64"/>
  <c r="P464" i="64"/>
  <c r="U399" i="64"/>
  <c r="C465" i="64"/>
  <c r="G465" i="64"/>
  <c r="O465" i="64"/>
  <c r="C466" i="64"/>
  <c r="G466" i="64"/>
  <c r="K466" i="64"/>
  <c r="O466" i="64"/>
  <c r="S401" i="64"/>
  <c r="C467" i="64"/>
  <c r="G467" i="64"/>
  <c r="K467" i="64"/>
  <c r="O467" i="64"/>
  <c r="C468" i="64"/>
  <c r="G468" i="64"/>
  <c r="K468" i="64"/>
  <c r="O468" i="64"/>
  <c r="U403" i="64"/>
  <c r="S403" i="64"/>
  <c r="T404" i="64"/>
  <c r="F472" i="64"/>
  <c r="N472" i="64"/>
  <c r="S407" i="64"/>
  <c r="S408" i="64"/>
  <c r="S409" i="64"/>
  <c r="U410" i="64"/>
  <c r="D476" i="64"/>
  <c r="H476" i="64"/>
  <c r="L476" i="64"/>
  <c r="P476" i="64"/>
  <c r="U411" i="64"/>
  <c r="K477" i="64"/>
  <c r="O477" i="64"/>
  <c r="C478" i="64"/>
  <c r="G478" i="64"/>
  <c r="K478" i="64"/>
  <c r="O478" i="64"/>
  <c r="S413" i="64"/>
  <c r="C479" i="64"/>
  <c r="G479" i="64"/>
  <c r="K479" i="64"/>
  <c r="O479" i="64"/>
  <c r="U414" i="64"/>
  <c r="S414" i="64"/>
  <c r="F480" i="64"/>
  <c r="R480" i="64"/>
  <c r="F481" i="64"/>
  <c r="J481" i="64"/>
  <c r="R481" i="64"/>
  <c r="J482" i="64"/>
  <c r="N482" i="64"/>
  <c r="U419" i="64"/>
  <c r="P485" i="64"/>
  <c r="L486" i="64"/>
  <c r="S421" i="64"/>
  <c r="U425" i="64"/>
  <c r="C426" i="64"/>
  <c r="D426" i="64"/>
  <c r="E426" i="64"/>
  <c r="F426" i="64"/>
  <c r="G426" i="64"/>
  <c r="H426" i="64"/>
  <c r="I426" i="64"/>
  <c r="J426" i="64"/>
  <c r="K426" i="64"/>
  <c r="L426" i="64"/>
  <c r="M426" i="64"/>
  <c r="N426" i="64"/>
  <c r="O426" i="64"/>
  <c r="P426" i="64"/>
  <c r="Q426" i="64"/>
  <c r="R426" i="64"/>
  <c r="C460" i="64"/>
  <c r="G460" i="64"/>
  <c r="K460" i="64"/>
  <c r="O460" i="64"/>
  <c r="C461" i="64"/>
  <c r="G461" i="64"/>
  <c r="J461" i="64"/>
  <c r="K461" i="64"/>
  <c r="N461" i="64"/>
  <c r="O461" i="64"/>
  <c r="C462" i="64"/>
  <c r="U430" i="64"/>
  <c r="S430" i="64"/>
  <c r="J463" i="64"/>
  <c r="N463" i="64"/>
  <c r="R463" i="64"/>
  <c r="J464" i="64"/>
  <c r="N464" i="64"/>
  <c r="R464" i="64"/>
  <c r="E465" i="64"/>
  <c r="H465" i="64"/>
  <c r="I465" i="64"/>
  <c r="L465" i="64"/>
  <c r="M465" i="64"/>
  <c r="P465" i="64"/>
  <c r="Q465" i="64"/>
  <c r="E466" i="64"/>
  <c r="F466" i="64"/>
  <c r="I466" i="64"/>
  <c r="J466" i="64"/>
  <c r="M466" i="64"/>
  <c r="N466" i="64"/>
  <c r="R466" i="64"/>
  <c r="I467" i="64"/>
  <c r="M467" i="64"/>
  <c r="Q467" i="64"/>
  <c r="T435" i="64"/>
  <c r="D468" i="64"/>
  <c r="E468" i="64"/>
  <c r="J468" i="64"/>
  <c r="L468" i="64"/>
  <c r="P468" i="64"/>
  <c r="R468" i="64"/>
  <c r="F469" i="64"/>
  <c r="J470" i="64"/>
  <c r="U439" i="64"/>
  <c r="D472" i="64"/>
  <c r="E472" i="64"/>
  <c r="M472" i="64"/>
  <c r="P472" i="64"/>
  <c r="E473" i="64"/>
  <c r="I473" i="64"/>
  <c r="M473" i="64"/>
  <c r="E474" i="64"/>
  <c r="H474" i="64"/>
  <c r="I474" i="64"/>
  <c r="M474" i="64"/>
  <c r="S442" i="64"/>
  <c r="C475" i="64"/>
  <c r="G475" i="64"/>
  <c r="O475" i="64"/>
  <c r="T443" i="64"/>
  <c r="U443" i="64"/>
  <c r="C476" i="64"/>
  <c r="G476" i="64"/>
  <c r="J476" i="64"/>
  <c r="N476" i="64"/>
  <c r="O476" i="64"/>
  <c r="R476" i="64"/>
  <c r="J478" i="64"/>
  <c r="N478" i="64"/>
  <c r="S446" i="64"/>
  <c r="F479" i="64"/>
  <c r="J479" i="64"/>
  <c r="N479" i="64"/>
  <c r="C480" i="64"/>
  <c r="G480" i="64"/>
  <c r="K480" i="64"/>
  <c r="O480" i="64"/>
  <c r="S448" i="64"/>
  <c r="C481" i="64"/>
  <c r="D481" i="64"/>
  <c r="H481" i="64"/>
  <c r="K481" i="64"/>
  <c r="L481" i="64"/>
  <c r="O481" i="64"/>
  <c r="P481" i="64"/>
  <c r="C482" i="64"/>
  <c r="E482" i="64"/>
  <c r="G482" i="64"/>
  <c r="I482" i="64"/>
  <c r="K482" i="64"/>
  <c r="O482" i="64"/>
  <c r="O483" i="64"/>
  <c r="C484" i="64"/>
  <c r="G484" i="64"/>
  <c r="K484" i="64"/>
  <c r="O484" i="64"/>
  <c r="U452" i="64"/>
  <c r="C485" i="64"/>
  <c r="K485" i="64"/>
  <c r="O485" i="64"/>
  <c r="U454" i="64"/>
  <c r="S454" i="64"/>
  <c r="U457" i="64"/>
  <c r="C458" i="64"/>
  <c r="D458" i="64"/>
  <c r="E458" i="64"/>
  <c r="F458" i="64"/>
  <c r="G458" i="64"/>
  <c r="H458" i="64"/>
  <c r="I458" i="64"/>
  <c r="J458" i="64"/>
  <c r="K458" i="64"/>
  <c r="L458" i="64"/>
  <c r="M458" i="64"/>
  <c r="N458" i="64"/>
  <c r="O458" i="64"/>
  <c r="P458" i="64"/>
  <c r="Q458" i="64"/>
  <c r="R458" i="64"/>
  <c r="E460" i="64"/>
  <c r="F460" i="64"/>
  <c r="I460" i="64"/>
  <c r="J460" i="64"/>
  <c r="M460" i="64"/>
  <c r="N460" i="64"/>
  <c r="Q460" i="64"/>
  <c r="R460" i="64"/>
  <c r="D461" i="64"/>
  <c r="F461" i="64"/>
  <c r="P461" i="64"/>
  <c r="R461" i="64"/>
  <c r="I462" i="64"/>
  <c r="Q462" i="64"/>
  <c r="F463" i="64"/>
  <c r="P463" i="64"/>
  <c r="C464" i="64"/>
  <c r="F464" i="64"/>
  <c r="G464" i="64"/>
  <c r="K464" i="64"/>
  <c r="O464" i="64"/>
  <c r="D465" i="64"/>
  <c r="K465" i="64"/>
  <c r="Q466" i="64"/>
  <c r="D467" i="64"/>
  <c r="E467" i="64"/>
  <c r="H467" i="64"/>
  <c r="L467" i="64"/>
  <c r="P467" i="64"/>
  <c r="F468" i="64"/>
  <c r="H468" i="64"/>
  <c r="M468" i="64"/>
  <c r="N468" i="64"/>
  <c r="Q468" i="64"/>
  <c r="C469" i="64"/>
  <c r="G469" i="64"/>
  <c r="I469" i="64"/>
  <c r="K469" i="64"/>
  <c r="O469" i="64"/>
  <c r="C470" i="64"/>
  <c r="G470" i="64"/>
  <c r="H470" i="64"/>
  <c r="K470" i="64"/>
  <c r="O470" i="64"/>
  <c r="R470" i="64"/>
  <c r="C471" i="64"/>
  <c r="E471" i="64"/>
  <c r="G471" i="64"/>
  <c r="H471" i="64"/>
  <c r="I471" i="64"/>
  <c r="K471" i="64"/>
  <c r="M471" i="64"/>
  <c r="O471" i="64"/>
  <c r="Q471" i="64"/>
  <c r="J472" i="64"/>
  <c r="C473" i="64"/>
  <c r="F473" i="64"/>
  <c r="G473" i="64"/>
  <c r="K473" i="64"/>
  <c r="O473" i="64"/>
  <c r="Q473" i="64"/>
  <c r="F474" i="64"/>
  <c r="Q474" i="64"/>
  <c r="E475" i="64"/>
  <c r="F475" i="64"/>
  <c r="I475" i="64"/>
  <c r="J475" i="64"/>
  <c r="K475" i="64"/>
  <c r="M475" i="64"/>
  <c r="N475" i="64"/>
  <c r="Q475" i="64"/>
  <c r="R475" i="64"/>
  <c r="F476" i="64"/>
  <c r="K476" i="64"/>
  <c r="D477" i="64"/>
  <c r="E477" i="64"/>
  <c r="H477" i="64"/>
  <c r="I477" i="64"/>
  <c r="L477" i="64"/>
  <c r="M477" i="64"/>
  <c r="P477" i="64"/>
  <c r="Q477" i="64"/>
  <c r="E478" i="64"/>
  <c r="F478" i="64"/>
  <c r="I478" i="64"/>
  <c r="M478" i="64"/>
  <c r="Q478" i="64"/>
  <c r="D479" i="64"/>
  <c r="E479" i="64"/>
  <c r="H479" i="64"/>
  <c r="I479" i="64"/>
  <c r="L479" i="64"/>
  <c r="M479" i="64"/>
  <c r="P479" i="64"/>
  <c r="Q479" i="64"/>
  <c r="H480" i="64"/>
  <c r="L480" i="64"/>
  <c r="G481" i="64"/>
  <c r="M481" i="64"/>
  <c r="N481" i="64"/>
  <c r="L482" i="64"/>
  <c r="D483" i="64"/>
  <c r="E483" i="64"/>
  <c r="I483" i="64"/>
  <c r="L483" i="64"/>
  <c r="M483" i="64"/>
  <c r="Q483" i="64"/>
  <c r="E484" i="64"/>
  <c r="I484" i="64"/>
  <c r="M484" i="64"/>
  <c r="Q484" i="64"/>
  <c r="R484" i="64"/>
  <c r="F485" i="64"/>
  <c r="G485" i="64"/>
  <c r="E486" i="64"/>
  <c r="F486" i="64"/>
  <c r="I486" i="64"/>
  <c r="M486" i="64"/>
  <c r="Q486" i="64"/>
  <c r="C14" i="63"/>
  <c r="D14" i="63"/>
  <c r="G14" i="63"/>
  <c r="H14" i="63"/>
  <c r="K14" i="63"/>
  <c r="S418" i="64" l="1"/>
  <c r="U418" i="64"/>
  <c r="P474" i="64"/>
  <c r="D474" i="64"/>
  <c r="N470" i="64"/>
  <c r="F470" i="64"/>
  <c r="N469" i="64"/>
  <c r="J469" i="64"/>
  <c r="L474" i="64"/>
  <c r="S438" i="64"/>
  <c r="U438" i="64"/>
  <c r="G477" i="64"/>
  <c r="D475" i="64"/>
  <c r="S475" i="64"/>
  <c r="R472" i="64"/>
  <c r="R469" i="64"/>
  <c r="N483" i="64"/>
  <c r="J483" i="64"/>
  <c r="F483" i="64"/>
  <c r="N480" i="64"/>
  <c r="J480" i="64"/>
  <c r="S436" i="64"/>
  <c r="U436" i="64"/>
  <c r="S416" i="64"/>
  <c r="I481" i="64"/>
  <c r="U481" i="64" s="1"/>
  <c r="E481" i="64"/>
  <c r="Q480" i="64"/>
  <c r="M480" i="64"/>
  <c r="I480" i="64"/>
  <c r="E480" i="64"/>
  <c r="Q469" i="64"/>
  <c r="M469" i="64"/>
  <c r="E469" i="64"/>
  <c r="T356" i="64"/>
  <c r="S349" i="64"/>
  <c r="N365" i="64"/>
  <c r="J365" i="64"/>
  <c r="F365" i="64"/>
  <c r="O363" i="64"/>
  <c r="G363" i="64"/>
  <c r="S241" i="64"/>
  <c r="U241" i="64"/>
  <c r="R273" i="64"/>
  <c r="U273" i="64" s="1"/>
  <c r="S174" i="64"/>
  <c r="C477" i="64"/>
  <c r="P475" i="64"/>
  <c r="H475" i="64"/>
  <c r="I14" i="63"/>
  <c r="E14" i="63"/>
  <c r="U475" i="64"/>
  <c r="H463" i="64"/>
  <c r="D463" i="64"/>
  <c r="N486" i="64"/>
  <c r="J486" i="64"/>
  <c r="R485" i="64"/>
  <c r="N485" i="64"/>
  <c r="J485" i="64"/>
  <c r="N484" i="64"/>
  <c r="J484" i="64"/>
  <c r="F484" i="64"/>
  <c r="P483" i="64"/>
  <c r="H483" i="64"/>
  <c r="P482" i="64"/>
  <c r="H482" i="64"/>
  <c r="D482" i="64"/>
  <c r="N474" i="64"/>
  <c r="J474" i="64"/>
  <c r="N473" i="64"/>
  <c r="J473" i="64"/>
  <c r="U407" i="64"/>
  <c r="L472" i="64"/>
  <c r="H472" i="64"/>
  <c r="P471" i="64"/>
  <c r="L471" i="64"/>
  <c r="D471" i="64"/>
  <c r="P470" i="64"/>
  <c r="L470" i="64"/>
  <c r="D470" i="64"/>
  <c r="S398" i="64"/>
  <c r="P383" i="64"/>
  <c r="L383" i="64"/>
  <c r="H383" i="64"/>
  <c r="D383" i="64"/>
  <c r="P381" i="64"/>
  <c r="L381" i="64"/>
  <c r="H381" i="64"/>
  <c r="D381" i="64"/>
  <c r="P380" i="64"/>
  <c r="L380" i="64"/>
  <c r="H380" i="64"/>
  <c r="D380" i="64"/>
  <c r="M371" i="64"/>
  <c r="I371" i="64"/>
  <c r="E371" i="64"/>
  <c r="Q369" i="64"/>
  <c r="M369" i="64"/>
  <c r="I369" i="64"/>
  <c r="E369" i="64"/>
  <c r="I367" i="64"/>
  <c r="E367" i="64"/>
  <c r="T278" i="64"/>
  <c r="U244" i="64"/>
  <c r="I276" i="64"/>
  <c r="S152" i="64"/>
  <c r="U152" i="64"/>
  <c r="R184" i="64"/>
  <c r="U184" i="64" s="1"/>
  <c r="U126" i="64"/>
  <c r="R191" i="64"/>
  <c r="L475" i="64"/>
  <c r="S387" i="64"/>
  <c r="S381" i="64"/>
  <c r="U484" i="64"/>
  <c r="P486" i="64"/>
  <c r="H486" i="64"/>
  <c r="D486" i="64"/>
  <c r="L485" i="64"/>
  <c r="H485" i="64"/>
  <c r="D485" i="64"/>
  <c r="T452" i="64"/>
  <c r="S440" i="64"/>
  <c r="U440" i="64"/>
  <c r="Q463" i="64"/>
  <c r="M463" i="64"/>
  <c r="I463" i="64"/>
  <c r="E463" i="64"/>
  <c r="M462" i="64"/>
  <c r="E462" i="64"/>
  <c r="U387" i="64"/>
  <c r="S356" i="64"/>
  <c r="N389" i="64"/>
  <c r="U322" i="64"/>
  <c r="N384" i="64"/>
  <c r="J384" i="64"/>
  <c r="F384" i="64"/>
  <c r="N289" i="64"/>
  <c r="J289" i="64"/>
  <c r="F289" i="64"/>
  <c r="S147" i="64"/>
  <c r="U147" i="64"/>
  <c r="R179" i="64"/>
  <c r="S179" i="64" s="1"/>
  <c r="S343" i="64"/>
  <c r="U340" i="64"/>
  <c r="S318" i="64"/>
  <c r="S316" i="64"/>
  <c r="S311" i="64"/>
  <c r="O374" i="64"/>
  <c r="K374" i="64"/>
  <c r="G374" i="64"/>
  <c r="C374" i="64"/>
  <c r="U257" i="64"/>
  <c r="S257" i="64"/>
  <c r="M292" i="64"/>
  <c r="N171" i="64"/>
  <c r="J171" i="64"/>
  <c r="F171" i="64"/>
  <c r="O169" i="64"/>
  <c r="K169" i="64"/>
  <c r="G169" i="64"/>
  <c r="C169" i="64"/>
  <c r="U248" i="64"/>
  <c r="S226" i="64"/>
  <c r="O286" i="64"/>
  <c r="K286" i="64"/>
  <c r="G286" i="64"/>
  <c r="C286" i="64"/>
  <c r="U213" i="64"/>
  <c r="S211" i="64"/>
  <c r="S209" i="64"/>
  <c r="P269" i="64"/>
  <c r="L269" i="64"/>
  <c r="H269" i="64"/>
  <c r="D269" i="64"/>
  <c r="I191" i="64"/>
  <c r="U191" i="64" s="1"/>
  <c r="E191" i="64"/>
  <c r="M188" i="64"/>
  <c r="I188" i="64"/>
  <c r="E188" i="64"/>
  <c r="N168" i="64"/>
  <c r="J168" i="64"/>
  <c r="F168" i="64"/>
  <c r="S251" i="64"/>
  <c r="O275" i="64"/>
  <c r="K275" i="64"/>
  <c r="C275" i="64"/>
  <c r="T212" i="64"/>
  <c r="E277" i="64"/>
  <c r="N272" i="64"/>
  <c r="J272" i="64"/>
  <c r="F272" i="64"/>
  <c r="R271" i="64"/>
  <c r="N271" i="64"/>
  <c r="J271" i="64"/>
  <c r="F271" i="64"/>
  <c r="R270" i="64"/>
  <c r="N270" i="64"/>
  <c r="J270" i="64"/>
  <c r="F270" i="64"/>
  <c r="T143" i="64"/>
  <c r="T111" i="64"/>
  <c r="K176" i="64"/>
  <c r="G176" i="64"/>
  <c r="C176" i="64"/>
  <c r="P173" i="64"/>
  <c r="L173" i="64"/>
  <c r="H173" i="64"/>
  <c r="D173" i="64"/>
  <c r="N291" i="64"/>
  <c r="F291" i="64"/>
  <c r="P285" i="64"/>
  <c r="H285" i="64"/>
  <c r="D285" i="64"/>
  <c r="T245" i="64"/>
  <c r="S243" i="64"/>
  <c r="N292" i="64"/>
  <c r="J292" i="64"/>
  <c r="F292" i="64"/>
  <c r="Q283" i="64"/>
  <c r="S283" i="64" s="1"/>
  <c r="M283" i="64"/>
  <c r="E283" i="64"/>
  <c r="P281" i="64"/>
  <c r="L281" i="64"/>
  <c r="H281" i="64"/>
  <c r="D281" i="64"/>
  <c r="I273" i="64"/>
  <c r="E273" i="64"/>
  <c r="Q270" i="64"/>
  <c r="I270" i="64"/>
  <c r="E270" i="64"/>
  <c r="U177" i="64"/>
  <c r="S156" i="64"/>
  <c r="U155" i="64"/>
  <c r="K179" i="64"/>
  <c r="G179" i="64"/>
  <c r="C179" i="64"/>
  <c r="O178" i="64"/>
  <c r="K178" i="64"/>
  <c r="G178" i="64"/>
  <c r="C178" i="64"/>
  <c r="S142" i="64"/>
  <c r="U128" i="64"/>
  <c r="M183" i="64"/>
  <c r="I183" i="64"/>
  <c r="E183" i="64"/>
  <c r="E182" i="64"/>
  <c r="Q181" i="64"/>
  <c r="M181" i="64"/>
  <c r="I181" i="64"/>
  <c r="E181" i="64"/>
  <c r="P179" i="64"/>
  <c r="L179" i="64"/>
  <c r="H179" i="64"/>
  <c r="D179" i="64"/>
  <c r="P178" i="64"/>
  <c r="S110" i="64"/>
  <c r="E15" i="63"/>
  <c r="G15" i="63"/>
  <c r="D5" i="63"/>
  <c r="G427" i="64"/>
  <c r="L382" i="64"/>
  <c r="Q190" i="64"/>
  <c r="S190" i="64" s="1"/>
  <c r="S158" i="64"/>
  <c r="I190" i="64"/>
  <c r="U158" i="64"/>
  <c r="S139" i="64"/>
  <c r="U139" i="64"/>
  <c r="R171" i="64"/>
  <c r="U122" i="64"/>
  <c r="R187" i="64"/>
  <c r="S107" i="64"/>
  <c r="U107" i="64"/>
  <c r="R172" i="64"/>
  <c r="U172" i="64" s="1"/>
  <c r="J15" i="63"/>
  <c r="F15" i="63"/>
  <c r="B15" i="63"/>
  <c r="I5" i="63"/>
  <c r="E5" i="63"/>
  <c r="K5" i="63"/>
  <c r="G5" i="63"/>
  <c r="C5" i="63"/>
  <c r="S484" i="64"/>
  <c r="Q481" i="64"/>
  <c r="S481" i="64" s="1"/>
  <c r="I472" i="64"/>
  <c r="S444" i="64"/>
  <c r="T444" i="64"/>
  <c r="U444" i="64"/>
  <c r="U442" i="64"/>
  <c r="T431" i="64"/>
  <c r="K483" i="64"/>
  <c r="G483" i="64"/>
  <c r="C483" i="64"/>
  <c r="P480" i="64"/>
  <c r="D480" i="64"/>
  <c r="N477" i="64"/>
  <c r="J477" i="64"/>
  <c r="F477" i="64"/>
  <c r="O472" i="64"/>
  <c r="K472" i="64"/>
  <c r="G472" i="64"/>
  <c r="C472" i="64"/>
  <c r="P469" i="64"/>
  <c r="L469" i="64"/>
  <c r="H469" i="64"/>
  <c r="D469" i="64"/>
  <c r="N467" i="64"/>
  <c r="J467" i="64"/>
  <c r="F467" i="64"/>
  <c r="N465" i="64"/>
  <c r="J465" i="64"/>
  <c r="F465" i="64"/>
  <c r="T355" i="64"/>
  <c r="S355" i="64"/>
  <c r="U355" i="64"/>
  <c r="R31" i="64"/>
  <c r="R388" i="64"/>
  <c r="N387" i="64"/>
  <c r="F387" i="64"/>
  <c r="N386" i="64"/>
  <c r="J386" i="64"/>
  <c r="F386" i="64"/>
  <c r="R385" i="64"/>
  <c r="S385" i="64" s="1"/>
  <c r="N385" i="64"/>
  <c r="J385" i="64"/>
  <c r="F385" i="64"/>
  <c r="S319" i="64"/>
  <c r="R384" i="64"/>
  <c r="S287" i="64"/>
  <c r="U287" i="64"/>
  <c r="Q277" i="64"/>
  <c r="S277" i="64" s="1"/>
  <c r="M277" i="64"/>
  <c r="I277" i="64"/>
  <c r="U277" i="64" s="1"/>
  <c r="U274" i="64"/>
  <c r="T274" i="64"/>
  <c r="S227" i="64"/>
  <c r="R292" i="64"/>
  <c r="S292" i="64" s="1"/>
  <c r="T219" i="64"/>
  <c r="C15" i="63"/>
  <c r="H5" i="63"/>
  <c r="O427" i="64"/>
  <c r="I370" i="64"/>
  <c r="U338" i="64"/>
  <c r="H382" i="64"/>
  <c r="D382" i="64"/>
  <c r="S151" i="64"/>
  <c r="U151" i="64"/>
  <c r="R183" i="64"/>
  <c r="J5" i="63"/>
  <c r="F5" i="63"/>
  <c r="B5" i="63"/>
  <c r="S468" i="64"/>
  <c r="S463" i="64"/>
  <c r="G462" i="64"/>
  <c r="U449" i="64"/>
  <c r="U448" i="64"/>
  <c r="T446" i="64"/>
  <c r="U421" i="64"/>
  <c r="F482" i="64"/>
  <c r="U416" i="64"/>
  <c r="U409" i="64"/>
  <c r="P473" i="64"/>
  <c r="L473" i="64"/>
  <c r="H473" i="64"/>
  <c r="D473" i="64"/>
  <c r="N471" i="64"/>
  <c r="J471" i="64"/>
  <c r="F471" i="64"/>
  <c r="O463" i="64"/>
  <c r="T463" i="64" s="1"/>
  <c r="K463" i="64"/>
  <c r="G463" i="64"/>
  <c r="C463" i="64"/>
  <c r="S384" i="64"/>
  <c r="T345" i="64"/>
  <c r="U345" i="64"/>
  <c r="S341" i="64"/>
  <c r="R373" i="64"/>
  <c r="R375" i="64"/>
  <c r="N375" i="64"/>
  <c r="J375" i="64"/>
  <c r="F375" i="64"/>
  <c r="U281" i="64"/>
  <c r="T254" i="64"/>
  <c r="U254" i="64"/>
  <c r="S247" i="64"/>
  <c r="Q279" i="64"/>
  <c r="T247" i="64"/>
  <c r="M279" i="64"/>
  <c r="I15" i="63"/>
  <c r="I43" i="63" s="1"/>
  <c r="K15" i="63"/>
  <c r="U480" i="64"/>
  <c r="K427" i="64"/>
  <c r="P382" i="64"/>
  <c r="S306" i="64"/>
  <c r="Q371" i="64"/>
  <c r="Q297" i="64"/>
  <c r="T207" i="64"/>
  <c r="S207" i="64"/>
  <c r="R272" i="64"/>
  <c r="T170" i="64"/>
  <c r="S170" i="64"/>
  <c r="J14" i="63"/>
  <c r="F14" i="63"/>
  <c r="B14" i="63"/>
  <c r="H15" i="63"/>
  <c r="H43" i="63" s="1"/>
  <c r="D15" i="63"/>
  <c r="R486" i="64"/>
  <c r="U486" i="64" s="1"/>
  <c r="R478" i="64"/>
  <c r="S478" i="64" s="1"/>
  <c r="R474" i="64"/>
  <c r="U474" i="64" s="1"/>
  <c r="R473" i="64"/>
  <c r="S460" i="64"/>
  <c r="S453" i="64"/>
  <c r="T439" i="64"/>
  <c r="T436" i="64"/>
  <c r="U435" i="64"/>
  <c r="S433" i="64"/>
  <c r="S431" i="64"/>
  <c r="T428" i="64"/>
  <c r="U415" i="64"/>
  <c r="O474" i="64"/>
  <c r="K474" i="64"/>
  <c r="G474" i="64"/>
  <c r="C474" i="64"/>
  <c r="I470" i="64"/>
  <c r="U470" i="64" s="1"/>
  <c r="E470" i="64"/>
  <c r="U404" i="64"/>
  <c r="P466" i="64"/>
  <c r="L466" i="64"/>
  <c r="H466" i="64"/>
  <c r="D466" i="64"/>
  <c r="I464" i="64"/>
  <c r="E464" i="64"/>
  <c r="N462" i="64"/>
  <c r="J462" i="64"/>
  <c r="F462" i="64"/>
  <c r="J394" i="64"/>
  <c r="S337" i="64"/>
  <c r="R369" i="64"/>
  <c r="U335" i="64"/>
  <c r="R367" i="64"/>
  <c r="U367" i="64" s="1"/>
  <c r="S313" i="64"/>
  <c r="Q378" i="64"/>
  <c r="T313" i="64"/>
  <c r="M378" i="64"/>
  <c r="I378" i="64"/>
  <c r="E378" i="64"/>
  <c r="U306" i="64"/>
  <c r="T301" i="64"/>
  <c r="S301" i="64"/>
  <c r="J187" i="64"/>
  <c r="U396" i="64"/>
  <c r="S354" i="64"/>
  <c r="P379" i="64"/>
  <c r="T379" i="64" s="1"/>
  <c r="L379" i="64"/>
  <c r="H379" i="64"/>
  <c r="D379" i="64"/>
  <c r="M377" i="64"/>
  <c r="I377" i="64"/>
  <c r="E377" i="64"/>
  <c r="Q50" i="64"/>
  <c r="O372" i="64"/>
  <c r="K372" i="64"/>
  <c r="G372" i="64"/>
  <c r="C372" i="64"/>
  <c r="I368" i="64"/>
  <c r="E368" i="64"/>
  <c r="O364" i="64"/>
  <c r="K364" i="64"/>
  <c r="G364" i="64"/>
  <c r="C364" i="64"/>
  <c r="I388" i="64"/>
  <c r="E388" i="64"/>
  <c r="O383" i="64"/>
  <c r="K383" i="64"/>
  <c r="G383" i="64"/>
  <c r="C383" i="64"/>
  <c r="I375" i="64"/>
  <c r="E375" i="64"/>
  <c r="U307" i="64"/>
  <c r="P369" i="64"/>
  <c r="L369" i="64"/>
  <c r="H369" i="64"/>
  <c r="D369" i="64"/>
  <c r="S299" i="64"/>
  <c r="S275" i="64"/>
  <c r="T255" i="64"/>
  <c r="T249" i="64"/>
  <c r="T244" i="64"/>
  <c r="S240" i="64"/>
  <c r="T240" i="64"/>
  <c r="U240" i="64"/>
  <c r="C44" i="64"/>
  <c r="C271" i="64"/>
  <c r="T225" i="64"/>
  <c r="S225" i="64"/>
  <c r="Q273" i="64"/>
  <c r="S273" i="64" s="1"/>
  <c r="S208" i="64"/>
  <c r="M273" i="64"/>
  <c r="T208" i="64"/>
  <c r="S126" i="64"/>
  <c r="Q191" i="64"/>
  <c r="S191" i="64" s="1"/>
  <c r="M191" i="64"/>
  <c r="T126" i="64"/>
  <c r="S103" i="64"/>
  <c r="T103" i="64"/>
  <c r="U103" i="64"/>
  <c r="F389" i="64"/>
  <c r="P387" i="64"/>
  <c r="L387" i="64"/>
  <c r="H387" i="64"/>
  <c r="D387" i="64"/>
  <c r="P384" i="64"/>
  <c r="L384" i="64"/>
  <c r="H384" i="64"/>
  <c r="D384" i="64"/>
  <c r="N382" i="64"/>
  <c r="J382" i="64"/>
  <c r="F382" i="64"/>
  <c r="N380" i="64"/>
  <c r="J380" i="64"/>
  <c r="F380" i="64"/>
  <c r="O378" i="64"/>
  <c r="K378" i="64"/>
  <c r="G378" i="64"/>
  <c r="C378" i="64"/>
  <c r="I373" i="64"/>
  <c r="E373" i="64"/>
  <c r="O371" i="64"/>
  <c r="K371" i="64"/>
  <c r="G371" i="64"/>
  <c r="C371" i="64"/>
  <c r="T226" i="64"/>
  <c r="S222" i="64"/>
  <c r="T222" i="64"/>
  <c r="U222" i="64"/>
  <c r="T204" i="64"/>
  <c r="Q267" i="64"/>
  <c r="S267" i="64" s="1"/>
  <c r="T202" i="64"/>
  <c r="E267" i="64"/>
  <c r="S162" i="64"/>
  <c r="T162" i="64"/>
  <c r="U162" i="64"/>
  <c r="S161" i="64"/>
  <c r="R193" i="64"/>
  <c r="S193" i="64" s="1"/>
  <c r="T152" i="64"/>
  <c r="P184" i="64"/>
  <c r="H184" i="64"/>
  <c r="D184" i="64"/>
  <c r="U347" i="64"/>
  <c r="O389" i="64"/>
  <c r="K389" i="64"/>
  <c r="G389" i="64"/>
  <c r="C389" i="64"/>
  <c r="M379" i="64"/>
  <c r="I379" i="64"/>
  <c r="E379" i="64"/>
  <c r="N377" i="64"/>
  <c r="J377" i="64"/>
  <c r="F377" i="64"/>
  <c r="O376" i="64"/>
  <c r="K376" i="64"/>
  <c r="G376" i="64"/>
  <c r="C376" i="64"/>
  <c r="P372" i="64"/>
  <c r="L372" i="64"/>
  <c r="H372" i="64"/>
  <c r="D372" i="64"/>
  <c r="N370" i="64"/>
  <c r="J370" i="64"/>
  <c r="F370" i="64"/>
  <c r="S304" i="64"/>
  <c r="N368" i="64"/>
  <c r="J368" i="64"/>
  <c r="F368" i="64"/>
  <c r="P364" i="64"/>
  <c r="L364" i="64"/>
  <c r="T364" i="64" s="1"/>
  <c r="H364" i="64"/>
  <c r="D364" i="64"/>
  <c r="U292" i="64"/>
  <c r="T277" i="64"/>
  <c r="T260" i="64"/>
  <c r="U260" i="64"/>
  <c r="J275" i="64"/>
  <c r="N187" i="64"/>
  <c r="F187" i="64"/>
  <c r="F186" i="64"/>
  <c r="T147" i="64"/>
  <c r="O179" i="64"/>
  <c r="Q183" i="64"/>
  <c r="S118" i="64"/>
  <c r="U290" i="64"/>
  <c r="S254" i="64"/>
  <c r="U245" i="64"/>
  <c r="U227" i="64"/>
  <c r="U209" i="64"/>
  <c r="C102" i="64"/>
  <c r="Q284" i="64"/>
  <c r="S284" i="64" s="1"/>
  <c r="I284" i="64"/>
  <c r="E284" i="64"/>
  <c r="T236" i="64"/>
  <c r="K28" i="64"/>
  <c r="P23" i="64"/>
  <c r="L23" i="64"/>
  <c r="H23" i="64"/>
  <c r="D23" i="64"/>
  <c r="N16" i="64"/>
  <c r="T275" i="64"/>
  <c r="S271" i="64"/>
  <c r="U271" i="64"/>
  <c r="M282" i="64"/>
  <c r="E282" i="64"/>
  <c r="U247" i="64"/>
  <c r="S217" i="64"/>
  <c r="T215" i="64"/>
  <c r="N279" i="64"/>
  <c r="J279" i="64"/>
  <c r="F279" i="64"/>
  <c r="T151" i="64"/>
  <c r="S125" i="64"/>
  <c r="U117" i="64"/>
  <c r="S116" i="64"/>
  <c r="T108" i="64"/>
  <c r="T480" i="64"/>
  <c r="S473" i="64"/>
  <c r="T473" i="64"/>
  <c r="S450" i="64"/>
  <c r="Q482" i="64"/>
  <c r="T450" i="64"/>
  <c r="M482" i="64"/>
  <c r="L427" i="64"/>
  <c r="D427" i="64"/>
  <c r="S400" i="64"/>
  <c r="T400" i="64"/>
  <c r="R465" i="64"/>
  <c r="Q394" i="64"/>
  <c r="S396" i="64"/>
  <c r="Q461" i="64"/>
  <c r="S461" i="64" s="1"/>
  <c r="F394" i="64"/>
  <c r="S348" i="64"/>
  <c r="Q380" i="64"/>
  <c r="M380" i="64"/>
  <c r="T348" i="64"/>
  <c r="S346" i="64"/>
  <c r="T346" i="64"/>
  <c r="R378" i="64"/>
  <c r="Q368" i="64"/>
  <c r="S336" i="64"/>
  <c r="M368" i="64"/>
  <c r="T336" i="64"/>
  <c r="S334" i="64"/>
  <c r="R366" i="64"/>
  <c r="R330" i="64"/>
  <c r="T334" i="64"/>
  <c r="N366" i="64"/>
  <c r="N330" i="64"/>
  <c r="J366" i="64"/>
  <c r="J330" i="64"/>
  <c r="F366" i="64"/>
  <c r="F330" i="64"/>
  <c r="S314" i="64"/>
  <c r="Q379" i="64"/>
  <c r="S379" i="64" s="1"/>
  <c r="S312" i="64"/>
  <c r="T312" i="64"/>
  <c r="U312" i="64"/>
  <c r="R377" i="64"/>
  <c r="S258" i="64"/>
  <c r="Q290" i="64"/>
  <c r="S290" i="64" s="1"/>
  <c r="M290" i="64"/>
  <c r="T258" i="64"/>
  <c r="O56" i="64"/>
  <c r="O283" i="64"/>
  <c r="T283" i="64" s="1"/>
  <c r="S224" i="64"/>
  <c r="T224" i="64"/>
  <c r="U224" i="64"/>
  <c r="R289" i="64"/>
  <c r="K462" i="64"/>
  <c r="T440" i="64"/>
  <c r="T433" i="64"/>
  <c r="T430" i="64"/>
  <c r="S429" i="64"/>
  <c r="T429" i="64"/>
  <c r="U429" i="64"/>
  <c r="O486" i="64"/>
  <c r="T486" i="64" s="1"/>
  <c r="K486" i="64"/>
  <c r="C486" i="64"/>
  <c r="P484" i="64"/>
  <c r="L484" i="64"/>
  <c r="H484" i="64"/>
  <c r="D484" i="64"/>
  <c r="T418" i="64"/>
  <c r="S417" i="64"/>
  <c r="T417" i="64"/>
  <c r="U417" i="64"/>
  <c r="T414" i="64"/>
  <c r="S412" i="64"/>
  <c r="T412" i="64"/>
  <c r="R477" i="64"/>
  <c r="T409" i="64"/>
  <c r="S405" i="64"/>
  <c r="Q470" i="64"/>
  <c r="S470" i="64" s="1"/>
  <c r="M470" i="64"/>
  <c r="T470" i="64" s="1"/>
  <c r="T405" i="64"/>
  <c r="O394" i="64"/>
  <c r="O459" i="64" s="1"/>
  <c r="U379" i="64"/>
  <c r="S372" i="64"/>
  <c r="U372" i="64"/>
  <c r="S357" i="64"/>
  <c r="T357" i="64"/>
  <c r="T354" i="64"/>
  <c r="S351" i="64"/>
  <c r="T351" i="64"/>
  <c r="R383" i="64"/>
  <c r="U351" i="64"/>
  <c r="S344" i="64"/>
  <c r="R376" i="64"/>
  <c r="T343" i="64"/>
  <c r="S339" i="64"/>
  <c r="R371" i="64"/>
  <c r="T339" i="64"/>
  <c r="U339" i="64"/>
  <c r="O330" i="64"/>
  <c r="K330" i="64"/>
  <c r="G330" i="64"/>
  <c r="C330" i="64"/>
  <c r="H330" i="64"/>
  <c r="T324" i="64"/>
  <c r="T322" i="64"/>
  <c r="S317" i="64"/>
  <c r="T317" i="64"/>
  <c r="U317" i="64"/>
  <c r="R382" i="64"/>
  <c r="T316" i="64"/>
  <c r="T306" i="64"/>
  <c r="S305" i="64"/>
  <c r="T305" i="64"/>
  <c r="R370" i="64"/>
  <c r="U305" i="64"/>
  <c r="T304" i="64"/>
  <c r="R297" i="64"/>
  <c r="S298" i="64"/>
  <c r="T298" i="64"/>
  <c r="R363" i="64"/>
  <c r="N297" i="64"/>
  <c r="N363" i="64"/>
  <c r="J297" i="64"/>
  <c r="J363" i="64"/>
  <c r="F297" i="64"/>
  <c r="F363" i="64"/>
  <c r="E297" i="64"/>
  <c r="T292" i="64"/>
  <c r="T287" i="64"/>
  <c r="S286" i="64"/>
  <c r="T286" i="64"/>
  <c r="U286" i="64"/>
  <c r="T271" i="64"/>
  <c r="Q288" i="64"/>
  <c r="T288" i="64" s="1"/>
  <c r="S256" i="64"/>
  <c r="I288" i="64"/>
  <c r="U256" i="64"/>
  <c r="T252" i="64"/>
  <c r="M284" i="64"/>
  <c r="T251" i="64"/>
  <c r="Q233" i="64"/>
  <c r="Q269" i="64"/>
  <c r="S269" i="64" s="1"/>
  <c r="T237" i="64"/>
  <c r="M233" i="64"/>
  <c r="M269" i="64"/>
  <c r="I42" i="64"/>
  <c r="U237" i="64"/>
  <c r="I269" i="64"/>
  <c r="U269" i="64" s="1"/>
  <c r="E269" i="64"/>
  <c r="E233" i="64"/>
  <c r="O233" i="64"/>
  <c r="K233" i="64"/>
  <c r="G233" i="64"/>
  <c r="C233" i="64"/>
  <c r="G486" i="64"/>
  <c r="O462" i="64"/>
  <c r="T453" i="64"/>
  <c r="S451" i="64"/>
  <c r="T451" i="64"/>
  <c r="R483" i="64"/>
  <c r="U450" i="64"/>
  <c r="S447" i="64"/>
  <c r="T447" i="64"/>
  <c r="U447" i="64"/>
  <c r="R479" i="64"/>
  <c r="S432" i="64"/>
  <c r="T432" i="64"/>
  <c r="Q427" i="64"/>
  <c r="M427" i="64"/>
  <c r="I427" i="64"/>
  <c r="E427" i="64"/>
  <c r="R427" i="64"/>
  <c r="N427" i="64"/>
  <c r="J427" i="64"/>
  <c r="J459" i="64" s="1"/>
  <c r="F427" i="64"/>
  <c r="C427" i="64"/>
  <c r="T421" i="64"/>
  <c r="T419" i="64"/>
  <c r="T415" i="64"/>
  <c r="T410" i="64"/>
  <c r="S399" i="64"/>
  <c r="Q464" i="64"/>
  <c r="S464" i="64" s="1"/>
  <c r="T399" i="64"/>
  <c r="M464" i="64"/>
  <c r="T398" i="64"/>
  <c r="S397" i="64"/>
  <c r="T397" i="64"/>
  <c r="U397" i="64"/>
  <c r="R462" i="64"/>
  <c r="P394" i="64"/>
  <c r="P459" i="64" s="1"/>
  <c r="L394" i="64"/>
  <c r="H394" i="64"/>
  <c r="D394" i="64"/>
  <c r="K394" i="64"/>
  <c r="K459" i="64" s="1"/>
  <c r="R389" i="64"/>
  <c r="S364" i="64"/>
  <c r="T352" i="64"/>
  <c r="O57" i="64"/>
  <c r="O381" i="64"/>
  <c r="S345" i="64"/>
  <c r="Q377" i="64"/>
  <c r="S342" i="64"/>
  <c r="R374" i="64"/>
  <c r="T342" i="64"/>
  <c r="T341" i="64"/>
  <c r="T340" i="64"/>
  <c r="Q365" i="64"/>
  <c r="S333" i="64"/>
  <c r="M365" i="64"/>
  <c r="T333" i="64"/>
  <c r="T332" i="64"/>
  <c r="D330" i="64"/>
  <c r="Q388" i="64"/>
  <c r="S388" i="64" s="1"/>
  <c r="S323" i="64"/>
  <c r="M388" i="64"/>
  <c r="T323" i="64"/>
  <c r="S321" i="64"/>
  <c r="R386" i="64"/>
  <c r="T321" i="64"/>
  <c r="T385" i="64"/>
  <c r="T319" i="64"/>
  <c r="T318" i="64"/>
  <c r="S315" i="64"/>
  <c r="T315" i="64"/>
  <c r="R380" i="64"/>
  <c r="U314" i="64"/>
  <c r="S310" i="64"/>
  <c r="Q375" i="64"/>
  <c r="S375" i="64" s="1"/>
  <c r="M375" i="64"/>
  <c r="T375" i="64" s="1"/>
  <c r="T310" i="64"/>
  <c r="T309" i="64"/>
  <c r="T307" i="64"/>
  <c r="S303" i="64"/>
  <c r="T303" i="64"/>
  <c r="R368" i="64"/>
  <c r="U302" i="64"/>
  <c r="T290" i="64"/>
  <c r="T281" i="64"/>
  <c r="S280" i="64"/>
  <c r="T280" i="64"/>
  <c r="U280" i="64"/>
  <c r="S259" i="64"/>
  <c r="T259" i="64"/>
  <c r="U259" i="64"/>
  <c r="R291" i="64"/>
  <c r="J64" i="64"/>
  <c r="J291" i="64"/>
  <c r="U258" i="64"/>
  <c r="L58" i="64"/>
  <c r="L285" i="64"/>
  <c r="T285" i="64" s="1"/>
  <c r="Q282" i="64"/>
  <c r="S250" i="64"/>
  <c r="I282" i="64"/>
  <c r="U282" i="64" s="1"/>
  <c r="U250" i="64"/>
  <c r="G48" i="64"/>
  <c r="G275" i="64"/>
  <c r="I233" i="64"/>
  <c r="T468" i="64"/>
  <c r="P427" i="64"/>
  <c r="H427" i="64"/>
  <c r="M394" i="64"/>
  <c r="M459" i="64" s="1"/>
  <c r="T396" i="64"/>
  <c r="M461" i="64"/>
  <c r="I394" i="64"/>
  <c r="I461" i="64"/>
  <c r="U461" i="64" s="1"/>
  <c r="E394" i="64"/>
  <c r="E459" i="64" s="1"/>
  <c r="E461" i="64"/>
  <c r="N394" i="64"/>
  <c r="C394" i="64"/>
  <c r="C459" i="64" s="1"/>
  <c r="L330" i="64"/>
  <c r="S302" i="64"/>
  <c r="Q367" i="64"/>
  <c r="S367" i="64" s="1"/>
  <c r="M367" i="64"/>
  <c r="T367" i="64" s="1"/>
  <c r="T302" i="64"/>
  <c r="S300" i="64"/>
  <c r="T300" i="64"/>
  <c r="R365" i="64"/>
  <c r="U300" i="64"/>
  <c r="I297" i="64"/>
  <c r="T484" i="64"/>
  <c r="S466" i="64"/>
  <c r="T466" i="64"/>
  <c r="T454" i="64"/>
  <c r="S434" i="64"/>
  <c r="T434" i="64"/>
  <c r="R482" i="64"/>
  <c r="Q472" i="64"/>
  <c r="S472" i="64" s="1"/>
  <c r="T481" i="64"/>
  <c r="T475" i="64"/>
  <c r="S469" i="64"/>
  <c r="T469" i="64"/>
  <c r="U469" i="64"/>
  <c r="I468" i="64"/>
  <c r="U468" i="64" s="1"/>
  <c r="P460" i="64"/>
  <c r="L460" i="64"/>
  <c r="H460" i="64"/>
  <c r="D460" i="64"/>
  <c r="T449" i="64"/>
  <c r="T448" i="64"/>
  <c r="S445" i="64"/>
  <c r="T445" i="64"/>
  <c r="T442" i="64"/>
  <c r="S441" i="64"/>
  <c r="T441" i="64"/>
  <c r="U441" i="64"/>
  <c r="T438" i="64"/>
  <c r="S437" i="64"/>
  <c r="T437" i="64"/>
  <c r="U437" i="64"/>
  <c r="S420" i="64"/>
  <c r="Q485" i="64"/>
  <c r="S485" i="64" s="1"/>
  <c r="T420" i="64"/>
  <c r="M485" i="64"/>
  <c r="I485" i="64"/>
  <c r="E485" i="64"/>
  <c r="T416" i="64"/>
  <c r="P478" i="64"/>
  <c r="L478" i="64"/>
  <c r="T478" i="64" s="1"/>
  <c r="H478" i="64"/>
  <c r="D478" i="64"/>
  <c r="S411" i="64"/>
  <c r="Q476" i="64"/>
  <c r="S476" i="64" s="1"/>
  <c r="T411" i="64"/>
  <c r="M476" i="64"/>
  <c r="I476" i="64"/>
  <c r="U476" i="64" s="1"/>
  <c r="E476" i="64"/>
  <c r="T407" i="64"/>
  <c r="S406" i="64"/>
  <c r="T406" i="64"/>
  <c r="R471" i="64"/>
  <c r="U406" i="64"/>
  <c r="U405" i="64"/>
  <c r="T403" i="64"/>
  <c r="S402" i="64"/>
  <c r="T402" i="64"/>
  <c r="R467" i="64"/>
  <c r="U402" i="64"/>
  <c r="T401" i="64"/>
  <c r="T395" i="64"/>
  <c r="G394" i="64"/>
  <c r="G459" i="64" s="1"/>
  <c r="T381" i="64"/>
  <c r="S369" i="64"/>
  <c r="S350" i="64"/>
  <c r="Q382" i="64"/>
  <c r="M382" i="64"/>
  <c r="T350" i="64"/>
  <c r="T349" i="64"/>
  <c r="T347" i="64"/>
  <c r="Q370" i="64"/>
  <c r="S338" i="64"/>
  <c r="M370" i="64"/>
  <c r="T338" i="64"/>
  <c r="T337" i="64"/>
  <c r="T335" i="64"/>
  <c r="Q330" i="64"/>
  <c r="Q362" i="64" s="1"/>
  <c r="Q363" i="64"/>
  <c r="S331" i="64"/>
  <c r="M330" i="64"/>
  <c r="M363" i="64"/>
  <c r="T331" i="64"/>
  <c r="I330" i="64"/>
  <c r="I363" i="64"/>
  <c r="E330" i="64"/>
  <c r="E363" i="64"/>
  <c r="P330" i="64"/>
  <c r="T314" i="64"/>
  <c r="S308" i="64"/>
  <c r="Q373" i="64"/>
  <c r="M373" i="64"/>
  <c r="T308" i="64"/>
  <c r="O297" i="64"/>
  <c r="O362" i="64" s="1"/>
  <c r="O366" i="64"/>
  <c r="K297" i="64"/>
  <c r="K366" i="64"/>
  <c r="G297" i="64"/>
  <c r="G362" i="64" s="1"/>
  <c r="G366" i="64"/>
  <c r="C297" i="64"/>
  <c r="C366" i="64"/>
  <c r="P297" i="64"/>
  <c r="L297" i="64"/>
  <c r="H297" i="64"/>
  <c r="H362" i="64" s="1"/>
  <c r="D297" i="64"/>
  <c r="M297" i="64"/>
  <c r="U288" i="64"/>
  <c r="S276" i="64"/>
  <c r="T276" i="64"/>
  <c r="U276" i="64"/>
  <c r="S272" i="64"/>
  <c r="T272" i="64"/>
  <c r="U272" i="64"/>
  <c r="T268" i="64"/>
  <c r="S266" i="64"/>
  <c r="T266" i="64"/>
  <c r="U266" i="64"/>
  <c r="I278" i="64"/>
  <c r="U278" i="64" s="1"/>
  <c r="U246" i="64"/>
  <c r="S214" i="64"/>
  <c r="T214" i="64"/>
  <c r="U214" i="64"/>
  <c r="R279" i="64"/>
  <c r="O200" i="64"/>
  <c r="G200" i="64"/>
  <c r="C200" i="64"/>
  <c r="K18" i="64"/>
  <c r="P200" i="64"/>
  <c r="R63" i="64"/>
  <c r="S160" i="64"/>
  <c r="T160" i="64"/>
  <c r="U160" i="64"/>
  <c r="R192" i="64"/>
  <c r="N63" i="64"/>
  <c r="N192" i="64"/>
  <c r="F63" i="64"/>
  <c r="F192" i="64"/>
  <c r="K53" i="64"/>
  <c r="L52" i="64"/>
  <c r="P43" i="64"/>
  <c r="T140" i="64"/>
  <c r="P172" i="64"/>
  <c r="L43" i="64"/>
  <c r="L172" i="64"/>
  <c r="T172" i="64" s="1"/>
  <c r="H43" i="64"/>
  <c r="H172" i="64"/>
  <c r="D43" i="64"/>
  <c r="D172" i="64"/>
  <c r="P25" i="64"/>
  <c r="P187" i="64"/>
  <c r="T122" i="64"/>
  <c r="L25" i="64"/>
  <c r="L187" i="64"/>
  <c r="H25" i="64"/>
  <c r="H187" i="64"/>
  <c r="D187" i="64"/>
  <c r="D25" i="64"/>
  <c r="P24" i="64"/>
  <c r="L24" i="64"/>
  <c r="H24" i="64"/>
  <c r="D24" i="64"/>
  <c r="R16" i="64"/>
  <c r="S113" i="64"/>
  <c r="T113" i="64"/>
  <c r="U113" i="64"/>
  <c r="S486" i="64"/>
  <c r="S480" i="64"/>
  <c r="S452" i="64"/>
  <c r="S449" i="64"/>
  <c r="S443" i="64"/>
  <c r="S439" i="64"/>
  <c r="S435" i="64"/>
  <c r="S428" i="64"/>
  <c r="S419" i="64"/>
  <c r="S415" i="64"/>
  <c r="S410" i="64"/>
  <c r="S404" i="64"/>
  <c r="S395" i="64"/>
  <c r="R394" i="64"/>
  <c r="S347" i="64"/>
  <c r="S335" i="64"/>
  <c r="S322" i="64"/>
  <c r="S307" i="64"/>
  <c r="S278" i="64"/>
  <c r="S274" i="64"/>
  <c r="S270" i="64"/>
  <c r="S260" i="64"/>
  <c r="S255" i="64"/>
  <c r="F60" i="64"/>
  <c r="I59" i="64"/>
  <c r="S253" i="64"/>
  <c r="H57" i="64"/>
  <c r="H89" i="64" s="1"/>
  <c r="S249" i="64"/>
  <c r="N54" i="64"/>
  <c r="Q53" i="64"/>
  <c r="K52" i="64"/>
  <c r="S245" i="64"/>
  <c r="T243" i="64"/>
  <c r="U243" i="64"/>
  <c r="S242" i="64"/>
  <c r="T242" i="64"/>
  <c r="U242" i="64"/>
  <c r="J47" i="64"/>
  <c r="R233" i="64"/>
  <c r="S234" i="64"/>
  <c r="T234" i="64"/>
  <c r="N233" i="64"/>
  <c r="J233" i="64"/>
  <c r="F233" i="64"/>
  <c r="T227" i="64"/>
  <c r="S223" i="64"/>
  <c r="T221" i="64"/>
  <c r="S220" i="64"/>
  <c r="T220" i="64"/>
  <c r="U220" i="64"/>
  <c r="T217" i="64"/>
  <c r="S213" i="64"/>
  <c r="T211" i="64"/>
  <c r="S210" i="64"/>
  <c r="T210" i="64"/>
  <c r="U210" i="64"/>
  <c r="U193" i="64"/>
  <c r="D186" i="64"/>
  <c r="T177" i="64"/>
  <c r="Q58" i="64"/>
  <c r="Q187" i="64"/>
  <c r="S187" i="64" s="1"/>
  <c r="M58" i="64"/>
  <c r="M187" i="64"/>
  <c r="T187" i="64" s="1"/>
  <c r="I58" i="64"/>
  <c r="I187" i="64"/>
  <c r="U187" i="64" s="1"/>
  <c r="E58" i="64"/>
  <c r="E187" i="64"/>
  <c r="Q57" i="64"/>
  <c r="M57" i="64"/>
  <c r="I57" i="64"/>
  <c r="E57" i="64"/>
  <c r="Q56" i="64"/>
  <c r="M56" i="64"/>
  <c r="I56" i="64"/>
  <c r="E56" i="64"/>
  <c r="C55" i="64"/>
  <c r="R49" i="64"/>
  <c r="T146" i="64"/>
  <c r="U146" i="64"/>
  <c r="S146" i="64"/>
  <c r="N49" i="64"/>
  <c r="N81" i="64" s="1"/>
  <c r="J49" i="64"/>
  <c r="F49" i="64"/>
  <c r="O48" i="64"/>
  <c r="R44" i="64"/>
  <c r="S141" i="64"/>
  <c r="T141" i="64"/>
  <c r="U141" i="64"/>
  <c r="N44" i="64"/>
  <c r="J44" i="64"/>
  <c r="F44" i="64"/>
  <c r="R135" i="64"/>
  <c r="J135" i="64"/>
  <c r="O39" i="64"/>
  <c r="O168" i="64"/>
  <c r="T168" i="64" s="1"/>
  <c r="O135" i="64"/>
  <c r="T136" i="64"/>
  <c r="K39" i="64"/>
  <c r="K168" i="64"/>
  <c r="K135" i="64"/>
  <c r="G39" i="64"/>
  <c r="G168" i="64"/>
  <c r="G135" i="64"/>
  <c r="C39" i="64"/>
  <c r="C168" i="64"/>
  <c r="C135" i="64"/>
  <c r="C167" i="64" s="1"/>
  <c r="R32" i="64"/>
  <c r="T129" i="64"/>
  <c r="U129" i="64"/>
  <c r="S129" i="64"/>
  <c r="R194" i="64"/>
  <c r="N32" i="64"/>
  <c r="N194" i="64"/>
  <c r="J32" i="64"/>
  <c r="J194" i="64"/>
  <c r="F32" i="64"/>
  <c r="F194" i="64"/>
  <c r="R26" i="64"/>
  <c r="S123" i="64"/>
  <c r="T123" i="64"/>
  <c r="U123" i="64"/>
  <c r="R188" i="64"/>
  <c r="N26" i="64"/>
  <c r="N188" i="64"/>
  <c r="J26" i="64"/>
  <c r="J188" i="64"/>
  <c r="F26" i="64"/>
  <c r="F188" i="64"/>
  <c r="T205" i="64"/>
  <c r="H200" i="64"/>
  <c r="K200" i="64"/>
  <c r="K265" i="64" s="1"/>
  <c r="G53" i="64"/>
  <c r="M267" i="64"/>
  <c r="I267" i="64"/>
  <c r="K55" i="64"/>
  <c r="K87" i="64" s="1"/>
  <c r="E54" i="64"/>
  <c r="H53" i="64"/>
  <c r="D49" i="64"/>
  <c r="T239" i="64"/>
  <c r="S238" i="64"/>
  <c r="T238" i="64"/>
  <c r="U238" i="64"/>
  <c r="F43" i="64"/>
  <c r="T223" i="64"/>
  <c r="T213" i="64"/>
  <c r="S206" i="64"/>
  <c r="T206" i="64"/>
  <c r="U206" i="64"/>
  <c r="U205" i="64"/>
  <c r="S203" i="64"/>
  <c r="T203" i="64"/>
  <c r="R200" i="64"/>
  <c r="N200" i="64"/>
  <c r="N265" i="64" s="1"/>
  <c r="J200" i="64"/>
  <c r="F200" i="64"/>
  <c r="T190" i="64"/>
  <c r="S184" i="64"/>
  <c r="T174" i="64"/>
  <c r="S173" i="64"/>
  <c r="T173" i="64"/>
  <c r="U173" i="64"/>
  <c r="P65" i="64"/>
  <c r="P194" i="64"/>
  <c r="L65" i="64"/>
  <c r="L194" i="64"/>
  <c r="H65" i="64"/>
  <c r="H194" i="64"/>
  <c r="D65" i="64"/>
  <c r="D194" i="64"/>
  <c r="O61" i="64"/>
  <c r="T158" i="64"/>
  <c r="K61" i="64"/>
  <c r="G61" i="64"/>
  <c r="C61" i="64"/>
  <c r="O60" i="64"/>
  <c r="K60" i="64"/>
  <c r="G60" i="64"/>
  <c r="C60" i="64"/>
  <c r="F51" i="64"/>
  <c r="I50" i="64"/>
  <c r="Q45" i="64"/>
  <c r="Q40" i="64"/>
  <c r="Q169" i="64"/>
  <c r="S169" i="64" s="1"/>
  <c r="M40" i="64"/>
  <c r="M169" i="64"/>
  <c r="I40" i="64"/>
  <c r="I169" i="64"/>
  <c r="U169" i="64" s="1"/>
  <c r="E40" i="64"/>
  <c r="E169" i="64"/>
  <c r="N135" i="64"/>
  <c r="M27" i="64"/>
  <c r="Q20" i="64"/>
  <c r="Q182" i="64"/>
  <c r="S182" i="64" s="1"/>
  <c r="M20" i="64"/>
  <c r="M182" i="64"/>
  <c r="I20" i="64"/>
  <c r="T201" i="64"/>
  <c r="L200" i="64"/>
  <c r="D200" i="64"/>
  <c r="S181" i="64"/>
  <c r="T181" i="64"/>
  <c r="U181" i="64"/>
  <c r="J63" i="64"/>
  <c r="J192" i="64"/>
  <c r="F54" i="64"/>
  <c r="O53" i="64"/>
  <c r="C53" i="64"/>
  <c r="M270" i="64"/>
  <c r="T270" i="64" s="1"/>
  <c r="T257" i="64"/>
  <c r="T256" i="64"/>
  <c r="U255" i="64"/>
  <c r="S252" i="64"/>
  <c r="H56" i="64"/>
  <c r="T250" i="64"/>
  <c r="R55" i="64"/>
  <c r="U249" i="64"/>
  <c r="S248" i="64"/>
  <c r="S246" i="64"/>
  <c r="T246" i="64"/>
  <c r="N51" i="64"/>
  <c r="M46" i="64"/>
  <c r="T241" i="64"/>
  <c r="P45" i="64"/>
  <c r="S237" i="64"/>
  <c r="P233" i="64"/>
  <c r="L233" i="64"/>
  <c r="H233" i="64"/>
  <c r="D233" i="64"/>
  <c r="S218" i="64"/>
  <c r="T218" i="64"/>
  <c r="T209" i="64"/>
  <c r="S205" i="64"/>
  <c r="S202" i="64"/>
  <c r="Q200" i="64"/>
  <c r="Q265" i="64" s="1"/>
  <c r="M200" i="64"/>
  <c r="M265" i="64" s="1"/>
  <c r="I200" i="64"/>
  <c r="I265" i="64" s="1"/>
  <c r="E200" i="64"/>
  <c r="K182" i="64"/>
  <c r="G182" i="64"/>
  <c r="C182" i="64"/>
  <c r="T179" i="64"/>
  <c r="R178" i="64"/>
  <c r="N178" i="64"/>
  <c r="S172" i="64"/>
  <c r="P62" i="64"/>
  <c r="T159" i="64"/>
  <c r="L62" i="64"/>
  <c r="H62" i="64"/>
  <c r="D62" i="64"/>
  <c r="Q47" i="64"/>
  <c r="Q176" i="64"/>
  <c r="S176" i="64" s="1"/>
  <c r="M47" i="64"/>
  <c r="M176" i="64"/>
  <c r="T176" i="64" s="1"/>
  <c r="T144" i="64"/>
  <c r="I47" i="64"/>
  <c r="I176" i="64"/>
  <c r="U176" i="64" s="1"/>
  <c r="U144" i="64"/>
  <c r="E47" i="64"/>
  <c r="E176" i="64"/>
  <c r="P46" i="64"/>
  <c r="L46" i="64"/>
  <c r="H46" i="64"/>
  <c r="D46" i="64"/>
  <c r="O42" i="64"/>
  <c r="T139" i="64"/>
  <c r="O171" i="64"/>
  <c r="T171" i="64" s="1"/>
  <c r="K42" i="64"/>
  <c r="K171" i="64"/>
  <c r="G42" i="64"/>
  <c r="G171" i="64"/>
  <c r="C42" i="64"/>
  <c r="C171" i="64"/>
  <c r="F135" i="64"/>
  <c r="Q30" i="64"/>
  <c r="M30" i="64"/>
  <c r="T127" i="64"/>
  <c r="I30" i="64"/>
  <c r="U127" i="64"/>
  <c r="E30" i="64"/>
  <c r="P29" i="64"/>
  <c r="L29" i="64"/>
  <c r="H29" i="64"/>
  <c r="D29" i="64"/>
  <c r="O22" i="64"/>
  <c r="T119" i="64"/>
  <c r="O184" i="64"/>
  <c r="T184" i="64" s="1"/>
  <c r="K22" i="64"/>
  <c r="K184" i="64"/>
  <c r="G22" i="64"/>
  <c r="G184" i="64"/>
  <c r="C22" i="64"/>
  <c r="C184" i="64"/>
  <c r="O65" i="64"/>
  <c r="K65" i="64"/>
  <c r="G65" i="64"/>
  <c r="C65" i="64"/>
  <c r="Q63" i="64"/>
  <c r="M63" i="64"/>
  <c r="M95" i="64" s="1"/>
  <c r="I63" i="64"/>
  <c r="E63" i="64"/>
  <c r="E95" i="64" s="1"/>
  <c r="N60" i="64"/>
  <c r="O59" i="64"/>
  <c r="K59" i="64"/>
  <c r="G59" i="64"/>
  <c r="C59" i="64"/>
  <c r="D58" i="64"/>
  <c r="P57" i="64"/>
  <c r="P56" i="64"/>
  <c r="J55" i="64"/>
  <c r="M54" i="64"/>
  <c r="R53" i="64"/>
  <c r="T150" i="64"/>
  <c r="U150" i="64"/>
  <c r="N53" i="64"/>
  <c r="J53" i="64"/>
  <c r="F53" i="64"/>
  <c r="C52" i="64"/>
  <c r="Q51" i="64"/>
  <c r="M51" i="64"/>
  <c r="I51" i="64"/>
  <c r="E51" i="64"/>
  <c r="P50" i="64"/>
  <c r="L50" i="64"/>
  <c r="H50" i="64"/>
  <c r="D50" i="64"/>
  <c r="E49" i="64"/>
  <c r="R48" i="64"/>
  <c r="S145" i="64"/>
  <c r="T145" i="64"/>
  <c r="N48" i="64"/>
  <c r="J48" i="64"/>
  <c r="F48" i="64"/>
  <c r="P47" i="64"/>
  <c r="L47" i="64"/>
  <c r="H47" i="64"/>
  <c r="D47" i="64"/>
  <c r="O46" i="64"/>
  <c r="K46" i="64"/>
  <c r="G46" i="64"/>
  <c r="C46" i="64"/>
  <c r="H45" i="64"/>
  <c r="Q44" i="64"/>
  <c r="M44" i="64"/>
  <c r="I44" i="64"/>
  <c r="E44" i="64"/>
  <c r="G43" i="64"/>
  <c r="J42" i="64"/>
  <c r="O41" i="64"/>
  <c r="K41" i="64"/>
  <c r="G41" i="64"/>
  <c r="C41" i="64"/>
  <c r="S128" i="64"/>
  <c r="T128" i="64"/>
  <c r="N31" i="64"/>
  <c r="J31" i="64"/>
  <c r="F31" i="64"/>
  <c r="P30" i="64"/>
  <c r="L30" i="64"/>
  <c r="H30" i="64"/>
  <c r="D30" i="64"/>
  <c r="O29" i="64"/>
  <c r="K29" i="64"/>
  <c r="G29" i="64"/>
  <c r="C29" i="64"/>
  <c r="Q26" i="64"/>
  <c r="M26" i="64"/>
  <c r="I26" i="64"/>
  <c r="E26" i="64"/>
  <c r="G24" i="64"/>
  <c r="O21" i="64"/>
  <c r="K21" i="64"/>
  <c r="G21" i="64"/>
  <c r="C21" i="64"/>
  <c r="Q19" i="64"/>
  <c r="M19" i="64"/>
  <c r="T116" i="64"/>
  <c r="I19" i="64"/>
  <c r="E19" i="64"/>
  <c r="P18" i="64"/>
  <c r="L18" i="64"/>
  <c r="H18" i="64"/>
  <c r="D18" i="64"/>
  <c r="Q15" i="64"/>
  <c r="M15" i="64"/>
  <c r="T112" i="64"/>
  <c r="I15" i="64"/>
  <c r="U112" i="64"/>
  <c r="E15" i="64"/>
  <c r="P14" i="64"/>
  <c r="L14" i="64"/>
  <c r="H14" i="64"/>
  <c r="D14" i="64"/>
  <c r="O10" i="64"/>
  <c r="T107" i="64"/>
  <c r="K10" i="64"/>
  <c r="G10" i="64"/>
  <c r="C10" i="64"/>
  <c r="O102" i="64"/>
  <c r="G102" i="64"/>
  <c r="U239" i="64"/>
  <c r="U225" i="64"/>
  <c r="U221" i="64"/>
  <c r="U215" i="64"/>
  <c r="U211" i="64"/>
  <c r="U207" i="64"/>
  <c r="U190" i="64"/>
  <c r="U182" i="64"/>
  <c r="U179" i="64"/>
  <c r="U174" i="64"/>
  <c r="U170" i="64"/>
  <c r="O64" i="64"/>
  <c r="K64" i="64"/>
  <c r="G64" i="64"/>
  <c r="C64" i="64"/>
  <c r="S159" i="64"/>
  <c r="T156" i="64"/>
  <c r="U156" i="64"/>
  <c r="R59" i="64"/>
  <c r="N59" i="64"/>
  <c r="J59" i="64"/>
  <c r="F59" i="64"/>
  <c r="G57" i="64"/>
  <c r="G56" i="64"/>
  <c r="Q55" i="64"/>
  <c r="M55" i="64"/>
  <c r="I55" i="64"/>
  <c r="E55" i="64"/>
  <c r="P54" i="64"/>
  <c r="L54" i="64"/>
  <c r="H54" i="64"/>
  <c r="D54" i="64"/>
  <c r="I53" i="64"/>
  <c r="R52" i="64"/>
  <c r="S149" i="64"/>
  <c r="T149" i="64"/>
  <c r="N52" i="64"/>
  <c r="J52" i="64"/>
  <c r="F52" i="64"/>
  <c r="U148" i="64"/>
  <c r="P51" i="64"/>
  <c r="L51" i="64"/>
  <c r="H51" i="64"/>
  <c r="D51" i="64"/>
  <c r="O50" i="64"/>
  <c r="K50" i="64"/>
  <c r="G50" i="64"/>
  <c r="C50" i="64"/>
  <c r="L49" i="64"/>
  <c r="Q48" i="64"/>
  <c r="Q80" i="64" s="1"/>
  <c r="M48" i="64"/>
  <c r="I48" i="64"/>
  <c r="E48" i="64"/>
  <c r="E80" i="64" s="1"/>
  <c r="K47" i="64"/>
  <c r="N46" i="64"/>
  <c r="O45" i="64"/>
  <c r="K45" i="64"/>
  <c r="G45" i="64"/>
  <c r="C45" i="64"/>
  <c r="D44" i="64"/>
  <c r="S140" i="64"/>
  <c r="N43" i="64"/>
  <c r="Q42" i="64"/>
  <c r="R41" i="64"/>
  <c r="T138" i="64"/>
  <c r="U138" i="64"/>
  <c r="N41" i="64"/>
  <c r="J41" i="64"/>
  <c r="F41" i="64"/>
  <c r="U137" i="64"/>
  <c r="Q135" i="64"/>
  <c r="M135" i="64"/>
  <c r="I135" i="64"/>
  <c r="E135" i="64"/>
  <c r="Q31" i="64"/>
  <c r="S31" i="64" s="1"/>
  <c r="M31" i="64"/>
  <c r="I31" i="64"/>
  <c r="U31" i="64" s="1"/>
  <c r="E31" i="64"/>
  <c r="O28" i="64"/>
  <c r="G28" i="64"/>
  <c r="C28" i="64"/>
  <c r="O27" i="64"/>
  <c r="K27" i="64"/>
  <c r="G27" i="64"/>
  <c r="C27" i="64"/>
  <c r="S122" i="64"/>
  <c r="F24" i="64"/>
  <c r="T118" i="64"/>
  <c r="R21" i="64"/>
  <c r="U118" i="64"/>
  <c r="N21" i="64"/>
  <c r="J21" i="64"/>
  <c r="F21" i="64"/>
  <c r="P19" i="64"/>
  <c r="L19" i="64"/>
  <c r="H19" i="64"/>
  <c r="D19" i="64"/>
  <c r="G18" i="64"/>
  <c r="P11" i="64"/>
  <c r="L11" i="64"/>
  <c r="H11" i="64"/>
  <c r="D11" i="64"/>
  <c r="R102" i="64"/>
  <c r="J102" i="64"/>
  <c r="D52" i="64"/>
  <c r="D84" i="64" s="1"/>
  <c r="G51" i="64"/>
  <c r="J50" i="64"/>
  <c r="M49" i="64"/>
  <c r="P48" i="64"/>
  <c r="C47" i="64"/>
  <c r="F46" i="64"/>
  <c r="I45" i="64"/>
  <c r="L44" i="64"/>
  <c r="L76" i="64" s="1"/>
  <c r="O43" i="64"/>
  <c r="O75" i="64" s="1"/>
  <c r="R42" i="64"/>
  <c r="L41" i="64"/>
  <c r="P26" i="64"/>
  <c r="C25" i="64"/>
  <c r="G23" i="64"/>
  <c r="T161" i="64"/>
  <c r="R64" i="64"/>
  <c r="U161" i="64"/>
  <c r="N64" i="64"/>
  <c r="F64" i="64"/>
  <c r="Q62" i="64"/>
  <c r="M62" i="64"/>
  <c r="I62" i="64"/>
  <c r="E62" i="64"/>
  <c r="P61" i="64"/>
  <c r="L61" i="64"/>
  <c r="H61" i="64"/>
  <c r="D61" i="64"/>
  <c r="P60" i="64"/>
  <c r="L60" i="64"/>
  <c r="H60" i="64"/>
  <c r="D60" i="64"/>
  <c r="Q59" i="64"/>
  <c r="R58" i="64"/>
  <c r="S155" i="64"/>
  <c r="T155" i="64"/>
  <c r="N58" i="64"/>
  <c r="J58" i="64"/>
  <c r="F58" i="64"/>
  <c r="R57" i="64"/>
  <c r="N57" i="64"/>
  <c r="J57" i="64"/>
  <c r="F57" i="64"/>
  <c r="F89" i="64" s="1"/>
  <c r="R56" i="64"/>
  <c r="N56" i="64"/>
  <c r="J56" i="64"/>
  <c r="F56" i="64"/>
  <c r="P55" i="64"/>
  <c r="L55" i="64"/>
  <c r="H55" i="64"/>
  <c r="D55" i="64"/>
  <c r="O54" i="64"/>
  <c r="K54" i="64"/>
  <c r="K86" i="64" s="1"/>
  <c r="G54" i="64"/>
  <c r="C54" i="64"/>
  <c r="P53" i="64"/>
  <c r="Q52" i="64"/>
  <c r="M52" i="64"/>
  <c r="M84" i="64" s="1"/>
  <c r="I52" i="64"/>
  <c r="E52" i="64"/>
  <c r="T148" i="64"/>
  <c r="O51" i="64"/>
  <c r="R50" i="64"/>
  <c r="O49" i="64"/>
  <c r="K49" i="64"/>
  <c r="G49" i="64"/>
  <c r="C49" i="64"/>
  <c r="H48" i="64"/>
  <c r="R47" i="64"/>
  <c r="E46" i="64"/>
  <c r="R45" i="64"/>
  <c r="T142" i="64"/>
  <c r="U142" i="64"/>
  <c r="N45" i="64"/>
  <c r="J45" i="64"/>
  <c r="F45" i="64"/>
  <c r="K44" i="64"/>
  <c r="Q43" i="64"/>
  <c r="M43" i="64"/>
  <c r="I43" i="64"/>
  <c r="E43" i="64"/>
  <c r="P42" i="64"/>
  <c r="L42" i="64"/>
  <c r="H42" i="64"/>
  <c r="D42" i="64"/>
  <c r="M41" i="64"/>
  <c r="R40" i="64"/>
  <c r="S137" i="64"/>
  <c r="T137" i="64"/>
  <c r="N40" i="64"/>
  <c r="J40" i="64"/>
  <c r="F40" i="64"/>
  <c r="P39" i="64"/>
  <c r="P135" i="64"/>
  <c r="L39" i="64"/>
  <c r="L135" i="64"/>
  <c r="H135" i="64"/>
  <c r="H39" i="64"/>
  <c r="D39" i="64"/>
  <c r="D135" i="64"/>
  <c r="O32" i="64"/>
  <c r="K32" i="64"/>
  <c r="G32" i="64"/>
  <c r="C32" i="64"/>
  <c r="S127" i="64"/>
  <c r="R28" i="64"/>
  <c r="T125" i="64"/>
  <c r="U125" i="64"/>
  <c r="N28" i="64"/>
  <c r="J28" i="64"/>
  <c r="F28" i="64"/>
  <c r="R27" i="64"/>
  <c r="N27" i="64"/>
  <c r="J27" i="64"/>
  <c r="F27" i="64"/>
  <c r="Q25" i="64"/>
  <c r="M25" i="64"/>
  <c r="I25" i="64"/>
  <c r="E25" i="64"/>
  <c r="Q24" i="64"/>
  <c r="M24" i="64"/>
  <c r="I24" i="64"/>
  <c r="E24" i="64"/>
  <c r="Q23" i="64"/>
  <c r="M23" i="64"/>
  <c r="I23" i="64"/>
  <c r="E23" i="64"/>
  <c r="P22" i="64"/>
  <c r="L22" i="64"/>
  <c r="H22" i="64"/>
  <c r="D22" i="64"/>
  <c r="R20" i="64"/>
  <c r="S117" i="64"/>
  <c r="T117" i="64"/>
  <c r="N20" i="64"/>
  <c r="J20" i="64"/>
  <c r="F20" i="64"/>
  <c r="U116" i="64"/>
  <c r="R17" i="64"/>
  <c r="T114" i="64"/>
  <c r="U114" i="64"/>
  <c r="S114" i="64"/>
  <c r="N17" i="64"/>
  <c r="J17" i="64"/>
  <c r="F17" i="64"/>
  <c r="R12" i="64"/>
  <c r="S109" i="64"/>
  <c r="T109" i="64"/>
  <c r="U109" i="64"/>
  <c r="N12" i="64"/>
  <c r="J12" i="64"/>
  <c r="F12" i="64"/>
  <c r="Q8" i="64"/>
  <c r="M8" i="64"/>
  <c r="I8" i="64"/>
  <c r="U105" i="64"/>
  <c r="E8" i="64"/>
  <c r="K102" i="64"/>
  <c r="K167" i="64" s="1"/>
  <c r="J16" i="64"/>
  <c r="F16" i="64"/>
  <c r="P15" i="64"/>
  <c r="L15" i="64"/>
  <c r="H15" i="64"/>
  <c r="D15" i="64"/>
  <c r="O14" i="64"/>
  <c r="K14" i="64"/>
  <c r="G14" i="64"/>
  <c r="C14" i="64"/>
  <c r="Q12" i="64"/>
  <c r="M12" i="64"/>
  <c r="I12" i="64"/>
  <c r="E12" i="64"/>
  <c r="O9" i="64"/>
  <c r="K9" i="64"/>
  <c r="G9" i="64"/>
  <c r="C9" i="64"/>
  <c r="S104" i="64"/>
  <c r="Q102" i="64"/>
  <c r="M102" i="64"/>
  <c r="I102" i="64"/>
  <c r="E102" i="64"/>
  <c r="O18" i="64"/>
  <c r="C18" i="64"/>
  <c r="Q16" i="64"/>
  <c r="M16" i="64"/>
  <c r="I16" i="64"/>
  <c r="E16" i="64"/>
  <c r="O13" i="64"/>
  <c r="K13" i="64"/>
  <c r="G13" i="64"/>
  <c r="C13" i="64"/>
  <c r="S108" i="64"/>
  <c r="R9" i="64"/>
  <c r="T106" i="64"/>
  <c r="U106" i="64"/>
  <c r="N9" i="64"/>
  <c r="J9" i="64"/>
  <c r="F9" i="64"/>
  <c r="Q7" i="64"/>
  <c r="M7" i="64"/>
  <c r="I7" i="64"/>
  <c r="E7" i="64"/>
  <c r="P6" i="64"/>
  <c r="P102" i="64"/>
  <c r="L6" i="64"/>
  <c r="L102" i="64"/>
  <c r="L167" i="64" s="1"/>
  <c r="H6" i="64"/>
  <c r="H102" i="64"/>
  <c r="D6" i="64"/>
  <c r="D102" i="64"/>
  <c r="D167" i="64" s="1"/>
  <c r="E20" i="64"/>
  <c r="O17" i="64"/>
  <c r="K17" i="64"/>
  <c r="G17" i="64"/>
  <c r="C17" i="64"/>
  <c r="S112" i="64"/>
  <c r="R13" i="64"/>
  <c r="T110" i="64"/>
  <c r="U110" i="64"/>
  <c r="N13" i="64"/>
  <c r="J13" i="64"/>
  <c r="F13" i="64"/>
  <c r="Q11" i="64"/>
  <c r="M11" i="64"/>
  <c r="I11" i="64"/>
  <c r="E11" i="64"/>
  <c r="P10" i="64"/>
  <c r="L10" i="64"/>
  <c r="H10" i="64"/>
  <c r="D10" i="64"/>
  <c r="R8" i="64"/>
  <c r="S105" i="64"/>
  <c r="T105" i="64"/>
  <c r="N8" i="64"/>
  <c r="J8" i="64"/>
  <c r="F8" i="64"/>
  <c r="U104" i="64"/>
  <c r="P7" i="64"/>
  <c r="L7" i="64"/>
  <c r="H7" i="64"/>
  <c r="D7" i="64"/>
  <c r="O6" i="64"/>
  <c r="K6" i="64"/>
  <c r="G6" i="64"/>
  <c r="C6" i="64"/>
  <c r="N102" i="64"/>
  <c r="F102" i="64"/>
  <c r="R65" i="64"/>
  <c r="N65" i="64"/>
  <c r="J65" i="64"/>
  <c r="J97" i="64" s="1"/>
  <c r="F65" i="64"/>
  <c r="Q64" i="64"/>
  <c r="M64" i="64"/>
  <c r="M96" i="64" s="1"/>
  <c r="I64" i="64"/>
  <c r="E64" i="64"/>
  <c r="P63" i="64"/>
  <c r="L63" i="64"/>
  <c r="H63" i="64"/>
  <c r="H95" i="64" s="1"/>
  <c r="D63" i="64"/>
  <c r="O62" i="64"/>
  <c r="K62" i="64"/>
  <c r="G62" i="64"/>
  <c r="G94" i="64" s="1"/>
  <c r="C62" i="64"/>
  <c r="R61" i="64"/>
  <c r="N61" i="64"/>
  <c r="N93" i="64" s="1"/>
  <c r="J61" i="64"/>
  <c r="J93" i="64" s="1"/>
  <c r="F61" i="64"/>
  <c r="F93" i="64" s="1"/>
  <c r="R60" i="64"/>
  <c r="J60" i="64"/>
  <c r="M59" i="64"/>
  <c r="E59" i="64"/>
  <c r="P58" i="64"/>
  <c r="H58" i="64"/>
  <c r="H90" i="64" s="1"/>
  <c r="L57" i="64"/>
  <c r="D57" i="64"/>
  <c r="L56" i="64"/>
  <c r="D56" i="64"/>
  <c r="O55" i="64"/>
  <c r="G55" i="64"/>
  <c r="R54" i="64"/>
  <c r="J54" i="64"/>
  <c r="J86" i="64" s="1"/>
  <c r="M53" i="64"/>
  <c r="E53" i="64"/>
  <c r="E85" i="64" s="1"/>
  <c r="P52" i="64"/>
  <c r="H52" i="64"/>
  <c r="H84" i="64" s="1"/>
  <c r="K51" i="64"/>
  <c r="C51" i="64"/>
  <c r="N50" i="64"/>
  <c r="F50" i="64"/>
  <c r="F82" i="64" s="1"/>
  <c r="Q49" i="64"/>
  <c r="Q81" i="64" s="1"/>
  <c r="I49" i="64"/>
  <c r="L48" i="64"/>
  <c r="D48" i="64"/>
  <c r="D80" i="64" s="1"/>
  <c r="S144" i="64"/>
  <c r="O47" i="64"/>
  <c r="G47" i="64"/>
  <c r="R46" i="64"/>
  <c r="J46" i="64"/>
  <c r="M45" i="64"/>
  <c r="E45" i="64"/>
  <c r="E77" i="64" s="1"/>
  <c r="P44" i="64"/>
  <c r="H44" i="64"/>
  <c r="K43" i="64"/>
  <c r="K75" i="64" s="1"/>
  <c r="C43" i="64"/>
  <c r="N42" i="64"/>
  <c r="N74" i="64" s="1"/>
  <c r="F42" i="64"/>
  <c r="F74" i="64" s="1"/>
  <c r="Q41" i="64"/>
  <c r="I41" i="64"/>
  <c r="E41" i="64"/>
  <c r="E73" i="64" s="1"/>
  <c r="P40" i="64"/>
  <c r="P72" i="64" s="1"/>
  <c r="L40" i="64"/>
  <c r="L72" i="64" s="1"/>
  <c r="H40" i="64"/>
  <c r="H72" i="64" s="1"/>
  <c r="D40" i="64"/>
  <c r="D72" i="64" s="1"/>
  <c r="R39" i="64"/>
  <c r="N39" i="64"/>
  <c r="J39" i="64"/>
  <c r="F39" i="64"/>
  <c r="Q32" i="64"/>
  <c r="M32" i="64"/>
  <c r="I32" i="64"/>
  <c r="E32" i="64"/>
  <c r="P31" i="64"/>
  <c r="L31" i="64"/>
  <c r="H31" i="64"/>
  <c r="D31" i="64"/>
  <c r="O30" i="64"/>
  <c r="K30" i="64"/>
  <c r="G30" i="64"/>
  <c r="C30" i="64"/>
  <c r="R29" i="64"/>
  <c r="N29" i="64"/>
  <c r="J29" i="64"/>
  <c r="F29" i="64"/>
  <c r="Q28" i="64"/>
  <c r="M28" i="64"/>
  <c r="I28" i="64"/>
  <c r="E28" i="64"/>
  <c r="Q27" i="64"/>
  <c r="I27" i="64"/>
  <c r="E27" i="64"/>
  <c r="L26" i="64"/>
  <c r="H26" i="64"/>
  <c r="D26" i="64"/>
  <c r="O25" i="64"/>
  <c r="K25" i="64"/>
  <c r="G25" i="64"/>
  <c r="O24" i="64"/>
  <c r="K24" i="64"/>
  <c r="C24" i="64"/>
  <c r="O23" i="64"/>
  <c r="K23" i="64"/>
  <c r="C23" i="64"/>
  <c r="R22" i="64"/>
  <c r="N22" i="64"/>
  <c r="J22" i="64"/>
  <c r="F22" i="64"/>
  <c r="Q21" i="64"/>
  <c r="M21" i="64"/>
  <c r="I21" i="64"/>
  <c r="E21" i="64"/>
  <c r="P20" i="64"/>
  <c r="L20" i="64"/>
  <c r="H20" i="64"/>
  <c r="D20" i="64"/>
  <c r="O19" i="64"/>
  <c r="K19" i="64"/>
  <c r="G19" i="64"/>
  <c r="C19" i="64"/>
  <c r="R18" i="64"/>
  <c r="N18" i="64"/>
  <c r="J18" i="64"/>
  <c r="F18" i="64"/>
  <c r="Q17" i="64"/>
  <c r="Q82" i="64" s="1"/>
  <c r="M17" i="64"/>
  <c r="I17" i="64"/>
  <c r="E17" i="64"/>
  <c r="P16" i="64"/>
  <c r="L16" i="64"/>
  <c r="H16" i="64"/>
  <c r="D16" i="64"/>
  <c r="O15" i="64"/>
  <c r="K15" i="64"/>
  <c r="G15" i="64"/>
  <c r="C15" i="64"/>
  <c r="R14" i="64"/>
  <c r="N14" i="64"/>
  <c r="J14" i="64"/>
  <c r="F14" i="64"/>
  <c r="Q13" i="64"/>
  <c r="M13" i="64"/>
  <c r="I13" i="64"/>
  <c r="E13" i="64"/>
  <c r="P12" i="64"/>
  <c r="L12" i="64"/>
  <c r="H12" i="64"/>
  <c r="D12" i="64"/>
  <c r="O11" i="64"/>
  <c r="K11" i="64"/>
  <c r="G11" i="64"/>
  <c r="C11" i="64"/>
  <c r="R10" i="64"/>
  <c r="N10" i="64"/>
  <c r="J10" i="64"/>
  <c r="F10" i="64"/>
  <c r="Q9" i="64"/>
  <c r="M9" i="64"/>
  <c r="I9" i="64"/>
  <c r="E9" i="64"/>
  <c r="P8" i="64"/>
  <c r="L8" i="64"/>
  <c r="H8" i="64"/>
  <c r="D8" i="64"/>
  <c r="O7" i="64"/>
  <c r="K7" i="64"/>
  <c r="G7" i="64"/>
  <c r="C7" i="64"/>
  <c r="R6" i="64"/>
  <c r="N6" i="64"/>
  <c r="J6" i="64"/>
  <c r="F6" i="64"/>
  <c r="Q65" i="64"/>
  <c r="M65" i="64"/>
  <c r="I65" i="64"/>
  <c r="E65" i="64"/>
  <c r="P64" i="64"/>
  <c r="L64" i="64"/>
  <c r="H64" i="64"/>
  <c r="D64" i="64"/>
  <c r="O63" i="64"/>
  <c r="K63" i="64"/>
  <c r="G63" i="64"/>
  <c r="C63" i="64"/>
  <c r="R62" i="64"/>
  <c r="N62" i="64"/>
  <c r="J62" i="64"/>
  <c r="F62" i="64"/>
  <c r="Q61" i="64"/>
  <c r="M61" i="64"/>
  <c r="I61" i="64"/>
  <c r="E61" i="64"/>
  <c r="Q60" i="64"/>
  <c r="M60" i="64"/>
  <c r="M92" i="64" s="1"/>
  <c r="I60" i="64"/>
  <c r="I92" i="64" s="1"/>
  <c r="E60" i="64"/>
  <c r="E92" i="64" s="1"/>
  <c r="P59" i="64"/>
  <c r="P91" i="64" s="1"/>
  <c r="L59" i="64"/>
  <c r="H59" i="64"/>
  <c r="D59" i="64"/>
  <c r="O58" i="64"/>
  <c r="O90" i="64" s="1"/>
  <c r="K58" i="64"/>
  <c r="G58" i="64"/>
  <c r="C58" i="64"/>
  <c r="K57" i="64"/>
  <c r="K89" i="64" s="1"/>
  <c r="C57" i="64"/>
  <c r="K56" i="64"/>
  <c r="C56" i="64"/>
  <c r="N55" i="64"/>
  <c r="F55" i="64"/>
  <c r="Q54" i="64"/>
  <c r="I54" i="64"/>
  <c r="L53" i="64"/>
  <c r="D53" i="64"/>
  <c r="O52" i="64"/>
  <c r="G52" i="64"/>
  <c r="R51" i="64"/>
  <c r="J51" i="64"/>
  <c r="M50" i="64"/>
  <c r="E50" i="64"/>
  <c r="E82" i="64" s="1"/>
  <c r="P49" i="64"/>
  <c r="P81" i="64" s="1"/>
  <c r="H49" i="64"/>
  <c r="K48" i="64"/>
  <c r="C48" i="64"/>
  <c r="C80" i="64" s="1"/>
  <c r="N47" i="64"/>
  <c r="F47" i="64"/>
  <c r="Q46" i="64"/>
  <c r="I46" i="64"/>
  <c r="L45" i="64"/>
  <c r="D45" i="64"/>
  <c r="O44" i="64"/>
  <c r="G44" i="64"/>
  <c r="R43" i="64"/>
  <c r="J43" i="64"/>
  <c r="M42" i="64"/>
  <c r="E42" i="64"/>
  <c r="E74" i="64" s="1"/>
  <c r="P41" i="64"/>
  <c r="P73" i="64" s="1"/>
  <c r="H41" i="64"/>
  <c r="D41" i="64"/>
  <c r="O40" i="64"/>
  <c r="K40" i="64"/>
  <c r="G40" i="64"/>
  <c r="C40" i="64"/>
  <c r="Q39" i="64"/>
  <c r="M39" i="64"/>
  <c r="I39" i="64"/>
  <c r="E39" i="64"/>
  <c r="P32" i="64"/>
  <c r="L32" i="64"/>
  <c r="H32" i="64"/>
  <c r="D32" i="64"/>
  <c r="O31" i="64"/>
  <c r="K31" i="64"/>
  <c r="G31" i="64"/>
  <c r="C31" i="64"/>
  <c r="R30" i="64"/>
  <c r="N30" i="64"/>
  <c r="J30" i="64"/>
  <c r="F30" i="64"/>
  <c r="Q29" i="64"/>
  <c r="M29" i="64"/>
  <c r="I29" i="64"/>
  <c r="E29" i="64"/>
  <c r="P28" i="64"/>
  <c r="L28" i="64"/>
  <c r="H28" i="64"/>
  <c r="D28" i="64"/>
  <c r="P27" i="64"/>
  <c r="L27" i="64"/>
  <c r="H27" i="64"/>
  <c r="D27" i="64"/>
  <c r="O26" i="64"/>
  <c r="K26" i="64"/>
  <c r="G26" i="64"/>
  <c r="C26" i="64"/>
  <c r="R25" i="64"/>
  <c r="N25" i="64"/>
  <c r="J25" i="64"/>
  <c r="F25" i="64"/>
  <c r="R24" i="64"/>
  <c r="N24" i="64"/>
  <c r="J24" i="64"/>
  <c r="R23" i="64"/>
  <c r="N23" i="64"/>
  <c r="J23" i="64"/>
  <c r="F23" i="64"/>
  <c r="Q22" i="64"/>
  <c r="M22" i="64"/>
  <c r="I22" i="64"/>
  <c r="E22" i="64"/>
  <c r="P21" i="64"/>
  <c r="L21" i="64"/>
  <c r="H21" i="64"/>
  <c r="D21" i="64"/>
  <c r="O20" i="64"/>
  <c r="K20" i="64"/>
  <c r="G20" i="64"/>
  <c r="C20" i="64"/>
  <c r="R19" i="64"/>
  <c r="N19" i="64"/>
  <c r="J19" i="64"/>
  <c r="F19" i="64"/>
  <c r="Q18" i="64"/>
  <c r="M18" i="64"/>
  <c r="I18" i="64"/>
  <c r="E18" i="64"/>
  <c r="P17" i="64"/>
  <c r="L17" i="64"/>
  <c r="H17" i="64"/>
  <c r="D17" i="64"/>
  <c r="O16" i="64"/>
  <c r="K16" i="64"/>
  <c r="G16" i="64"/>
  <c r="C16" i="64"/>
  <c r="R15" i="64"/>
  <c r="N15" i="64"/>
  <c r="J15" i="64"/>
  <c r="F15" i="64"/>
  <c r="Q14" i="64"/>
  <c r="M14" i="64"/>
  <c r="I14" i="64"/>
  <c r="E14" i="64"/>
  <c r="P13" i="64"/>
  <c r="L13" i="64"/>
  <c r="H13" i="64"/>
  <c r="D13" i="64"/>
  <c r="O12" i="64"/>
  <c r="K12" i="64"/>
  <c r="G12" i="64"/>
  <c r="C12" i="64"/>
  <c r="R11" i="64"/>
  <c r="N11" i="64"/>
  <c r="J11" i="64"/>
  <c r="F11" i="64"/>
  <c r="Q10" i="64"/>
  <c r="M10" i="64"/>
  <c r="I10" i="64"/>
  <c r="E10" i="64"/>
  <c r="P9" i="64"/>
  <c r="L9" i="64"/>
  <c r="H9" i="64"/>
  <c r="D9" i="64"/>
  <c r="O8" i="64"/>
  <c r="K8" i="64"/>
  <c r="G8" i="64"/>
  <c r="C8" i="64"/>
  <c r="R7" i="64"/>
  <c r="N7" i="64"/>
  <c r="J7" i="64"/>
  <c r="F7" i="64"/>
  <c r="Q6" i="64"/>
  <c r="M6" i="64"/>
  <c r="I6" i="64"/>
  <c r="E6" i="64"/>
  <c r="D10" i="63"/>
  <c r="D43" i="63"/>
  <c r="E43" i="63"/>
  <c r="E10" i="63"/>
  <c r="K43" i="63"/>
  <c r="K10" i="63"/>
  <c r="G10" i="63"/>
  <c r="G43" i="63"/>
  <c r="C43" i="63"/>
  <c r="C10" i="63"/>
  <c r="J43" i="63"/>
  <c r="J10" i="63"/>
  <c r="F43" i="63"/>
  <c r="F10" i="63"/>
  <c r="B43" i="63"/>
  <c r="B10" i="63"/>
  <c r="P97" i="64" l="1"/>
  <c r="F265" i="64"/>
  <c r="C362" i="64"/>
  <c r="T269" i="64"/>
  <c r="T372" i="64"/>
  <c r="T384" i="64"/>
  <c r="T387" i="64"/>
  <c r="T369" i="64"/>
  <c r="N97" i="64"/>
  <c r="C75" i="64"/>
  <c r="O94" i="64"/>
  <c r="P95" i="64"/>
  <c r="L362" i="64"/>
  <c r="N459" i="64"/>
  <c r="Q459" i="64"/>
  <c r="U270" i="64"/>
  <c r="I10" i="63"/>
  <c r="Q91" i="64"/>
  <c r="H10" i="63"/>
  <c r="D89" i="64"/>
  <c r="O167" i="64"/>
  <c r="G73" i="64"/>
  <c r="G75" i="64"/>
  <c r="K78" i="64"/>
  <c r="N80" i="64"/>
  <c r="D90" i="64"/>
  <c r="O91" i="64"/>
  <c r="H78" i="64"/>
  <c r="K93" i="64"/>
  <c r="T267" i="64"/>
  <c r="N76" i="64"/>
  <c r="M89" i="64"/>
  <c r="I91" i="64"/>
  <c r="M362" i="64"/>
  <c r="T461" i="64"/>
  <c r="T284" i="64"/>
  <c r="J362" i="64"/>
  <c r="T191" i="64"/>
  <c r="U472" i="64"/>
  <c r="Q76" i="64"/>
  <c r="E81" i="64"/>
  <c r="N85" i="64"/>
  <c r="Q79" i="64"/>
  <c r="K92" i="64"/>
  <c r="H85" i="64"/>
  <c r="S171" i="64"/>
  <c r="U171" i="64"/>
  <c r="E5" i="64"/>
  <c r="G72" i="64"/>
  <c r="H73" i="64"/>
  <c r="J75" i="64"/>
  <c r="D77" i="64"/>
  <c r="F79" i="64"/>
  <c r="H81" i="64"/>
  <c r="D85" i="64"/>
  <c r="F87" i="64"/>
  <c r="C89" i="64"/>
  <c r="K90" i="64"/>
  <c r="L91" i="64"/>
  <c r="M93" i="64"/>
  <c r="N94" i="64"/>
  <c r="K95" i="64"/>
  <c r="L96" i="64"/>
  <c r="M97" i="64"/>
  <c r="N5" i="64"/>
  <c r="H76" i="64"/>
  <c r="J78" i="64"/>
  <c r="M85" i="64"/>
  <c r="O87" i="64"/>
  <c r="L89" i="64"/>
  <c r="M91" i="64"/>
  <c r="I96" i="64"/>
  <c r="N167" i="64"/>
  <c r="Q167" i="64"/>
  <c r="N72" i="64"/>
  <c r="P74" i="64"/>
  <c r="Q75" i="64"/>
  <c r="E78" i="64"/>
  <c r="G81" i="64"/>
  <c r="G86" i="64"/>
  <c r="L92" i="64"/>
  <c r="L93" i="64"/>
  <c r="M94" i="64"/>
  <c r="C79" i="64"/>
  <c r="G77" i="64"/>
  <c r="K82" i="64"/>
  <c r="J84" i="64"/>
  <c r="L86" i="64"/>
  <c r="M87" i="64"/>
  <c r="F91" i="64"/>
  <c r="H77" i="64"/>
  <c r="J87" i="64"/>
  <c r="C91" i="64"/>
  <c r="G74" i="64"/>
  <c r="D94" i="64"/>
  <c r="P94" i="64"/>
  <c r="C87" i="64"/>
  <c r="T193" i="64"/>
  <c r="Q85" i="64"/>
  <c r="S474" i="64"/>
  <c r="P75" i="64"/>
  <c r="F95" i="64"/>
  <c r="P265" i="64"/>
  <c r="O265" i="64"/>
  <c r="D459" i="64"/>
  <c r="I74" i="64"/>
  <c r="E362" i="64"/>
  <c r="F459" i="64"/>
  <c r="T474" i="64"/>
  <c r="U183" i="64"/>
  <c r="S183" i="64"/>
  <c r="T183" i="64"/>
  <c r="P76" i="64"/>
  <c r="I85" i="64"/>
  <c r="P86" i="64"/>
  <c r="Q87" i="64"/>
  <c r="C78" i="64"/>
  <c r="I72" i="64"/>
  <c r="C92" i="64"/>
  <c r="O93" i="64"/>
  <c r="L84" i="64"/>
  <c r="K362" i="64"/>
  <c r="T373" i="64"/>
  <c r="G80" i="64"/>
  <c r="T282" i="64"/>
  <c r="T464" i="64"/>
  <c r="T273" i="64"/>
  <c r="T31" i="64"/>
  <c r="P82" i="64"/>
  <c r="O85" i="64"/>
  <c r="Q72" i="64"/>
  <c r="C93" i="64"/>
  <c r="N86" i="64"/>
  <c r="G76" i="64"/>
  <c r="I78" i="64"/>
  <c r="G84" i="64"/>
  <c r="I86" i="64"/>
  <c r="D91" i="64"/>
  <c r="C76" i="64"/>
  <c r="I73" i="64"/>
  <c r="G79" i="64"/>
  <c r="N82" i="64"/>
  <c r="P90" i="64"/>
  <c r="Q96" i="64"/>
  <c r="I167" i="64"/>
  <c r="H80" i="64"/>
  <c r="O81" i="64"/>
  <c r="D92" i="64"/>
  <c r="D93" i="64"/>
  <c r="E94" i="64"/>
  <c r="F96" i="64"/>
  <c r="I77" i="64"/>
  <c r="J73" i="64"/>
  <c r="O77" i="64"/>
  <c r="C82" i="64"/>
  <c r="N91" i="64"/>
  <c r="T169" i="64"/>
  <c r="S373" i="64"/>
  <c r="J96" i="64"/>
  <c r="H87" i="64"/>
  <c r="E79" i="64"/>
  <c r="G38" i="64"/>
  <c r="G71" i="64"/>
  <c r="U44" i="64"/>
  <c r="R76" i="64"/>
  <c r="T44" i="64"/>
  <c r="S44" i="64"/>
  <c r="T485" i="64"/>
  <c r="T380" i="64"/>
  <c r="S380" i="64"/>
  <c r="U383" i="64"/>
  <c r="S383" i="64"/>
  <c r="T383" i="64"/>
  <c r="S289" i="64"/>
  <c r="T289" i="64"/>
  <c r="S366" i="64"/>
  <c r="T366" i="64"/>
  <c r="U29" i="64"/>
  <c r="S29" i="64"/>
  <c r="T29" i="64"/>
  <c r="H38" i="64"/>
  <c r="H71" i="64"/>
  <c r="M73" i="64"/>
  <c r="J90" i="64"/>
  <c r="N75" i="64"/>
  <c r="K79" i="64"/>
  <c r="G96" i="64"/>
  <c r="M86" i="64"/>
  <c r="K97" i="64"/>
  <c r="K84" i="64"/>
  <c r="M38" i="64"/>
  <c r="M71" i="64"/>
  <c r="K72" i="64"/>
  <c r="T43" i="64"/>
  <c r="U43" i="64"/>
  <c r="S43" i="64"/>
  <c r="R75" i="64"/>
  <c r="L77" i="64"/>
  <c r="N79" i="64"/>
  <c r="T51" i="64"/>
  <c r="U51" i="64"/>
  <c r="S51" i="64"/>
  <c r="L85" i="64"/>
  <c r="N87" i="64"/>
  <c r="Q92" i="64"/>
  <c r="Q93" i="64"/>
  <c r="S62" i="64"/>
  <c r="T62" i="64"/>
  <c r="U62" i="64"/>
  <c r="R94" i="64"/>
  <c r="O95" i="64"/>
  <c r="P96" i="64"/>
  <c r="Q97" i="64"/>
  <c r="T6" i="64"/>
  <c r="U6" i="64"/>
  <c r="S6" i="64"/>
  <c r="R5" i="64"/>
  <c r="T10" i="64"/>
  <c r="U10" i="64"/>
  <c r="S10" i="64"/>
  <c r="T14" i="64"/>
  <c r="U14" i="64"/>
  <c r="S14" i="64"/>
  <c r="T18" i="64"/>
  <c r="U18" i="64"/>
  <c r="S18" i="64"/>
  <c r="T22" i="64"/>
  <c r="U22" i="64"/>
  <c r="S22" i="64"/>
  <c r="F38" i="64"/>
  <c r="F71" i="64"/>
  <c r="S46" i="64"/>
  <c r="T46" i="64"/>
  <c r="U46" i="64"/>
  <c r="R78" i="64"/>
  <c r="J92" i="64"/>
  <c r="K94" i="64"/>
  <c r="L95" i="64"/>
  <c r="C5" i="64"/>
  <c r="S13" i="64"/>
  <c r="T13" i="64"/>
  <c r="U13" i="64"/>
  <c r="D5" i="64"/>
  <c r="L5" i="64"/>
  <c r="S9" i="64"/>
  <c r="T9" i="64"/>
  <c r="U9" i="64"/>
  <c r="E167" i="64"/>
  <c r="P38" i="64"/>
  <c r="P71" i="64"/>
  <c r="D74" i="64"/>
  <c r="E75" i="64"/>
  <c r="K76" i="64"/>
  <c r="T47" i="64"/>
  <c r="U47" i="64"/>
  <c r="S47" i="64"/>
  <c r="R79" i="64"/>
  <c r="K81" i="64"/>
  <c r="Q84" i="64"/>
  <c r="L87" i="64"/>
  <c r="N89" i="64"/>
  <c r="N90" i="64"/>
  <c r="P92" i="64"/>
  <c r="P93" i="64"/>
  <c r="Q94" i="64"/>
  <c r="T64" i="64"/>
  <c r="U64" i="64"/>
  <c r="S64" i="64"/>
  <c r="R96" i="64"/>
  <c r="P80" i="64"/>
  <c r="S21" i="64"/>
  <c r="T21" i="64"/>
  <c r="U21" i="64"/>
  <c r="F73" i="64"/>
  <c r="K77" i="64"/>
  <c r="L81" i="64"/>
  <c r="O82" i="64"/>
  <c r="N84" i="64"/>
  <c r="J91" i="64"/>
  <c r="K96" i="64"/>
  <c r="K73" i="64"/>
  <c r="E76" i="64"/>
  <c r="O78" i="64"/>
  <c r="P79" i="64"/>
  <c r="D82" i="64"/>
  <c r="C84" i="64"/>
  <c r="N92" i="64"/>
  <c r="Q95" i="64"/>
  <c r="O97" i="64"/>
  <c r="L78" i="64"/>
  <c r="E265" i="64"/>
  <c r="M78" i="64"/>
  <c r="F86" i="64"/>
  <c r="Q77" i="64"/>
  <c r="G92" i="64"/>
  <c r="G93" i="64"/>
  <c r="T182" i="64"/>
  <c r="T200" i="64"/>
  <c r="U200" i="64"/>
  <c r="R265" i="64"/>
  <c r="S200" i="64"/>
  <c r="E86" i="64"/>
  <c r="G85" i="64"/>
  <c r="C38" i="64"/>
  <c r="C71" i="64"/>
  <c r="T135" i="64"/>
  <c r="U135" i="64"/>
  <c r="S135" i="64"/>
  <c r="O80" i="64"/>
  <c r="Q89" i="64"/>
  <c r="I90" i="64"/>
  <c r="Q90" i="64"/>
  <c r="J79" i="64"/>
  <c r="S282" i="64"/>
  <c r="D75" i="64"/>
  <c r="L75" i="64"/>
  <c r="S279" i="64"/>
  <c r="T279" i="64"/>
  <c r="U279" i="64"/>
  <c r="U471" i="64"/>
  <c r="S471" i="64"/>
  <c r="T471" i="64"/>
  <c r="T460" i="64"/>
  <c r="S482" i="64"/>
  <c r="T482" i="64"/>
  <c r="U482" i="64"/>
  <c r="I459" i="64"/>
  <c r="T462" i="64"/>
  <c r="U462" i="64"/>
  <c r="S462" i="64"/>
  <c r="T479" i="64"/>
  <c r="U479" i="64"/>
  <c r="S479" i="64"/>
  <c r="U370" i="64"/>
  <c r="S370" i="64"/>
  <c r="T370" i="64"/>
  <c r="S376" i="64"/>
  <c r="T376" i="64"/>
  <c r="I38" i="64"/>
  <c r="I71" i="64"/>
  <c r="N77" i="64"/>
  <c r="U52" i="64"/>
  <c r="S52" i="64"/>
  <c r="R84" i="64"/>
  <c r="T52" i="64"/>
  <c r="L79" i="64"/>
  <c r="S178" i="64"/>
  <c r="T178" i="64"/>
  <c r="U178" i="64"/>
  <c r="H97" i="64"/>
  <c r="S49" i="64"/>
  <c r="R81" i="64"/>
  <c r="U49" i="64"/>
  <c r="T49" i="64"/>
  <c r="I5" i="64"/>
  <c r="I70" i="64" s="1"/>
  <c r="M5" i="64"/>
  <c r="M70" i="64" s="1"/>
  <c r="U25" i="64"/>
  <c r="S25" i="64"/>
  <c r="T25" i="64"/>
  <c r="S30" i="64"/>
  <c r="T30" i="64"/>
  <c r="U30" i="64"/>
  <c r="Q38" i="64"/>
  <c r="Q71" i="64"/>
  <c r="O72" i="64"/>
  <c r="E93" i="64"/>
  <c r="F94" i="64"/>
  <c r="D96" i="64"/>
  <c r="E97" i="64"/>
  <c r="F5" i="64"/>
  <c r="J71" i="64"/>
  <c r="J38" i="64"/>
  <c r="L80" i="64"/>
  <c r="P84" i="64"/>
  <c r="S54" i="64"/>
  <c r="T54" i="64"/>
  <c r="R86" i="64"/>
  <c r="U54" i="64"/>
  <c r="T60" i="64"/>
  <c r="U60" i="64"/>
  <c r="S60" i="64"/>
  <c r="R92" i="64"/>
  <c r="U61" i="64"/>
  <c r="T61" i="64"/>
  <c r="S61" i="64"/>
  <c r="R93" i="64"/>
  <c r="U65" i="64"/>
  <c r="S65" i="64"/>
  <c r="T65" i="64"/>
  <c r="R97" i="64"/>
  <c r="G5" i="64"/>
  <c r="H167" i="64"/>
  <c r="P167" i="64"/>
  <c r="S20" i="64"/>
  <c r="T20" i="64"/>
  <c r="U20" i="64"/>
  <c r="S27" i="64"/>
  <c r="T27" i="64"/>
  <c r="U27" i="64"/>
  <c r="F72" i="64"/>
  <c r="H74" i="64"/>
  <c r="I75" i="64"/>
  <c r="F77" i="64"/>
  <c r="E84" i="64"/>
  <c r="P85" i="64"/>
  <c r="O86" i="64"/>
  <c r="P87" i="64"/>
  <c r="L73" i="64"/>
  <c r="M81" i="64"/>
  <c r="J167" i="64"/>
  <c r="S41" i="64"/>
  <c r="R73" i="64"/>
  <c r="T41" i="64"/>
  <c r="U41" i="64"/>
  <c r="D76" i="64"/>
  <c r="I80" i="64"/>
  <c r="D86" i="64"/>
  <c r="E87" i="64"/>
  <c r="O96" i="64"/>
  <c r="O73" i="64"/>
  <c r="I76" i="64"/>
  <c r="D79" i="64"/>
  <c r="F80" i="64"/>
  <c r="H82" i="64"/>
  <c r="F85" i="64"/>
  <c r="G91" i="64"/>
  <c r="C97" i="64"/>
  <c r="O74" i="64"/>
  <c r="P78" i="64"/>
  <c r="M79" i="64"/>
  <c r="H94" i="64"/>
  <c r="E72" i="64"/>
  <c r="M72" i="64"/>
  <c r="I82" i="64"/>
  <c r="D97" i="64"/>
  <c r="L97" i="64"/>
  <c r="F75" i="64"/>
  <c r="T194" i="64"/>
  <c r="U194" i="64"/>
  <c r="S194" i="64"/>
  <c r="T32" i="64"/>
  <c r="U32" i="64"/>
  <c r="S32" i="64"/>
  <c r="F76" i="64"/>
  <c r="F81" i="64"/>
  <c r="E89" i="64"/>
  <c r="S288" i="64"/>
  <c r="S16" i="64"/>
  <c r="T16" i="64"/>
  <c r="U16" i="64"/>
  <c r="K85" i="64"/>
  <c r="N95" i="64"/>
  <c r="C265" i="64"/>
  <c r="P362" i="64"/>
  <c r="I362" i="64"/>
  <c r="L90" i="64"/>
  <c r="U291" i="64"/>
  <c r="S291" i="64"/>
  <c r="T291" i="64"/>
  <c r="S368" i="64"/>
  <c r="T368" i="64"/>
  <c r="T388" i="64"/>
  <c r="S374" i="64"/>
  <c r="T374" i="64"/>
  <c r="H459" i="64"/>
  <c r="T427" i="64"/>
  <c r="U427" i="64"/>
  <c r="S427" i="64"/>
  <c r="T483" i="64"/>
  <c r="S483" i="64"/>
  <c r="T476" i="64"/>
  <c r="F362" i="64"/>
  <c r="N362" i="64"/>
  <c r="S297" i="64"/>
  <c r="T297" i="64"/>
  <c r="R362" i="64"/>
  <c r="U297" i="64"/>
  <c r="T382" i="64"/>
  <c r="U382" i="64"/>
  <c r="S382" i="64"/>
  <c r="S371" i="64"/>
  <c r="T371" i="64"/>
  <c r="U371" i="64"/>
  <c r="T477" i="64"/>
  <c r="S477" i="64"/>
  <c r="T377" i="64"/>
  <c r="U377" i="64"/>
  <c r="S377" i="64"/>
  <c r="S378" i="64"/>
  <c r="T378" i="64"/>
  <c r="S465" i="64"/>
  <c r="T465" i="64"/>
  <c r="S39" i="64"/>
  <c r="R71" i="64"/>
  <c r="T39" i="64"/>
  <c r="R38" i="64"/>
  <c r="O5" i="64"/>
  <c r="S12" i="64"/>
  <c r="T12" i="64"/>
  <c r="U12" i="64"/>
  <c r="T28" i="64"/>
  <c r="U28" i="64"/>
  <c r="S28" i="64"/>
  <c r="S58" i="64"/>
  <c r="R90" i="64"/>
  <c r="T58" i="64"/>
  <c r="U58" i="64"/>
  <c r="L265" i="64"/>
  <c r="S233" i="64"/>
  <c r="T233" i="64"/>
  <c r="U233" i="64"/>
  <c r="U365" i="64"/>
  <c r="S365" i="64"/>
  <c r="T365" i="64"/>
  <c r="T24" i="64"/>
  <c r="U24" i="64"/>
  <c r="S24" i="64"/>
  <c r="C90" i="64"/>
  <c r="C95" i="64"/>
  <c r="U57" i="64"/>
  <c r="S57" i="64"/>
  <c r="T57" i="64"/>
  <c r="R89" i="64"/>
  <c r="Q5" i="64"/>
  <c r="Q70" i="64" s="1"/>
  <c r="U7" i="64"/>
  <c r="S7" i="64"/>
  <c r="T7" i="64"/>
  <c r="U11" i="64"/>
  <c r="S11" i="64"/>
  <c r="T11" i="64"/>
  <c r="U15" i="64"/>
  <c r="S15" i="64"/>
  <c r="T15" i="64"/>
  <c r="U19" i="64"/>
  <c r="S19" i="64"/>
  <c r="T19" i="64"/>
  <c r="T23" i="64"/>
  <c r="E38" i="64"/>
  <c r="E71" i="64"/>
  <c r="C72" i="64"/>
  <c r="D73" i="64"/>
  <c r="M74" i="64"/>
  <c r="O76" i="64"/>
  <c r="Q78" i="64"/>
  <c r="K80" i="64"/>
  <c r="M82" i="64"/>
  <c r="O84" i="64"/>
  <c r="Q86" i="64"/>
  <c r="G90" i="64"/>
  <c r="H91" i="64"/>
  <c r="I93" i="64"/>
  <c r="J94" i="64"/>
  <c r="G95" i="64"/>
  <c r="H96" i="64"/>
  <c r="I97" i="64"/>
  <c r="J5" i="64"/>
  <c r="J70" i="64" s="1"/>
  <c r="N38" i="64"/>
  <c r="N70" i="64" s="1"/>
  <c r="N71" i="64"/>
  <c r="Q73" i="64"/>
  <c r="M77" i="64"/>
  <c r="O79" i="64"/>
  <c r="I81" i="64"/>
  <c r="G87" i="64"/>
  <c r="E91" i="64"/>
  <c r="C94" i="64"/>
  <c r="D95" i="64"/>
  <c r="E96" i="64"/>
  <c r="F97" i="64"/>
  <c r="F167" i="64"/>
  <c r="K5" i="64"/>
  <c r="S8" i="64"/>
  <c r="T8" i="64"/>
  <c r="U8" i="64"/>
  <c r="H5" i="64"/>
  <c r="P5" i="64"/>
  <c r="M167" i="64"/>
  <c r="S17" i="64"/>
  <c r="T17" i="64"/>
  <c r="U17" i="64"/>
  <c r="D38" i="64"/>
  <c r="D71" i="64"/>
  <c r="L38" i="64"/>
  <c r="L71" i="64"/>
  <c r="J72" i="64"/>
  <c r="S40" i="64"/>
  <c r="T40" i="64"/>
  <c r="R72" i="64"/>
  <c r="U40" i="64"/>
  <c r="L74" i="64"/>
  <c r="M75" i="64"/>
  <c r="J77" i="64"/>
  <c r="S45" i="64"/>
  <c r="T45" i="64"/>
  <c r="R77" i="64"/>
  <c r="U45" i="64"/>
  <c r="C81" i="64"/>
  <c r="S50" i="64"/>
  <c r="T50" i="64"/>
  <c r="U50" i="64"/>
  <c r="R82" i="64"/>
  <c r="I84" i="64"/>
  <c r="C86" i="64"/>
  <c r="D87" i="64"/>
  <c r="F90" i="64"/>
  <c r="H92" i="64"/>
  <c r="H93" i="64"/>
  <c r="I94" i="64"/>
  <c r="N96" i="64"/>
  <c r="S42" i="64"/>
  <c r="T42" i="64"/>
  <c r="U42" i="64"/>
  <c r="R74" i="64"/>
  <c r="F78" i="64"/>
  <c r="J82" i="64"/>
  <c r="T102" i="64"/>
  <c r="U102" i="64"/>
  <c r="R167" i="64"/>
  <c r="S102" i="64"/>
  <c r="N73" i="64"/>
  <c r="Q74" i="64"/>
  <c r="C77" i="64"/>
  <c r="N78" i="64"/>
  <c r="M80" i="64"/>
  <c r="G82" i="64"/>
  <c r="F84" i="64"/>
  <c r="H86" i="64"/>
  <c r="I87" i="64"/>
  <c r="G89" i="64"/>
  <c r="S59" i="64"/>
  <c r="T59" i="64"/>
  <c r="U59" i="64"/>
  <c r="R91" i="64"/>
  <c r="C96" i="64"/>
  <c r="G167" i="64"/>
  <c r="C73" i="64"/>
  <c r="J74" i="64"/>
  <c r="M76" i="64"/>
  <c r="G78" i="64"/>
  <c r="H79" i="64"/>
  <c r="J80" i="64"/>
  <c r="U48" i="64"/>
  <c r="S48" i="64"/>
  <c r="T48" i="64"/>
  <c r="R80" i="64"/>
  <c r="L82" i="64"/>
  <c r="J85" i="64"/>
  <c r="S53" i="64"/>
  <c r="T53" i="64"/>
  <c r="U53" i="64"/>
  <c r="R85" i="64"/>
  <c r="P89" i="64"/>
  <c r="K91" i="64"/>
  <c r="I95" i="64"/>
  <c r="G97" i="64"/>
  <c r="C74" i="64"/>
  <c r="K74" i="64"/>
  <c r="D78" i="64"/>
  <c r="I79" i="64"/>
  <c r="L94" i="64"/>
  <c r="P77" i="64"/>
  <c r="T55" i="64"/>
  <c r="U55" i="64"/>
  <c r="S55" i="64"/>
  <c r="R87" i="64"/>
  <c r="C85" i="64"/>
  <c r="J95" i="64"/>
  <c r="D265" i="64"/>
  <c r="O92" i="64"/>
  <c r="J265" i="64"/>
  <c r="D81" i="64"/>
  <c r="H265" i="64"/>
  <c r="U188" i="64"/>
  <c r="S188" i="64"/>
  <c r="T188" i="64"/>
  <c r="S26" i="64"/>
  <c r="T26" i="64"/>
  <c r="U26" i="64"/>
  <c r="K38" i="64"/>
  <c r="K71" i="64"/>
  <c r="O38" i="64"/>
  <c r="O71" i="64"/>
  <c r="J76" i="64"/>
  <c r="J81" i="64"/>
  <c r="I89" i="64"/>
  <c r="E90" i="64"/>
  <c r="M90" i="64"/>
  <c r="F92" i="64"/>
  <c r="T394" i="64"/>
  <c r="U394" i="64"/>
  <c r="R459" i="64"/>
  <c r="S394" i="64"/>
  <c r="H75" i="64"/>
  <c r="S192" i="64"/>
  <c r="T192" i="64"/>
  <c r="U192" i="64"/>
  <c r="S63" i="64"/>
  <c r="T63" i="64"/>
  <c r="R95" i="64"/>
  <c r="U63" i="64"/>
  <c r="G265" i="64"/>
  <c r="D362" i="64"/>
  <c r="U467" i="64"/>
  <c r="S467" i="64"/>
  <c r="T467" i="64"/>
  <c r="T472" i="64"/>
  <c r="S386" i="64"/>
  <c r="T386" i="64"/>
  <c r="O89" i="64"/>
  <c r="S389" i="64"/>
  <c r="T389" i="64"/>
  <c r="L459" i="64"/>
  <c r="S363" i="64"/>
  <c r="T363" i="64"/>
  <c r="U330" i="64"/>
  <c r="S330" i="64"/>
  <c r="T330" i="64"/>
  <c r="E70" i="64" l="1"/>
  <c r="O70" i="64"/>
  <c r="L70" i="64"/>
  <c r="T167" i="64"/>
  <c r="U167" i="64"/>
  <c r="S167" i="64"/>
  <c r="S90" i="64"/>
  <c r="T90" i="64"/>
  <c r="U90" i="64"/>
  <c r="S86" i="64"/>
  <c r="T86" i="64"/>
  <c r="U86" i="64"/>
  <c r="U94" i="64"/>
  <c r="S94" i="64"/>
  <c r="T94" i="64"/>
  <c r="S91" i="64"/>
  <c r="T91" i="64"/>
  <c r="U91" i="64"/>
  <c r="S74" i="64"/>
  <c r="T74" i="64"/>
  <c r="U74" i="64"/>
  <c r="T362" i="64"/>
  <c r="U362" i="64"/>
  <c r="S362" i="64"/>
  <c r="S81" i="64"/>
  <c r="U81" i="64"/>
  <c r="T81" i="64"/>
  <c r="S96" i="64"/>
  <c r="T96" i="64"/>
  <c r="U96" i="64"/>
  <c r="T79" i="64"/>
  <c r="U79" i="64"/>
  <c r="S79" i="64"/>
  <c r="S5" i="64"/>
  <c r="T5" i="64"/>
  <c r="U5" i="64"/>
  <c r="R70" i="64"/>
  <c r="T75" i="64"/>
  <c r="U75" i="64"/>
  <c r="S75" i="64"/>
  <c r="S87" i="64"/>
  <c r="T87" i="64"/>
  <c r="U87" i="64"/>
  <c r="U80" i="64"/>
  <c r="S80" i="64"/>
  <c r="T80" i="64"/>
  <c r="S82" i="64"/>
  <c r="T82" i="64"/>
  <c r="U82" i="64"/>
  <c r="T84" i="64"/>
  <c r="U84" i="64"/>
  <c r="S84" i="64"/>
  <c r="U72" i="64"/>
  <c r="S72" i="64"/>
  <c r="T72" i="64"/>
  <c r="P70" i="64"/>
  <c r="U89" i="64"/>
  <c r="T89" i="64"/>
  <c r="S89" i="64"/>
  <c r="S265" i="64"/>
  <c r="T265" i="64"/>
  <c r="U265" i="64"/>
  <c r="U76" i="64"/>
  <c r="T76" i="64"/>
  <c r="S76" i="64"/>
  <c r="T38" i="64"/>
  <c r="U38" i="64"/>
  <c r="S38" i="64"/>
  <c r="S73" i="64"/>
  <c r="U73" i="64"/>
  <c r="T73" i="64"/>
  <c r="G70" i="64"/>
  <c r="S95" i="64"/>
  <c r="T95" i="64"/>
  <c r="U95" i="64"/>
  <c r="T459" i="64"/>
  <c r="U459" i="64"/>
  <c r="S459" i="64"/>
  <c r="U85" i="64"/>
  <c r="T85" i="64"/>
  <c r="S85" i="64"/>
  <c r="S77" i="64"/>
  <c r="T77" i="64"/>
  <c r="U77" i="64"/>
  <c r="H70" i="64"/>
  <c r="K70" i="64"/>
  <c r="S71" i="64"/>
  <c r="T71" i="64"/>
  <c r="T97" i="64"/>
  <c r="U97" i="64"/>
  <c r="S97" i="64"/>
  <c r="T93" i="64"/>
  <c r="U93" i="64"/>
  <c r="S93" i="64"/>
  <c r="S92" i="64"/>
  <c r="T92" i="64"/>
  <c r="U92" i="64"/>
  <c r="F70" i="64"/>
  <c r="D70" i="64"/>
  <c r="C70" i="64"/>
  <c r="S78" i="64"/>
  <c r="T78" i="64"/>
  <c r="U78" i="64"/>
  <c r="U70" i="64" l="1"/>
  <c r="T70" i="64"/>
  <c r="S70" i="64"/>
  <c r="A185" i="35" l="1"/>
  <c r="AJ363" i="13" l="1"/>
  <c r="AI363" i="13"/>
  <c r="AH363" i="13"/>
  <c r="AG363" i="13"/>
  <c r="AF363" i="13"/>
  <c r="AE363" i="13"/>
  <c r="AD363" i="13"/>
  <c r="AC363" i="13"/>
  <c r="AB363" i="13"/>
  <c r="AA363" i="13"/>
  <c r="Z363" i="13"/>
  <c r="Y363" i="13"/>
  <c r="X363" i="13"/>
  <c r="W363" i="13"/>
  <c r="V363" i="13"/>
  <c r="U363" i="13"/>
  <c r="T363" i="13"/>
  <c r="S363" i="13"/>
  <c r="R363" i="13"/>
  <c r="Q363" i="13"/>
  <c r="P363" i="13"/>
  <c r="O363" i="13"/>
  <c r="N363" i="13"/>
  <c r="M363" i="13"/>
  <c r="L363" i="13"/>
  <c r="K363" i="13"/>
  <c r="J363" i="13"/>
  <c r="I363" i="13"/>
  <c r="H363" i="13"/>
  <c r="G363" i="13"/>
  <c r="F363" i="13"/>
  <c r="AJ331" i="13"/>
  <c r="AI331" i="13"/>
  <c r="AH331" i="13"/>
  <c r="AG331" i="13"/>
  <c r="AF331" i="13"/>
  <c r="AE331" i="13"/>
  <c r="AD331" i="13"/>
  <c r="AC331" i="13"/>
  <c r="AB331" i="13"/>
  <c r="AA331" i="13"/>
  <c r="Z331" i="13"/>
  <c r="Y331" i="13"/>
  <c r="X331" i="13"/>
  <c r="W331" i="13"/>
  <c r="V331" i="13"/>
  <c r="U331" i="13"/>
  <c r="T331" i="13"/>
  <c r="S331" i="13"/>
  <c r="R331" i="13"/>
  <c r="Q331" i="13"/>
  <c r="P331" i="13"/>
  <c r="O331" i="13"/>
  <c r="N331" i="13"/>
  <c r="M331" i="13"/>
  <c r="L331" i="13"/>
  <c r="K331" i="13"/>
  <c r="J331" i="13"/>
  <c r="I331" i="13"/>
  <c r="H331" i="13"/>
  <c r="G331" i="13"/>
  <c r="F331" i="13"/>
  <c r="AJ298" i="13"/>
  <c r="AI298" i="13"/>
  <c r="AH298" i="13"/>
  <c r="AG298" i="13"/>
  <c r="AF298" i="13"/>
  <c r="AE298" i="13"/>
  <c r="AD298" i="13"/>
  <c r="AC298" i="13"/>
  <c r="AB298" i="13"/>
  <c r="AA298" i="13"/>
  <c r="Z298" i="13"/>
  <c r="Y298" i="13"/>
  <c r="X298" i="13"/>
  <c r="W298" i="13"/>
  <c r="V298" i="13"/>
  <c r="U298" i="13"/>
  <c r="T298" i="13"/>
  <c r="S298" i="13"/>
  <c r="R298" i="13"/>
  <c r="Q298" i="13"/>
  <c r="P298" i="13"/>
  <c r="O298" i="13"/>
  <c r="N298" i="13"/>
  <c r="M298" i="13"/>
  <c r="L298" i="13"/>
  <c r="K298" i="13"/>
  <c r="J298" i="13"/>
  <c r="I298" i="13"/>
  <c r="H298" i="13"/>
  <c r="G298" i="13"/>
  <c r="F298" i="13"/>
  <c r="AJ266" i="13"/>
  <c r="AI266" i="13"/>
  <c r="AH266" i="13"/>
  <c r="AG266" i="13"/>
  <c r="AF266" i="13"/>
  <c r="AE266" i="13"/>
  <c r="AD266" i="13"/>
  <c r="AC266" i="13"/>
  <c r="AB266" i="13"/>
  <c r="AA266" i="13"/>
  <c r="Z266" i="13"/>
  <c r="Y266" i="13"/>
  <c r="X266" i="13"/>
  <c r="W266" i="13"/>
  <c r="V266" i="13"/>
  <c r="U266" i="13"/>
  <c r="T266" i="13"/>
  <c r="S266" i="13"/>
  <c r="R266" i="13"/>
  <c r="Q266" i="13"/>
  <c r="P266" i="13"/>
  <c r="O266" i="13"/>
  <c r="N266" i="13"/>
  <c r="M266" i="13"/>
  <c r="L266" i="13"/>
  <c r="K266" i="13"/>
  <c r="J266" i="13"/>
  <c r="I266" i="13"/>
  <c r="H266" i="13"/>
  <c r="G266" i="13"/>
  <c r="F266" i="13"/>
  <c r="AJ234" i="13"/>
  <c r="AI234" i="13"/>
  <c r="AH234" i="13"/>
  <c r="AG234" i="13"/>
  <c r="AF234" i="13"/>
  <c r="AE234" i="13"/>
  <c r="AD234" i="13"/>
  <c r="AC234" i="13"/>
  <c r="AB234" i="13"/>
  <c r="AA234" i="13"/>
  <c r="Z234" i="13"/>
  <c r="Y234" i="13"/>
  <c r="X234" i="13"/>
  <c r="W234" i="13"/>
  <c r="V234" i="13"/>
  <c r="U234" i="13"/>
  <c r="T234" i="13"/>
  <c r="S234" i="13"/>
  <c r="R234" i="13"/>
  <c r="Q234" i="13"/>
  <c r="P234" i="13"/>
  <c r="O234" i="13"/>
  <c r="N234" i="13"/>
  <c r="M234" i="13"/>
  <c r="L234" i="13"/>
  <c r="K234" i="13"/>
  <c r="J234" i="13"/>
  <c r="I234" i="13"/>
  <c r="H234" i="13"/>
  <c r="G234" i="13"/>
  <c r="F234" i="13"/>
  <c r="AJ201" i="13"/>
  <c r="AI201" i="13"/>
  <c r="AH201" i="13"/>
  <c r="AG201" i="13"/>
  <c r="AF201" i="13"/>
  <c r="AE201" i="13"/>
  <c r="AD201" i="13"/>
  <c r="AC201" i="13"/>
  <c r="AB201" i="13"/>
  <c r="AA201" i="13"/>
  <c r="Z201" i="13"/>
  <c r="Y201" i="13"/>
  <c r="X201" i="13"/>
  <c r="W201" i="13"/>
  <c r="V201" i="13"/>
  <c r="U201" i="13"/>
  <c r="T201" i="13"/>
  <c r="S201" i="13"/>
  <c r="R201" i="13"/>
  <c r="Q201" i="13"/>
  <c r="P201" i="13"/>
  <c r="O201" i="13"/>
  <c r="N201" i="13"/>
  <c r="M201" i="13"/>
  <c r="L201" i="13"/>
  <c r="K201" i="13"/>
  <c r="J201" i="13"/>
  <c r="I201" i="13"/>
  <c r="H201" i="13"/>
  <c r="G201" i="13"/>
  <c r="F201" i="13"/>
  <c r="AJ168" i="13"/>
  <c r="AI168" i="13"/>
  <c r="AH168" i="13"/>
  <c r="AG168" i="13"/>
  <c r="AF168" i="13"/>
  <c r="AE168" i="13"/>
  <c r="AD168" i="13"/>
  <c r="AC168" i="13"/>
  <c r="AB168" i="13"/>
  <c r="AA168" i="13"/>
  <c r="Z168" i="13"/>
  <c r="Y168" i="13"/>
  <c r="X168" i="13"/>
  <c r="W168" i="13"/>
  <c r="V168" i="13"/>
  <c r="U168" i="13"/>
  <c r="T168" i="13"/>
  <c r="S168" i="13"/>
  <c r="R168" i="13"/>
  <c r="Q168" i="13"/>
  <c r="P168" i="13"/>
  <c r="O168" i="13"/>
  <c r="N168" i="13"/>
  <c r="M168" i="13"/>
  <c r="L168" i="13"/>
  <c r="K168" i="13"/>
  <c r="J168" i="13"/>
  <c r="I168" i="13"/>
  <c r="H168" i="13"/>
  <c r="G168" i="13"/>
  <c r="F168" i="13"/>
  <c r="AJ135" i="13"/>
  <c r="AI135" i="13"/>
  <c r="AH135" i="13"/>
  <c r="AG135" i="13"/>
  <c r="AF135" i="13"/>
  <c r="AE135" i="13"/>
  <c r="AD135" i="13"/>
  <c r="AC135" i="13"/>
  <c r="AB135" i="13"/>
  <c r="AA135" i="13"/>
  <c r="Z135" i="13"/>
  <c r="Y135" i="13"/>
  <c r="X135" i="13"/>
  <c r="W135" i="13"/>
  <c r="V135" i="13"/>
  <c r="U135" i="13"/>
  <c r="T135" i="13"/>
  <c r="S135" i="13"/>
  <c r="R135" i="13"/>
  <c r="Q135" i="13"/>
  <c r="P135" i="13"/>
  <c r="O135" i="13"/>
  <c r="N135" i="13"/>
  <c r="M135" i="13"/>
  <c r="L135" i="13"/>
  <c r="K135" i="13"/>
  <c r="J135" i="13"/>
  <c r="I135" i="13"/>
  <c r="H135" i="13"/>
  <c r="G135" i="13"/>
  <c r="F135"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Y42" i="36"/>
  <c r="AJ946" i="7"/>
  <c r="AI946" i="7"/>
  <c r="AH946" i="7"/>
  <c r="AG946" i="7"/>
  <c r="AF946" i="7"/>
  <c r="AE946" i="7"/>
  <c r="AD946" i="7"/>
  <c r="AC946" i="7"/>
  <c r="AB946" i="7"/>
  <c r="AA946" i="7"/>
  <c r="Z946" i="7"/>
  <c r="Y946" i="7"/>
  <c r="X946" i="7"/>
  <c r="W946" i="7"/>
  <c r="V946" i="7"/>
  <c r="U946" i="7"/>
  <c r="T946" i="7"/>
  <c r="S946" i="7"/>
  <c r="R946" i="7"/>
  <c r="Q946" i="7"/>
  <c r="P946" i="7"/>
  <c r="O946" i="7"/>
  <c r="N946" i="7"/>
  <c r="M946" i="7"/>
  <c r="L946" i="7"/>
  <c r="K946" i="7"/>
  <c r="J946" i="7"/>
  <c r="I946" i="7"/>
  <c r="H946" i="7"/>
  <c r="G946" i="7"/>
  <c r="F946" i="7"/>
  <c r="AJ914" i="7"/>
  <c r="AI914" i="7"/>
  <c r="AH914" i="7"/>
  <c r="AG914" i="7"/>
  <c r="AF914" i="7"/>
  <c r="AE914" i="7"/>
  <c r="AD914" i="7"/>
  <c r="AC914" i="7"/>
  <c r="AB914" i="7"/>
  <c r="AA914" i="7"/>
  <c r="Z914" i="7"/>
  <c r="Y914" i="7"/>
  <c r="X914" i="7"/>
  <c r="W914" i="7"/>
  <c r="V914" i="7"/>
  <c r="U914" i="7"/>
  <c r="T914" i="7"/>
  <c r="S914" i="7"/>
  <c r="R914" i="7"/>
  <c r="Q914" i="7"/>
  <c r="P914" i="7"/>
  <c r="O914" i="7"/>
  <c r="N914" i="7"/>
  <c r="M914" i="7"/>
  <c r="L914" i="7"/>
  <c r="K914" i="7"/>
  <c r="J914" i="7"/>
  <c r="I914" i="7"/>
  <c r="H914" i="7"/>
  <c r="G914" i="7"/>
  <c r="F914" i="7"/>
  <c r="AJ881" i="7"/>
  <c r="AI881" i="7"/>
  <c r="AH881" i="7"/>
  <c r="AG881" i="7"/>
  <c r="AF881" i="7"/>
  <c r="AE881" i="7"/>
  <c r="AD881" i="7"/>
  <c r="AC881" i="7"/>
  <c r="AB881" i="7"/>
  <c r="AA881" i="7"/>
  <c r="Z881" i="7"/>
  <c r="Y881" i="7"/>
  <c r="X881" i="7"/>
  <c r="W881" i="7"/>
  <c r="V881" i="7"/>
  <c r="U881" i="7"/>
  <c r="T881" i="7"/>
  <c r="S881" i="7"/>
  <c r="R881" i="7"/>
  <c r="Q881" i="7"/>
  <c r="P881" i="7"/>
  <c r="O881" i="7"/>
  <c r="N881" i="7"/>
  <c r="M881" i="7"/>
  <c r="L881" i="7"/>
  <c r="K881" i="7"/>
  <c r="J881" i="7"/>
  <c r="I881" i="7"/>
  <c r="H881" i="7"/>
  <c r="G881" i="7"/>
  <c r="F881" i="7"/>
  <c r="AJ849" i="7"/>
  <c r="AI849" i="7"/>
  <c r="AH849" i="7"/>
  <c r="AG849" i="7"/>
  <c r="AF849" i="7"/>
  <c r="AE849" i="7"/>
  <c r="AD849" i="7"/>
  <c r="AC849" i="7"/>
  <c r="AB849" i="7"/>
  <c r="AA849" i="7"/>
  <c r="Z849" i="7"/>
  <c r="Y849" i="7"/>
  <c r="X849" i="7"/>
  <c r="W849" i="7"/>
  <c r="V849" i="7"/>
  <c r="U849" i="7"/>
  <c r="T849" i="7"/>
  <c r="S849" i="7"/>
  <c r="R849" i="7"/>
  <c r="Q849" i="7"/>
  <c r="P849" i="7"/>
  <c r="O849" i="7"/>
  <c r="N849" i="7"/>
  <c r="M849" i="7"/>
  <c r="L849" i="7"/>
  <c r="K849" i="7"/>
  <c r="J849" i="7"/>
  <c r="I849" i="7"/>
  <c r="H849" i="7"/>
  <c r="G849" i="7"/>
  <c r="F849" i="7"/>
  <c r="AJ817" i="7"/>
  <c r="AI817" i="7"/>
  <c r="AH817" i="7"/>
  <c r="AG817" i="7"/>
  <c r="AF817" i="7"/>
  <c r="AE817" i="7"/>
  <c r="AD817" i="7"/>
  <c r="AC817" i="7"/>
  <c r="AB817" i="7"/>
  <c r="AA817" i="7"/>
  <c r="Z817" i="7"/>
  <c r="Y817" i="7"/>
  <c r="X817" i="7"/>
  <c r="W817" i="7"/>
  <c r="V817" i="7"/>
  <c r="U817" i="7"/>
  <c r="T817" i="7"/>
  <c r="S817" i="7"/>
  <c r="R817" i="7"/>
  <c r="Q817" i="7"/>
  <c r="P817" i="7"/>
  <c r="O817" i="7"/>
  <c r="N817" i="7"/>
  <c r="M817" i="7"/>
  <c r="L817" i="7"/>
  <c r="K817" i="7"/>
  <c r="J817" i="7"/>
  <c r="I817" i="7"/>
  <c r="H817" i="7"/>
  <c r="G817" i="7"/>
  <c r="F817" i="7"/>
  <c r="AJ784" i="7"/>
  <c r="AI784" i="7"/>
  <c r="AH784" i="7"/>
  <c r="AG784" i="7"/>
  <c r="AF784" i="7"/>
  <c r="AE784" i="7"/>
  <c r="AD784" i="7"/>
  <c r="AC784" i="7"/>
  <c r="AB784" i="7"/>
  <c r="AA784" i="7"/>
  <c r="Z784" i="7"/>
  <c r="Y784" i="7"/>
  <c r="X784" i="7"/>
  <c r="W784" i="7"/>
  <c r="V784" i="7"/>
  <c r="U784" i="7"/>
  <c r="T784" i="7"/>
  <c r="S784" i="7"/>
  <c r="R784" i="7"/>
  <c r="Q784" i="7"/>
  <c r="P784" i="7"/>
  <c r="O784" i="7"/>
  <c r="N784" i="7"/>
  <c r="M784" i="7"/>
  <c r="L784" i="7"/>
  <c r="K784" i="7"/>
  <c r="J784" i="7"/>
  <c r="I784" i="7"/>
  <c r="H784" i="7"/>
  <c r="G784" i="7"/>
  <c r="F784" i="7"/>
  <c r="AJ752" i="7"/>
  <c r="AI752" i="7"/>
  <c r="AH752" i="7"/>
  <c r="AG752" i="7"/>
  <c r="AF752" i="7"/>
  <c r="AE752" i="7"/>
  <c r="AD752" i="7"/>
  <c r="AC752" i="7"/>
  <c r="AB752" i="7"/>
  <c r="AA752" i="7"/>
  <c r="Z752" i="7"/>
  <c r="Y752" i="7"/>
  <c r="X752" i="7"/>
  <c r="W752" i="7"/>
  <c r="V752" i="7"/>
  <c r="U752" i="7"/>
  <c r="T752" i="7"/>
  <c r="S752" i="7"/>
  <c r="R752" i="7"/>
  <c r="Q752" i="7"/>
  <c r="P752" i="7"/>
  <c r="O752" i="7"/>
  <c r="N752" i="7"/>
  <c r="M752" i="7"/>
  <c r="L752" i="7"/>
  <c r="K752" i="7"/>
  <c r="J752" i="7"/>
  <c r="I752" i="7"/>
  <c r="H752" i="7"/>
  <c r="G752" i="7"/>
  <c r="F752" i="7"/>
  <c r="AJ720" i="7"/>
  <c r="AI720" i="7"/>
  <c r="AH720" i="7"/>
  <c r="AG720" i="7"/>
  <c r="AF720" i="7"/>
  <c r="AE720" i="7"/>
  <c r="AD720" i="7"/>
  <c r="AC720" i="7"/>
  <c r="AB720" i="7"/>
  <c r="AA720" i="7"/>
  <c r="Z720" i="7"/>
  <c r="Y720" i="7"/>
  <c r="X720" i="7"/>
  <c r="W720" i="7"/>
  <c r="V720" i="7"/>
  <c r="U720" i="7"/>
  <c r="T720" i="7"/>
  <c r="S720" i="7"/>
  <c r="R720" i="7"/>
  <c r="Q720" i="7"/>
  <c r="P720" i="7"/>
  <c r="O720" i="7"/>
  <c r="N720" i="7"/>
  <c r="M720" i="7"/>
  <c r="L720" i="7"/>
  <c r="K720" i="7"/>
  <c r="J720" i="7"/>
  <c r="I720" i="7"/>
  <c r="H720" i="7"/>
  <c r="G720" i="7"/>
  <c r="F720" i="7"/>
  <c r="AJ687" i="7"/>
  <c r="AI687" i="7"/>
  <c r="AH687" i="7"/>
  <c r="AG687" i="7"/>
  <c r="AF687" i="7"/>
  <c r="AE687" i="7"/>
  <c r="AD687" i="7"/>
  <c r="AC687" i="7"/>
  <c r="AB687" i="7"/>
  <c r="AA687" i="7"/>
  <c r="Z687" i="7"/>
  <c r="Y687" i="7"/>
  <c r="X687" i="7"/>
  <c r="W687" i="7"/>
  <c r="V687" i="7"/>
  <c r="U687" i="7"/>
  <c r="T687" i="7"/>
  <c r="S687" i="7"/>
  <c r="R687" i="7"/>
  <c r="Q687" i="7"/>
  <c r="P687" i="7"/>
  <c r="O687" i="7"/>
  <c r="N687" i="7"/>
  <c r="M687" i="7"/>
  <c r="L687" i="7"/>
  <c r="K687" i="7"/>
  <c r="J687" i="7"/>
  <c r="I687" i="7"/>
  <c r="H687" i="7"/>
  <c r="G687" i="7"/>
  <c r="F687" i="7"/>
  <c r="AJ655" i="7"/>
  <c r="AI655" i="7"/>
  <c r="AH655" i="7"/>
  <c r="AG655" i="7"/>
  <c r="AF655" i="7"/>
  <c r="AE655" i="7"/>
  <c r="AD655" i="7"/>
  <c r="AC655" i="7"/>
  <c r="AB655" i="7"/>
  <c r="AA655" i="7"/>
  <c r="Z655" i="7"/>
  <c r="Y655" i="7"/>
  <c r="X655" i="7"/>
  <c r="W655" i="7"/>
  <c r="V655" i="7"/>
  <c r="U655" i="7"/>
  <c r="T655" i="7"/>
  <c r="S655" i="7"/>
  <c r="R655" i="7"/>
  <c r="Q655" i="7"/>
  <c r="P655" i="7"/>
  <c r="O655" i="7"/>
  <c r="N655" i="7"/>
  <c r="M655" i="7"/>
  <c r="L655" i="7"/>
  <c r="K655" i="7"/>
  <c r="J655" i="7"/>
  <c r="I655" i="7"/>
  <c r="H655" i="7"/>
  <c r="G655" i="7"/>
  <c r="F655" i="7"/>
  <c r="AJ623" i="7"/>
  <c r="AI623" i="7"/>
  <c r="AH623" i="7"/>
  <c r="AG623" i="7"/>
  <c r="AF623" i="7"/>
  <c r="AE623" i="7"/>
  <c r="AD623" i="7"/>
  <c r="AC623" i="7"/>
  <c r="AB623" i="7"/>
  <c r="AA623" i="7"/>
  <c r="Z623" i="7"/>
  <c r="Y623" i="7"/>
  <c r="X623" i="7"/>
  <c r="W623" i="7"/>
  <c r="V623" i="7"/>
  <c r="U623" i="7"/>
  <c r="T623" i="7"/>
  <c r="S623" i="7"/>
  <c r="R623" i="7"/>
  <c r="Q623" i="7"/>
  <c r="P623" i="7"/>
  <c r="O623" i="7"/>
  <c r="N623" i="7"/>
  <c r="M623" i="7"/>
  <c r="L623" i="7"/>
  <c r="K623" i="7"/>
  <c r="J623" i="7"/>
  <c r="I623" i="7"/>
  <c r="H623" i="7"/>
  <c r="G623" i="7"/>
  <c r="F623" i="7"/>
  <c r="AJ590" i="7"/>
  <c r="AI590" i="7"/>
  <c r="AH590" i="7"/>
  <c r="AG590" i="7"/>
  <c r="AF590" i="7"/>
  <c r="AE590" i="7"/>
  <c r="AD590" i="7"/>
  <c r="AC590" i="7"/>
  <c r="AB590" i="7"/>
  <c r="AA590" i="7"/>
  <c r="Z590" i="7"/>
  <c r="Y590" i="7"/>
  <c r="X590" i="7"/>
  <c r="W590" i="7"/>
  <c r="V590" i="7"/>
  <c r="U590" i="7"/>
  <c r="T590" i="7"/>
  <c r="S590" i="7"/>
  <c r="R590" i="7"/>
  <c r="Q590" i="7"/>
  <c r="P590" i="7"/>
  <c r="O590" i="7"/>
  <c r="N590" i="7"/>
  <c r="M590" i="7"/>
  <c r="L590" i="7"/>
  <c r="K590" i="7"/>
  <c r="J590" i="7"/>
  <c r="I590" i="7"/>
  <c r="H590" i="7"/>
  <c r="G590" i="7"/>
  <c r="F590" i="7"/>
  <c r="AJ558" i="7"/>
  <c r="AI558" i="7"/>
  <c r="AH558" i="7"/>
  <c r="AG558" i="7"/>
  <c r="AF558" i="7"/>
  <c r="AE558" i="7"/>
  <c r="AD558" i="7"/>
  <c r="AC558" i="7"/>
  <c r="AB558" i="7"/>
  <c r="AA558" i="7"/>
  <c r="Z558" i="7"/>
  <c r="Y558" i="7"/>
  <c r="X558" i="7"/>
  <c r="W558" i="7"/>
  <c r="V558" i="7"/>
  <c r="U558" i="7"/>
  <c r="T558" i="7"/>
  <c r="S558" i="7"/>
  <c r="R558" i="7"/>
  <c r="Q558" i="7"/>
  <c r="P558" i="7"/>
  <c r="O558" i="7"/>
  <c r="N558" i="7"/>
  <c r="M558" i="7"/>
  <c r="L558" i="7"/>
  <c r="K558" i="7"/>
  <c r="J558" i="7"/>
  <c r="I558" i="7"/>
  <c r="H558" i="7"/>
  <c r="G558" i="7"/>
  <c r="F558" i="7"/>
  <c r="AJ526" i="7"/>
  <c r="AI526" i="7"/>
  <c r="AH526" i="7"/>
  <c r="AG526" i="7"/>
  <c r="AF526" i="7"/>
  <c r="AE526" i="7"/>
  <c r="AD526" i="7"/>
  <c r="AC526" i="7"/>
  <c r="AB526" i="7"/>
  <c r="AA526" i="7"/>
  <c r="Z526" i="7"/>
  <c r="Y526" i="7"/>
  <c r="X526" i="7"/>
  <c r="W526" i="7"/>
  <c r="V526" i="7"/>
  <c r="U526" i="7"/>
  <c r="T526" i="7"/>
  <c r="S526" i="7"/>
  <c r="R526" i="7"/>
  <c r="Q526" i="7"/>
  <c r="P526" i="7"/>
  <c r="O526" i="7"/>
  <c r="N526" i="7"/>
  <c r="M526" i="7"/>
  <c r="L526" i="7"/>
  <c r="K526" i="7"/>
  <c r="J526" i="7"/>
  <c r="I526" i="7"/>
  <c r="H526" i="7"/>
  <c r="G526" i="7"/>
  <c r="F526" i="7"/>
  <c r="AJ493" i="7"/>
  <c r="AI493" i="7"/>
  <c r="AH493" i="7"/>
  <c r="AG493" i="7"/>
  <c r="AF493" i="7"/>
  <c r="AE493" i="7"/>
  <c r="AD493" i="7"/>
  <c r="AC493" i="7"/>
  <c r="AB493" i="7"/>
  <c r="AA493" i="7"/>
  <c r="Z493" i="7"/>
  <c r="Y493" i="7"/>
  <c r="X493" i="7"/>
  <c r="W493" i="7"/>
  <c r="V493" i="7"/>
  <c r="U493" i="7"/>
  <c r="T493" i="7"/>
  <c r="S493" i="7"/>
  <c r="R493" i="7"/>
  <c r="Q493" i="7"/>
  <c r="P493" i="7"/>
  <c r="O493" i="7"/>
  <c r="N493" i="7"/>
  <c r="M493" i="7"/>
  <c r="L493" i="7"/>
  <c r="K493" i="7"/>
  <c r="J493" i="7"/>
  <c r="I493" i="7"/>
  <c r="H493" i="7"/>
  <c r="G493" i="7"/>
  <c r="F493" i="7"/>
  <c r="AJ461" i="7"/>
  <c r="AI461" i="7"/>
  <c r="AH461" i="7"/>
  <c r="AG461" i="7"/>
  <c r="AF461" i="7"/>
  <c r="AE461" i="7"/>
  <c r="AD461" i="7"/>
  <c r="AC461" i="7"/>
  <c r="AB461" i="7"/>
  <c r="AA461" i="7"/>
  <c r="Z461" i="7"/>
  <c r="Y461" i="7"/>
  <c r="X461" i="7"/>
  <c r="W461" i="7"/>
  <c r="V461" i="7"/>
  <c r="U461" i="7"/>
  <c r="T461" i="7"/>
  <c r="S461" i="7"/>
  <c r="R461" i="7"/>
  <c r="Q461" i="7"/>
  <c r="P461" i="7"/>
  <c r="O461" i="7"/>
  <c r="N461" i="7"/>
  <c r="M461" i="7"/>
  <c r="L461" i="7"/>
  <c r="K461" i="7"/>
  <c r="J461" i="7"/>
  <c r="I461" i="7"/>
  <c r="H461" i="7"/>
  <c r="G461" i="7"/>
  <c r="F461" i="7"/>
  <c r="AJ429" i="7"/>
  <c r="AI429" i="7"/>
  <c r="AH429" i="7"/>
  <c r="AG429" i="7"/>
  <c r="AF429" i="7"/>
  <c r="AE429" i="7"/>
  <c r="AD429" i="7"/>
  <c r="AC429" i="7"/>
  <c r="AB429" i="7"/>
  <c r="AA429" i="7"/>
  <c r="Z429" i="7"/>
  <c r="Y429" i="7"/>
  <c r="X429" i="7"/>
  <c r="W429" i="7"/>
  <c r="V429" i="7"/>
  <c r="U429" i="7"/>
  <c r="T429" i="7"/>
  <c r="S429" i="7"/>
  <c r="R429" i="7"/>
  <c r="Q429" i="7"/>
  <c r="P429" i="7"/>
  <c r="O429" i="7"/>
  <c r="N429" i="7"/>
  <c r="M429" i="7"/>
  <c r="L429" i="7"/>
  <c r="K429" i="7"/>
  <c r="J429" i="7"/>
  <c r="I429" i="7"/>
  <c r="H429" i="7"/>
  <c r="G429" i="7"/>
  <c r="F429" i="7"/>
  <c r="AJ395" i="7"/>
  <c r="AI395" i="7"/>
  <c r="AH395" i="7"/>
  <c r="AG395" i="7"/>
  <c r="AF395" i="7"/>
  <c r="AE395" i="7"/>
  <c r="AD395" i="7"/>
  <c r="AC395" i="7"/>
  <c r="AB395" i="7"/>
  <c r="AA395" i="7"/>
  <c r="Z395" i="7"/>
  <c r="Y395" i="7"/>
  <c r="X395" i="7"/>
  <c r="W395" i="7"/>
  <c r="V395" i="7"/>
  <c r="U395" i="7"/>
  <c r="T395" i="7"/>
  <c r="S395" i="7"/>
  <c r="R395" i="7"/>
  <c r="Q395" i="7"/>
  <c r="P395" i="7"/>
  <c r="O395" i="7"/>
  <c r="N395" i="7"/>
  <c r="M395" i="7"/>
  <c r="L395" i="7"/>
  <c r="K395" i="7"/>
  <c r="J395" i="7"/>
  <c r="I395" i="7"/>
  <c r="H395" i="7"/>
  <c r="G395" i="7"/>
  <c r="F395" i="7"/>
  <c r="AJ363" i="7"/>
  <c r="AI363" i="7"/>
  <c r="AH363" i="7"/>
  <c r="AG363" i="7"/>
  <c r="AF363" i="7"/>
  <c r="AE363" i="7"/>
  <c r="AD363" i="7"/>
  <c r="AC363" i="7"/>
  <c r="AB363" i="7"/>
  <c r="AA363" i="7"/>
  <c r="Z363" i="7"/>
  <c r="Y363" i="7"/>
  <c r="X363" i="7"/>
  <c r="W363" i="7"/>
  <c r="V363" i="7"/>
  <c r="U363" i="7"/>
  <c r="T363" i="7"/>
  <c r="S363" i="7"/>
  <c r="R363" i="7"/>
  <c r="Q363" i="7"/>
  <c r="P363" i="7"/>
  <c r="O363" i="7"/>
  <c r="N363" i="7"/>
  <c r="M363" i="7"/>
  <c r="L363" i="7"/>
  <c r="K363" i="7"/>
  <c r="J363" i="7"/>
  <c r="I363" i="7"/>
  <c r="H363" i="7"/>
  <c r="G363" i="7"/>
  <c r="F363" i="7"/>
  <c r="AJ331" i="7"/>
  <c r="AI331" i="7"/>
  <c r="AH331" i="7"/>
  <c r="AG331" i="7"/>
  <c r="AF331" i="7"/>
  <c r="AE331" i="7"/>
  <c r="AD331" i="7"/>
  <c r="AC331" i="7"/>
  <c r="AB331" i="7"/>
  <c r="AA331" i="7"/>
  <c r="Z331" i="7"/>
  <c r="Y331" i="7"/>
  <c r="X331" i="7"/>
  <c r="W331" i="7"/>
  <c r="V331" i="7"/>
  <c r="U331" i="7"/>
  <c r="T331" i="7"/>
  <c r="S331" i="7"/>
  <c r="R331" i="7"/>
  <c r="Q331" i="7"/>
  <c r="P331" i="7"/>
  <c r="O331" i="7"/>
  <c r="N331" i="7"/>
  <c r="M331" i="7"/>
  <c r="L331" i="7"/>
  <c r="K331" i="7"/>
  <c r="J331" i="7"/>
  <c r="I331" i="7"/>
  <c r="H331" i="7"/>
  <c r="G331" i="7"/>
  <c r="F331" i="7"/>
  <c r="AJ297" i="7"/>
  <c r="AI297" i="7"/>
  <c r="AH297" i="7"/>
  <c r="AG297" i="7"/>
  <c r="AF297" i="7"/>
  <c r="AE297" i="7"/>
  <c r="AD297" i="7"/>
  <c r="AC297" i="7"/>
  <c r="AB297" i="7"/>
  <c r="AA297" i="7"/>
  <c r="Z297" i="7"/>
  <c r="Y297" i="7"/>
  <c r="X297" i="7"/>
  <c r="W297" i="7"/>
  <c r="V297" i="7"/>
  <c r="U297" i="7"/>
  <c r="T297" i="7"/>
  <c r="S297" i="7"/>
  <c r="R297" i="7"/>
  <c r="Q297" i="7"/>
  <c r="P297" i="7"/>
  <c r="O297" i="7"/>
  <c r="N297" i="7"/>
  <c r="M297" i="7"/>
  <c r="L297" i="7"/>
  <c r="K297" i="7"/>
  <c r="J297" i="7"/>
  <c r="I297" i="7"/>
  <c r="H297" i="7"/>
  <c r="G297" i="7"/>
  <c r="F297" i="7"/>
  <c r="AJ265" i="7"/>
  <c r="AI265" i="7"/>
  <c r="AH265" i="7"/>
  <c r="AG265" i="7"/>
  <c r="AF265" i="7"/>
  <c r="AE265" i="7"/>
  <c r="AD265" i="7"/>
  <c r="AC265" i="7"/>
  <c r="AB265" i="7"/>
  <c r="AA265" i="7"/>
  <c r="Z265" i="7"/>
  <c r="Y265" i="7"/>
  <c r="X265" i="7"/>
  <c r="W265" i="7"/>
  <c r="V265" i="7"/>
  <c r="U265" i="7"/>
  <c r="T265" i="7"/>
  <c r="S265" i="7"/>
  <c r="R265" i="7"/>
  <c r="Q265" i="7"/>
  <c r="P265" i="7"/>
  <c r="O265" i="7"/>
  <c r="N265" i="7"/>
  <c r="M265" i="7"/>
  <c r="L265" i="7"/>
  <c r="K265" i="7"/>
  <c r="J265" i="7"/>
  <c r="I265" i="7"/>
  <c r="H265" i="7"/>
  <c r="G265" i="7"/>
  <c r="F265" i="7"/>
  <c r="AJ233" i="7"/>
  <c r="AI233" i="7"/>
  <c r="AH233" i="7"/>
  <c r="AG233" i="7"/>
  <c r="AF233" i="7"/>
  <c r="AE233" i="7"/>
  <c r="AD233" i="7"/>
  <c r="AC233" i="7"/>
  <c r="AB233" i="7"/>
  <c r="AA233" i="7"/>
  <c r="Z233" i="7"/>
  <c r="Y233" i="7"/>
  <c r="X233" i="7"/>
  <c r="W233" i="7"/>
  <c r="V233" i="7"/>
  <c r="U233" i="7"/>
  <c r="T233" i="7"/>
  <c r="S233" i="7"/>
  <c r="R233" i="7"/>
  <c r="Q233" i="7"/>
  <c r="P233" i="7"/>
  <c r="O233" i="7"/>
  <c r="N233" i="7"/>
  <c r="M233" i="7"/>
  <c r="L233" i="7"/>
  <c r="K233" i="7"/>
  <c r="J233" i="7"/>
  <c r="I233" i="7"/>
  <c r="H233" i="7"/>
  <c r="G233" i="7"/>
  <c r="F233" i="7"/>
  <c r="AJ199" i="7"/>
  <c r="AI199" i="7"/>
  <c r="AH199" i="7"/>
  <c r="AG199" i="7"/>
  <c r="AF199" i="7"/>
  <c r="AE199" i="7"/>
  <c r="AD199" i="7"/>
  <c r="AC199" i="7"/>
  <c r="AB199" i="7"/>
  <c r="AA199" i="7"/>
  <c r="Z199" i="7"/>
  <c r="Y199" i="7"/>
  <c r="X199" i="7"/>
  <c r="W199" i="7"/>
  <c r="V199" i="7"/>
  <c r="U199" i="7"/>
  <c r="T199" i="7"/>
  <c r="S199" i="7"/>
  <c r="R199" i="7"/>
  <c r="Q199" i="7"/>
  <c r="P199" i="7"/>
  <c r="O199" i="7"/>
  <c r="N199" i="7"/>
  <c r="M199" i="7"/>
  <c r="L199" i="7"/>
  <c r="K199" i="7"/>
  <c r="J199" i="7"/>
  <c r="I199" i="7"/>
  <c r="H199" i="7"/>
  <c r="G199" i="7"/>
  <c r="F199" i="7"/>
  <c r="AJ167" i="7"/>
  <c r="AI167" i="7"/>
  <c r="AH167" i="7"/>
  <c r="AG167" i="7"/>
  <c r="AF167" i="7"/>
  <c r="AE167" i="7"/>
  <c r="AD167" i="7"/>
  <c r="AC167" i="7"/>
  <c r="AB167" i="7"/>
  <c r="AA167" i="7"/>
  <c r="Z167" i="7"/>
  <c r="Y167" i="7"/>
  <c r="X167" i="7"/>
  <c r="W167" i="7"/>
  <c r="V167" i="7"/>
  <c r="U167" i="7"/>
  <c r="T167" i="7"/>
  <c r="S167" i="7"/>
  <c r="R167" i="7"/>
  <c r="Q167" i="7"/>
  <c r="P167" i="7"/>
  <c r="O167" i="7"/>
  <c r="N167" i="7"/>
  <c r="M167" i="7"/>
  <c r="L167" i="7"/>
  <c r="K167" i="7"/>
  <c r="J167" i="7"/>
  <c r="I167" i="7"/>
  <c r="H167" i="7"/>
  <c r="G167" i="7"/>
  <c r="F167" i="7"/>
  <c r="AJ135" i="7"/>
  <c r="AI135" i="7"/>
  <c r="AH135" i="7"/>
  <c r="AG135"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AJ101" i="7"/>
  <c r="AI101" i="7"/>
  <c r="AH101" i="7"/>
  <c r="AG101" i="7"/>
  <c r="AF101" i="7"/>
  <c r="AE101" i="7"/>
  <c r="AD101" i="7"/>
  <c r="AC101" i="7"/>
  <c r="AB101" i="7"/>
  <c r="AA101" i="7"/>
  <c r="Z101" i="7"/>
  <c r="Y101" i="7"/>
  <c r="X101" i="7"/>
  <c r="W101" i="7"/>
  <c r="V101" i="7"/>
  <c r="U101" i="7"/>
  <c r="T101" i="7"/>
  <c r="S101" i="7"/>
  <c r="R101" i="7"/>
  <c r="Q101" i="7"/>
  <c r="P101" i="7"/>
  <c r="O101" i="7"/>
  <c r="N101" i="7"/>
  <c r="M101" i="7"/>
  <c r="L101" i="7"/>
  <c r="K101" i="7"/>
  <c r="J101" i="7"/>
  <c r="I101" i="7"/>
  <c r="H101" i="7"/>
  <c r="G101" i="7"/>
  <c r="F101" i="7"/>
  <c r="AJ69" i="7"/>
  <c r="AI69" i="7"/>
  <c r="AH69" i="7"/>
  <c r="AG69" i="7"/>
  <c r="AF69" i="7"/>
  <c r="AE69" i="7"/>
  <c r="AD69" i="7"/>
  <c r="AC69" i="7"/>
  <c r="AB69" i="7"/>
  <c r="AA69" i="7"/>
  <c r="Z69" i="7"/>
  <c r="Y69" i="7"/>
  <c r="X69" i="7"/>
  <c r="W69" i="7"/>
  <c r="V69" i="7"/>
  <c r="U69" i="7"/>
  <c r="T69" i="7"/>
  <c r="S69" i="7"/>
  <c r="R69" i="7"/>
  <c r="Q69" i="7"/>
  <c r="P69" i="7"/>
  <c r="O69" i="7"/>
  <c r="N69" i="7"/>
  <c r="M69" i="7"/>
  <c r="L69" i="7"/>
  <c r="K69" i="7"/>
  <c r="J69" i="7"/>
  <c r="I69" i="7"/>
  <c r="H69" i="7"/>
  <c r="G69" i="7"/>
  <c r="F69"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I37" i="7"/>
  <c r="H37" i="7"/>
  <c r="G37" i="7"/>
  <c r="F37" i="7"/>
  <c r="T164" i="35"/>
  <c r="Q15" i="38" l="1"/>
  <c r="P18" i="38"/>
  <c r="P15" i="38"/>
  <c r="P11" i="38"/>
  <c r="Q11" i="38"/>
  <c r="X66" i="42" l="1"/>
  <c r="P19" i="38"/>
  <c r="Y66" i="42" l="1"/>
  <c r="U109" i="41" l="1"/>
  <c r="E109" i="41"/>
  <c r="R109" i="41"/>
  <c r="J109" i="41"/>
  <c r="O109" i="41"/>
  <c r="G109" i="41"/>
  <c r="B109" i="41"/>
  <c r="W109" i="41"/>
  <c r="V109" i="41"/>
  <c r="N109" i="41"/>
  <c r="F109" i="41"/>
  <c r="M109" i="41"/>
  <c r="X109" i="41"/>
  <c r="P109" i="41"/>
  <c r="H109" i="41"/>
  <c r="S109" i="41"/>
  <c r="K109" i="41"/>
  <c r="C109" i="41"/>
  <c r="T109" i="41"/>
  <c r="L109" i="41"/>
  <c r="D109" i="41"/>
  <c r="Y109" i="41"/>
  <c r="Q109" i="41"/>
  <c r="I109" i="41"/>
  <c r="AK37" i="9"/>
  <c r="AJ37" i="9"/>
  <c r="B3" i="62" l="1"/>
  <c r="D16" i="62" l="1"/>
  <c r="J5" i="62"/>
  <c r="B5" i="62"/>
  <c r="B6" i="62" s="1"/>
  <c r="F16" i="62"/>
  <c r="H25" i="62"/>
  <c r="K5" i="62"/>
  <c r="C5" i="62"/>
  <c r="C6" i="62" s="1"/>
  <c r="H16" i="62"/>
  <c r="G5" i="62"/>
  <c r="F5" i="62"/>
  <c r="L5" i="62"/>
  <c r="H5" i="62"/>
  <c r="D5" i="62"/>
  <c r="D6" i="62" s="1"/>
  <c r="I5" i="62"/>
  <c r="E5" i="62"/>
  <c r="E6" i="62" s="1"/>
  <c r="J16" i="62"/>
  <c r="F25" i="62"/>
  <c r="L16" i="62"/>
  <c r="B16" i="62"/>
  <c r="L25" i="62"/>
  <c r="D25" i="62"/>
  <c r="J25" i="62"/>
  <c r="B25" i="62"/>
  <c r="K16" i="62"/>
  <c r="G16" i="62"/>
  <c r="C16" i="62"/>
  <c r="K25" i="62"/>
  <c r="I16" i="62"/>
  <c r="E16" i="62"/>
  <c r="G25" i="62"/>
  <c r="I25" i="62"/>
  <c r="E25" i="62"/>
  <c r="C25" i="62"/>
  <c r="I6" i="62" l="1"/>
  <c r="F6" i="62"/>
  <c r="G6" i="62"/>
  <c r="K6" i="62"/>
  <c r="J6" i="62"/>
  <c r="L6" i="62"/>
  <c r="H6" i="62"/>
  <c r="S18" i="38"/>
  <c r="R18" i="38"/>
  <c r="Q18" i="38"/>
  <c r="X59" i="36" l="1"/>
  <c r="AM896" i="7"/>
  <c r="AK896" i="7"/>
  <c r="AL896" i="7"/>
  <c r="AI5" i="15"/>
  <c r="AI9" i="15"/>
  <c r="AI13" i="15"/>
  <c r="AI15" i="15"/>
  <c r="AI17" i="15"/>
  <c r="AI25" i="15"/>
  <c r="AI31" i="15"/>
  <c r="AI38" i="15"/>
  <c r="AI42" i="15"/>
  <c r="AI46" i="15"/>
  <c r="AI48" i="15"/>
  <c r="AI50" i="15"/>
  <c r="AI58" i="15"/>
  <c r="AI64" i="15"/>
  <c r="AI70" i="15"/>
  <c r="AI74" i="15"/>
  <c r="AI78" i="15"/>
  <c r="AI80" i="15"/>
  <c r="AI82" i="15"/>
  <c r="AI90" i="15"/>
  <c r="AI96" i="15"/>
  <c r="X43" i="36"/>
  <c r="O11" i="38"/>
  <c r="AI6" i="15"/>
  <c r="AI8" i="15"/>
  <c r="AI10" i="15"/>
  <c r="AI14" i="15"/>
  <c r="AI16" i="15"/>
  <c r="AI20" i="15"/>
  <c r="AI22" i="15"/>
  <c r="AI24" i="15"/>
  <c r="AI26" i="15"/>
  <c r="AI28" i="15"/>
  <c r="AI30" i="15"/>
  <c r="AI32" i="15"/>
  <c r="AI39" i="15"/>
  <c r="AI41" i="15"/>
  <c r="AI43" i="15"/>
  <c r="AI47" i="15"/>
  <c r="AI49" i="15"/>
  <c r="AI53" i="15"/>
  <c r="AI55" i="15"/>
  <c r="AI57" i="15"/>
  <c r="AI59" i="15"/>
  <c r="AI61" i="15"/>
  <c r="AI63" i="15"/>
  <c r="AI65" i="15"/>
  <c r="AI71" i="15"/>
  <c r="AI73" i="15"/>
  <c r="AI75" i="15"/>
  <c r="AI79" i="15"/>
  <c r="AI81" i="15"/>
  <c r="AI85" i="15"/>
  <c r="AI87" i="15"/>
  <c r="AI89" i="15"/>
  <c r="AI91" i="15"/>
  <c r="AI93" i="15"/>
  <c r="AI95" i="15"/>
  <c r="AI97" i="15"/>
  <c r="X24" i="36"/>
  <c r="Y51" i="36"/>
  <c r="X84" i="36"/>
  <c r="Y55" i="36"/>
  <c r="X47" i="36"/>
  <c r="Y84" i="36"/>
  <c r="Y28" i="36"/>
  <c r="Y32" i="36"/>
  <c r="X28" i="36"/>
  <c r="Y59" i="36"/>
  <c r="X51" i="36"/>
  <c r="Y43" i="36"/>
  <c r="X32" i="36"/>
  <c r="Y17" i="36"/>
  <c r="X55" i="36"/>
  <c r="Y47" i="36"/>
  <c r="Y79" i="36"/>
  <c r="Y69" i="36"/>
  <c r="X5" i="36"/>
  <c r="Y89" i="36"/>
  <c r="Y5" i="36"/>
  <c r="Y24" i="36"/>
  <c r="X13" i="36"/>
  <c r="X17" i="36"/>
  <c r="Y13" i="36"/>
  <c r="X89" i="36"/>
  <c r="Y74" i="36"/>
  <c r="X79" i="36"/>
  <c r="X74" i="36"/>
  <c r="X69" i="36"/>
  <c r="X36" i="36" l="1"/>
  <c r="Y63" i="36"/>
  <c r="X63" i="36"/>
  <c r="X94" i="36"/>
  <c r="Y36" i="36"/>
  <c r="Y94" i="36"/>
  <c r="AB26" i="57" l="1"/>
  <c r="AB12" i="57"/>
  <c r="AB58" i="57"/>
  <c r="AB32" i="57"/>
  <c r="AB30" i="57"/>
  <c r="AB28" i="57"/>
  <c r="AB25" i="57"/>
  <c r="AB22" i="57"/>
  <c r="AB18" i="57"/>
  <c r="AB16" i="57"/>
  <c r="AB9" i="57"/>
  <c r="AB7" i="57"/>
  <c r="AB54" i="57"/>
  <c r="AB50" i="57"/>
  <c r="AB46" i="57"/>
  <c r="AB42" i="57"/>
  <c r="AB39" i="57"/>
  <c r="AB65" i="57"/>
  <c r="AB61" i="57"/>
  <c r="AB57" i="57"/>
  <c r="AB53" i="57"/>
  <c r="AB49" i="57"/>
  <c r="AB45" i="57"/>
  <c r="AB41" i="57"/>
  <c r="AB15" i="57"/>
  <c r="AB64" i="57"/>
  <c r="AB60" i="57"/>
  <c r="AB56" i="57"/>
  <c r="AB52" i="57"/>
  <c r="AB48" i="57"/>
  <c r="AB44" i="57"/>
  <c r="AB40" i="57"/>
  <c r="AB31" i="57"/>
  <c r="AB29" i="57"/>
  <c r="AB24" i="57"/>
  <c r="AB20" i="57"/>
  <c r="AB17" i="57"/>
  <c r="AB14" i="57"/>
  <c r="AB13" i="57"/>
  <c r="AB10" i="57"/>
  <c r="AB8" i="57"/>
  <c r="AB6" i="57"/>
  <c r="AB62" i="57"/>
  <c r="AB63" i="57"/>
  <c r="AB59" i="57"/>
  <c r="AB55" i="57"/>
  <c r="AB51" i="57"/>
  <c r="AB47" i="57"/>
  <c r="AB43" i="57"/>
  <c r="Y71" i="57"/>
  <c r="AA6" i="57"/>
  <c r="Z6" i="57"/>
  <c r="Z10" i="56" l="1"/>
  <c r="Z29" i="56"/>
  <c r="Z8" i="56"/>
  <c r="Z22" i="56"/>
  <c r="Z15" i="56"/>
  <c r="Z26" i="56"/>
  <c r="Z7" i="56"/>
  <c r="Z18" i="56"/>
  <c r="Z14" i="56"/>
  <c r="Z27" i="56"/>
  <c r="Z17" i="56"/>
  <c r="Z13" i="56"/>
  <c r="AA17" i="56"/>
  <c r="AA16" i="56"/>
  <c r="AA30" i="56"/>
  <c r="AA13" i="56"/>
  <c r="O72" i="56"/>
  <c r="Z28" i="56"/>
  <c r="AA18" i="56"/>
  <c r="AA14" i="56"/>
  <c r="Z25" i="56"/>
  <c r="AA10" i="56"/>
  <c r="AA8" i="56"/>
  <c r="AA25" i="56"/>
  <c r="Z16" i="56"/>
  <c r="AA27" i="56"/>
  <c r="Z30" i="56"/>
  <c r="AA22" i="56"/>
  <c r="AA15" i="56"/>
  <c r="AA7" i="56"/>
  <c r="AA28" i="56"/>
  <c r="AA26" i="56"/>
  <c r="AA29" i="56"/>
  <c r="AA133" i="51" l="1"/>
  <c r="Z131" i="51"/>
  <c r="AA66" i="51"/>
  <c r="Z66" i="51"/>
  <c r="AA65" i="51"/>
  <c r="Z65" i="51"/>
  <c r="AA60" i="51"/>
  <c r="Z60" i="51"/>
  <c r="AA54" i="51"/>
  <c r="Z54" i="51"/>
  <c r="AA53" i="51"/>
  <c r="Z53" i="51"/>
  <c r="AA46" i="51"/>
  <c r="Z46" i="51"/>
  <c r="AA45" i="51"/>
  <c r="Z45" i="51"/>
  <c r="AA43" i="51"/>
  <c r="Z43" i="51"/>
  <c r="AA40" i="51"/>
  <c r="Z40" i="51"/>
  <c r="Z6" i="51"/>
  <c r="Z9" i="51"/>
  <c r="Z11" i="51"/>
  <c r="Z12" i="51"/>
  <c r="Z19" i="51"/>
  <c r="Z20" i="51"/>
  <c r="Z21" i="51"/>
  <c r="Z23" i="51"/>
  <c r="Z24" i="51"/>
  <c r="Z26" i="51"/>
  <c r="Z31" i="51"/>
  <c r="Z32" i="51"/>
  <c r="Z119" i="51" l="1"/>
  <c r="Z113" i="51"/>
  <c r="Z121" i="51"/>
  <c r="Z122" i="51"/>
  <c r="Z129" i="51"/>
  <c r="AA120" i="51"/>
  <c r="AA127" i="51"/>
  <c r="AA117" i="51"/>
  <c r="AA122" i="51"/>
  <c r="Z125" i="51"/>
  <c r="Z126" i="51"/>
  <c r="AA132" i="51"/>
  <c r="AB111" i="51"/>
  <c r="Z114" i="51"/>
  <c r="Z115" i="51"/>
  <c r="Z123" i="51"/>
  <c r="AA128" i="51"/>
  <c r="Z130" i="51"/>
  <c r="AA135" i="51"/>
  <c r="AA111" i="51"/>
  <c r="Y100" i="51"/>
  <c r="Y75" i="51"/>
  <c r="Y89" i="51"/>
  <c r="AA89" i="51" s="1"/>
  <c r="Y81" i="51"/>
  <c r="AA81" i="51" s="1"/>
  <c r="AA112" i="51"/>
  <c r="Y88" i="51"/>
  <c r="Y80" i="51"/>
  <c r="Y95" i="51"/>
  <c r="AA114" i="51"/>
  <c r="AA116" i="51"/>
  <c r="AA121" i="51"/>
  <c r="AA123" i="51"/>
  <c r="AA124" i="51"/>
  <c r="AA129" i="51"/>
  <c r="AA130" i="51"/>
  <c r="AA131" i="51"/>
  <c r="AA134" i="51"/>
  <c r="Z111" i="51"/>
  <c r="Y78" i="51"/>
  <c r="Z78" i="51" s="1"/>
  <c r="AA110" i="51"/>
  <c r="AA113" i="51"/>
  <c r="AA115" i="51"/>
  <c r="AA118" i="51"/>
  <c r="Y101" i="51"/>
  <c r="Y108" i="51"/>
  <c r="Z118" i="51"/>
  <c r="AA126" i="51"/>
  <c r="Z134" i="51"/>
  <c r="Z109" i="51"/>
  <c r="Z110" i="51"/>
  <c r="AA125" i="51"/>
  <c r="AA109" i="51"/>
  <c r="Z117" i="51"/>
  <c r="Z133" i="51"/>
  <c r="Z135" i="51"/>
  <c r="AA119" i="51"/>
  <c r="Z112" i="51"/>
  <c r="Z116" i="51"/>
  <c r="Z120" i="51"/>
  <c r="Z124" i="51"/>
  <c r="Z128" i="51"/>
  <c r="Z132" i="51"/>
  <c r="Z127" i="51"/>
  <c r="Z81" i="51"/>
  <c r="AA26" i="51"/>
  <c r="AA6" i="51"/>
  <c r="AA20" i="51"/>
  <c r="AA12" i="51"/>
  <c r="AA19" i="51"/>
  <c r="AA11" i="51"/>
  <c r="AA9" i="51"/>
  <c r="AA32" i="51"/>
  <c r="AA24" i="51"/>
  <c r="AA31" i="51"/>
  <c r="AA23" i="51"/>
  <c r="AA21" i="51"/>
  <c r="Z14" i="51"/>
  <c r="Y5" i="51"/>
  <c r="AB56" i="53" l="1"/>
  <c r="AA78" i="51"/>
  <c r="AB60" i="53"/>
  <c r="Z89" i="51"/>
  <c r="Z101" i="51"/>
  <c r="AA101" i="51"/>
  <c r="AA95" i="51"/>
  <c r="Z95" i="51"/>
  <c r="AB51" i="53"/>
  <c r="Z80" i="51"/>
  <c r="AA80" i="51"/>
  <c r="AB50" i="53"/>
  <c r="AA88" i="51"/>
  <c r="Z88" i="51"/>
  <c r="AB49" i="53"/>
  <c r="AB48" i="53"/>
  <c r="AB47" i="53"/>
  <c r="AB46" i="53"/>
  <c r="Z75" i="51"/>
  <c r="AA75" i="51"/>
  <c r="AA100" i="51"/>
  <c r="Z100" i="51"/>
  <c r="AA8" i="53"/>
  <c r="Z8" i="53"/>
  <c r="Z14" i="53"/>
  <c r="AA14" i="53"/>
  <c r="Z21" i="53"/>
  <c r="AA21" i="53"/>
  <c r="Z29" i="53"/>
  <c r="AA29" i="53"/>
  <c r="Z23" i="53"/>
  <c r="AA23" i="53"/>
  <c r="Z31" i="53"/>
  <c r="AA31" i="53"/>
  <c r="AB18" i="53"/>
  <c r="Z30" i="53"/>
  <c r="AA30" i="53"/>
  <c r="AB17" i="53"/>
  <c r="AA12" i="53"/>
  <c r="Z12" i="53"/>
  <c r="AB16" i="53"/>
  <c r="AA20" i="53"/>
  <c r="Z20" i="53"/>
  <c r="Z28" i="53"/>
  <c r="AA28" i="53"/>
  <c r="Z16" i="53"/>
  <c r="AA16" i="53"/>
  <c r="AA24" i="53"/>
  <c r="Z24" i="53"/>
  <c r="AA7" i="53"/>
  <c r="Z7" i="53"/>
  <c r="AB27" i="53"/>
  <c r="AA11" i="53"/>
  <c r="Z11" i="53"/>
  <c r="AB15" i="53"/>
  <c r="Z19" i="53"/>
  <c r="AA19" i="53"/>
  <c r="Z27" i="53"/>
  <c r="AA27" i="53"/>
  <c r="AA6" i="53"/>
  <c r="Z6" i="53"/>
  <c r="Z22" i="53"/>
  <c r="AA22" i="53"/>
  <c r="Z13" i="53"/>
  <c r="AA13" i="53"/>
  <c r="Z10" i="53"/>
  <c r="AA10" i="53"/>
  <c r="AB14" i="53"/>
  <c r="Z18" i="53"/>
  <c r="AA18" i="53"/>
  <c r="Z26" i="53"/>
  <c r="AA26" i="53"/>
  <c r="Z32" i="53"/>
  <c r="AA32" i="53"/>
  <c r="AA15" i="53"/>
  <c r="Z15" i="53"/>
  <c r="Z9" i="53"/>
  <c r="AA9" i="53"/>
  <c r="AB13" i="53"/>
  <c r="AA17" i="53"/>
  <c r="Z17" i="53"/>
  <c r="Z25" i="53"/>
  <c r="AA25" i="53"/>
  <c r="AB125" i="51"/>
  <c r="AB121" i="51"/>
  <c r="AB117" i="51"/>
  <c r="AB113" i="51"/>
  <c r="Z7" i="51"/>
  <c r="AB13" i="51" l="1"/>
  <c r="AB133" i="51"/>
  <c r="AB10" i="51"/>
  <c r="AB15" i="51"/>
  <c r="AB28" i="51"/>
  <c r="AB25" i="51"/>
  <c r="AB116" i="51"/>
  <c r="AB120" i="51"/>
  <c r="AB128" i="51"/>
  <c r="AB132" i="51"/>
  <c r="AB18" i="51"/>
  <c r="AB22" i="51"/>
  <c r="AB30" i="51"/>
  <c r="AA7" i="51"/>
  <c r="AB27" i="51"/>
  <c r="AB131" i="51"/>
  <c r="AB7" i="51"/>
  <c r="AB14" i="51"/>
  <c r="AB17" i="51"/>
  <c r="AB29" i="51"/>
  <c r="AB110" i="51"/>
  <c r="AB118" i="51"/>
  <c r="AB130" i="51"/>
  <c r="AB8" i="51"/>
  <c r="AA14" i="51"/>
  <c r="AA27" i="51"/>
  <c r="AA13" i="51"/>
  <c r="AA16" i="51"/>
  <c r="AA8" i="51"/>
  <c r="AA29" i="51"/>
  <c r="AA18" i="51"/>
  <c r="AA10" i="51"/>
  <c r="AA15" i="51"/>
  <c r="AA28" i="51"/>
  <c r="AA17" i="51"/>
  <c r="AA25" i="51"/>
  <c r="AA22" i="51"/>
  <c r="AA30" i="51"/>
  <c r="Z13" i="51"/>
  <c r="Z10" i="51"/>
  <c r="Z15" i="51"/>
  <c r="Z28" i="51"/>
  <c r="Z18" i="51"/>
  <c r="Z17" i="51"/>
  <c r="Z25" i="51"/>
  <c r="Z22" i="51"/>
  <c r="Z30" i="51"/>
  <c r="Z27" i="51"/>
  <c r="Z16" i="51"/>
  <c r="Z8" i="51"/>
  <c r="Z29" i="51"/>
  <c r="AA7" i="55" l="1"/>
  <c r="Z7" i="55"/>
  <c r="AB11" i="55"/>
  <c r="AA15" i="55"/>
  <c r="Z15" i="55"/>
  <c r="AB19" i="55"/>
  <c r="Z24" i="55"/>
  <c r="AA24" i="55"/>
  <c r="AB28" i="55"/>
  <c r="Z32" i="55"/>
  <c r="AA32" i="55"/>
  <c r="AB42" i="55"/>
  <c r="AB50" i="55"/>
  <c r="AB58" i="55"/>
  <c r="Z6" i="55"/>
  <c r="AA6" i="55"/>
  <c r="AB10" i="55"/>
  <c r="Z14" i="55"/>
  <c r="AA14" i="55"/>
  <c r="AB18" i="55"/>
  <c r="AA22" i="55"/>
  <c r="Z22" i="55"/>
  <c r="AB27" i="55"/>
  <c r="AA31" i="55"/>
  <c r="Z31" i="55"/>
  <c r="AB41" i="55"/>
  <c r="AB49" i="55"/>
  <c r="AB57" i="55"/>
  <c r="AB65" i="55"/>
  <c r="AB9" i="55"/>
  <c r="AA13" i="55"/>
  <c r="Z13" i="55"/>
  <c r="AB17" i="55"/>
  <c r="AA21" i="55"/>
  <c r="Z21" i="55"/>
  <c r="AB26" i="55"/>
  <c r="AA30" i="55"/>
  <c r="Z30" i="55"/>
  <c r="AB40" i="55"/>
  <c r="AB48" i="55"/>
  <c r="AB56" i="55"/>
  <c r="AB64" i="55"/>
  <c r="AB8" i="55"/>
  <c r="Z12" i="55"/>
  <c r="AA12" i="55"/>
  <c r="AB16" i="55"/>
  <c r="Z20" i="55"/>
  <c r="AA20" i="55"/>
  <c r="AB25" i="55"/>
  <c r="Z29" i="55"/>
  <c r="AA29" i="55"/>
  <c r="AB39" i="55"/>
  <c r="AB47" i="55"/>
  <c r="AB55" i="55"/>
  <c r="AB63" i="55"/>
  <c r="AB7" i="55"/>
  <c r="AA11" i="55"/>
  <c r="Z11" i="55"/>
  <c r="AB15" i="55"/>
  <c r="Z19" i="55"/>
  <c r="AA19" i="55"/>
  <c r="AB24" i="55"/>
  <c r="Z28" i="55"/>
  <c r="AA28" i="55"/>
  <c r="AB32" i="55"/>
  <c r="AB46" i="55"/>
  <c r="AB54" i="55"/>
  <c r="AB62" i="55"/>
  <c r="AB6" i="55"/>
  <c r="Z10" i="55"/>
  <c r="AA10" i="55"/>
  <c r="AB14" i="55"/>
  <c r="AA18" i="55"/>
  <c r="Z18" i="55"/>
  <c r="AB22" i="55"/>
  <c r="AA27" i="55"/>
  <c r="Z27" i="55"/>
  <c r="AB31" i="55"/>
  <c r="AB45" i="55"/>
  <c r="AB53" i="55"/>
  <c r="AB61" i="55"/>
  <c r="AA9" i="55"/>
  <c r="Z9" i="55"/>
  <c r="AB13" i="55"/>
  <c r="AA17" i="55"/>
  <c r="Z17" i="55"/>
  <c r="AB21" i="55"/>
  <c r="AA26" i="55"/>
  <c r="Z26" i="55"/>
  <c r="AB30" i="55"/>
  <c r="AB44" i="55"/>
  <c r="AB52" i="55"/>
  <c r="AB60" i="55"/>
  <c r="Z8" i="55"/>
  <c r="AA8" i="55"/>
  <c r="AB12" i="55"/>
  <c r="Z16" i="55"/>
  <c r="AA16" i="55"/>
  <c r="AB20" i="55"/>
  <c r="AA25" i="55"/>
  <c r="Z25" i="55"/>
  <c r="AB29" i="55"/>
  <c r="AA39" i="55"/>
  <c r="Z39" i="55"/>
  <c r="AB43" i="55"/>
  <c r="AB51" i="55"/>
  <c r="AB59" i="55"/>
  <c r="Z180" i="49" l="1"/>
  <c r="Z27" i="49"/>
  <c r="Z60" i="49"/>
  <c r="Z112" i="49"/>
  <c r="AB13" i="49"/>
  <c r="Z13" i="49"/>
  <c r="AB16" i="49"/>
  <c r="AB29" i="49"/>
  <c r="AB49" i="49"/>
  <c r="AB62" i="49"/>
  <c r="AB115" i="49"/>
  <c r="AB128" i="49"/>
  <c r="Z29" i="49"/>
  <c r="Z62" i="49"/>
  <c r="AA27" i="49"/>
  <c r="AA60" i="49"/>
  <c r="AA180" i="49"/>
  <c r="Y93" i="49"/>
  <c r="Z126" i="49"/>
  <c r="AB15" i="49"/>
  <c r="AB27" i="49"/>
  <c r="AB48" i="49"/>
  <c r="AB60" i="49"/>
  <c r="AB114" i="49"/>
  <c r="AB126" i="49"/>
  <c r="AB180" i="49"/>
  <c r="AB184" i="49"/>
  <c r="Z18" i="49"/>
  <c r="Z51" i="49"/>
  <c r="AA117" i="49"/>
  <c r="AA184" i="49"/>
  <c r="AA17" i="49"/>
  <c r="AA50" i="49"/>
  <c r="AA116" i="49"/>
  <c r="AB14" i="49"/>
  <c r="AB18" i="49"/>
  <c r="AB47" i="49"/>
  <c r="AB51" i="49"/>
  <c r="AB113" i="49"/>
  <c r="AB117" i="49"/>
  <c r="AB181" i="49"/>
  <c r="Z16" i="49"/>
  <c r="Y82" i="49"/>
  <c r="Y149" i="49"/>
  <c r="Z182" i="49"/>
  <c r="AA14" i="49"/>
  <c r="AA18" i="49"/>
  <c r="AA47" i="49"/>
  <c r="AA51" i="49"/>
  <c r="AA112" i="49"/>
  <c r="Z15" i="49"/>
  <c r="Z48" i="49"/>
  <c r="Z114" i="49"/>
  <c r="Z181" i="49"/>
  <c r="AB17" i="49"/>
  <c r="AB46" i="49"/>
  <c r="AB50" i="49"/>
  <c r="AB112" i="49"/>
  <c r="AB116" i="49"/>
  <c r="AB182" i="49"/>
  <c r="Z14" i="49"/>
  <c r="Z47" i="49"/>
  <c r="AA113" i="49"/>
  <c r="Z46" i="49"/>
  <c r="Z113" i="49"/>
  <c r="AA128" i="49"/>
  <c r="Z117" i="49"/>
  <c r="Y95" i="49"/>
  <c r="Y162" i="49"/>
  <c r="Z17" i="49"/>
  <c r="Z50" i="49"/>
  <c r="AA114" i="49"/>
  <c r="AA126" i="49"/>
  <c r="AA182" i="49"/>
  <c r="Y160" i="49"/>
  <c r="AA29" i="49"/>
  <c r="AA16" i="49"/>
  <c r="AA62" i="49"/>
  <c r="AA49" i="49"/>
  <c r="Z115" i="49"/>
  <c r="Z128" i="49"/>
  <c r="Y148" i="49"/>
  <c r="Y84" i="49"/>
  <c r="Y151" i="49"/>
  <c r="Z49" i="49"/>
  <c r="AA115" i="49"/>
  <c r="Y81" i="49"/>
  <c r="Y83" i="49"/>
  <c r="Y150" i="49"/>
  <c r="AA15" i="49"/>
  <c r="AA48" i="49"/>
  <c r="Z116" i="49"/>
  <c r="Z184" i="49"/>
  <c r="Y80" i="49"/>
  <c r="Y147" i="49"/>
  <c r="Y172" i="49"/>
  <c r="AA181" i="49"/>
  <c r="Y5" i="49"/>
  <c r="Y38" i="49"/>
  <c r="Y79" i="49"/>
  <c r="Y104" i="49"/>
  <c r="Y146" i="49"/>
  <c r="AA13" i="49"/>
  <c r="AA46" i="49"/>
  <c r="Y138" i="49" l="1"/>
  <c r="Y71" i="49"/>
  <c r="AL191" i="13" l="1"/>
  <c r="AK191" i="13"/>
  <c r="AL187" i="13"/>
  <c r="AK187" i="13"/>
  <c r="AL182" i="13"/>
  <c r="AK182" i="13"/>
  <c r="AL177" i="13"/>
  <c r="AK177" i="13"/>
  <c r="AL88" i="13"/>
  <c r="AK88" i="13"/>
  <c r="AL83" i="13"/>
  <c r="AK83" i="13"/>
  <c r="AJ56" i="13" l="1"/>
  <c r="AJ51" i="13"/>
  <c r="AJ274" i="13" l="1"/>
  <c r="AJ271" i="13"/>
  <c r="AJ382" i="13"/>
  <c r="AJ285" i="13"/>
  <c r="AJ23" i="13"/>
  <c r="AJ370" i="13"/>
  <c r="AJ286" i="13"/>
  <c r="AJ293" i="13"/>
  <c r="AJ368" i="13"/>
  <c r="AJ377" i="13"/>
  <c r="AJ273" i="13"/>
  <c r="AJ379" i="13"/>
  <c r="AJ365" i="13"/>
  <c r="AJ391" i="13"/>
  <c r="AJ280" i="13"/>
  <c r="AJ18" i="13"/>
  <c r="AJ289" i="13"/>
  <c r="AJ378" i="13"/>
  <c r="AJ294" i="13"/>
  <c r="AJ390" i="13"/>
  <c r="AJ281" i="13"/>
  <c r="AJ371" i="13"/>
  <c r="AK262" i="13" l="1"/>
  <c r="AL262" i="13"/>
  <c r="AK261" i="13"/>
  <c r="AK257" i="13"/>
  <c r="AK253" i="13"/>
  <c r="AK249" i="13"/>
  <c r="AK248" i="13"/>
  <c r="AK242" i="13"/>
  <c r="AK241" i="13"/>
  <c r="AK239" i="13"/>
  <c r="AK236" i="13"/>
  <c r="AK359" i="13"/>
  <c r="AL359" i="13"/>
  <c r="AK358" i="13"/>
  <c r="AK351" i="13"/>
  <c r="AL351" i="13"/>
  <c r="AK350" i="13"/>
  <c r="AK347" i="13"/>
  <c r="AL347" i="13"/>
  <c r="AK346" i="13"/>
  <c r="AK345" i="13"/>
  <c r="AK339" i="13"/>
  <c r="AK338" i="13"/>
  <c r="AK336" i="13"/>
  <c r="AK333" i="13"/>
  <c r="AK158" i="13"/>
  <c r="AK154" i="13"/>
  <c r="AK149" i="13"/>
  <c r="AK229" i="13"/>
  <c r="AK228" i="13"/>
  <c r="AK224" i="13"/>
  <c r="AK220" i="13"/>
  <c r="AK216" i="13"/>
  <c r="AK215" i="13"/>
  <c r="AK209" i="13"/>
  <c r="AK208" i="13"/>
  <c r="AK206" i="13"/>
  <c r="AK203" i="13"/>
  <c r="AK326" i="13"/>
  <c r="AK317" i="13"/>
  <c r="AK314" i="13"/>
  <c r="AK313" i="13"/>
  <c r="AK312" i="13"/>
  <c r="AK305" i="13"/>
  <c r="AK303" i="13"/>
  <c r="AK300" i="13"/>
  <c r="AK124" i="13"/>
  <c r="AK120" i="13"/>
  <c r="AK115" i="13"/>
  <c r="AL345" i="13" l="1"/>
  <c r="AL300" i="13"/>
  <c r="AL313" i="13"/>
  <c r="AL317" i="13"/>
  <c r="AL336" i="13"/>
  <c r="AL338" i="13"/>
  <c r="AL208" i="13"/>
  <c r="AL229" i="13"/>
  <c r="AL154" i="13"/>
  <c r="AL158" i="13"/>
  <c r="AL346" i="13"/>
  <c r="AL350" i="13"/>
  <c r="AL358" i="13"/>
  <c r="AL314" i="13"/>
  <c r="AL215" i="13"/>
  <c r="AL333" i="13"/>
  <c r="AL312" i="13"/>
  <c r="AL216" i="13"/>
  <c r="AL220" i="13"/>
  <c r="AL149" i="13"/>
  <c r="AL339" i="13"/>
  <c r="AK254" i="13"/>
  <c r="AL254" i="13"/>
  <c r="AL239" i="13"/>
  <c r="AK325" i="13"/>
  <c r="AL325" i="13"/>
  <c r="AK221" i="13"/>
  <c r="AL305" i="13"/>
  <c r="AL326" i="13"/>
  <c r="AL209" i="13"/>
  <c r="AL236" i="13"/>
  <c r="AL248" i="13"/>
  <c r="AL115" i="13"/>
  <c r="AL206" i="13"/>
  <c r="AL241" i="13"/>
  <c r="AL249" i="13"/>
  <c r="AL253" i="13"/>
  <c r="AL257" i="13"/>
  <c r="AL261" i="13"/>
  <c r="AL120" i="13"/>
  <c r="AL124" i="13"/>
  <c r="AL303" i="13"/>
  <c r="AL203" i="13"/>
  <c r="AL224" i="13"/>
  <c r="AL228" i="13"/>
  <c r="AL242" i="13"/>
  <c r="AL315" i="13" l="1"/>
  <c r="AK315" i="13"/>
  <c r="AL218" i="13"/>
  <c r="AK218" i="13"/>
  <c r="AM323" i="13"/>
  <c r="AL323" i="13"/>
  <c r="AK323" i="13"/>
  <c r="AM227" i="13" l="1"/>
  <c r="AL227" i="13"/>
  <c r="AK227" i="13"/>
  <c r="AL210" i="13"/>
  <c r="AK210" i="13"/>
  <c r="AM210" i="13"/>
  <c r="AK126" i="13"/>
  <c r="AM126" i="13"/>
  <c r="AL126" i="13"/>
  <c r="AJ29" i="13"/>
  <c r="AM214" i="13"/>
  <c r="AL214" i="13"/>
  <c r="AK214" i="13"/>
  <c r="AM211" i="13"/>
  <c r="AL211" i="13"/>
  <c r="AK211" i="13"/>
  <c r="AM304" i="13"/>
  <c r="AL304" i="13"/>
  <c r="AK304" i="13"/>
  <c r="AM225" i="13"/>
  <c r="AL225" i="13"/>
  <c r="AK225" i="13"/>
  <c r="AL318" i="13"/>
  <c r="AK318" i="13"/>
  <c r="AJ383" i="13"/>
  <c r="AM310" i="13"/>
  <c r="AL310" i="13"/>
  <c r="AK310" i="13"/>
  <c r="AM219" i="13"/>
  <c r="AL219" i="13"/>
  <c r="AK219" i="13"/>
  <c r="AK322" i="13"/>
  <c r="AL322" i="13"/>
  <c r="AM322" i="13"/>
  <c r="AM223" i="13"/>
  <c r="AL223" i="13"/>
  <c r="AK223" i="13"/>
  <c r="AL311" i="13"/>
  <c r="AK311" i="13"/>
  <c r="AM311" i="13"/>
  <c r="AL319" i="13"/>
  <c r="AK319" i="13"/>
  <c r="AM319" i="13"/>
  <c r="AM222" i="13"/>
  <c r="AL222" i="13"/>
  <c r="AK222" i="13"/>
  <c r="AM324" i="13"/>
  <c r="AL324" i="13"/>
  <c r="AK324" i="13"/>
  <c r="AM204" i="13"/>
  <c r="AL204" i="13"/>
  <c r="AK204" i="13"/>
  <c r="AJ202" i="13"/>
  <c r="AL207" i="13"/>
  <c r="AK207" i="13"/>
  <c r="AM308" i="13"/>
  <c r="AL308" i="13"/>
  <c r="AK308" i="13"/>
  <c r="AM309" i="13"/>
  <c r="AK309" i="13"/>
  <c r="AL309" i="13"/>
  <c r="AK213" i="13"/>
  <c r="AL213" i="13"/>
  <c r="AM213" i="13"/>
  <c r="AM301" i="13"/>
  <c r="AK301" i="13"/>
  <c r="AL301" i="13"/>
  <c r="AJ299" i="13"/>
  <c r="AK205" i="13"/>
  <c r="AL205" i="13"/>
  <c r="AM205" i="13"/>
  <c r="AM320" i="13"/>
  <c r="AL320" i="13"/>
  <c r="AK320" i="13"/>
  <c r="AM302" i="13"/>
  <c r="AL302" i="13"/>
  <c r="AK302" i="13"/>
  <c r="AM212" i="13"/>
  <c r="AL212" i="13"/>
  <c r="AK212" i="13"/>
  <c r="AL226" i="13"/>
  <c r="AK226" i="13"/>
  <c r="AM226" i="13"/>
  <c r="AM316" i="13"/>
  <c r="AL316" i="13"/>
  <c r="AK316" i="13"/>
  <c r="AM321" i="13"/>
  <c r="AL321" i="13"/>
  <c r="AK321" i="13"/>
  <c r="AJ27" i="13"/>
  <c r="AM217" i="13"/>
  <c r="AL217" i="13"/>
  <c r="AK217" i="13"/>
  <c r="AM307" i="13"/>
  <c r="AL307" i="13"/>
  <c r="AK307" i="13"/>
  <c r="AL348" i="13" l="1"/>
  <c r="AK348" i="13"/>
  <c r="AJ380" i="13"/>
  <c r="AJ283" i="13"/>
  <c r="AL356" i="13"/>
  <c r="AK356" i="13"/>
  <c r="AM356" i="13"/>
  <c r="AJ388" i="13"/>
  <c r="AM238" i="13" l="1"/>
  <c r="AL238" i="13"/>
  <c r="AK238" i="13"/>
  <c r="AJ270" i="13"/>
  <c r="AL247" i="13" l="1"/>
  <c r="AK247" i="13"/>
  <c r="AM247" i="13"/>
  <c r="AJ279" i="13"/>
  <c r="AM334" i="13" l="1"/>
  <c r="AL334" i="13"/>
  <c r="AK334" i="13"/>
  <c r="AJ366" i="13"/>
  <c r="AK335" i="13" l="1"/>
  <c r="AL335" i="13"/>
  <c r="AM335" i="13"/>
  <c r="AJ367" i="13"/>
  <c r="AJ389" i="13"/>
  <c r="AM357" i="13"/>
  <c r="AL357" i="13"/>
  <c r="AK357" i="13"/>
  <c r="AK343" i="13"/>
  <c r="AL343" i="13"/>
  <c r="AM343" i="13"/>
  <c r="AJ375" i="13"/>
  <c r="AL340" i="13"/>
  <c r="AK340" i="13"/>
  <c r="AM340" i="13"/>
  <c r="AJ372" i="13"/>
  <c r="AJ369" i="13"/>
  <c r="AM337" i="13"/>
  <c r="AL337" i="13"/>
  <c r="AK337" i="13"/>
  <c r="AM355" i="13"/>
  <c r="AL355" i="13"/>
  <c r="AK355" i="13"/>
  <c r="AJ387" i="13"/>
  <c r="AM260" i="13"/>
  <c r="AL260" i="13"/>
  <c r="AK260" i="13"/>
  <c r="AJ292" i="13"/>
  <c r="AM342" i="13"/>
  <c r="AL342" i="13"/>
  <c r="AK342" i="13"/>
  <c r="AJ374" i="13"/>
  <c r="AL255" i="13"/>
  <c r="AK255" i="13"/>
  <c r="AM255" i="13"/>
  <c r="AJ287" i="13"/>
  <c r="AJ381" i="13"/>
  <c r="AM349" i="13"/>
  <c r="AL349" i="13"/>
  <c r="AK349" i="13"/>
  <c r="AM246" i="13"/>
  <c r="AL246" i="13"/>
  <c r="AK246" i="13"/>
  <c r="AJ278" i="13"/>
  <c r="AK258" i="13"/>
  <c r="AL258" i="13"/>
  <c r="AM258" i="13"/>
  <c r="AJ290" i="13"/>
  <c r="AM256" i="13"/>
  <c r="AL256" i="13"/>
  <c r="AK256" i="13"/>
  <c r="AJ288" i="13"/>
  <c r="AM252" i="13"/>
  <c r="AL252" i="13"/>
  <c r="AK252" i="13"/>
  <c r="AJ284" i="13"/>
  <c r="AM344" i="13"/>
  <c r="AL344" i="13"/>
  <c r="AK344" i="13"/>
  <c r="AJ376" i="13"/>
  <c r="AJ277" i="13"/>
  <c r="AM245" i="13"/>
  <c r="AK245" i="13"/>
  <c r="AL245" i="13"/>
  <c r="AJ373" i="13"/>
  <c r="AM341" i="13"/>
  <c r="AL341" i="13"/>
  <c r="AK341" i="13"/>
  <c r="AJ385" i="13"/>
  <c r="AM353" i="13"/>
  <c r="AL353" i="13"/>
  <c r="AK353" i="13"/>
  <c r="AM352" i="13"/>
  <c r="AL352" i="13"/>
  <c r="AK352" i="13"/>
  <c r="AJ384" i="13"/>
  <c r="AM113" i="13" l="1"/>
  <c r="AJ16" i="13"/>
  <c r="AL113" i="13"/>
  <c r="AK113" i="13"/>
  <c r="AM122" i="13"/>
  <c r="AK122" i="13"/>
  <c r="AL122" i="13"/>
  <c r="AJ25" i="13"/>
  <c r="AJ7" i="13"/>
  <c r="AM104" i="13"/>
  <c r="AL104" i="13"/>
  <c r="AK104" i="13"/>
  <c r="AJ24" i="13" l="1"/>
  <c r="AM121" i="13"/>
  <c r="AL121" i="13"/>
  <c r="AK121" i="13"/>
  <c r="AJ8" i="13"/>
  <c r="AM105" i="13"/>
  <c r="AL105" i="13"/>
  <c r="AK105" i="13"/>
  <c r="AK110" i="13"/>
  <c r="AM110" i="13"/>
  <c r="AL110" i="13"/>
  <c r="AJ13" i="13"/>
  <c r="AJ19" i="13" l="1"/>
  <c r="AM116" i="13"/>
  <c r="AL116" i="13"/>
  <c r="AK116" i="13"/>
  <c r="AJ20" i="13"/>
  <c r="AM117" i="13"/>
  <c r="AL117" i="13"/>
  <c r="AK117" i="13"/>
  <c r="AL107" i="13"/>
  <c r="AK107" i="13"/>
  <c r="AM107" i="13"/>
  <c r="AJ10" i="13"/>
  <c r="AM109" i="13"/>
  <c r="AL109" i="13"/>
  <c r="AK109" i="13"/>
  <c r="AJ12" i="13"/>
  <c r="AM129" i="13"/>
  <c r="AL129" i="13"/>
  <c r="AJ32" i="13"/>
  <c r="AK129" i="13"/>
  <c r="AM156" i="13"/>
  <c r="AL156" i="13"/>
  <c r="AK156" i="13"/>
  <c r="AJ189" i="13"/>
  <c r="AJ58" i="13"/>
  <c r="AM106" i="13"/>
  <c r="AK106" i="13"/>
  <c r="AL106" i="13"/>
  <c r="AJ9" i="13"/>
  <c r="AJ31" i="13"/>
  <c r="AM128" i="13"/>
  <c r="AL128" i="13"/>
  <c r="AK128" i="13"/>
  <c r="AL138" i="13"/>
  <c r="AK138" i="13"/>
  <c r="AM138" i="13"/>
  <c r="AJ171" i="13"/>
  <c r="AL127" i="13"/>
  <c r="AK127" i="13"/>
  <c r="AM127" i="13"/>
  <c r="AJ30" i="13"/>
  <c r="AJ11" i="13"/>
  <c r="AM108" i="13"/>
  <c r="AL108" i="13"/>
  <c r="AK108" i="13"/>
  <c r="AL123" i="13"/>
  <c r="AK123" i="13"/>
  <c r="AM123" i="13"/>
  <c r="AJ26" i="13"/>
  <c r="AJ49" i="13"/>
  <c r="AK147" i="13"/>
  <c r="AL147" i="13"/>
  <c r="AM147" i="13"/>
  <c r="AJ180" i="13"/>
  <c r="AL111" i="13"/>
  <c r="AK111" i="13"/>
  <c r="AM111" i="13"/>
  <c r="AJ14" i="13"/>
  <c r="AJ81" i="13" l="1"/>
  <c r="AJ15" i="13"/>
  <c r="AM112" i="13"/>
  <c r="AL112" i="13"/>
  <c r="AK112" i="13"/>
  <c r="AJ172" i="13"/>
  <c r="AK139" i="13"/>
  <c r="AM139" i="13"/>
  <c r="AL139" i="13"/>
  <c r="AJ41" i="13"/>
  <c r="AL119" i="13"/>
  <c r="AK119" i="13"/>
  <c r="AM119" i="13"/>
  <c r="AJ22" i="13"/>
  <c r="AJ28" i="13"/>
  <c r="AM125" i="13"/>
  <c r="AL125" i="13"/>
  <c r="AK125" i="13"/>
  <c r="AM114" i="13"/>
  <c r="AK114" i="13"/>
  <c r="AL114" i="13"/>
  <c r="AJ17" i="13"/>
  <c r="AJ90" i="13"/>
  <c r="AK118" i="13"/>
  <c r="AM118" i="13"/>
  <c r="AL118" i="13"/>
  <c r="AJ21" i="13"/>
  <c r="AJ45" i="13" l="1"/>
  <c r="AM143" i="13"/>
  <c r="AL143" i="13"/>
  <c r="AK143" i="13"/>
  <c r="AJ176" i="13"/>
  <c r="AJ190" i="13"/>
  <c r="AM157" i="13"/>
  <c r="AL157" i="13"/>
  <c r="AK157" i="13"/>
  <c r="AJ59" i="13"/>
  <c r="AJ73" i="13"/>
  <c r="AM161" i="13"/>
  <c r="AL161" i="13"/>
  <c r="AK161" i="13"/>
  <c r="AJ63" i="13"/>
  <c r="AJ194" i="13"/>
  <c r="AL148" i="13"/>
  <c r="AK148" i="13"/>
  <c r="AJ181" i="13"/>
  <c r="AM148" i="13"/>
  <c r="AJ50" i="13"/>
  <c r="AM140" i="13"/>
  <c r="AK140" i="13"/>
  <c r="AJ173" i="13"/>
  <c r="AL140" i="13"/>
  <c r="AJ42" i="13"/>
  <c r="AM150" i="13"/>
  <c r="AL150" i="13"/>
  <c r="AK150" i="13"/>
  <c r="AJ52" i="13"/>
  <c r="AJ183" i="13"/>
  <c r="AJ61" i="13"/>
  <c r="AM159" i="13"/>
  <c r="AL159" i="13"/>
  <c r="AK159" i="13"/>
  <c r="AJ192" i="13"/>
  <c r="AL145" i="13"/>
  <c r="AK145" i="13"/>
  <c r="AM145" i="13"/>
  <c r="AJ178" i="13"/>
  <c r="AM153" i="13"/>
  <c r="AL153" i="13"/>
  <c r="AK153" i="13"/>
  <c r="AJ186" i="13"/>
  <c r="AJ55" i="13"/>
  <c r="AM151" i="13"/>
  <c r="AK151" i="13"/>
  <c r="AJ184" i="13"/>
  <c r="AL151" i="13"/>
  <c r="AM162" i="13"/>
  <c r="AL162" i="13"/>
  <c r="AK162" i="13"/>
  <c r="AJ64" i="13"/>
  <c r="AJ195" i="13"/>
  <c r="AJ175" i="13"/>
  <c r="AK142" i="13"/>
  <c r="AM142" i="13"/>
  <c r="AL142" i="13"/>
  <c r="AJ44" i="13"/>
  <c r="AJ196" i="13"/>
  <c r="AK163" i="13"/>
  <c r="AM163" i="13"/>
  <c r="AL163" i="13"/>
  <c r="AJ65" i="13"/>
  <c r="AM141" i="13"/>
  <c r="AK141" i="13"/>
  <c r="AL141" i="13"/>
  <c r="AJ174" i="13"/>
  <c r="AJ76" i="13" l="1"/>
  <c r="AL146" i="13"/>
  <c r="AM146" i="13"/>
  <c r="AK146" i="13"/>
  <c r="AJ179" i="13"/>
  <c r="AJ48" i="13"/>
  <c r="AJ96" i="13"/>
  <c r="AJ93" i="13"/>
  <c r="AJ97" i="13"/>
  <c r="AJ82" i="13"/>
  <c r="AJ74" i="13"/>
  <c r="AJ87" i="13"/>
  <c r="AJ95" i="13"/>
  <c r="AJ91" i="13"/>
  <c r="AJ84" i="13"/>
  <c r="AJ77" i="13"/>
  <c r="AJ80" i="13" l="1"/>
  <c r="AM354" i="13" l="1"/>
  <c r="AK354" i="13"/>
  <c r="AL354" i="13"/>
  <c r="AJ60" i="13"/>
  <c r="AJ386" i="13"/>
  <c r="AJ332" i="13"/>
  <c r="AL240" i="13"/>
  <c r="AK240" i="13"/>
  <c r="AJ272" i="13"/>
  <c r="AJ43" i="13"/>
  <c r="R5" i="36" l="1"/>
  <c r="AJ92" i="13"/>
  <c r="Q5" i="36"/>
  <c r="M5" i="36"/>
  <c r="B5" i="36"/>
  <c r="F5" i="36"/>
  <c r="H5" i="36"/>
  <c r="AJ75" i="13"/>
  <c r="AJ364" i="13"/>
  <c r="W5" i="36" l="1"/>
  <c r="S5" i="36"/>
  <c r="V5" i="36"/>
  <c r="T5" i="36"/>
  <c r="K5" i="36"/>
  <c r="J5" i="36"/>
  <c r="L5" i="36"/>
  <c r="U5" i="36"/>
  <c r="I5" i="36"/>
  <c r="O5" i="36"/>
  <c r="C5" i="36"/>
  <c r="N5" i="36"/>
  <c r="P5" i="36"/>
  <c r="E5" i="36"/>
  <c r="D5" i="36"/>
  <c r="G5" i="36"/>
  <c r="AL103" i="13" l="1"/>
  <c r="AK103" i="13"/>
  <c r="AM103" i="13"/>
  <c r="AJ6" i="13"/>
  <c r="AJ102" i="13"/>
  <c r="AJ5" i="13" l="1"/>
  <c r="AJ57" i="13" l="1"/>
  <c r="AK155" i="13"/>
  <c r="AL155" i="13"/>
  <c r="AM155" i="13"/>
  <c r="AJ188" i="13"/>
  <c r="AL152" i="13"/>
  <c r="AK152" i="13"/>
  <c r="AJ185" i="13"/>
  <c r="AM152" i="13"/>
  <c r="AJ54" i="13"/>
  <c r="AM137" i="13"/>
  <c r="AL137" i="13"/>
  <c r="AK137" i="13"/>
  <c r="AJ39" i="13"/>
  <c r="AJ136" i="13"/>
  <c r="AJ170" i="13"/>
  <c r="AL144" i="13"/>
  <c r="AM144" i="13"/>
  <c r="AK144" i="13"/>
  <c r="AL160" i="13"/>
  <c r="AK160" i="13"/>
  <c r="AM160" i="13"/>
  <c r="AJ193" i="13"/>
  <c r="AJ169" i="13" l="1"/>
  <c r="AJ86" i="13"/>
  <c r="AJ71" i="13"/>
  <c r="AJ89" i="13"/>
  <c r="AJ269" i="13" l="1"/>
  <c r="AM237" i="13"/>
  <c r="AK237" i="13"/>
  <c r="AL237" i="13"/>
  <c r="AJ235" i="13"/>
  <c r="AJ40" i="13"/>
  <c r="AM244" i="13"/>
  <c r="AL244" i="13"/>
  <c r="AK244" i="13"/>
  <c r="AJ276" i="13"/>
  <c r="AJ47" i="13"/>
  <c r="AK250" i="13"/>
  <c r="AL250" i="13"/>
  <c r="AM250" i="13"/>
  <c r="AJ282" i="13"/>
  <c r="AJ53" i="13"/>
  <c r="AM243" i="13"/>
  <c r="AL243" i="13"/>
  <c r="AK243" i="13"/>
  <c r="AJ275" i="13"/>
  <c r="AJ46" i="13"/>
  <c r="AM259" i="13"/>
  <c r="AL259" i="13"/>
  <c r="AK259" i="13"/>
  <c r="AJ291" i="13"/>
  <c r="AJ62" i="13"/>
  <c r="AJ72" i="13" l="1"/>
  <c r="AJ38" i="13"/>
  <c r="AJ267" i="13"/>
  <c r="AJ94" i="13"/>
  <c r="AJ79" i="13"/>
  <c r="AJ85" i="13"/>
  <c r="AJ78" i="13"/>
  <c r="AJ70" i="13" l="1"/>
  <c r="AJ780" i="7" l="1"/>
  <c r="AJ772" i="7"/>
  <c r="AJ764" i="7"/>
  <c r="AJ756" i="7"/>
  <c r="AJ27" i="7"/>
  <c r="AJ63" i="7" l="1"/>
  <c r="AJ11" i="7"/>
  <c r="AJ19" i="7"/>
  <c r="AJ560" i="7"/>
  <c r="AJ568" i="7"/>
  <c r="AJ189" i="7"/>
  <c r="AJ272" i="7"/>
  <c r="AJ280" i="7"/>
  <c r="T182" i="35"/>
  <c r="T130" i="35"/>
  <c r="T233" i="35"/>
  <c r="T51" i="35"/>
  <c r="T157" i="35"/>
  <c r="T258" i="35"/>
  <c r="T76" i="35"/>
  <c r="AJ200" i="7"/>
  <c r="T103" i="35"/>
  <c r="T207" i="35"/>
  <c r="AJ674" i="7"/>
  <c r="AJ470" i="7"/>
  <c r="AJ181" i="7"/>
  <c r="AJ176" i="7"/>
  <c r="AJ184" i="7"/>
  <c r="AJ192" i="7"/>
  <c r="AJ234" i="7"/>
  <c r="AJ49" i="7"/>
  <c r="AJ57" i="7"/>
  <c r="AJ65" i="7"/>
  <c r="AJ369" i="7"/>
  <c r="AJ377" i="7"/>
  <c r="AJ385" i="7"/>
  <c r="AJ466" i="7"/>
  <c r="AJ474" i="7"/>
  <c r="AJ482" i="7"/>
  <c r="AJ494" i="7"/>
  <c r="AJ16" i="7"/>
  <c r="AJ24" i="7"/>
  <c r="AJ32" i="7"/>
  <c r="AJ657" i="7"/>
  <c r="AJ665" i="7"/>
  <c r="AJ673" i="7"/>
  <c r="AJ681" i="7"/>
  <c r="AJ760" i="7"/>
  <c r="AJ768" i="7"/>
  <c r="AJ776" i="7"/>
  <c r="AJ855" i="7"/>
  <c r="AJ863" i="7"/>
  <c r="AJ871" i="7"/>
  <c r="AJ951" i="7"/>
  <c r="AJ959" i="7"/>
  <c r="AJ967" i="7"/>
  <c r="AJ169" i="7"/>
  <c r="AJ177" i="7"/>
  <c r="AJ185" i="7"/>
  <c r="AJ193" i="7"/>
  <c r="AJ273" i="7"/>
  <c r="AJ281" i="7"/>
  <c r="AJ289" i="7"/>
  <c r="AJ370" i="7"/>
  <c r="AJ378" i="7"/>
  <c r="AJ386" i="7"/>
  <c r="AJ467" i="7"/>
  <c r="AJ475" i="7"/>
  <c r="AJ483" i="7"/>
  <c r="AJ563" i="7"/>
  <c r="AJ571" i="7"/>
  <c r="AJ579" i="7"/>
  <c r="AJ527" i="7"/>
  <c r="AJ45" i="7"/>
  <c r="AJ53" i="7"/>
  <c r="AJ61" i="7"/>
  <c r="AJ682" i="7"/>
  <c r="AJ761" i="7"/>
  <c r="AJ769" i="7"/>
  <c r="AJ777" i="7"/>
  <c r="AJ856" i="7"/>
  <c r="AJ864" i="7"/>
  <c r="AJ872" i="7"/>
  <c r="AJ952" i="7"/>
  <c r="AJ968" i="7"/>
  <c r="AJ915" i="7"/>
  <c r="AJ170" i="7"/>
  <c r="AJ178" i="7"/>
  <c r="AJ186" i="7"/>
  <c r="AJ194" i="7"/>
  <c r="AJ274" i="7"/>
  <c r="AJ282" i="7"/>
  <c r="AJ290" i="7"/>
  <c r="AJ42" i="7"/>
  <c r="AJ50" i="7"/>
  <c r="AJ58" i="7"/>
  <c r="AJ371" i="7"/>
  <c r="AJ468" i="7"/>
  <c r="AJ476" i="7"/>
  <c r="AJ484" i="7"/>
  <c r="AJ564" i="7"/>
  <c r="AJ572" i="7"/>
  <c r="AJ580" i="7"/>
  <c r="AJ659" i="7"/>
  <c r="AJ667" i="7"/>
  <c r="AJ675" i="7"/>
  <c r="AJ683" i="7"/>
  <c r="AJ754" i="7"/>
  <c r="AJ762" i="7"/>
  <c r="AJ770" i="7"/>
  <c r="AJ778" i="7"/>
  <c r="AJ857" i="7"/>
  <c r="AJ865" i="7"/>
  <c r="AJ873" i="7"/>
  <c r="AJ854" i="7"/>
  <c r="AJ953" i="7"/>
  <c r="AJ961" i="7"/>
  <c r="AJ969" i="7"/>
  <c r="AJ171" i="7"/>
  <c r="AJ179" i="7"/>
  <c r="AJ187" i="7"/>
  <c r="AJ195" i="7"/>
  <c r="AJ267" i="7"/>
  <c r="AJ275" i="7"/>
  <c r="AJ283" i="7"/>
  <c r="AJ291" i="7"/>
  <c r="AJ288" i="7"/>
  <c r="AJ372" i="7"/>
  <c r="AJ380" i="7"/>
  <c r="AJ388" i="7"/>
  <c r="AJ379" i="7"/>
  <c r="AJ469" i="7"/>
  <c r="AJ477" i="7"/>
  <c r="AJ485" i="7"/>
  <c r="AJ565" i="7"/>
  <c r="AJ573" i="7"/>
  <c r="AJ581" i="7"/>
  <c r="AJ9" i="7"/>
  <c r="AJ17" i="7"/>
  <c r="AJ25" i="7"/>
  <c r="AJ755" i="7"/>
  <c r="AJ763" i="7"/>
  <c r="AJ771" i="7"/>
  <c r="AJ779" i="7"/>
  <c r="AJ858" i="7"/>
  <c r="AJ866" i="7"/>
  <c r="AJ874" i="7"/>
  <c r="AJ862" i="7"/>
  <c r="AJ954" i="7"/>
  <c r="AJ962" i="7"/>
  <c r="AJ970" i="7"/>
  <c r="AJ960" i="7"/>
  <c r="AJ172" i="7"/>
  <c r="AJ180" i="7"/>
  <c r="AJ188" i="7"/>
  <c r="AJ268" i="7"/>
  <c r="AJ276" i="7"/>
  <c r="AJ284" i="7"/>
  <c r="AJ292" i="7"/>
  <c r="AJ6" i="7"/>
  <c r="AJ14" i="7"/>
  <c r="AJ22" i="7"/>
  <c r="AJ30" i="7"/>
  <c r="AJ387" i="7"/>
  <c r="AJ43" i="7"/>
  <c r="AJ51" i="7"/>
  <c r="AJ59" i="7"/>
  <c r="AJ478" i="7"/>
  <c r="AJ566" i="7"/>
  <c r="AJ574" i="7"/>
  <c r="AJ582" i="7"/>
  <c r="AJ661" i="7"/>
  <c r="AJ669" i="7"/>
  <c r="AJ677" i="7"/>
  <c r="AJ624" i="7"/>
  <c r="AJ721" i="7"/>
  <c r="AJ54" i="7"/>
  <c r="AJ62" i="7"/>
  <c r="AJ851" i="7"/>
  <c r="AJ859" i="7"/>
  <c r="AJ867" i="7"/>
  <c r="AJ875" i="7"/>
  <c r="AJ870" i="7"/>
  <c r="AJ955" i="7"/>
  <c r="AJ963" i="7"/>
  <c r="AJ971" i="7"/>
  <c r="AJ39" i="7"/>
  <c r="AJ136" i="7"/>
  <c r="AJ48" i="7"/>
  <c r="AJ56" i="7"/>
  <c r="AJ64" i="7"/>
  <c r="AJ269" i="7"/>
  <c r="AJ277" i="7"/>
  <c r="AJ285" i="7"/>
  <c r="AJ293" i="7"/>
  <c r="AJ366" i="7"/>
  <c r="AJ374" i="7"/>
  <c r="AJ382" i="7"/>
  <c r="AJ390" i="7"/>
  <c r="AJ463" i="7"/>
  <c r="AJ471" i="7"/>
  <c r="AJ479" i="7"/>
  <c r="AJ487" i="7"/>
  <c r="AJ486" i="7"/>
  <c r="AJ567" i="7"/>
  <c r="AJ575" i="7"/>
  <c r="AJ583" i="7"/>
  <c r="AJ662" i="7"/>
  <c r="AJ670" i="7"/>
  <c r="AJ678" i="7"/>
  <c r="AJ757" i="7"/>
  <c r="AJ765" i="7"/>
  <c r="AJ773" i="7"/>
  <c r="AJ852" i="7"/>
  <c r="AJ860" i="7"/>
  <c r="AJ868" i="7"/>
  <c r="AJ876" i="7"/>
  <c r="AJ948" i="7"/>
  <c r="AJ956" i="7"/>
  <c r="AJ964" i="7"/>
  <c r="AJ972" i="7"/>
  <c r="AJ47" i="7"/>
  <c r="AJ174" i="7"/>
  <c r="AJ182" i="7"/>
  <c r="AJ190" i="7"/>
  <c r="AJ270" i="7"/>
  <c r="AJ278" i="7"/>
  <c r="AJ286" i="7"/>
  <c r="AJ367" i="7"/>
  <c r="AJ375" i="7"/>
  <c r="AJ383" i="7"/>
  <c r="AJ391" i="7"/>
  <c r="AJ396" i="7"/>
  <c r="AJ15" i="7"/>
  <c r="AJ23" i="7"/>
  <c r="AJ31" i="7"/>
  <c r="AJ44" i="7"/>
  <c r="AJ52" i="7"/>
  <c r="AJ84" i="7" s="1"/>
  <c r="AJ60" i="7"/>
  <c r="AJ576" i="7"/>
  <c r="AJ663" i="7"/>
  <c r="AJ671" i="7"/>
  <c r="AJ679" i="7"/>
  <c r="AJ658" i="7"/>
  <c r="AJ688" i="7"/>
  <c r="AJ766" i="7"/>
  <c r="AJ774" i="7"/>
  <c r="AJ853" i="7"/>
  <c r="AJ861" i="7"/>
  <c r="AJ869" i="7"/>
  <c r="AJ877" i="7"/>
  <c r="AJ949" i="7"/>
  <c r="AJ957" i="7"/>
  <c r="AJ965" i="7"/>
  <c r="AJ973" i="7"/>
  <c r="AJ55" i="7"/>
  <c r="AJ175" i="7"/>
  <c r="AJ183" i="7"/>
  <c r="AJ191" i="7"/>
  <c r="AJ173" i="7"/>
  <c r="AJ271" i="7"/>
  <c r="AJ279" i="7"/>
  <c r="AJ287" i="7"/>
  <c r="AJ368" i="7"/>
  <c r="AJ376" i="7"/>
  <c r="AJ384" i="7"/>
  <c r="AJ332" i="7"/>
  <c r="AJ465" i="7"/>
  <c r="AJ473" i="7"/>
  <c r="AJ481" i="7"/>
  <c r="AJ489" i="7"/>
  <c r="AJ561" i="7"/>
  <c r="AJ569" i="7"/>
  <c r="AJ577" i="7"/>
  <c r="AJ585" i="7"/>
  <c r="AJ584" i="7"/>
  <c r="AJ664" i="7"/>
  <c r="AJ672" i="7"/>
  <c r="AJ680" i="7"/>
  <c r="AJ666" i="7"/>
  <c r="AJ759" i="7"/>
  <c r="AJ767" i="7"/>
  <c r="AJ775" i="7"/>
  <c r="AJ785" i="7"/>
  <c r="AJ818" i="7"/>
  <c r="AJ950" i="7"/>
  <c r="AJ958" i="7"/>
  <c r="AJ966" i="7"/>
  <c r="AJ974" i="7"/>
  <c r="AJ10" i="7"/>
  <c r="AJ18" i="7"/>
  <c r="AJ26" i="7"/>
  <c r="AJ46" i="7"/>
  <c r="AJ298" i="7"/>
  <c r="AJ12" i="7"/>
  <c r="AJ20" i="7"/>
  <c r="AJ28" i="7"/>
  <c r="AJ40" i="7"/>
  <c r="AJ102" i="7"/>
  <c r="AJ882" i="7"/>
  <c r="AJ13" i="7"/>
  <c r="AJ21" i="7"/>
  <c r="AJ29" i="7"/>
  <c r="AJ41" i="7"/>
  <c r="AJ365" i="7"/>
  <c r="AJ373" i="7"/>
  <c r="AJ381" i="7"/>
  <c r="AJ389" i="7"/>
  <c r="AJ464" i="7"/>
  <c r="AJ472" i="7"/>
  <c r="AJ480" i="7"/>
  <c r="AJ488" i="7"/>
  <c r="AJ562" i="7"/>
  <c r="AJ570" i="7"/>
  <c r="AJ578" i="7"/>
  <c r="AJ586" i="7"/>
  <c r="AJ660" i="7"/>
  <c r="AJ668" i="7"/>
  <c r="AJ676" i="7"/>
  <c r="AJ758" i="7"/>
  <c r="AJ430" i="7"/>
  <c r="AJ7" i="7"/>
  <c r="AJ591" i="7"/>
  <c r="AJ8" i="7"/>
  <c r="AK942" i="7"/>
  <c r="AM942" i="7"/>
  <c r="AK941" i="7"/>
  <c r="AM941" i="7"/>
  <c r="AK940" i="7"/>
  <c r="AM940" i="7"/>
  <c r="AK939" i="7"/>
  <c r="AM939" i="7"/>
  <c r="AK938" i="7"/>
  <c r="AM938" i="7"/>
  <c r="AK937" i="7"/>
  <c r="AM937" i="7"/>
  <c r="AK936" i="7"/>
  <c r="AM936" i="7"/>
  <c r="AK935" i="7"/>
  <c r="AM935" i="7"/>
  <c r="AK932" i="7"/>
  <c r="AM932" i="7"/>
  <c r="AK931" i="7"/>
  <c r="AM931" i="7"/>
  <c r="AK930" i="7"/>
  <c r="AM930" i="7"/>
  <c r="AK929" i="7"/>
  <c r="AM929" i="7"/>
  <c r="AK927" i="7"/>
  <c r="AM927" i="7"/>
  <c r="AK926" i="7"/>
  <c r="AM926" i="7"/>
  <c r="AK925" i="7"/>
  <c r="AM925" i="7"/>
  <c r="AK924" i="7"/>
  <c r="AM924" i="7"/>
  <c r="AK923" i="7"/>
  <c r="AM923" i="7"/>
  <c r="AK921" i="7"/>
  <c r="AM921" i="7"/>
  <c r="AK920" i="7"/>
  <c r="AM920" i="7"/>
  <c r="AK919" i="7"/>
  <c r="AM919" i="7"/>
  <c r="AK918" i="7"/>
  <c r="AM918" i="7"/>
  <c r="AK917" i="7"/>
  <c r="AM917" i="7"/>
  <c r="AK916" i="7"/>
  <c r="AM916" i="7"/>
  <c r="AK909" i="7"/>
  <c r="AM909" i="7"/>
  <c r="AK908" i="7"/>
  <c r="AM908" i="7"/>
  <c r="AK907" i="7"/>
  <c r="AM907" i="7"/>
  <c r="AK906" i="7"/>
  <c r="AM906" i="7"/>
  <c r="AK905" i="7"/>
  <c r="AM905" i="7"/>
  <c r="AK904" i="7"/>
  <c r="AM904" i="7"/>
  <c r="AK903" i="7"/>
  <c r="AM903" i="7"/>
  <c r="AK902" i="7"/>
  <c r="AM902" i="7"/>
  <c r="AK901" i="7"/>
  <c r="AK899" i="7"/>
  <c r="AM899" i="7"/>
  <c r="AK898" i="7"/>
  <c r="AM898" i="7"/>
  <c r="AK897" i="7"/>
  <c r="AM897" i="7"/>
  <c r="AK894" i="7"/>
  <c r="AM894" i="7"/>
  <c r="AK893" i="7"/>
  <c r="AM893" i="7"/>
  <c r="AK892" i="7"/>
  <c r="AM892" i="7"/>
  <c r="AK891" i="7"/>
  <c r="AM891" i="7"/>
  <c r="AK890" i="7"/>
  <c r="AM890" i="7"/>
  <c r="AK888" i="7"/>
  <c r="AM888" i="7"/>
  <c r="AK887" i="7"/>
  <c r="AM887" i="7"/>
  <c r="AK886" i="7"/>
  <c r="AM886" i="7"/>
  <c r="AK885" i="7"/>
  <c r="AM885" i="7"/>
  <c r="AK884" i="7"/>
  <c r="AM884" i="7"/>
  <c r="AK883" i="7"/>
  <c r="AM883" i="7"/>
  <c r="AK845" i="7"/>
  <c r="AM845" i="7"/>
  <c r="AK844" i="7"/>
  <c r="AK843" i="7"/>
  <c r="AM843" i="7"/>
  <c r="AK842" i="7"/>
  <c r="AM842" i="7"/>
  <c r="AK841" i="7"/>
  <c r="AM841" i="7"/>
  <c r="AK840" i="7"/>
  <c r="AM840" i="7"/>
  <c r="AK839" i="7"/>
  <c r="AM839" i="7"/>
  <c r="AK838" i="7"/>
  <c r="AM838" i="7"/>
  <c r="AK837" i="7"/>
  <c r="AM837" i="7"/>
  <c r="AK835" i="7"/>
  <c r="AM835" i="7"/>
  <c r="AK834" i="7"/>
  <c r="AM834" i="7"/>
  <c r="AK833" i="7"/>
  <c r="AM833" i="7"/>
  <c r="AK832" i="7"/>
  <c r="AM832" i="7"/>
  <c r="AK831" i="7"/>
  <c r="AK830" i="7"/>
  <c r="AK829" i="7"/>
  <c r="AM829" i="7"/>
  <c r="AK828" i="7"/>
  <c r="AM828" i="7"/>
  <c r="AK827" i="7"/>
  <c r="AM827" i="7"/>
  <c r="AK826" i="7"/>
  <c r="AM826" i="7"/>
  <c r="AK824" i="7"/>
  <c r="AM824" i="7"/>
  <c r="AK823" i="7"/>
  <c r="AM823" i="7"/>
  <c r="AK822" i="7"/>
  <c r="AM822" i="7"/>
  <c r="AK821" i="7"/>
  <c r="AM821" i="7"/>
  <c r="AK820" i="7"/>
  <c r="AM820" i="7"/>
  <c r="AK819" i="7"/>
  <c r="AM819" i="7"/>
  <c r="AK812" i="7"/>
  <c r="AM812" i="7"/>
  <c r="AK811" i="7"/>
  <c r="AK810" i="7"/>
  <c r="AM810" i="7"/>
  <c r="AK809" i="7"/>
  <c r="AM809" i="7"/>
  <c r="AK808" i="7"/>
  <c r="AM808" i="7"/>
  <c r="AK807" i="7"/>
  <c r="AM807" i="7"/>
  <c r="AK806" i="7"/>
  <c r="AM806" i="7"/>
  <c r="AK805" i="7"/>
  <c r="AM805" i="7"/>
  <c r="AK804" i="7"/>
  <c r="AM804" i="7"/>
  <c r="AK802" i="7"/>
  <c r="AM802" i="7"/>
  <c r="AK801" i="7"/>
  <c r="AM801" i="7"/>
  <c r="AK800" i="7"/>
  <c r="AM800" i="7"/>
  <c r="AK799" i="7"/>
  <c r="AM799" i="7"/>
  <c r="AK798" i="7"/>
  <c r="AK797" i="7"/>
  <c r="AM797" i="7"/>
  <c r="AK796" i="7"/>
  <c r="AM796" i="7"/>
  <c r="AK795" i="7"/>
  <c r="AM795" i="7"/>
  <c r="AK794" i="7"/>
  <c r="AM794" i="7"/>
  <c r="AK793" i="7"/>
  <c r="AM793" i="7"/>
  <c r="AK791" i="7"/>
  <c r="AM791" i="7"/>
  <c r="AK790" i="7"/>
  <c r="AM790" i="7"/>
  <c r="AK789" i="7"/>
  <c r="AM789" i="7"/>
  <c r="AK788" i="7"/>
  <c r="AM788" i="7"/>
  <c r="AK787" i="7"/>
  <c r="AM787" i="7"/>
  <c r="AK786" i="7"/>
  <c r="AM786" i="7"/>
  <c r="AK748" i="7"/>
  <c r="AM748" i="7"/>
  <c r="AK747" i="7"/>
  <c r="AM747" i="7"/>
  <c r="AK746" i="7"/>
  <c r="AM746" i="7"/>
  <c r="AK745" i="7"/>
  <c r="AM745" i="7"/>
  <c r="AK744" i="7"/>
  <c r="AM744" i="7"/>
  <c r="AK743" i="7"/>
  <c r="AM743" i="7"/>
  <c r="AK742" i="7"/>
  <c r="AM742" i="7"/>
  <c r="AK741" i="7"/>
  <c r="AM741" i="7"/>
  <c r="AK740" i="7"/>
  <c r="AM740" i="7"/>
  <c r="AK738" i="7"/>
  <c r="AM738" i="7"/>
  <c r="AK737" i="7"/>
  <c r="AM737" i="7"/>
  <c r="AK736" i="7"/>
  <c r="AM736" i="7"/>
  <c r="AK735" i="7"/>
  <c r="AM735" i="7"/>
  <c r="AK734" i="7"/>
  <c r="AM734" i="7"/>
  <c r="AK733" i="7"/>
  <c r="AM733" i="7"/>
  <c r="AK732" i="7"/>
  <c r="AM732" i="7"/>
  <c r="AK731" i="7"/>
  <c r="AM731" i="7"/>
  <c r="AK730" i="7"/>
  <c r="AM730" i="7"/>
  <c r="AK729" i="7"/>
  <c r="AM729" i="7"/>
  <c r="AK728" i="7"/>
  <c r="AM728" i="7"/>
  <c r="AK727" i="7"/>
  <c r="AM727" i="7"/>
  <c r="AK726" i="7"/>
  <c r="AM726" i="7"/>
  <c r="AK725" i="7"/>
  <c r="AM725" i="7"/>
  <c r="AK724" i="7"/>
  <c r="AM724" i="7"/>
  <c r="AK723" i="7"/>
  <c r="AM723" i="7"/>
  <c r="AK722" i="7"/>
  <c r="AM722" i="7"/>
  <c r="AK715" i="7"/>
  <c r="AM715" i="7"/>
  <c r="AK714" i="7"/>
  <c r="AM714" i="7"/>
  <c r="AK713" i="7"/>
  <c r="AM713" i="7"/>
  <c r="AK712" i="7"/>
  <c r="AM712" i="7"/>
  <c r="AK711" i="7"/>
  <c r="AM711" i="7"/>
  <c r="AK710" i="7"/>
  <c r="AM710" i="7"/>
  <c r="AK709" i="7"/>
  <c r="AM709" i="7"/>
  <c r="AK708" i="7"/>
  <c r="AM708" i="7"/>
  <c r="AK707" i="7"/>
  <c r="AM707" i="7"/>
  <c r="AK705" i="7"/>
  <c r="AM705" i="7"/>
  <c r="AK704" i="7"/>
  <c r="AM704" i="7"/>
  <c r="AK703" i="7"/>
  <c r="AM703" i="7"/>
  <c r="AK702" i="7"/>
  <c r="AM702" i="7"/>
  <c r="AK701" i="7"/>
  <c r="AM701" i="7"/>
  <c r="AK700" i="7"/>
  <c r="AM700" i="7"/>
  <c r="AK699" i="7"/>
  <c r="AM699" i="7"/>
  <c r="AK698" i="7"/>
  <c r="AM698" i="7"/>
  <c r="AK697" i="7"/>
  <c r="AM697" i="7"/>
  <c r="AK696" i="7"/>
  <c r="AM696" i="7"/>
  <c r="AK695" i="7"/>
  <c r="AM695" i="7"/>
  <c r="AK694" i="7"/>
  <c r="AM694" i="7"/>
  <c r="AK693" i="7"/>
  <c r="AM693" i="7"/>
  <c r="AK692" i="7"/>
  <c r="AM692" i="7"/>
  <c r="AK691" i="7"/>
  <c r="AM691" i="7"/>
  <c r="AK690" i="7"/>
  <c r="AM690" i="7"/>
  <c r="AK689" i="7"/>
  <c r="AM689" i="7"/>
  <c r="AK649" i="7"/>
  <c r="AM649" i="7"/>
  <c r="AK648" i="7"/>
  <c r="AK647" i="7"/>
  <c r="AM647" i="7"/>
  <c r="AK644" i="7"/>
  <c r="AM644" i="7"/>
  <c r="AK641" i="7"/>
  <c r="AM641" i="7"/>
  <c r="AK636" i="7"/>
  <c r="AM636" i="7"/>
  <c r="AK634" i="7"/>
  <c r="AM634" i="7"/>
  <c r="AK633" i="7"/>
  <c r="AM633" i="7"/>
  <c r="AK632" i="7"/>
  <c r="AM632" i="7"/>
  <c r="AK626" i="7"/>
  <c r="AM626" i="7"/>
  <c r="AK616" i="7"/>
  <c r="AM616" i="7"/>
  <c r="AK615" i="7"/>
  <c r="AK614" i="7"/>
  <c r="AM614" i="7"/>
  <c r="AK611" i="7"/>
  <c r="AM611" i="7"/>
  <c r="AK608" i="7"/>
  <c r="AM608" i="7"/>
  <c r="AK603" i="7"/>
  <c r="AM603" i="7"/>
  <c r="AK601" i="7"/>
  <c r="AM601" i="7"/>
  <c r="AK600" i="7"/>
  <c r="AM600" i="7"/>
  <c r="AK599" i="7"/>
  <c r="AM599" i="7"/>
  <c r="AK593" i="7"/>
  <c r="AM593" i="7"/>
  <c r="AK554" i="7"/>
  <c r="AM554" i="7"/>
  <c r="AK553" i="7"/>
  <c r="AM553" i="7"/>
  <c r="AK552" i="7"/>
  <c r="AM552" i="7"/>
  <c r="AK551" i="7"/>
  <c r="AM551" i="7"/>
  <c r="AK550" i="7"/>
  <c r="AM550" i="7"/>
  <c r="AK549" i="7"/>
  <c r="AM549" i="7"/>
  <c r="AK548" i="7"/>
  <c r="AM548" i="7"/>
  <c r="AK547" i="7"/>
  <c r="AM547" i="7"/>
  <c r="AK546" i="7"/>
  <c r="AM546" i="7"/>
  <c r="AK544" i="7"/>
  <c r="AM544" i="7"/>
  <c r="AK543" i="7"/>
  <c r="AM543" i="7"/>
  <c r="AK542" i="7"/>
  <c r="AM542" i="7"/>
  <c r="AK541" i="7"/>
  <c r="AM541" i="7"/>
  <c r="AK539" i="7"/>
  <c r="AM539" i="7"/>
  <c r="AK538" i="7"/>
  <c r="AM538" i="7"/>
  <c r="AK537" i="7"/>
  <c r="AM537" i="7"/>
  <c r="AK536" i="7"/>
  <c r="AM536" i="7"/>
  <c r="AK535" i="7"/>
  <c r="AM535" i="7"/>
  <c r="AK533" i="7"/>
  <c r="AM533" i="7"/>
  <c r="AK532" i="7"/>
  <c r="AM532" i="7"/>
  <c r="AK531" i="7"/>
  <c r="AM531" i="7"/>
  <c r="AK530" i="7"/>
  <c r="AM530" i="7"/>
  <c r="AK529" i="7"/>
  <c r="AM529" i="7"/>
  <c r="AK528" i="7"/>
  <c r="AM528" i="7"/>
  <c r="AK521" i="7"/>
  <c r="AM521" i="7"/>
  <c r="AK520" i="7"/>
  <c r="AM520" i="7"/>
  <c r="AK519" i="7"/>
  <c r="AM519" i="7"/>
  <c r="AK518" i="7"/>
  <c r="AM518" i="7"/>
  <c r="AK517" i="7"/>
  <c r="AM517" i="7"/>
  <c r="AK516" i="7"/>
  <c r="AM516" i="7"/>
  <c r="AK515" i="7"/>
  <c r="AM515" i="7"/>
  <c r="AK514" i="7"/>
  <c r="AM514" i="7"/>
  <c r="AK513" i="7"/>
  <c r="AM513" i="7"/>
  <c r="AK511" i="7"/>
  <c r="AM511" i="7"/>
  <c r="AK510" i="7"/>
  <c r="AM510" i="7"/>
  <c r="AK509" i="7"/>
  <c r="AM509" i="7"/>
  <c r="AK508" i="7"/>
  <c r="AM508" i="7"/>
  <c r="AK506" i="7"/>
  <c r="AM506" i="7"/>
  <c r="AK505" i="7"/>
  <c r="AM505" i="7"/>
  <c r="AK504" i="7"/>
  <c r="AM504" i="7"/>
  <c r="AK503" i="7"/>
  <c r="AM503" i="7"/>
  <c r="AK502" i="7"/>
  <c r="AM502" i="7"/>
  <c r="AK500" i="7"/>
  <c r="AM500" i="7"/>
  <c r="AK499" i="7"/>
  <c r="AM499" i="7"/>
  <c r="AK498" i="7"/>
  <c r="AM498" i="7"/>
  <c r="AK497" i="7"/>
  <c r="AM497" i="7"/>
  <c r="AK496" i="7"/>
  <c r="AM496" i="7"/>
  <c r="AK495" i="7"/>
  <c r="AM495" i="7"/>
  <c r="AK457" i="7"/>
  <c r="AM457" i="7"/>
  <c r="AK455" i="7"/>
  <c r="AM455" i="7"/>
  <c r="AK454" i="7"/>
  <c r="AM454" i="7"/>
  <c r="AK453" i="7"/>
  <c r="AM453" i="7"/>
  <c r="AK452" i="7"/>
  <c r="AM452" i="7"/>
  <c r="AK451" i="7"/>
  <c r="AM451" i="7"/>
  <c r="AK450" i="7"/>
  <c r="AM450" i="7"/>
  <c r="AK449" i="7"/>
  <c r="AM449" i="7"/>
  <c r="AK447" i="7"/>
  <c r="AM447" i="7"/>
  <c r="AK446" i="7"/>
  <c r="AM446" i="7"/>
  <c r="AK445" i="7"/>
  <c r="AM445" i="7"/>
  <c r="AK442" i="7"/>
  <c r="AM442" i="7"/>
  <c r="AK441" i="7"/>
  <c r="AM441" i="7"/>
  <c r="AK440" i="7"/>
  <c r="AM440" i="7"/>
  <c r="AK439" i="7"/>
  <c r="AM439" i="7"/>
  <c r="AK438" i="7"/>
  <c r="AM438" i="7"/>
  <c r="AK435" i="7"/>
  <c r="AM435" i="7"/>
  <c r="AK434" i="7"/>
  <c r="AM434" i="7"/>
  <c r="AK433" i="7"/>
  <c r="AM433" i="7"/>
  <c r="AK432" i="7"/>
  <c r="AM432" i="7"/>
  <c r="AK431" i="7"/>
  <c r="AM431" i="7"/>
  <c r="AK423" i="7"/>
  <c r="AM423" i="7"/>
  <c r="AK421" i="7"/>
  <c r="AM421" i="7"/>
  <c r="AK420" i="7"/>
  <c r="AM420" i="7"/>
  <c r="AK419" i="7"/>
  <c r="AM419" i="7"/>
  <c r="AK418" i="7"/>
  <c r="AM418" i="7"/>
  <c r="AK417" i="7"/>
  <c r="AM417" i="7"/>
  <c r="AK416" i="7"/>
  <c r="AM416" i="7"/>
  <c r="AK415" i="7"/>
  <c r="AM415" i="7"/>
  <c r="AK413" i="7"/>
  <c r="AM413" i="7"/>
  <c r="AK412" i="7"/>
  <c r="AM412" i="7"/>
  <c r="AK411" i="7"/>
  <c r="AM411" i="7"/>
  <c r="AK408" i="7"/>
  <c r="AM408" i="7"/>
  <c r="AK407" i="7"/>
  <c r="AM407" i="7"/>
  <c r="AK406" i="7"/>
  <c r="AM406" i="7"/>
  <c r="AK405" i="7"/>
  <c r="AM405" i="7"/>
  <c r="AK404" i="7"/>
  <c r="AM404" i="7"/>
  <c r="AK401" i="7"/>
  <c r="AM401" i="7"/>
  <c r="AK400" i="7"/>
  <c r="AM400" i="7"/>
  <c r="AK399" i="7"/>
  <c r="AM399" i="7"/>
  <c r="AK398" i="7"/>
  <c r="AM398" i="7"/>
  <c r="AK397" i="7"/>
  <c r="AM397" i="7"/>
  <c r="AK359" i="7"/>
  <c r="AM359" i="7"/>
  <c r="AK358" i="7"/>
  <c r="AM358" i="7"/>
  <c r="AK357" i="7"/>
  <c r="AM357" i="7"/>
  <c r="AK356" i="7"/>
  <c r="AM356" i="7"/>
  <c r="AK355" i="7"/>
  <c r="AM355" i="7"/>
  <c r="AK354" i="7"/>
  <c r="AM354" i="7"/>
  <c r="AK353" i="7"/>
  <c r="AM353" i="7"/>
  <c r="AK352" i="7"/>
  <c r="AM352" i="7"/>
  <c r="AK351" i="7"/>
  <c r="AM351" i="7"/>
  <c r="AK349" i="7"/>
  <c r="AM349" i="7"/>
  <c r="AK348" i="7"/>
  <c r="AM348" i="7"/>
  <c r="AK347" i="7"/>
  <c r="AM347" i="7"/>
  <c r="AK346" i="7"/>
  <c r="AM346" i="7"/>
  <c r="AK345" i="7"/>
  <c r="AM345" i="7"/>
  <c r="AK344" i="7"/>
  <c r="AM344" i="7"/>
  <c r="AK343" i="7"/>
  <c r="AM343" i="7"/>
  <c r="AK342" i="7"/>
  <c r="AM342" i="7"/>
  <c r="AK341" i="7"/>
  <c r="AM341" i="7"/>
  <c r="AK340" i="7"/>
  <c r="AM340" i="7"/>
  <c r="AK339" i="7"/>
  <c r="AM339" i="7"/>
  <c r="AK338" i="7"/>
  <c r="AM338" i="7"/>
  <c r="AK337" i="7"/>
  <c r="AM337" i="7"/>
  <c r="AK336" i="7"/>
  <c r="AM336" i="7"/>
  <c r="AK335" i="7"/>
  <c r="AM335" i="7"/>
  <c r="AK334" i="7"/>
  <c r="AM334" i="7"/>
  <c r="AK333" i="7"/>
  <c r="AM333" i="7"/>
  <c r="AK325" i="7"/>
  <c r="AM325" i="7"/>
  <c r="AK324" i="7"/>
  <c r="AM324" i="7"/>
  <c r="AK323" i="7"/>
  <c r="AM323" i="7"/>
  <c r="AK322" i="7"/>
  <c r="AM322" i="7"/>
  <c r="AK321" i="7"/>
  <c r="AM321" i="7"/>
  <c r="AK320" i="7"/>
  <c r="AM320" i="7"/>
  <c r="AK319" i="7"/>
  <c r="AM319" i="7"/>
  <c r="AK318" i="7"/>
  <c r="AM318" i="7"/>
  <c r="AK317" i="7"/>
  <c r="AM317" i="7"/>
  <c r="AK315" i="7"/>
  <c r="AM315" i="7"/>
  <c r="AK314" i="7"/>
  <c r="AM314" i="7"/>
  <c r="AK313" i="7"/>
  <c r="AM313" i="7"/>
  <c r="AK312" i="7"/>
  <c r="AM312" i="7"/>
  <c r="AK311" i="7"/>
  <c r="AM311" i="7"/>
  <c r="AK310" i="7"/>
  <c r="AM310" i="7"/>
  <c r="AK309" i="7"/>
  <c r="AM309" i="7"/>
  <c r="AK308" i="7"/>
  <c r="AM308" i="7"/>
  <c r="AK307" i="7"/>
  <c r="AM307" i="7"/>
  <c r="AK306" i="7"/>
  <c r="AM306" i="7"/>
  <c r="AK305" i="7"/>
  <c r="AM305" i="7"/>
  <c r="AK304" i="7"/>
  <c r="AM304" i="7"/>
  <c r="AK303" i="7"/>
  <c r="AM303" i="7"/>
  <c r="AK302" i="7"/>
  <c r="AM302" i="7"/>
  <c r="AK301" i="7"/>
  <c r="AM301" i="7"/>
  <c r="AK300" i="7"/>
  <c r="AM300" i="7"/>
  <c r="AK299" i="7"/>
  <c r="AM299" i="7"/>
  <c r="AK259" i="7"/>
  <c r="AM259" i="7"/>
  <c r="AK257" i="7"/>
  <c r="AM257" i="7"/>
  <c r="AK256" i="7"/>
  <c r="AM256" i="7"/>
  <c r="AK254" i="7"/>
  <c r="AM254" i="7"/>
  <c r="AK251" i="7"/>
  <c r="AM251" i="7"/>
  <c r="AK250" i="7"/>
  <c r="AK247" i="7"/>
  <c r="AM247" i="7"/>
  <c r="AK246" i="7"/>
  <c r="AM246" i="7"/>
  <c r="AK245" i="7"/>
  <c r="AM245" i="7"/>
  <c r="AK244" i="7"/>
  <c r="AM244" i="7"/>
  <c r="AK243" i="7"/>
  <c r="AM243" i="7"/>
  <c r="AK242" i="7"/>
  <c r="AM242" i="7"/>
  <c r="AK239" i="7"/>
  <c r="AM239" i="7"/>
  <c r="AK236" i="7"/>
  <c r="AM236" i="7"/>
  <c r="AK225" i="7"/>
  <c r="AM225" i="7"/>
  <c r="AK223" i="7"/>
  <c r="AM223" i="7"/>
  <c r="AK222" i="7"/>
  <c r="AM222" i="7"/>
  <c r="AK220" i="7"/>
  <c r="AM220" i="7"/>
  <c r="AK217" i="7"/>
  <c r="AM217" i="7"/>
  <c r="AK216" i="7"/>
  <c r="AK213" i="7"/>
  <c r="AM213" i="7"/>
  <c r="AK212" i="7"/>
  <c r="AM212" i="7"/>
  <c r="AK211" i="7"/>
  <c r="AM211" i="7"/>
  <c r="AK210" i="7"/>
  <c r="AM210" i="7"/>
  <c r="AK209" i="7"/>
  <c r="AM209" i="7"/>
  <c r="AK208" i="7"/>
  <c r="AM208" i="7"/>
  <c r="AK205" i="7"/>
  <c r="AM205" i="7"/>
  <c r="AK202" i="7"/>
  <c r="AM202" i="7"/>
  <c r="AK163" i="7"/>
  <c r="AM163" i="7"/>
  <c r="AK162" i="7"/>
  <c r="AM162" i="7"/>
  <c r="AK161" i="7"/>
  <c r="AM161" i="7"/>
  <c r="AK160" i="7"/>
  <c r="AM160" i="7"/>
  <c r="AK159" i="7"/>
  <c r="AM159" i="7"/>
  <c r="AK158" i="7"/>
  <c r="AM158" i="7"/>
  <c r="AK157" i="7"/>
  <c r="AM157" i="7"/>
  <c r="AK156" i="7"/>
  <c r="AM156" i="7"/>
  <c r="AK155" i="7"/>
  <c r="AM155" i="7"/>
  <c r="AK153" i="7"/>
  <c r="AM153" i="7"/>
  <c r="AK152" i="7"/>
  <c r="AM152" i="7"/>
  <c r="AK151" i="7"/>
  <c r="AM151" i="7"/>
  <c r="AK150" i="7"/>
  <c r="AM150" i="7"/>
  <c r="AK149" i="7"/>
  <c r="AK148" i="7"/>
  <c r="AM148" i="7"/>
  <c r="AK147" i="7"/>
  <c r="AM147" i="7"/>
  <c r="AK146" i="7"/>
  <c r="AM146" i="7"/>
  <c r="AK145" i="7"/>
  <c r="AM145" i="7"/>
  <c r="AK144" i="7"/>
  <c r="AM144" i="7"/>
  <c r="AK143" i="7"/>
  <c r="AM143" i="7"/>
  <c r="AK142" i="7"/>
  <c r="AM142" i="7"/>
  <c r="AK141" i="7"/>
  <c r="AM141" i="7"/>
  <c r="AK140" i="7"/>
  <c r="AM140" i="7"/>
  <c r="AK139" i="7"/>
  <c r="AM139" i="7"/>
  <c r="AK138" i="7"/>
  <c r="AM138" i="7"/>
  <c r="AK137" i="7"/>
  <c r="AM137" i="7"/>
  <c r="AK129" i="7"/>
  <c r="AM129" i="7"/>
  <c r="AK128" i="7"/>
  <c r="AM128" i="7"/>
  <c r="AK127" i="7"/>
  <c r="AM127" i="7"/>
  <c r="AK126" i="7"/>
  <c r="AM126" i="7"/>
  <c r="AK125" i="7"/>
  <c r="AM125" i="7"/>
  <c r="AK124" i="7"/>
  <c r="AM124" i="7"/>
  <c r="AK123" i="7"/>
  <c r="AM123" i="7"/>
  <c r="AK122" i="7"/>
  <c r="AM122" i="7"/>
  <c r="AK121" i="7"/>
  <c r="AM121" i="7"/>
  <c r="AK119" i="7"/>
  <c r="AM119" i="7"/>
  <c r="AK118" i="7"/>
  <c r="AM118" i="7"/>
  <c r="AK117" i="7"/>
  <c r="AM117" i="7"/>
  <c r="AK116" i="7"/>
  <c r="AM116" i="7"/>
  <c r="AK115" i="7"/>
  <c r="AK114" i="7"/>
  <c r="AM114" i="7"/>
  <c r="AK113" i="7"/>
  <c r="AM113" i="7"/>
  <c r="AK112" i="7"/>
  <c r="AM112" i="7"/>
  <c r="AK111" i="7"/>
  <c r="AM111" i="7"/>
  <c r="AK110" i="7"/>
  <c r="AM110" i="7"/>
  <c r="AK109" i="7"/>
  <c r="AM109" i="7"/>
  <c r="AK108" i="7"/>
  <c r="AM108" i="7"/>
  <c r="AK107" i="7"/>
  <c r="AM107" i="7"/>
  <c r="AK106" i="7"/>
  <c r="AM106" i="7"/>
  <c r="AK105" i="7"/>
  <c r="AM105" i="7"/>
  <c r="AK104" i="7"/>
  <c r="AM104" i="7"/>
  <c r="AK103" i="7"/>
  <c r="AM103" i="7"/>
  <c r="AG95" i="15"/>
  <c r="AG91" i="15"/>
  <c r="AG89" i="15"/>
  <c r="AG87" i="15"/>
  <c r="AG85" i="15"/>
  <c r="AI68" i="15"/>
  <c r="AH37" i="15"/>
  <c r="AH69" i="15" s="1"/>
  <c r="AG37" i="15"/>
  <c r="AG69" i="15" s="1"/>
  <c r="AI36" i="15"/>
  <c r="AG28" i="15"/>
  <c r="AG24" i="15"/>
  <c r="AG20" i="15"/>
  <c r="AG16" i="15"/>
  <c r="AG8" i="15"/>
  <c r="AB68" i="57"/>
  <c r="AB36" i="57"/>
  <c r="AB68" i="55"/>
  <c r="AB36" i="55"/>
  <c r="AB68" i="53"/>
  <c r="AB36" i="53"/>
  <c r="AB170" i="49"/>
  <c r="AB136" i="49"/>
  <c r="AB102" i="49"/>
  <c r="AB69" i="49"/>
  <c r="AB36" i="49"/>
  <c r="AK403" i="10"/>
  <c r="AK370" i="10"/>
  <c r="AK337" i="10"/>
  <c r="AK304" i="10"/>
  <c r="AK270" i="10"/>
  <c r="AK237" i="10"/>
  <c r="AK203" i="10"/>
  <c r="AK170" i="10"/>
  <c r="AK136" i="10"/>
  <c r="AK103" i="10"/>
  <c r="AK70" i="10"/>
  <c r="AK37" i="10"/>
  <c r="AK135" i="9"/>
  <c r="AL102" i="9"/>
  <c r="AK69" i="9"/>
  <c r="AK36" i="9"/>
  <c r="AM134" i="13"/>
  <c r="AM362" i="13"/>
  <c r="AM330" i="13"/>
  <c r="AM297" i="13"/>
  <c r="AM265" i="13"/>
  <c r="AM233" i="13"/>
  <c r="AM200" i="13"/>
  <c r="AM167" i="13"/>
  <c r="AM100" i="13"/>
  <c r="AM68" i="13"/>
  <c r="AM36" i="13"/>
  <c r="AM945" i="7"/>
  <c r="AM913" i="7"/>
  <c r="AM880" i="7"/>
  <c r="AM848" i="7"/>
  <c r="AM816" i="7"/>
  <c r="AM783" i="7"/>
  <c r="AM751" i="7"/>
  <c r="AM719" i="7"/>
  <c r="AM686" i="7"/>
  <c r="AM654" i="7"/>
  <c r="AM622" i="7"/>
  <c r="AM589" i="7"/>
  <c r="AM557" i="7"/>
  <c r="AM525" i="7"/>
  <c r="AM492" i="7"/>
  <c r="AM460" i="7"/>
  <c r="AM428" i="7"/>
  <c r="AM394" i="7"/>
  <c r="AM362" i="7"/>
  <c r="AM330" i="7"/>
  <c r="AM296" i="7"/>
  <c r="AM264" i="7"/>
  <c r="AM232" i="7"/>
  <c r="AM198" i="7"/>
  <c r="AM166" i="7"/>
  <c r="AM134" i="7"/>
  <c r="AM100" i="7"/>
  <c r="AM68" i="7"/>
  <c r="AM36" i="7"/>
  <c r="AA65" i="57"/>
  <c r="AA64" i="57"/>
  <c r="AA63" i="57"/>
  <c r="AA62" i="57"/>
  <c r="AA61" i="57"/>
  <c r="AA60" i="57"/>
  <c r="AA59" i="57"/>
  <c r="AA58" i="57"/>
  <c r="AA57" i="57"/>
  <c r="AA56" i="57"/>
  <c r="AA55" i="57"/>
  <c r="AA54" i="57"/>
  <c r="AA53" i="57"/>
  <c r="AA52" i="57"/>
  <c r="AA51" i="57"/>
  <c r="AA50" i="57"/>
  <c r="AA49" i="57"/>
  <c r="AA48" i="57"/>
  <c r="AA47" i="57"/>
  <c r="AA46" i="57"/>
  <c r="AA45" i="57"/>
  <c r="AA44" i="57"/>
  <c r="AA43" i="57"/>
  <c r="AA42" i="57"/>
  <c r="AA41" i="57"/>
  <c r="AA40" i="57"/>
  <c r="AA39" i="57"/>
  <c r="AA32" i="57"/>
  <c r="AA31" i="57"/>
  <c r="AA30" i="57"/>
  <c r="AA29" i="57"/>
  <c r="AA28" i="57"/>
  <c r="AA27" i="57"/>
  <c r="AA26" i="57"/>
  <c r="AA25" i="57"/>
  <c r="AA24" i="57"/>
  <c r="AA23" i="57"/>
  <c r="AA22" i="57"/>
  <c r="AA21" i="57"/>
  <c r="AA20" i="57"/>
  <c r="AA19" i="57"/>
  <c r="AA18" i="57"/>
  <c r="AA17" i="57"/>
  <c r="AA16" i="57"/>
  <c r="AA15" i="57"/>
  <c r="AA14" i="57"/>
  <c r="AA13" i="57"/>
  <c r="AA12" i="57"/>
  <c r="AA11" i="57"/>
  <c r="AA10" i="57"/>
  <c r="AA9" i="57"/>
  <c r="AA8" i="57"/>
  <c r="AA7" i="57"/>
  <c r="Z65" i="57"/>
  <c r="Z64" i="57"/>
  <c r="Z63" i="57"/>
  <c r="Z62" i="57"/>
  <c r="Z61" i="57"/>
  <c r="Z60" i="57"/>
  <c r="Z59" i="57"/>
  <c r="Z58" i="57"/>
  <c r="Z57" i="57"/>
  <c r="Z56" i="57"/>
  <c r="Z55" i="57"/>
  <c r="Z54" i="57"/>
  <c r="Z53" i="57"/>
  <c r="Z52" i="57"/>
  <c r="Z51" i="57"/>
  <c r="Z50" i="57"/>
  <c r="Z49" i="57"/>
  <c r="Z48" i="57"/>
  <c r="Z47" i="57"/>
  <c r="Z46" i="57"/>
  <c r="Z45" i="57"/>
  <c r="Z44" i="57"/>
  <c r="Z43" i="57"/>
  <c r="Z42" i="57"/>
  <c r="Z41" i="57"/>
  <c r="Z40" i="57"/>
  <c r="Z39" i="57"/>
  <c r="Z32" i="57"/>
  <c r="Z31" i="57"/>
  <c r="Z30" i="57"/>
  <c r="Z29" i="57"/>
  <c r="Z28" i="57"/>
  <c r="Z27" i="57"/>
  <c r="Z26" i="57"/>
  <c r="Z25" i="57"/>
  <c r="Z24" i="57"/>
  <c r="Z23" i="57"/>
  <c r="Z22" i="57"/>
  <c r="Z21" i="57"/>
  <c r="Z20" i="57"/>
  <c r="Z19" i="57"/>
  <c r="Z18" i="57"/>
  <c r="Z17" i="57"/>
  <c r="Z16" i="57"/>
  <c r="Z15" i="57"/>
  <c r="Z14" i="57"/>
  <c r="Z13" i="57"/>
  <c r="Z12" i="57"/>
  <c r="Z11" i="57"/>
  <c r="Z10" i="57"/>
  <c r="Z9" i="57"/>
  <c r="Z8" i="57"/>
  <c r="Z7" i="57"/>
  <c r="AA63" i="56"/>
  <c r="AA62" i="56"/>
  <c r="AA61" i="56"/>
  <c r="AA60" i="56"/>
  <c r="AA59" i="56"/>
  <c r="AA58" i="56"/>
  <c r="AA56" i="56"/>
  <c r="AA55" i="56"/>
  <c r="AA51" i="56"/>
  <c r="AA50" i="56"/>
  <c r="AA49" i="56"/>
  <c r="AA48" i="56"/>
  <c r="AA47" i="56"/>
  <c r="AA46" i="56"/>
  <c r="AA41" i="56"/>
  <c r="AA40" i="56"/>
  <c r="Z63" i="56"/>
  <c r="Z62" i="56"/>
  <c r="Z61" i="56"/>
  <c r="Z60" i="56"/>
  <c r="Z59" i="56"/>
  <c r="Z58" i="56"/>
  <c r="Z56" i="56"/>
  <c r="Z55" i="56"/>
  <c r="Z51" i="56"/>
  <c r="Z50" i="56"/>
  <c r="Z49" i="56"/>
  <c r="Z48" i="56"/>
  <c r="Z47" i="56"/>
  <c r="Z46" i="56"/>
  <c r="Z41" i="56"/>
  <c r="Z40" i="56"/>
  <c r="AB69" i="57"/>
  <c r="AA69" i="57"/>
  <c r="Z69" i="57"/>
  <c r="AB37" i="57"/>
  <c r="AA37" i="57"/>
  <c r="Z37" i="57"/>
  <c r="AA69" i="56"/>
  <c r="Z69" i="56"/>
  <c r="AA37" i="56"/>
  <c r="Z37" i="56"/>
  <c r="AB69" i="55"/>
  <c r="AB37" i="55"/>
  <c r="AA37" i="55"/>
  <c r="AA69" i="55"/>
  <c r="Z69" i="55"/>
  <c r="Z37" i="55"/>
  <c r="AB37" i="53"/>
  <c r="AB69" i="53"/>
  <c r="AA37" i="53"/>
  <c r="AA69" i="53"/>
  <c r="Z69" i="53"/>
  <c r="Z37" i="53"/>
  <c r="H108" i="51"/>
  <c r="G108" i="51"/>
  <c r="F108" i="51"/>
  <c r="E108" i="51"/>
  <c r="D108" i="51"/>
  <c r="C108" i="51"/>
  <c r="C106" i="51"/>
  <c r="N85" i="51"/>
  <c r="M85" i="51"/>
  <c r="L85" i="51"/>
  <c r="K85" i="51"/>
  <c r="J85" i="51"/>
  <c r="I85" i="51"/>
  <c r="H85" i="51"/>
  <c r="G85" i="51"/>
  <c r="F85" i="51"/>
  <c r="E85" i="51"/>
  <c r="D85" i="51"/>
  <c r="H77" i="51"/>
  <c r="F76" i="51"/>
  <c r="X75" i="51"/>
  <c r="W75" i="51"/>
  <c r="T75" i="51"/>
  <c r="S75" i="51"/>
  <c r="R75" i="51"/>
  <c r="P75" i="51"/>
  <c r="O75" i="51"/>
  <c r="N75" i="51"/>
  <c r="L75" i="51"/>
  <c r="K75" i="51"/>
  <c r="J75" i="51"/>
  <c r="H75" i="51"/>
  <c r="G75" i="51"/>
  <c r="D75" i="51"/>
  <c r="AB171" i="49"/>
  <c r="AB137" i="49"/>
  <c r="AB103" i="49"/>
  <c r="AB70" i="49"/>
  <c r="AB37" i="49"/>
  <c r="Z37" i="49"/>
  <c r="Z70" i="49"/>
  <c r="Z103" i="49"/>
  <c r="Z137" i="49"/>
  <c r="Z171" i="49"/>
  <c r="AA171" i="49"/>
  <c r="AA137" i="49"/>
  <c r="AA103" i="49"/>
  <c r="AA70" i="49"/>
  <c r="AK404" i="10"/>
  <c r="AK371" i="10"/>
  <c r="AK338" i="10"/>
  <c r="AK305" i="10"/>
  <c r="AK271" i="10"/>
  <c r="AK238" i="10"/>
  <c r="AK204" i="10"/>
  <c r="AK171" i="10"/>
  <c r="AK137" i="10"/>
  <c r="AK104" i="10"/>
  <c r="AK71" i="10"/>
  <c r="AK38" i="10"/>
  <c r="AJ404" i="10"/>
  <c r="AJ371" i="10"/>
  <c r="AJ338" i="10"/>
  <c r="AJ305" i="10"/>
  <c r="AJ271" i="10"/>
  <c r="AJ238" i="10"/>
  <c r="AJ204" i="10"/>
  <c r="AJ171" i="10"/>
  <c r="AJ137" i="10"/>
  <c r="AJ104" i="10"/>
  <c r="AJ71" i="10"/>
  <c r="AJ136" i="9"/>
  <c r="AJ70" i="9"/>
  <c r="AJ38" i="10"/>
  <c r="AK70" i="9"/>
  <c r="AK136" i="9" s="1"/>
  <c r="Y97" i="57"/>
  <c r="X97" i="57"/>
  <c r="W97" i="57"/>
  <c r="V97" i="57"/>
  <c r="U97" i="57"/>
  <c r="T97" i="57"/>
  <c r="S97" i="57"/>
  <c r="R97" i="57"/>
  <c r="Q97" i="57"/>
  <c r="P97" i="57"/>
  <c r="O97" i="57"/>
  <c r="N97" i="57"/>
  <c r="M97" i="57"/>
  <c r="L97" i="57"/>
  <c r="K97" i="57"/>
  <c r="J97" i="57"/>
  <c r="I97" i="57"/>
  <c r="H97" i="57"/>
  <c r="G97" i="57"/>
  <c r="F97" i="57"/>
  <c r="E97" i="57"/>
  <c r="D97" i="57"/>
  <c r="C97" i="57"/>
  <c r="Y96" i="57"/>
  <c r="X96" i="57"/>
  <c r="W96" i="57"/>
  <c r="V96" i="57"/>
  <c r="U96" i="57"/>
  <c r="T96" i="57"/>
  <c r="S96" i="57"/>
  <c r="R96" i="57"/>
  <c r="Q96" i="57"/>
  <c r="P96" i="57"/>
  <c r="O96" i="57"/>
  <c r="N96" i="57"/>
  <c r="M96" i="57"/>
  <c r="L96" i="57"/>
  <c r="K96" i="57"/>
  <c r="J96" i="57"/>
  <c r="I96" i="57"/>
  <c r="H96" i="57"/>
  <c r="G96" i="57"/>
  <c r="F96" i="57"/>
  <c r="E96" i="57"/>
  <c r="D96" i="57"/>
  <c r="C96" i="57"/>
  <c r="Y95" i="57"/>
  <c r="X95" i="57"/>
  <c r="W95" i="57"/>
  <c r="V95" i="57"/>
  <c r="U95" i="57"/>
  <c r="T95" i="57"/>
  <c r="S95" i="57"/>
  <c r="R95" i="57"/>
  <c r="Q95" i="57"/>
  <c r="P95" i="57"/>
  <c r="O95" i="57"/>
  <c r="N95" i="57"/>
  <c r="M95" i="57"/>
  <c r="L95" i="57"/>
  <c r="K95" i="57"/>
  <c r="J95" i="57"/>
  <c r="I95" i="57"/>
  <c r="H95" i="57"/>
  <c r="G95" i="57"/>
  <c r="F95" i="57"/>
  <c r="E95" i="57"/>
  <c r="D95" i="57"/>
  <c r="C95" i="57"/>
  <c r="Y94" i="57"/>
  <c r="X94" i="57"/>
  <c r="W94" i="57"/>
  <c r="V94" i="57"/>
  <c r="U94" i="57"/>
  <c r="T94" i="57"/>
  <c r="S94" i="57"/>
  <c r="R94" i="57"/>
  <c r="Q94" i="57"/>
  <c r="P94" i="57"/>
  <c r="O94" i="57"/>
  <c r="N94" i="57"/>
  <c r="M94" i="57"/>
  <c r="L94" i="57"/>
  <c r="K94" i="57"/>
  <c r="J94" i="57"/>
  <c r="I94" i="57"/>
  <c r="H94" i="57"/>
  <c r="G94" i="57"/>
  <c r="F94" i="57"/>
  <c r="E94" i="57"/>
  <c r="D94" i="57"/>
  <c r="C94" i="57"/>
  <c r="Y93" i="57"/>
  <c r="X93" i="57"/>
  <c r="W93" i="57"/>
  <c r="V93" i="57"/>
  <c r="U93" i="57"/>
  <c r="T93" i="57"/>
  <c r="S93" i="57"/>
  <c r="R93" i="57"/>
  <c r="Q93" i="57"/>
  <c r="P93" i="57"/>
  <c r="O93" i="57"/>
  <c r="N93" i="57"/>
  <c r="M93" i="57"/>
  <c r="L93" i="57"/>
  <c r="K93" i="57"/>
  <c r="J93" i="57"/>
  <c r="I93" i="57"/>
  <c r="H93" i="57"/>
  <c r="G93" i="57"/>
  <c r="F93" i="57"/>
  <c r="E93" i="57"/>
  <c r="D93" i="57"/>
  <c r="C93" i="57"/>
  <c r="Y92" i="57"/>
  <c r="X92" i="57"/>
  <c r="W92" i="57"/>
  <c r="V92" i="57"/>
  <c r="U92" i="57"/>
  <c r="T92" i="57"/>
  <c r="S92" i="57"/>
  <c r="R92" i="57"/>
  <c r="Q92" i="57"/>
  <c r="P92" i="57"/>
  <c r="O92" i="57"/>
  <c r="N92" i="57"/>
  <c r="M92" i="57"/>
  <c r="L92" i="57"/>
  <c r="K92" i="57"/>
  <c r="J92" i="57"/>
  <c r="I92" i="57"/>
  <c r="H92" i="57"/>
  <c r="G92" i="57"/>
  <c r="F92" i="57"/>
  <c r="E92" i="57"/>
  <c r="D92" i="57"/>
  <c r="C92" i="57"/>
  <c r="Y91" i="57"/>
  <c r="X91" i="57"/>
  <c r="W91" i="57"/>
  <c r="V91" i="57"/>
  <c r="U91" i="57"/>
  <c r="T91" i="57"/>
  <c r="S91" i="57"/>
  <c r="R91" i="57"/>
  <c r="Q91" i="57"/>
  <c r="P91" i="57"/>
  <c r="O91" i="57"/>
  <c r="N91" i="57"/>
  <c r="M91" i="57"/>
  <c r="L91" i="57"/>
  <c r="K91" i="57"/>
  <c r="J91" i="57"/>
  <c r="I91" i="57"/>
  <c r="H91" i="57"/>
  <c r="G91" i="57"/>
  <c r="F91" i="57"/>
  <c r="E91" i="57"/>
  <c r="D91" i="57"/>
  <c r="C91" i="57"/>
  <c r="Y90" i="57"/>
  <c r="X90" i="57"/>
  <c r="W90" i="57"/>
  <c r="V90" i="57"/>
  <c r="U90" i="57"/>
  <c r="T90" i="57"/>
  <c r="S90" i="57"/>
  <c r="R90" i="57"/>
  <c r="Q90" i="57"/>
  <c r="P90" i="57"/>
  <c r="O90" i="57"/>
  <c r="N90" i="57"/>
  <c r="M90" i="57"/>
  <c r="L90" i="57"/>
  <c r="K90" i="57"/>
  <c r="J90" i="57"/>
  <c r="I90" i="57"/>
  <c r="H90" i="57"/>
  <c r="G90" i="57"/>
  <c r="F90" i="57"/>
  <c r="E90" i="57"/>
  <c r="D90" i="57"/>
  <c r="C90" i="57"/>
  <c r="Y89" i="57"/>
  <c r="X89" i="57"/>
  <c r="W89" i="57"/>
  <c r="V89" i="57"/>
  <c r="U89" i="57"/>
  <c r="T89" i="57"/>
  <c r="S89" i="57"/>
  <c r="R89" i="57"/>
  <c r="Q89" i="57"/>
  <c r="P89" i="57"/>
  <c r="O89" i="57"/>
  <c r="N89" i="57"/>
  <c r="M89" i="57"/>
  <c r="L89" i="57"/>
  <c r="K89" i="57"/>
  <c r="J89" i="57"/>
  <c r="I89" i="57"/>
  <c r="H89" i="57"/>
  <c r="G89" i="57"/>
  <c r="F89" i="57"/>
  <c r="E89" i="57"/>
  <c r="D89" i="57"/>
  <c r="C89" i="57"/>
  <c r="Y88" i="57"/>
  <c r="Z88" i="57" s="1"/>
  <c r="X88" i="57"/>
  <c r="W88" i="57"/>
  <c r="V88" i="57"/>
  <c r="U88" i="57"/>
  <c r="T88" i="57"/>
  <c r="S88" i="57"/>
  <c r="R88" i="57"/>
  <c r="Q88" i="57"/>
  <c r="P88" i="57"/>
  <c r="O88" i="57"/>
  <c r="N88" i="57"/>
  <c r="M88" i="57"/>
  <c r="L88" i="57"/>
  <c r="K88" i="57"/>
  <c r="J88" i="57"/>
  <c r="I88" i="57"/>
  <c r="H88" i="57"/>
  <c r="G88" i="57"/>
  <c r="F88" i="57"/>
  <c r="E88" i="57"/>
  <c r="D88" i="57"/>
  <c r="C88" i="57"/>
  <c r="Y87" i="57"/>
  <c r="X87" i="57"/>
  <c r="W87" i="57"/>
  <c r="V87" i="57"/>
  <c r="U87" i="57"/>
  <c r="T87" i="57"/>
  <c r="S87" i="57"/>
  <c r="R87" i="57"/>
  <c r="Q87" i="57"/>
  <c r="P87" i="57"/>
  <c r="O87" i="57"/>
  <c r="N87" i="57"/>
  <c r="M87" i="57"/>
  <c r="L87" i="57"/>
  <c r="K87" i="57"/>
  <c r="J87" i="57"/>
  <c r="I87" i="57"/>
  <c r="H87" i="57"/>
  <c r="G87" i="57"/>
  <c r="F87" i="57"/>
  <c r="E87" i="57"/>
  <c r="D87" i="57"/>
  <c r="C87" i="57"/>
  <c r="Y86" i="57"/>
  <c r="AA86" i="57" s="1"/>
  <c r="X86" i="57"/>
  <c r="W86" i="57"/>
  <c r="V86" i="57"/>
  <c r="U86" i="57"/>
  <c r="T86" i="57"/>
  <c r="S86" i="57"/>
  <c r="R86" i="57"/>
  <c r="Q86" i="57"/>
  <c r="P86" i="57"/>
  <c r="O86" i="57"/>
  <c r="N86" i="57"/>
  <c r="M86" i="57"/>
  <c r="L86" i="57"/>
  <c r="K86" i="57"/>
  <c r="J86" i="57"/>
  <c r="I86" i="57"/>
  <c r="H86" i="57"/>
  <c r="G86" i="57"/>
  <c r="F86" i="57"/>
  <c r="E86" i="57"/>
  <c r="D86" i="57"/>
  <c r="C86" i="57"/>
  <c r="Y85" i="57"/>
  <c r="X85" i="57"/>
  <c r="W85" i="57"/>
  <c r="V85" i="57"/>
  <c r="U85" i="57"/>
  <c r="T85" i="57"/>
  <c r="S85" i="57"/>
  <c r="R85" i="57"/>
  <c r="Q85" i="57"/>
  <c r="P85" i="57"/>
  <c r="O85" i="57"/>
  <c r="N85" i="57"/>
  <c r="M85" i="57"/>
  <c r="L85" i="57"/>
  <c r="K85" i="57"/>
  <c r="J85" i="57"/>
  <c r="I85" i="57"/>
  <c r="H85" i="57"/>
  <c r="G85" i="57"/>
  <c r="F85" i="57"/>
  <c r="E85" i="57"/>
  <c r="D85" i="57"/>
  <c r="C85" i="57"/>
  <c r="Y84" i="57"/>
  <c r="AA84" i="57" s="1"/>
  <c r="X84" i="57"/>
  <c r="W84" i="57"/>
  <c r="V84" i="57"/>
  <c r="U84" i="57"/>
  <c r="T84" i="57"/>
  <c r="S84" i="57"/>
  <c r="R84" i="57"/>
  <c r="Q84" i="57"/>
  <c r="P84" i="57"/>
  <c r="O84" i="57"/>
  <c r="N84" i="57"/>
  <c r="M84" i="57"/>
  <c r="L84" i="57"/>
  <c r="K84" i="57"/>
  <c r="J84" i="57"/>
  <c r="I84" i="57"/>
  <c r="H84" i="57"/>
  <c r="G84" i="57"/>
  <c r="F84" i="57"/>
  <c r="E84" i="57"/>
  <c r="D84" i="57"/>
  <c r="C84" i="57"/>
  <c r="Y83" i="57"/>
  <c r="X83" i="57"/>
  <c r="W83" i="57"/>
  <c r="V83" i="57"/>
  <c r="U83" i="57"/>
  <c r="T83" i="57"/>
  <c r="S83" i="57"/>
  <c r="R83" i="57"/>
  <c r="Q83" i="57"/>
  <c r="P83" i="57"/>
  <c r="O83" i="57"/>
  <c r="N83" i="57"/>
  <c r="M83" i="57"/>
  <c r="L83" i="57"/>
  <c r="K83" i="57"/>
  <c r="J83" i="57"/>
  <c r="I83" i="57"/>
  <c r="H83" i="57"/>
  <c r="G83" i="57"/>
  <c r="F83" i="57"/>
  <c r="E83" i="57"/>
  <c r="D83" i="57"/>
  <c r="C83" i="57"/>
  <c r="Y82" i="57"/>
  <c r="X82" i="57"/>
  <c r="W82" i="57"/>
  <c r="V82" i="57"/>
  <c r="U82" i="57"/>
  <c r="T82" i="57"/>
  <c r="S82" i="57"/>
  <c r="R82" i="57"/>
  <c r="Q82" i="57"/>
  <c r="P82" i="57"/>
  <c r="O82" i="57"/>
  <c r="N82" i="57"/>
  <c r="M82" i="57"/>
  <c r="L82" i="57"/>
  <c r="K82" i="57"/>
  <c r="J82" i="57"/>
  <c r="I82" i="57"/>
  <c r="H82" i="57"/>
  <c r="G82" i="57"/>
  <c r="F82" i="57"/>
  <c r="E82" i="57"/>
  <c r="D82" i="57"/>
  <c r="C82" i="57"/>
  <c r="Y81" i="57"/>
  <c r="X81" i="57"/>
  <c r="W81" i="57"/>
  <c r="V81" i="57"/>
  <c r="U81" i="57"/>
  <c r="T81" i="57"/>
  <c r="S81" i="57"/>
  <c r="R81" i="57"/>
  <c r="Q81" i="57"/>
  <c r="P81" i="57"/>
  <c r="O81" i="57"/>
  <c r="N81" i="57"/>
  <c r="M81" i="57"/>
  <c r="L81" i="57"/>
  <c r="K81" i="57"/>
  <c r="J81" i="57"/>
  <c r="I81" i="57"/>
  <c r="H81" i="57"/>
  <c r="G81" i="57"/>
  <c r="F81" i="57"/>
  <c r="E81" i="57"/>
  <c r="D81" i="57"/>
  <c r="C81" i="57"/>
  <c r="Y80" i="57"/>
  <c r="X80" i="57"/>
  <c r="W80" i="57"/>
  <c r="V80" i="57"/>
  <c r="U80" i="57"/>
  <c r="T80" i="57"/>
  <c r="S80" i="57"/>
  <c r="R80" i="57"/>
  <c r="Q80" i="57"/>
  <c r="P80" i="57"/>
  <c r="O80" i="57"/>
  <c r="N80" i="57"/>
  <c r="M80" i="57"/>
  <c r="L80" i="57"/>
  <c r="K80" i="57"/>
  <c r="J80" i="57"/>
  <c r="I80" i="57"/>
  <c r="H80" i="57"/>
  <c r="G80" i="57"/>
  <c r="F80" i="57"/>
  <c r="E80" i="57"/>
  <c r="D80" i="57"/>
  <c r="C80" i="57"/>
  <c r="Y79" i="57"/>
  <c r="X79" i="57"/>
  <c r="W79" i="57"/>
  <c r="V79" i="57"/>
  <c r="U79" i="57"/>
  <c r="T79" i="57"/>
  <c r="S79" i="57"/>
  <c r="R79" i="57"/>
  <c r="Q79" i="57"/>
  <c r="P79" i="57"/>
  <c r="O79" i="57"/>
  <c r="N79" i="57"/>
  <c r="M79" i="57"/>
  <c r="L79" i="57"/>
  <c r="K79" i="57"/>
  <c r="J79" i="57"/>
  <c r="I79" i="57"/>
  <c r="H79" i="57"/>
  <c r="G79" i="57"/>
  <c r="F79" i="57"/>
  <c r="E79" i="57"/>
  <c r="D79" i="57"/>
  <c r="C79" i="57"/>
  <c r="Y78" i="57"/>
  <c r="X78" i="57"/>
  <c r="W78" i="57"/>
  <c r="V78" i="57"/>
  <c r="U78" i="57"/>
  <c r="T78" i="57"/>
  <c r="S78" i="57"/>
  <c r="R78" i="57"/>
  <c r="Q78" i="57"/>
  <c r="P78" i="57"/>
  <c r="O78" i="57"/>
  <c r="N78" i="57"/>
  <c r="M78" i="57"/>
  <c r="L78" i="57"/>
  <c r="K78" i="57"/>
  <c r="J78" i="57"/>
  <c r="I78" i="57"/>
  <c r="H78" i="57"/>
  <c r="G78" i="57"/>
  <c r="F78" i="57"/>
  <c r="E78" i="57"/>
  <c r="D78" i="57"/>
  <c r="C78" i="57"/>
  <c r="Y77" i="57"/>
  <c r="X77" i="57"/>
  <c r="W77" i="57"/>
  <c r="V77" i="57"/>
  <c r="U77" i="57"/>
  <c r="T77" i="57"/>
  <c r="S77" i="57"/>
  <c r="R77" i="57"/>
  <c r="Q77" i="57"/>
  <c r="P77" i="57"/>
  <c r="O77" i="57"/>
  <c r="N77" i="57"/>
  <c r="M77" i="57"/>
  <c r="L77" i="57"/>
  <c r="K77" i="57"/>
  <c r="J77" i="57"/>
  <c r="I77" i="57"/>
  <c r="H77" i="57"/>
  <c r="G77" i="57"/>
  <c r="F77" i="57"/>
  <c r="E77" i="57"/>
  <c r="D77" i="57"/>
  <c r="C77" i="57"/>
  <c r="Y76" i="57"/>
  <c r="X76" i="57"/>
  <c r="W76" i="57"/>
  <c r="V76" i="57"/>
  <c r="U76" i="57"/>
  <c r="T76" i="57"/>
  <c r="S76" i="57"/>
  <c r="R76" i="57"/>
  <c r="Q76" i="57"/>
  <c r="P76" i="57"/>
  <c r="O76" i="57"/>
  <c r="N76" i="57"/>
  <c r="M76" i="57"/>
  <c r="L76" i="57"/>
  <c r="K76" i="57"/>
  <c r="J76" i="57"/>
  <c r="I76" i="57"/>
  <c r="H76" i="57"/>
  <c r="G76" i="57"/>
  <c r="F76" i="57"/>
  <c r="E76" i="57"/>
  <c r="D76" i="57"/>
  <c r="C76" i="57"/>
  <c r="Y75" i="57"/>
  <c r="X75" i="57"/>
  <c r="W75" i="57"/>
  <c r="V75" i="57"/>
  <c r="U75" i="57"/>
  <c r="T75" i="57"/>
  <c r="S75" i="57"/>
  <c r="R75" i="57"/>
  <c r="Q75" i="57"/>
  <c r="P75" i="57"/>
  <c r="O75" i="57"/>
  <c r="N75" i="57"/>
  <c r="M75" i="57"/>
  <c r="L75" i="57"/>
  <c r="K75" i="57"/>
  <c r="J75" i="57"/>
  <c r="I75" i="57"/>
  <c r="H75" i="57"/>
  <c r="G75" i="57"/>
  <c r="F75" i="57"/>
  <c r="E75" i="57"/>
  <c r="D75" i="57"/>
  <c r="C75" i="57"/>
  <c r="Y74" i="57"/>
  <c r="X74" i="57"/>
  <c r="W74" i="57"/>
  <c r="V74" i="57"/>
  <c r="U74" i="57"/>
  <c r="T74" i="57"/>
  <c r="S74" i="57"/>
  <c r="R74" i="57"/>
  <c r="Q74" i="57"/>
  <c r="P74" i="57"/>
  <c r="O74" i="57"/>
  <c r="N74" i="57"/>
  <c r="M74" i="57"/>
  <c r="L74" i="57"/>
  <c r="K74" i="57"/>
  <c r="J74" i="57"/>
  <c r="I74" i="57"/>
  <c r="H74" i="57"/>
  <c r="G74" i="57"/>
  <c r="F74" i="57"/>
  <c r="E74" i="57"/>
  <c r="D74" i="57"/>
  <c r="C74" i="57"/>
  <c r="Y73" i="57"/>
  <c r="X73" i="57"/>
  <c r="W73" i="57"/>
  <c r="V73" i="57"/>
  <c r="U73" i="57"/>
  <c r="T73" i="57"/>
  <c r="S73" i="57"/>
  <c r="R73" i="57"/>
  <c r="Q73" i="57"/>
  <c r="P73" i="57"/>
  <c r="O73" i="57"/>
  <c r="N73" i="57"/>
  <c r="M73" i="57"/>
  <c r="L73" i="57"/>
  <c r="K73" i="57"/>
  <c r="J73" i="57"/>
  <c r="I73" i="57"/>
  <c r="H73" i="57"/>
  <c r="G73" i="57"/>
  <c r="F73" i="57"/>
  <c r="E73" i="57"/>
  <c r="D73" i="57"/>
  <c r="C73" i="57"/>
  <c r="Y72" i="57"/>
  <c r="X72" i="57"/>
  <c r="W72" i="57"/>
  <c r="V72" i="57"/>
  <c r="U72" i="57"/>
  <c r="T72" i="57"/>
  <c r="S72" i="57"/>
  <c r="R72" i="57"/>
  <c r="Q72" i="57"/>
  <c r="P72" i="57"/>
  <c r="O72" i="57"/>
  <c r="N72" i="57"/>
  <c r="M72" i="57"/>
  <c r="L72" i="57"/>
  <c r="K72" i="57"/>
  <c r="J72" i="57"/>
  <c r="I72" i="57"/>
  <c r="H72" i="57"/>
  <c r="G72" i="57"/>
  <c r="F72" i="57"/>
  <c r="E72" i="57"/>
  <c r="D72" i="57"/>
  <c r="C72" i="57"/>
  <c r="X71" i="57"/>
  <c r="W71" i="57"/>
  <c r="V71" i="57"/>
  <c r="U71" i="57"/>
  <c r="T71" i="57"/>
  <c r="S71" i="57"/>
  <c r="R71" i="57"/>
  <c r="Q71" i="57"/>
  <c r="P71" i="57"/>
  <c r="O71" i="57"/>
  <c r="N71" i="57"/>
  <c r="M71" i="57"/>
  <c r="L71" i="57"/>
  <c r="K71" i="57"/>
  <c r="J71" i="57"/>
  <c r="I71" i="57"/>
  <c r="H71" i="57"/>
  <c r="G71" i="57"/>
  <c r="F71" i="57"/>
  <c r="E71" i="57"/>
  <c r="D71" i="57"/>
  <c r="C71" i="57"/>
  <c r="Y38" i="57"/>
  <c r="X38" i="57"/>
  <c r="W38" i="57"/>
  <c r="V38" i="57"/>
  <c r="U38" i="57"/>
  <c r="T38" i="57"/>
  <c r="S38" i="57"/>
  <c r="R38" i="57"/>
  <c r="Q38" i="57"/>
  <c r="P38" i="57"/>
  <c r="O38" i="57"/>
  <c r="N38" i="57"/>
  <c r="M38" i="57"/>
  <c r="L38" i="57"/>
  <c r="K38" i="57"/>
  <c r="K70" i="57" s="1"/>
  <c r="J38" i="57"/>
  <c r="I38" i="57"/>
  <c r="H38" i="57"/>
  <c r="G38" i="57"/>
  <c r="G70" i="57" s="1"/>
  <c r="F38" i="57"/>
  <c r="E38" i="57"/>
  <c r="D38" i="57"/>
  <c r="C38" i="57"/>
  <c r="C70" i="57" s="1"/>
  <c r="Y5" i="57"/>
  <c r="X5" i="57"/>
  <c r="W5" i="57"/>
  <c r="V5" i="57"/>
  <c r="U5" i="57"/>
  <c r="T5" i="57"/>
  <c r="S5" i="57"/>
  <c r="R5" i="57"/>
  <c r="Q5" i="57"/>
  <c r="P5" i="57"/>
  <c r="O5" i="57"/>
  <c r="N5" i="57"/>
  <c r="M5" i="57"/>
  <c r="L5" i="57"/>
  <c r="K5" i="57"/>
  <c r="J5" i="57"/>
  <c r="I5" i="57"/>
  <c r="H5" i="57"/>
  <c r="G5" i="57"/>
  <c r="F5" i="57"/>
  <c r="E5" i="57"/>
  <c r="D5" i="57"/>
  <c r="C5" i="57"/>
  <c r="Y97" i="56"/>
  <c r="Z97" i="56" s="1"/>
  <c r="X97" i="56"/>
  <c r="W97" i="56"/>
  <c r="V97" i="56"/>
  <c r="U97" i="56"/>
  <c r="T97" i="56"/>
  <c r="S97" i="56"/>
  <c r="R97" i="56"/>
  <c r="Q97" i="56"/>
  <c r="P97" i="56"/>
  <c r="O97" i="56"/>
  <c r="N97" i="56"/>
  <c r="M97" i="56"/>
  <c r="L97" i="56"/>
  <c r="K97" i="56"/>
  <c r="J97" i="56"/>
  <c r="I97" i="56"/>
  <c r="H97" i="56"/>
  <c r="G97" i="56"/>
  <c r="F97" i="56"/>
  <c r="E97" i="56"/>
  <c r="D97" i="56"/>
  <c r="C97" i="56"/>
  <c r="Y96" i="56"/>
  <c r="Z96" i="56" s="1"/>
  <c r="X96" i="56"/>
  <c r="W96" i="56"/>
  <c r="V96" i="56"/>
  <c r="U96" i="56"/>
  <c r="T96" i="56"/>
  <c r="S96" i="56"/>
  <c r="R96" i="56"/>
  <c r="Q96" i="56"/>
  <c r="P96" i="56"/>
  <c r="O96" i="56"/>
  <c r="N96" i="56"/>
  <c r="M96" i="56"/>
  <c r="L96" i="56"/>
  <c r="K96" i="56"/>
  <c r="J96" i="56"/>
  <c r="I96" i="56"/>
  <c r="H96" i="56"/>
  <c r="G96" i="56"/>
  <c r="F96" i="56"/>
  <c r="E96" i="56"/>
  <c r="D96" i="56"/>
  <c r="C96" i="56"/>
  <c r="Y95" i="56"/>
  <c r="X95" i="56"/>
  <c r="W95" i="56"/>
  <c r="V95" i="56"/>
  <c r="U95" i="56"/>
  <c r="T95" i="56"/>
  <c r="S95" i="56"/>
  <c r="R95" i="56"/>
  <c r="Q95" i="56"/>
  <c r="P95" i="56"/>
  <c r="O95" i="56"/>
  <c r="N95" i="56"/>
  <c r="M95" i="56"/>
  <c r="L95" i="56"/>
  <c r="K95" i="56"/>
  <c r="J95" i="56"/>
  <c r="I95" i="56"/>
  <c r="H95" i="56"/>
  <c r="G95" i="56"/>
  <c r="F95" i="56"/>
  <c r="E95" i="56"/>
  <c r="D95" i="56"/>
  <c r="C95" i="56"/>
  <c r="Y94" i="56"/>
  <c r="X94" i="56"/>
  <c r="W94" i="56"/>
  <c r="V94" i="56"/>
  <c r="U94" i="56"/>
  <c r="T94" i="56"/>
  <c r="S94" i="56"/>
  <c r="R94" i="56"/>
  <c r="Q94" i="56"/>
  <c r="P94" i="56"/>
  <c r="O94" i="56"/>
  <c r="N94" i="56"/>
  <c r="M94" i="56"/>
  <c r="L94" i="56"/>
  <c r="K94" i="56"/>
  <c r="J94" i="56"/>
  <c r="I94" i="56"/>
  <c r="H94" i="56"/>
  <c r="G94" i="56"/>
  <c r="F94" i="56"/>
  <c r="E94" i="56"/>
  <c r="D94" i="56"/>
  <c r="C94" i="56"/>
  <c r="Y93" i="56"/>
  <c r="X93" i="56"/>
  <c r="W93" i="56"/>
  <c r="V93" i="56"/>
  <c r="U93" i="56"/>
  <c r="T93" i="56"/>
  <c r="S93" i="56"/>
  <c r="R93" i="56"/>
  <c r="Q93" i="56"/>
  <c r="P93" i="56"/>
  <c r="O93" i="56"/>
  <c r="N93" i="56"/>
  <c r="M93" i="56"/>
  <c r="L93" i="56"/>
  <c r="K93" i="56"/>
  <c r="J93" i="56"/>
  <c r="I93" i="56"/>
  <c r="H93" i="56"/>
  <c r="G93" i="56"/>
  <c r="F93" i="56"/>
  <c r="E93" i="56"/>
  <c r="D93" i="56"/>
  <c r="C93" i="56"/>
  <c r="Y92" i="56"/>
  <c r="X92" i="56"/>
  <c r="W92" i="56"/>
  <c r="V92" i="56"/>
  <c r="U92" i="56"/>
  <c r="T92" i="56"/>
  <c r="S92" i="56"/>
  <c r="R92" i="56"/>
  <c r="Q92" i="56"/>
  <c r="P92" i="56"/>
  <c r="O92" i="56"/>
  <c r="N92" i="56"/>
  <c r="M92" i="56"/>
  <c r="L92" i="56"/>
  <c r="K92" i="56"/>
  <c r="J92" i="56"/>
  <c r="I92" i="56"/>
  <c r="H92" i="56"/>
  <c r="G92" i="56"/>
  <c r="F92" i="56"/>
  <c r="E92" i="56"/>
  <c r="D92" i="56"/>
  <c r="C92" i="56"/>
  <c r="Y91" i="56"/>
  <c r="X91" i="56"/>
  <c r="W91" i="56"/>
  <c r="V91" i="56"/>
  <c r="U91" i="56"/>
  <c r="T91" i="56"/>
  <c r="S91" i="56"/>
  <c r="R91" i="56"/>
  <c r="Q91" i="56"/>
  <c r="P91" i="56"/>
  <c r="O91" i="56"/>
  <c r="N91" i="56"/>
  <c r="M91" i="56"/>
  <c r="L91" i="56"/>
  <c r="K91" i="56"/>
  <c r="J91" i="56"/>
  <c r="I91" i="56"/>
  <c r="H91" i="56"/>
  <c r="G91" i="56"/>
  <c r="F91" i="56"/>
  <c r="E91" i="56"/>
  <c r="D91" i="56"/>
  <c r="C91" i="56"/>
  <c r="Y90" i="56"/>
  <c r="X90" i="56"/>
  <c r="W90" i="56"/>
  <c r="V90" i="56"/>
  <c r="U90" i="56"/>
  <c r="T90" i="56"/>
  <c r="S90" i="56"/>
  <c r="R90" i="56"/>
  <c r="Q90" i="56"/>
  <c r="P90" i="56"/>
  <c r="O90" i="56"/>
  <c r="N90" i="56"/>
  <c r="M90" i="56"/>
  <c r="L90" i="56"/>
  <c r="K90" i="56"/>
  <c r="J90" i="56"/>
  <c r="I90" i="56"/>
  <c r="H90" i="56"/>
  <c r="G90" i="56"/>
  <c r="F90" i="56"/>
  <c r="E90" i="56"/>
  <c r="D90" i="56"/>
  <c r="C90" i="56"/>
  <c r="Y89" i="56"/>
  <c r="Z89" i="56" s="1"/>
  <c r="X89" i="56"/>
  <c r="W89" i="56"/>
  <c r="V89" i="56"/>
  <c r="U89" i="56"/>
  <c r="T89" i="56"/>
  <c r="S89" i="56"/>
  <c r="R89" i="56"/>
  <c r="Q89" i="56"/>
  <c r="P89" i="56"/>
  <c r="O89" i="56"/>
  <c r="N89" i="56"/>
  <c r="M89" i="56"/>
  <c r="L89" i="56"/>
  <c r="K89" i="56"/>
  <c r="J89" i="56"/>
  <c r="I89" i="56"/>
  <c r="H89" i="56"/>
  <c r="G89" i="56"/>
  <c r="F89" i="56"/>
  <c r="E89" i="56"/>
  <c r="D89" i="56"/>
  <c r="C89" i="56"/>
  <c r="Y88" i="56"/>
  <c r="Z88" i="56" s="1"/>
  <c r="X88" i="56"/>
  <c r="W88" i="56"/>
  <c r="V88" i="56"/>
  <c r="U88" i="56"/>
  <c r="T88" i="56"/>
  <c r="S88" i="56"/>
  <c r="R88" i="56"/>
  <c r="Q88" i="56"/>
  <c r="P88" i="56"/>
  <c r="O88" i="56"/>
  <c r="N88" i="56"/>
  <c r="M88" i="56"/>
  <c r="L88" i="56"/>
  <c r="K88" i="56"/>
  <c r="J88" i="56"/>
  <c r="I88" i="56"/>
  <c r="H88" i="56"/>
  <c r="G88" i="56"/>
  <c r="F88" i="56"/>
  <c r="E88" i="56"/>
  <c r="D88" i="56"/>
  <c r="C88" i="56"/>
  <c r="Y87" i="56"/>
  <c r="X87" i="56"/>
  <c r="W87" i="56"/>
  <c r="V87" i="56"/>
  <c r="U87" i="56"/>
  <c r="T87" i="56"/>
  <c r="S87" i="56"/>
  <c r="R87" i="56"/>
  <c r="Q87" i="56"/>
  <c r="P87" i="56"/>
  <c r="O87" i="56"/>
  <c r="N87" i="56"/>
  <c r="M87" i="56"/>
  <c r="L87" i="56"/>
  <c r="K87" i="56"/>
  <c r="J87" i="56"/>
  <c r="I87" i="56"/>
  <c r="H87" i="56"/>
  <c r="G87" i="56"/>
  <c r="F87" i="56"/>
  <c r="E87" i="56"/>
  <c r="D87" i="56"/>
  <c r="C87" i="56"/>
  <c r="Y86" i="56"/>
  <c r="AA86" i="56" s="1"/>
  <c r="X86" i="56"/>
  <c r="W86" i="56"/>
  <c r="V86" i="56"/>
  <c r="U86" i="56"/>
  <c r="T86" i="56"/>
  <c r="S86" i="56"/>
  <c r="R86" i="56"/>
  <c r="Q86" i="56"/>
  <c r="P86" i="56"/>
  <c r="O86" i="56"/>
  <c r="N86" i="56"/>
  <c r="M86" i="56"/>
  <c r="L86" i="56"/>
  <c r="K86" i="56"/>
  <c r="J86" i="56"/>
  <c r="I86" i="56"/>
  <c r="H86" i="56"/>
  <c r="G86" i="56"/>
  <c r="F86" i="56"/>
  <c r="E86" i="56"/>
  <c r="D86" i="56"/>
  <c r="C86" i="56"/>
  <c r="Y85" i="56"/>
  <c r="AA85" i="56" s="1"/>
  <c r="X85" i="56"/>
  <c r="W85" i="56"/>
  <c r="V85" i="56"/>
  <c r="U85" i="56"/>
  <c r="T85" i="56"/>
  <c r="S85" i="56"/>
  <c r="R85" i="56"/>
  <c r="Q85" i="56"/>
  <c r="P85" i="56"/>
  <c r="O85" i="56"/>
  <c r="N85" i="56"/>
  <c r="M85" i="56"/>
  <c r="L85" i="56"/>
  <c r="K85" i="56"/>
  <c r="J85" i="56"/>
  <c r="I85" i="56"/>
  <c r="H85" i="56"/>
  <c r="G85" i="56"/>
  <c r="F85" i="56"/>
  <c r="E85" i="56"/>
  <c r="D85" i="56"/>
  <c r="C85" i="56"/>
  <c r="Y84" i="56"/>
  <c r="AA84" i="56" s="1"/>
  <c r="X84" i="56"/>
  <c r="W84" i="56"/>
  <c r="V84" i="56"/>
  <c r="U84" i="56"/>
  <c r="T84" i="56"/>
  <c r="S84" i="56"/>
  <c r="R84" i="56"/>
  <c r="Q84" i="56"/>
  <c r="P84" i="56"/>
  <c r="O84" i="56"/>
  <c r="N84" i="56"/>
  <c r="M84" i="56"/>
  <c r="L84" i="56"/>
  <c r="K84" i="56"/>
  <c r="J84" i="56"/>
  <c r="I84" i="56"/>
  <c r="H84" i="56"/>
  <c r="G84" i="56"/>
  <c r="F84" i="56"/>
  <c r="E84" i="56"/>
  <c r="D84" i="56"/>
  <c r="C84" i="56"/>
  <c r="Y83" i="56"/>
  <c r="X83" i="56"/>
  <c r="W83" i="56"/>
  <c r="V83" i="56"/>
  <c r="U83" i="56"/>
  <c r="T83" i="56"/>
  <c r="S83" i="56"/>
  <c r="R83" i="56"/>
  <c r="Q83" i="56"/>
  <c r="P83" i="56"/>
  <c r="O83" i="56"/>
  <c r="N83" i="56"/>
  <c r="M83" i="56"/>
  <c r="L83" i="56"/>
  <c r="K83" i="56"/>
  <c r="J83" i="56"/>
  <c r="I83" i="56"/>
  <c r="H83" i="56"/>
  <c r="G83" i="56"/>
  <c r="F83" i="56"/>
  <c r="E83" i="56"/>
  <c r="D83" i="56"/>
  <c r="C83" i="56"/>
  <c r="Y82" i="56"/>
  <c r="X82" i="56"/>
  <c r="W82" i="56"/>
  <c r="V82" i="56"/>
  <c r="U82" i="56"/>
  <c r="T82" i="56"/>
  <c r="S82" i="56"/>
  <c r="R82" i="56"/>
  <c r="Q82" i="56"/>
  <c r="P82" i="56"/>
  <c r="O82" i="56"/>
  <c r="N82" i="56"/>
  <c r="M82" i="56"/>
  <c r="L82" i="56"/>
  <c r="K82" i="56"/>
  <c r="J82" i="56"/>
  <c r="I82" i="56"/>
  <c r="H82" i="56"/>
  <c r="G82" i="56"/>
  <c r="F82" i="56"/>
  <c r="E82" i="56"/>
  <c r="D82" i="56"/>
  <c r="C82" i="56"/>
  <c r="Y81" i="56"/>
  <c r="X81" i="56"/>
  <c r="W81" i="56"/>
  <c r="V81" i="56"/>
  <c r="U81" i="56"/>
  <c r="T81" i="56"/>
  <c r="S81" i="56"/>
  <c r="R81" i="56"/>
  <c r="Q81" i="56"/>
  <c r="P81" i="56"/>
  <c r="O81" i="56"/>
  <c r="N81" i="56"/>
  <c r="M81" i="56"/>
  <c r="L81" i="56"/>
  <c r="K81" i="56"/>
  <c r="J81" i="56"/>
  <c r="I81" i="56"/>
  <c r="H81" i="56"/>
  <c r="G81" i="56"/>
  <c r="F81" i="56"/>
  <c r="E81" i="56"/>
  <c r="D81" i="56"/>
  <c r="C81" i="56"/>
  <c r="Y80" i="56"/>
  <c r="X80" i="56"/>
  <c r="W80" i="56"/>
  <c r="V80" i="56"/>
  <c r="U80" i="56"/>
  <c r="T80" i="56"/>
  <c r="S80" i="56"/>
  <c r="R80" i="56"/>
  <c r="Q80" i="56"/>
  <c r="P80" i="56"/>
  <c r="O80" i="56"/>
  <c r="N80" i="56"/>
  <c r="M80" i="56"/>
  <c r="L80" i="56"/>
  <c r="K80" i="56"/>
  <c r="J80" i="56"/>
  <c r="I80" i="56"/>
  <c r="H80" i="56"/>
  <c r="G80" i="56"/>
  <c r="F80" i="56"/>
  <c r="E80" i="56"/>
  <c r="D80" i="56"/>
  <c r="C80" i="56"/>
  <c r="Y79" i="56"/>
  <c r="X79" i="56"/>
  <c r="W79" i="56"/>
  <c r="V79" i="56"/>
  <c r="U79" i="56"/>
  <c r="T79" i="56"/>
  <c r="S79" i="56"/>
  <c r="R79" i="56"/>
  <c r="Q79" i="56"/>
  <c r="P79" i="56"/>
  <c r="O79" i="56"/>
  <c r="N79" i="56"/>
  <c r="M79" i="56"/>
  <c r="L79" i="56"/>
  <c r="K79" i="56"/>
  <c r="J79" i="56"/>
  <c r="I79" i="56"/>
  <c r="H79" i="56"/>
  <c r="G79" i="56"/>
  <c r="F79" i="56"/>
  <c r="E79" i="56"/>
  <c r="D79" i="56"/>
  <c r="C79" i="56"/>
  <c r="Y78" i="56"/>
  <c r="X78" i="56"/>
  <c r="W78" i="56"/>
  <c r="V78" i="56"/>
  <c r="U78" i="56"/>
  <c r="T78" i="56"/>
  <c r="S78" i="56"/>
  <c r="R78" i="56"/>
  <c r="Q78" i="56"/>
  <c r="P78" i="56"/>
  <c r="O78" i="56"/>
  <c r="N78" i="56"/>
  <c r="M78" i="56"/>
  <c r="L78" i="56"/>
  <c r="K78" i="56"/>
  <c r="J78" i="56"/>
  <c r="I78" i="56"/>
  <c r="H78" i="56"/>
  <c r="G78" i="56"/>
  <c r="F78" i="56"/>
  <c r="E78" i="56"/>
  <c r="D78" i="56"/>
  <c r="C78" i="56"/>
  <c r="Y77" i="56"/>
  <c r="X77" i="56"/>
  <c r="W77" i="56"/>
  <c r="V77" i="56"/>
  <c r="U77" i="56"/>
  <c r="T77" i="56"/>
  <c r="S77" i="56"/>
  <c r="R77" i="56"/>
  <c r="Q77" i="56"/>
  <c r="P77" i="56"/>
  <c r="O77" i="56"/>
  <c r="N77" i="56"/>
  <c r="M77" i="56"/>
  <c r="L77" i="56"/>
  <c r="K77" i="56"/>
  <c r="J77" i="56"/>
  <c r="I77" i="56"/>
  <c r="H77" i="56"/>
  <c r="G77" i="56"/>
  <c r="F77" i="56"/>
  <c r="E77" i="56"/>
  <c r="D77" i="56"/>
  <c r="C77" i="56"/>
  <c r="Y76" i="56"/>
  <c r="AA76" i="56" s="1"/>
  <c r="X76" i="56"/>
  <c r="W76" i="56"/>
  <c r="V76" i="56"/>
  <c r="U76" i="56"/>
  <c r="T76" i="56"/>
  <c r="S76" i="56"/>
  <c r="R76" i="56"/>
  <c r="Q76" i="56"/>
  <c r="P76" i="56"/>
  <c r="O76" i="56"/>
  <c r="N76" i="56"/>
  <c r="M76" i="56"/>
  <c r="L76" i="56"/>
  <c r="K76" i="56"/>
  <c r="J76" i="56"/>
  <c r="I76" i="56"/>
  <c r="H76" i="56"/>
  <c r="G76" i="56"/>
  <c r="F76" i="56"/>
  <c r="E76" i="56"/>
  <c r="D76" i="56"/>
  <c r="C76" i="56"/>
  <c r="Y75" i="56"/>
  <c r="X75" i="56"/>
  <c r="W75" i="56"/>
  <c r="V75" i="56"/>
  <c r="U75" i="56"/>
  <c r="T75" i="56"/>
  <c r="S75" i="56"/>
  <c r="R75" i="56"/>
  <c r="Q75" i="56"/>
  <c r="P75" i="56"/>
  <c r="O75" i="56"/>
  <c r="N75" i="56"/>
  <c r="M75" i="56"/>
  <c r="L75" i="56"/>
  <c r="K75" i="56"/>
  <c r="J75" i="56"/>
  <c r="I75" i="56"/>
  <c r="H75" i="56"/>
  <c r="G75" i="56"/>
  <c r="F75" i="56"/>
  <c r="E75" i="56"/>
  <c r="D75" i="56"/>
  <c r="C75" i="56"/>
  <c r="Y74" i="56"/>
  <c r="Z74" i="56" s="1"/>
  <c r="X74" i="56"/>
  <c r="W74" i="56"/>
  <c r="V74" i="56"/>
  <c r="U74" i="56"/>
  <c r="T74" i="56"/>
  <c r="S74" i="56"/>
  <c r="R74" i="56"/>
  <c r="Q74" i="56"/>
  <c r="P74" i="56"/>
  <c r="O74" i="56"/>
  <c r="N74" i="56"/>
  <c r="M74" i="56"/>
  <c r="L74" i="56"/>
  <c r="K74" i="56"/>
  <c r="J74" i="56"/>
  <c r="I74" i="56"/>
  <c r="H74" i="56"/>
  <c r="G74" i="56"/>
  <c r="F74" i="56"/>
  <c r="E74" i="56"/>
  <c r="D74" i="56"/>
  <c r="C74" i="56"/>
  <c r="Y73" i="56"/>
  <c r="X73" i="56"/>
  <c r="W73" i="56"/>
  <c r="V73" i="56"/>
  <c r="U73" i="56"/>
  <c r="T73" i="56"/>
  <c r="S73" i="56"/>
  <c r="R73" i="56"/>
  <c r="Q73" i="56"/>
  <c r="P73" i="56"/>
  <c r="O73" i="56"/>
  <c r="N73" i="56"/>
  <c r="M73" i="56"/>
  <c r="L73" i="56"/>
  <c r="K73" i="56"/>
  <c r="J73" i="56"/>
  <c r="I73" i="56"/>
  <c r="H73" i="56"/>
  <c r="G73" i="56"/>
  <c r="F73" i="56"/>
  <c r="E73" i="56"/>
  <c r="D73" i="56"/>
  <c r="C73" i="56"/>
  <c r="Y72" i="56"/>
  <c r="X72" i="56"/>
  <c r="W72" i="56"/>
  <c r="V72" i="56"/>
  <c r="U72" i="56"/>
  <c r="T72" i="56"/>
  <c r="S72" i="56"/>
  <c r="R72" i="56"/>
  <c r="Q72" i="56"/>
  <c r="P72" i="56"/>
  <c r="N72" i="56"/>
  <c r="M72" i="56"/>
  <c r="L72" i="56"/>
  <c r="K72" i="56"/>
  <c r="J72" i="56"/>
  <c r="I72" i="56"/>
  <c r="H72" i="56"/>
  <c r="G72" i="56"/>
  <c r="F72" i="56"/>
  <c r="E72" i="56"/>
  <c r="D72" i="56"/>
  <c r="C72" i="56"/>
  <c r="Y71" i="56"/>
  <c r="AA71" i="56" s="1"/>
  <c r="X71" i="56"/>
  <c r="W71" i="56"/>
  <c r="V71" i="56"/>
  <c r="U71" i="56"/>
  <c r="T71" i="56"/>
  <c r="S71" i="56"/>
  <c r="R71" i="56"/>
  <c r="Q71" i="56"/>
  <c r="P71" i="56"/>
  <c r="O71" i="56"/>
  <c r="N71" i="56"/>
  <c r="M71" i="56"/>
  <c r="L71" i="56"/>
  <c r="K71" i="56"/>
  <c r="J71" i="56"/>
  <c r="I71" i="56"/>
  <c r="H71" i="56"/>
  <c r="G71" i="56"/>
  <c r="F71" i="56"/>
  <c r="E71" i="56"/>
  <c r="D71" i="56"/>
  <c r="C71" i="56"/>
  <c r="V38" i="56"/>
  <c r="R38" i="56"/>
  <c r="N38" i="56"/>
  <c r="J38" i="56"/>
  <c r="J70" i="56" s="1"/>
  <c r="F38" i="56"/>
  <c r="F70" i="56" s="1"/>
  <c r="W38" i="56"/>
  <c r="Q38" i="56"/>
  <c r="O38" i="56"/>
  <c r="M38" i="56"/>
  <c r="M70" i="56" s="1"/>
  <c r="K38" i="56"/>
  <c r="I38" i="56"/>
  <c r="G38" i="56"/>
  <c r="G70" i="56" s="1"/>
  <c r="E38" i="56"/>
  <c r="C38" i="56"/>
  <c r="Y38" i="56"/>
  <c r="X38" i="56"/>
  <c r="U38" i="56"/>
  <c r="T38" i="56"/>
  <c r="P38" i="56"/>
  <c r="L38" i="56"/>
  <c r="L70" i="56" s="1"/>
  <c r="H38" i="56"/>
  <c r="D38" i="56"/>
  <c r="J5" i="56"/>
  <c r="R5" i="56"/>
  <c r="C5" i="56"/>
  <c r="G5" i="56"/>
  <c r="K5" i="56"/>
  <c r="W5" i="56"/>
  <c r="Y5" i="56"/>
  <c r="U5" i="56"/>
  <c r="Q5" i="56"/>
  <c r="M5" i="56"/>
  <c r="I5" i="56"/>
  <c r="E5" i="56"/>
  <c r="V5" i="56"/>
  <c r="T5" i="56"/>
  <c r="P5" i="56"/>
  <c r="N5" i="56"/>
  <c r="L5" i="56"/>
  <c r="H5" i="56"/>
  <c r="F5" i="56"/>
  <c r="D5" i="56"/>
  <c r="O5" i="56"/>
  <c r="AA64" i="53"/>
  <c r="AA61" i="53"/>
  <c r="AA57" i="53"/>
  <c r="AA53" i="53"/>
  <c r="AA52" i="53"/>
  <c r="AA45" i="53"/>
  <c r="AA44" i="53"/>
  <c r="AA43" i="53"/>
  <c r="AA42" i="53"/>
  <c r="AA41" i="53"/>
  <c r="AA39" i="53"/>
  <c r="C170" i="49"/>
  <c r="C136" i="49"/>
  <c r="C102" i="49"/>
  <c r="C69" i="49"/>
  <c r="AA37" i="49"/>
  <c r="C36" i="49"/>
  <c r="C3" i="49"/>
  <c r="G42" i="36"/>
  <c r="H42" i="36"/>
  <c r="I42" i="36"/>
  <c r="J42" i="36"/>
  <c r="K42" i="36"/>
  <c r="L42" i="36"/>
  <c r="M42" i="36"/>
  <c r="N42" i="36"/>
  <c r="O42" i="36"/>
  <c r="P42" i="36"/>
  <c r="Q42" i="36"/>
  <c r="R42" i="36"/>
  <c r="S42" i="36"/>
  <c r="T42" i="36"/>
  <c r="U42" i="36"/>
  <c r="V42" i="36"/>
  <c r="W42" i="36"/>
  <c r="X42" i="36"/>
  <c r="F42" i="36"/>
  <c r="AB38" i="57" l="1"/>
  <c r="AB73" i="57"/>
  <c r="AB77" i="57"/>
  <c r="AB81" i="57"/>
  <c r="AB85" i="57"/>
  <c r="AB89" i="57"/>
  <c r="AB93" i="57"/>
  <c r="AB97" i="57"/>
  <c r="AB5" i="57"/>
  <c r="AB72" i="57"/>
  <c r="AB80" i="57"/>
  <c r="AB96" i="57"/>
  <c r="AB75" i="57"/>
  <c r="AB79" i="57"/>
  <c r="AB83" i="57"/>
  <c r="AB87" i="57"/>
  <c r="AB91" i="57"/>
  <c r="AB95" i="57"/>
  <c r="AB71" i="57"/>
  <c r="AB74" i="57"/>
  <c r="AB78" i="57"/>
  <c r="AB82" i="57"/>
  <c r="AB90" i="57"/>
  <c r="AB94" i="57"/>
  <c r="H70" i="56"/>
  <c r="E70" i="56"/>
  <c r="D70" i="56"/>
  <c r="K70" i="56"/>
  <c r="I70" i="56"/>
  <c r="N70" i="56"/>
  <c r="J70" i="57"/>
  <c r="Z92" i="57"/>
  <c r="F70" i="57"/>
  <c r="Z81" i="57"/>
  <c r="Z97" i="57"/>
  <c r="W70" i="57"/>
  <c r="Z72" i="57"/>
  <c r="Z80" i="57"/>
  <c r="Z74" i="57"/>
  <c r="Z82" i="57"/>
  <c r="H70" i="57"/>
  <c r="I70" i="57"/>
  <c r="Z81" i="56"/>
  <c r="C70" i="56"/>
  <c r="D70" i="57"/>
  <c r="L70" i="57"/>
  <c r="AA72" i="57"/>
  <c r="AA96" i="57"/>
  <c r="E70" i="57"/>
  <c r="AA77" i="57"/>
  <c r="AA80" i="57"/>
  <c r="Z75" i="57"/>
  <c r="Z83" i="57"/>
  <c r="Z91" i="57"/>
  <c r="Z90" i="57"/>
  <c r="AA38" i="57"/>
  <c r="Z73" i="57"/>
  <c r="Z89" i="57"/>
  <c r="Z96" i="57"/>
  <c r="AA79" i="57"/>
  <c r="AA87" i="57"/>
  <c r="AA95" i="57"/>
  <c r="AA78" i="57"/>
  <c r="AA94" i="57"/>
  <c r="AA85" i="57"/>
  <c r="AA93" i="57"/>
  <c r="AA92" i="57"/>
  <c r="Z38" i="57"/>
  <c r="AA71" i="57"/>
  <c r="S70" i="57"/>
  <c r="O70" i="57"/>
  <c r="AA88" i="57"/>
  <c r="N70" i="57"/>
  <c r="V70" i="57"/>
  <c r="Z84" i="57"/>
  <c r="P70" i="57"/>
  <c r="AA5" i="57"/>
  <c r="Q70" i="57"/>
  <c r="Y70" i="57"/>
  <c r="Z77" i="57"/>
  <c r="Z85" i="57"/>
  <c r="Z93" i="57"/>
  <c r="AA73" i="57"/>
  <c r="AA81" i="57"/>
  <c r="AA89" i="57"/>
  <c r="AA97" i="57"/>
  <c r="R70" i="57"/>
  <c r="Z5" i="57"/>
  <c r="Z78" i="57"/>
  <c r="Z86" i="57"/>
  <c r="Z94" i="57"/>
  <c r="AA74" i="57"/>
  <c r="AA82" i="57"/>
  <c r="AA90" i="57"/>
  <c r="Z71" i="57"/>
  <c r="Z79" i="57"/>
  <c r="Z87" i="57"/>
  <c r="Z95" i="57"/>
  <c r="AA75" i="57"/>
  <c r="AA83" i="57"/>
  <c r="AA91" i="57"/>
  <c r="T70" i="57"/>
  <c r="U70" i="57"/>
  <c r="M70" i="57"/>
  <c r="V70" i="56"/>
  <c r="R70" i="56"/>
  <c r="AA38" i="56"/>
  <c r="Q70" i="56"/>
  <c r="U70" i="56"/>
  <c r="T70" i="56"/>
  <c r="W70" i="56"/>
  <c r="Z38" i="56"/>
  <c r="P70" i="56"/>
  <c r="AA93" i="56"/>
  <c r="O70" i="56"/>
  <c r="Z73" i="56"/>
  <c r="Z78" i="56"/>
  <c r="AA94" i="56"/>
  <c r="AA92" i="56"/>
  <c r="Z75" i="56"/>
  <c r="AA91" i="56"/>
  <c r="Z90" i="56"/>
  <c r="AA72" i="56"/>
  <c r="AA87" i="56"/>
  <c r="AA95" i="56"/>
  <c r="AA97" i="56"/>
  <c r="Z92" i="56"/>
  <c r="AA73" i="56"/>
  <c r="AA96" i="56"/>
  <c r="Z76" i="56"/>
  <c r="Z84" i="56"/>
  <c r="Z91" i="56"/>
  <c r="AA74" i="56"/>
  <c r="AA88" i="56"/>
  <c r="AA89" i="56"/>
  <c r="Z85" i="56"/>
  <c r="Z93" i="56"/>
  <c r="AA75" i="56"/>
  <c r="AA90" i="56"/>
  <c r="AA83" i="56"/>
  <c r="Z71" i="56"/>
  <c r="Z86" i="56"/>
  <c r="Z94" i="56"/>
  <c r="Z82" i="56"/>
  <c r="Z72" i="56"/>
  <c r="Z87" i="56"/>
  <c r="Z95" i="56"/>
  <c r="AA79" i="56"/>
  <c r="AA78" i="56"/>
  <c r="AA81" i="56"/>
  <c r="AA77" i="56"/>
  <c r="AA82" i="56"/>
  <c r="Z79" i="56"/>
  <c r="Z83" i="56"/>
  <c r="Z77" i="56"/>
  <c r="Z80" i="56"/>
  <c r="AA80" i="56"/>
  <c r="Y70" i="56"/>
  <c r="Z63" i="55"/>
  <c r="Z45" i="53"/>
  <c r="G81" i="49"/>
  <c r="G79" i="49"/>
  <c r="K81" i="49"/>
  <c r="G83" i="49"/>
  <c r="G93" i="49"/>
  <c r="AG29" i="15"/>
  <c r="AG84" i="15"/>
  <c r="AG88" i="15"/>
  <c r="AG92" i="15"/>
  <c r="AL788" i="7"/>
  <c r="AL794" i="7"/>
  <c r="AL796" i="7"/>
  <c r="AL800" i="7"/>
  <c r="AL804" i="7"/>
  <c r="AL808" i="7"/>
  <c r="AL810" i="7"/>
  <c r="AL812" i="7"/>
  <c r="AL822" i="7"/>
  <c r="AL826" i="7"/>
  <c r="AL830" i="7"/>
  <c r="AL834" i="7"/>
  <c r="AL838" i="7"/>
  <c r="AL842" i="7"/>
  <c r="AL883" i="7"/>
  <c r="AL885" i="7"/>
  <c r="AL887" i="7"/>
  <c r="AL891" i="7"/>
  <c r="AL893" i="7"/>
  <c r="AL899" i="7"/>
  <c r="F83" i="55"/>
  <c r="N83" i="55"/>
  <c r="V83" i="55"/>
  <c r="O84" i="55"/>
  <c r="T85" i="55"/>
  <c r="D89" i="55"/>
  <c r="H89" i="55"/>
  <c r="R91" i="55"/>
  <c r="V91" i="55"/>
  <c r="D93" i="55"/>
  <c r="N95" i="55"/>
  <c r="R95" i="55"/>
  <c r="AG44" i="15"/>
  <c r="AL106" i="7"/>
  <c r="AL110" i="7"/>
  <c r="AL114" i="7"/>
  <c r="AL118" i="7"/>
  <c r="AL122" i="7"/>
  <c r="AL126" i="7"/>
  <c r="AL137" i="7"/>
  <c r="AL141" i="7"/>
  <c r="AL145" i="7"/>
  <c r="AL149" i="7"/>
  <c r="AL153" i="7"/>
  <c r="AL157" i="7"/>
  <c r="AL161" i="7"/>
  <c r="AL202" i="7"/>
  <c r="AJ753" i="7"/>
  <c r="AJ97" i="7"/>
  <c r="AG5" i="15"/>
  <c r="AG9" i="15"/>
  <c r="AG13" i="15"/>
  <c r="AG17" i="15"/>
  <c r="AG21" i="15"/>
  <c r="K38" i="49"/>
  <c r="S38" i="49"/>
  <c r="V38" i="49"/>
  <c r="H172" i="49"/>
  <c r="P172" i="49"/>
  <c r="X172" i="49"/>
  <c r="Z172" i="49" s="1"/>
  <c r="V172" i="49"/>
  <c r="G82" i="55"/>
  <c r="O82" i="55"/>
  <c r="W82" i="55"/>
  <c r="E84" i="55"/>
  <c r="M84" i="55"/>
  <c r="F85" i="55"/>
  <c r="V85" i="55"/>
  <c r="K90" i="55"/>
  <c r="O90" i="55"/>
  <c r="Y92" i="55"/>
  <c r="G94" i="55"/>
  <c r="K94" i="55"/>
  <c r="U96" i="55"/>
  <c r="Y96" i="55"/>
  <c r="G77" i="51"/>
  <c r="AL210" i="7"/>
  <c r="AL222" i="7"/>
  <c r="AL245" i="7"/>
  <c r="AL257" i="7"/>
  <c r="AL302" i="7"/>
  <c r="AL306" i="7"/>
  <c r="AL310" i="7"/>
  <c r="AL314" i="7"/>
  <c r="AL318" i="7"/>
  <c r="AL322" i="7"/>
  <c r="AL333" i="7"/>
  <c r="AL337" i="7"/>
  <c r="AL341" i="7"/>
  <c r="AL345" i="7"/>
  <c r="AL349" i="7"/>
  <c r="AL353" i="7"/>
  <c r="AL357" i="7"/>
  <c r="AL398" i="7"/>
  <c r="AL406" i="7"/>
  <c r="AL418" i="7"/>
  <c r="AL433" i="7"/>
  <c r="AL441" i="7"/>
  <c r="AL445" i="7"/>
  <c r="AL449" i="7"/>
  <c r="AL453" i="7"/>
  <c r="AL457" i="7"/>
  <c r="AL498" i="7"/>
  <c r="AL502" i="7"/>
  <c r="AL506" i="7"/>
  <c r="AL510" i="7"/>
  <c r="AL514" i="7"/>
  <c r="AL518" i="7"/>
  <c r="AL528" i="7"/>
  <c r="AL532" i="7"/>
  <c r="AL536" i="7"/>
  <c r="AL544" i="7"/>
  <c r="AL548" i="7"/>
  <c r="AL552" i="7"/>
  <c r="AL593" i="7"/>
  <c r="AL601" i="7"/>
  <c r="AL647" i="7"/>
  <c r="AL692" i="7"/>
  <c r="AL696" i="7"/>
  <c r="AL700" i="7"/>
  <c r="AL704" i="7"/>
  <c r="AL904" i="7"/>
  <c r="AL908" i="7"/>
  <c r="AL918" i="7"/>
  <c r="AL926" i="7"/>
  <c r="AL930" i="7"/>
  <c r="AL932" i="7"/>
  <c r="AL938" i="7"/>
  <c r="AL940" i="7"/>
  <c r="AL942" i="7"/>
  <c r="AJ266" i="7"/>
  <c r="X5" i="53"/>
  <c r="C71" i="55"/>
  <c r="G71" i="55"/>
  <c r="K71" i="55"/>
  <c r="O71" i="55"/>
  <c r="S71" i="55"/>
  <c r="W71" i="55"/>
  <c r="E73" i="55"/>
  <c r="I73" i="55"/>
  <c r="M73" i="55"/>
  <c r="Q73" i="55"/>
  <c r="U73" i="55"/>
  <c r="Y73" i="55"/>
  <c r="O75" i="55"/>
  <c r="M77" i="55"/>
  <c r="D5" i="49"/>
  <c r="M146" i="49"/>
  <c r="Q79" i="49"/>
  <c r="Q83" i="49"/>
  <c r="O95" i="49"/>
  <c r="E104" i="49"/>
  <c r="Z48" i="55"/>
  <c r="V84" i="49"/>
  <c r="R172" i="49"/>
  <c r="N5" i="49"/>
  <c r="F79" i="49"/>
  <c r="J79" i="49"/>
  <c r="R79" i="49"/>
  <c r="V79" i="49"/>
  <c r="L80" i="49"/>
  <c r="T80" i="49"/>
  <c r="F81" i="49"/>
  <c r="N81" i="49"/>
  <c r="V81" i="49"/>
  <c r="H82" i="49"/>
  <c r="F83" i="49"/>
  <c r="J83" i="49"/>
  <c r="R83" i="49"/>
  <c r="D84" i="49"/>
  <c r="L84" i="49"/>
  <c r="T84" i="49"/>
  <c r="F93" i="49"/>
  <c r="N93" i="49"/>
  <c r="R93" i="49"/>
  <c r="V93" i="49"/>
  <c r="H95" i="49"/>
  <c r="J38" i="55"/>
  <c r="AL105" i="7"/>
  <c r="AL708" i="7"/>
  <c r="AL712" i="7"/>
  <c r="AL722" i="7"/>
  <c r="AL726" i="7"/>
  <c r="AL730" i="7"/>
  <c r="AL734" i="7"/>
  <c r="AL738" i="7"/>
  <c r="AL742" i="7"/>
  <c r="AL746" i="7"/>
  <c r="AL787" i="7"/>
  <c r="AL791" i="7"/>
  <c r="AL795" i="7"/>
  <c r="AL797" i="7"/>
  <c r="AL801" i="7"/>
  <c r="AL805" i="7"/>
  <c r="AL809" i="7"/>
  <c r="AL819" i="7"/>
  <c r="AL823" i="7"/>
  <c r="AL827" i="7"/>
  <c r="AL831" i="7"/>
  <c r="AL835" i="7"/>
  <c r="AL839" i="7"/>
  <c r="AL843" i="7"/>
  <c r="AL884" i="7"/>
  <c r="AL888" i="7"/>
  <c r="AL892" i="7"/>
  <c r="AJ82" i="7"/>
  <c r="AG31" i="15"/>
  <c r="AL109" i="7"/>
  <c r="AL113" i="7"/>
  <c r="AL117" i="7"/>
  <c r="AL121" i="7"/>
  <c r="AL125" i="7"/>
  <c r="AL129" i="7"/>
  <c r="AL140" i="7"/>
  <c r="AL144" i="7"/>
  <c r="AL148" i="7"/>
  <c r="AL152" i="7"/>
  <c r="AL156" i="7"/>
  <c r="AL160" i="7"/>
  <c r="AL205" i="7"/>
  <c r="AL209" i="7"/>
  <c r="AL213" i="7"/>
  <c r="AL217" i="7"/>
  <c r="AL225" i="7"/>
  <c r="AL236" i="7"/>
  <c r="AL244" i="7"/>
  <c r="AL256" i="7"/>
  <c r="AL301" i="7"/>
  <c r="AL305" i="7"/>
  <c r="AL309" i="7"/>
  <c r="AL313" i="7"/>
  <c r="AL317" i="7"/>
  <c r="AL321" i="7"/>
  <c r="AL325" i="7"/>
  <c r="AL336" i="7"/>
  <c r="AL340" i="7"/>
  <c r="AL344" i="7"/>
  <c r="AL348" i="7"/>
  <c r="AL352" i="7"/>
  <c r="AL356" i="7"/>
  <c r="AL397" i="7"/>
  <c r="AL401" i="7"/>
  <c r="AL405" i="7"/>
  <c r="AL413" i="7"/>
  <c r="AL417" i="7"/>
  <c r="AL421" i="7"/>
  <c r="AL432" i="7"/>
  <c r="AL440" i="7"/>
  <c r="AL452" i="7"/>
  <c r="AL497" i="7"/>
  <c r="AL505" i="7"/>
  <c r="AL509" i="7"/>
  <c r="AL513" i="7"/>
  <c r="AL517" i="7"/>
  <c r="AL521" i="7"/>
  <c r="AL531" i="7"/>
  <c r="AL535" i="7"/>
  <c r="AL539" i="7"/>
  <c r="AL543" i="7"/>
  <c r="AL547" i="7"/>
  <c r="AL551" i="7"/>
  <c r="AL626" i="7"/>
  <c r="AL699" i="7"/>
  <c r="AL901" i="7"/>
  <c r="AL903" i="7"/>
  <c r="AL909" i="7"/>
  <c r="AL919" i="7"/>
  <c r="AL923" i="7"/>
  <c r="AL927" i="7"/>
  <c r="AL929" i="7"/>
  <c r="AL931" i="7"/>
  <c r="AL935" i="7"/>
  <c r="AL937" i="7"/>
  <c r="AL939" i="7"/>
  <c r="AL941" i="7"/>
  <c r="AJ71" i="7"/>
  <c r="AJ81" i="7"/>
  <c r="AJ559" i="7"/>
  <c r="AJ89" i="7"/>
  <c r="AJ80" i="7"/>
  <c r="AJ96" i="7"/>
  <c r="AJ90" i="7"/>
  <c r="AJ88" i="7"/>
  <c r="AJ74" i="7"/>
  <c r="AL104" i="7"/>
  <c r="AL108" i="7"/>
  <c r="AL112" i="7"/>
  <c r="AL116" i="7"/>
  <c r="AL124" i="7"/>
  <c r="AL128" i="7"/>
  <c r="AL139" i="7"/>
  <c r="AL143" i="7"/>
  <c r="AL147" i="7"/>
  <c r="AL151" i="7"/>
  <c r="AL155" i="7"/>
  <c r="AL159" i="7"/>
  <c r="AL163" i="7"/>
  <c r="AL208" i="7"/>
  <c r="AL212" i="7"/>
  <c r="AL216" i="7"/>
  <c r="AL220" i="7"/>
  <c r="AL239" i="7"/>
  <c r="AL243" i="7"/>
  <c r="AL247" i="7"/>
  <c r="AL251" i="7"/>
  <c r="AL259" i="7"/>
  <c r="AL300" i="7"/>
  <c r="AL304" i="7"/>
  <c r="AL308" i="7"/>
  <c r="AL312" i="7"/>
  <c r="AL320" i="7"/>
  <c r="AL324" i="7"/>
  <c r="AL335" i="7"/>
  <c r="AL339" i="7"/>
  <c r="AL343" i="7"/>
  <c r="AL347" i="7"/>
  <c r="AL351" i="7"/>
  <c r="AL355" i="7"/>
  <c r="AL496" i="7"/>
  <c r="AL504" i="7"/>
  <c r="AL520" i="7"/>
  <c r="AL542" i="7"/>
  <c r="AL550" i="7"/>
  <c r="AL599" i="7"/>
  <c r="AL615" i="7"/>
  <c r="AL694" i="7"/>
  <c r="AL702" i="7"/>
  <c r="AL710" i="7"/>
  <c r="AL724" i="7"/>
  <c r="AL732" i="7"/>
  <c r="AL740" i="7"/>
  <c r="AL748" i="7"/>
  <c r="AL789" i="7"/>
  <c r="AL103" i="7"/>
  <c r="AL107" i="7"/>
  <c r="AL111" i="7"/>
  <c r="AL115" i="7"/>
  <c r="AL119" i="7"/>
  <c r="AL123" i="7"/>
  <c r="AL127" i="7"/>
  <c r="AL138" i="7"/>
  <c r="AL142" i="7"/>
  <c r="AL146" i="7"/>
  <c r="AL150" i="7"/>
  <c r="AL158" i="7"/>
  <c r="AL162" i="7"/>
  <c r="AL211" i="7"/>
  <c r="AL223" i="7"/>
  <c r="AL242" i="7"/>
  <c r="AL246" i="7"/>
  <c r="AL250" i="7"/>
  <c r="AL254" i="7"/>
  <c r="AL299" i="7"/>
  <c r="AL303" i="7"/>
  <c r="AL307" i="7"/>
  <c r="AL311" i="7"/>
  <c r="AL315" i="7"/>
  <c r="AL319" i="7"/>
  <c r="AL323" i="7"/>
  <c r="AL334" i="7"/>
  <c r="AL338" i="7"/>
  <c r="AL342" i="7"/>
  <c r="AL346" i="7"/>
  <c r="AL354" i="7"/>
  <c r="AL399" i="7"/>
  <c r="AL407" i="7"/>
  <c r="AL415" i="7"/>
  <c r="AL423" i="7"/>
  <c r="AL438" i="7"/>
  <c r="AL446" i="7"/>
  <c r="AL454" i="7"/>
  <c r="AL503" i="7"/>
  <c r="AL511" i="7"/>
  <c r="AL519" i="7"/>
  <c r="AL541" i="7"/>
  <c r="AL614" i="7"/>
  <c r="AL636" i="7"/>
  <c r="AL644" i="7"/>
  <c r="AL693" i="7"/>
  <c r="AL701" i="7"/>
  <c r="AL709" i="7"/>
  <c r="AL723" i="7"/>
  <c r="AL747" i="7"/>
  <c r="AJ72" i="7"/>
  <c r="AJ38" i="7"/>
  <c r="AJ75" i="7"/>
  <c r="AJ76" i="7"/>
  <c r="AL359" i="7"/>
  <c r="AL400" i="7"/>
  <c r="AL404" i="7"/>
  <c r="AL408" i="7"/>
  <c r="AL412" i="7"/>
  <c r="AL416" i="7"/>
  <c r="AL420" i="7"/>
  <c r="AL431" i="7"/>
  <c r="AL435" i="7"/>
  <c r="AL439" i="7"/>
  <c r="AL447" i="7"/>
  <c r="AL451" i="7"/>
  <c r="AL455" i="7"/>
  <c r="AL500" i="7"/>
  <c r="AL508" i="7"/>
  <c r="AL516" i="7"/>
  <c r="AL530" i="7"/>
  <c r="AL538" i="7"/>
  <c r="AL546" i="7"/>
  <c r="AL554" i="7"/>
  <c r="AL603" i="7"/>
  <c r="AL611" i="7"/>
  <c r="AL633" i="7"/>
  <c r="AL641" i="7"/>
  <c r="AL649" i="7"/>
  <c r="AL690" i="7"/>
  <c r="AL698" i="7"/>
  <c r="AL714" i="7"/>
  <c r="AL728" i="7"/>
  <c r="AL736" i="7"/>
  <c r="AL744" i="7"/>
  <c r="AL793" i="7"/>
  <c r="AJ462" i="7"/>
  <c r="AJ93" i="7"/>
  <c r="AJ85" i="7"/>
  <c r="AJ92" i="7"/>
  <c r="AL358" i="7"/>
  <c r="AL411" i="7"/>
  <c r="AL419" i="7"/>
  <c r="AL434" i="7"/>
  <c r="AL442" i="7"/>
  <c r="AL450" i="7"/>
  <c r="AL495" i="7"/>
  <c r="AL499" i="7"/>
  <c r="AL515" i="7"/>
  <c r="AL529" i="7"/>
  <c r="AL533" i="7"/>
  <c r="AL537" i="7"/>
  <c r="AL549" i="7"/>
  <c r="AL553" i="7"/>
  <c r="AL632" i="7"/>
  <c r="AL648" i="7"/>
  <c r="AL689" i="7"/>
  <c r="AL697" i="7"/>
  <c r="AL705" i="7"/>
  <c r="AL713" i="7"/>
  <c r="AL727" i="7"/>
  <c r="AL731" i="7"/>
  <c r="AL735" i="7"/>
  <c r="AL743" i="7"/>
  <c r="AL907" i="7"/>
  <c r="AL917" i="7"/>
  <c r="AL921" i="7"/>
  <c r="AL925" i="7"/>
  <c r="AJ94" i="7"/>
  <c r="AJ77" i="7"/>
  <c r="AJ86" i="7"/>
  <c r="AJ364" i="7"/>
  <c r="AJ850" i="7"/>
  <c r="AL799" i="7"/>
  <c r="AL807" i="7"/>
  <c r="AL811" i="7"/>
  <c r="AL821" i="7"/>
  <c r="AL829" i="7"/>
  <c r="AL833" i="7"/>
  <c r="AL837" i="7"/>
  <c r="AL841" i="7"/>
  <c r="AL845" i="7"/>
  <c r="AL886" i="7"/>
  <c r="AL890" i="7"/>
  <c r="AL894" i="7"/>
  <c r="AL898" i="7"/>
  <c r="AL902" i="7"/>
  <c r="AL906" i="7"/>
  <c r="AL916" i="7"/>
  <c r="AL920" i="7"/>
  <c r="AL924" i="7"/>
  <c r="AL936" i="7"/>
  <c r="AJ78" i="7"/>
  <c r="AJ73" i="7"/>
  <c r="AJ947" i="7"/>
  <c r="AJ91" i="7"/>
  <c r="AL600" i="7"/>
  <c r="AL608" i="7"/>
  <c r="AL616" i="7"/>
  <c r="AL634" i="7"/>
  <c r="AL691" i="7"/>
  <c r="AL695" i="7"/>
  <c r="AL703" i="7"/>
  <c r="AL707" i="7"/>
  <c r="AL711" i="7"/>
  <c r="AL715" i="7"/>
  <c r="AL725" i="7"/>
  <c r="AL729" i="7"/>
  <c r="AL733" i="7"/>
  <c r="AL737" i="7"/>
  <c r="AL741" i="7"/>
  <c r="AL745" i="7"/>
  <c r="AL786" i="7"/>
  <c r="AL790" i="7"/>
  <c r="AL798" i="7"/>
  <c r="AL802" i="7"/>
  <c r="AL806" i="7"/>
  <c r="AL820" i="7"/>
  <c r="AL824" i="7"/>
  <c r="AL828" i="7"/>
  <c r="AL832" i="7"/>
  <c r="AL840" i="7"/>
  <c r="AL844" i="7"/>
  <c r="AL897" i="7"/>
  <c r="AL905" i="7"/>
  <c r="AJ656" i="7"/>
  <c r="AJ168" i="7"/>
  <c r="AJ83" i="7"/>
  <c r="AJ95" i="7"/>
  <c r="AJ79" i="7"/>
  <c r="AJ87" i="7"/>
  <c r="P5" i="49"/>
  <c r="R5" i="49"/>
  <c r="L5" i="49"/>
  <c r="F5" i="49"/>
  <c r="E147" i="49"/>
  <c r="O5" i="53"/>
  <c r="Z46" i="55"/>
  <c r="Z54" i="55"/>
  <c r="Z62" i="55"/>
  <c r="X5" i="49"/>
  <c r="Z5" i="49" s="1"/>
  <c r="P104" i="49"/>
  <c r="G5" i="53"/>
  <c r="O82" i="49"/>
  <c r="G95" i="49"/>
  <c r="I104" i="49"/>
  <c r="R72" i="55"/>
  <c r="D74" i="55"/>
  <c r="L74" i="55"/>
  <c r="F76" i="55"/>
  <c r="V76" i="55"/>
  <c r="R108" i="51"/>
  <c r="AG86" i="15"/>
  <c r="AG94" i="15"/>
  <c r="H5" i="49"/>
  <c r="J5" i="49"/>
  <c r="T5" i="49"/>
  <c r="V5" i="49"/>
  <c r="X104" i="49"/>
  <c r="Z104" i="49" s="1"/>
  <c r="W5" i="53"/>
  <c r="Q104" i="49"/>
  <c r="G38" i="49"/>
  <c r="O38" i="49"/>
  <c r="W38" i="49"/>
  <c r="Q38" i="53"/>
  <c r="Z49" i="53"/>
  <c r="AG10" i="15"/>
  <c r="AG30" i="15"/>
  <c r="AG41" i="15"/>
  <c r="AG49" i="15"/>
  <c r="AG61" i="15"/>
  <c r="AG65" i="15"/>
  <c r="AH92" i="15"/>
  <c r="AG93" i="15"/>
  <c r="C5" i="49"/>
  <c r="S5" i="49"/>
  <c r="I80" i="49"/>
  <c r="L150" i="49"/>
  <c r="C5" i="53"/>
  <c r="D5" i="55"/>
  <c r="L5" i="55"/>
  <c r="T5" i="55"/>
  <c r="F5" i="55"/>
  <c r="H97" i="51"/>
  <c r="AG52" i="15"/>
  <c r="AG60" i="15"/>
  <c r="AG64" i="15"/>
  <c r="K5" i="49"/>
  <c r="Q5" i="49"/>
  <c r="M104" i="49"/>
  <c r="K172" i="49"/>
  <c r="T5" i="53"/>
  <c r="F72" i="55"/>
  <c r="N72" i="55"/>
  <c r="V72" i="55"/>
  <c r="H74" i="55"/>
  <c r="P74" i="55"/>
  <c r="X74" i="55"/>
  <c r="AG25" i="15"/>
  <c r="AG51" i="15"/>
  <c r="AG55" i="15"/>
  <c r="U5" i="49"/>
  <c r="AJ5" i="7"/>
  <c r="D104" i="49"/>
  <c r="T104" i="49"/>
  <c r="V104" i="49"/>
  <c r="H104" i="49"/>
  <c r="R104" i="49"/>
  <c r="T172" i="49"/>
  <c r="J172" i="49"/>
  <c r="P5" i="53"/>
  <c r="D76" i="51"/>
  <c r="L104" i="49"/>
  <c r="E5" i="49"/>
  <c r="M5" i="49"/>
  <c r="E146" i="49"/>
  <c r="J38" i="53"/>
  <c r="R38" i="53"/>
  <c r="I5" i="55"/>
  <c r="Q5" i="55"/>
  <c r="AA45" i="55"/>
  <c r="AA53" i="55"/>
  <c r="AA61" i="55"/>
  <c r="H79" i="49"/>
  <c r="P79" i="49"/>
  <c r="X38" i="49"/>
  <c r="J80" i="49"/>
  <c r="R80" i="49"/>
  <c r="D81" i="49"/>
  <c r="T81" i="49"/>
  <c r="F82" i="49"/>
  <c r="N82" i="49"/>
  <c r="V82" i="49"/>
  <c r="P83" i="49"/>
  <c r="J84" i="49"/>
  <c r="R84" i="49"/>
  <c r="D93" i="49"/>
  <c r="T93" i="49"/>
  <c r="F95" i="49"/>
  <c r="N95" i="49"/>
  <c r="V95" i="49"/>
  <c r="F104" i="49"/>
  <c r="N104" i="49"/>
  <c r="J104" i="49"/>
  <c r="AA44" i="55"/>
  <c r="AA52" i="55"/>
  <c r="AA60" i="55"/>
  <c r="AH7" i="15"/>
  <c r="AH11" i="15"/>
  <c r="AH15" i="15"/>
  <c r="AH19" i="15"/>
  <c r="AH23" i="15"/>
  <c r="AH27" i="15"/>
  <c r="AH31" i="15"/>
  <c r="AH52" i="15"/>
  <c r="AG54" i="15"/>
  <c r="AH71" i="15"/>
  <c r="AH75" i="15"/>
  <c r="AH79" i="15"/>
  <c r="AH97" i="15"/>
  <c r="C80" i="49"/>
  <c r="S80" i="49"/>
  <c r="O172" i="49"/>
  <c r="G172" i="49"/>
  <c r="J5" i="53"/>
  <c r="R5" i="53"/>
  <c r="I5" i="53"/>
  <c r="Q5" i="53"/>
  <c r="K5" i="53"/>
  <c r="S5" i="53"/>
  <c r="E38" i="55"/>
  <c r="U38" i="55"/>
  <c r="AA43" i="55"/>
  <c r="AA51" i="55"/>
  <c r="AA59" i="55"/>
  <c r="F97" i="51"/>
  <c r="O38" i="55"/>
  <c r="AA42" i="55"/>
  <c r="AA50" i="55"/>
  <c r="AA58" i="55"/>
  <c r="H76" i="51"/>
  <c r="AG7" i="15"/>
  <c r="AG15" i="15"/>
  <c r="AG19" i="15"/>
  <c r="AG23" i="15"/>
  <c r="AG27" i="15"/>
  <c r="I5" i="49"/>
  <c r="I82" i="49"/>
  <c r="K83" i="49"/>
  <c r="U104" i="49"/>
  <c r="F38" i="53"/>
  <c r="N38" i="53"/>
  <c r="V38" i="53"/>
  <c r="G38" i="53"/>
  <c r="W38" i="53"/>
  <c r="AA41" i="55"/>
  <c r="AA49" i="55"/>
  <c r="Z57" i="55"/>
  <c r="H5" i="51"/>
  <c r="AH84" i="15"/>
  <c r="N80" i="49"/>
  <c r="L172" i="49"/>
  <c r="Z61" i="53"/>
  <c r="AA56" i="55"/>
  <c r="Z64" i="55"/>
  <c r="V108" i="51"/>
  <c r="AG90" i="15"/>
  <c r="E79" i="49"/>
  <c r="U79" i="49"/>
  <c r="I81" i="49"/>
  <c r="Q81" i="49"/>
  <c r="C38" i="49"/>
  <c r="S82" i="49"/>
  <c r="E83" i="49"/>
  <c r="M83" i="49"/>
  <c r="S172" i="49"/>
  <c r="W172" i="49"/>
  <c r="N172" i="49"/>
  <c r="I38" i="53"/>
  <c r="Y38" i="53"/>
  <c r="E38" i="53"/>
  <c r="M38" i="53"/>
  <c r="U38" i="53"/>
  <c r="Z47" i="55"/>
  <c r="Z55" i="55"/>
  <c r="W108" i="51"/>
  <c r="O80" i="49"/>
  <c r="C82" i="49"/>
  <c r="E38" i="49"/>
  <c r="M80" i="49"/>
  <c r="U80" i="49"/>
  <c r="Q82" i="49"/>
  <c r="I147" i="49"/>
  <c r="Q147" i="49"/>
  <c r="C148" i="49"/>
  <c r="K148" i="49"/>
  <c r="S148" i="49"/>
  <c r="AA40" i="53"/>
  <c r="Z41" i="53"/>
  <c r="Z57" i="53"/>
  <c r="AA60" i="53"/>
  <c r="N38" i="49"/>
  <c r="O5" i="49"/>
  <c r="F38" i="49"/>
  <c r="Q38" i="49"/>
  <c r="F80" i="49"/>
  <c r="V80" i="49"/>
  <c r="P81" i="49"/>
  <c r="J82" i="49"/>
  <c r="R82" i="49"/>
  <c r="D83" i="49"/>
  <c r="L83" i="49"/>
  <c r="T83" i="49"/>
  <c r="F84" i="49"/>
  <c r="N84" i="49"/>
  <c r="P93" i="49"/>
  <c r="J95" i="49"/>
  <c r="R38" i="49"/>
  <c r="F5" i="53"/>
  <c r="N5" i="53"/>
  <c r="V5" i="53"/>
  <c r="E5" i="53"/>
  <c r="M5" i="53"/>
  <c r="U5" i="53"/>
  <c r="C38" i="53"/>
  <c r="K38" i="53"/>
  <c r="S38" i="53"/>
  <c r="Y5" i="55"/>
  <c r="J72" i="55"/>
  <c r="J5" i="55"/>
  <c r="I38" i="49"/>
  <c r="T38" i="49"/>
  <c r="T71" i="49" s="1"/>
  <c r="N79" i="49"/>
  <c r="H80" i="49"/>
  <c r="P80" i="49"/>
  <c r="J81" i="49"/>
  <c r="R81" i="49"/>
  <c r="D82" i="49"/>
  <c r="L82" i="49"/>
  <c r="T82" i="49"/>
  <c r="N83" i="49"/>
  <c r="V83" i="49"/>
  <c r="H84" i="49"/>
  <c r="P84" i="49"/>
  <c r="J93" i="49"/>
  <c r="D95" i="49"/>
  <c r="L95" i="49"/>
  <c r="T95" i="49"/>
  <c r="H5" i="53"/>
  <c r="D38" i="53"/>
  <c r="L38" i="53"/>
  <c r="T38" i="53"/>
  <c r="Z53" i="53"/>
  <c r="R5" i="55"/>
  <c r="J38" i="49"/>
  <c r="U38" i="49"/>
  <c r="Q80" i="49"/>
  <c r="E82" i="49"/>
  <c r="M82" i="49"/>
  <c r="U82" i="49"/>
  <c r="M147" i="49"/>
  <c r="U147" i="49"/>
  <c r="G148" i="49"/>
  <c r="O148" i="49"/>
  <c r="O38" i="53"/>
  <c r="M38" i="49"/>
  <c r="I146" i="49"/>
  <c r="Q146" i="49"/>
  <c r="E81" i="49"/>
  <c r="M81" i="49"/>
  <c r="U81" i="49"/>
  <c r="I83" i="49"/>
  <c r="AA47" i="53"/>
  <c r="D38" i="49"/>
  <c r="U146" i="49"/>
  <c r="D5" i="53"/>
  <c r="L5" i="53"/>
  <c r="H38" i="53"/>
  <c r="P38" i="53"/>
  <c r="X38" i="53"/>
  <c r="AA46" i="53"/>
  <c r="N5" i="55"/>
  <c r="V5" i="55"/>
  <c r="O5" i="55"/>
  <c r="W5" i="55"/>
  <c r="H5" i="55"/>
  <c r="P5" i="55"/>
  <c r="Q97" i="55"/>
  <c r="Y97" i="55"/>
  <c r="D5" i="51"/>
  <c r="D77" i="51"/>
  <c r="Z41" i="55"/>
  <c r="Z49" i="55"/>
  <c r="Z58" i="55"/>
  <c r="AA46" i="55"/>
  <c r="AA54" i="55"/>
  <c r="AA62" i="55"/>
  <c r="AG40" i="15"/>
  <c r="AH44" i="15"/>
  <c r="AG48" i="15"/>
  <c r="AH56" i="15"/>
  <c r="AH90" i="15"/>
  <c r="I72" i="55"/>
  <c r="Q72" i="55"/>
  <c r="Y72" i="55"/>
  <c r="G78" i="55"/>
  <c r="O78" i="55"/>
  <c r="W78" i="55"/>
  <c r="E77" i="51"/>
  <c r="Z42" i="55"/>
  <c r="Z50" i="55"/>
  <c r="Z59" i="55"/>
  <c r="AA47" i="55"/>
  <c r="AA55" i="55"/>
  <c r="AA63" i="55"/>
  <c r="AH8" i="15"/>
  <c r="AH12" i="15"/>
  <c r="AH16" i="15"/>
  <c r="AH20" i="15"/>
  <c r="AH24" i="15"/>
  <c r="AH28" i="15"/>
  <c r="AH32" i="15"/>
  <c r="AH41" i="15"/>
  <c r="AH53" i="15"/>
  <c r="AH72" i="15"/>
  <c r="AH76" i="15"/>
  <c r="AH80" i="15"/>
  <c r="AH89" i="15"/>
  <c r="S5" i="55"/>
  <c r="J80" i="55"/>
  <c r="R80" i="55"/>
  <c r="D82" i="55"/>
  <c r="L82" i="55"/>
  <c r="T82" i="55"/>
  <c r="L5" i="51"/>
  <c r="E76" i="51"/>
  <c r="F77" i="51"/>
  <c r="O108" i="51"/>
  <c r="Z43" i="55"/>
  <c r="Z51" i="55"/>
  <c r="Z60" i="55"/>
  <c r="AA40" i="55"/>
  <c r="AA48" i="55"/>
  <c r="AA64" i="55"/>
  <c r="AG12" i="15"/>
  <c r="AG32" i="15"/>
  <c r="AG39" i="15"/>
  <c r="AG43" i="15"/>
  <c r="AG47" i="15"/>
  <c r="AH55" i="15"/>
  <c r="AG59" i="15"/>
  <c r="AG63" i="15"/>
  <c r="AH88" i="15"/>
  <c r="K38" i="55"/>
  <c r="G76" i="55"/>
  <c r="O76" i="55"/>
  <c r="W76" i="55"/>
  <c r="J79" i="55"/>
  <c r="R79" i="55"/>
  <c r="E90" i="55"/>
  <c r="M90" i="55"/>
  <c r="U90" i="55"/>
  <c r="F91" i="55"/>
  <c r="P5" i="51"/>
  <c r="J108" i="51"/>
  <c r="L108" i="51"/>
  <c r="T108" i="51"/>
  <c r="Z44" i="55"/>
  <c r="Z52" i="55"/>
  <c r="Z61" i="55"/>
  <c r="AA57" i="55"/>
  <c r="AA65" i="55"/>
  <c r="AH83" i="15"/>
  <c r="AH87" i="15"/>
  <c r="G75" i="55"/>
  <c r="W75" i="55"/>
  <c r="M97" i="55"/>
  <c r="U97" i="55"/>
  <c r="T5" i="51"/>
  <c r="G76" i="51"/>
  <c r="Z45" i="55"/>
  <c r="Z53" i="55"/>
  <c r="AG11" i="15"/>
  <c r="AG38" i="15"/>
  <c r="AG42" i="15"/>
  <c r="AG46" i="15"/>
  <c r="AG50" i="15"/>
  <c r="AG58" i="15"/>
  <c r="AG62" i="15"/>
  <c r="AH86" i="15"/>
  <c r="AH95" i="15"/>
  <c r="E5" i="55"/>
  <c r="M5" i="55"/>
  <c r="U5" i="55"/>
  <c r="E72" i="55"/>
  <c r="M72" i="55"/>
  <c r="U72" i="55"/>
  <c r="C78" i="55"/>
  <c r="K78" i="55"/>
  <c r="S78" i="55"/>
  <c r="X5" i="51"/>
  <c r="I77" i="51"/>
  <c r="AH6" i="15"/>
  <c r="AH10" i="15"/>
  <c r="AH14" i="15"/>
  <c r="AH18" i="15"/>
  <c r="AH22" i="15"/>
  <c r="AH26" i="15"/>
  <c r="AH30" i="15"/>
  <c r="AG45" i="15"/>
  <c r="AH51" i="15"/>
  <c r="AG53" i="15"/>
  <c r="AG57" i="15"/>
  <c r="AH70" i="15"/>
  <c r="AH74" i="15"/>
  <c r="AH78" i="15"/>
  <c r="AH82" i="15"/>
  <c r="AH85" i="15"/>
  <c r="AH94" i="15"/>
  <c r="AH96" i="15"/>
  <c r="H82" i="55"/>
  <c r="P82" i="55"/>
  <c r="I76" i="51"/>
  <c r="J77" i="51"/>
  <c r="F91" i="51"/>
  <c r="AH45" i="15"/>
  <c r="AH57" i="15"/>
  <c r="AH93" i="15"/>
  <c r="C76" i="55"/>
  <c r="K76" i="55"/>
  <c r="S76" i="55"/>
  <c r="F79" i="55"/>
  <c r="N79" i="55"/>
  <c r="V79" i="55"/>
  <c r="I90" i="55"/>
  <c r="Q90" i="55"/>
  <c r="Y90" i="55"/>
  <c r="N108" i="51"/>
  <c r="P108" i="51"/>
  <c r="Z40" i="55"/>
  <c r="Z65" i="55"/>
  <c r="AH5" i="15"/>
  <c r="AG6" i="15"/>
  <c r="AH9" i="15"/>
  <c r="AH13" i="15"/>
  <c r="AG14" i="15"/>
  <c r="AH17" i="15"/>
  <c r="AG18" i="15"/>
  <c r="AH21" i="15"/>
  <c r="AG22" i="15"/>
  <c r="AH25" i="15"/>
  <c r="AG26" i="15"/>
  <c r="AH29" i="15"/>
  <c r="AH54" i="15"/>
  <c r="AG56" i="15"/>
  <c r="AH73" i="15"/>
  <c r="AH77" i="15"/>
  <c r="AH81" i="15"/>
  <c r="AH91" i="15"/>
  <c r="AH38" i="15"/>
  <c r="AH39" i="15"/>
  <c r="AH40" i="15"/>
  <c r="AH42" i="15"/>
  <c r="AH43" i="15"/>
  <c r="AH46" i="15"/>
  <c r="AH47" i="15"/>
  <c r="AH48" i="15"/>
  <c r="AH49" i="15"/>
  <c r="AH50" i="15"/>
  <c r="AH58" i="15"/>
  <c r="AH59" i="15"/>
  <c r="AH60" i="15"/>
  <c r="AH61" i="15"/>
  <c r="AH62" i="15"/>
  <c r="AH63" i="15"/>
  <c r="AH64" i="15"/>
  <c r="AH65" i="15"/>
  <c r="AG70" i="15"/>
  <c r="AG71" i="15"/>
  <c r="AG72" i="15"/>
  <c r="AG73" i="15"/>
  <c r="AG74" i="15"/>
  <c r="AG75" i="15"/>
  <c r="AG76" i="15"/>
  <c r="AG77" i="15"/>
  <c r="AG78" i="15"/>
  <c r="AG79" i="15"/>
  <c r="AG80" i="15"/>
  <c r="AG81" i="15"/>
  <c r="AG82" i="15"/>
  <c r="AG83" i="15"/>
  <c r="AG96" i="15"/>
  <c r="AG97" i="15"/>
  <c r="E75" i="51"/>
  <c r="E5" i="51"/>
  <c r="I75" i="51"/>
  <c r="I5" i="51"/>
  <c r="M75" i="51"/>
  <c r="M5" i="51"/>
  <c r="Q75" i="51"/>
  <c r="Q5" i="51"/>
  <c r="U5" i="51"/>
  <c r="U75" i="51"/>
  <c r="F5" i="51"/>
  <c r="J5" i="51"/>
  <c r="V5" i="51"/>
  <c r="G5" i="51"/>
  <c r="K5" i="51"/>
  <c r="O5" i="51"/>
  <c r="S5" i="51"/>
  <c r="K77" i="51"/>
  <c r="S108" i="51"/>
  <c r="D97" i="51"/>
  <c r="F75" i="51"/>
  <c r="V75" i="51"/>
  <c r="N5" i="51"/>
  <c r="R5" i="51"/>
  <c r="D91" i="51"/>
  <c r="E97" i="51"/>
  <c r="I97" i="51"/>
  <c r="K108" i="51"/>
  <c r="G97" i="51"/>
  <c r="W5" i="51"/>
  <c r="E91" i="51"/>
  <c r="J97" i="51"/>
  <c r="I108" i="51"/>
  <c r="M108" i="51"/>
  <c r="Q108" i="51"/>
  <c r="U108" i="51"/>
  <c r="X108" i="51"/>
  <c r="Z108" i="51" s="1"/>
  <c r="X70" i="57"/>
  <c r="S38" i="56"/>
  <c r="S5" i="56"/>
  <c r="X5" i="56"/>
  <c r="X70" i="56" s="1"/>
  <c r="J70" i="55"/>
  <c r="E71" i="55"/>
  <c r="Q71" i="55"/>
  <c r="K77" i="55"/>
  <c r="W77" i="55"/>
  <c r="X82" i="55"/>
  <c r="L88" i="55"/>
  <c r="X88" i="55"/>
  <c r="I89" i="55"/>
  <c r="U89" i="55"/>
  <c r="J92" i="55"/>
  <c r="V92" i="55"/>
  <c r="C5" i="55"/>
  <c r="G5" i="55"/>
  <c r="K5" i="55"/>
  <c r="F38" i="55"/>
  <c r="Q38" i="55"/>
  <c r="V38" i="55"/>
  <c r="V70" i="55" s="1"/>
  <c r="F71" i="55"/>
  <c r="J71" i="55"/>
  <c r="N71" i="55"/>
  <c r="R71" i="55"/>
  <c r="V71" i="55"/>
  <c r="F73" i="55"/>
  <c r="J73" i="55"/>
  <c r="N73" i="55"/>
  <c r="R73" i="55"/>
  <c r="V73" i="55"/>
  <c r="E74" i="55"/>
  <c r="I74" i="55"/>
  <c r="M74" i="55"/>
  <c r="Q74" i="55"/>
  <c r="U74" i="55"/>
  <c r="Y74" i="55"/>
  <c r="D75" i="55"/>
  <c r="H75" i="55"/>
  <c r="L75" i="55"/>
  <c r="P75" i="55"/>
  <c r="T75" i="55"/>
  <c r="X75" i="55"/>
  <c r="D76" i="55"/>
  <c r="H76" i="55"/>
  <c r="L76" i="55"/>
  <c r="P76" i="55"/>
  <c r="T76" i="55"/>
  <c r="X76" i="55"/>
  <c r="D77" i="55"/>
  <c r="H77" i="55"/>
  <c r="L77" i="55"/>
  <c r="T77" i="55"/>
  <c r="D78" i="55"/>
  <c r="L78" i="55"/>
  <c r="T78" i="55"/>
  <c r="C79" i="55"/>
  <c r="K79" i="55"/>
  <c r="S79" i="55"/>
  <c r="D81" i="55"/>
  <c r="H81" i="55"/>
  <c r="L81" i="55"/>
  <c r="P81" i="55"/>
  <c r="T81" i="55"/>
  <c r="X81" i="55"/>
  <c r="F84" i="55"/>
  <c r="J84" i="55"/>
  <c r="N84" i="55"/>
  <c r="R84" i="55"/>
  <c r="V84" i="55"/>
  <c r="N85" i="55"/>
  <c r="F86" i="55"/>
  <c r="J86" i="55"/>
  <c r="N86" i="55"/>
  <c r="R86" i="55"/>
  <c r="V86" i="55"/>
  <c r="E87" i="55"/>
  <c r="I87" i="55"/>
  <c r="M87" i="55"/>
  <c r="Q87" i="55"/>
  <c r="U87" i="55"/>
  <c r="Y87" i="55"/>
  <c r="M71" i="55"/>
  <c r="Y71" i="55"/>
  <c r="C77" i="55"/>
  <c r="O77" i="55"/>
  <c r="D88" i="55"/>
  <c r="P88" i="55"/>
  <c r="E89" i="55"/>
  <c r="Q89" i="55"/>
  <c r="F92" i="55"/>
  <c r="R92" i="55"/>
  <c r="X5" i="55"/>
  <c r="G38" i="55"/>
  <c r="M38" i="55"/>
  <c r="R38" i="55"/>
  <c r="W38" i="55"/>
  <c r="C72" i="55"/>
  <c r="G72" i="55"/>
  <c r="K72" i="55"/>
  <c r="O72" i="55"/>
  <c r="S72" i="55"/>
  <c r="W72" i="55"/>
  <c r="C73" i="55"/>
  <c r="G73" i="55"/>
  <c r="K73" i="55"/>
  <c r="O73" i="55"/>
  <c r="S73" i="55"/>
  <c r="W73" i="55"/>
  <c r="F74" i="55"/>
  <c r="J74" i="55"/>
  <c r="N74" i="55"/>
  <c r="R74" i="55"/>
  <c r="V74" i="55"/>
  <c r="E75" i="55"/>
  <c r="I75" i="55"/>
  <c r="M75" i="55"/>
  <c r="Q75" i="55"/>
  <c r="U75" i="55"/>
  <c r="Y75" i="55"/>
  <c r="E76" i="55"/>
  <c r="I76" i="55"/>
  <c r="M76" i="55"/>
  <c r="Q76" i="55"/>
  <c r="U76" i="55"/>
  <c r="Y76" i="55"/>
  <c r="E77" i="55"/>
  <c r="U77" i="55"/>
  <c r="D80" i="55"/>
  <c r="H80" i="55"/>
  <c r="L80" i="55"/>
  <c r="P80" i="55"/>
  <c r="T80" i="55"/>
  <c r="X80" i="55"/>
  <c r="E81" i="55"/>
  <c r="I81" i="55"/>
  <c r="M81" i="55"/>
  <c r="Q81" i="55"/>
  <c r="U81" i="55"/>
  <c r="Y81" i="55"/>
  <c r="C83" i="55"/>
  <c r="G83" i="55"/>
  <c r="K83" i="55"/>
  <c r="O83" i="55"/>
  <c r="S83" i="55"/>
  <c r="W83" i="55"/>
  <c r="W84" i="55"/>
  <c r="C85" i="55"/>
  <c r="G85" i="55"/>
  <c r="K85" i="55"/>
  <c r="O85" i="55"/>
  <c r="S85" i="55"/>
  <c r="W85" i="55"/>
  <c r="C86" i="55"/>
  <c r="G86" i="55"/>
  <c r="K86" i="55"/>
  <c r="O86" i="55"/>
  <c r="S86" i="55"/>
  <c r="W86" i="55"/>
  <c r="F87" i="55"/>
  <c r="V87" i="55"/>
  <c r="I71" i="55"/>
  <c r="U71" i="55"/>
  <c r="G77" i="55"/>
  <c r="S77" i="55"/>
  <c r="H88" i="55"/>
  <c r="T88" i="55"/>
  <c r="M89" i="55"/>
  <c r="Y89" i="55"/>
  <c r="N92" i="55"/>
  <c r="C38" i="55"/>
  <c r="I38" i="55"/>
  <c r="N38" i="55"/>
  <c r="S38" i="55"/>
  <c r="Y38" i="55"/>
  <c r="D71" i="55"/>
  <c r="D38" i="55"/>
  <c r="H38" i="55"/>
  <c r="H71" i="55"/>
  <c r="L71" i="55"/>
  <c r="L38" i="55"/>
  <c r="P38" i="55"/>
  <c r="P71" i="55"/>
  <c r="T71" i="55"/>
  <c r="T38" i="55"/>
  <c r="T70" i="55" s="1"/>
  <c r="X38" i="55"/>
  <c r="X71" i="55"/>
  <c r="D72" i="55"/>
  <c r="H72" i="55"/>
  <c r="L72" i="55"/>
  <c r="P72" i="55"/>
  <c r="T72" i="55"/>
  <c r="X72" i="55"/>
  <c r="D73" i="55"/>
  <c r="H73" i="55"/>
  <c r="L73" i="55"/>
  <c r="P73" i="55"/>
  <c r="T73" i="55"/>
  <c r="X73" i="55"/>
  <c r="C74" i="55"/>
  <c r="G74" i="55"/>
  <c r="K74" i="55"/>
  <c r="O74" i="55"/>
  <c r="S74" i="55"/>
  <c r="W74" i="55"/>
  <c r="F75" i="55"/>
  <c r="J75" i="55"/>
  <c r="N75" i="55"/>
  <c r="R75" i="55"/>
  <c r="V75" i="55"/>
  <c r="N76" i="55"/>
  <c r="F78" i="55"/>
  <c r="J78" i="55"/>
  <c r="N78" i="55"/>
  <c r="R78" i="55"/>
  <c r="V78" i="55"/>
  <c r="E79" i="55"/>
  <c r="I79" i="55"/>
  <c r="M79" i="55"/>
  <c r="Q79" i="55"/>
  <c r="U79" i="55"/>
  <c r="Y79" i="55"/>
  <c r="E80" i="55"/>
  <c r="I80" i="55"/>
  <c r="M80" i="55"/>
  <c r="Q80" i="55"/>
  <c r="U80" i="55"/>
  <c r="Y80" i="55"/>
  <c r="D85" i="55"/>
  <c r="E93" i="55"/>
  <c r="I93" i="55"/>
  <c r="M93" i="55"/>
  <c r="Q93" i="55"/>
  <c r="U93" i="55"/>
  <c r="Y93" i="55"/>
  <c r="E94" i="55"/>
  <c r="I94" i="55"/>
  <c r="M94" i="55"/>
  <c r="Q94" i="55"/>
  <c r="U94" i="55"/>
  <c r="Y94" i="55"/>
  <c r="F96" i="55"/>
  <c r="J96" i="55"/>
  <c r="N96" i="55"/>
  <c r="R96" i="55"/>
  <c r="V96" i="55"/>
  <c r="E97" i="55"/>
  <c r="I97" i="55"/>
  <c r="J87" i="55"/>
  <c r="N87" i="55"/>
  <c r="R87" i="55"/>
  <c r="E88" i="55"/>
  <c r="I88" i="55"/>
  <c r="M88" i="55"/>
  <c r="Q88" i="55"/>
  <c r="U88" i="55"/>
  <c r="Y88" i="55"/>
  <c r="F89" i="55"/>
  <c r="J89" i="55"/>
  <c r="N89" i="55"/>
  <c r="R89" i="55"/>
  <c r="V89" i="55"/>
  <c r="C91" i="55"/>
  <c r="G91" i="55"/>
  <c r="K91" i="55"/>
  <c r="O91" i="55"/>
  <c r="S91" i="55"/>
  <c r="W91" i="55"/>
  <c r="C92" i="55"/>
  <c r="G92" i="55"/>
  <c r="K92" i="55"/>
  <c r="O92" i="55"/>
  <c r="S92" i="55"/>
  <c r="W92" i="55"/>
  <c r="F93" i="55"/>
  <c r="J93" i="55"/>
  <c r="N93" i="55"/>
  <c r="R93" i="55"/>
  <c r="V93" i="55"/>
  <c r="C95" i="55"/>
  <c r="G95" i="55"/>
  <c r="K95" i="55"/>
  <c r="O95" i="55"/>
  <c r="S95" i="55"/>
  <c r="W95" i="55"/>
  <c r="C96" i="55"/>
  <c r="G96" i="55"/>
  <c r="K96" i="55"/>
  <c r="O96" i="55"/>
  <c r="S96" i="55"/>
  <c r="W96" i="55"/>
  <c r="F97" i="55"/>
  <c r="J97" i="55"/>
  <c r="N97" i="55"/>
  <c r="R97" i="55"/>
  <c r="V97" i="55"/>
  <c r="P77" i="55"/>
  <c r="X77" i="55"/>
  <c r="H78" i="55"/>
  <c r="P78" i="55"/>
  <c r="X78" i="55"/>
  <c r="G79" i="55"/>
  <c r="O79" i="55"/>
  <c r="W79" i="55"/>
  <c r="F80" i="55"/>
  <c r="N80" i="55"/>
  <c r="V80" i="55"/>
  <c r="F82" i="55"/>
  <c r="J82" i="55"/>
  <c r="N82" i="55"/>
  <c r="R82" i="55"/>
  <c r="V82" i="55"/>
  <c r="E83" i="55"/>
  <c r="I83" i="55"/>
  <c r="M83" i="55"/>
  <c r="Q83" i="55"/>
  <c r="U83" i="55"/>
  <c r="Y83" i="55"/>
  <c r="D84" i="55"/>
  <c r="H84" i="55"/>
  <c r="L84" i="55"/>
  <c r="P84" i="55"/>
  <c r="T84" i="55"/>
  <c r="X84" i="55"/>
  <c r="H85" i="55"/>
  <c r="L85" i="55"/>
  <c r="P85" i="55"/>
  <c r="X85" i="55"/>
  <c r="D86" i="55"/>
  <c r="H86" i="55"/>
  <c r="L86" i="55"/>
  <c r="P86" i="55"/>
  <c r="T86" i="55"/>
  <c r="X86" i="55"/>
  <c r="C87" i="55"/>
  <c r="G87" i="55"/>
  <c r="K87" i="55"/>
  <c r="O87" i="55"/>
  <c r="S87" i="55"/>
  <c r="W87" i="55"/>
  <c r="F88" i="55"/>
  <c r="J88" i="55"/>
  <c r="N88" i="55"/>
  <c r="R88" i="55"/>
  <c r="V88" i="55"/>
  <c r="C89" i="55"/>
  <c r="G89" i="55"/>
  <c r="K89" i="55"/>
  <c r="O89" i="55"/>
  <c r="D91" i="55"/>
  <c r="H91" i="55"/>
  <c r="L91" i="55"/>
  <c r="P91" i="55"/>
  <c r="T91" i="55"/>
  <c r="X91" i="55"/>
  <c r="W94" i="55"/>
  <c r="D95" i="55"/>
  <c r="H95" i="55"/>
  <c r="L95" i="55"/>
  <c r="P95" i="55"/>
  <c r="T95" i="55"/>
  <c r="X95" i="55"/>
  <c r="T74" i="55"/>
  <c r="C75" i="55"/>
  <c r="K75" i="55"/>
  <c r="S75" i="55"/>
  <c r="J76" i="55"/>
  <c r="R76" i="55"/>
  <c r="I77" i="55"/>
  <c r="Q77" i="55"/>
  <c r="Y77" i="55"/>
  <c r="C81" i="55"/>
  <c r="G81" i="55"/>
  <c r="K81" i="55"/>
  <c r="O81" i="55"/>
  <c r="S81" i="55"/>
  <c r="W81" i="55"/>
  <c r="C82" i="55"/>
  <c r="K82" i="55"/>
  <c r="S82" i="55"/>
  <c r="J83" i="55"/>
  <c r="R83" i="55"/>
  <c r="I84" i="55"/>
  <c r="Q84" i="55"/>
  <c r="U84" i="55"/>
  <c r="Y84" i="55"/>
  <c r="E85" i="55"/>
  <c r="I85" i="55"/>
  <c r="M85" i="55"/>
  <c r="Q85" i="55"/>
  <c r="U85" i="55"/>
  <c r="Y85" i="55"/>
  <c r="E86" i="55"/>
  <c r="T89" i="55"/>
  <c r="X89" i="55"/>
  <c r="D90" i="55"/>
  <c r="H90" i="55"/>
  <c r="L90" i="55"/>
  <c r="P90" i="55"/>
  <c r="T90" i="55"/>
  <c r="X90" i="55"/>
  <c r="I92" i="55"/>
  <c r="M92" i="55"/>
  <c r="P93" i="55"/>
  <c r="T93" i="55"/>
  <c r="D94" i="55"/>
  <c r="H94" i="55"/>
  <c r="L94" i="55"/>
  <c r="P94" i="55"/>
  <c r="T94" i="55"/>
  <c r="X94" i="55"/>
  <c r="E96" i="55"/>
  <c r="I96" i="55"/>
  <c r="L97" i="55"/>
  <c r="P97" i="55"/>
  <c r="S89" i="55"/>
  <c r="W89" i="55"/>
  <c r="F90" i="55"/>
  <c r="J90" i="55"/>
  <c r="N90" i="55"/>
  <c r="R90" i="55"/>
  <c r="V90" i="55"/>
  <c r="E91" i="55"/>
  <c r="I91" i="55"/>
  <c r="M91" i="55"/>
  <c r="Q91" i="55"/>
  <c r="U91" i="55"/>
  <c r="Y91" i="55"/>
  <c r="D92" i="55"/>
  <c r="H92" i="55"/>
  <c r="L92" i="55"/>
  <c r="P92" i="55"/>
  <c r="T92" i="55"/>
  <c r="X92" i="55"/>
  <c r="C93" i="55"/>
  <c r="G93" i="55"/>
  <c r="K93" i="55"/>
  <c r="O93" i="55"/>
  <c r="S93" i="55"/>
  <c r="W93" i="55"/>
  <c r="F94" i="55"/>
  <c r="J94" i="55"/>
  <c r="N94" i="55"/>
  <c r="R94" i="55"/>
  <c r="V94" i="55"/>
  <c r="E95" i="55"/>
  <c r="I95" i="55"/>
  <c r="M95" i="55"/>
  <c r="Q95" i="55"/>
  <c r="U95" i="55"/>
  <c r="Y95" i="55"/>
  <c r="D96" i="55"/>
  <c r="H96" i="55"/>
  <c r="L96" i="55"/>
  <c r="P96" i="55"/>
  <c r="T96" i="55"/>
  <c r="X96" i="55"/>
  <c r="C97" i="55"/>
  <c r="G97" i="55"/>
  <c r="K97" i="55"/>
  <c r="O97" i="55"/>
  <c r="S97" i="55"/>
  <c r="W97" i="55"/>
  <c r="F77" i="55"/>
  <c r="J77" i="55"/>
  <c r="N77" i="55"/>
  <c r="R77" i="55"/>
  <c r="V77" i="55"/>
  <c r="E78" i="55"/>
  <c r="I78" i="55"/>
  <c r="M78" i="55"/>
  <c r="Q78" i="55"/>
  <c r="U78" i="55"/>
  <c r="Y78" i="55"/>
  <c r="D79" i="55"/>
  <c r="H79" i="55"/>
  <c r="L79" i="55"/>
  <c r="P79" i="55"/>
  <c r="T79" i="55"/>
  <c r="X79" i="55"/>
  <c r="C80" i="55"/>
  <c r="G80" i="55"/>
  <c r="K80" i="55"/>
  <c r="O80" i="55"/>
  <c r="S80" i="55"/>
  <c r="W80" i="55"/>
  <c r="F81" i="55"/>
  <c r="J81" i="55"/>
  <c r="N81" i="55"/>
  <c r="R81" i="55"/>
  <c r="V81" i="55"/>
  <c r="E82" i="55"/>
  <c r="I82" i="55"/>
  <c r="M82" i="55"/>
  <c r="Q82" i="55"/>
  <c r="U82" i="55"/>
  <c r="Y82" i="55"/>
  <c r="D83" i="55"/>
  <c r="H83" i="55"/>
  <c r="L83" i="55"/>
  <c r="P83" i="55"/>
  <c r="T83" i="55"/>
  <c r="X83" i="55"/>
  <c r="C84" i="55"/>
  <c r="G84" i="55"/>
  <c r="K84" i="55"/>
  <c r="S84" i="55"/>
  <c r="J85" i="55"/>
  <c r="R85" i="55"/>
  <c r="I86" i="55"/>
  <c r="M86" i="55"/>
  <c r="Q86" i="55"/>
  <c r="U86" i="55"/>
  <c r="Y86" i="55"/>
  <c r="D87" i="55"/>
  <c r="H87" i="55"/>
  <c r="L87" i="55"/>
  <c r="P87" i="55"/>
  <c r="T87" i="55"/>
  <c r="X87" i="55"/>
  <c r="C88" i="55"/>
  <c r="G88" i="55"/>
  <c r="K88" i="55"/>
  <c r="O88" i="55"/>
  <c r="S88" i="55"/>
  <c r="W88" i="55"/>
  <c r="L89" i="55"/>
  <c r="P89" i="55"/>
  <c r="C90" i="55"/>
  <c r="G90" i="55"/>
  <c r="S90" i="55"/>
  <c r="W90" i="55"/>
  <c r="J91" i="55"/>
  <c r="N91" i="55"/>
  <c r="E92" i="55"/>
  <c r="Q92" i="55"/>
  <c r="U92" i="55"/>
  <c r="H93" i="55"/>
  <c r="L93" i="55"/>
  <c r="X93" i="55"/>
  <c r="C94" i="55"/>
  <c r="O94" i="55"/>
  <c r="S94" i="55"/>
  <c r="F95" i="55"/>
  <c r="J95" i="55"/>
  <c r="V95" i="55"/>
  <c r="M96" i="55"/>
  <c r="Q96" i="55"/>
  <c r="D97" i="55"/>
  <c r="H97" i="55"/>
  <c r="T97" i="55"/>
  <c r="X97" i="55"/>
  <c r="Y5" i="53"/>
  <c r="F71" i="53"/>
  <c r="J71" i="53"/>
  <c r="N71" i="53"/>
  <c r="R71" i="53"/>
  <c r="V71" i="53"/>
  <c r="Z39" i="53"/>
  <c r="E72" i="53"/>
  <c r="I72" i="53"/>
  <c r="M72" i="53"/>
  <c r="Q72" i="53"/>
  <c r="U72" i="53"/>
  <c r="Y72" i="53"/>
  <c r="D73" i="53"/>
  <c r="H73" i="53"/>
  <c r="L73" i="53"/>
  <c r="P73" i="53"/>
  <c r="T73" i="53"/>
  <c r="X73" i="53"/>
  <c r="C74" i="53"/>
  <c r="G74" i="53"/>
  <c r="K74" i="53"/>
  <c r="O74" i="53"/>
  <c r="S74" i="53"/>
  <c r="W74" i="53"/>
  <c r="F75" i="53"/>
  <c r="J75" i="53"/>
  <c r="N75" i="53"/>
  <c r="R75" i="53"/>
  <c r="V75" i="53"/>
  <c r="Z43" i="53"/>
  <c r="E76" i="53"/>
  <c r="I76" i="53"/>
  <c r="M76" i="53"/>
  <c r="Q76" i="53"/>
  <c r="U76" i="53"/>
  <c r="Y76" i="53"/>
  <c r="D77" i="53"/>
  <c r="H77" i="53"/>
  <c r="L77" i="53"/>
  <c r="P77" i="53"/>
  <c r="T77" i="53"/>
  <c r="X77" i="53"/>
  <c r="C78" i="53"/>
  <c r="G78" i="53"/>
  <c r="K78" i="53"/>
  <c r="O78" i="53"/>
  <c r="S78" i="53"/>
  <c r="W78" i="53"/>
  <c r="F79" i="53"/>
  <c r="J79" i="53"/>
  <c r="N79" i="53"/>
  <c r="R79" i="53"/>
  <c r="V79" i="53"/>
  <c r="Z47" i="53"/>
  <c r="E80" i="53"/>
  <c r="I80" i="53"/>
  <c r="M80" i="53"/>
  <c r="Q80" i="53"/>
  <c r="U80" i="53"/>
  <c r="Y80" i="53"/>
  <c r="D81" i="53"/>
  <c r="H81" i="53"/>
  <c r="L81" i="53"/>
  <c r="P81" i="53"/>
  <c r="T81" i="53"/>
  <c r="X81" i="53"/>
  <c r="C82" i="53"/>
  <c r="G82" i="53"/>
  <c r="K82" i="53"/>
  <c r="C71" i="53"/>
  <c r="G71" i="53"/>
  <c r="K71" i="53"/>
  <c r="O71" i="53"/>
  <c r="S71" i="53"/>
  <c r="W71" i="53"/>
  <c r="F72" i="53"/>
  <c r="J72" i="53"/>
  <c r="N72" i="53"/>
  <c r="R72" i="53"/>
  <c r="V72" i="53"/>
  <c r="Z40" i="53"/>
  <c r="E73" i="53"/>
  <c r="I73" i="53"/>
  <c r="M73" i="53"/>
  <c r="Q73" i="53"/>
  <c r="U73" i="53"/>
  <c r="Y73" i="53"/>
  <c r="D74" i="53"/>
  <c r="H74" i="53"/>
  <c r="L74" i="53"/>
  <c r="P74" i="53"/>
  <c r="T74" i="53"/>
  <c r="X74" i="53"/>
  <c r="C75" i="53"/>
  <c r="G75" i="53"/>
  <c r="K75" i="53"/>
  <c r="O75" i="53"/>
  <c r="S75" i="53"/>
  <c r="W75" i="53"/>
  <c r="F76" i="53"/>
  <c r="J76" i="53"/>
  <c r="N76" i="53"/>
  <c r="R76" i="53"/>
  <c r="V76" i="53"/>
  <c r="Z44" i="53"/>
  <c r="E77" i="53"/>
  <c r="I77" i="53"/>
  <c r="M77" i="53"/>
  <c r="Q77" i="53"/>
  <c r="U77" i="53"/>
  <c r="Y77" i="53"/>
  <c r="D78" i="53"/>
  <c r="H78" i="53"/>
  <c r="L78" i="53"/>
  <c r="P78" i="53"/>
  <c r="T78" i="53"/>
  <c r="X78" i="53"/>
  <c r="C79" i="53"/>
  <c r="G79" i="53"/>
  <c r="K79" i="53"/>
  <c r="O79" i="53"/>
  <c r="S79" i="53"/>
  <c r="W79" i="53"/>
  <c r="F80" i="53"/>
  <c r="J80" i="53"/>
  <c r="N80" i="53"/>
  <c r="R80" i="53"/>
  <c r="V80" i="53"/>
  <c r="Z48" i="53"/>
  <c r="E81" i="53"/>
  <c r="I81" i="53"/>
  <c r="M81" i="53"/>
  <c r="Q81" i="53"/>
  <c r="U81" i="53"/>
  <c r="Y81" i="53"/>
  <c r="D82" i="53"/>
  <c r="H82" i="53"/>
  <c r="L82" i="53"/>
  <c r="I70" i="53"/>
  <c r="D71" i="53"/>
  <c r="H71" i="53"/>
  <c r="L71" i="53"/>
  <c r="P71" i="53"/>
  <c r="T71" i="53"/>
  <c r="X71" i="53"/>
  <c r="C72" i="53"/>
  <c r="G72" i="53"/>
  <c r="K72" i="53"/>
  <c r="O72" i="53"/>
  <c r="S72" i="53"/>
  <c r="W72" i="53"/>
  <c r="F73" i="53"/>
  <c r="J73" i="53"/>
  <c r="N73" i="53"/>
  <c r="R73" i="53"/>
  <c r="V73" i="53"/>
  <c r="E74" i="53"/>
  <c r="I74" i="53"/>
  <c r="M74" i="53"/>
  <c r="Q74" i="53"/>
  <c r="U74" i="53"/>
  <c r="Y74" i="53"/>
  <c r="D75" i="53"/>
  <c r="H75" i="53"/>
  <c r="L75" i="53"/>
  <c r="P75" i="53"/>
  <c r="T75" i="53"/>
  <c r="X75" i="53"/>
  <c r="C76" i="53"/>
  <c r="G76" i="53"/>
  <c r="K76" i="53"/>
  <c r="O76" i="53"/>
  <c r="S76" i="53"/>
  <c r="W76" i="53"/>
  <c r="F77" i="53"/>
  <c r="J77" i="53"/>
  <c r="N77" i="53"/>
  <c r="R77" i="53"/>
  <c r="V77" i="53"/>
  <c r="E78" i="53"/>
  <c r="I78" i="53"/>
  <c r="M78" i="53"/>
  <c r="Q78" i="53"/>
  <c r="U78" i="53"/>
  <c r="Y78" i="53"/>
  <c r="D79" i="53"/>
  <c r="H79" i="53"/>
  <c r="L79" i="53"/>
  <c r="P79" i="53"/>
  <c r="T79" i="53"/>
  <c r="X79" i="53"/>
  <c r="C80" i="53"/>
  <c r="G80" i="53"/>
  <c r="K80" i="53"/>
  <c r="O80" i="53"/>
  <c r="S80" i="53"/>
  <c r="W80" i="53"/>
  <c r="AA48" i="53"/>
  <c r="F81" i="53"/>
  <c r="J81" i="53"/>
  <c r="N81" i="53"/>
  <c r="R81" i="53"/>
  <c r="V81" i="53"/>
  <c r="E82" i="53"/>
  <c r="I82" i="53"/>
  <c r="M82" i="53"/>
  <c r="Q82" i="53"/>
  <c r="U82" i="53"/>
  <c r="Y82" i="53"/>
  <c r="E71" i="53"/>
  <c r="I71" i="53"/>
  <c r="M71" i="53"/>
  <c r="Q71" i="53"/>
  <c r="U71" i="53"/>
  <c r="Y71" i="53"/>
  <c r="D72" i="53"/>
  <c r="H72" i="53"/>
  <c r="L72" i="53"/>
  <c r="P72" i="53"/>
  <c r="T72" i="53"/>
  <c r="X72" i="53"/>
  <c r="C73" i="53"/>
  <c r="G73" i="53"/>
  <c r="K73" i="53"/>
  <c r="O73" i="53"/>
  <c r="S73" i="53"/>
  <c r="W73" i="53"/>
  <c r="F74" i="53"/>
  <c r="J74" i="53"/>
  <c r="N74" i="53"/>
  <c r="R74" i="53"/>
  <c r="V74" i="53"/>
  <c r="Z42" i="53"/>
  <c r="E75" i="53"/>
  <c r="I75" i="53"/>
  <c r="M75" i="53"/>
  <c r="Q75" i="53"/>
  <c r="U75" i="53"/>
  <c r="Y75" i="53"/>
  <c r="D76" i="53"/>
  <c r="H76" i="53"/>
  <c r="L76" i="53"/>
  <c r="P76" i="53"/>
  <c r="T76" i="53"/>
  <c r="X76" i="53"/>
  <c r="C77" i="53"/>
  <c r="G77" i="53"/>
  <c r="K77" i="53"/>
  <c r="O77" i="53"/>
  <c r="S77" i="53"/>
  <c r="W77" i="53"/>
  <c r="F78" i="53"/>
  <c r="J78" i="53"/>
  <c r="N78" i="53"/>
  <c r="R78" i="53"/>
  <c r="V78" i="53"/>
  <c r="Z46" i="53"/>
  <c r="E79" i="53"/>
  <c r="I79" i="53"/>
  <c r="M79" i="53"/>
  <c r="Q79" i="53"/>
  <c r="U79" i="53"/>
  <c r="Y79" i="53"/>
  <c r="D80" i="53"/>
  <c r="H80" i="53"/>
  <c r="L80" i="53"/>
  <c r="P80" i="53"/>
  <c r="T80" i="53"/>
  <c r="X80" i="53"/>
  <c r="C81" i="53"/>
  <c r="G81" i="53"/>
  <c r="K81" i="53"/>
  <c r="O81" i="53"/>
  <c r="S81" i="53"/>
  <c r="W81" i="53"/>
  <c r="AA49" i="53"/>
  <c r="F82" i="53"/>
  <c r="D83" i="53"/>
  <c r="H83" i="53"/>
  <c r="L83" i="53"/>
  <c r="P83" i="53"/>
  <c r="T83" i="53"/>
  <c r="X83" i="53"/>
  <c r="C84" i="53"/>
  <c r="G84" i="53"/>
  <c r="K84" i="53"/>
  <c r="O84" i="53"/>
  <c r="S84" i="53"/>
  <c r="W84" i="53"/>
  <c r="F85" i="53"/>
  <c r="J85" i="53"/>
  <c r="N85" i="53"/>
  <c r="R85" i="53"/>
  <c r="V85" i="53"/>
  <c r="E86" i="53"/>
  <c r="I86" i="53"/>
  <c r="M86" i="53"/>
  <c r="Q86" i="53"/>
  <c r="U86" i="53"/>
  <c r="Y86" i="53"/>
  <c r="D87" i="53"/>
  <c r="H87" i="53"/>
  <c r="L87" i="53"/>
  <c r="P87" i="53"/>
  <c r="T87" i="53"/>
  <c r="X87" i="53"/>
  <c r="C88" i="53"/>
  <c r="G88" i="53"/>
  <c r="K88" i="53"/>
  <c r="O88" i="53"/>
  <c r="S88" i="53"/>
  <c r="W88" i="53"/>
  <c r="AA56" i="53"/>
  <c r="F89" i="53"/>
  <c r="J89" i="53"/>
  <c r="N89" i="53"/>
  <c r="R89" i="53"/>
  <c r="V89" i="53"/>
  <c r="E90" i="53"/>
  <c r="I90" i="53"/>
  <c r="M90" i="53"/>
  <c r="Q90" i="53"/>
  <c r="U90" i="53"/>
  <c r="Y90" i="53"/>
  <c r="D91" i="53"/>
  <c r="H91" i="53"/>
  <c r="L91" i="53"/>
  <c r="P91" i="53"/>
  <c r="T91" i="53"/>
  <c r="X91" i="53"/>
  <c r="C92" i="53"/>
  <c r="G92" i="53"/>
  <c r="K92" i="53"/>
  <c r="O92" i="53"/>
  <c r="S92" i="53"/>
  <c r="W92" i="53"/>
  <c r="F93" i="53"/>
  <c r="J93" i="53"/>
  <c r="N93" i="53"/>
  <c r="R93" i="53"/>
  <c r="V93" i="53"/>
  <c r="E94" i="53"/>
  <c r="I94" i="53"/>
  <c r="M94" i="53"/>
  <c r="Q94" i="53"/>
  <c r="U94" i="53"/>
  <c r="Y94" i="53"/>
  <c r="D95" i="53"/>
  <c r="H95" i="53"/>
  <c r="L95" i="53"/>
  <c r="P95" i="53"/>
  <c r="T95" i="53"/>
  <c r="X95" i="53"/>
  <c r="J82" i="53"/>
  <c r="N82" i="53"/>
  <c r="R82" i="53"/>
  <c r="V82" i="53"/>
  <c r="Z50" i="53"/>
  <c r="E83" i="53"/>
  <c r="I83" i="53"/>
  <c r="M83" i="53"/>
  <c r="Q83" i="53"/>
  <c r="U83" i="53"/>
  <c r="Y83" i="53"/>
  <c r="D84" i="53"/>
  <c r="H84" i="53"/>
  <c r="L84" i="53"/>
  <c r="P84" i="53"/>
  <c r="T84" i="53"/>
  <c r="X84" i="53"/>
  <c r="C85" i="53"/>
  <c r="G85" i="53"/>
  <c r="K85" i="53"/>
  <c r="O85" i="53"/>
  <c r="S85" i="53"/>
  <c r="W85" i="53"/>
  <c r="F86" i="53"/>
  <c r="J86" i="53"/>
  <c r="N86" i="53"/>
  <c r="R86" i="53"/>
  <c r="V86" i="53"/>
  <c r="Z54" i="53"/>
  <c r="E87" i="53"/>
  <c r="I87" i="53"/>
  <c r="M87" i="53"/>
  <c r="Q87" i="53"/>
  <c r="U87" i="53"/>
  <c r="Y87" i="53"/>
  <c r="D88" i="53"/>
  <c r="H88" i="53"/>
  <c r="L88" i="53"/>
  <c r="P88" i="53"/>
  <c r="T88" i="53"/>
  <c r="X88" i="53"/>
  <c r="C89" i="53"/>
  <c r="G89" i="53"/>
  <c r="K89" i="53"/>
  <c r="O89" i="53"/>
  <c r="S89" i="53"/>
  <c r="W89" i="53"/>
  <c r="F90" i="53"/>
  <c r="J90" i="53"/>
  <c r="N90" i="53"/>
  <c r="R90" i="53"/>
  <c r="V90" i="53"/>
  <c r="Z58" i="53"/>
  <c r="E91" i="53"/>
  <c r="I91" i="53"/>
  <c r="M91" i="53"/>
  <c r="Q91" i="53"/>
  <c r="U91" i="53"/>
  <c r="Y91" i="53"/>
  <c r="D92" i="53"/>
  <c r="H92" i="53"/>
  <c r="L92" i="53"/>
  <c r="P92" i="53"/>
  <c r="T92" i="53"/>
  <c r="X92" i="53"/>
  <c r="C93" i="53"/>
  <c r="G93" i="53"/>
  <c r="K93" i="53"/>
  <c r="O93" i="53"/>
  <c r="S93" i="53"/>
  <c r="W93" i="53"/>
  <c r="F94" i="53"/>
  <c r="J94" i="53"/>
  <c r="N94" i="53"/>
  <c r="R94" i="53"/>
  <c r="V94" i="53"/>
  <c r="Z62" i="53"/>
  <c r="E95" i="53"/>
  <c r="I95" i="53"/>
  <c r="M95" i="53"/>
  <c r="Q95" i="53"/>
  <c r="U95" i="53"/>
  <c r="Y95" i="53"/>
  <c r="Z63" i="53"/>
  <c r="AA63" i="53"/>
  <c r="O82" i="53"/>
  <c r="S82" i="53"/>
  <c r="W82" i="53"/>
  <c r="AA50" i="53"/>
  <c r="F83" i="53"/>
  <c r="J83" i="53"/>
  <c r="N83" i="53"/>
  <c r="R83" i="53"/>
  <c r="V83" i="53"/>
  <c r="Z51" i="53"/>
  <c r="E84" i="53"/>
  <c r="I84" i="53"/>
  <c r="M84" i="53"/>
  <c r="Q84" i="53"/>
  <c r="U84" i="53"/>
  <c r="Y84" i="53"/>
  <c r="D85" i="53"/>
  <c r="H85" i="53"/>
  <c r="L85" i="53"/>
  <c r="P85" i="53"/>
  <c r="T85" i="53"/>
  <c r="X85" i="53"/>
  <c r="C86" i="53"/>
  <c r="G86" i="53"/>
  <c r="K86" i="53"/>
  <c r="O86" i="53"/>
  <c r="S86" i="53"/>
  <c r="W86" i="53"/>
  <c r="AA54" i="53"/>
  <c r="F87" i="53"/>
  <c r="J87" i="53"/>
  <c r="N87" i="53"/>
  <c r="R87" i="53"/>
  <c r="V87" i="53"/>
  <c r="Z55" i="53"/>
  <c r="E88" i="53"/>
  <c r="I88" i="53"/>
  <c r="M88" i="53"/>
  <c r="Q88" i="53"/>
  <c r="U88" i="53"/>
  <c r="Y88" i="53"/>
  <c r="D89" i="53"/>
  <c r="H89" i="53"/>
  <c r="L89" i="53"/>
  <c r="P89" i="53"/>
  <c r="T89" i="53"/>
  <c r="X89" i="53"/>
  <c r="C90" i="53"/>
  <c r="G90" i="53"/>
  <c r="K90" i="53"/>
  <c r="O90" i="53"/>
  <c r="S90" i="53"/>
  <c r="W90" i="53"/>
  <c r="AA58" i="53"/>
  <c r="F91" i="53"/>
  <c r="J91" i="53"/>
  <c r="N91" i="53"/>
  <c r="R91" i="53"/>
  <c r="V91" i="53"/>
  <c r="Z59" i="53"/>
  <c r="E92" i="53"/>
  <c r="I92" i="53"/>
  <c r="M92" i="53"/>
  <c r="Q92" i="53"/>
  <c r="U92" i="53"/>
  <c r="Y92" i="53"/>
  <c r="D93" i="53"/>
  <c r="H93" i="53"/>
  <c r="L93" i="53"/>
  <c r="P93" i="53"/>
  <c r="T93" i="53"/>
  <c r="X93" i="53"/>
  <c r="C94" i="53"/>
  <c r="G94" i="53"/>
  <c r="K94" i="53"/>
  <c r="O94" i="53"/>
  <c r="S94" i="53"/>
  <c r="W94" i="53"/>
  <c r="AA62" i="53"/>
  <c r="F95" i="53"/>
  <c r="J95" i="53"/>
  <c r="N95" i="53"/>
  <c r="C96" i="53"/>
  <c r="P82" i="53"/>
  <c r="T82" i="53"/>
  <c r="X82" i="53"/>
  <c r="C83" i="53"/>
  <c r="G83" i="53"/>
  <c r="K83" i="53"/>
  <c r="O83" i="53"/>
  <c r="S83" i="53"/>
  <c r="W83" i="53"/>
  <c r="AA51" i="53"/>
  <c r="F84" i="53"/>
  <c r="J84" i="53"/>
  <c r="N84" i="53"/>
  <c r="R84" i="53"/>
  <c r="V84" i="53"/>
  <c r="Z52" i="53"/>
  <c r="E85" i="53"/>
  <c r="I85" i="53"/>
  <c r="M85" i="53"/>
  <c r="Q85" i="53"/>
  <c r="U85" i="53"/>
  <c r="Y85" i="53"/>
  <c r="D86" i="53"/>
  <c r="H86" i="53"/>
  <c r="L86" i="53"/>
  <c r="P86" i="53"/>
  <c r="T86" i="53"/>
  <c r="X86" i="53"/>
  <c r="C87" i="53"/>
  <c r="G87" i="53"/>
  <c r="K87" i="53"/>
  <c r="O87" i="53"/>
  <c r="S87" i="53"/>
  <c r="W87" i="53"/>
  <c r="AA55" i="53"/>
  <c r="F88" i="53"/>
  <c r="J88" i="53"/>
  <c r="N88" i="53"/>
  <c r="R88" i="53"/>
  <c r="V88" i="53"/>
  <c r="Z56" i="53"/>
  <c r="E89" i="53"/>
  <c r="I89" i="53"/>
  <c r="M89" i="53"/>
  <c r="Q89" i="53"/>
  <c r="U89" i="53"/>
  <c r="Y89" i="53"/>
  <c r="D90" i="53"/>
  <c r="H90" i="53"/>
  <c r="L90" i="53"/>
  <c r="P90" i="53"/>
  <c r="T90" i="53"/>
  <c r="X90" i="53"/>
  <c r="C91" i="53"/>
  <c r="G91" i="53"/>
  <c r="K91" i="53"/>
  <c r="O91" i="53"/>
  <c r="S91" i="53"/>
  <c r="W91" i="53"/>
  <c r="AA59" i="53"/>
  <c r="F92" i="53"/>
  <c r="J92" i="53"/>
  <c r="N92" i="53"/>
  <c r="R92" i="53"/>
  <c r="V92" i="53"/>
  <c r="Z60" i="53"/>
  <c r="E93" i="53"/>
  <c r="I93" i="53"/>
  <c r="M93" i="53"/>
  <c r="Q93" i="53"/>
  <c r="U93" i="53"/>
  <c r="Y93" i="53"/>
  <c r="D94" i="53"/>
  <c r="H94" i="53"/>
  <c r="L94" i="53"/>
  <c r="P94" i="53"/>
  <c r="T94" i="53"/>
  <c r="X94" i="53"/>
  <c r="C95" i="53"/>
  <c r="G95" i="53"/>
  <c r="K95" i="53"/>
  <c r="D96" i="53"/>
  <c r="H96" i="53"/>
  <c r="O95" i="53"/>
  <c r="S95" i="53"/>
  <c r="W95" i="53"/>
  <c r="F96" i="53"/>
  <c r="J96" i="53"/>
  <c r="N96" i="53"/>
  <c r="R96" i="53"/>
  <c r="V96" i="53"/>
  <c r="Z64" i="53"/>
  <c r="E97" i="53"/>
  <c r="I97" i="53"/>
  <c r="M97" i="53"/>
  <c r="Q97" i="53"/>
  <c r="U97" i="53"/>
  <c r="Y97" i="53"/>
  <c r="G96" i="53"/>
  <c r="K96" i="53"/>
  <c r="O96" i="53"/>
  <c r="S96" i="53"/>
  <c r="W96" i="53"/>
  <c r="F97" i="53"/>
  <c r="J97" i="53"/>
  <c r="N97" i="53"/>
  <c r="R97" i="53"/>
  <c r="V97" i="53"/>
  <c r="Z65" i="53"/>
  <c r="L96" i="53"/>
  <c r="P96" i="53"/>
  <c r="T96" i="53"/>
  <c r="X96" i="53"/>
  <c r="C97" i="53"/>
  <c r="G97" i="53"/>
  <c r="K97" i="53"/>
  <c r="O97" i="53"/>
  <c r="S97" i="53"/>
  <c r="W97" i="53"/>
  <c r="AA65" i="53"/>
  <c r="R95" i="53"/>
  <c r="V95" i="53"/>
  <c r="E96" i="53"/>
  <c r="I96" i="53"/>
  <c r="M96" i="53"/>
  <c r="Q96" i="53"/>
  <c r="U96" i="53"/>
  <c r="Y96" i="53"/>
  <c r="D97" i="53"/>
  <c r="H97" i="53"/>
  <c r="L97" i="53"/>
  <c r="P97" i="53"/>
  <c r="T97" i="53"/>
  <c r="X97" i="53"/>
  <c r="X80" i="49"/>
  <c r="Z80" i="49" s="1"/>
  <c r="P95" i="49"/>
  <c r="P162" i="49"/>
  <c r="X95" i="49"/>
  <c r="Z95" i="49" s="1"/>
  <c r="D149" i="49"/>
  <c r="W81" i="49"/>
  <c r="L38" i="49"/>
  <c r="L71" i="49" s="1"/>
  <c r="O79" i="49"/>
  <c r="C81" i="49"/>
  <c r="S81" i="49"/>
  <c r="O83" i="49"/>
  <c r="S83" i="49"/>
  <c r="O93" i="49"/>
  <c r="W93" i="49"/>
  <c r="D79" i="49"/>
  <c r="D146" i="49"/>
  <c r="L79" i="49"/>
  <c r="L146" i="49"/>
  <c r="T79" i="49"/>
  <c r="T146" i="49"/>
  <c r="X79" i="49"/>
  <c r="Z79" i="49" s="1"/>
  <c r="H81" i="49"/>
  <c r="H148" i="49"/>
  <c r="L81" i="49"/>
  <c r="L148" i="49"/>
  <c r="X81" i="49"/>
  <c r="Z81" i="49" s="1"/>
  <c r="X148" i="49"/>
  <c r="Z148" i="49" s="1"/>
  <c r="H83" i="49"/>
  <c r="H150" i="49"/>
  <c r="X83" i="49"/>
  <c r="Z83" i="49" s="1"/>
  <c r="X150" i="49"/>
  <c r="Z150" i="49" s="1"/>
  <c r="H93" i="49"/>
  <c r="H160" i="49"/>
  <c r="L93" i="49"/>
  <c r="L160" i="49"/>
  <c r="X93" i="49"/>
  <c r="Z93" i="49" s="1"/>
  <c r="X160" i="49"/>
  <c r="Z160" i="49" s="1"/>
  <c r="K79" i="49"/>
  <c r="W83" i="49"/>
  <c r="P147" i="49"/>
  <c r="T149" i="49"/>
  <c r="D151" i="49"/>
  <c r="P151" i="49"/>
  <c r="T162" i="49"/>
  <c r="T151" i="49"/>
  <c r="D80" i="49"/>
  <c r="D147" i="49"/>
  <c r="P82" i="49"/>
  <c r="P149" i="49"/>
  <c r="X82" i="49"/>
  <c r="Z82" i="49" s="1"/>
  <c r="X84" i="49"/>
  <c r="Z84" i="49" s="1"/>
  <c r="W79" i="49"/>
  <c r="H38" i="49"/>
  <c r="P38" i="49"/>
  <c r="C79" i="49"/>
  <c r="S79" i="49"/>
  <c r="O81" i="49"/>
  <c r="C83" i="49"/>
  <c r="G5" i="49"/>
  <c r="W5" i="49"/>
  <c r="W84" i="49"/>
  <c r="G80" i="49"/>
  <c r="K80" i="49"/>
  <c r="W80" i="49"/>
  <c r="G82" i="49"/>
  <c r="K82" i="49"/>
  <c r="W82" i="49"/>
  <c r="G84" i="49"/>
  <c r="O84" i="49"/>
  <c r="W95" i="49"/>
  <c r="C146" i="49"/>
  <c r="C104" i="49"/>
  <c r="G146" i="49"/>
  <c r="G104" i="49"/>
  <c r="K146" i="49"/>
  <c r="K104" i="49"/>
  <c r="O146" i="49"/>
  <c r="O104" i="49"/>
  <c r="S146" i="49"/>
  <c r="S104" i="49"/>
  <c r="W146" i="49"/>
  <c r="W104" i="49"/>
  <c r="T147" i="49"/>
  <c r="D162" i="49"/>
  <c r="U83" i="49"/>
  <c r="E84" i="49"/>
  <c r="I84" i="49"/>
  <c r="M84" i="49"/>
  <c r="Q84" i="49"/>
  <c r="U84" i="49"/>
  <c r="E93" i="49"/>
  <c r="I93" i="49"/>
  <c r="M93" i="49"/>
  <c r="Q93" i="49"/>
  <c r="U93" i="49"/>
  <c r="E95" i="49"/>
  <c r="I95" i="49"/>
  <c r="M95" i="49"/>
  <c r="Q95" i="49"/>
  <c r="U95" i="49"/>
  <c r="M79" i="49"/>
  <c r="E80" i="49"/>
  <c r="R95" i="49"/>
  <c r="H146" i="49"/>
  <c r="P146" i="49"/>
  <c r="X146" i="49"/>
  <c r="Z146" i="49" s="1"/>
  <c r="D148" i="49"/>
  <c r="P148" i="49"/>
  <c r="T148" i="49"/>
  <c r="D150" i="49"/>
  <c r="P150" i="49"/>
  <c r="T150" i="49"/>
  <c r="D160" i="49"/>
  <c r="P160" i="49"/>
  <c r="T160" i="49"/>
  <c r="I172" i="49"/>
  <c r="M172" i="49"/>
  <c r="Q172" i="49"/>
  <c r="U172" i="49"/>
  <c r="I79" i="49"/>
  <c r="C147" i="49"/>
  <c r="G147" i="49"/>
  <c r="K147" i="49"/>
  <c r="O147" i="49"/>
  <c r="S147" i="49"/>
  <c r="W147" i="49"/>
  <c r="E148" i="49"/>
  <c r="I148" i="49"/>
  <c r="M148" i="49"/>
  <c r="Q148" i="49"/>
  <c r="U148" i="49"/>
  <c r="C149" i="49"/>
  <c r="G149" i="49"/>
  <c r="K149" i="49"/>
  <c r="O149" i="49"/>
  <c r="S149" i="49"/>
  <c r="W149" i="49"/>
  <c r="E150" i="49"/>
  <c r="I150" i="49"/>
  <c r="M150" i="49"/>
  <c r="Q150" i="49"/>
  <c r="U150" i="49"/>
  <c r="C151" i="49"/>
  <c r="G151" i="49"/>
  <c r="K151" i="49"/>
  <c r="O151" i="49"/>
  <c r="S151" i="49"/>
  <c r="W151" i="49"/>
  <c r="E160" i="49"/>
  <c r="I160" i="49"/>
  <c r="M160" i="49"/>
  <c r="Q160" i="49"/>
  <c r="U160" i="49"/>
  <c r="C162" i="49"/>
  <c r="G162" i="49"/>
  <c r="K162" i="49"/>
  <c r="O162" i="49"/>
  <c r="S162" i="49"/>
  <c r="W162" i="49"/>
  <c r="C84" i="49"/>
  <c r="K84" i="49"/>
  <c r="S84" i="49"/>
  <c r="C93" i="49"/>
  <c r="K93" i="49"/>
  <c r="S93" i="49"/>
  <c r="C95" i="49"/>
  <c r="K95" i="49"/>
  <c r="S95" i="49"/>
  <c r="F146" i="49"/>
  <c r="J146" i="49"/>
  <c r="N146" i="49"/>
  <c r="R146" i="49"/>
  <c r="V146" i="49"/>
  <c r="H147" i="49"/>
  <c r="L147" i="49"/>
  <c r="X147" i="49"/>
  <c r="Z147" i="49" s="1"/>
  <c r="F148" i="49"/>
  <c r="J148" i="49"/>
  <c r="N148" i="49"/>
  <c r="R148" i="49"/>
  <c r="V148" i="49"/>
  <c r="H149" i="49"/>
  <c r="L149" i="49"/>
  <c r="X149" i="49"/>
  <c r="Z149" i="49" s="1"/>
  <c r="F150" i="49"/>
  <c r="J150" i="49"/>
  <c r="N150" i="49"/>
  <c r="R150" i="49"/>
  <c r="V150" i="49"/>
  <c r="H151" i="49"/>
  <c r="L151" i="49"/>
  <c r="X151" i="49"/>
  <c r="Z151" i="49" s="1"/>
  <c r="F160" i="49"/>
  <c r="J160" i="49"/>
  <c r="N160" i="49"/>
  <c r="R160" i="49"/>
  <c r="V160" i="49"/>
  <c r="H162" i="49"/>
  <c r="L162" i="49"/>
  <c r="X162" i="49"/>
  <c r="Z162" i="49" s="1"/>
  <c r="W148" i="49"/>
  <c r="E149" i="49"/>
  <c r="I149" i="49"/>
  <c r="M149" i="49"/>
  <c r="Q149" i="49"/>
  <c r="U149" i="49"/>
  <c r="C150" i="49"/>
  <c r="G150" i="49"/>
  <c r="K150" i="49"/>
  <c r="O150" i="49"/>
  <c r="S150" i="49"/>
  <c r="W150" i="49"/>
  <c r="E151" i="49"/>
  <c r="I151" i="49"/>
  <c r="M151" i="49"/>
  <c r="Q151" i="49"/>
  <c r="U151" i="49"/>
  <c r="C160" i="49"/>
  <c r="G160" i="49"/>
  <c r="K160" i="49"/>
  <c r="O160" i="49"/>
  <c r="S160" i="49"/>
  <c r="W160" i="49"/>
  <c r="E162" i="49"/>
  <c r="I162" i="49"/>
  <c r="M162" i="49"/>
  <c r="Q162" i="49"/>
  <c r="U162" i="49"/>
  <c r="F147" i="49"/>
  <c r="J147" i="49"/>
  <c r="N147" i="49"/>
  <c r="R147" i="49"/>
  <c r="V147" i="49"/>
  <c r="F149" i="49"/>
  <c r="J149" i="49"/>
  <c r="N149" i="49"/>
  <c r="R149" i="49"/>
  <c r="V149" i="49"/>
  <c r="F151" i="49"/>
  <c r="J151" i="49"/>
  <c r="N151" i="49"/>
  <c r="R151" i="49"/>
  <c r="V151" i="49"/>
  <c r="F162" i="49"/>
  <c r="J162" i="49"/>
  <c r="N162" i="49"/>
  <c r="R162" i="49"/>
  <c r="V162" i="49"/>
  <c r="B3" i="46"/>
  <c r="Q70" i="55" l="1"/>
  <c r="G70" i="53"/>
  <c r="W138" i="49"/>
  <c r="AB92" i="55"/>
  <c r="AB5" i="49"/>
  <c r="AB5" i="53"/>
  <c r="AB38" i="53"/>
  <c r="AB70" i="57"/>
  <c r="G138" i="49"/>
  <c r="C138" i="49"/>
  <c r="AB172" i="49"/>
  <c r="K71" i="49"/>
  <c r="K138" i="49"/>
  <c r="J138" i="49"/>
  <c r="AB93" i="49"/>
  <c r="AB83" i="53"/>
  <c r="AB74" i="55"/>
  <c r="AA71" i="55"/>
  <c r="Z71" i="55"/>
  <c r="AB83" i="55"/>
  <c r="AB79" i="55"/>
  <c r="AB76" i="55"/>
  <c r="Z74" i="55"/>
  <c r="AA74" i="55"/>
  <c r="AB89" i="55"/>
  <c r="Z80" i="55"/>
  <c r="AA80" i="55"/>
  <c r="AB84" i="49"/>
  <c r="Z95" i="55"/>
  <c r="AA95" i="55"/>
  <c r="AB91" i="55"/>
  <c r="Z77" i="55"/>
  <c r="AA77" i="55"/>
  <c r="AA93" i="55"/>
  <c r="Z93" i="55"/>
  <c r="AB80" i="55"/>
  <c r="AB71" i="55"/>
  <c r="AB81" i="55"/>
  <c r="E70" i="53"/>
  <c r="AA92" i="55"/>
  <c r="Z92" i="55"/>
  <c r="Z86" i="55"/>
  <c r="AA86" i="55"/>
  <c r="Z78" i="55"/>
  <c r="AA78" i="55"/>
  <c r="AB95" i="55"/>
  <c r="AA84" i="55"/>
  <c r="Z84" i="55"/>
  <c r="AB93" i="55"/>
  <c r="Z87" i="55"/>
  <c r="AA87" i="55"/>
  <c r="Z90" i="55"/>
  <c r="AA90" i="55"/>
  <c r="AB72" i="55"/>
  <c r="AA91" i="55"/>
  <c r="Z91" i="55"/>
  <c r="Z81" i="55"/>
  <c r="AA81" i="55"/>
  <c r="AB82" i="53"/>
  <c r="AB78" i="53"/>
  <c r="AB86" i="55"/>
  <c r="AA82" i="55"/>
  <c r="Z82" i="55"/>
  <c r="AB78" i="55"/>
  <c r="AB84" i="55"/>
  <c r="Z94" i="55"/>
  <c r="AA94" i="55"/>
  <c r="Z89" i="55"/>
  <c r="AA89" i="55"/>
  <c r="AB87" i="55"/>
  <c r="AB38" i="55"/>
  <c r="Z73" i="55"/>
  <c r="AA73" i="55"/>
  <c r="AB92" i="53"/>
  <c r="AB82" i="55"/>
  <c r="Z85" i="55"/>
  <c r="AA85" i="55"/>
  <c r="AB94" i="55"/>
  <c r="AB77" i="55"/>
  <c r="AA75" i="55"/>
  <c r="Z75" i="55"/>
  <c r="AB73" i="55"/>
  <c r="AB80" i="53"/>
  <c r="AB79" i="53"/>
  <c r="AB81" i="53"/>
  <c r="AB85" i="55"/>
  <c r="AA38" i="55"/>
  <c r="Z38" i="55"/>
  <c r="AB75" i="55"/>
  <c r="AB97" i="55"/>
  <c r="AB90" i="55"/>
  <c r="D71" i="49"/>
  <c r="Z96" i="55"/>
  <c r="AA96" i="55"/>
  <c r="AA83" i="55"/>
  <c r="Z83" i="55"/>
  <c r="Z79" i="55"/>
  <c r="AA79" i="55"/>
  <c r="AA76" i="55"/>
  <c r="Z76" i="55"/>
  <c r="Z72" i="55"/>
  <c r="AA72" i="55"/>
  <c r="Z97" i="55"/>
  <c r="AA97" i="55"/>
  <c r="AB96" i="55"/>
  <c r="AA70" i="57"/>
  <c r="Z70" i="57"/>
  <c r="S70" i="56"/>
  <c r="AA5" i="56"/>
  <c r="Z5" i="56"/>
  <c r="AA70" i="56"/>
  <c r="Z70" i="56"/>
  <c r="Z5" i="55"/>
  <c r="AA5" i="55"/>
  <c r="AB5" i="55"/>
  <c r="H70" i="53"/>
  <c r="N70" i="53"/>
  <c r="AA5" i="53"/>
  <c r="Z5" i="53"/>
  <c r="K70" i="53"/>
  <c r="AA108" i="51"/>
  <c r="AB108" i="51"/>
  <c r="AB5" i="51"/>
  <c r="AA5" i="51"/>
  <c r="Z5" i="51"/>
  <c r="M70" i="53"/>
  <c r="R70" i="53"/>
  <c r="AB149" i="49"/>
  <c r="AB150" i="49"/>
  <c r="P71" i="49"/>
  <c r="F138" i="49"/>
  <c r="X71" i="49"/>
  <c r="Z71" i="49" s="1"/>
  <c r="AB80" i="49"/>
  <c r="AB146" i="49"/>
  <c r="AB162" i="49"/>
  <c r="AB95" i="49"/>
  <c r="AB38" i="49"/>
  <c r="AA104" i="49"/>
  <c r="AB81" i="49"/>
  <c r="AB83" i="49"/>
  <c r="AB148" i="49"/>
  <c r="G71" i="49"/>
  <c r="AA79" i="49"/>
  <c r="AB104" i="49"/>
  <c r="AB147" i="49"/>
  <c r="AB151" i="49"/>
  <c r="AB160" i="49"/>
  <c r="AA150" i="49"/>
  <c r="AB82" i="49"/>
  <c r="AB79" i="49"/>
  <c r="AA149" i="49"/>
  <c r="AA84" i="49"/>
  <c r="AA93" i="49"/>
  <c r="AA81" i="49"/>
  <c r="AA148" i="49"/>
  <c r="AA95" i="49"/>
  <c r="AA82" i="49"/>
  <c r="AA80" i="49"/>
  <c r="AA151" i="49"/>
  <c r="F70" i="55"/>
  <c r="AA172" i="49"/>
  <c r="AA5" i="49"/>
  <c r="AA160" i="49"/>
  <c r="AA147" i="49"/>
  <c r="AA162" i="49"/>
  <c r="AA146" i="49"/>
  <c r="H70" i="55"/>
  <c r="AA83" i="49"/>
  <c r="AA38" i="49"/>
  <c r="Z38" i="49"/>
  <c r="C71" i="49"/>
  <c r="V138" i="49"/>
  <c r="L138" i="49"/>
  <c r="T138" i="49"/>
  <c r="R138" i="49"/>
  <c r="D70" i="53"/>
  <c r="Z38" i="53"/>
  <c r="V70" i="53"/>
  <c r="X138" i="49"/>
  <c r="S71" i="49"/>
  <c r="P70" i="55"/>
  <c r="X70" i="53"/>
  <c r="L70" i="55"/>
  <c r="P70" i="53"/>
  <c r="F71" i="49"/>
  <c r="S138" i="49"/>
  <c r="Y70" i="53"/>
  <c r="R70" i="55"/>
  <c r="L70" i="53"/>
  <c r="D138" i="49"/>
  <c r="J71" i="49"/>
  <c r="N71" i="49"/>
  <c r="V71" i="49"/>
  <c r="T70" i="53"/>
  <c r="S70" i="53"/>
  <c r="W70" i="53"/>
  <c r="F70" i="53"/>
  <c r="E70" i="55"/>
  <c r="Q70" i="53"/>
  <c r="C70" i="53"/>
  <c r="R71" i="49"/>
  <c r="I70" i="55"/>
  <c r="W70" i="55"/>
  <c r="O70" i="53"/>
  <c r="O70" i="55"/>
  <c r="C70" i="55"/>
  <c r="M71" i="49"/>
  <c r="D70" i="55"/>
  <c r="N70" i="55"/>
  <c r="U70" i="55"/>
  <c r="K70" i="55"/>
  <c r="U70" i="53"/>
  <c r="J70" i="53"/>
  <c r="O71" i="49"/>
  <c r="P138" i="49"/>
  <c r="AJ70" i="7"/>
  <c r="I19" i="46"/>
  <c r="Q19" i="46"/>
  <c r="O138" i="49"/>
  <c r="S70" i="55"/>
  <c r="G13" i="43"/>
  <c r="O13" i="43"/>
  <c r="E19" i="43"/>
  <c r="M19" i="43"/>
  <c r="H71" i="49"/>
  <c r="M70" i="55"/>
  <c r="N138" i="49"/>
  <c r="C13" i="43"/>
  <c r="K13" i="43"/>
  <c r="S13" i="43"/>
  <c r="I19" i="43"/>
  <c r="Q19" i="43"/>
  <c r="C11" i="46"/>
  <c r="K11" i="46"/>
  <c r="S11" i="46"/>
  <c r="H17" i="44"/>
  <c r="E23" i="44"/>
  <c r="M23" i="44"/>
  <c r="F13" i="43"/>
  <c r="N13" i="43"/>
  <c r="F11" i="46"/>
  <c r="E19" i="46"/>
  <c r="M19" i="46"/>
  <c r="Q138" i="49"/>
  <c r="Q71" i="49"/>
  <c r="E138" i="49"/>
  <c r="E71" i="49"/>
  <c r="N11" i="46"/>
  <c r="H11" i="46"/>
  <c r="P11" i="46"/>
  <c r="G11" i="46"/>
  <c r="O11" i="46"/>
  <c r="Y70" i="55"/>
  <c r="D17" i="44"/>
  <c r="L17" i="44"/>
  <c r="I23" i="44"/>
  <c r="H138" i="49"/>
  <c r="U138" i="49"/>
  <c r="U71" i="49"/>
  <c r="I138" i="49"/>
  <c r="I71" i="49"/>
  <c r="M138" i="49"/>
  <c r="B13" i="43"/>
  <c r="J13" i="43"/>
  <c r="R13" i="43"/>
  <c r="B11" i="46"/>
  <c r="J11" i="46"/>
  <c r="R11" i="46"/>
  <c r="D11" i="46"/>
  <c r="L11" i="46"/>
  <c r="P19" i="46"/>
  <c r="G70" i="55"/>
  <c r="AA38" i="53"/>
  <c r="E13" i="43"/>
  <c r="I13" i="43"/>
  <c r="M13" i="43"/>
  <c r="Q13" i="43"/>
  <c r="C19" i="43"/>
  <c r="G19" i="43"/>
  <c r="K19" i="43"/>
  <c r="O19" i="43"/>
  <c r="S19" i="43"/>
  <c r="E11" i="46"/>
  <c r="I11" i="46"/>
  <c r="M11" i="46"/>
  <c r="Q11" i="46"/>
  <c r="C19" i="46"/>
  <c r="G19" i="46"/>
  <c r="K19" i="46"/>
  <c r="O19" i="46"/>
  <c r="S19" i="46"/>
  <c r="X70" i="55"/>
  <c r="AA89" i="53"/>
  <c r="Z89" i="53"/>
  <c r="AA92" i="53"/>
  <c r="Z92" i="53"/>
  <c r="AA95" i="53"/>
  <c r="Z95" i="53"/>
  <c r="AA91" i="53"/>
  <c r="Z91" i="53"/>
  <c r="Z87" i="53"/>
  <c r="AA87" i="53"/>
  <c r="AA83" i="53"/>
  <c r="Z83" i="53"/>
  <c r="Z90" i="53"/>
  <c r="AA90" i="53"/>
  <c r="Z86" i="53"/>
  <c r="AA86" i="53"/>
  <c r="AA74" i="53"/>
  <c r="Z74" i="53"/>
  <c r="Z81" i="53"/>
  <c r="AA81" i="53"/>
  <c r="AA77" i="53"/>
  <c r="Z77" i="53"/>
  <c r="AA73" i="53"/>
  <c r="Z73" i="53"/>
  <c r="AA97" i="53"/>
  <c r="Z97" i="53"/>
  <c r="AA85" i="53"/>
  <c r="Z85" i="53"/>
  <c r="AA88" i="53"/>
  <c r="Z88" i="53"/>
  <c r="Z94" i="53"/>
  <c r="AA94" i="53"/>
  <c r="Z79" i="53"/>
  <c r="AA79" i="53"/>
  <c r="Z75" i="53"/>
  <c r="AA75" i="53"/>
  <c r="Z71" i="53"/>
  <c r="AA71" i="53"/>
  <c r="AA82" i="53"/>
  <c r="Z82" i="53"/>
  <c r="AA78" i="53"/>
  <c r="Z78" i="53"/>
  <c r="Z84" i="53"/>
  <c r="AA84" i="53"/>
  <c r="AA96" i="53"/>
  <c r="Z96" i="53"/>
  <c r="AA93" i="53"/>
  <c r="Z93" i="53"/>
  <c r="AA80" i="53"/>
  <c r="Z80" i="53"/>
  <c r="AA76" i="53"/>
  <c r="Z76" i="53"/>
  <c r="AA72" i="53"/>
  <c r="Z72" i="53"/>
  <c r="W71" i="49"/>
  <c r="B17" i="44"/>
  <c r="F17" i="44"/>
  <c r="J17" i="44"/>
  <c r="N17" i="44"/>
  <c r="C23" i="44"/>
  <c r="G23" i="44"/>
  <c r="K23" i="44"/>
  <c r="B19" i="43"/>
  <c r="F19" i="43"/>
  <c r="J19" i="43"/>
  <c r="N19" i="43"/>
  <c r="R19" i="43"/>
  <c r="E17" i="44"/>
  <c r="I17" i="44"/>
  <c r="M17" i="44"/>
  <c r="B19" i="46"/>
  <c r="F19" i="46"/>
  <c r="J19" i="46"/>
  <c r="N19" i="46"/>
  <c r="R19" i="46"/>
  <c r="D19" i="46"/>
  <c r="H19" i="46"/>
  <c r="L19" i="46"/>
  <c r="D19" i="43"/>
  <c r="H19" i="43"/>
  <c r="L19" i="43"/>
  <c r="P19" i="43"/>
  <c r="C17" i="44"/>
  <c r="G17" i="44"/>
  <c r="K17" i="44"/>
  <c r="D23" i="44"/>
  <c r="H23" i="44"/>
  <c r="L23" i="44"/>
  <c r="D13" i="43"/>
  <c r="H13" i="43"/>
  <c r="L13" i="43"/>
  <c r="P13" i="43"/>
  <c r="B23" i="44"/>
  <c r="F23" i="44"/>
  <c r="J23" i="44"/>
  <c r="N23" i="44"/>
  <c r="B32" i="37"/>
  <c r="B16" i="37"/>
  <c r="S35" i="38"/>
  <c r="R35" i="38"/>
  <c r="O35" i="38"/>
  <c r="L35" i="38"/>
  <c r="K35" i="38"/>
  <c r="J35" i="38"/>
  <c r="H35" i="38"/>
  <c r="G35" i="38"/>
  <c r="D35" i="38"/>
  <c r="C35" i="38"/>
  <c r="B35" i="38"/>
  <c r="S37" i="38"/>
  <c r="O37" i="38"/>
  <c r="N37" i="38"/>
  <c r="L37" i="38"/>
  <c r="K37" i="38"/>
  <c r="H37" i="38"/>
  <c r="G37" i="38"/>
  <c r="F37" i="38"/>
  <c r="C37" i="38"/>
  <c r="R31" i="38"/>
  <c r="J31" i="38"/>
  <c r="S27" i="38"/>
  <c r="R27" i="38"/>
  <c r="Q27" i="38"/>
  <c r="P27" i="38"/>
  <c r="O27" i="38"/>
  <c r="N27" i="38"/>
  <c r="M27" i="38"/>
  <c r="L27" i="38"/>
  <c r="K27" i="38"/>
  <c r="J27" i="38"/>
  <c r="I27" i="38"/>
  <c r="H27" i="38"/>
  <c r="G27" i="38"/>
  <c r="F27" i="38"/>
  <c r="E27" i="38"/>
  <c r="D27" i="38"/>
  <c r="C27" i="38"/>
  <c r="B27" i="38"/>
  <c r="O18" i="38"/>
  <c r="N18" i="38"/>
  <c r="K18" i="38"/>
  <c r="J18" i="38"/>
  <c r="H18" i="38"/>
  <c r="G18" i="38"/>
  <c r="F18" i="38"/>
  <c r="C18" i="38"/>
  <c r="B18" i="38"/>
  <c r="Q21" i="38"/>
  <c r="I21" i="38"/>
  <c r="H11" i="38"/>
  <c r="C104" i="41"/>
  <c r="D104" i="41"/>
  <c r="E104" i="41"/>
  <c r="F104" i="41"/>
  <c r="G104" i="41"/>
  <c r="H104" i="41"/>
  <c r="I104" i="41"/>
  <c r="J104" i="41"/>
  <c r="K104" i="41"/>
  <c r="L104" i="41"/>
  <c r="M104" i="41"/>
  <c r="N104" i="41"/>
  <c r="O104" i="41"/>
  <c r="P104" i="41"/>
  <c r="Q104" i="41"/>
  <c r="R104" i="41"/>
  <c r="S104" i="41"/>
  <c r="T104" i="41"/>
  <c r="U104" i="41"/>
  <c r="V104" i="41"/>
  <c r="W104" i="41"/>
  <c r="X104" i="41"/>
  <c r="Y104" i="41"/>
  <c r="B104" i="41"/>
  <c r="C87" i="41"/>
  <c r="D87" i="41"/>
  <c r="E87" i="41"/>
  <c r="F87" i="41"/>
  <c r="G87" i="41"/>
  <c r="H87" i="41"/>
  <c r="I87" i="41"/>
  <c r="J87" i="41"/>
  <c r="K87" i="41"/>
  <c r="L87" i="41"/>
  <c r="M87" i="41"/>
  <c r="N87" i="41"/>
  <c r="O87" i="41"/>
  <c r="P87" i="41"/>
  <c r="Q87" i="41"/>
  <c r="R87" i="41"/>
  <c r="S87" i="41"/>
  <c r="T87" i="41"/>
  <c r="U87" i="41"/>
  <c r="V87" i="41"/>
  <c r="W87" i="41"/>
  <c r="X87" i="41"/>
  <c r="Y87" i="41"/>
  <c r="B87" i="41"/>
  <c r="C72" i="41"/>
  <c r="D72" i="41"/>
  <c r="E72" i="41"/>
  <c r="F72" i="41"/>
  <c r="G72" i="41"/>
  <c r="H72" i="41"/>
  <c r="I72" i="41"/>
  <c r="J72" i="41"/>
  <c r="K72" i="41"/>
  <c r="L72" i="41"/>
  <c r="M72" i="41"/>
  <c r="N72" i="41"/>
  <c r="O72" i="41"/>
  <c r="P72" i="41"/>
  <c r="Q72" i="41"/>
  <c r="R72" i="41"/>
  <c r="S72" i="41"/>
  <c r="T72" i="41"/>
  <c r="U72" i="41"/>
  <c r="V72" i="41"/>
  <c r="W72" i="41"/>
  <c r="X72" i="41"/>
  <c r="Y72" i="41"/>
  <c r="B72" i="41"/>
  <c r="C61" i="41"/>
  <c r="D61" i="41"/>
  <c r="E61" i="41"/>
  <c r="F61" i="41"/>
  <c r="G61" i="41"/>
  <c r="H61" i="41"/>
  <c r="I61" i="41"/>
  <c r="J61" i="41"/>
  <c r="K61" i="41"/>
  <c r="L61" i="41"/>
  <c r="M61" i="41"/>
  <c r="N61" i="41"/>
  <c r="O61" i="41"/>
  <c r="P61" i="41"/>
  <c r="Q61" i="41"/>
  <c r="R61" i="41"/>
  <c r="S61" i="41"/>
  <c r="T61" i="41"/>
  <c r="U61" i="41"/>
  <c r="V61" i="41"/>
  <c r="W61" i="41"/>
  <c r="X61" i="41"/>
  <c r="Y61" i="41"/>
  <c r="B61" i="41"/>
  <c r="C43" i="41"/>
  <c r="D43" i="41"/>
  <c r="E43" i="41"/>
  <c r="F43" i="41"/>
  <c r="G43" i="41"/>
  <c r="H43" i="41"/>
  <c r="I43" i="41"/>
  <c r="J43" i="41"/>
  <c r="K43" i="41"/>
  <c r="L43" i="41"/>
  <c r="M43" i="41"/>
  <c r="N43" i="41"/>
  <c r="O43" i="41"/>
  <c r="P43" i="41"/>
  <c r="Q43" i="41"/>
  <c r="R43" i="41"/>
  <c r="S43" i="41"/>
  <c r="T43" i="41"/>
  <c r="U43" i="41"/>
  <c r="V43" i="41"/>
  <c r="W43" i="41"/>
  <c r="X43" i="41"/>
  <c r="Y43" i="41"/>
  <c r="B43" i="41"/>
  <c r="C21" i="41"/>
  <c r="D21" i="41"/>
  <c r="E21" i="41"/>
  <c r="F21" i="41"/>
  <c r="G21" i="41"/>
  <c r="H21" i="41"/>
  <c r="I21" i="41"/>
  <c r="J21" i="41"/>
  <c r="K21" i="41"/>
  <c r="L21" i="41"/>
  <c r="M21" i="41"/>
  <c r="N21" i="41"/>
  <c r="O21" i="41"/>
  <c r="P21" i="41"/>
  <c r="Q21" i="41"/>
  <c r="R21" i="41"/>
  <c r="S21" i="41"/>
  <c r="T21" i="41"/>
  <c r="U21" i="41"/>
  <c r="V21" i="41"/>
  <c r="W21" i="41"/>
  <c r="X21" i="41"/>
  <c r="Y21" i="41"/>
  <c r="B21" i="41"/>
  <c r="C240" i="35"/>
  <c r="D240" i="35"/>
  <c r="E240" i="35"/>
  <c r="F240" i="35"/>
  <c r="G240" i="35"/>
  <c r="H240" i="35"/>
  <c r="I240" i="35"/>
  <c r="J240" i="35"/>
  <c r="K240" i="35"/>
  <c r="L240" i="35"/>
  <c r="M240" i="35"/>
  <c r="N240" i="35"/>
  <c r="O240" i="35"/>
  <c r="P240" i="35"/>
  <c r="Q240" i="35"/>
  <c r="R240" i="35"/>
  <c r="S240" i="35"/>
  <c r="T240" i="35"/>
  <c r="B240" i="35"/>
  <c r="C214" i="35"/>
  <c r="D214" i="35"/>
  <c r="E214" i="35"/>
  <c r="F214" i="35"/>
  <c r="G214" i="35"/>
  <c r="H214" i="35"/>
  <c r="I214" i="35"/>
  <c r="J214" i="35"/>
  <c r="K214" i="35"/>
  <c r="L214" i="35"/>
  <c r="M214" i="35"/>
  <c r="N214" i="35"/>
  <c r="O214" i="35"/>
  <c r="P214" i="35"/>
  <c r="Q214" i="35"/>
  <c r="R214" i="35"/>
  <c r="S214" i="35"/>
  <c r="T214" i="35"/>
  <c r="B214" i="35"/>
  <c r="C189" i="35"/>
  <c r="D189" i="35"/>
  <c r="E189" i="35"/>
  <c r="F189" i="35"/>
  <c r="G189" i="35"/>
  <c r="H189" i="35"/>
  <c r="I189" i="35"/>
  <c r="J189" i="35"/>
  <c r="K189" i="35"/>
  <c r="L189" i="35"/>
  <c r="M189" i="35"/>
  <c r="N189" i="35"/>
  <c r="O189" i="35"/>
  <c r="P189" i="35"/>
  <c r="Q189" i="35"/>
  <c r="R189" i="35"/>
  <c r="S189" i="35"/>
  <c r="T189" i="35"/>
  <c r="B189" i="35"/>
  <c r="C164" i="35"/>
  <c r="D164" i="35"/>
  <c r="E164" i="35"/>
  <c r="F164" i="35"/>
  <c r="G164" i="35"/>
  <c r="H164" i="35"/>
  <c r="I164" i="35"/>
  <c r="J164" i="35"/>
  <c r="K164" i="35"/>
  <c r="L164" i="35"/>
  <c r="M164" i="35"/>
  <c r="N164" i="35"/>
  <c r="O164" i="35"/>
  <c r="P164" i="35"/>
  <c r="Q164" i="35"/>
  <c r="R164" i="35"/>
  <c r="S164" i="35"/>
  <c r="B164" i="35"/>
  <c r="C137" i="35"/>
  <c r="D137" i="35"/>
  <c r="E137" i="35"/>
  <c r="F137" i="35"/>
  <c r="G137" i="35"/>
  <c r="H137" i="35"/>
  <c r="I137" i="35"/>
  <c r="J137" i="35"/>
  <c r="K137" i="35"/>
  <c r="L137" i="35"/>
  <c r="M137" i="35"/>
  <c r="N137" i="35"/>
  <c r="O137" i="35"/>
  <c r="P137" i="35"/>
  <c r="Q137" i="35"/>
  <c r="R137" i="35"/>
  <c r="S137" i="35"/>
  <c r="T137" i="35"/>
  <c r="B137" i="35"/>
  <c r="C110" i="35"/>
  <c r="D110" i="35"/>
  <c r="E110" i="35"/>
  <c r="F110" i="35"/>
  <c r="G110" i="35"/>
  <c r="H110" i="35"/>
  <c r="I110" i="35"/>
  <c r="J110" i="35"/>
  <c r="K110" i="35"/>
  <c r="L110" i="35"/>
  <c r="M110" i="35"/>
  <c r="N110" i="35"/>
  <c r="O110" i="35"/>
  <c r="P110" i="35"/>
  <c r="Q110" i="35"/>
  <c r="R110" i="35"/>
  <c r="S110" i="35"/>
  <c r="T110" i="35"/>
  <c r="B110" i="35"/>
  <c r="C83" i="35"/>
  <c r="D83" i="35"/>
  <c r="E83" i="35"/>
  <c r="F83" i="35"/>
  <c r="G83" i="35"/>
  <c r="H83" i="35"/>
  <c r="I83" i="35"/>
  <c r="J83" i="35"/>
  <c r="K83" i="35"/>
  <c r="L83" i="35"/>
  <c r="M83" i="35"/>
  <c r="N83" i="35"/>
  <c r="O83" i="35"/>
  <c r="P83" i="35"/>
  <c r="Q83" i="35"/>
  <c r="R83" i="35"/>
  <c r="S83" i="35"/>
  <c r="T83" i="35"/>
  <c r="B83" i="35"/>
  <c r="C58" i="35"/>
  <c r="D58" i="35"/>
  <c r="E58" i="35"/>
  <c r="F58" i="35"/>
  <c r="G58" i="35"/>
  <c r="H58" i="35"/>
  <c r="I58" i="35"/>
  <c r="J58" i="35"/>
  <c r="K58" i="35"/>
  <c r="L58" i="35"/>
  <c r="M58" i="35"/>
  <c r="N58" i="35"/>
  <c r="O58" i="35"/>
  <c r="P58" i="35"/>
  <c r="Q58" i="35"/>
  <c r="R58" i="35"/>
  <c r="S58" i="35"/>
  <c r="T58" i="35"/>
  <c r="B58" i="35"/>
  <c r="C31" i="35"/>
  <c r="D31" i="35"/>
  <c r="E31" i="35"/>
  <c r="F31" i="35"/>
  <c r="G31" i="35"/>
  <c r="H31" i="35"/>
  <c r="I31" i="35"/>
  <c r="J31" i="35"/>
  <c r="K31" i="35"/>
  <c r="L31" i="35"/>
  <c r="M31" i="35"/>
  <c r="N31" i="35"/>
  <c r="O31" i="35"/>
  <c r="P31" i="35"/>
  <c r="Q31" i="35"/>
  <c r="R31" i="35"/>
  <c r="S31" i="35"/>
  <c r="T31" i="35"/>
  <c r="B31" i="35"/>
  <c r="C68" i="36"/>
  <c r="D68" i="36"/>
  <c r="E68" i="36"/>
  <c r="F68" i="36"/>
  <c r="G68" i="36"/>
  <c r="H68" i="36"/>
  <c r="I68" i="36"/>
  <c r="J68" i="36"/>
  <c r="K68" i="36"/>
  <c r="L68" i="36"/>
  <c r="M68" i="36"/>
  <c r="N68" i="36"/>
  <c r="O68" i="36"/>
  <c r="P68" i="36"/>
  <c r="Q68" i="36"/>
  <c r="R68" i="36"/>
  <c r="S68" i="36"/>
  <c r="T68" i="36"/>
  <c r="U68" i="36"/>
  <c r="V68" i="36"/>
  <c r="W68" i="36"/>
  <c r="X68" i="36"/>
  <c r="Y68" i="36"/>
  <c r="B68" i="36"/>
  <c r="C42" i="36"/>
  <c r="D42" i="36"/>
  <c r="E42" i="36"/>
  <c r="B42" i="36"/>
  <c r="C61" i="42"/>
  <c r="D61" i="42"/>
  <c r="E61" i="42"/>
  <c r="F61" i="42"/>
  <c r="G61" i="42"/>
  <c r="H61" i="42"/>
  <c r="I61" i="42"/>
  <c r="J61" i="42"/>
  <c r="K61" i="42"/>
  <c r="L61" i="42"/>
  <c r="M61" i="42"/>
  <c r="N61" i="42"/>
  <c r="O61" i="42"/>
  <c r="P61" i="42"/>
  <c r="Q61" i="42"/>
  <c r="R61" i="42"/>
  <c r="S61" i="42"/>
  <c r="T61" i="42"/>
  <c r="U61" i="42"/>
  <c r="V61" i="42"/>
  <c r="W61" i="42"/>
  <c r="X61" i="42"/>
  <c r="Y61" i="42"/>
  <c r="B61" i="42"/>
  <c r="C47" i="42"/>
  <c r="D47" i="42"/>
  <c r="E47" i="42"/>
  <c r="F47" i="42"/>
  <c r="G47" i="42"/>
  <c r="H47" i="42"/>
  <c r="I47" i="42"/>
  <c r="J47" i="42"/>
  <c r="K47" i="42"/>
  <c r="L47" i="42"/>
  <c r="M47" i="42"/>
  <c r="N47" i="42"/>
  <c r="O47" i="42"/>
  <c r="P47" i="42"/>
  <c r="Q47" i="42"/>
  <c r="R47" i="42"/>
  <c r="S47" i="42"/>
  <c r="T47" i="42"/>
  <c r="U47" i="42"/>
  <c r="V47" i="42"/>
  <c r="W47" i="42"/>
  <c r="X47" i="42"/>
  <c r="Y47" i="42"/>
  <c r="B47" i="42"/>
  <c r="Y33" i="42"/>
  <c r="C33" i="42"/>
  <c r="D33" i="42"/>
  <c r="E33" i="42"/>
  <c r="F33" i="42"/>
  <c r="G33" i="42"/>
  <c r="H33" i="42"/>
  <c r="I33" i="42"/>
  <c r="J33" i="42"/>
  <c r="K33" i="42"/>
  <c r="L33" i="42"/>
  <c r="M33" i="42"/>
  <c r="N33" i="42"/>
  <c r="O33" i="42"/>
  <c r="P33" i="42"/>
  <c r="Q33" i="42"/>
  <c r="R33" i="42"/>
  <c r="S33" i="42"/>
  <c r="T33" i="42"/>
  <c r="U33" i="42"/>
  <c r="V33" i="42"/>
  <c r="W33" i="42"/>
  <c r="X33" i="42"/>
  <c r="B33" i="42"/>
  <c r="C19" i="42"/>
  <c r="D19" i="42"/>
  <c r="E19" i="42"/>
  <c r="F19" i="42"/>
  <c r="G19" i="42"/>
  <c r="H19" i="42"/>
  <c r="I19" i="42"/>
  <c r="J19" i="42"/>
  <c r="K19" i="42"/>
  <c r="L19" i="42"/>
  <c r="M19" i="42"/>
  <c r="N19" i="42"/>
  <c r="O19" i="42"/>
  <c r="P19" i="42"/>
  <c r="Q19" i="42"/>
  <c r="R19" i="42"/>
  <c r="S19" i="42"/>
  <c r="T19" i="42"/>
  <c r="U19" i="42"/>
  <c r="V19" i="42"/>
  <c r="W19" i="42"/>
  <c r="X19" i="42"/>
  <c r="Y19" i="42"/>
  <c r="B19" i="42"/>
  <c r="AB70" i="53" l="1"/>
  <c r="AA70" i="55"/>
  <c r="Z70" i="55"/>
  <c r="AB70" i="55"/>
  <c r="Z70" i="53"/>
  <c r="AA71" i="49"/>
  <c r="AB71" i="49"/>
  <c r="AB138" i="49"/>
  <c r="AA138" i="49"/>
  <c r="Z138" i="49"/>
  <c r="AA70" i="53"/>
  <c r="H32" i="37"/>
  <c r="E16" i="37"/>
  <c r="E32" i="37"/>
  <c r="I32" i="37"/>
  <c r="D16" i="37"/>
  <c r="H16" i="37"/>
  <c r="D32" i="37"/>
  <c r="I16" i="37"/>
  <c r="F16" i="37"/>
  <c r="F32" i="37"/>
  <c r="C16" i="37"/>
  <c r="G16" i="37"/>
  <c r="C32" i="37"/>
  <c r="G32" i="37"/>
  <c r="B31" i="38"/>
  <c r="B36" i="38" s="1"/>
  <c r="E21" i="38"/>
  <c r="M21" i="38"/>
  <c r="J36" i="38"/>
  <c r="R36" i="38"/>
  <c r="B37" i="38"/>
  <c r="J37" i="38"/>
  <c r="R37" i="38"/>
  <c r="F35" i="38"/>
  <c r="N35" i="38"/>
  <c r="D11" i="38"/>
  <c r="D19" i="38" s="1"/>
  <c r="L11" i="38"/>
  <c r="L19" i="38" s="1"/>
  <c r="S15" i="38"/>
  <c r="F31" i="38"/>
  <c r="N31" i="38"/>
  <c r="E37" i="38"/>
  <c r="M37" i="38"/>
  <c r="I35" i="38"/>
  <c r="Q35" i="38"/>
  <c r="I37" i="38"/>
  <c r="Q37" i="38"/>
  <c r="E35" i="38"/>
  <c r="M35" i="38"/>
  <c r="I12" i="39"/>
  <c r="I13" i="39" s="1"/>
  <c r="I15" i="39" s="1"/>
  <c r="Q12" i="39"/>
  <c r="E12" i="39"/>
  <c r="E13" i="39" s="1"/>
  <c r="M12" i="39"/>
  <c r="P35" i="38"/>
  <c r="C21" i="38"/>
  <c r="G21" i="38"/>
  <c r="K21" i="38"/>
  <c r="O21" i="38"/>
  <c r="S21" i="38"/>
  <c r="E15" i="38"/>
  <c r="I15" i="38"/>
  <c r="M15" i="38"/>
  <c r="D21" i="38"/>
  <c r="H21" i="38"/>
  <c r="L21" i="38"/>
  <c r="P21" i="38"/>
  <c r="C11" i="38"/>
  <c r="C19" i="38" s="1"/>
  <c r="G11" i="38"/>
  <c r="G19" i="38" s="1"/>
  <c r="K11" i="38"/>
  <c r="K19" i="38" s="1"/>
  <c r="E31" i="38"/>
  <c r="I31" i="38"/>
  <c r="M31" i="38"/>
  <c r="Q31" i="38"/>
  <c r="D12" i="39"/>
  <c r="D13" i="39" s="1"/>
  <c r="D15" i="39" s="1"/>
  <c r="H12" i="39"/>
  <c r="H13" i="39" s="1"/>
  <c r="H15" i="39" s="1"/>
  <c r="L12" i="39"/>
  <c r="L13" i="39" s="1"/>
  <c r="L15" i="39" s="1"/>
  <c r="P12" i="39"/>
  <c r="H19" i="38"/>
  <c r="B21" i="38"/>
  <c r="F11" i="38"/>
  <c r="F19" i="38" s="1"/>
  <c r="J21" i="38"/>
  <c r="N21" i="38"/>
  <c r="R21" i="38"/>
  <c r="D31" i="38"/>
  <c r="D36" i="38" s="1"/>
  <c r="P31" i="38"/>
  <c r="B12" i="39"/>
  <c r="B13" i="39" s="1"/>
  <c r="B15" i="39" s="1"/>
  <c r="F12" i="39"/>
  <c r="F13" i="39" s="1"/>
  <c r="F15" i="39" s="1"/>
  <c r="J12" i="39"/>
  <c r="J13" i="39" s="1"/>
  <c r="J15" i="39" s="1"/>
  <c r="N12" i="39"/>
  <c r="R12" i="39"/>
  <c r="E11" i="38"/>
  <c r="E19" i="38" s="1"/>
  <c r="I11" i="38"/>
  <c r="I19" i="38" s="1"/>
  <c r="M11" i="38"/>
  <c r="D15" i="38"/>
  <c r="L15" i="38"/>
  <c r="B15" i="38"/>
  <c r="F15" i="38"/>
  <c r="J15" i="38"/>
  <c r="N15" i="38"/>
  <c r="R15" i="38"/>
  <c r="C31" i="38"/>
  <c r="C36" i="38" s="1"/>
  <c r="G31" i="38"/>
  <c r="G36" i="38" s="1"/>
  <c r="K31" i="38"/>
  <c r="K36" i="38" s="1"/>
  <c r="O31" i="38"/>
  <c r="S31" i="38"/>
  <c r="C12" i="39"/>
  <c r="C13" i="39" s="1"/>
  <c r="C15" i="39" s="1"/>
  <c r="G12" i="39"/>
  <c r="G13" i="39" s="1"/>
  <c r="G15" i="39" s="1"/>
  <c r="K12" i="39"/>
  <c r="K13" i="39" s="1"/>
  <c r="K15" i="39" s="1"/>
  <c r="O12" i="39"/>
  <c r="S12" i="39"/>
  <c r="D18" i="38"/>
  <c r="H31" i="38"/>
  <c r="H36" i="38" s="1"/>
  <c r="D37" i="38"/>
  <c r="P37" i="38"/>
  <c r="C15" i="38"/>
  <c r="G15" i="38"/>
  <c r="K15" i="38"/>
  <c r="O15" i="38"/>
  <c r="E18" i="38"/>
  <c r="I18" i="38"/>
  <c r="M18" i="38"/>
  <c r="B11" i="38"/>
  <c r="B19" i="38" s="1"/>
  <c r="J11" i="38"/>
  <c r="J19" i="38" s="1"/>
  <c r="N11" i="38"/>
  <c r="L18" i="38"/>
  <c r="F21" i="38"/>
  <c r="H15" i="38"/>
  <c r="L31" i="38"/>
  <c r="L36" i="38" s="1"/>
  <c r="M13" i="39" l="1"/>
  <c r="I36" i="38"/>
  <c r="Q36" i="38"/>
  <c r="O19" i="38"/>
  <c r="O36" i="38"/>
  <c r="M19" i="38"/>
  <c r="N19" i="38"/>
  <c r="S36" i="38"/>
  <c r="R13" i="39"/>
  <c r="S13" i="39"/>
  <c r="N13" i="39"/>
  <c r="O13" i="39"/>
  <c r="P13" i="39"/>
  <c r="Q13" i="39"/>
  <c r="H19" i="39"/>
  <c r="N36" i="38"/>
  <c r="P36" i="38"/>
  <c r="K19" i="39"/>
  <c r="F36" i="38"/>
  <c r="E36" i="38"/>
  <c r="D19" i="39"/>
  <c r="I19" i="39"/>
  <c r="L19" i="39"/>
  <c r="E15" i="39"/>
  <c r="E19" i="39"/>
  <c r="G19" i="39"/>
  <c r="C19" i="39"/>
  <c r="B19" i="39"/>
  <c r="M36" i="38"/>
  <c r="M19" i="39"/>
  <c r="J19" i="39"/>
  <c r="F19" i="39"/>
  <c r="R19" i="39" l="1"/>
  <c r="M15" i="39"/>
  <c r="O19" i="39"/>
  <c r="N19" i="39"/>
  <c r="Q19" i="39"/>
  <c r="S19" i="39"/>
  <c r="Q15" i="39"/>
  <c r="P15" i="39"/>
  <c r="P19" i="39"/>
  <c r="S15" i="39"/>
  <c r="O15" i="39"/>
  <c r="N15" i="39"/>
  <c r="R15" i="39"/>
  <c r="S94" i="41"/>
  <c r="R94" i="41"/>
  <c r="O94" i="41"/>
  <c r="K94" i="41"/>
  <c r="J94" i="41"/>
  <c r="G94" i="41"/>
  <c r="F94" i="41"/>
  <c r="C94" i="41"/>
  <c r="B94" i="41"/>
  <c r="H91" i="41"/>
  <c r="D91" i="41"/>
  <c r="R76" i="41"/>
  <c r="Q76" i="41"/>
  <c r="P76" i="41"/>
  <c r="P81" i="41" s="1"/>
  <c r="I76" i="41"/>
  <c r="F76" i="41"/>
  <c r="E76" i="41"/>
  <c r="D76" i="41"/>
  <c r="D81" i="41" s="1"/>
  <c r="R65" i="41"/>
  <c r="R66" i="41" s="1"/>
  <c r="Q65" i="41"/>
  <c r="P65" i="41"/>
  <c r="N65" i="41"/>
  <c r="N66" i="41" s="1"/>
  <c r="M65" i="41"/>
  <c r="I65" i="41"/>
  <c r="H65" i="41"/>
  <c r="E65" i="41"/>
  <c r="D65" i="41"/>
  <c r="B65" i="41"/>
  <c r="H48" i="41"/>
  <c r="S26" i="41"/>
  <c r="P26" i="41"/>
  <c r="O26" i="41"/>
  <c r="M24" i="41"/>
  <c r="L26" i="41"/>
  <c r="K26" i="41"/>
  <c r="H26" i="41"/>
  <c r="G26" i="41"/>
  <c r="F24" i="41"/>
  <c r="E24" i="41"/>
  <c r="D26" i="41"/>
  <c r="C26" i="41"/>
  <c r="N94" i="41" l="1"/>
  <c r="W26" i="41"/>
  <c r="T26" i="41"/>
  <c r="X26" i="41"/>
  <c r="T65" i="41"/>
  <c r="U24" i="41"/>
  <c r="U65" i="41"/>
  <c r="Y65" i="41"/>
  <c r="U76" i="41"/>
  <c r="Y76" i="41"/>
  <c r="X65" i="41"/>
  <c r="T76" i="41"/>
  <c r="X91" i="41"/>
  <c r="V24" i="41"/>
  <c r="V48" i="41"/>
  <c r="V65" i="41"/>
  <c r="V76" i="41"/>
  <c r="V94" i="41"/>
  <c r="W94" i="41"/>
  <c r="F65" i="41"/>
  <c r="F66" i="41" s="1"/>
  <c r="J65" i="41"/>
  <c r="J66" i="41" s="1"/>
  <c r="C1" i="42"/>
  <c r="T91" i="41"/>
  <c r="N51" i="41"/>
  <c r="N53" i="41" s="1"/>
  <c r="E11" i="41"/>
  <c r="U11" i="41"/>
  <c r="N26" i="41"/>
  <c r="N29" i="41" s="1"/>
  <c r="N32" i="41" s="1"/>
  <c r="E26" i="41"/>
  <c r="E29" i="41" s="1"/>
  <c r="E32" i="41" s="1"/>
  <c r="E81" i="41"/>
  <c r="I91" i="41"/>
  <c r="I97" i="41" s="1"/>
  <c r="B11" i="41"/>
  <c r="F11" i="41"/>
  <c r="J11" i="41"/>
  <c r="N11" i="41"/>
  <c r="R11" i="41"/>
  <c r="V11" i="41"/>
  <c r="H29" i="41"/>
  <c r="H32" i="41" s="1"/>
  <c r="U26" i="41"/>
  <c r="E51" i="41"/>
  <c r="E53" i="41" s="1"/>
  <c r="M51" i="41"/>
  <c r="M53" i="41" s="1"/>
  <c r="Q51" i="41"/>
  <c r="Q53" i="41" s="1"/>
  <c r="Y51" i="41"/>
  <c r="F91" i="41"/>
  <c r="F97" i="41" s="1"/>
  <c r="N91" i="41"/>
  <c r="N97" i="41" s="1"/>
  <c r="R91" i="41"/>
  <c r="R97" i="41" s="1"/>
  <c r="V91" i="41"/>
  <c r="M11" i="41"/>
  <c r="Q91" i="41"/>
  <c r="Q97" i="41" s="1"/>
  <c r="I26" i="41"/>
  <c r="I29" i="41" s="1"/>
  <c r="I32" i="41" s="1"/>
  <c r="M26" i="41"/>
  <c r="M29" i="41" s="1"/>
  <c r="M32" i="41" s="1"/>
  <c r="Q26" i="41"/>
  <c r="Q29" i="41" s="1"/>
  <c r="Q32" i="41" s="1"/>
  <c r="Y26" i="41"/>
  <c r="B51" i="41"/>
  <c r="B53" i="41" s="1"/>
  <c r="F51" i="41"/>
  <c r="F53" i="41" s="1"/>
  <c r="R51" i="41"/>
  <c r="R53" i="41" s="1"/>
  <c r="V51" i="41"/>
  <c r="T51" i="41"/>
  <c r="I94" i="41"/>
  <c r="Q94" i="41"/>
  <c r="Y94" i="41"/>
  <c r="L76" i="41"/>
  <c r="L81" i="41" s="1"/>
  <c r="C11" i="41"/>
  <c r="G11" i="41"/>
  <c r="K11" i="41"/>
  <c r="O11" i="41"/>
  <c r="S11" i="41"/>
  <c r="W11" i="41"/>
  <c r="N24" i="41"/>
  <c r="F26" i="41"/>
  <c r="F29" i="41" s="1"/>
  <c r="F32" i="41" s="1"/>
  <c r="V26" i="41"/>
  <c r="H51" i="41"/>
  <c r="H53" i="41" s="1"/>
  <c r="L51" i="41"/>
  <c r="L53" i="41" s="1"/>
  <c r="T53" i="41"/>
  <c r="X51" i="41"/>
  <c r="L48" i="41"/>
  <c r="X48" i="41"/>
  <c r="P51" i="41"/>
  <c r="P53" i="41" s="1"/>
  <c r="B66" i="41"/>
  <c r="M91" i="41"/>
  <c r="M97" i="41" s="1"/>
  <c r="Y91" i="41"/>
  <c r="D11" i="41"/>
  <c r="H11" i="41"/>
  <c r="L11" i="41"/>
  <c r="P11" i="41"/>
  <c r="T11" i="41"/>
  <c r="X11" i="41"/>
  <c r="B26" i="41"/>
  <c r="B29" i="41" s="1"/>
  <c r="B32" i="41" s="1"/>
  <c r="J26" i="41"/>
  <c r="J29" i="41" s="1"/>
  <c r="J32" i="41" s="1"/>
  <c r="R26" i="41"/>
  <c r="R29" i="41" s="1"/>
  <c r="R32" i="41" s="1"/>
  <c r="Q48" i="41"/>
  <c r="D51" i="41"/>
  <c r="D53" i="41" s="1"/>
  <c r="D66" i="41"/>
  <c r="J76" i="41"/>
  <c r="J81" i="41" s="1"/>
  <c r="N76" i="41"/>
  <c r="N81" i="41" s="1"/>
  <c r="X76" i="41"/>
  <c r="Y81" i="41"/>
  <c r="I11" i="41"/>
  <c r="Q11" i="41"/>
  <c r="Y11" i="41"/>
  <c r="F48" i="41"/>
  <c r="R48" i="41"/>
  <c r="M66" i="41"/>
  <c r="H76" i="41"/>
  <c r="H81" i="41" s="1"/>
  <c r="D94" i="41"/>
  <c r="H94" i="41"/>
  <c r="L94" i="41"/>
  <c r="P94" i="41"/>
  <c r="T94" i="41"/>
  <c r="X94" i="41"/>
  <c r="D29" i="41"/>
  <c r="D32" i="41" s="1"/>
  <c r="L29" i="41"/>
  <c r="L32" i="41" s="1"/>
  <c r="P29" i="41"/>
  <c r="P32" i="41" s="1"/>
  <c r="C29" i="41"/>
  <c r="C32" i="41" s="1"/>
  <c r="G29" i="41"/>
  <c r="G32" i="41" s="1"/>
  <c r="K29" i="41"/>
  <c r="K32" i="41" s="1"/>
  <c r="O29" i="41"/>
  <c r="O32" i="41" s="1"/>
  <c r="S29" i="41"/>
  <c r="S32" i="41" s="1"/>
  <c r="I24" i="41"/>
  <c r="Q24" i="41"/>
  <c r="Y24" i="41"/>
  <c r="B24" i="41"/>
  <c r="J24" i="41"/>
  <c r="R24" i="41"/>
  <c r="C24" i="41"/>
  <c r="G24" i="41"/>
  <c r="K24" i="41"/>
  <c r="O24" i="41"/>
  <c r="S24" i="41"/>
  <c r="W24" i="41"/>
  <c r="E48" i="41"/>
  <c r="I48" i="41"/>
  <c r="U48" i="41"/>
  <c r="Y48" i="41"/>
  <c r="I51" i="41"/>
  <c r="I53" i="41" s="1"/>
  <c r="P66" i="41"/>
  <c r="H66" i="41"/>
  <c r="Q81" i="41"/>
  <c r="I81" i="41"/>
  <c r="J91" i="41"/>
  <c r="J97" i="41" s="1"/>
  <c r="B91" i="41"/>
  <c r="B97" i="41" s="1"/>
  <c r="D24" i="41"/>
  <c r="H24" i="41"/>
  <c r="L24" i="41"/>
  <c r="P24" i="41"/>
  <c r="T24" i="41"/>
  <c r="X24" i="41"/>
  <c r="J48" i="41"/>
  <c r="N48" i="41"/>
  <c r="B48" i="41"/>
  <c r="M48" i="41"/>
  <c r="J51" i="41"/>
  <c r="J53" i="41" s="1"/>
  <c r="U51" i="41"/>
  <c r="E66" i="41"/>
  <c r="Q66" i="41"/>
  <c r="L65" i="41"/>
  <c r="L66" i="41" s="1"/>
  <c r="I66" i="41"/>
  <c r="F81" i="41"/>
  <c r="R81" i="41"/>
  <c r="B76" i="41"/>
  <c r="B81" i="41" s="1"/>
  <c r="M76" i="41"/>
  <c r="M81" i="41" s="1"/>
  <c r="E94" i="41"/>
  <c r="M94" i="41"/>
  <c r="U94" i="41"/>
  <c r="D48" i="41"/>
  <c r="T48" i="41"/>
  <c r="D97" i="41"/>
  <c r="H97" i="41"/>
  <c r="X97" i="41"/>
  <c r="E91" i="41"/>
  <c r="E97" i="41" s="1"/>
  <c r="P91" i="41"/>
  <c r="P97" i="41" s="1"/>
  <c r="U91" i="41"/>
  <c r="P48" i="41"/>
  <c r="L91" i="41"/>
  <c r="L97" i="41" s="1"/>
  <c r="C48" i="41"/>
  <c r="G48" i="41"/>
  <c r="K48" i="41"/>
  <c r="O48" i="41"/>
  <c r="S48" i="41"/>
  <c r="W48" i="41"/>
  <c r="C51" i="41"/>
  <c r="C53" i="41" s="1"/>
  <c r="G51" i="41"/>
  <c r="G53" i="41" s="1"/>
  <c r="K51" i="41"/>
  <c r="K53" i="41" s="1"/>
  <c r="O51" i="41"/>
  <c r="O53" i="41" s="1"/>
  <c r="S51" i="41"/>
  <c r="S53" i="41" s="1"/>
  <c r="W51" i="41"/>
  <c r="C65" i="41"/>
  <c r="C66" i="41" s="1"/>
  <c r="G65" i="41"/>
  <c r="G66" i="41" s="1"/>
  <c r="K65" i="41"/>
  <c r="K66" i="41" s="1"/>
  <c r="O65" i="41"/>
  <c r="O66" i="41" s="1"/>
  <c r="S65" i="41"/>
  <c r="S66" i="41" s="1"/>
  <c r="W65" i="41"/>
  <c r="C76" i="41"/>
  <c r="C81" i="41" s="1"/>
  <c r="G76" i="41"/>
  <c r="G81" i="41" s="1"/>
  <c r="K76" i="41"/>
  <c r="K81" i="41" s="1"/>
  <c r="O76" i="41"/>
  <c r="O81" i="41" s="1"/>
  <c r="S76" i="41"/>
  <c r="S81" i="41" s="1"/>
  <c r="W76" i="41"/>
  <c r="C91" i="41"/>
  <c r="C97" i="41" s="1"/>
  <c r="G91" i="41"/>
  <c r="G97" i="41" s="1"/>
  <c r="K91" i="41"/>
  <c r="K97" i="41" s="1"/>
  <c r="O91" i="41"/>
  <c r="O97" i="41" s="1"/>
  <c r="S91" i="41"/>
  <c r="S97" i="41" s="1"/>
  <c r="W91" i="41"/>
  <c r="X29" i="41" l="1"/>
  <c r="V66" i="41"/>
  <c r="T66" i="41"/>
  <c r="V97" i="41"/>
  <c r="T97" i="41"/>
  <c r="Y66" i="41"/>
  <c r="T29" i="41"/>
  <c r="U81" i="41"/>
  <c r="W29" i="41"/>
  <c r="X66" i="41"/>
  <c r="W97" i="41"/>
  <c r="W66" i="41"/>
  <c r="Y97" i="41"/>
  <c r="V53" i="41"/>
  <c r="Y29" i="41"/>
  <c r="U97" i="41"/>
  <c r="U53" i="41"/>
  <c r="X81" i="41"/>
  <c r="X53" i="41"/>
  <c r="V29" i="41"/>
  <c r="Y53" i="41"/>
  <c r="U29" i="41"/>
  <c r="U66" i="41"/>
  <c r="X32" i="41"/>
  <c r="W81" i="41"/>
  <c r="W53" i="41"/>
  <c r="V81" i="41"/>
  <c r="T81" i="41"/>
  <c r="H34" i="41"/>
  <c r="F34" i="41"/>
  <c r="D1" i="42"/>
  <c r="X34" i="41"/>
  <c r="N34" i="41"/>
  <c r="B8" i="42"/>
  <c r="B7" i="42"/>
  <c r="B10" i="42"/>
  <c r="B9" i="42"/>
  <c r="B6" i="42"/>
  <c r="B12" i="42"/>
  <c r="B11" i="42"/>
  <c r="O34" i="41"/>
  <c r="G34" i="41"/>
  <c r="L34" i="41"/>
  <c r="Q34" i="41"/>
  <c r="R34" i="41"/>
  <c r="M34" i="41"/>
  <c r="E34" i="41"/>
  <c r="S34" i="41"/>
  <c r="K34" i="41"/>
  <c r="C34" i="41"/>
  <c r="P34" i="41"/>
  <c r="D34" i="41"/>
  <c r="I34" i="41"/>
  <c r="B34" i="41"/>
  <c r="J34" i="41"/>
  <c r="W34" i="41" l="1"/>
  <c r="T34" i="41"/>
  <c r="W32" i="41"/>
  <c r="T32" i="41"/>
  <c r="V34" i="41"/>
  <c r="Y34" i="41"/>
  <c r="U32" i="41"/>
  <c r="U34" i="41"/>
  <c r="V32" i="41"/>
  <c r="Y32" i="41"/>
  <c r="E1" i="42"/>
  <c r="C9" i="42"/>
  <c r="C7" i="42"/>
  <c r="C6" i="42"/>
  <c r="C10" i="42"/>
  <c r="C12" i="42"/>
  <c r="C8" i="42"/>
  <c r="C11" i="42"/>
  <c r="C55" i="36"/>
  <c r="W51" i="36"/>
  <c r="O51" i="36"/>
  <c r="G51" i="36"/>
  <c r="D28" i="36" l="1"/>
  <c r="L28" i="36"/>
  <c r="C51" i="36"/>
  <c r="K51" i="36"/>
  <c r="S51" i="36"/>
  <c r="U43" i="36"/>
  <c r="U17" i="36"/>
  <c r="F1" i="42"/>
  <c r="C59" i="36"/>
  <c r="G59" i="36"/>
  <c r="K59" i="36"/>
  <c r="S59" i="36"/>
  <c r="W59" i="36"/>
  <c r="E17" i="36"/>
  <c r="I17" i="36"/>
  <c r="M17" i="36"/>
  <c r="Q17" i="36"/>
  <c r="C17" i="36"/>
  <c r="G17" i="36"/>
  <c r="K17" i="36"/>
  <c r="O17" i="36"/>
  <c r="S17" i="36"/>
  <c r="W17" i="36"/>
  <c r="P24" i="36"/>
  <c r="Q13" i="36"/>
  <c r="Q36" i="36" s="1"/>
  <c r="B17" i="36"/>
  <c r="F17" i="36"/>
  <c r="J17" i="36"/>
  <c r="N17" i="36"/>
  <c r="R17" i="36"/>
  <c r="V17" i="36"/>
  <c r="D17" i="36"/>
  <c r="H17" i="36"/>
  <c r="L17" i="36"/>
  <c r="P17" i="36"/>
  <c r="T17" i="36"/>
  <c r="D7" i="42"/>
  <c r="D6" i="42"/>
  <c r="D12" i="42"/>
  <c r="D10" i="42"/>
  <c r="D11" i="42"/>
  <c r="D8" i="42"/>
  <c r="D9" i="42"/>
  <c r="H24" i="36"/>
  <c r="L24" i="36"/>
  <c r="K43" i="36"/>
  <c r="K55" i="36"/>
  <c r="O55" i="36"/>
  <c r="S55" i="36"/>
  <c r="G84" i="36"/>
  <c r="H89" i="36"/>
  <c r="B28" i="36"/>
  <c r="F28" i="36"/>
  <c r="J28" i="36"/>
  <c r="N28" i="36"/>
  <c r="R28" i="36"/>
  <c r="V28" i="36"/>
  <c r="C28" i="36"/>
  <c r="G28" i="36"/>
  <c r="T28" i="36"/>
  <c r="E74" i="36"/>
  <c r="I74" i="36"/>
  <c r="M74" i="36"/>
  <c r="Q74" i="36"/>
  <c r="U74" i="36"/>
  <c r="E69" i="36"/>
  <c r="I69" i="36"/>
  <c r="M69" i="36"/>
  <c r="Q69" i="36"/>
  <c r="U69" i="36"/>
  <c r="B69" i="36"/>
  <c r="F69" i="36"/>
  <c r="J69" i="36"/>
  <c r="N69" i="36"/>
  <c r="R69" i="36"/>
  <c r="V69" i="36"/>
  <c r="D69" i="36"/>
  <c r="H69" i="36"/>
  <c r="P69" i="36"/>
  <c r="T69" i="36"/>
  <c r="E24" i="36"/>
  <c r="I24" i="36"/>
  <c r="M24" i="36"/>
  <c r="Q24" i="36"/>
  <c r="U24" i="36"/>
  <c r="B24" i="36"/>
  <c r="F24" i="36"/>
  <c r="B32" i="36"/>
  <c r="J32" i="36"/>
  <c r="R32" i="36"/>
  <c r="D32" i="36"/>
  <c r="L32" i="36"/>
  <c r="T32" i="36"/>
  <c r="S43" i="36"/>
  <c r="C47" i="36"/>
  <c r="K47" i="36"/>
  <c r="O47" i="36"/>
  <c r="S47" i="36"/>
  <c r="W47" i="36"/>
  <c r="G55" i="36"/>
  <c r="W55" i="36"/>
  <c r="P89" i="36"/>
  <c r="E13" i="36"/>
  <c r="I13" i="36"/>
  <c r="M13" i="36"/>
  <c r="U13" i="36"/>
  <c r="H28" i="36"/>
  <c r="D55" i="36"/>
  <c r="H55" i="36"/>
  <c r="L55" i="36"/>
  <c r="P55" i="36"/>
  <c r="T55" i="36"/>
  <c r="E55" i="36"/>
  <c r="I55" i="36"/>
  <c r="M55" i="36"/>
  <c r="Q55" i="36"/>
  <c r="U55" i="36"/>
  <c r="O59" i="36"/>
  <c r="L69" i="36"/>
  <c r="D24" i="36"/>
  <c r="T24" i="36"/>
  <c r="E43" i="36"/>
  <c r="I43" i="36"/>
  <c r="M43" i="36"/>
  <c r="Q43" i="36"/>
  <c r="C43" i="36"/>
  <c r="E47" i="36"/>
  <c r="I47" i="36"/>
  <c r="M47" i="36"/>
  <c r="Q47" i="36"/>
  <c r="U47" i="36"/>
  <c r="C79" i="36"/>
  <c r="G79" i="36"/>
  <c r="K79" i="36"/>
  <c r="O79" i="36"/>
  <c r="S79" i="36"/>
  <c r="W79" i="36"/>
  <c r="D79" i="36"/>
  <c r="H79" i="36"/>
  <c r="L79" i="36"/>
  <c r="P79" i="36"/>
  <c r="T79" i="36"/>
  <c r="E79" i="36"/>
  <c r="I79" i="36"/>
  <c r="M79" i="36"/>
  <c r="Q79" i="36"/>
  <c r="U79" i="36"/>
  <c r="B79" i="36"/>
  <c r="F79" i="36"/>
  <c r="J79" i="36"/>
  <c r="N79" i="36"/>
  <c r="R79" i="36"/>
  <c r="V79" i="36"/>
  <c r="C84" i="36"/>
  <c r="O84" i="36"/>
  <c r="S84" i="36"/>
  <c r="W84" i="36"/>
  <c r="J24" i="36"/>
  <c r="N24" i="36"/>
  <c r="R24" i="36"/>
  <c r="V24" i="36"/>
  <c r="C24" i="36"/>
  <c r="G24" i="36"/>
  <c r="K24" i="36"/>
  <c r="O24" i="36"/>
  <c r="S24" i="36"/>
  <c r="W24" i="36"/>
  <c r="G47" i="36"/>
  <c r="B13" i="36"/>
  <c r="F13" i="36"/>
  <c r="J13" i="36"/>
  <c r="N13" i="36"/>
  <c r="R13" i="36"/>
  <c r="V13" i="36"/>
  <c r="C13" i="36"/>
  <c r="G13" i="36"/>
  <c r="K13" i="36"/>
  <c r="O13" i="36"/>
  <c r="S13" i="36"/>
  <c r="W13" i="36"/>
  <c r="D13" i="36"/>
  <c r="H13" i="36"/>
  <c r="L13" i="36"/>
  <c r="P13" i="36"/>
  <c r="T13" i="36"/>
  <c r="K28" i="36"/>
  <c r="O28" i="36"/>
  <c r="S28" i="36"/>
  <c r="W28" i="36"/>
  <c r="C32" i="36"/>
  <c r="G32" i="36"/>
  <c r="K32" i="36"/>
  <c r="O32" i="36"/>
  <c r="S32" i="36"/>
  <c r="W32" i="36"/>
  <c r="H32" i="36"/>
  <c r="P32" i="36"/>
  <c r="B43" i="36"/>
  <c r="F43" i="36"/>
  <c r="J43" i="36"/>
  <c r="N43" i="36"/>
  <c r="R43" i="36"/>
  <c r="V43" i="36"/>
  <c r="G43" i="36"/>
  <c r="O43" i="36"/>
  <c r="W43" i="36"/>
  <c r="D51" i="36"/>
  <c r="H51" i="36"/>
  <c r="L51" i="36"/>
  <c r="P51" i="36"/>
  <c r="T51" i="36"/>
  <c r="E51" i="36"/>
  <c r="I51" i="36"/>
  <c r="M51" i="36"/>
  <c r="Q51" i="36"/>
  <c r="U51" i="36"/>
  <c r="B59" i="36"/>
  <c r="F59" i="36"/>
  <c r="J59" i="36"/>
  <c r="N59" i="36"/>
  <c r="R59" i="36"/>
  <c r="V59" i="36"/>
  <c r="P28" i="36"/>
  <c r="E28" i="36"/>
  <c r="D47" i="36"/>
  <c r="H47" i="36"/>
  <c r="L47" i="36"/>
  <c r="P47" i="36"/>
  <c r="T47" i="36"/>
  <c r="B55" i="36"/>
  <c r="F55" i="36"/>
  <c r="J55" i="36"/>
  <c r="N55" i="36"/>
  <c r="R55" i="36"/>
  <c r="V55" i="36"/>
  <c r="B74" i="36"/>
  <c r="F74" i="36"/>
  <c r="J74" i="36"/>
  <c r="N74" i="36"/>
  <c r="R74" i="36"/>
  <c r="V74" i="36"/>
  <c r="C74" i="36"/>
  <c r="G74" i="36"/>
  <c r="K74" i="36"/>
  <c r="O74" i="36"/>
  <c r="S74" i="36"/>
  <c r="W74" i="36"/>
  <c r="D74" i="36"/>
  <c r="H74" i="36"/>
  <c r="L74" i="36"/>
  <c r="P74" i="36"/>
  <c r="T74" i="36"/>
  <c r="D84" i="36"/>
  <c r="H84" i="36"/>
  <c r="L84" i="36"/>
  <c r="P84" i="36"/>
  <c r="T84" i="36"/>
  <c r="E84" i="36"/>
  <c r="I84" i="36"/>
  <c r="M84" i="36"/>
  <c r="Q84" i="36"/>
  <c r="U84" i="36"/>
  <c r="B84" i="36"/>
  <c r="F84" i="36"/>
  <c r="J84" i="36"/>
  <c r="N84" i="36"/>
  <c r="R84" i="36"/>
  <c r="V84" i="36"/>
  <c r="K84" i="36"/>
  <c r="E89" i="36"/>
  <c r="I89" i="36"/>
  <c r="M89" i="36"/>
  <c r="Q89" i="36"/>
  <c r="U89" i="36"/>
  <c r="B89" i="36"/>
  <c r="F89" i="36"/>
  <c r="J89" i="36"/>
  <c r="N89" i="36"/>
  <c r="R89" i="36"/>
  <c r="V89" i="36"/>
  <c r="C89" i="36"/>
  <c r="G89" i="36"/>
  <c r="K89" i="36"/>
  <c r="O89" i="36"/>
  <c r="S89" i="36"/>
  <c r="W89" i="36"/>
  <c r="D89" i="36"/>
  <c r="L89" i="36"/>
  <c r="T89" i="36"/>
  <c r="F32" i="36"/>
  <c r="N32" i="36"/>
  <c r="V32" i="36"/>
  <c r="T43" i="36"/>
  <c r="D59" i="36"/>
  <c r="H59" i="36"/>
  <c r="L59" i="36"/>
  <c r="P59" i="36"/>
  <c r="T59" i="36"/>
  <c r="E59" i="36"/>
  <c r="I59" i="36"/>
  <c r="M59" i="36"/>
  <c r="Q59" i="36"/>
  <c r="U59" i="36"/>
  <c r="I28" i="36"/>
  <c r="M28" i="36"/>
  <c r="Q28" i="36"/>
  <c r="U28" i="36"/>
  <c r="D43" i="36"/>
  <c r="H43" i="36"/>
  <c r="L43" i="36"/>
  <c r="P43" i="36"/>
  <c r="B51" i="36"/>
  <c r="F51" i="36"/>
  <c r="J51" i="36"/>
  <c r="N51" i="36"/>
  <c r="R51" i="36"/>
  <c r="V51" i="36"/>
  <c r="C69" i="36"/>
  <c r="G69" i="36"/>
  <c r="K69" i="36"/>
  <c r="O69" i="36"/>
  <c r="S69" i="36"/>
  <c r="W69" i="36"/>
  <c r="E32" i="36"/>
  <c r="I32" i="36"/>
  <c r="M32" i="36"/>
  <c r="Q32" i="36"/>
  <c r="U32" i="36"/>
  <c r="B47" i="36"/>
  <c r="F47" i="36"/>
  <c r="J47" i="36"/>
  <c r="N47" i="36"/>
  <c r="R47" i="36"/>
  <c r="V47" i="36"/>
  <c r="B63" i="36" l="1"/>
  <c r="S94" i="36"/>
  <c r="V36" i="36"/>
  <c r="F36" i="36"/>
  <c r="U63" i="36"/>
  <c r="F94" i="36"/>
  <c r="T94" i="36"/>
  <c r="B36" i="36"/>
  <c r="M94" i="36"/>
  <c r="L36" i="36"/>
  <c r="C36" i="36"/>
  <c r="S36" i="36"/>
  <c r="V94" i="36"/>
  <c r="E36" i="36"/>
  <c r="R36" i="36"/>
  <c r="R63" i="36"/>
  <c r="N63" i="36"/>
  <c r="C94" i="36"/>
  <c r="L63" i="36"/>
  <c r="I36" i="36"/>
  <c r="D94" i="36"/>
  <c r="U36" i="36"/>
  <c r="U94" i="36"/>
  <c r="E94" i="36"/>
  <c r="M36" i="36"/>
  <c r="E12" i="42"/>
  <c r="E9" i="42"/>
  <c r="E7" i="42"/>
  <c r="G1" i="42"/>
  <c r="E63" i="36"/>
  <c r="J36" i="36"/>
  <c r="J94" i="36"/>
  <c r="P36" i="36"/>
  <c r="W36" i="36"/>
  <c r="G36" i="36"/>
  <c r="W94" i="36"/>
  <c r="G94" i="36"/>
  <c r="P63" i="36"/>
  <c r="T36" i="36"/>
  <c r="D36" i="36"/>
  <c r="K36" i="36"/>
  <c r="K94" i="36"/>
  <c r="M63" i="36"/>
  <c r="Q63" i="36"/>
  <c r="H36" i="36"/>
  <c r="R94" i="36"/>
  <c r="B94" i="36"/>
  <c r="T63" i="36"/>
  <c r="V63" i="36"/>
  <c r="F63" i="36"/>
  <c r="O36" i="36"/>
  <c r="K63" i="36"/>
  <c r="P94" i="36"/>
  <c r="I63" i="36"/>
  <c r="N36" i="36"/>
  <c r="Q94" i="36"/>
  <c r="E6" i="42"/>
  <c r="E8" i="42"/>
  <c r="E11" i="42"/>
  <c r="E10" i="42"/>
  <c r="D63" i="36"/>
  <c r="N94" i="36"/>
  <c r="L94" i="36"/>
  <c r="O63" i="36"/>
  <c r="C63" i="36"/>
  <c r="H94" i="36"/>
  <c r="G63" i="36"/>
  <c r="J63" i="36"/>
  <c r="I94" i="36"/>
  <c r="H63" i="36"/>
  <c r="S63" i="36"/>
  <c r="W63" i="36"/>
  <c r="O94" i="36"/>
  <c r="F10" i="42" l="1"/>
  <c r="F7" i="42"/>
  <c r="F6" i="42"/>
  <c r="F9" i="42"/>
  <c r="H1" i="42"/>
  <c r="F12" i="42"/>
  <c r="F8" i="42"/>
  <c r="F11" i="42"/>
  <c r="A54" i="35"/>
  <c r="A79" i="35" l="1"/>
  <c r="A106" i="35" s="1"/>
  <c r="G12" i="42"/>
  <c r="G10" i="42"/>
  <c r="G9" i="42"/>
  <c r="G7" i="42"/>
  <c r="G6" i="42"/>
  <c r="G8" i="42"/>
  <c r="G11" i="42"/>
  <c r="I1" i="42"/>
  <c r="A133" i="35" l="1"/>
  <c r="H10" i="42"/>
  <c r="H12" i="42"/>
  <c r="H7" i="42"/>
  <c r="H8" i="42"/>
  <c r="H6" i="42"/>
  <c r="H11" i="42"/>
  <c r="H9" i="42"/>
  <c r="J1" i="42"/>
  <c r="A160" i="35" l="1"/>
  <c r="I9" i="42"/>
  <c r="I11" i="42"/>
  <c r="I6" i="42"/>
  <c r="I7" i="42"/>
  <c r="I10" i="42"/>
  <c r="I12" i="42"/>
  <c r="I8" i="42"/>
  <c r="K1" i="42"/>
  <c r="J9" i="42" l="1"/>
  <c r="J7" i="42"/>
  <c r="J10" i="42"/>
  <c r="J6" i="42"/>
  <c r="J12" i="42"/>
  <c r="J11" i="42"/>
  <c r="J8" i="42"/>
  <c r="L1" i="42"/>
  <c r="A210" i="35" l="1"/>
  <c r="K12" i="42"/>
  <c r="K8" i="42"/>
  <c r="K10" i="42"/>
  <c r="K11" i="42"/>
  <c r="K6" i="42"/>
  <c r="K7" i="42"/>
  <c r="K9" i="42"/>
  <c r="M1" i="42"/>
  <c r="A236" i="35" l="1"/>
  <c r="L7" i="42"/>
  <c r="L11" i="42"/>
  <c r="L12" i="42"/>
  <c r="L9" i="42"/>
  <c r="L6" i="42"/>
  <c r="L10" i="42"/>
  <c r="L8" i="42"/>
  <c r="N1" i="42"/>
  <c r="A261" i="35" l="1"/>
  <c r="M12" i="42"/>
  <c r="M6" i="42"/>
  <c r="M7" i="42"/>
  <c r="M11" i="42"/>
  <c r="M8" i="42"/>
  <c r="M9" i="42"/>
  <c r="M10" i="42"/>
  <c r="O1" i="42"/>
  <c r="N9" i="42" l="1"/>
  <c r="N7" i="42"/>
  <c r="N11" i="42"/>
  <c r="N6" i="42"/>
  <c r="N8" i="42"/>
  <c r="N10" i="42"/>
  <c r="N12" i="42"/>
  <c r="P1" i="42"/>
  <c r="O10" i="42" l="1"/>
  <c r="O6" i="42"/>
  <c r="O11" i="42"/>
  <c r="O7" i="42"/>
  <c r="O9" i="42"/>
  <c r="O12" i="42"/>
  <c r="O8" i="42"/>
  <c r="Q1" i="42"/>
  <c r="P9" i="42" l="1"/>
  <c r="P11" i="42"/>
  <c r="P12" i="42"/>
  <c r="P6" i="42"/>
  <c r="P8" i="42"/>
  <c r="P7" i="42"/>
  <c r="P10" i="42"/>
  <c r="R1" i="42"/>
  <c r="Q8" i="42" l="1"/>
  <c r="Q6" i="42"/>
  <c r="Q7" i="42"/>
  <c r="Q11" i="42"/>
  <c r="Q12" i="42"/>
  <c r="Q9" i="42"/>
  <c r="Q10" i="42"/>
  <c r="S1" i="42"/>
  <c r="R10" i="42" l="1"/>
  <c r="R8" i="42"/>
  <c r="R7" i="42"/>
  <c r="R9" i="42"/>
  <c r="R6" i="42"/>
  <c r="R11" i="42"/>
  <c r="R12" i="42"/>
  <c r="T1" i="42"/>
  <c r="S8" i="42" l="1"/>
  <c r="S10" i="42"/>
  <c r="S11" i="42"/>
  <c r="S12" i="42"/>
  <c r="S7" i="42"/>
  <c r="S9" i="42"/>
  <c r="S6" i="42"/>
  <c r="U1" i="42"/>
  <c r="T9" i="42" l="1"/>
  <c r="T10" i="42"/>
  <c r="T11" i="42"/>
  <c r="T12" i="42"/>
  <c r="T8" i="42"/>
  <c r="T6" i="42"/>
  <c r="T7" i="42"/>
  <c r="V1" i="42"/>
  <c r="U7" i="42" l="1"/>
  <c r="U12" i="42"/>
  <c r="U11" i="42"/>
  <c r="U10" i="42"/>
  <c r="U6" i="42"/>
  <c r="U8" i="42"/>
  <c r="U9" i="42"/>
  <c r="W1" i="42"/>
  <c r="V6" i="42" l="1"/>
  <c r="V7" i="42"/>
  <c r="V11" i="42"/>
  <c r="V9" i="42"/>
  <c r="V12" i="42"/>
  <c r="V10" i="42"/>
  <c r="V8" i="42"/>
  <c r="X1" i="42"/>
  <c r="W9" i="42" l="1"/>
  <c r="W6" i="42"/>
  <c r="W11" i="42"/>
  <c r="W7" i="42"/>
  <c r="W12" i="42"/>
  <c r="W8" i="42"/>
  <c r="W10" i="42"/>
  <c r="Y1" i="42"/>
  <c r="X7" i="42" l="1"/>
  <c r="X8" i="42"/>
  <c r="X9" i="42"/>
  <c r="X10" i="42"/>
  <c r="X6" i="42"/>
  <c r="X12" i="42"/>
  <c r="X11" i="42"/>
  <c r="Y12" i="42" l="1"/>
  <c r="Y6" i="42"/>
  <c r="Y8" i="42"/>
  <c r="Y11" i="42"/>
  <c r="Y7" i="42"/>
  <c r="Y10" i="42"/>
  <c r="Y9" i="42"/>
  <c r="AB387" i="13" l="1"/>
  <c r="AG387" i="13"/>
  <c r="AH387" i="13"/>
  <c r="AB388" i="13"/>
  <c r="AC388" i="13"/>
  <c r="AE389" i="13"/>
  <c r="AF389" i="13"/>
  <c r="AH389" i="13"/>
  <c r="AH390" i="13"/>
  <c r="AI390" i="13"/>
  <c r="AK390" i="13" s="1"/>
  <c r="AC391" i="13"/>
  <c r="AI56" i="13"/>
  <c r="AK56" i="13" s="1"/>
  <c r="AG58" i="13"/>
  <c r="AC291" i="13"/>
  <c r="AA64" i="13"/>
  <c r="AM64" i="13" s="1"/>
  <c r="AI64" i="13"/>
  <c r="AK64" i="13" s="1"/>
  <c r="AC290" i="13"/>
  <c r="AA292" i="13"/>
  <c r="AM292" i="13" s="1"/>
  <c r="AB292" i="13"/>
  <c r="AG294" i="13"/>
  <c r="AB57" i="13"/>
  <c r="AF57" i="13"/>
  <c r="AG57" i="13"/>
  <c r="AH57" i="13"/>
  <c r="AB58" i="13"/>
  <c r="AI58" i="13"/>
  <c r="AK58" i="13" s="1"/>
  <c r="AE59" i="13"/>
  <c r="AF59" i="13"/>
  <c r="AB61" i="13"/>
  <c r="AC61" i="13"/>
  <c r="AD61" i="13"/>
  <c r="AF62" i="13"/>
  <c r="AG65" i="13"/>
  <c r="AH65" i="13"/>
  <c r="AI27" i="13"/>
  <c r="AK27" i="13" s="1"/>
  <c r="AC28" i="13"/>
  <c r="AD28" i="13"/>
  <c r="AG192" i="13"/>
  <c r="AH28" i="13"/>
  <c r="AD29" i="13"/>
  <c r="AE29" i="13"/>
  <c r="AG29" i="13"/>
  <c r="AB30" i="13"/>
  <c r="AE194" i="13"/>
  <c r="AF30" i="13"/>
  <c r="AB31" i="13"/>
  <c r="AE31" i="13"/>
  <c r="AH195" i="13"/>
  <c r="AC196" i="13"/>
  <c r="AD387" i="13"/>
  <c r="AA390" i="13"/>
  <c r="AD391" i="13"/>
  <c r="AD290" i="13"/>
  <c r="AG291" i="13"/>
  <c r="AE293" i="13"/>
  <c r="AH294" i="13"/>
  <c r="AF194" i="13"/>
  <c r="AH32" i="13"/>
  <c r="AA59" i="13"/>
  <c r="AM59" i="13" s="1"/>
  <c r="AD59" i="13"/>
  <c r="AB63" i="13"/>
  <c r="AH63" i="13"/>
  <c r="AI63" i="13"/>
  <c r="AK63" i="13" s="1"/>
  <c r="AC62" i="13" l="1"/>
  <c r="AB62" i="13"/>
  <c r="AG61" i="13"/>
  <c r="AF58" i="13"/>
  <c r="AH56" i="13"/>
  <c r="AD294" i="13"/>
  <c r="AA293" i="13"/>
  <c r="AF292" i="13"/>
  <c r="AH290" i="13"/>
  <c r="AH391" i="13"/>
  <c r="AE390" i="13"/>
  <c r="AB389" i="13"/>
  <c r="AG388" i="13"/>
  <c r="AI386" i="13"/>
  <c r="AK386" i="13" s="1"/>
  <c r="AE193" i="13"/>
  <c r="AF391" i="13"/>
  <c r="AC390" i="13"/>
  <c r="AE388" i="13"/>
  <c r="AI32" i="13"/>
  <c r="AK32" i="13" s="1"/>
  <c r="AA32" i="13"/>
  <c r="AM32" i="13" s="1"/>
  <c r="AC30" i="13"/>
  <c r="AE28" i="13"/>
  <c r="AI31" i="13"/>
  <c r="AF65" i="13"/>
  <c r="AC293" i="13"/>
  <c r="AH292" i="13"/>
  <c r="AE291" i="13"/>
  <c r="AB290" i="13"/>
  <c r="AA58" i="13"/>
  <c r="AM58" i="13" s="1"/>
  <c r="AF193" i="13"/>
  <c r="AH293" i="13"/>
  <c r="AB291" i="13"/>
  <c r="AA290" i="13"/>
  <c r="AM290" i="13" s="1"/>
  <c r="AG391" i="13"/>
  <c r="AD390" i="13"/>
  <c r="AI389" i="13"/>
  <c r="AK389" i="13" s="1"/>
  <c r="AA389" i="13"/>
  <c r="AM389" i="13" s="1"/>
  <c r="AF388" i="13"/>
  <c r="AC387" i="13"/>
  <c r="AH386" i="13"/>
  <c r="AF196" i="13"/>
  <c r="AC195" i="13"/>
  <c r="AH194" i="13"/>
  <c r="AB192" i="13"/>
  <c r="AF294" i="13"/>
  <c r="AE62" i="13"/>
  <c r="AF32" i="13"/>
  <c r="AI293" i="13"/>
  <c r="AK293" i="13" s="1"/>
  <c r="AA31" i="13"/>
  <c r="AD62" i="13"/>
  <c r="AD94" i="13" s="1"/>
  <c r="AD32" i="13"/>
  <c r="AC31" i="13"/>
  <c r="AB391" i="13"/>
  <c r="AG390" i="13"/>
  <c r="AD389" i="13"/>
  <c r="AI388" i="13"/>
  <c r="AK388" i="13" s="1"/>
  <c r="AA388" i="13"/>
  <c r="AM388" i="13" s="1"/>
  <c r="AF387" i="13"/>
  <c r="AC29" i="13"/>
  <c r="AB29" i="13"/>
  <c r="AB64" i="13"/>
  <c r="AB96" i="13" s="1"/>
  <c r="AH58" i="13"/>
  <c r="AG389" i="13"/>
  <c r="AE294" i="13"/>
  <c r="AB293" i="13"/>
  <c r="AG292" i="13"/>
  <c r="AD291" i="13"/>
  <c r="AI290" i="13"/>
  <c r="AK290" i="13" s="1"/>
  <c r="AC389" i="13"/>
  <c r="AD195" i="13"/>
  <c r="AI194" i="13"/>
  <c r="AK194" i="13" s="1"/>
  <c r="AA194" i="13"/>
  <c r="AM194" i="13" s="1"/>
  <c r="AC192" i="13"/>
  <c r="J193" i="13"/>
  <c r="AI391" i="13"/>
  <c r="AK391" i="13" s="1"/>
  <c r="AA391" i="13"/>
  <c r="AF390" i="13"/>
  <c r="AH388" i="13"/>
  <c r="AE387" i="13"/>
  <c r="AG196" i="13"/>
  <c r="AB193" i="13"/>
  <c r="AE195" i="13"/>
  <c r="AG193" i="13"/>
  <c r="AA192" i="13"/>
  <c r="AM192" i="13" s="1"/>
  <c r="AI30" i="13"/>
  <c r="AI294" i="13"/>
  <c r="AK294" i="13" s="1"/>
  <c r="AA294" i="13"/>
  <c r="AF293" i="13"/>
  <c r="AC292" i="13"/>
  <c r="AH291" i="13"/>
  <c r="AE290" i="13"/>
  <c r="AG59" i="13"/>
  <c r="AI57" i="13"/>
  <c r="AK57" i="13" s="1"/>
  <c r="AA57" i="13"/>
  <c r="AM57" i="13" s="1"/>
  <c r="AE391" i="13"/>
  <c r="AB390" i="13"/>
  <c r="AD388" i="13"/>
  <c r="AI387" i="13"/>
  <c r="AK387" i="13" s="1"/>
  <c r="AA387" i="13"/>
  <c r="AM387" i="13" s="1"/>
  <c r="AI65" i="13"/>
  <c r="AK65" i="13" s="1"/>
  <c r="AC63" i="13"/>
  <c r="AH31" i="13"/>
  <c r="AI292" i="13"/>
  <c r="AK292" i="13" s="1"/>
  <c r="AG32" i="13"/>
  <c r="AG97" i="13" s="1"/>
  <c r="AE61" i="13"/>
  <c r="AA65" i="13"/>
  <c r="AM65" i="13" s="1"/>
  <c r="AA30" i="13"/>
  <c r="AM30" i="13" s="1"/>
  <c r="AA291" i="13"/>
  <c r="AM291" i="13" s="1"/>
  <c r="AB28" i="13"/>
  <c r="AB93" i="13" s="1"/>
  <c r="AH30" i="13"/>
  <c r="AH95" i="13" s="1"/>
  <c r="AG64" i="13"/>
  <c r="AI62" i="13"/>
  <c r="AK62" i="13" s="1"/>
  <c r="AA62" i="13"/>
  <c r="AM62" i="13" s="1"/>
  <c r="AF61" i="13"/>
  <c r="AE58" i="13"/>
  <c r="AB294" i="13"/>
  <c r="AG293" i="13"/>
  <c r="AD292" i="13"/>
  <c r="AI291" i="13"/>
  <c r="AK291" i="13" s="1"/>
  <c r="AF290" i="13"/>
  <c r="AG31" i="13"/>
  <c r="AD30" i="13"/>
  <c r="AI29" i="13"/>
  <c r="AK29" i="13" s="1"/>
  <c r="AA29" i="13"/>
  <c r="AM29" i="13" s="1"/>
  <c r="AC93" i="13"/>
  <c r="AB196" i="13"/>
  <c r="AF192" i="13"/>
  <c r="AB32" i="13"/>
  <c r="AD194" i="13"/>
  <c r="AF28" i="13"/>
  <c r="AG195" i="13"/>
  <c r="AI193" i="13"/>
  <c r="AK193" i="13" s="1"/>
  <c r="AA193" i="13"/>
  <c r="AM193" i="13" s="1"/>
  <c r="AD196" i="13"/>
  <c r="AH192" i="13"/>
  <c r="AE196" i="13"/>
  <c r="AF195" i="13"/>
  <c r="AG194" i="13"/>
  <c r="AH193" i="13"/>
  <c r="AI192" i="13"/>
  <c r="AK192" i="13" s="1"/>
  <c r="AH64" i="13"/>
  <c r="AA63" i="13"/>
  <c r="AM63" i="13" s="1"/>
  <c r="AI196" i="13"/>
  <c r="AK196" i="13" s="1"/>
  <c r="AA196" i="13"/>
  <c r="AM196" i="13" s="1"/>
  <c r="AB195" i="13"/>
  <c r="AC194" i="13"/>
  <c r="AD193" i="13"/>
  <c r="AE192" i="13"/>
  <c r="AH196" i="13"/>
  <c r="AI195" i="13"/>
  <c r="AK195" i="13" s="1"/>
  <c r="AA195" i="13"/>
  <c r="AM195" i="13" s="1"/>
  <c r="AB194" i="13"/>
  <c r="AC193" i="13"/>
  <c r="AD192" i="13"/>
  <c r="AC32" i="13"/>
  <c r="AC294" i="13"/>
  <c r="AD31" i="13"/>
  <c r="AD293" i="13"/>
  <c r="AE30" i="13"/>
  <c r="AE292" i="13"/>
  <c r="AF29" i="13"/>
  <c r="AF94" i="13" s="1"/>
  <c r="AF291" i="13"/>
  <c r="AG28" i="13"/>
  <c r="AG290" i="13"/>
  <c r="AH27" i="13"/>
  <c r="AE64" i="13"/>
  <c r="AF63" i="13"/>
  <c r="AF95" i="13" s="1"/>
  <c r="AD57" i="13"/>
  <c r="AC65" i="13"/>
  <c r="AD64" i="13"/>
  <c r="AE63" i="13"/>
  <c r="AI59" i="13"/>
  <c r="AK59" i="13" s="1"/>
  <c r="AC57" i="13"/>
  <c r="AB65" i="13"/>
  <c r="AC64" i="13"/>
  <c r="AD63" i="13"/>
  <c r="AH59" i="13"/>
  <c r="AH97" i="13"/>
  <c r="AB95" i="13"/>
  <c r="AD65" i="13"/>
  <c r="AG62" i="13"/>
  <c r="AG94" i="13" s="1"/>
  <c r="AH61" i="13"/>
  <c r="AH93" i="13" s="1"/>
  <c r="AA60" i="13"/>
  <c r="AM60" i="13" s="1"/>
  <c r="AB59" i="13"/>
  <c r="AC58" i="13"/>
  <c r="AE32" i="13"/>
  <c r="AF31" i="13"/>
  <c r="AG30" i="13"/>
  <c r="AH29" i="13"/>
  <c r="AI28" i="13"/>
  <c r="AK28" i="13" s="1"/>
  <c r="AA28" i="13"/>
  <c r="AM28" i="13" s="1"/>
  <c r="AE65" i="13"/>
  <c r="AL65" i="13" s="1"/>
  <c r="AF64" i="13"/>
  <c r="AG63" i="13"/>
  <c r="AH62" i="13"/>
  <c r="AI61" i="13"/>
  <c r="AK61" i="13" s="1"/>
  <c r="AA61" i="13"/>
  <c r="AM61" i="13" s="1"/>
  <c r="AB60" i="13"/>
  <c r="AC59" i="13"/>
  <c r="AD58" i="13"/>
  <c r="AE57" i="13"/>
  <c r="AD93" i="13"/>
  <c r="AL292" i="13" l="1"/>
  <c r="AL294" i="13"/>
  <c r="AL293" i="13"/>
  <c r="AL391" i="13"/>
  <c r="AL389" i="13"/>
  <c r="AL30" i="13"/>
  <c r="AL31" i="13"/>
  <c r="AL32" i="13"/>
  <c r="AL59" i="13"/>
  <c r="AL196" i="13"/>
  <c r="AL194" i="13"/>
  <c r="AL195" i="13"/>
  <c r="AL388" i="13"/>
  <c r="AL57" i="13"/>
  <c r="AL61" i="13"/>
  <c r="AA96" i="13"/>
  <c r="AM96" i="13" s="1"/>
  <c r="AM31" i="13"/>
  <c r="AL29" i="13"/>
  <c r="AL387" i="13"/>
  <c r="AI96" i="13"/>
  <c r="AK96" i="13" s="1"/>
  <c r="AK31" i="13"/>
  <c r="AL193" i="13"/>
  <c r="AE96" i="13"/>
  <c r="AL64" i="13"/>
  <c r="AE94" i="13"/>
  <c r="AL62" i="13"/>
  <c r="AL28" i="13"/>
  <c r="AI95" i="13"/>
  <c r="AK95" i="13" s="1"/>
  <c r="AK30" i="13"/>
  <c r="AL192" i="13"/>
  <c r="AL63" i="13"/>
  <c r="AL58" i="13"/>
  <c r="AL290" i="13"/>
  <c r="AL291" i="13"/>
  <c r="AL390" i="13"/>
  <c r="AC94" i="13"/>
  <c r="AD97" i="13"/>
  <c r="AG93" i="13"/>
  <c r="AI97" i="13"/>
  <c r="AK97" i="13" s="1"/>
  <c r="AH96" i="13"/>
  <c r="AB94" i="13"/>
  <c r="AE93" i="13"/>
  <c r="AA97" i="13"/>
  <c r="AM97" i="13" s="1"/>
  <c r="AC96" i="13"/>
  <c r="AF97" i="13"/>
  <c r="AB97" i="13"/>
  <c r="AC95" i="13"/>
  <c r="AA95" i="13"/>
  <c r="AM95" i="13" s="1"/>
  <c r="AE97" i="13"/>
  <c r="AE95" i="13"/>
  <c r="AG96" i="13"/>
  <c r="AF93" i="13"/>
  <c r="AD96" i="13"/>
  <c r="AA94" i="13"/>
  <c r="AM94" i="13" s="1"/>
  <c r="AD95" i="13"/>
  <c r="AH94" i="13"/>
  <c r="AI94" i="13"/>
  <c r="AK94" i="13" s="1"/>
  <c r="AC97" i="13"/>
  <c r="AI93" i="13"/>
  <c r="AK93" i="13" s="1"/>
  <c r="AG95" i="13"/>
  <c r="AF96" i="13"/>
  <c r="AA93" i="13"/>
  <c r="AM93" i="13" s="1"/>
  <c r="AL97" i="13" l="1"/>
  <c r="AL95" i="13"/>
  <c r="AL94" i="13"/>
  <c r="AL96" i="13"/>
  <c r="AL93" i="13"/>
  <c r="AH190" i="13"/>
  <c r="AH189" i="13"/>
  <c r="AH188" i="13"/>
  <c r="AH271" i="13" l="1"/>
  <c r="AD56" i="13"/>
  <c r="AH52" i="13"/>
  <c r="AD48" i="13"/>
  <c r="AG44" i="13"/>
  <c r="AH368" i="13"/>
  <c r="AC332" i="13"/>
  <c r="AG56" i="13"/>
  <c r="AB56" i="13"/>
  <c r="AA56" i="13"/>
  <c r="AH183" i="13"/>
  <c r="AG51" i="13"/>
  <c r="AE51" i="13"/>
  <c r="AC51" i="13"/>
  <c r="AA51" i="13"/>
  <c r="AH46" i="13"/>
  <c r="AG46" i="13"/>
  <c r="AF46" i="13"/>
  <c r="AE46" i="13"/>
  <c r="AD46" i="13"/>
  <c r="AA46" i="13"/>
  <c r="AM46" i="13" s="1"/>
  <c r="AH175" i="13"/>
  <c r="AH174" i="13"/>
  <c r="AH365" i="13"/>
  <c r="AH366" i="13"/>
  <c r="AH367" i="13"/>
  <c r="AH369" i="13"/>
  <c r="AH370" i="13"/>
  <c r="AH371" i="13"/>
  <c r="AH373" i="13"/>
  <c r="AH375" i="13"/>
  <c r="AH376" i="13"/>
  <c r="AH377" i="13"/>
  <c r="AH379" i="13"/>
  <c r="AH380" i="13"/>
  <c r="AH381" i="13"/>
  <c r="AH382" i="13"/>
  <c r="AH383" i="13"/>
  <c r="AH384" i="13"/>
  <c r="AH385" i="13"/>
  <c r="AH378" i="13" l="1"/>
  <c r="AB47" i="13"/>
  <c r="AF49" i="13"/>
  <c r="AH181" i="13"/>
  <c r="AH50" i="13"/>
  <c r="AB51" i="13"/>
  <c r="AD52" i="13"/>
  <c r="AF53" i="13"/>
  <c r="AH185" i="13"/>
  <c r="AH54" i="13"/>
  <c r="AB55" i="13"/>
  <c r="AD39" i="13"/>
  <c r="AD332" i="13"/>
  <c r="AH44" i="13"/>
  <c r="AG42" i="13"/>
  <c r="AA47" i="13"/>
  <c r="AM47" i="13" s="1"/>
  <c r="AA55" i="13"/>
  <c r="AM55" i="13" s="1"/>
  <c r="AH287" i="13"/>
  <c r="AH25" i="13"/>
  <c r="AH90" i="13" s="1"/>
  <c r="AH202" i="13"/>
  <c r="AH6" i="13"/>
  <c r="AB136" i="13"/>
  <c r="AB39" i="13"/>
  <c r="AF41" i="13"/>
  <c r="AD44" i="13"/>
  <c r="AI384" i="13"/>
  <c r="AK384" i="13" s="1"/>
  <c r="AH299" i="13"/>
  <c r="AH372" i="13"/>
  <c r="AH286" i="13"/>
  <c r="AH24" i="13"/>
  <c r="AH89" i="13" s="1"/>
  <c r="AH280" i="13"/>
  <c r="AH18" i="13"/>
  <c r="AC136" i="13"/>
  <c r="AC39" i="13"/>
  <c r="AE40" i="13"/>
  <c r="AG41" i="13"/>
  <c r="AA42" i="13"/>
  <c r="AM42" i="13" s="1"/>
  <c r="AC43" i="13"/>
  <c r="AE44" i="13"/>
  <c r="AG45" i="13"/>
  <c r="AC47" i="13"/>
  <c r="AE48" i="13"/>
  <c r="AG49" i="13"/>
  <c r="AA50" i="13"/>
  <c r="AM50" i="13" s="1"/>
  <c r="AE52" i="13"/>
  <c r="AG53" i="13"/>
  <c r="AA54" i="13"/>
  <c r="AM54" i="13" s="1"/>
  <c r="AC55" i="13"/>
  <c r="AE39" i="13"/>
  <c r="AE332" i="13"/>
  <c r="AD49" i="13"/>
  <c r="AH51" i="13"/>
  <c r="AC44" i="13"/>
  <c r="AI372" i="13"/>
  <c r="AK372" i="13" s="1"/>
  <c r="AH275" i="13"/>
  <c r="AH13" i="13"/>
  <c r="AH78" i="13" s="1"/>
  <c r="AH42" i="13"/>
  <c r="AF45" i="13"/>
  <c r="AH285" i="13"/>
  <c r="AH23" i="13"/>
  <c r="AH274" i="13"/>
  <c r="AH12" i="13"/>
  <c r="AD136" i="13"/>
  <c r="AF40" i="13"/>
  <c r="AH172" i="13"/>
  <c r="AH41" i="13"/>
  <c r="AB42" i="13"/>
  <c r="AD43" i="13"/>
  <c r="AF44" i="13"/>
  <c r="AH176" i="13"/>
  <c r="AH45" i="13"/>
  <c r="AB46" i="13"/>
  <c r="AF48" i="13"/>
  <c r="AH180" i="13"/>
  <c r="AH49" i="13"/>
  <c r="AB50" i="13"/>
  <c r="AD51" i="13"/>
  <c r="AF52" i="13"/>
  <c r="AH184" i="13"/>
  <c r="AH53" i="13"/>
  <c r="AB54" i="13"/>
  <c r="AF56" i="13"/>
  <c r="AF332" i="13"/>
  <c r="AC48" i="13"/>
  <c r="AC56" i="13"/>
  <c r="AH288" i="13"/>
  <c r="AH26" i="13"/>
  <c r="AH91" i="13" s="1"/>
  <c r="AG50" i="13"/>
  <c r="AE53" i="13"/>
  <c r="AA41" i="13"/>
  <c r="AM41" i="13" s="1"/>
  <c r="AA53" i="13"/>
  <c r="AM53" i="13" s="1"/>
  <c r="AC54" i="13"/>
  <c r="AA235" i="13"/>
  <c r="AM235" i="13" s="1"/>
  <c r="AE45" i="13"/>
  <c r="AH284" i="13"/>
  <c r="AH22" i="13"/>
  <c r="AG40" i="13"/>
  <c r="AC42" i="13"/>
  <c r="AE43" i="13"/>
  <c r="AA45" i="13"/>
  <c r="AM45" i="13" s="1"/>
  <c r="AC46" i="13"/>
  <c r="AG48" i="13"/>
  <c r="AH278" i="13"/>
  <c r="AH16" i="13"/>
  <c r="AH272" i="13"/>
  <c r="AH10" i="13"/>
  <c r="AF136" i="13"/>
  <c r="AF39" i="13"/>
  <c r="AH171" i="13"/>
  <c r="AH40" i="13"/>
  <c r="AB41" i="13"/>
  <c r="AD42" i="13"/>
  <c r="AF43" i="13"/>
  <c r="AB45" i="13"/>
  <c r="AF47" i="13"/>
  <c r="AH179" i="13"/>
  <c r="AH48" i="13"/>
  <c r="AB49" i="13"/>
  <c r="AD50" i="13"/>
  <c r="AF51" i="13"/>
  <c r="AB53" i="13"/>
  <c r="AD54" i="13"/>
  <c r="AF55" i="13"/>
  <c r="AH43" i="13"/>
  <c r="AH332" i="13"/>
  <c r="AE56" i="13"/>
  <c r="AB235" i="13"/>
  <c r="AH19" i="13"/>
  <c r="AH84" i="13" s="1"/>
  <c r="AH281" i="13"/>
  <c r="AH279" i="13"/>
  <c r="AH17" i="13"/>
  <c r="AA49" i="13"/>
  <c r="AM49" i="13" s="1"/>
  <c r="AC50" i="13"/>
  <c r="AG332" i="13"/>
  <c r="AH374" i="13"/>
  <c r="AH283" i="13"/>
  <c r="AH21" i="13"/>
  <c r="AH277" i="13"/>
  <c r="AH15" i="13"/>
  <c r="AH270" i="13"/>
  <c r="AH8" i="13"/>
  <c r="AG136" i="13"/>
  <c r="AG39" i="13"/>
  <c r="AA40" i="13"/>
  <c r="AM40" i="13" s="1"/>
  <c r="AC41" i="13"/>
  <c r="AE42" i="13"/>
  <c r="AG43" i="13"/>
  <c r="AA44" i="13"/>
  <c r="AM44" i="13" s="1"/>
  <c r="AC45" i="13"/>
  <c r="AG47" i="13"/>
  <c r="AA48" i="13"/>
  <c r="AM48" i="13" s="1"/>
  <c r="AC49" i="13"/>
  <c r="AE50" i="13"/>
  <c r="AA52" i="13"/>
  <c r="AM52" i="13" s="1"/>
  <c r="AC53" i="13"/>
  <c r="AE54" i="13"/>
  <c r="AG55" i="13"/>
  <c r="AA332" i="13"/>
  <c r="AM332" i="13" s="1"/>
  <c r="AC40" i="13"/>
  <c r="AA43" i="13"/>
  <c r="AM43" i="13" s="1"/>
  <c r="AD47" i="13"/>
  <c r="AD55" i="13"/>
  <c r="AI385" i="13"/>
  <c r="AK385" i="13" s="1"/>
  <c r="AA136" i="13"/>
  <c r="AM136" i="13" s="1"/>
  <c r="AA39" i="13"/>
  <c r="AM39" i="13" s="1"/>
  <c r="AE41" i="13"/>
  <c r="AE49" i="13"/>
  <c r="AC52" i="13"/>
  <c r="AG54" i="13"/>
  <c r="AH11" i="13"/>
  <c r="AH273" i="13"/>
  <c r="AE136" i="13"/>
  <c r="AH282" i="13"/>
  <c r="AH20" i="13"/>
  <c r="AH276" i="13"/>
  <c r="AH14" i="13"/>
  <c r="AH269" i="13"/>
  <c r="AH7" i="13"/>
  <c r="AH170" i="13"/>
  <c r="AH39" i="13"/>
  <c r="AH136" i="13"/>
  <c r="AB40" i="13"/>
  <c r="AD41" i="13"/>
  <c r="AF42" i="13"/>
  <c r="AB44" i="13"/>
  <c r="AD45" i="13"/>
  <c r="AH178" i="13"/>
  <c r="AH47" i="13"/>
  <c r="AB48" i="13"/>
  <c r="AF50" i="13"/>
  <c r="AB52" i="13"/>
  <c r="AD53" i="13"/>
  <c r="AF54" i="13"/>
  <c r="AH186" i="13"/>
  <c r="AH55" i="13"/>
  <c r="AB332" i="13"/>
  <c r="AD40" i="13"/>
  <c r="AB43" i="13"/>
  <c r="AE47" i="13"/>
  <c r="AG52" i="13"/>
  <c r="AE55" i="13"/>
  <c r="AL56" i="13" l="1"/>
  <c r="AH80" i="13"/>
  <c r="AH73" i="13"/>
  <c r="AH364" i="13"/>
  <c r="AH82" i="13"/>
  <c r="AH86" i="13"/>
  <c r="AH85" i="13"/>
  <c r="AH77" i="13"/>
  <c r="AH79" i="13"/>
  <c r="AH72" i="13"/>
  <c r="AA38" i="13"/>
  <c r="AM38" i="13" s="1"/>
  <c r="AH75" i="13"/>
  <c r="AH81" i="13"/>
  <c r="AI288" i="13"/>
  <c r="AK288" i="13" s="1"/>
  <c r="AH76" i="13"/>
  <c r="AH87" i="13"/>
  <c r="AI279" i="13"/>
  <c r="AK279" i="13" s="1"/>
  <c r="AI275" i="13"/>
  <c r="AK275" i="13" s="1"/>
  <c r="AB38" i="13"/>
  <c r="AH71" i="13"/>
  <c r="AI12" i="13" l="1"/>
  <c r="AK12" i="13" s="1"/>
  <c r="AI46" i="13"/>
  <c r="AI17" i="13"/>
  <c r="AK17" i="13" s="1"/>
  <c r="AK46" i="13" l="1"/>
  <c r="AL46" i="13"/>
  <c r="AI41" i="13"/>
  <c r="AI181" i="13"/>
  <c r="AK181" i="13" s="1"/>
  <c r="AK41" i="13" l="1"/>
  <c r="AL41" i="13"/>
  <c r="AI176" i="13"/>
  <c r="AK176" i="13" s="1"/>
  <c r="AF60" i="13" l="1"/>
  <c r="AF235" i="13"/>
  <c r="AC60" i="13"/>
  <c r="AC38" i="13" s="1"/>
  <c r="AC235" i="13"/>
  <c r="AH9" i="13"/>
  <c r="AH102" i="13"/>
  <c r="AH169" i="13" s="1"/>
  <c r="AH173" i="13"/>
  <c r="AG60" i="13"/>
  <c r="AG235" i="13"/>
  <c r="AD60" i="13"/>
  <c r="AD235" i="13"/>
  <c r="AE60" i="13"/>
  <c r="AE235" i="13"/>
  <c r="AG38" i="13" l="1"/>
  <c r="AD38" i="13"/>
  <c r="AF38" i="13"/>
  <c r="AH74" i="13"/>
  <c r="AH5" i="13"/>
  <c r="AE38" i="13"/>
  <c r="AC289" i="13" l="1"/>
  <c r="AE286" i="13"/>
  <c r="AB285" i="13"/>
  <c r="AD282" i="13"/>
  <c r="AB281" i="13"/>
  <c r="AD278" i="13"/>
  <c r="AB277" i="13"/>
  <c r="AC273" i="13"/>
  <c r="AG271" i="13"/>
  <c r="AE270" i="13"/>
  <c r="AC269" i="13"/>
  <c r="AF284" i="13"/>
  <c r="AD283" i="13"/>
  <c r="AB282" i="13"/>
  <c r="AD279" i="13"/>
  <c r="AB278" i="13"/>
  <c r="AF276" i="13"/>
  <c r="AC274" i="13"/>
  <c r="AA273" i="13"/>
  <c r="AG272" i="13"/>
  <c r="AE271" i="13"/>
  <c r="AA269" i="13"/>
  <c r="AM269" i="13" s="1"/>
  <c r="AD287" i="13"/>
  <c r="AB286" i="13"/>
  <c r="AG285" i="13"/>
  <c r="AC283" i="13"/>
  <c r="AA282" i="13"/>
  <c r="AM282" i="13" s="1"/>
  <c r="AG281" i="13"/>
  <c r="AC279" i="13"/>
  <c r="AA278" i="13"/>
  <c r="AM278" i="13" s="1"/>
  <c r="AD275" i="13"/>
  <c r="AB274" i="13"/>
  <c r="AF272" i="13"/>
  <c r="AD271" i="13"/>
  <c r="AB270" i="13"/>
  <c r="AD288" i="13"/>
  <c r="AE285" i="13"/>
  <c r="AC284" i="13"/>
  <c r="AE281" i="13"/>
  <c r="AC280" i="13"/>
  <c r="AG278" i="13"/>
  <c r="AC276" i="13"/>
  <c r="AB275" i="13"/>
  <c r="AF273" i="13"/>
  <c r="AD272" i="13"/>
  <c r="AF269" i="13"/>
  <c r="AC288" i="13"/>
  <c r="AG286" i="13"/>
  <c r="AB284" i="13"/>
  <c r="AF282" i="13"/>
  <c r="AD281" i="13"/>
  <c r="AB280" i="13"/>
  <c r="AF278" i="13"/>
  <c r="AB276" i="13"/>
  <c r="AE273" i="13"/>
  <c r="AC272" i="13"/>
  <c r="AA271" i="13"/>
  <c r="AG270" i="13"/>
  <c r="AE269" i="13"/>
  <c r="AF286" i="13"/>
  <c r="AF285" i="13"/>
  <c r="AG284" i="13"/>
  <c r="AG273" i="13"/>
  <c r="AB289" i="13"/>
  <c r="AB288" i="13"/>
  <c r="AC287" i="13"/>
  <c r="AD286" i="13"/>
  <c r="AC285" i="13"/>
  <c r="AD284" i="13"/>
  <c r="AE282" i="13"/>
  <c r="AF281" i="13"/>
  <c r="AC275" i="13"/>
  <c r="AD274" i="13"/>
  <c r="AD273" i="13"/>
  <c r="AE272" i="13"/>
  <c r="AF271" i="13"/>
  <c r="AF270" i="13"/>
  <c r="AG269" i="13"/>
  <c r="AA286" i="13"/>
  <c r="AA285" i="13"/>
  <c r="AA284" i="13"/>
  <c r="AM284" i="13" s="1"/>
  <c r="AB283" i="13"/>
  <c r="AC282" i="13"/>
  <c r="AC281" i="13"/>
  <c r="AD280" i="13"/>
  <c r="AE278" i="13"/>
  <c r="AG276" i="13"/>
  <c r="AB273" i="13"/>
  <c r="AB272" i="13"/>
  <c r="AC271" i="13"/>
  <c r="AD270" i="13"/>
  <c r="AA276" i="13"/>
  <c r="AM276" i="13" s="1"/>
  <c r="AB386" i="13"/>
  <c r="AD383" i="13"/>
  <c r="AA382" i="13"/>
  <c r="AG381" i="13"/>
  <c r="AE380" i="13"/>
  <c r="AC379" i="13"/>
  <c r="AA378" i="13"/>
  <c r="AC375" i="13"/>
  <c r="AB374" i="13"/>
  <c r="AD372" i="13"/>
  <c r="AB371" i="13"/>
  <c r="AD276" i="13"/>
  <c r="AA281" i="13"/>
  <c r="AA270" i="13"/>
  <c r="AM270" i="13" s="1"/>
  <c r="AC384" i="13"/>
  <c r="AA383" i="13"/>
  <c r="AD381" i="13"/>
  <c r="AB380" i="13"/>
  <c r="AF378" i="13"/>
  <c r="AD377" i="13"/>
  <c r="AB376" i="13"/>
  <c r="AC373" i="13"/>
  <c r="AA372" i="13"/>
  <c r="AM372" i="13" s="1"/>
  <c r="AE370" i="13"/>
  <c r="AC277" i="13"/>
  <c r="AB269" i="13"/>
  <c r="AB385" i="13"/>
  <c r="AF383" i="13"/>
  <c r="AC382" i="13"/>
  <c r="AA381" i="13"/>
  <c r="AM381" i="13" s="1"/>
  <c r="AG380" i="13"/>
  <c r="AE379" i="13"/>
  <c r="AC378" i="13"/>
  <c r="AA377" i="13"/>
  <c r="AE375" i="13"/>
  <c r="AD374" i="13"/>
  <c r="AD371" i="13"/>
  <c r="AB370" i="13"/>
  <c r="AC385" i="13"/>
  <c r="AD382" i="13"/>
  <c r="AF379" i="13"/>
  <c r="AB378" i="13"/>
  <c r="AD375" i="13"/>
  <c r="AA374" i="13"/>
  <c r="AM374" i="13" s="1"/>
  <c r="AA373" i="13"/>
  <c r="AM373" i="13" s="1"/>
  <c r="AC370" i="13"/>
  <c r="AB369" i="13"/>
  <c r="AF367" i="13"/>
  <c r="AD366" i="13"/>
  <c r="AA23" i="13"/>
  <c r="AA385" i="13"/>
  <c r="AM385" i="13" s="1"/>
  <c r="AG383" i="13"/>
  <c r="AB382" i="13"/>
  <c r="AC386" i="13"/>
  <c r="AE383" i="13"/>
  <c r="AF380" i="13"/>
  <c r="AB379" i="13"/>
  <c r="AD376" i="13"/>
  <c r="AA375" i="13"/>
  <c r="AM375" i="13" s="1"/>
  <c r="AC371" i="13"/>
  <c r="AF368" i="13"/>
  <c r="AD367" i="13"/>
  <c r="AB366" i="13"/>
  <c r="AB189" i="13"/>
  <c r="AE186" i="13"/>
  <c r="AA386" i="13"/>
  <c r="AM386" i="13" s="1"/>
  <c r="AC383" i="13"/>
  <c r="AD380" i="13"/>
  <c r="AA379" i="13"/>
  <c r="AC376" i="13"/>
  <c r="AA371" i="13"/>
  <c r="AE368" i="13"/>
  <c r="AC367" i="13"/>
  <c r="AD384" i="13"/>
  <c r="AE381" i="13"/>
  <c r="AA380" i="13"/>
  <c r="AG378" i="13"/>
  <c r="AC377" i="13"/>
  <c r="AB372" i="13"/>
  <c r="AG370" i="13"/>
  <c r="AF369" i="13"/>
  <c r="AC368" i="13"/>
  <c r="AA367" i="13"/>
  <c r="AM367" i="13" s="1"/>
  <c r="AG366" i="13"/>
  <c r="AA190" i="13"/>
  <c r="AM190" i="13" s="1"/>
  <c r="AD385" i="13"/>
  <c r="AE367" i="13"/>
  <c r="AA365" i="13"/>
  <c r="AB181" i="13"/>
  <c r="AA174" i="13"/>
  <c r="AM174" i="13" s="1"/>
  <c r="AC380" i="13"/>
  <c r="AG375" i="13"/>
  <c r="AG369" i="13"/>
  <c r="AB367" i="13"/>
  <c r="AB383" i="13"/>
  <c r="AF375" i="13"/>
  <c r="AF370" i="13"/>
  <c r="AE369" i="13"/>
  <c r="AF366" i="13"/>
  <c r="AG184" i="13"/>
  <c r="AC18" i="13"/>
  <c r="AD179" i="13"/>
  <c r="AC172" i="13"/>
  <c r="AF381" i="13"/>
  <c r="AB375" i="13"/>
  <c r="AC374" i="13"/>
  <c r="AD370" i="13"/>
  <c r="AD369" i="13"/>
  <c r="AE366" i="13"/>
  <c r="AB23" i="13"/>
  <c r="AB384" i="13"/>
  <c r="AB381" i="13"/>
  <c r="AE378" i="13"/>
  <c r="AC372" i="13"/>
  <c r="AD368" i="13"/>
  <c r="AC27" i="13"/>
  <c r="AC92" i="13" s="1"/>
  <c r="AC188" i="13"/>
  <c r="AF185" i="13"/>
  <c r="AC180" i="13"/>
  <c r="AD13" i="13"/>
  <c r="AD78" i="13" s="1"/>
  <c r="AB173" i="13"/>
  <c r="AC381" i="13"/>
  <c r="AC365" i="13"/>
  <c r="AB27" i="13"/>
  <c r="AB92" i="13" s="1"/>
  <c r="AB13" i="13"/>
  <c r="AB78" i="13" s="1"/>
  <c r="AG368" i="13"/>
  <c r="AA384" i="13"/>
  <c r="AM384" i="13" s="1"/>
  <c r="AB368" i="13"/>
  <c r="AC366" i="13"/>
  <c r="AG379" i="13"/>
  <c r="AA376" i="13"/>
  <c r="AM376" i="13" s="1"/>
  <c r="AD373" i="13"/>
  <c r="AA370" i="13"/>
  <c r="AA368" i="13"/>
  <c r="AD379" i="13"/>
  <c r="AB373" i="13"/>
  <c r="AA369" i="13"/>
  <c r="AM369" i="13" s="1"/>
  <c r="AG367" i="13"/>
  <c r="AE178" i="13"/>
  <c r="AD378" i="13"/>
  <c r="AG176" i="13"/>
  <c r="AD21" i="13" l="1"/>
  <c r="AD86" i="13" s="1"/>
  <c r="AD185" i="13"/>
  <c r="AG178" i="13"/>
  <c r="AA8" i="13"/>
  <c r="AA172" i="13"/>
  <c r="AM172" i="13" s="1"/>
  <c r="AE24" i="13"/>
  <c r="AE188" i="13"/>
  <c r="AG190" i="13"/>
  <c r="AD102" i="13"/>
  <c r="AD169" i="13" s="1"/>
  <c r="AD171" i="13"/>
  <c r="AD14" i="13"/>
  <c r="AD79" i="13" s="1"/>
  <c r="AD178" i="13"/>
  <c r="AC22" i="13"/>
  <c r="AC87" i="13" s="1"/>
  <c r="AC186" i="13"/>
  <c r="AB377" i="13"/>
  <c r="AE189" i="13"/>
  <c r="AF374" i="13"/>
  <c r="AE372" i="13"/>
  <c r="AF382" i="13"/>
  <c r="AE385" i="13"/>
  <c r="AE279" i="13"/>
  <c r="AE283" i="13"/>
  <c r="AD289" i="13"/>
  <c r="AA275" i="13"/>
  <c r="AM275" i="13" s="1"/>
  <c r="AA287" i="13"/>
  <c r="AM287" i="13" s="1"/>
  <c r="AG289" i="13"/>
  <c r="AE276" i="13"/>
  <c r="AF280" i="13"/>
  <c r="AC24" i="13"/>
  <c r="AC89" i="13" s="1"/>
  <c r="AC286" i="13"/>
  <c r="AA289" i="13"/>
  <c r="AG275" i="13"/>
  <c r="AF7" i="13"/>
  <c r="AF72" i="13" s="1"/>
  <c r="AF171" i="13"/>
  <c r="AB24" i="13"/>
  <c r="AB89" i="13" s="1"/>
  <c r="AB188" i="13"/>
  <c r="AE26" i="13"/>
  <c r="AE190" i="13"/>
  <c r="AB7" i="13"/>
  <c r="AB72" i="13" s="1"/>
  <c r="AB171" i="13"/>
  <c r="AC7" i="13"/>
  <c r="AC72" i="13" s="1"/>
  <c r="AC171" i="13"/>
  <c r="AA22" i="13"/>
  <c r="AA186" i="13"/>
  <c r="AM186" i="13" s="1"/>
  <c r="AE371" i="13"/>
  <c r="AB15" i="13"/>
  <c r="AB80" i="13" s="1"/>
  <c r="AB179" i="13"/>
  <c r="AB102" i="13"/>
  <c r="AB169" i="13" s="1"/>
  <c r="AB6" i="13"/>
  <c r="AB170" i="13"/>
  <c r="AA176" i="13"/>
  <c r="AM176" i="13" s="1"/>
  <c r="AA179" i="13"/>
  <c r="AM179" i="13" s="1"/>
  <c r="AB8" i="13"/>
  <c r="AB73" i="13" s="1"/>
  <c r="AB172" i="13"/>
  <c r="AA11" i="13"/>
  <c r="AA175" i="13"/>
  <c r="AM175" i="13" s="1"/>
  <c r="AE102" i="13"/>
  <c r="AE6" i="13"/>
  <c r="AE170" i="13"/>
  <c r="AE9" i="13"/>
  <c r="AE173" i="13"/>
  <c r="AD12" i="13"/>
  <c r="AD77" i="13" s="1"/>
  <c r="AD176" i="13"/>
  <c r="AA185" i="13"/>
  <c r="AM185" i="13" s="1"/>
  <c r="AC11" i="13"/>
  <c r="AC76" i="13" s="1"/>
  <c r="AC175" i="13"/>
  <c r="AB14" i="13"/>
  <c r="AB79" i="13" s="1"/>
  <c r="AB178" i="13"/>
  <c r="AA181" i="13"/>
  <c r="AM181" i="13" s="1"/>
  <c r="AA13" i="13"/>
  <c r="AA189" i="13"/>
  <c r="AM189" i="13" s="1"/>
  <c r="AG6" i="13"/>
  <c r="AD26" i="13"/>
  <c r="AD91" i="13" s="1"/>
  <c r="AD190" i="13"/>
  <c r="AF190" i="13"/>
  <c r="AF372" i="13"/>
  <c r="AF384" i="13"/>
  <c r="AF274" i="13"/>
  <c r="AB25" i="13"/>
  <c r="AB90" i="13" s="1"/>
  <c r="AB287" i="13"/>
  <c r="AF288" i="13"/>
  <c r="AD16" i="13"/>
  <c r="AD81" i="13" s="1"/>
  <c r="AD180" i="13"/>
  <c r="AG382" i="13"/>
  <c r="AA7" i="13"/>
  <c r="AA171" i="13"/>
  <c r="AM171" i="13" s="1"/>
  <c r="AG283" i="13"/>
  <c r="AF279" i="13"/>
  <c r="AE382" i="13"/>
  <c r="AG384" i="13"/>
  <c r="AA102" i="13"/>
  <c r="AA170" i="13"/>
  <c r="AM170" i="13" s="1"/>
  <c r="AF22" i="13"/>
  <c r="AF87" i="13" s="1"/>
  <c r="AF186" i="13"/>
  <c r="AF181" i="13"/>
  <c r="AF8" i="13"/>
  <c r="AF73" i="13" s="1"/>
  <c r="AF172" i="13"/>
  <c r="AG8" i="13"/>
  <c r="AG73" i="13" s="1"/>
  <c r="AG172" i="13"/>
  <c r="AA16" i="13"/>
  <c r="AA180" i="13"/>
  <c r="AM180" i="13" s="1"/>
  <c r="AE377" i="13"/>
  <c r="AC9" i="13"/>
  <c r="AC74" i="13" s="1"/>
  <c r="AC173" i="13"/>
  <c r="AC17" i="13"/>
  <c r="AC82" i="13" s="1"/>
  <c r="AC181" i="13"/>
  <c r="AC25" i="13"/>
  <c r="AC90" i="13" s="1"/>
  <c r="AC189" i="13"/>
  <c r="AF25" i="13"/>
  <c r="AF90" i="13" s="1"/>
  <c r="AF189" i="13"/>
  <c r="AG385" i="13"/>
  <c r="AA299" i="13"/>
  <c r="AA366" i="13"/>
  <c r="AM366" i="13" s="1"/>
  <c r="AA188" i="13"/>
  <c r="AM188" i="13" s="1"/>
  <c r="AA24" i="13"/>
  <c r="AA27" i="13"/>
  <c r="AF371" i="13"/>
  <c r="AF386" i="13"/>
  <c r="AG376" i="13"/>
  <c r="AG374" i="13"/>
  <c r="AG386" i="13"/>
  <c r="AB202" i="13"/>
  <c r="AB267" i="13" s="1"/>
  <c r="AE376" i="13"/>
  <c r="AA274" i="13"/>
  <c r="AD23" i="13"/>
  <c r="AD285" i="13"/>
  <c r="AG277" i="13"/>
  <c r="AE280" i="13"/>
  <c r="AE275" i="13"/>
  <c r="AE287" i="13"/>
  <c r="AG181" i="13"/>
  <c r="AF11" i="13"/>
  <c r="AF76" i="13" s="1"/>
  <c r="AF175" i="13"/>
  <c r="AD299" i="13"/>
  <c r="AD364" i="13" s="1"/>
  <c r="AD365" i="13"/>
  <c r="AG179" i="13"/>
  <c r="AG102" i="13"/>
  <c r="AG169" i="13" s="1"/>
  <c r="AG170" i="13"/>
  <c r="AE8" i="13"/>
  <c r="AE172" i="13"/>
  <c r="AE384" i="13"/>
  <c r="AA9" i="13"/>
  <c r="AA173" i="13"/>
  <c r="AM173" i="13" s="1"/>
  <c r="AC10" i="13"/>
  <c r="AC174" i="13"/>
  <c r="AE7" i="13"/>
  <c r="AE171" i="13"/>
  <c r="AD10" i="13"/>
  <c r="AD75" i="13" s="1"/>
  <c r="AD174" i="13"/>
  <c r="AB19" i="13"/>
  <c r="AB84" i="13" s="1"/>
  <c r="AB183" i="13"/>
  <c r="AD22" i="13"/>
  <c r="AD87" i="13" s="1"/>
  <c r="AD186" i="13"/>
  <c r="AD6" i="13"/>
  <c r="AD170" i="13"/>
  <c r="AD9" i="13"/>
  <c r="AD74" i="13" s="1"/>
  <c r="AD173" i="13"/>
  <c r="AC12" i="13"/>
  <c r="AC77" i="13" s="1"/>
  <c r="AC176" i="13"/>
  <c r="AC15" i="13"/>
  <c r="AC80" i="13" s="1"/>
  <c r="AC179" i="13"/>
  <c r="AB18" i="13"/>
  <c r="AG10" i="13"/>
  <c r="AG75" i="13" s="1"/>
  <c r="AG174" i="13"/>
  <c r="AF16" i="13"/>
  <c r="AF81" i="13" s="1"/>
  <c r="AF180" i="13"/>
  <c r="AE19" i="13"/>
  <c r="AE183" i="13"/>
  <c r="AF9" i="13"/>
  <c r="AF74" i="13" s="1"/>
  <c r="AF173" i="13"/>
  <c r="AE176" i="13"/>
  <c r="AE179" i="13"/>
  <c r="AD18" i="13"/>
  <c r="AB21" i="13"/>
  <c r="AB86" i="13" s="1"/>
  <c r="AB185" i="13"/>
  <c r="AD11" i="13"/>
  <c r="AD76" i="13" s="1"/>
  <c r="AD175" i="13"/>
  <c r="AC14" i="13"/>
  <c r="AC79" i="13" s="1"/>
  <c r="AC178" i="13"/>
  <c r="AA20" i="13"/>
  <c r="AA184" i="13"/>
  <c r="AM184" i="13" s="1"/>
  <c r="AD24" i="13"/>
  <c r="AD89" i="13" s="1"/>
  <c r="AD188" i="13"/>
  <c r="AF23" i="13"/>
  <c r="AC26" i="13"/>
  <c r="AC91" i="13" s="1"/>
  <c r="AC190" i="13"/>
  <c r="AG24" i="13"/>
  <c r="AG89" i="13" s="1"/>
  <c r="AG188" i="13"/>
  <c r="AG371" i="13"/>
  <c r="AF373" i="13"/>
  <c r="AA277" i="13"/>
  <c r="AM277" i="13" s="1"/>
  <c r="AG279" i="13"/>
  <c r="AA279" i="13"/>
  <c r="AM279" i="13" s="1"/>
  <c r="AF20" i="13"/>
  <c r="AF85" i="13" s="1"/>
  <c r="AF184" i="13"/>
  <c r="AF376" i="13"/>
  <c r="AG19" i="13"/>
  <c r="AG84" i="13" s="1"/>
  <c r="AG183" i="13"/>
  <c r="AE10" i="13"/>
  <c r="AE174" i="13"/>
  <c r="AC19" i="13"/>
  <c r="AC84" i="13" s="1"/>
  <c r="AC183" i="13"/>
  <c r="AC20" i="13"/>
  <c r="AC85" i="13" s="1"/>
  <c r="AC184" i="13"/>
  <c r="AF102" i="13"/>
  <c r="AF169" i="13" s="1"/>
  <c r="AF6" i="13"/>
  <c r="AF170" i="13"/>
  <c r="AB10" i="13"/>
  <c r="AB75" i="13" s="1"/>
  <c r="AB174" i="13"/>
  <c r="AF385" i="13"/>
  <c r="AE11" i="13"/>
  <c r="AE175" i="13"/>
  <c r="AA19" i="13"/>
  <c r="AA183" i="13"/>
  <c r="AM183" i="13" s="1"/>
  <c r="AG373" i="13"/>
  <c r="AC23" i="13"/>
  <c r="AE374" i="13"/>
  <c r="AB26" i="13"/>
  <c r="AB91" i="13" s="1"/>
  <c r="AB190" i="13"/>
  <c r="AB299" i="13"/>
  <c r="AB364" i="13" s="1"/>
  <c r="AB365" i="13"/>
  <c r="AD386" i="13"/>
  <c r="AG280" i="13"/>
  <c r="AC202" i="13"/>
  <c r="AC267" i="13" s="1"/>
  <c r="AD15" i="13"/>
  <c r="AD80" i="13" s="1"/>
  <c r="AD277" i="13"/>
  <c r="AG20" i="13"/>
  <c r="AG85" i="13" s="1"/>
  <c r="AG282" i="13"/>
  <c r="AC8" i="13"/>
  <c r="AC73" i="13" s="1"/>
  <c r="AC270" i="13"/>
  <c r="AE274" i="13"/>
  <c r="AB16" i="13"/>
  <c r="AB81" i="13" s="1"/>
  <c r="AB180" i="13"/>
  <c r="AD17" i="13"/>
  <c r="AD82" i="13" s="1"/>
  <c r="AD181" i="13"/>
  <c r="AC102" i="13"/>
  <c r="AC169" i="13" s="1"/>
  <c r="AC6" i="13"/>
  <c r="AC71" i="13" s="1"/>
  <c r="AC170" i="13"/>
  <c r="AE20" i="13"/>
  <c r="AE184" i="13"/>
  <c r="AG21" i="13"/>
  <c r="AG86" i="13" s="1"/>
  <c r="AG185" i="13"/>
  <c r="AB12" i="13"/>
  <c r="AB77" i="13" s="1"/>
  <c r="AB176" i="13"/>
  <c r="AB20" i="13"/>
  <c r="AB85" i="13" s="1"/>
  <c r="AB184" i="13"/>
  <c r="AB11" i="13"/>
  <c r="AB76" i="13" s="1"/>
  <c r="AB175" i="13"/>
  <c r="AA14" i="13"/>
  <c r="AA178" i="13"/>
  <c r="AM178" i="13" s="1"/>
  <c r="AB22" i="13"/>
  <c r="AB87" i="13" s="1"/>
  <c r="AB186" i="13"/>
  <c r="AD25" i="13"/>
  <c r="AD90" i="13" s="1"/>
  <c r="AD189" i="13"/>
  <c r="AC299" i="13"/>
  <c r="AC364" i="13" s="1"/>
  <c r="AC369" i="13"/>
  <c r="AG377" i="13"/>
  <c r="AD7" i="13"/>
  <c r="AD72" i="13" s="1"/>
  <c r="AD269" i="13"/>
  <c r="AF277" i="13"/>
  <c r="AF287" i="13"/>
  <c r="AE289" i="13"/>
  <c r="AE22" i="13"/>
  <c r="AE284" i="13"/>
  <c r="AG288" i="13"/>
  <c r="AE13" i="13"/>
  <c r="AE185" i="13"/>
  <c r="AD8" i="13"/>
  <c r="AD73" i="13" s="1"/>
  <c r="AD172" i="13"/>
  <c r="AC13" i="13"/>
  <c r="AC78" i="13" s="1"/>
  <c r="AG11" i="13"/>
  <c r="AG76" i="13" s="1"/>
  <c r="AG175" i="13"/>
  <c r="AF14" i="13"/>
  <c r="AF79" i="13" s="1"/>
  <c r="AF178" i="13"/>
  <c r="AE17" i="13"/>
  <c r="AE181" i="13"/>
  <c r="AD20" i="13"/>
  <c r="AD85" i="13" s="1"/>
  <c r="AD184" i="13"/>
  <c r="AG7" i="13"/>
  <c r="AG72" i="13" s="1"/>
  <c r="AG171" i="13"/>
  <c r="AF10" i="13"/>
  <c r="AF75" i="13" s="1"/>
  <c r="AF174" i="13"/>
  <c r="AE16" i="13"/>
  <c r="AE180" i="13"/>
  <c r="AD19" i="13"/>
  <c r="AD84" i="13" s="1"/>
  <c r="AD183" i="13"/>
  <c r="AG16" i="13"/>
  <c r="AG81" i="13" s="1"/>
  <c r="AG180" i="13"/>
  <c r="AF19" i="13"/>
  <c r="AF84" i="13" s="1"/>
  <c r="AF183" i="13"/>
  <c r="AG9" i="13"/>
  <c r="AG74" i="13" s="1"/>
  <c r="AG173" i="13"/>
  <c r="AF176" i="13"/>
  <c r="AF179" i="13"/>
  <c r="AE18" i="13"/>
  <c r="AC21" i="13"/>
  <c r="AC86" i="13" s="1"/>
  <c r="AC185" i="13"/>
  <c r="AG189" i="13"/>
  <c r="AE373" i="13"/>
  <c r="AF24" i="13"/>
  <c r="AF89" i="13" s="1"/>
  <c r="AF188" i="13"/>
  <c r="AF377" i="13"/>
  <c r="AG372" i="13"/>
  <c r="AE386" i="13"/>
  <c r="AL386" i="13" s="1"/>
  <c r="AG22" i="13"/>
  <c r="AG87" i="13" s="1"/>
  <c r="AG186" i="13"/>
  <c r="AC16" i="13"/>
  <c r="AC81" i="13" s="1"/>
  <c r="AC278" i="13"/>
  <c r="AE288" i="13"/>
  <c r="AD202" i="13"/>
  <c r="AD267" i="13" s="1"/>
  <c r="AB9" i="13"/>
  <c r="AB74" i="13" s="1"/>
  <c r="AB271" i="13"/>
  <c r="AE277" i="13"/>
  <c r="AA283" i="13"/>
  <c r="AF289" i="13"/>
  <c r="AA10" i="13"/>
  <c r="AA272" i="13"/>
  <c r="AG287" i="13"/>
  <c r="AI13" i="13"/>
  <c r="AL384" i="13" l="1"/>
  <c r="AL181" i="13"/>
  <c r="AA79" i="13"/>
  <c r="AM79" i="13" s="1"/>
  <c r="AM14" i="13"/>
  <c r="AE169" i="13"/>
  <c r="AA364" i="13"/>
  <c r="AM364" i="13" s="1"/>
  <c r="AM299" i="13"/>
  <c r="AI78" i="13"/>
  <c r="AK78" i="13" s="1"/>
  <c r="AK13" i="13"/>
  <c r="AE87" i="13"/>
  <c r="AE85" i="13"/>
  <c r="AE75" i="13"/>
  <c r="AE84" i="13"/>
  <c r="AA76" i="13"/>
  <c r="AM76" i="13" s="1"/>
  <c r="AM11" i="13"/>
  <c r="AA74" i="13"/>
  <c r="AM74" i="13" s="1"/>
  <c r="AM9" i="13"/>
  <c r="AA78" i="13"/>
  <c r="AM78" i="13" s="1"/>
  <c r="AM13" i="13"/>
  <c r="AE89" i="13"/>
  <c r="AL288" i="13"/>
  <c r="AA84" i="13"/>
  <c r="AM84" i="13" s="1"/>
  <c r="AM19" i="13"/>
  <c r="AA72" i="13"/>
  <c r="AM72" i="13" s="1"/>
  <c r="AM7" i="13"/>
  <c r="AE91" i="13"/>
  <c r="AL279" i="13"/>
  <c r="AA85" i="13"/>
  <c r="AM85" i="13" s="1"/>
  <c r="AM20" i="13"/>
  <c r="AA92" i="13"/>
  <c r="AM92" i="13" s="1"/>
  <c r="AM27" i="13"/>
  <c r="AA81" i="13"/>
  <c r="AM81" i="13" s="1"/>
  <c r="AM16" i="13"/>
  <c r="AE74" i="13"/>
  <c r="AL385" i="13"/>
  <c r="AA73" i="13"/>
  <c r="AM73" i="13" s="1"/>
  <c r="AM8" i="13"/>
  <c r="AA75" i="13"/>
  <c r="AM75" i="13" s="1"/>
  <c r="AM10" i="13"/>
  <c r="AE81" i="13"/>
  <c r="AE82" i="13"/>
  <c r="AE76" i="13"/>
  <c r="AL176" i="13"/>
  <c r="AE73" i="13"/>
  <c r="AA89" i="13"/>
  <c r="AM89" i="13" s="1"/>
  <c r="AM24" i="13"/>
  <c r="AA169" i="13"/>
  <c r="AM169" i="13" s="1"/>
  <c r="AM102" i="13"/>
  <c r="AA87" i="13"/>
  <c r="AM87" i="13" s="1"/>
  <c r="AM22" i="13"/>
  <c r="AE78" i="13"/>
  <c r="AE72" i="13"/>
  <c r="AL372" i="13"/>
  <c r="AG71" i="13"/>
  <c r="AE71" i="13"/>
  <c r="AD27" i="13"/>
  <c r="AD92" i="13" s="1"/>
  <c r="AF202" i="13"/>
  <c r="AF267" i="13" s="1"/>
  <c r="AF275" i="13"/>
  <c r="AL275" i="13" s="1"/>
  <c r="AA12" i="13"/>
  <c r="AI179" i="13"/>
  <c r="AK179" i="13" s="1"/>
  <c r="AI172" i="13"/>
  <c r="AK172" i="13" s="1"/>
  <c r="AF15" i="13"/>
  <c r="AF80" i="13" s="1"/>
  <c r="AE21" i="13"/>
  <c r="AF21" i="13"/>
  <c r="AF86" i="13" s="1"/>
  <c r="AF283" i="13"/>
  <c r="AE15" i="13"/>
  <c r="AD71" i="13"/>
  <c r="AF26" i="13"/>
  <c r="AF91" i="13" s="1"/>
  <c r="AA17" i="13"/>
  <c r="AA21" i="13"/>
  <c r="AE14" i="13"/>
  <c r="AG23" i="13"/>
  <c r="AG25" i="13"/>
  <c r="AG90" i="13" s="1"/>
  <c r="AE202" i="13"/>
  <c r="AG27" i="13"/>
  <c r="AG92" i="13" s="1"/>
  <c r="AE27" i="13"/>
  <c r="AF17" i="13"/>
  <c r="AF82" i="13" s="1"/>
  <c r="AB71" i="13"/>
  <c r="AG202" i="13"/>
  <c r="AG267" i="13" s="1"/>
  <c r="AE25" i="13"/>
  <c r="AI189" i="13"/>
  <c r="AK189" i="13" s="1"/>
  <c r="AC5" i="13"/>
  <c r="AC70" i="13" s="1"/>
  <c r="AC75" i="13"/>
  <c r="AF12" i="13"/>
  <c r="AF77" i="13" s="1"/>
  <c r="AG12" i="13"/>
  <c r="AG77" i="13" s="1"/>
  <c r="AG274" i="13"/>
  <c r="AE12" i="13"/>
  <c r="AG18" i="13"/>
  <c r="AG299" i="13"/>
  <c r="AG364" i="13" s="1"/>
  <c r="AG365" i="13"/>
  <c r="AF27" i="13"/>
  <c r="AF92" i="13" s="1"/>
  <c r="AF71" i="13"/>
  <c r="AG13" i="13"/>
  <c r="AG78" i="13" s="1"/>
  <c r="AF299" i="13"/>
  <c r="AF364" i="13" s="1"/>
  <c r="AF365" i="13"/>
  <c r="AA26" i="13"/>
  <c r="AA288" i="13"/>
  <c r="AM288" i="13" s="1"/>
  <c r="AA18" i="13"/>
  <c r="AA280" i="13"/>
  <c r="AE23" i="13"/>
  <c r="AG14" i="13"/>
  <c r="AG79" i="13" s="1"/>
  <c r="AI190" i="13"/>
  <c r="AK190" i="13" s="1"/>
  <c r="AI26" i="13"/>
  <c r="AG15" i="13"/>
  <c r="AG80" i="13" s="1"/>
  <c r="AG17" i="13"/>
  <c r="AG82" i="13" s="1"/>
  <c r="AG26" i="13"/>
  <c r="AG91" i="13" s="1"/>
  <c r="AI6" i="13"/>
  <c r="AK6" i="13" s="1"/>
  <c r="AI102" i="13"/>
  <c r="AK102" i="13" s="1"/>
  <c r="AI170" i="13"/>
  <c r="AK170" i="13" s="1"/>
  <c r="AI188" i="13"/>
  <c r="AK188" i="13" s="1"/>
  <c r="AF13" i="13"/>
  <c r="AF78" i="13" s="1"/>
  <c r="AF18" i="13"/>
  <c r="AE299" i="13"/>
  <c r="AE365" i="13"/>
  <c r="AA202" i="13"/>
  <c r="AB17" i="13"/>
  <c r="AB82" i="13" s="1"/>
  <c r="AB279" i="13"/>
  <c r="AA6" i="13"/>
  <c r="AM6" i="13" s="1"/>
  <c r="AA25" i="13"/>
  <c r="AA15" i="13"/>
  <c r="AI381" i="13"/>
  <c r="AE267" i="13" l="1"/>
  <c r="AE80" i="13"/>
  <c r="AA80" i="13"/>
  <c r="AM80" i="13" s="1"/>
  <c r="AM15" i="13"/>
  <c r="AA91" i="13"/>
  <c r="AM91" i="13" s="1"/>
  <c r="AM26" i="13"/>
  <c r="AE90" i="13"/>
  <c r="AL13" i="13"/>
  <c r="AE77" i="13"/>
  <c r="AL12" i="13"/>
  <c r="AE79" i="13"/>
  <c r="AE86" i="13"/>
  <c r="AL78" i="13"/>
  <c r="AL26" i="13"/>
  <c r="AK381" i="13"/>
  <c r="AL381" i="13"/>
  <c r="AA90" i="13"/>
  <c r="AM90" i="13" s="1"/>
  <c r="AM25" i="13"/>
  <c r="AA86" i="13"/>
  <c r="AM86" i="13" s="1"/>
  <c r="AM21" i="13"/>
  <c r="AL17" i="13"/>
  <c r="AE364" i="13"/>
  <c r="AA82" i="13"/>
  <c r="AM82" i="13" s="1"/>
  <c r="AM17" i="13"/>
  <c r="AL172" i="13"/>
  <c r="AI91" i="13"/>
  <c r="AK91" i="13" s="1"/>
  <c r="AK26" i="13"/>
  <c r="AE92" i="13"/>
  <c r="AL27" i="13"/>
  <c r="AL6" i="13"/>
  <c r="AL179" i="13"/>
  <c r="AL188" i="13"/>
  <c r="AL189" i="13"/>
  <c r="AL102" i="13"/>
  <c r="AA267" i="13"/>
  <c r="AM267" i="13" s="1"/>
  <c r="AM202" i="13"/>
  <c r="AA77" i="13"/>
  <c r="AM77" i="13" s="1"/>
  <c r="AM12" i="13"/>
  <c r="AL170" i="13"/>
  <c r="AL190" i="13"/>
  <c r="AD5" i="13"/>
  <c r="AD70" i="13" s="1"/>
  <c r="AI183" i="13"/>
  <c r="AE5" i="13"/>
  <c r="AI382" i="13"/>
  <c r="AI383" i="13"/>
  <c r="AA5" i="13"/>
  <c r="AA71" i="13"/>
  <c r="AM71" i="13" s="1"/>
  <c r="AF5" i="13"/>
  <c r="AF70" i="13" s="1"/>
  <c r="AB5" i="13"/>
  <c r="AB70" i="13" s="1"/>
  <c r="AG5" i="13"/>
  <c r="AG70" i="13" s="1"/>
  <c r="AI368" i="13"/>
  <c r="AL91" i="13" l="1"/>
  <c r="AA70" i="13"/>
  <c r="AM70" i="13" s="1"/>
  <c r="AM5" i="13"/>
  <c r="AK383" i="13"/>
  <c r="AL383" i="13"/>
  <c r="AK382" i="13"/>
  <c r="AL382" i="13"/>
  <c r="AK368" i="13"/>
  <c r="AL368" i="13"/>
  <c r="AK183" i="13"/>
  <c r="AL183" i="13"/>
  <c r="AE70" i="13"/>
  <c r="AI371" i="13"/>
  <c r="AI186" i="13"/>
  <c r="AI55" i="13"/>
  <c r="AI174" i="13"/>
  <c r="AI367" i="13"/>
  <c r="AI175" i="13"/>
  <c r="AI185" i="13"/>
  <c r="AI184" i="13"/>
  <c r="AI369" i="13"/>
  <c r="AI376" i="13"/>
  <c r="AI50" i="13"/>
  <c r="AI171" i="13"/>
  <c r="AI136" i="13"/>
  <c r="AI380" i="13"/>
  <c r="AI21" i="13"/>
  <c r="AI379" i="13"/>
  <c r="AI180" i="13"/>
  <c r="AI378" i="13"/>
  <c r="AI178" i="13"/>
  <c r="AI173" i="13"/>
  <c r="AI42" i="13"/>
  <c r="AI375" i="13"/>
  <c r="AK174" i="13" l="1"/>
  <c r="AL174" i="13"/>
  <c r="AK178" i="13"/>
  <c r="AL178" i="13"/>
  <c r="AK173" i="13"/>
  <c r="AL173" i="13"/>
  <c r="AK379" i="13"/>
  <c r="AL379" i="13"/>
  <c r="AK184" i="13"/>
  <c r="AL184" i="13"/>
  <c r="AI82" i="13"/>
  <c r="AK50" i="13"/>
  <c r="AL50" i="13"/>
  <c r="AK376" i="13"/>
  <c r="AL376" i="13"/>
  <c r="AK21" i="13"/>
  <c r="AL21" i="13"/>
  <c r="AK55" i="13"/>
  <c r="AL55" i="13"/>
  <c r="AK186" i="13"/>
  <c r="AL186" i="13"/>
  <c r="AK369" i="13"/>
  <c r="AL369" i="13"/>
  <c r="AK171" i="13"/>
  <c r="AL171" i="13"/>
  <c r="AK378" i="13"/>
  <c r="AL378" i="13"/>
  <c r="AK180" i="13"/>
  <c r="AL180" i="13"/>
  <c r="AK371" i="13"/>
  <c r="AL371" i="13"/>
  <c r="AK185" i="13"/>
  <c r="AL185" i="13"/>
  <c r="AK375" i="13"/>
  <c r="AL375" i="13"/>
  <c r="AK380" i="13"/>
  <c r="AL380" i="13"/>
  <c r="AK175" i="13"/>
  <c r="AL175" i="13"/>
  <c r="AK42" i="13"/>
  <c r="AL42" i="13"/>
  <c r="AI169" i="13"/>
  <c r="AK136" i="13"/>
  <c r="AL136" i="13"/>
  <c r="AK367" i="13"/>
  <c r="AL367" i="13"/>
  <c r="AI19" i="13"/>
  <c r="AI286" i="13"/>
  <c r="AI24" i="13"/>
  <c r="AI370" i="13"/>
  <c r="AI15" i="13"/>
  <c r="AI287" i="13"/>
  <c r="AI25" i="13"/>
  <c r="AI299" i="13"/>
  <c r="AI366" i="13"/>
  <c r="AI10" i="13"/>
  <c r="AI374" i="13"/>
  <c r="AI284" i="13"/>
  <c r="AI22" i="13"/>
  <c r="AI202" i="13"/>
  <c r="AI7" i="13"/>
  <c r="AI11" i="13"/>
  <c r="AI271" i="13"/>
  <c r="AI9" i="13"/>
  <c r="AI270" i="13"/>
  <c r="AI8" i="13"/>
  <c r="AI276" i="13"/>
  <c r="AI14" i="13"/>
  <c r="AI16" i="13"/>
  <c r="AI377" i="13"/>
  <c r="AI18" i="13"/>
  <c r="AI49" i="13"/>
  <c r="AK366" i="13" l="1"/>
  <c r="AL366" i="13"/>
  <c r="AK377" i="13"/>
  <c r="AL377" i="13"/>
  <c r="AK19" i="13"/>
  <c r="AL19" i="13"/>
  <c r="AK16" i="13"/>
  <c r="AL16" i="13"/>
  <c r="AI90" i="13"/>
  <c r="AK25" i="13"/>
  <c r="AL25" i="13"/>
  <c r="AK271" i="13"/>
  <c r="AL271" i="13"/>
  <c r="AK287" i="13"/>
  <c r="AL287" i="13"/>
  <c r="AI87" i="13"/>
  <c r="AK22" i="13"/>
  <c r="AL22" i="13"/>
  <c r="AK15" i="13"/>
  <c r="AL15" i="13"/>
  <c r="AK18" i="13"/>
  <c r="AL18" i="13"/>
  <c r="AK11" i="13"/>
  <c r="AL11" i="13"/>
  <c r="AK7" i="13"/>
  <c r="AL7" i="13"/>
  <c r="AK370" i="13"/>
  <c r="AL370" i="13"/>
  <c r="AK82" i="13"/>
  <c r="AL82" i="13"/>
  <c r="AK14" i="13"/>
  <c r="AL14" i="13"/>
  <c r="AK276" i="13"/>
  <c r="AL276" i="13"/>
  <c r="AK374" i="13"/>
  <c r="AL374" i="13"/>
  <c r="AK169" i="13"/>
  <c r="AL169" i="13"/>
  <c r="AK299" i="13"/>
  <c r="AL299" i="13"/>
  <c r="AK202" i="13"/>
  <c r="AL202" i="13"/>
  <c r="AI73" i="13"/>
  <c r="AK8" i="13"/>
  <c r="AL8" i="13"/>
  <c r="AK284" i="13"/>
  <c r="AL284" i="13"/>
  <c r="AK270" i="13"/>
  <c r="AL270" i="13"/>
  <c r="AI89" i="13"/>
  <c r="AK24" i="13"/>
  <c r="AL24" i="13"/>
  <c r="AK49" i="13"/>
  <c r="AL49" i="13"/>
  <c r="AI74" i="13"/>
  <c r="AK9" i="13"/>
  <c r="AL9" i="13"/>
  <c r="AK10" i="13"/>
  <c r="AL10" i="13"/>
  <c r="AK286" i="13"/>
  <c r="AL286" i="13"/>
  <c r="AI81" i="13"/>
  <c r="AI373" i="13"/>
  <c r="AI47" i="13"/>
  <c r="AI20" i="13"/>
  <c r="AI278" i="13"/>
  <c r="AI285" i="13"/>
  <c r="AI23" i="13"/>
  <c r="AI53" i="13"/>
  <c r="AI332" i="13"/>
  <c r="AI365" i="13"/>
  <c r="AK365" i="13" l="1"/>
  <c r="AL365" i="13"/>
  <c r="AK373" i="13"/>
  <c r="AL373" i="13"/>
  <c r="AK74" i="13"/>
  <c r="AL74" i="13"/>
  <c r="AI364" i="13"/>
  <c r="AK332" i="13"/>
  <c r="AL332" i="13"/>
  <c r="AK87" i="13"/>
  <c r="AL87" i="13"/>
  <c r="AK53" i="13"/>
  <c r="AL53" i="13"/>
  <c r="AK81" i="13"/>
  <c r="AL81" i="13"/>
  <c r="AK285" i="13"/>
  <c r="AL285" i="13"/>
  <c r="AK23" i="13"/>
  <c r="AL23" i="13"/>
  <c r="AK73" i="13"/>
  <c r="AL73" i="13"/>
  <c r="AI79" i="13"/>
  <c r="AK47" i="13"/>
  <c r="AL47" i="13"/>
  <c r="AK278" i="13"/>
  <c r="AL278" i="13"/>
  <c r="AK89" i="13"/>
  <c r="AL89" i="13"/>
  <c r="AK20" i="13"/>
  <c r="AL20" i="13"/>
  <c r="AK90" i="13"/>
  <c r="AL90" i="13"/>
  <c r="AI85" i="13"/>
  <c r="AI283" i="13"/>
  <c r="AI54" i="13"/>
  <c r="AI48" i="13"/>
  <c r="AI277" i="13"/>
  <c r="AI39" i="13"/>
  <c r="AI44" i="13"/>
  <c r="AI273" i="13"/>
  <c r="AI52" i="13"/>
  <c r="AI281" i="13"/>
  <c r="AI40" i="13"/>
  <c r="AI269" i="13"/>
  <c r="AI274" i="13"/>
  <c r="AI45" i="13"/>
  <c r="AI280" i="13"/>
  <c r="AI51" i="13"/>
  <c r="AI5" i="13"/>
  <c r="AI43" i="13"/>
  <c r="AI272" i="13"/>
  <c r="AI282" i="13"/>
  <c r="AK280" i="13" l="1"/>
  <c r="AL280" i="13"/>
  <c r="AK364" i="13"/>
  <c r="AL364" i="13"/>
  <c r="AI77" i="13"/>
  <c r="AK45" i="13"/>
  <c r="AL45" i="13"/>
  <c r="AK79" i="13"/>
  <c r="AL79" i="13"/>
  <c r="AK51" i="13"/>
  <c r="AL51" i="13"/>
  <c r="AI71" i="13"/>
  <c r="AK39" i="13"/>
  <c r="AL39" i="13"/>
  <c r="AK277" i="13"/>
  <c r="AL277" i="13"/>
  <c r="AK273" i="13"/>
  <c r="AL273" i="13"/>
  <c r="AK274" i="13"/>
  <c r="AL274" i="13"/>
  <c r="AK282" i="13"/>
  <c r="AL282" i="13"/>
  <c r="AK269" i="13"/>
  <c r="AL269" i="13"/>
  <c r="AI80" i="13"/>
  <c r="AK48" i="13"/>
  <c r="AL48" i="13"/>
  <c r="AK44" i="13"/>
  <c r="AL44" i="13"/>
  <c r="AK272" i="13"/>
  <c r="AL272" i="13"/>
  <c r="AI72" i="13"/>
  <c r="AK40" i="13"/>
  <c r="AL40" i="13"/>
  <c r="AI86" i="13"/>
  <c r="AK54" i="13"/>
  <c r="AL54" i="13"/>
  <c r="AI75" i="13"/>
  <c r="AK43" i="13"/>
  <c r="AL43" i="13"/>
  <c r="AK281" i="13"/>
  <c r="AL281" i="13"/>
  <c r="AK283" i="13"/>
  <c r="AL283" i="13"/>
  <c r="AK5" i="13"/>
  <c r="AL5" i="13"/>
  <c r="AI84" i="13"/>
  <c r="AK52" i="13"/>
  <c r="AL52" i="13"/>
  <c r="AK85" i="13"/>
  <c r="AL85" i="13"/>
  <c r="AI289" i="13"/>
  <c r="AK289" i="13" s="1"/>
  <c r="AI60" i="13"/>
  <c r="AI76" i="13"/>
  <c r="AI235" i="13"/>
  <c r="AK72" i="13" l="1"/>
  <c r="AL72" i="13"/>
  <c r="AK75" i="13"/>
  <c r="AL75" i="13"/>
  <c r="AI92" i="13"/>
  <c r="AK92" i="13" s="1"/>
  <c r="AK60" i="13"/>
  <c r="AK77" i="13"/>
  <c r="AL77" i="13"/>
  <c r="AK84" i="13"/>
  <c r="AL84" i="13"/>
  <c r="AK71" i="13"/>
  <c r="AL71" i="13"/>
  <c r="AK86" i="13"/>
  <c r="AL86" i="13"/>
  <c r="AI267" i="13"/>
  <c r="AK267" i="13" s="1"/>
  <c r="AK235" i="13"/>
  <c r="AK76" i="13"/>
  <c r="AL76" i="13"/>
  <c r="AK80" i="13"/>
  <c r="AL80" i="13"/>
  <c r="AI38" i="13"/>
  <c r="AI70" i="13" l="1"/>
  <c r="AK70" i="13" s="1"/>
  <c r="AK38" i="13"/>
  <c r="AH60" i="13"/>
  <c r="AL60" i="13" s="1"/>
  <c r="AH289" i="13"/>
  <c r="AL289" i="13" s="1"/>
  <c r="AH235" i="13"/>
  <c r="AH267" i="13" l="1"/>
  <c r="AL267" i="13" s="1"/>
  <c r="AL235" i="13"/>
  <c r="AH92" i="13"/>
  <c r="AL92" i="13" s="1"/>
  <c r="AH38" i="13"/>
  <c r="AH70" i="13" l="1"/>
  <c r="AL70" i="13" s="1"/>
  <c r="AL38" i="13"/>
  <c r="AI948" i="7"/>
  <c r="AK948" i="7" s="1"/>
  <c r="AI949" i="7"/>
  <c r="AK949" i="7" s="1"/>
  <c r="AI950" i="7"/>
  <c r="AK950" i="7" s="1"/>
  <c r="AI951" i="7"/>
  <c r="AK951" i="7" s="1"/>
  <c r="AI952" i="7"/>
  <c r="AK952" i="7" s="1"/>
  <c r="AI956" i="7"/>
  <c r="AK956" i="7" s="1"/>
  <c r="AI957" i="7"/>
  <c r="AK957" i="7" s="1"/>
  <c r="AI958" i="7"/>
  <c r="AK958" i="7" s="1"/>
  <c r="AI959" i="7"/>
  <c r="AK959" i="7" s="1"/>
  <c r="AI960" i="7"/>
  <c r="AI964" i="7"/>
  <c r="AK964" i="7" s="1"/>
  <c r="AI965" i="7"/>
  <c r="AI966" i="7"/>
  <c r="AI967" i="7"/>
  <c r="AK967" i="7" s="1"/>
  <c r="AI968" i="7"/>
  <c r="AK968" i="7" s="1"/>
  <c r="AI972" i="7"/>
  <c r="AK972" i="7" s="1"/>
  <c r="AI973" i="7"/>
  <c r="AK973" i="7" s="1"/>
  <c r="AI974" i="7"/>
  <c r="AK974" i="7" s="1"/>
  <c r="AI854" i="7"/>
  <c r="AK854" i="7" s="1"/>
  <c r="AI856" i="7"/>
  <c r="AK856" i="7" s="1"/>
  <c r="AI857" i="7"/>
  <c r="AI861" i="7"/>
  <c r="AK861" i="7" s="1"/>
  <c r="AI862" i="7"/>
  <c r="AK862" i="7" s="1"/>
  <c r="AI863" i="7"/>
  <c r="AK863" i="7" s="1"/>
  <c r="AI864" i="7"/>
  <c r="AK864" i="7" s="1"/>
  <c r="AI869" i="7"/>
  <c r="AK869" i="7" s="1"/>
  <c r="AI877" i="7"/>
  <c r="AK877" i="7" s="1"/>
  <c r="AI754" i="7"/>
  <c r="AK754" i="7" s="1"/>
  <c r="AI758" i="7"/>
  <c r="AK758" i="7" s="1"/>
  <c r="AI759" i="7"/>
  <c r="AK759" i="7" s="1"/>
  <c r="AI760" i="7"/>
  <c r="AK760" i="7" s="1"/>
  <c r="AI762" i="7"/>
  <c r="AK762" i="7" s="1"/>
  <c r="AI766" i="7"/>
  <c r="AK766" i="7" s="1"/>
  <c r="AI767" i="7"/>
  <c r="AK767" i="7" s="1"/>
  <c r="AI768" i="7"/>
  <c r="AK768" i="7" s="1"/>
  <c r="AI769" i="7"/>
  <c r="AK769" i="7" s="1"/>
  <c r="AI770" i="7"/>
  <c r="AK770" i="7" s="1"/>
  <c r="AI774" i="7"/>
  <c r="AK774" i="7" s="1"/>
  <c r="AI775" i="7"/>
  <c r="AK775" i="7" s="1"/>
  <c r="AI776" i="7"/>
  <c r="AK776" i="7" s="1"/>
  <c r="AI777" i="7"/>
  <c r="AK777" i="7" s="1"/>
  <c r="AI778" i="7"/>
  <c r="AK778" i="7" s="1"/>
  <c r="AI657" i="7"/>
  <c r="AI658" i="7"/>
  <c r="AK658" i="7" s="1"/>
  <c r="AI659" i="7"/>
  <c r="AI663" i="7"/>
  <c r="AI664" i="7"/>
  <c r="AK664" i="7" s="1"/>
  <c r="AI665" i="7"/>
  <c r="AK665" i="7" s="1"/>
  <c r="AI666" i="7"/>
  <c r="AK666" i="7" s="1"/>
  <c r="AI667" i="7"/>
  <c r="AI671" i="7"/>
  <c r="AI672" i="7"/>
  <c r="AI673" i="7"/>
  <c r="AK673" i="7" s="1"/>
  <c r="AI674" i="7"/>
  <c r="AI675" i="7"/>
  <c r="AI679" i="7"/>
  <c r="AK679" i="7" s="1"/>
  <c r="AI680" i="7"/>
  <c r="AK680" i="7" s="1"/>
  <c r="AI681" i="7"/>
  <c r="AK681" i="7" s="1"/>
  <c r="AI682" i="7"/>
  <c r="AI683" i="7"/>
  <c r="AI560" i="7"/>
  <c r="AK560" i="7" s="1"/>
  <c r="AI561" i="7"/>
  <c r="AK561" i="7" s="1"/>
  <c r="AI570" i="7"/>
  <c r="AK570" i="7" s="1"/>
  <c r="AI571" i="7"/>
  <c r="AK571" i="7" s="1"/>
  <c r="AI572" i="7"/>
  <c r="AI577" i="7"/>
  <c r="AI578" i="7"/>
  <c r="AK578" i="7" s="1"/>
  <c r="AI466" i="7"/>
  <c r="AK466" i="7" s="1"/>
  <c r="AI468" i="7"/>
  <c r="AI469" i="7"/>
  <c r="AI476" i="7"/>
  <c r="AI489" i="7"/>
  <c r="AK489" i="7" s="1"/>
  <c r="AI273" i="7"/>
  <c r="AI281" i="7"/>
  <c r="AI289" i="7"/>
  <c r="AK289" i="7" s="1"/>
  <c r="AI292" i="7"/>
  <c r="AI969" i="7" l="1"/>
  <c r="AK969" i="7" s="1"/>
  <c r="AI961" i="7"/>
  <c r="AK961" i="7" s="1"/>
  <c r="AI284" i="7"/>
  <c r="AI268" i="7"/>
  <c r="AK268" i="7" s="1"/>
  <c r="AI380" i="7"/>
  <c r="AK380" i="7" s="1"/>
  <c r="AI761" i="7"/>
  <c r="AK761" i="7" s="1"/>
  <c r="AI970" i="7"/>
  <c r="AK970" i="7" s="1"/>
  <c r="AI962" i="7"/>
  <c r="AK962" i="7" s="1"/>
  <c r="AI874" i="7"/>
  <c r="AK874" i="7" s="1"/>
  <c r="AI953" i="7"/>
  <c r="AK953" i="7" s="1"/>
  <c r="AI270" i="7"/>
  <c r="AI382" i="7"/>
  <c r="AI287" i="7"/>
  <c r="AI279" i="7"/>
  <c r="AK279" i="7" s="1"/>
  <c r="AI391" i="7"/>
  <c r="AK391" i="7" s="1"/>
  <c r="AI566" i="7"/>
  <c r="AI677" i="7"/>
  <c r="AI669" i="7"/>
  <c r="AI661" i="7"/>
  <c r="AI780" i="7"/>
  <c r="AK780" i="7" s="1"/>
  <c r="AI772" i="7"/>
  <c r="AK772" i="7" s="1"/>
  <c r="AI764" i="7"/>
  <c r="AK764" i="7" s="1"/>
  <c r="AI756" i="7"/>
  <c r="AK756" i="7" s="1"/>
  <c r="AI954" i="7"/>
  <c r="AI866" i="7"/>
  <c r="AK866" i="7" s="1"/>
  <c r="AI288" i="7"/>
  <c r="AK288" i="7" s="1"/>
  <c r="AI280" i="7"/>
  <c r="AI272" i="7"/>
  <c r="AI488" i="7"/>
  <c r="AI480" i="7"/>
  <c r="AI583" i="7"/>
  <c r="AK583" i="7" s="1"/>
  <c r="AI575" i="7"/>
  <c r="AK575" i="7" s="1"/>
  <c r="AI567" i="7"/>
  <c r="AK567" i="7" s="1"/>
  <c r="AI678" i="7"/>
  <c r="AI670" i="7"/>
  <c r="AI662" i="7"/>
  <c r="AI773" i="7"/>
  <c r="AK773" i="7" s="1"/>
  <c r="AI765" i="7"/>
  <c r="AK765" i="7" s="1"/>
  <c r="AI757" i="7"/>
  <c r="AK757" i="7" s="1"/>
  <c r="AI876" i="7"/>
  <c r="AK876" i="7" s="1"/>
  <c r="AI868" i="7"/>
  <c r="AI267" i="7"/>
  <c r="AI475" i="7"/>
  <c r="AI586" i="7"/>
  <c r="AK586" i="7" s="1"/>
  <c r="AI56" i="7"/>
  <c r="AI186" i="7"/>
  <c r="AI290" i="7"/>
  <c r="AI282" i="7"/>
  <c r="AK282" i="7" s="1"/>
  <c r="AI181" i="7"/>
  <c r="AK181" i="7" s="1"/>
  <c r="AI293" i="7"/>
  <c r="AI285" i="7"/>
  <c r="AI277" i="7"/>
  <c r="AK277" i="7" s="1"/>
  <c r="AI269" i="7"/>
  <c r="AI478" i="7"/>
  <c r="AK478" i="7" s="1"/>
  <c r="AI676" i="7"/>
  <c r="AK676" i="7" s="1"/>
  <c r="AI668" i="7"/>
  <c r="AK668" i="7" s="1"/>
  <c r="AI660" i="7"/>
  <c r="AI779" i="7"/>
  <c r="AK779" i="7" s="1"/>
  <c r="AI771" i="7"/>
  <c r="AI763" i="7"/>
  <c r="AK763" i="7" s="1"/>
  <c r="AI875" i="7"/>
  <c r="AK875" i="7" s="1"/>
  <c r="AI971" i="7"/>
  <c r="AK971" i="7" s="1"/>
  <c r="AI963" i="7"/>
  <c r="AK963" i="7" s="1"/>
  <c r="AI955" i="7"/>
  <c r="AK955" i="7" s="1"/>
  <c r="AI65" i="7"/>
  <c r="AK65" i="7" s="1"/>
  <c r="AI785" i="7"/>
  <c r="AK785" i="7" s="1"/>
  <c r="AI195" i="7"/>
  <c r="AK195" i="7" s="1"/>
  <c r="AI298" i="7"/>
  <c r="AK298" i="7" s="1"/>
  <c r="AI688" i="7"/>
  <c r="AK688" i="7" s="1"/>
  <c r="AI915" i="7"/>
  <c r="AK915" i="7" s="1"/>
  <c r="AI624" i="7"/>
  <c r="AK624" i="7" s="1"/>
  <c r="AI200" i="7"/>
  <c r="AK200" i="7" s="1"/>
  <c r="AI396" i="7"/>
  <c r="AK396" i="7" s="1"/>
  <c r="AI882" i="7"/>
  <c r="AK882" i="7" s="1"/>
  <c r="AI721" i="7"/>
  <c r="AK721" i="7" s="1"/>
  <c r="AI102" i="7"/>
  <c r="AK102" i="7" s="1"/>
  <c r="AI494" i="7"/>
  <c r="AK494" i="7" s="1"/>
  <c r="AI591" i="7"/>
  <c r="AK591" i="7" s="1"/>
  <c r="AI755" i="7"/>
  <c r="AK755" i="7" s="1"/>
  <c r="AI6" i="7"/>
  <c r="AK6" i="7" s="1"/>
  <c r="AI7" i="7"/>
  <c r="AK7" i="7" s="1"/>
  <c r="AI8" i="7"/>
  <c r="AK8" i="7" s="1"/>
  <c r="AI9" i="7"/>
  <c r="AK9" i="7" s="1"/>
  <c r="AI10" i="7"/>
  <c r="AK10" i="7" s="1"/>
  <c r="AI11" i="7"/>
  <c r="AK11" i="7" s="1"/>
  <c r="AI12" i="7"/>
  <c r="AK12" i="7" s="1"/>
  <c r="AI13" i="7"/>
  <c r="AK13" i="7" s="1"/>
  <c r="AI14" i="7"/>
  <c r="AK14" i="7" s="1"/>
  <c r="AI15" i="7"/>
  <c r="AK15" i="7" s="1"/>
  <c r="AI16" i="7"/>
  <c r="AK16" i="7" s="1"/>
  <c r="AI17" i="7"/>
  <c r="AK17" i="7" s="1"/>
  <c r="AI18" i="7"/>
  <c r="AK18" i="7" s="1"/>
  <c r="AI19" i="7"/>
  <c r="AK19" i="7" s="1"/>
  <c r="AI20" i="7"/>
  <c r="AK20" i="7" s="1"/>
  <c r="AI21" i="7"/>
  <c r="AK21" i="7" s="1"/>
  <c r="AI22" i="7"/>
  <c r="AK22" i="7" s="1"/>
  <c r="AI23" i="7"/>
  <c r="AI24" i="7"/>
  <c r="AK24" i="7" s="1"/>
  <c r="AI25" i="7"/>
  <c r="AK25" i="7" s="1"/>
  <c r="AI26" i="7"/>
  <c r="AK26" i="7" s="1"/>
  <c r="AI27" i="7"/>
  <c r="AK27" i="7" s="1"/>
  <c r="AI28" i="7"/>
  <c r="AK28" i="7" s="1"/>
  <c r="AI29" i="7"/>
  <c r="AK29" i="7" s="1"/>
  <c r="AI30" i="7"/>
  <c r="AK30" i="7" s="1"/>
  <c r="AI31" i="7"/>
  <c r="AK31" i="7" s="1"/>
  <c r="AI32" i="7"/>
  <c r="AK32" i="7" s="1"/>
  <c r="AI88" i="7" l="1"/>
  <c r="AI656" i="7"/>
  <c r="AK656" i="7" s="1"/>
  <c r="AI947" i="7"/>
  <c r="AK947" i="7" s="1"/>
  <c r="AI97" i="7"/>
  <c r="AK97" i="7" s="1"/>
  <c r="AI753" i="7"/>
  <c r="AK753" i="7" s="1"/>
  <c r="AI5" i="7"/>
  <c r="AK5" i="7" s="1"/>
  <c r="AK37" i="14" l="1"/>
  <c r="AK70" i="14" s="1"/>
  <c r="AK103" i="14" s="1"/>
  <c r="AK136" i="14" s="1"/>
  <c r="AK169" i="14" s="1"/>
  <c r="AK202" i="14" s="1"/>
  <c r="AJ37" i="14"/>
  <c r="AJ70" i="14" s="1"/>
  <c r="AJ103" i="14" s="1"/>
  <c r="AJ136" i="14" s="1"/>
  <c r="AJ169" i="14" s="1"/>
  <c r="AJ202" i="14" s="1"/>
  <c r="F169" i="7" l="1"/>
  <c r="AH681" i="7"/>
  <c r="J194" i="13" l="1"/>
  <c r="K366" i="13" l="1"/>
  <c r="M366" i="13"/>
  <c r="U366" i="13"/>
  <c r="G367" i="13"/>
  <c r="I367" i="13"/>
  <c r="O367" i="13"/>
  <c r="Q367" i="13"/>
  <c r="W367" i="13"/>
  <c r="Y367" i="13"/>
  <c r="K368" i="13"/>
  <c r="M368" i="13"/>
  <c r="S368" i="13"/>
  <c r="U368" i="13"/>
  <c r="G369" i="13"/>
  <c r="I369" i="13"/>
  <c r="O369" i="13"/>
  <c r="Q369" i="13"/>
  <c r="W369" i="13"/>
  <c r="Y369" i="13"/>
  <c r="K370" i="13"/>
  <c r="M370" i="13"/>
  <c r="S370" i="13"/>
  <c r="U370" i="13"/>
  <c r="I371" i="13"/>
  <c r="O371" i="13"/>
  <c r="Q371" i="13"/>
  <c r="W371" i="13"/>
  <c r="Y371" i="13"/>
  <c r="K372" i="13"/>
  <c r="M372" i="13"/>
  <c r="S372" i="13"/>
  <c r="U372" i="13"/>
  <c r="G373" i="13"/>
  <c r="I373" i="13"/>
  <c r="Q373" i="13"/>
  <c r="W373" i="13"/>
  <c r="Y373" i="13"/>
  <c r="K374" i="13"/>
  <c r="M374" i="13"/>
  <c r="S374" i="13"/>
  <c r="U374" i="13"/>
  <c r="G375" i="13"/>
  <c r="I375" i="13"/>
  <c r="O375" i="13"/>
  <c r="Q375" i="13"/>
  <c r="W375" i="13"/>
  <c r="Y375" i="13"/>
  <c r="K376" i="13"/>
  <c r="M376" i="13"/>
  <c r="S376" i="13"/>
  <c r="U376" i="13"/>
  <c r="G377" i="13"/>
  <c r="I377" i="13"/>
  <c r="O377" i="13"/>
  <c r="Q377" i="13"/>
  <c r="W377" i="13"/>
  <c r="Y377" i="13"/>
  <c r="K378" i="13"/>
  <c r="M378" i="13"/>
  <c r="S378" i="13"/>
  <c r="U378" i="13"/>
  <c r="G379" i="13"/>
  <c r="I379" i="13"/>
  <c r="O379" i="13"/>
  <c r="Q379" i="13"/>
  <c r="W379" i="13"/>
  <c r="Y379" i="13"/>
  <c r="K380" i="13"/>
  <c r="M380" i="13"/>
  <c r="S380" i="13"/>
  <c r="U380" i="13"/>
  <c r="G381" i="13"/>
  <c r="I381" i="13"/>
  <c r="O381" i="13"/>
  <c r="Q381" i="13"/>
  <c r="W381" i="13"/>
  <c r="Y381" i="13"/>
  <c r="K382" i="13"/>
  <c r="M382" i="13"/>
  <c r="S382" i="13"/>
  <c r="U382" i="13"/>
  <c r="G383" i="13"/>
  <c r="I383" i="13"/>
  <c r="O383" i="13"/>
  <c r="Q383" i="13"/>
  <c r="W383" i="13"/>
  <c r="Y383" i="13"/>
  <c r="K384" i="13"/>
  <c r="M384" i="13"/>
  <c r="S384" i="13"/>
  <c r="U384" i="13"/>
  <c r="G385" i="13"/>
  <c r="I385" i="13"/>
  <c r="O385" i="13"/>
  <c r="Q385" i="13"/>
  <c r="W385" i="13"/>
  <c r="Y385" i="13"/>
  <c r="K386" i="13"/>
  <c r="M386" i="13"/>
  <c r="S386" i="13"/>
  <c r="U386" i="13"/>
  <c r="G387" i="13"/>
  <c r="I387" i="13"/>
  <c r="O387" i="13"/>
  <c r="Q387" i="13"/>
  <c r="W387" i="13"/>
  <c r="Y387" i="13"/>
  <c r="K388" i="13"/>
  <c r="M388" i="13"/>
  <c r="S388" i="13"/>
  <c r="U388" i="13"/>
  <c r="G389" i="13"/>
  <c r="I389" i="13"/>
  <c r="O389" i="13"/>
  <c r="Q389" i="13"/>
  <c r="W389" i="13"/>
  <c r="Y389" i="13"/>
  <c r="K390" i="13"/>
  <c r="M390" i="13"/>
  <c r="S390" i="13"/>
  <c r="U390" i="13"/>
  <c r="G391" i="13"/>
  <c r="I391" i="13"/>
  <c r="O391" i="13"/>
  <c r="Q391" i="13"/>
  <c r="W391" i="13"/>
  <c r="Y391" i="13"/>
  <c r="J292" i="13"/>
  <c r="R292" i="13"/>
  <c r="Z292" i="13"/>
  <c r="N293" i="13"/>
  <c r="V293" i="13"/>
  <c r="J294" i="13"/>
  <c r="R294" i="13"/>
  <c r="X294" i="13"/>
  <c r="Z294" i="13"/>
  <c r="M44" i="13"/>
  <c r="H51" i="13"/>
  <c r="I51" i="13"/>
  <c r="Q51" i="13"/>
  <c r="X51" i="13"/>
  <c r="Y51" i="13"/>
  <c r="I53" i="13"/>
  <c r="M54" i="13"/>
  <c r="Q55" i="13"/>
  <c r="M56" i="13"/>
  <c r="U56" i="13"/>
  <c r="R58" i="13"/>
  <c r="L60" i="13"/>
  <c r="M60" i="13"/>
  <c r="U60" i="13"/>
  <c r="P61" i="13"/>
  <c r="X61" i="13"/>
  <c r="U62" i="13"/>
  <c r="I63" i="13"/>
  <c r="M64" i="13"/>
  <c r="H65" i="13"/>
  <c r="Q65" i="13"/>
  <c r="M6" i="13"/>
  <c r="P6" i="13"/>
  <c r="U6" i="13"/>
  <c r="H7" i="13"/>
  <c r="I7" i="13"/>
  <c r="N171" i="13"/>
  <c r="P7" i="13"/>
  <c r="Q7" i="13"/>
  <c r="X7" i="13"/>
  <c r="Y7" i="13"/>
  <c r="M8" i="13"/>
  <c r="R172" i="13"/>
  <c r="T8" i="13"/>
  <c r="U8" i="13"/>
  <c r="G9" i="13"/>
  <c r="H9" i="13"/>
  <c r="I9" i="13"/>
  <c r="P9" i="13"/>
  <c r="Q9" i="13"/>
  <c r="T9" i="13"/>
  <c r="V173" i="13"/>
  <c r="W9" i="13"/>
  <c r="X9" i="13"/>
  <c r="Y9" i="13"/>
  <c r="J174" i="13"/>
  <c r="K10" i="13"/>
  <c r="L10" i="13"/>
  <c r="M10" i="13"/>
  <c r="U10" i="13"/>
  <c r="Z174" i="13"/>
  <c r="H11" i="13"/>
  <c r="I11" i="13"/>
  <c r="N175" i="13"/>
  <c r="P11" i="13"/>
  <c r="Q11" i="13"/>
  <c r="T11" i="13"/>
  <c r="Y11" i="13"/>
  <c r="L12" i="13"/>
  <c r="M12" i="13"/>
  <c r="R176" i="13"/>
  <c r="T12" i="13"/>
  <c r="U12" i="13"/>
  <c r="X12" i="13"/>
  <c r="H13" i="13"/>
  <c r="I13" i="13"/>
  <c r="P13" i="13"/>
  <c r="Q13" i="13"/>
  <c r="X13" i="13"/>
  <c r="Y13" i="13"/>
  <c r="J178" i="13"/>
  <c r="L14" i="13"/>
  <c r="M14" i="13"/>
  <c r="T14" i="13"/>
  <c r="U14" i="13"/>
  <c r="Z178" i="13"/>
  <c r="I15" i="13"/>
  <c r="N179" i="13"/>
  <c r="P15" i="13"/>
  <c r="Q15" i="13"/>
  <c r="T15" i="13"/>
  <c r="X15" i="13"/>
  <c r="Y15" i="13"/>
  <c r="M16" i="13"/>
  <c r="P16" i="13"/>
  <c r="R180" i="13"/>
  <c r="T16" i="13"/>
  <c r="U16" i="13"/>
  <c r="H17" i="13"/>
  <c r="I17" i="13"/>
  <c r="O17" i="13"/>
  <c r="P17" i="13"/>
  <c r="Q17" i="13"/>
  <c r="Y17" i="13"/>
  <c r="H18" i="13"/>
  <c r="M18" i="13"/>
  <c r="T18" i="13"/>
  <c r="U18" i="13"/>
  <c r="V18" i="13"/>
  <c r="X18" i="13"/>
  <c r="H19" i="13"/>
  <c r="I19" i="13"/>
  <c r="J19" i="13"/>
  <c r="P19" i="13"/>
  <c r="Q19" i="13"/>
  <c r="R19" i="13"/>
  <c r="V183" i="13"/>
  <c r="W19" i="13"/>
  <c r="X19" i="13"/>
  <c r="Y19" i="13"/>
  <c r="Z19" i="13"/>
  <c r="J184" i="13"/>
  <c r="K20" i="13"/>
  <c r="L20" i="13"/>
  <c r="M20" i="13"/>
  <c r="N20" i="13"/>
  <c r="T20" i="13"/>
  <c r="U20" i="13"/>
  <c r="V20" i="13"/>
  <c r="X20" i="13"/>
  <c r="Z184" i="13"/>
  <c r="H21" i="13"/>
  <c r="I21" i="13"/>
  <c r="J21" i="13"/>
  <c r="N185" i="13"/>
  <c r="O21" i="13"/>
  <c r="P21" i="13"/>
  <c r="Q21" i="13"/>
  <c r="R21" i="13"/>
  <c r="Y21" i="13"/>
  <c r="Z21" i="13"/>
  <c r="H22" i="13"/>
  <c r="L22" i="13"/>
  <c r="M22" i="13"/>
  <c r="N22" i="13"/>
  <c r="R186" i="13"/>
  <c r="T22" i="13"/>
  <c r="U22" i="13"/>
  <c r="V22" i="13"/>
  <c r="X22" i="13"/>
  <c r="H23" i="13"/>
  <c r="I23" i="13"/>
  <c r="J23" i="13"/>
  <c r="O23" i="13"/>
  <c r="P23" i="13"/>
  <c r="Q23" i="13"/>
  <c r="R23" i="13"/>
  <c r="W23" i="13"/>
  <c r="X23" i="13"/>
  <c r="Y23" i="13"/>
  <c r="Z23" i="13"/>
  <c r="L24" i="13"/>
  <c r="M24" i="13"/>
  <c r="N24" i="13"/>
  <c r="T24" i="13"/>
  <c r="U24" i="13"/>
  <c r="G25" i="13"/>
  <c r="H25" i="13"/>
  <c r="I25" i="13"/>
  <c r="P25" i="13"/>
  <c r="Q25" i="13"/>
  <c r="R25" i="13"/>
  <c r="X25" i="13"/>
  <c r="Y25" i="13"/>
  <c r="K26" i="13"/>
  <c r="L26" i="13"/>
  <c r="S26" i="13"/>
  <c r="T26" i="13"/>
  <c r="U26" i="13"/>
  <c r="V26" i="13"/>
  <c r="H27" i="13"/>
  <c r="I27" i="13"/>
  <c r="J27" i="13"/>
  <c r="P27" i="13"/>
  <c r="Q27" i="13"/>
  <c r="R27" i="13"/>
  <c r="X27" i="13"/>
  <c r="Y27" i="13"/>
  <c r="Z27" i="13"/>
  <c r="L28" i="13"/>
  <c r="M28" i="13"/>
  <c r="N28" i="13"/>
  <c r="Q28" i="13"/>
  <c r="R192" i="13"/>
  <c r="T28" i="13"/>
  <c r="U28" i="13"/>
  <c r="V28" i="13"/>
  <c r="G29" i="13"/>
  <c r="H29" i="13"/>
  <c r="I29" i="13"/>
  <c r="J29" i="13"/>
  <c r="O29" i="13"/>
  <c r="P29" i="13"/>
  <c r="Q29" i="13"/>
  <c r="R29" i="13"/>
  <c r="V193" i="13"/>
  <c r="X29" i="13"/>
  <c r="Y29" i="13"/>
  <c r="Z29" i="13"/>
  <c r="L30" i="13"/>
  <c r="M30" i="13"/>
  <c r="N30" i="13"/>
  <c r="T30" i="13"/>
  <c r="U30" i="13"/>
  <c r="V30" i="13"/>
  <c r="Z194" i="13"/>
  <c r="H31" i="13"/>
  <c r="I31" i="13"/>
  <c r="J31" i="13"/>
  <c r="N195" i="13"/>
  <c r="O31" i="13"/>
  <c r="P31" i="13"/>
  <c r="Q31" i="13"/>
  <c r="R31" i="13"/>
  <c r="T31" i="13"/>
  <c r="W31" i="13"/>
  <c r="X31" i="13"/>
  <c r="Y31" i="13"/>
  <c r="Z31" i="13"/>
  <c r="K32" i="13"/>
  <c r="L32" i="13"/>
  <c r="N32" i="13"/>
  <c r="R196" i="13"/>
  <c r="T32" i="13"/>
  <c r="U32" i="13"/>
  <c r="V32" i="13"/>
  <c r="L40" i="13"/>
  <c r="T40" i="13"/>
  <c r="L42" i="13"/>
  <c r="H43" i="13"/>
  <c r="H45" i="13"/>
  <c r="X47" i="13"/>
  <c r="P49" i="13"/>
  <c r="X49" i="13"/>
  <c r="P51" i="13"/>
  <c r="L52" i="13"/>
  <c r="T52" i="13"/>
  <c r="L54" i="13"/>
  <c r="T54" i="13"/>
  <c r="T55" i="13"/>
  <c r="L56" i="13"/>
  <c r="T56" i="13"/>
  <c r="R57" i="13"/>
  <c r="Z57" i="13"/>
  <c r="L58" i="13"/>
  <c r="N58" i="13"/>
  <c r="V58" i="13"/>
  <c r="H59" i="13"/>
  <c r="J59" i="13"/>
  <c r="P59" i="13"/>
  <c r="R59" i="13"/>
  <c r="Z59" i="13"/>
  <c r="N60" i="13"/>
  <c r="T60" i="13"/>
  <c r="V60" i="13"/>
  <c r="J61" i="13"/>
  <c r="R61" i="13"/>
  <c r="Z61" i="13"/>
  <c r="H62" i="13"/>
  <c r="N62" i="13"/>
  <c r="T62" i="13"/>
  <c r="V62" i="13"/>
  <c r="J63" i="13"/>
  <c r="R63" i="13"/>
  <c r="X63" i="13"/>
  <c r="Z63" i="13"/>
  <c r="N64" i="13"/>
  <c r="V64" i="13"/>
  <c r="J65" i="13"/>
  <c r="R65" i="13"/>
  <c r="Z65" i="13"/>
  <c r="T6" i="13"/>
  <c r="L7" i="13"/>
  <c r="L8" i="13"/>
  <c r="T10" i="13"/>
  <c r="X11" i="13"/>
  <c r="H15" i="13"/>
  <c r="L16" i="13"/>
  <c r="X17" i="13"/>
  <c r="L18" i="13"/>
  <c r="L19" i="13"/>
  <c r="X21" i="13"/>
  <c r="Y294" i="13" l="1"/>
  <c r="Q294" i="13"/>
  <c r="I294" i="13"/>
  <c r="U293" i="13"/>
  <c r="N65" i="13"/>
  <c r="N97" i="13" s="1"/>
  <c r="U53" i="13"/>
  <c r="U85" i="13" s="1"/>
  <c r="M43" i="13"/>
  <c r="M75" i="13" s="1"/>
  <c r="P28" i="13"/>
  <c r="P93" i="13" s="1"/>
  <c r="T25" i="13"/>
  <c r="T23" i="13"/>
  <c r="L23" i="13"/>
  <c r="L21" i="13"/>
  <c r="L86" i="13" s="1"/>
  <c r="P18" i="13"/>
  <c r="H16" i="13"/>
  <c r="H14" i="13"/>
  <c r="T13" i="13"/>
  <c r="L13" i="13"/>
  <c r="L11" i="13"/>
  <c r="X10" i="13"/>
  <c r="L9" i="13"/>
  <c r="L74" i="13" s="1"/>
  <c r="P8" i="13"/>
  <c r="H8" i="13"/>
  <c r="L63" i="13"/>
  <c r="L95" i="13" s="1"/>
  <c r="X58" i="13"/>
  <c r="X90" i="13" s="1"/>
  <c r="L53" i="13"/>
  <c r="X48" i="13"/>
  <c r="X80" i="13" s="1"/>
  <c r="L41" i="13"/>
  <c r="L73" i="13" s="1"/>
  <c r="V63" i="13"/>
  <c r="V95" i="13" s="1"/>
  <c r="J60" i="13"/>
  <c r="J92" i="13" s="1"/>
  <c r="X32" i="13"/>
  <c r="H32" i="13"/>
  <c r="H97" i="13" s="1"/>
  <c r="L31" i="13"/>
  <c r="X30" i="13"/>
  <c r="X95" i="13" s="1"/>
  <c r="H30" i="13"/>
  <c r="L29" i="13"/>
  <c r="X28" i="13"/>
  <c r="X93" i="13" s="1"/>
  <c r="H28" i="13"/>
  <c r="T27" i="13"/>
  <c r="T92" i="13" s="1"/>
  <c r="L27" i="13"/>
  <c r="L92" i="13" s="1"/>
  <c r="X26" i="13"/>
  <c r="P26" i="13"/>
  <c r="P91" i="13" s="1"/>
  <c r="H26" i="13"/>
  <c r="H91" i="13" s="1"/>
  <c r="L25" i="13"/>
  <c r="L90" i="13" s="1"/>
  <c r="X24" i="13"/>
  <c r="P24" i="13"/>
  <c r="H24" i="13"/>
  <c r="P22" i="13"/>
  <c r="T21" i="13"/>
  <c r="T86" i="13" s="1"/>
  <c r="P20" i="13"/>
  <c r="H20" i="13"/>
  <c r="T19" i="13"/>
  <c r="T84" i="13" s="1"/>
  <c r="T17" i="13"/>
  <c r="L17" i="13"/>
  <c r="X16" i="13"/>
  <c r="X81" i="13" s="1"/>
  <c r="L15" i="13"/>
  <c r="X14" i="13"/>
  <c r="X79" i="13" s="1"/>
  <c r="P14" i="13"/>
  <c r="P12" i="13"/>
  <c r="H12" i="13"/>
  <c r="H77" i="13" s="1"/>
  <c r="P10" i="13"/>
  <c r="H10" i="13"/>
  <c r="H75" i="13" s="1"/>
  <c r="X8" i="13"/>
  <c r="T7" i="13"/>
  <c r="X6" i="13"/>
  <c r="H6" i="13"/>
  <c r="T65" i="13"/>
  <c r="T97" i="13" s="1"/>
  <c r="P64" i="13"/>
  <c r="P96" i="13" s="1"/>
  <c r="X60" i="13"/>
  <c r="X92" i="13" s="1"/>
  <c r="P60" i="13"/>
  <c r="P92" i="13" s="1"/>
  <c r="H60" i="13"/>
  <c r="H92" i="13" s="1"/>
  <c r="T57" i="13"/>
  <c r="T89" i="13" s="1"/>
  <c r="L57" i="13"/>
  <c r="L89" i="13" s="1"/>
  <c r="X56" i="13"/>
  <c r="P56" i="13"/>
  <c r="H56" i="13"/>
  <c r="T51" i="13"/>
  <c r="L51" i="13"/>
  <c r="P50" i="13"/>
  <c r="P82" i="13" s="1"/>
  <c r="X46" i="13"/>
  <c r="X78" i="13" s="1"/>
  <c r="P46" i="13"/>
  <c r="P78" i="13" s="1"/>
  <c r="H46" i="13"/>
  <c r="H78" i="13" s="1"/>
  <c r="H44" i="13"/>
  <c r="H76" i="13" s="1"/>
  <c r="T39" i="13"/>
  <c r="T71" i="13" s="1"/>
  <c r="Z64" i="13"/>
  <c r="Z96" i="13" s="1"/>
  <c r="Z62" i="13"/>
  <c r="Z94" i="13" s="1"/>
  <c r="I14" i="13"/>
  <c r="Y10" i="13"/>
  <c r="Y40" i="13"/>
  <c r="Y72" i="13" s="1"/>
  <c r="P32" i="13"/>
  <c r="P30" i="13"/>
  <c r="T29" i="13"/>
  <c r="T94" i="13" s="1"/>
  <c r="J62" i="13"/>
  <c r="J94" i="13" s="1"/>
  <c r="V57" i="13"/>
  <c r="M45" i="13"/>
  <c r="M77" i="13" s="1"/>
  <c r="R64" i="13"/>
  <c r="R96" i="13" s="1"/>
  <c r="N59" i="13"/>
  <c r="I10" i="13"/>
  <c r="Y32" i="13"/>
  <c r="U31" i="13"/>
  <c r="Y28" i="13"/>
  <c r="U27" i="13"/>
  <c r="U92" i="13" s="1"/>
  <c r="Q26" i="13"/>
  <c r="M25" i="13"/>
  <c r="Y22" i="13"/>
  <c r="M21" i="13"/>
  <c r="M86" i="13" s="1"/>
  <c r="I20" i="13"/>
  <c r="I85" i="13" s="1"/>
  <c r="Q18" i="13"/>
  <c r="M17" i="13"/>
  <c r="I16" i="13"/>
  <c r="M15" i="13"/>
  <c r="Q12" i="13"/>
  <c r="M9" i="13"/>
  <c r="U7" i="13"/>
  <c r="I6" i="13"/>
  <c r="Q60" i="13"/>
  <c r="Q92" i="13" s="1"/>
  <c r="I58" i="13"/>
  <c r="I90" i="13" s="1"/>
  <c r="Q56" i="13"/>
  <c r="Q50" i="13"/>
  <c r="Q82" i="13" s="1"/>
  <c r="I48" i="13"/>
  <c r="I80" i="13" s="1"/>
  <c r="Y30" i="13"/>
  <c r="U29" i="13"/>
  <c r="U94" i="13" s="1"/>
  <c r="I28" i="13"/>
  <c r="Y26" i="13"/>
  <c r="Y24" i="13"/>
  <c r="U23" i="13"/>
  <c r="I22" i="13"/>
  <c r="Y20" i="13"/>
  <c r="M19" i="13"/>
  <c r="U17" i="13"/>
  <c r="Q16" i="13"/>
  <c r="Q14" i="13"/>
  <c r="Y12" i="13"/>
  <c r="M11" i="13"/>
  <c r="M76" i="13" s="1"/>
  <c r="Y8" i="13"/>
  <c r="Y6" i="13"/>
  <c r="Y60" i="13"/>
  <c r="Y92" i="13" s="1"/>
  <c r="I56" i="13"/>
  <c r="Y48" i="13"/>
  <c r="Y80" i="13" s="1"/>
  <c r="W196" i="13"/>
  <c r="O196" i="13"/>
  <c r="O194" i="13"/>
  <c r="K189" i="13"/>
  <c r="K185" i="13"/>
  <c r="S183" i="13"/>
  <c r="K183" i="13"/>
  <c r="K181" i="13"/>
  <c r="O180" i="13"/>
  <c r="K179" i="13"/>
  <c r="O178" i="13"/>
  <c r="G178" i="13"/>
  <c r="O176" i="13"/>
  <c r="G176" i="13"/>
  <c r="K175" i="13"/>
  <c r="G174" i="13"/>
  <c r="K173" i="13"/>
  <c r="O172" i="13"/>
  <c r="S171" i="13"/>
  <c r="V391" i="13"/>
  <c r="N391" i="13"/>
  <c r="Z390" i="13"/>
  <c r="R390" i="13"/>
  <c r="U11" i="13"/>
  <c r="Q8" i="13"/>
  <c r="M7" i="13"/>
  <c r="M57" i="13"/>
  <c r="M89" i="13" s="1"/>
  <c r="M55" i="13"/>
  <c r="M87" i="13" s="1"/>
  <c r="U51" i="13"/>
  <c r="U47" i="13"/>
  <c r="U79" i="13" s="1"/>
  <c r="N190" i="13"/>
  <c r="Z189" i="13"/>
  <c r="J189" i="13"/>
  <c r="V188" i="13"/>
  <c r="R181" i="13"/>
  <c r="N180" i="13"/>
  <c r="Z179" i="13"/>
  <c r="J179" i="13"/>
  <c r="V178" i="13"/>
  <c r="V176" i="13"/>
  <c r="R175" i="13"/>
  <c r="N174" i="13"/>
  <c r="Z173" i="13"/>
  <c r="J173" i="13"/>
  <c r="V172" i="13"/>
  <c r="R171" i="13"/>
  <c r="Q32" i="13"/>
  <c r="Q97" i="13" s="1"/>
  <c r="M31" i="13"/>
  <c r="M96" i="13" s="1"/>
  <c r="I30" i="13"/>
  <c r="I95" i="13" s="1"/>
  <c r="M27" i="13"/>
  <c r="M92" i="13" s="1"/>
  <c r="I26" i="13"/>
  <c r="I24" i="13"/>
  <c r="U21" i="13"/>
  <c r="Q20" i="13"/>
  <c r="Y18" i="13"/>
  <c r="Y16" i="13"/>
  <c r="U15" i="13"/>
  <c r="Y14" i="13"/>
  <c r="U13" i="13"/>
  <c r="U9" i="13"/>
  <c r="I8" i="13"/>
  <c r="I60" i="13"/>
  <c r="I92" i="13" s="1"/>
  <c r="Y56" i="13"/>
  <c r="M49" i="13"/>
  <c r="M81" i="13" s="1"/>
  <c r="M190" i="13"/>
  <c r="I179" i="13"/>
  <c r="U294" i="13"/>
  <c r="M294" i="13"/>
  <c r="Y293" i="13"/>
  <c r="Q293" i="13"/>
  <c r="I32" i="13"/>
  <c r="Q30" i="13"/>
  <c r="M29" i="13"/>
  <c r="U25" i="13"/>
  <c r="Q24" i="13"/>
  <c r="M23" i="13"/>
  <c r="Q22" i="13"/>
  <c r="Q87" i="13" s="1"/>
  <c r="U19" i="13"/>
  <c r="I18" i="13"/>
  <c r="M13" i="13"/>
  <c r="I12" i="13"/>
  <c r="Q10" i="13"/>
  <c r="Q6" i="13"/>
  <c r="M59" i="13"/>
  <c r="U55" i="13"/>
  <c r="U87" i="13" s="1"/>
  <c r="M51" i="13"/>
  <c r="P81" i="13"/>
  <c r="J390" i="13"/>
  <c r="U391" i="13"/>
  <c r="M391" i="13"/>
  <c r="Y390" i="13"/>
  <c r="Q390" i="13"/>
  <c r="I390" i="13"/>
  <c r="I293" i="13"/>
  <c r="U292" i="13"/>
  <c r="M292" i="13"/>
  <c r="Y291" i="13"/>
  <c r="Q291" i="13"/>
  <c r="I291" i="13"/>
  <c r="U290" i="13"/>
  <c r="M290" i="13"/>
  <c r="Y289" i="13"/>
  <c r="Q289" i="13"/>
  <c r="I289" i="13"/>
  <c r="U288" i="13"/>
  <c r="M288" i="13"/>
  <c r="Y287" i="13"/>
  <c r="Q287" i="13"/>
  <c r="I287" i="13"/>
  <c r="U286" i="13"/>
  <c r="M286" i="13"/>
  <c r="Y285" i="13"/>
  <c r="Q285" i="13"/>
  <c r="I285" i="13"/>
  <c r="U284" i="13"/>
  <c r="M284" i="13"/>
  <c r="Y283" i="13"/>
  <c r="Q283" i="13"/>
  <c r="I283" i="13"/>
  <c r="U282" i="13"/>
  <c r="M282" i="13"/>
  <c r="Y281" i="13"/>
  <c r="Q281" i="13"/>
  <c r="I281" i="13"/>
  <c r="U280" i="13"/>
  <c r="M280" i="13"/>
  <c r="Y279" i="13"/>
  <c r="Q279" i="13"/>
  <c r="I279" i="13"/>
  <c r="U278" i="13"/>
  <c r="M278" i="13"/>
  <c r="Y277" i="13"/>
  <c r="Q277" i="13"/>
  <c r="I277" i="13"/>
  <c r="U276" i="13"/>
  <c r="M276" i="13"/>
  <c r="Y275" i="13"/>
  <c r="Q275" i="13"/>
  <c r="I275" i="13"/>
  <c r="U274" i="13"/>
  <c r="M274" i="13"/>
  <c r="Y273" i="13"/>
  <c r="Q273" i="13"/>
  <c r="I273" i="13"/>
  <c r="U272" i="13"/>
  <c r="M272" i="13"/>
  <c r="Y271" i="13"/>
  <c r="Q271" i="13"/>
  <c r="I271" i="13"/>
  <c r="U270" i="13"/>
  <c r="M270" i="13"/>
  <c r="Y269" i="13"/>
  <c r="Q269" i="13"/>
  <c r="I269" i="13"/>
  <c r="V389" i="13"/>
  <c r="N389" i="13"/>
  <c r="Z388" i="13"/>
  <c r="R388" i="13"/>
  <c r="J388" i="13"/>
  <c r="V387" i="13"/>
  <c r="N387" i="13"/>
  <c r="Z386" i="13"/>
  <c r="R386" i="13"/>
  <c r="J386" i="13"/>
  <c r="V385" i="13"/>
  <c r="N385" i="13"/>
  <c r="Z384" i="13"/>
  <c r="R384" i="13"/>
  <c r="J384" i="13"/>
  <c r="V383" i="13"/>
  <c r="N383" i="13"/>
  <c r="Z382" i="13"/>
  <c r="R382" i="13"/>
  <c r="J382" i="13"/>
  <c r="V381" i="13"/>
  <c r="N381" i="13"/>
  <c r="Z380" i="13"/>
  <c r="R380" i="13"/>
  <c r="J380" i="13"/>
  <c r="V379" i="13"/>
  <c r="N379" i="13"/>
  <c r="Z378" i="13"/>
  <c r="R378" i="13"/>
  <c r="J378" i="13"/>
  <c r="V377" i="13"/>
  <c r="N377" i="13"/>
  <c r="Z376" i="13"/>
  <c r="R376" i="13"/>
  <c r="R370" i="13"/>
  <c r="J370" i="13"/>
  <c r="V369" i="13"/>
  <c r="N369" i="13"/>
  <c r="Z368" i="13"/>
  <c r="R368" i="13"/>
  <c r="J368" i="13"/>
  <c r="V367" i="13"/>
  <c r="N367" i="13"/>
  <c r="Z366" i="13"/>
  <c r="R366" i="13"/>
  <c r="J366" i="13"/>
  <c r="V365" i="13"/>
  <c r="N365" i="13"/>
  <c r="U389" i="13"/>
  <c r="M389" i="13"/>
  <c r="Y388" i="13"/>
  <c r="Q388" i="13"/>
  <c r="I388" i="13"/>
  <c r="U387" i="13"/>
  <c r="M387" i="13"/>
  <c r="Y386" i="13"/>
  <c r="Q386" i="13"/>
  <c r="I386" i="13"/>
  <c r="U385" i="13"/>
  <c r="M385" i="13"/>
  <c r="Y384" i="13"/>
  <c r="Q384" i="13"/>
  <c r="I384" i="13"/>
  <c r="U383" i="13"/>
  <c r="M383" i="13"/>
  <c r="Y382" i="13"/>
  <c r="Q382" i="13"/>
  <c r="I382" i="13"/>
  <c r="U381" i="13"/>
  <c r="M381" i="13"/>
  <c r="Y380" i="13"/>
  <c r="Q380" i="13"/>
  <c r="I380" i="13"/>
  <c r="U379" i="13"/>
  <c r="M379" i="13"/>
  <c r="Y378" i="13"/>
  <c r="Q378" i="13"/>
  <c r="I378" i="13"/>
  <c r="U377" i="13"/>
  <c r="M377" i="13"/>
  <c r="Y376" i="13"/>
  <c r="Q376" i="13"/>
  <c r="I376" i="13"/>
  <c r="U375" i="13"/>
  <c r="M375" i="13"/>
  <c r="Y374" i="13"/>
  <c r="Q374" i="13"/>
  <c r="I374" i="13"/>
  <c r="U373" i="13"/>
  <c r="M373" i="13"/>
  <c r="Y372" i="13"/>
  <c r="Q372" i="13"/>
  <c r="I372" i="13"/>
  <c r="U371" i="13"/>
  <c r="M371" i="13"/>
  <c r="Y370" i="13"/>
  <c r="Q370" i="13"/>
  <c r="I370" i="13"/>
  <c r="U369" i="13"/>
  <c r="M369" i="13"/>
  <c r="Y368" i="13"/>
  <c r="Q368" i="13"/>
  <c r="I368" i="13"/>
  <c r="U367" i="13"/>
  <c r="M367" i="13"/>
  <c r="Y366" i="13"/>
  <c r="Q366" i="13"/>
  <c r="I366" i="13"/>
  <c r="U365" i="13"/>
  <c r="T389" i="13"/>
  <c r="L371" i="13"/>
  <c r="S196" i="13"/>
  <c r="K196" i="13"/>
  <c r="W195" i="13"/>
  <c r="O195" i="13"/>
  <c r="G195" i="13"/>
  <c r="S194" i="13"/>
  <c r="K194" i="13"/>
  <c r="W193" i="13"/>
  <c r="O193" i="13"/>
  <c r="G193" i="13"/>
  <c r="S192" i="13"/>
  <c r="K192" i="13"/>
  <c r="S190" i="13"/>
  <c r="K190" i="13"/>
  <c r="O179" i="13"/>
  <c r="O175" i="13"/>
  <c r="Y46" i="13"/>
  <c r="Y78" i="13" s="1"/>
  <c r="U46" i="13"/>
  <c r="Q46" i="13"/>
  <c r="Q78" i="13" s="1"/>
  <c r="M46" i="13"/>
  <c r="I46" i="13"/>
  <c r="I78" i="13" s="1"/>
  <c r="Q45" i="13"/>
  <c r="M175" i="13"/>
  <c r="Y43" i="13"/>
  <c r="I43" i="13"/>
  <c r="U42" i="13"/>
  <c r="Q41" i="13"/>
  <c r="M40" i="13"/>
  <c r="Y170" i="13"/>
  <c r="I170" i="13"/>
  <c r="S32" i="13"/>
  <c r="K31" i="13"/>
  <c r="G31" i="13"/>
  <c r="S30" i="13"/>
  <c r="K30" i="13"/>
  <c r="W29" i="13"/>
  <c r="S28" i="13"/>
  <c r="K28" i="13"/>
  <c r="W27" i="13"/>
  <c r="O27" i="13"/>
  <c r="G27" i="13"/>
  <c r="O26" i="13"/>
  <c r="W25" i="13"/>
  <c r="O25" i="13"/>
  <c r="S24" i="13"/>
  <c r="K24" i="13"/>
  <c r="K23" i="13"/>
  <c r="G23" i="13"/>
  <c r="S22" i="13"/>
  <c r="K22" i="13"/>
  <c r="W21" i="13"/>
  <c r="K21" i="13"/>
  <c r="G21" i="13"/>
  <c r="S20" i="13"/>
  <c r="O19" i="13"/>
  <c r="G19" i="13"/>
  <c r="S18" i="13"/>
  <c r="K18" i="13"/>
  <c r="G18" i="13"/>
  <c r="W17" i="13"/>
  <c r="G17" i="13"/>
  <c r="S16" i="13"/>
  <c r="G16" i="13"/>
  <c r="G15" i="13"/>
  <c r="S14" i="13"/>
  <c r="K14" i="13"/>
  <c r="W13" i="13"/>
  <c r="W12" i="13"/>
  <c r="S10" i="13"/>
  <c r="O9" i="13"/>
  <c r="K8" i="13"/>
  <c r="O7" i="13"/>
  <c r="O47" i="13"/>
  <c r="O46" i="13"/>
  <c r="O22" i="13"/>
  <c r="G32" i="13"/>
  <c r="S31" i="13"/>
  <c r="K29" i="13"/>
  <c r="W26" i="13"/>
  <c r="W18" i="13"/>
  <c r="W32" i="13"/>
  <c r="U185" i="13"/>
  <c r="M102" i="13"/>
  <c r="T87" i="13"/>
  <c r="Y39" i="13"/>
  <c r="G22" i="13"/>
  <c r="W30" i="13"/>
  <c r="G30" i="13"/>
  <c r="S29" i="13"/>
  <c r="W28" i="13"/>
  <c r="G28" i="13"/>
  <c r="S27" i="13"/>
  <c r="K27" i="13"/>
  <c r="G26" i="13"/>
  <c r="S25" i="13"/>
  <c r="W24" i="13"/>
  <c r="O24" i="13"/>
  <c r="G24" i="13"/>
  <c r="S23" i="13"/>
  <c r="W22" i="13"/>
  <c r="S21" i="13"/>
  <c r="W20" i="13"/>
  <c r="G20" i="13"/>
  <c r="S17" i="13"/>
  <c r="W16" i="13"/>
  <c r="S15" i="13"/>
  <c r="K13" i="13"/>
  <c r="S11" i="13"/>
  <c r="O10" i="13"/>
  <c r="W189" i="13"/>
  <c r="O189" i="13"/>
  <c r="G189" i="13"/>
  <c r="S188" i="13"/>
  <c r="K188" i="13"/>
  <c r="W56" i="13"/>
  <c r="S186" i="13"/>
  <c r="K186" i="13"/>
  <c r="W185" i="13"/>
  <c r="O185" i="13"/>
  <c r="G185" i="13"/>
  <c r="S184" i="13"/>
  <c r="K184" i="13"/>
  <c r="W183" i="13"/>
  <c r="O183" i="13"/>
  <c r="G183" i="13"/>
  <c r="W181" i="13"/>
  <c r="O181" i="13"/>
  <c r="G181" i="13"/>
  <c r="S180" i="13"/>
  <c r="K180" i="13"/>
  <c r="W179" i="13"/>
  <c r="O48" i="13"/>
  <c r="G179" i="13"/>
  <c r="S178" i="13"/>
  <c r="K178" i="13"/>
  <c r="S176" i="13"/>
  <c r="K176" i="13"/>
  <c r="W175" i="13"/>
  <c r="G175" i="13"/>
  <c r="S174" i="13"/>
  <c r="K174" i="13"/>
  <c r="W173" i="13"/>
  <c r="O173" i="13"/>
  <c r="G173" i="13"/>
  <c r="S172" i="13"/>
  <c r="K172" i="13"/>
  <c r="W171" i="13"/>
  <c r="O171" i="13"/>
  <c r="G171" i="13"/>
  <c r="S170" i="13"/>
  <c r="S185" i="13"/>
  <c r="M293" i="13"/>
  <c r="Y292" i="13"/>
  <c r="Q292" i="13"/>
  <c r="I292" i="13"/>
  <c r="U291" i="13"/>
  <c r="M291" i="13"/>
  <c r="Y290" i="13"/>
  <c r="Q290" i="13"/>
  <c r="I290" i="13"/>
  <c r="U289" i="13"/>
  <c r="M289" i="13"/>
  <c r="Y288" i="13"/>
  <c r="Q288" i="13"/>
  <c r="I288" i="13"/>
  <c r="U287" i="13"/>
  <c r="M287" i="13"/>
  <c r="Y286" i="13"/>
  <c r="Q286" i="13"/>
  <c r="I286" i="13"/>
  <c r="U285" i="13"/>
  <c r="M285" i="13"/>
  <c r="Y284" i="13"/>
  <c r="Q284" i="13"/>
  <c r="I284" i="13"/>
  <c r="U283" i="13"/>
  <c r="M283" i="13"/>
  <c r="Y282" i="13"/>
  <c r="Q282" i="13"/>
  <c r="I282" i="13"/>
  <c r="U281" i="13"/>
  <c r="M281" i="13"/>
  <c r="Y280" i="13"/>
  <c r="Q280" i="13"/>
  <c r="I280" i="13"/>
  <c r="U279" i="13"/>
  <c r="M279" i="13"/>
  <c r="Y278" i="13"/>
  <c r="Q278" i="13"/>
  <c r="I278" i="13"/>
  <c r="U277" i="13"/>
  <c r="M277" i="13"/>
  <c r="Y276" i="13"/>
  <c r="Q276" i="13"/>
  <c r="I276" i="13"/>
  <c r="U275" i="13"/>
  <c r="M275" i="13"/>
  <c r="Y274" i="13"/>
  <c r="Q274" i="13"/>
  <c r="I274" i="13"/>
  <c r="U273" i="13"/>
  <c r="M273" i="13"/>
  <c r="Y272" i="13"/>
  <c r="Q272" i="13"/>
  <c r="I272" i="13"/>
  <c r="U271" i="13"/>
  <c r="M271" i="13"/>
  <c r="Y270" i="13"/>
  <c r="Q270" i="13"/>
  <c r="I270" i="13"/>
  <c r="U269" i="13"/>
  <c r="M269" i="13"/>
  <c r="S391" i="13"/>
  <c r="K391" i="13"/>
  <c r="W390" i="13"/>
  <c r="O390" i="13"/>
  <c r="G390" i="13"/>
  <c r="S389" i="13"/>
  <c r="K389" i="13"/>
  <c r="W388" i="13"/>
  <c r="O388" i="13"/>
  <c r="G388" i="13"/>
  <c r="S387" i="13"/>
  <c r="K387" i="13"/>
  <c r="W386" i="13"/>
  <c r="O386" i="13"/>
  <c r="G386" i="13"/>
  <c r="S385" i="13"/>
  <c r="K385" i="13"/>
  <c r="W384" i="13"/>
  <c r="O384" i="13"/>
  <c r="G384" i="13"/>
  <c r="S383" i="13"/>
  <c r="K383" i="13"/>
  <c r="W382" i="13"/>
  <c r="O382" i="13"/>
  <c r="G382" i="13"/>
  <c r="S381" i="13"/>
  <c r="K381" i="13"/>
  <c r="W380" i="13"/>
  <c r="O380" i="13"/>
  <c r="G380" i="13"/>
  <c r="S379" i="13"/>
  <c r="K379" i="13"/>
  <c r="W378" i="13"/>
  <c r="O378" i="13"/>
  <c r="G378" i="13"/>
  <c r="S377" i="13"/>
  <c r="K377" i="13"/>
  <c r="W376" i="13"/>
  <c r="O376" i="13"/>
  <c r="G376" i="13"/>
  <c r="S375" i="13"/>
  <c r="K375" i="13"/>
  <c r="G374" i="13"/>
  <c r="S373" i="13"/>
  <c r="K373" i="13"/>
  <c r="W372" i="13"/>
  <c r="S371" i="13"/>
  <c r="K371" i="13"/>
  <c r="W370" i="13"/>
  <c r="O370" i="13"/>
  <c r="S369" i="13"/>
  <c r="K369" i="13"/>
  <c r="W368" i="13"/>
  <c r="O368" i="13"/>
  <c r="G368" i="13"/>
  <c r="K367" i="13"/>
  <c r="W366" i="13"/>
  <c r="O366" i="13"/>
  <c r="G366" i="13"/>
  <c r="V291" i="13"/>
  <c r="N291" i="13"/>
  <c r="Z290" i="13"/>
  <c r="R290" i="13"/>
  <c r="J290" i="13"/>
  <c r="V289" i="13"/>
  <c r="N289" i="13"/>
  <c r="Z288" i="13"/>
  <c r="R288" i="13"/>
  <c r="J288" i="13"/>
  <c r="V287" i="13"/>
  <c r="N287" i="13"/>
  <c r="Z286" i="13"/>
  <c r="R286" i="13"/>
  <c r="J286" i="13"/>
  <c r="V285" i="13"/>
  <c r="N285" i="13"/>
  <c r="Z284" i="13"/>
  <c r="R284" i="13"/>
  <c r="J284" i="13"/>
  <c r="V283" i="13"/>
  <c r="N283" i="13"/>
  <c r="Z282" i="13"/>
  <c r="R282" i="13"/>
  <c r="J282" i="13"/>
  <c r="V281" i="13"/>
  <c r="N281" i="13"/>
  <c r="Z280" i="13"/>
  <c r="R18" i="13"/>
  <c r="J280" i="13"/>
  <c r="V279" i="13"/>
  <c r="Z278" i="13"/>
  <c r="R278" i="13"/>
  <c r="J278" i="13"/>
  <c r="V277" i="13"/>
  <c r="N277" i="13"/>
  <c r="Z276" i="13"/>
  <c r="R276" i="13"/>
  <c r="J276" i="13"/>
  <c r="V275" i="13"/>
  <c r="N275" i="13"/>
  <c r="Z274" i="13"/>
  <c r="R274" i="13"/>
  <c r="J274" i="13"/>
  <c r="V273" i="13"/>
  <c r="N273" i="13"/>
  <c r="Z272" i="13"/>
  <c r="R272" i="13"/>
  <c r="J272" i="13"/>
  <c r="V271" i="13"/>
  <c r="N271" i="13"/>
  <c r="Z270" i="13"/>
  <c r="R270" i="13"/>
  <c r="J270" i="13"/>
  <c r="V269" i="13"/>
  <c r="N269" i="13"/>
  <c r="V65" i="13"/>
  <c r="V97" i="13" s="1"/>
  <c r="J64" i="13"/>
  <c r="J96" i="13" s="1"/>
  <c r="N63" i="13"/>
  <c r="N95" i="13" s="1"/>
  <c r="R62" i="13"/>
  <c r="R94" i="13" s="1"/>
  <c r="V61" i="13"/>
  <c r="V93" i="13" s="1"/>
  <c r="N61" i="13"/>
  <c r="N93" i="13" s="1"/>
  <c r="Z60" i="13"/>
  <c r="Z92" i="13" s="1"/>
  <c r="R60" i="13"/>
  <c r="R92" i="13" s="1"/>
  <c r="V59" i="13"/>
  <c r="V91" i="13" s="1"/>
  <c r="Z58" i="13"/>
  <c r="J58" i="13"/>
  <c r="T46" i="13"/>
  <c r="L46" i="13"/>
  <c r="P294" i="13"/>
  <c r="L293" i="13"/>
  <c r="H292" i="13"/>
  <c r="X288" i="13"/>
  <c r="T287" i="13"/>
  <c r="P286" i="13"/>
  <c r="L285" i="13"/>
  <c r="H284" i="13"/>
  <c r="X280" i="13"/>
  <c r="T279" i="13"/>
  <c r="P278" i="13"/>
  <c r="L277" i="13"/>
  <c r="H276" i="13"/>
  <c r="X272" i="13"/>
  <c r="T271" i="13"/>
  <c r="P270" i="13"/>
  <c r="L269" i="13"/>
  <c r="X291" i="13"/>
  <c r="P285" i="13"/>
  <c r="L280" i="13"/>
  <c r="X275" i="13"/>
  <c r="X271" i="13"/>
  <c r="T270" i="13"/>
  <c r="T388" i="13"/>
  <c r="L386" i="13"/>
  <c r="X381" i="13"/>
  <c r="P379" i="13"/>
  <c r="S19" i="13"/>
  <c r="W194" i="13"/>
  <c r="O174" i="13"/>
  <c r="O28" i="13"/>
  <c r="O192" i="13"/>
  <c r="O20" i="13"/>
  <c r="O184" i="13"/>
  <c r="W172" i="13"/>
  <c r="W8" i="13"/>
  <c r="G8" i="13"/>
  <c r="G172" i="13"/>
  <c r="O170" i="13"/>
  <c r="O6" i="13"/>
  <c r="K170" i="13"/>
  <c r="K39" i="13"/>
  <c r="U193" i="13"/>
  <c r="K25" i="13"/>
  <c r="Q181" i="13"/>
  <c r="Y63" i="13"/>
  <c r="Y194" i="13"/>
  <c r="Q61" i="13"/>
  <c r="Q93" i="13" s="1"/>
  <c r="Q192" i="13"/>
  <c r="Y53" i="13"/>
  <c r="Y184" i="13"/>
  <c r="U52" i="13"/>
  <c r="U183" i="13"/>
  <c r="L84" i="13"/>
  <c r="S189" i="13"/>
  <c r="O32" i="13"/>
  <c r="O30" i="13"/>
  <c r="M26" i="13"/>
  <c r="K19" i="13"/>
  <c r="G196" i="13"/>
  <c r="S195" i="13"/>
  <c r="K195" i="13"/>
  <c r="G194" i="13"/>
  <c r="S193" i="13"/>
  <c r="K193" i="13"/>
  <c r="W192" i="13"/>
  <c r="G192" i="13"/>
  <c r="W190" i="13"/>
  <c r="O190" i="13"/>
  <c r="G190" i="13"/>
  <c r="W188" i="13"/>
  <c r="O188" i="13"/>
  <c r="G188" i="13"/>
  <c r="W186" i="13"/>
  <c r="O186" i="13"/>
  <c r="G186" i="13"/>
  <c r="W184" i="13"/>
  <c r="G184" i="13"/>
  <c r="S181" i="13"/>
  <c r="W180" i="13"/>
  <c r="G180" i="13"/>
  <c r="S179" i="13"/>
  <c r="W178" i="13"/>
  <c r="W176" i="13"/>
  <c r="S175" i="13"/>
  <c r="W174" i="13"/>
  <c r="S173" i="13"/>
  <c r="W170" i="13"/>
  <c r="G170" i="13"/>
  <c r="M32" i="13"/>
  <c r="R90" i="13"/>
  <c r="V102" i="13"/>
  <c r="M180" i="13"/>
  <c r="X196" i="13"/>
  <c r="P196" i="13"/>
  <c r="H196" i="13"/>
  <c r="T195" i="13"/>
  <c r="L195" i="13"/>
  <c r="X194" i="13"/>
  <c r="P194" i="13"/>
  <c r="H194" i="13"/>
  <c r="T193" i="13"/>
  <c r="L193" i="13"/>
  <c r="X192" i="13"/>
  <c r="P192" i="13"/>
  <c r="H192" i="13"/>
  <c r="X190" i="13"/>
  <c r="P190" i="13"/>
  <c r="H190" i="13"/>
  <c r="T189" i="13"/>
  <c r="L189" i="13"/>
  <c r="X188" i="13"/>
  <c r="P188" i="13"/>
  <c r="H188" i="13"/>
  <c r="H186" i="13"/>
  <c r="T185" i="13"/>
  <c r="L185" i="13"/>
  <c r="X184" i="13"/>
  <c r="T183" i="13"/>
  <c r="L183" i="13"/>
  <c r="X180" i="13"/>
  <c r="P180" i="13"/>
  <c r="H180" i="13"/>
  <c r="X178" i="13"/>
  <c r="P178" i="13"/>
  <c r="H178" i="13"/>
  <c r="P176" i="13"/>
  <c r="H176" i="13"/>
  <c r="T175" i="13"/>
  <c r="H174" i="13"/>
  <c r="T173" i="13"/>
  <c r="L173" i="13"/>
  <c r="T171" i="13"/>
  <c r="L171" i="13"/>
  <c r="I189" i="13"/>
  <c r="K171" i="13"/>
  <c r="Z32" i="13"/>
  <c r="Z97" i="13" s="1"/>
  <c r="J32" i="13"/>
  <c r="J97" i="13" s="1"/>
  <c r="V31" i="13"/>
  <c r="V96" i="13" s="1"/>
  <c r="R30" i="13"/>
  <c r="R95" i="13" s="1"/>
  <c r="N29" i="13"/>
  <c r="N94" i="13" s="1"/>
  <c r="Z28" i="13"/>
  <c r="Z93" i="13" s="1"/>
  <c r="J28" i="13"/>
  <c r="J93" i="13" s="1"/>
  <c r="V27" i="13"/>
  <c r="V92" i="13" s="1"/>
  <c r="N27" i="13"/>
  <c r="N92" i="13" s="1"/>
  <c r="Z26" i="13"/>
  <c r="Z91" i="13" s="1"/>
  <c r="R26" i="13"/>
  <c r="R91" i="13" s="1"/>
  <c r="J26" i="13"/>
  <c r="J91" i="13" s="1"/>
  <c r="V25" i="13"/>
  <c r="V90" i="13" s="1"/>
  <c r="N25" i="13"/>
  <c r="N90" i="13" s="1"/>
  <c r="Z24" i="13"/>
  <c r="Z89" i="13" s="1"/>
  <c r="R24" i="13"/>
  <c r="R89" i="13" s="1"/>
  <c r="J24" i="13"/>
  <c r="V23" i="13"/>
  <c r="N23" i="13"/>
  <c r="Z22" i="13"/>
  <c r="J22" i="13"/>
  <c r="V21" i="13"/>
  <c r="R20" i="13"/>
  <c r="N19" i="13"/>
  <c r="Z18" i="13"/>
  <c r="J18" i="13"/>
  <c r="V17" i="13"/>
  <c r="Y174" i="13"/>
  <c r="U196" i="13"/>
  <c r="Q195" i="13"/>
  <c r="M194" i="13"/>
  <c r="I193" i="13"/>
  <c r="Y189" i="13"/>
  <c r="U188" i="13"/>
  <c r="M188" i="13"/>
  <c r="U186" i="13"/>
  <c r="M186" i="13"/>
  <c r="U184" i="13"/>
  <c r="M176" i="13"/>
  <c r="M174" i="13"/>
  <c r="Y171" i="13"/>
  <c r="U173" i="13"/>
  <c r="T294" i="13"/>
  <c r="L292" i="13"/>
  <c r="P289" i="13"/>
  <c r="X287" i="13"/>
  <c r="H287" i="13"/>
  <c r="H283" i="13"/>
  <c r="T282" i="13"/>
  <c r="X279" i="13"/>
  <c r="T278" i="13"/>
  <c r="L276" i="13"/>
  <c r="P273" i="13"/>
  <c r="H271" i="13"/>
  <c r="P269" i="13"/>
  <c r="T196" i="13"/>
  <c r="P195" i="13"/>
  <c r="L194" i="13"/>
  <c r="X193" i="13"/>
  <c r="H193" i="13"/>
  <c r="T192" i="13"/>
  <c r="L190" i="13"/>
  <c r="X189" i="13"/>
  <c r="H189" i="13"/>
  <c r="T188" i="13"/>
  <c r="L188" i="13"/>
  <c r="T186" i="13"/>
  <c r="L184" i="13"/>
  <c r="X183" i="13"/>
  <c r="P181" i="13"/>
  <c r="X179" i="13"/>
  <c r="H179" i="13"/>
  <c r="H175" i="13"/>
  <c r="T174" i="13"/>
  <c r="L172" i="13"/>
  <c r="Q172" i="13"/>
  <c r="M171" i="13"/>
  <c r="S65" i="13"/>
  <c r="K65" i="13"/>
  <c r="K97" i="13" s="1"/>
  <c r="W64" i="13"/>
  <c r="W96" i="13" s="1"/>
  <c r="O64" i="13"/>
  <c r="O96" i="13" s="1"/>
  <c r="G64" i="13"/>
  <c r="K63" i="13"/>
  <c r="W62" i="13"/>
  <c r="G62" i="13"/>
  <c r="G94" i="13" s="1"/>
  <c r="S61" i="13"/>
  <c r="W60" i="13"/>
  <c r="O60" i="13"/>
  <c r="G60" i="13"/>
  <c r="S59" i="13"/>
  <c r="S91" i="13" s="1"/>
  <c r="K59" i="13"/>
  <c r="K91" i="13" s="1"/>
  <c r="W58" i="13"/>
  <c r="O58" i="13"/>
  <c r="G58" i="13"/>
  <c r="G90" i="13" s="1"/>
  <c r="S57" i="13"/>
  <c r="K57" i="13"/>
  <c r="W285" i="13"/>
  <c r="O56" i="13"/>
  <c r="G56" i="13"/>
  <c r="S55" i="13"/>
  <c r="K55" i="13"/>
  <c r="W54" i="13"/>
  <c r="G54" i="13"/>
  <c r="S53" i="13"/>
  <c r="W52" i="13"/>
  <c r="W84" i="13" s="1"/>
  <c r="O52" i="13"/>
  <c r="S51" i="13"/>
  <c r="K51" i="13"/>
  <c r="W50" i="13"/>
  <c r="O50" i="13"/>
  <c r="O82" i="13" s="1"/>
  <c r="G50" i="13"/>
  <c r="S49" i="13"/>
  <c r="K49" i="13"/>
  <c r="G48" i="13"/>
  <c r="K47" i="13"/>
  <c r="W46" i="13"/>
  <c r="O275" i="13"/>
  <c r="G46" i="13"/>
  <c r="S45" i="13"/>
  <c r="W44" i="13"/>
  <c r="O44" i="13"/>
  <c r="S43" i="13"/>
  <c r="K43" i="13"/>
  <c r="K75" i="13" s="1"/>
  <c r="W42" i="13"/>
  <c r="W74" i="13" s="1"/>
  <c r="O42" i="13"/>
  <c r="G42" i="13"/>
  <c r="G74" i="13" s="1"/>
  <c r="S41" i="13"/>
  <c r="K41" i="13"/>
  <c r="O40" i="13"/>
  <c r="G40" i="13"/>
  <c r="V294" i="13"/>
  <c r="N294" i="13"/>
  <c r="Z293" i="13"/>
  <c r="R293" i="13"/>
  <c r="J293" i="13"/>
  <c r="V292" i="13"/>
  <c r="N292" i="13"/>
  <c r="Z291" i="13"/>
  <c r="R291" i="13"/>
  <c r="J291" i="13"/>
  <c r="V290" i="13"/>
  <c r="N290" i="13"/>
  <c r="Z289" i="13"/>
  <c r="R289" i="13"/>
  <c r="J289" i="13"/>
  <c r="V288" i="13"/>
  <c r="N288" i="13"/>
  <c r="Z287" i="13"/>
  <c r="R287" i="13"/>
  <c r="J287" i="13"/>
  <c r="V286" i="13"/>
  <c r="N286" i="13"/>
  <c r="Z285" i="13"/>
  <c r="R285" i="13"/>
  <c r="J285" i="13"/>
  <c r="V284" i="13"/>
  <c r="N284" i="13"/>
  <c r="Z283" i="13"/>
  <c r="R283" i="13"/>
  <c r="J283" i="13"/>
  <c r="V282" i="13"/>
  <c r="N282" i="13"/>
  <c r="Z281" i="13"/>
  <c r="R281" i="13"/>
  <c r="J281" i="13"/>
  <c r="V280" i="13"/>
  <c r="N280" i="13"/>
  <c r="Z279" i="13"/>
  <c r="R279" i="13"/>
  <c r="J279" i="13"/>
  <c r="V278" i="13"/>
  <c r="N278" i="13"/>
  <c r="Z277" i="13"/>
  <c r="R277" i="13"/>
  <c r="J277" i="13"/>
  <c r="V276" i="13"/>
  <c r="N276" i="13"/>
  <c r="Z275" i="13"/>
  <c r="R275" i="13"/>
  <c r="J275" i="13"/>
  <c r="V274" i="13"/>
  <c r="N274" i="13"/>
  <c r="Z273" i="13"/>
  <c r="R273" i="13"/>
  <c r="J273" i="13"/>
  <c r="V272" i="13"/>
  <c r="N272" i="13"/>
  <c r="Z271" i="13"/>
  <c r="R271" i="13"/>
  <c r="J271" i="13"/>
  <c r="V270" i="13"/>
  <c r="N270" i="13"/>
  <c r="Z269" i="13"/>
  <c r="R269" i="13"/>
  <c r="J269" i="13"/>
  <c r="V202" i="13"/>
  <c r="L294" i="13"/>
  <c r="X293" i="13"/>
  <c r="P293" i="13"/>
  <c r="H293" i="13"/>
  <c r="T292" i="13"/>
  <c r="P291" i="13"/>
  <c r="H291" i="13"/>
  <c r="T290" i="13"/>
  <c r="L290" i="13"/>
  <c r="X289" i="13"/>
  <c r="H289" i="13"/>
  <c r="T288" i="13"/>
  <c r="L288" i="13"/>
  <c r="P287" i="13"/>
  <c r="T286" i="13"/>
  <c r="L286" i="13"/>
  <c r="X285" i="13"/>
  <c r="H285" i="13"/>
  <c r="T284" i="13"/>
  <c r="L284" i="13"/>
  <c r="X283" i="13"/>
  <c r="P283" i="13"/>
  <c r="L282" i="13"/>
  <c r="X281" i="13"/>
  <c r="P281" i="13"/>
  <c r="H281" i="13"/>
  <c r="T280" i="13"/>
  <c r="P279" i="13"/>
  <c r="H279" i="13"/>
  <c r="L278" i="13"/>
  <c r="X277" i="13"/>
  <c r="P277" i="13"/>
  <c r="H277" i="13"/>
  <c r="T276" i="13"/>
  <c r="P275" i="13"/>
  <c r="H275" i="13"/>
  <c r="T274" i="13"/>
  <c r="L274" i="13"/>
  <c r="X273" i="13"/>
  <c r="H273" i="13"/>
  <c r="T272" i="13"/>
  <c r="L272" i="13"/>
  <c r="P271" i="13"/>
  <c r="L270" i="13"/>
  <c r="X269" i="13"/>
  <c r="H269" i="13"/>
  <c r="H294" i="13"/>
  <c r="T293" i="13"/>
  <c r="X292" i="13"/>
  <c r="P292" i="13"/>
  <c r="T291" i="13"/>
  <c r="L291" i="13"/>
  <c r="X290" i="13"/>
  <c r="P290" i="13"/>
  <c r="H290" i="13"/>
  <c r="T289" i="13"/>
  <c r="L289" i="13"/>
  <c r="P288" i="13"/>
  <c r="H288" i="13"/>
  <c r="L287" i="13"/>
  <c r="X286" i="13"/>
  <c r="H286" i="13"/>
  <c r="T285" i="13"/>
  <c r="X284" i="13"/>
  <c r="P284" i="13"/>
  <c r="T283" i="13"/>
  <c r="L283" i="13"/>
  <c r="X282" i="13"/>
  <c r="P282" i="13"/>
  <c r="H282" i="13"/>
  <c r="T281" i="13"/>
  <c r="L281" i="13"/>
  <c r="P280" i="13"/>
  <c r="H280" i="13"/>
  <c r="L279" i="13"/>
  <c r="X278" i="13"/>
  <c r="H278" i="13"/>
  <c r="T277" i="13"/>
  <c r="X276" i="13"/>
  <c r="P276" i="13"/>
  <c r="T275" i="13"/>
  <c r="L275" i="13"/>
  <c r="X274" i="13"/>
  <c r="P274" i="13"/>
  <c r="H274" i="13"/>
  <c r="T273" i="13"/>
  <c r="L273" i="13"/>
  <c r="P272" i="13"/>
  <c r="H272" i="13"/>
  <c r="L271" i="13"/>
  <c r="X270" i="13"/>
  <c r="H270" i="13"/>
  <c r="T269" i="13"/>
  <c r="W65" i="13"/>
  <c r="O65" i="13"/>
  <c r="G65" i="13"/>
  <c r="S64" i="13"/>
  <c r="K64" i="13"/>
  <c r="O63" i="13"/>
  <c r="G63" i="13"/>
  <c r="K62" i="13"/>
  <c r="W61" i="13"/>
  <c r="O61" i="13"/>
  <c r="G61" i="13"/>
  <c r="S60" i="13"/>
  <c r="W59" i="13"/>
  <c r="O59" i="13"/>
  <c r="S58" i="13"/>
  <c r="K58" i="13"/>
  <c r="W57" i="13"/>
  <c r="O57" i="13"/>
  <c r="G57" i="13"/>
  <c r="S56" i="13"/>
  <c r="K56" i="13"/>
  <c r="O55" i="13"/>
  <c r="G55" i="13"/>
  <c r="K54" i="13"/>
  <c r="W53" i="13"/>
  <c r="G53" i="13"/>
  <c r="S52" i="13"/>
  <c r="K52" i="13"/>
  <c r="W51" i="13"/>
  <c r="O51" i="13"/>
  <c r="S50" i="13"/>
  <c r="K50" i="13"/>
  <c r="W49" i="13"/>
  <c r="O49" i="13"/>
  <c r="G49" i="13"/>
  <c r="S48" i="13"/>
  <c r="K48" i="13"/>
  <c r="W47" i="13"/>
  <c r="G47" i="13"/>
  <c r="K46" i="13"/>
  <c r="W45" i="13"/>
  <c r="G45" i="13"/>
  <c r="S44" i="13"/>
  <c r="W43" i="13"/>
  <c r="O43" i="13"/>
  <c r="G43" i="13"/>
  <c r="S42" i="13"/>
  <c r="V235" i="13"/>
  <c r="X391" i="13"/>
  <c r="P391" i="13"/>
  <c r="H391" i="13"/>
  <c r="T390" i="13"/>
  <c r="L390" i="13"/>
  <c r="X389" i="13"/>
  <c r="P389" i="13"/>
  <c r="H389" i="13"/>
  <c r="L388" i="13"/>
  <c r="X387" i="13"/>
  <c r="P387" i="13"/>
  <c r="H387" i="13"/>
  <c r="T386" i="13"/>
  <c r="X385" i="13"/>
  <c r="P385" i="13"/>
  <c r="H385" i="13"/>
  <c r="T384" i="13"/>
  <c r="L384" i="13"/>
  <c r="X383" i="13"/>
  <c r="P383" i="13"/>
  <c r="H383" i="13"/>
  <c r="T382" i="13"/>
  <c r="L382" i="13"/>
  <c r="P381" i="13"/>
  <c r="H381" i="13"/>
  <c r="T380" i="13"/>
  <c r="L380" i="13"/>
  <c r="X379" i="13"/>
  <c r="H379" i="13"/>
  <c r="T378" i="13"/>
  <c r="L378" i="13"/>
  <c r="X377" i="13"/>
  <c r="P377" i="13"/>
  <c r="K42" i="13"/>
  <c r="W41" i="13"/>
  <c r="O41" i="13"/>
  <c r="G41" i="13"/>
  <c r="S40" i="13"/>
  <c r="K40" i="13"/>
  <c r="Z391" i="13"/>
  <c r="R391" i="13"/>
  <c r="J391" i="13"/>
  <c r="V390" i="13"/>
  <c r="N390" i="13"/>
  <c r="Z389" i="13"/>
  <c r="R389" i="13"/>
  <c r="J389" i="13"/>
  <c r="V388" i="13"/>
  <c r="N388" i="13"/>
  <c r="Z387" i="13"/>
  <c r="R387" i="13"/>
  <c r="J387" i="13"/>
  <c r="V386" i="13"/>
  <c r="N386" i="13"/>
  <c r="Z385" i="13"/>
  <c r="R385" i="13"/>
  <c r="J385" i="13"/>
  <c r="V384" i="13"/>
  <c r="N384" i="13"/>
  <c r="Z383" i="13"/>
  <c r="R383" i="13"/>
  <c r="J383" i="13"/>
  <c r="V382" i="13"/>
  <c r="N382" i="13"/>
  <c r="Z381" i="13"/>
  <c r="R381" i="13"/>
  <c r="J381" i="13"/>
  <c r="V380" i="13"/>
  <c r="N380" i="13"/>
  <c r="Z379" i="13"/>
  <c r="R379" i="13"/>
  <c r="J379" i="13"/>
  <c r="V378" i="13"/>
  <c r="N378" i="13"/>
  <c r="Z377" i="13"/>
  <c r="R377" i="13"/>
  <c r="J377" i="13"/>
  <c r="V376" i="13"/>
  <c r="N376" i="13"/>
  <c r="V370" i="13"/>
  <c r="N370" i="13"/>
  <c r="Z369" i="13"/>
  <c r="R369" i="13"/>
  <c r="J369" i="13"/>
  <c r="V368" i="13"/>
  <c r="N368" i="13"/>
  <c r="Z367" i="13"/>
  <c r="R367" i="13"/>
  <c r="J367" i="13"/>
  <c r="V366" i="13"/>
  <c r="N366" i="13"/>
  <c r="Z365" i="13"/>
  <c r="J365" i="13"/>
  <c r="V332" i="13"/>
  <c r="T391" i="13"/>
  <c r="L391" i="13"/>
  <c r="X390" i="13"/>
  <c r="P390" i="13"/>
  <c r="H390" i="13"/>
  <c r="L389" i="13"/>
  <c r="P376" i="13"/>
  <c r="L375" i="13"/>
  <c r="X374" i="13"/>
  <c r="H374" i="13"/>
  <c r="T373" i="13"/>
  <c r="P372" i="13"/>
  <c r="X370" i="13"/>
  <c r="H370" i="13"/>
  <c r="T369" i="13"/>
  <c r="P368" i="13"/>
  <c r="L367" i="13"/>
  <c r="X366" i="13"/>
  <c r="H366" i="13"/>
  <c r="U65" i="13"/>
  <c r="U97" i="13" s="1"/>
  <c r="Q64" i="13"/>
  <c r="Q96" i="13" s="1"/>
  <c r="M63" i="13"/>
  <c r="M95" i="13" s="1"/>
  <c r="I62" i="13"/>
  <c r="I94" i="13" s="1"/>
  <c r="Y58" i="13"/>
  <c r="Y90" i="13" s="1"/>
  <c r="U57" i="13"/>
  <c r="U89" i="13" s="1"/>
  <c r="U54" i="13"/>
  <c r="M195" i="13"/>
  <c r="Q186" i="13"/>
  <c r="I184" i="13"/>
  <c r="U178" i="13"/>
  <c r="R280" i="13"/>
  <c r="N279" i="13"/>
  <c r="N17" i="13"/>
  <c r="W63" i="13"/>
  <c r="W292" i="13"/>
  <c r="S63" i="13"/>
  <c r="S292" i="13"/>
  <c r="S62" i="13"/>
  <c r="S291" i="13"/>
  <c r="O62" i="13"/>
  <c r="O94" i="13" s="1"/>
  <c r="O291" i="13"/>
  <c r="K61" i="13"/>
  <c r="K290" i="13"/>
  <c r="K60" i="13"/>
  <c r="K289" i="13"/>
  <c r="G59" i="13"/>
  <c r="G288" i="13"/>
  <c r="W55" i="13"/>
  <c r="W284" i="13"/>
  <c r="S54" i="13"/>
  <c r="S283" i="13"/>
  <c r="O283" i="13"/>
  <c r="O54" i="13"/>
  <c r="O53" i="13"/>
  <c r="O282" i="13"/>
  <c r="K53" i="13"/>
  <c r="K85" i="13" s="1"/>
  <c r="K282" i="13"/>
  <c r="G281" i="13"/>
  <c r="G52" i="13"/>
  <c r="G51" i="13"/>
  <c r="G280" i="13"/>
  <c r="W277" i="13"/>
  <c r="W48" i="13"/>
  <c r="S47" i="13"/>
  <c r="S276" i="13"/>
  <c r="S46" i="13"/>
  <c r="S275" i="13"/>
  <c r="O45" i="13"/>
  <c r="O274" i="13"/>
  <c r="K45" i="13"/>
  <c r="K274" i="13"/>
  <c r="K44" i="13"/>
  <c r="K273" i="13"/>
  <c r="G273" i="13"/>
  <c r="G44" i="13"/>
  <c r="W40" i="13"/>
  <c r="W269" i="13"/>
  <c r="W235" i="13"/>
  <c r="W39" i="13"/>
  <c r="S235" i="13"/>
  <c r="S39" i="13"/>
  <c r="O235" i="13"/>
  <c r="O39" i="13"/>
  <c r="K235" i="13"/>
  <c r="G235" i="13"/>
  <c r="G39" i="13"/>
  <c r="O290" i="13"/>
  <c r="K281" i="13"/>
  <c r="W276" i="13"/>
  <c r="G272" i="13"/>
  <c r="N18" i="13"/>
  <c r="Z17" i="13"/>
  <c r="Y196" i="13"/>
  <c r="Y65" i="13"/>
  <c r="M196" i="13"/>
  <c r="M65" i="13"/>
  <c r="I196" i="13"/>
  <c r="I65" i="13"/>
  <c r="Y64" i="13"/>
  <c r="Y96" i="13" s="1"/>
  <c r="Y195" i="13"/>
  <c r="U195" i="13"/>
  <c r="U64" i="13"/>
  <c r="I195" i="13"/>
  <c r="I64" i="13"/>
  <c r="I96" i="13" s="1"/>
  <c r="U63" i="13"/>
  <c r="U95" i="13" s="1"/>
  <c r="U194" i="13"/>
  <c r="Q194" i="13"/>
  <c r="Q63" i="13"/>
  <c r="Y193" i="13"/>
  <c r="Y62" i="13"/>
  <c r="Y94" i="13" s="1"/>
  <c r="Q62" i="13"/>
  <c r="Q94" i="13" s="1"/>
  <c r="Q193" i="13"/>
  <c r="M193" i="13"/>
  <c r="M62" i="13"/>
  <c r="Y192" i="13"/>
  <c r="Y61" i="13"/>
  <c r="U192" i="13"/>
  <c r="U61" i="13"/>
  <c r="U93" i="13" s="1"/>
  <c r="M61" i="13"/>
  <c r="M93" i="13" s="1"/>
  <c r="M192" i="13"/>
  <c r="I192" i="13"/>
  <c r="I61" i="13"/>
  <c r="Y59" i="13"/>
  <c r="Y190" i="13"/>
  <c r="U190" i="13"/>
  <c r="U59" i="13"/>
  <c r="U91" i="13" s="1"/>
  <c r="Q190" i="13"/>
  <c r="Q59" i="13"/>
  <c r="I59" i="13"/>
  <c r="I190" i="13"/>
  <c r="U58" i="13"/>
  <c r="U189" i="13"/>
  <c r="Q189" i="13"/>
  <c r="Q58" i="13"/>
  <c r="Q90" i="13" s="1"/>
  <c r="M189" i="13"/>
  <c r="M58" i="13"/>
  <c r="Y188" i="13"/>
  <c r="Y57" i="13"/>
  <c r="Q57" i="13"/>
  <c r="Q188" i="13"/>
  <c r="I57" i="13"/>
  <c r="I188" i="13"/>
  <c r="Y186" i="13"/>
  <c r="Y55" i="13"/>
  <c r="I186" i="13"/>
  <c r="I55" i="13"/>
  <c r="Y54" i="13"/>
  <c r="Y86" i="13" s="1"/>
  <c r="Y185" i="13"/>
  <c r="Q185" i="13"/>
  <c r="Q54" i="13"/>
  <c r="Q86" i="13" s="1"/>
  <c r="I54" i="13"/>
  <c r="I86" i="13" s="1"/>
  <c r="I185" i="13"/>
  <c r="Q184" i="13"/>
  <c r="Q53" i="13"/>
  <c r="M184" i="13"/>
  <c r="M53" i="13"/>
  <c r="M85" i="13" s="1"/>
  <c r="Y183" i="13"/>
  <c r="Y52" i="13"/>
  <c r="Y84" i="13" s="1"/>
  <c r="Q183" i="13"/>
  <c r="Q52" i="13"/>
  <c r="Q84" i="13" s="1"/>
  <c r="M183" i="13"/>
  <c r="M52" i="13"/>
  <c r="I183" i="13"/>
  <c r="I52" i="13"/>
  <c r="I84" i="13" s="1"/>
  <c r="Y181" i="13"/>
  <c r="Y50" i="13"/>
  <c r="U181" i="13"/>
  <c r="U50" i="13"/>
  <c r="M50" i="13"/>
  <c r="M181" i="13"/>
  <c r="I181" i="13"/>
  <c r="I50" i="13"/>
  <c r="I82" i="13" s="1"/>
  <c r="Y49" i="13"/>
  <c r="Y180" i="13"/>
  <c r="U180" i="13"/>
  <c r="U49" i="13"/>
  <c r="Q180" i="13"/>
  <c r="Q49" i="13"/>
  <c r="I49" i="13"/>
  <c r="I180" i="13"/>
  <c r="U48" i="13"/>
  <c r="U179" i="13"/>
  <c r="Q179" i="13"/>
  <c r="Q48" i="13"/>
  <c r="Q80" i="13" s="1"/>
  <c r="M179" i="13"/>
  <c r="M48" i="13"/>
  <c r="Y47" i="13"/>
  <c r="Y178" i="13"/>
  <c r="Q47" i="13"/>
  <c r="Q178" i="13"/>
  <c r="M178" i="13"/>
  <c r="M47" i="13"/>
  <c r="I178" i="13"/>
  <c r="I47" i="13"/>
  <c r="Y45" i="13"/>
  <c r="Y176" i="13"/>
  <c r="U176" i="13"/>
  <c r="U45" i="13"/>
  <c r="U77" i="13" s="1"/>
  <c r="I45" i="13"/>
  <c r="I176" i="13"/>
  <c r="Y44" i="13"/>
  <c r="Y76" i="13" s="1"/>
  <c r="Y175" i="13"/>
  <c r="U44" i="13"/>
  <c r="U175" i="13"/>
  <c r="Q44" i="13"/>
  <c r="Q76" i="13" s="1"/>
  <c r="Q175" i="13"/>
  <c r="I44" i="13"/>
  <c r="I76" i="13" s="1"/>
  <c r="I175" i="13"/>
  <c r="U43" i="13"/>
  <c r="U75" i="13" s="1"/>
  <c r="U174" i="13"/>
  <c r="Q43" i="13"/>
  <c r="Q174" i="13"/>
  <c r="Y173" i="13"/>
  <c r="Y42" i="13"/>
  <c r="Y74" i="13" s="1"/>
  <c r="Q42" i="13"/>
  <c r="Q74" i="13" s="1"/>
  <c r="Q173" i="13"/>
  <c r="M42" i="13"/>
  <c r="M173" i="13"/>
  <c r="I42" i="13"/>
  <c r="I74" i="13" s="1"/>
  <c r="I173" i="13"/>
  <c r="Y41" i="13"/>
  <c r="Y172" i="13"/>
  <c r="U172" i="13"/>
  <c r="U41" i="13"/>
  <c r="U73" i="13" s="1"/>
  <c r="M41" i="13"/>
  <c r="M73" i="13" s="1"/>
  <c r="M172" i="13"/>
  <c r="I41" i="13"/>
  <c r="I172" i="13"/>
  <c r="U40" i="13"/>
  <c r="U171" i="13"/>
  <c r="Q171" i="13"/>
  <c r="Q40" i="13"/>
  <c r="Q72" i="13" s="1"/>
  <c r="I40" i="13"/>
  <c r="I72" i="13" s="1"/>
  <c r="I171" i="13"/>
  <c r="Y136" i="13"/>
  <c r="U136" i="13"/>
  <c r="U39" i="13"/>
  <c r="U71" i="13" s="1"/>
  <c r="U170" i="13"/>
  <c r="Q136" i="13"/>
  <c r="Q39" i="13"/>
  <c r="Q170" i="13"/>
  <c r="M136" i="13"/>
  <c r="M170" i="13"/>
  <c r="M39" i="13"/>
  <c r="M71" i="13" s="1"/>
  <c r="I136" i="13"/>
  <c r="I39" i="13"/>
  <c r="Q196" i="13"/>
  <c r="I194" i="13"/>
  <c r="M185" i="13"/>
  <c r="Y179" i="13"/>
  <c r="Q176" i="13"/>
  <c r="I174" i="13"/>
  <c r="W293" i="13"/>
  <c r="G289" i="13"/>
  <c r="S284" i="13"/>
  <c r="L85" i="13"/>
  <c r="N102" i="13"/>
  <c r="L196" i="13"/>
  <c r="L65" i="13"/>
  <c r="L97" i="13" s="1"/>
  <c r="T194" i="13"/>
  <c r="T63" i="13"/>
  <c r="T95" i="13" s="1"/>
  <c r="H185" i="13"/>
  <c r="H54" i="13"/>
  <c r="H86" i="13" s="1"/>
  <c r="P184" i="13"/>
  <c r="P53" i="13"/>
  <c r="X181" i="13"/>
  <c r="X50" i="13"/>
  <c r="X82" i="13" s="1"/>
  <c r="L181" i="13"/>
  <c r="L50" i="13"/>
  <c r="T179" i="13"/>
  <c r="T48" i="13"/>
  <c r="T80" i="13" s="1"/>
  <c r="L179" i="13"/>
  <c r="L48" i="13"/>
  <c r="T178" i="13"/>
  <c r="T47" i="13"/>
  <c r="T79" i="13" s="1"/>
  <c r="L178" i="13"/>
  <c r="L47" i="13"/>
  <c r="L79" i="13" s="1"/>
  <c r="L174" i="13"/>
  <c r="L43" i="13"/>
  <c r="L75" i="13" s="1"/>
  <c r="X173" i="13"/>
  <c r="X42" i="13"/>
  <c r="X74" i="13" s="1"/>
  <c r="P173" i="13"/>
  <c r="P42" i="13"/>
  <c r="P74" i="13" s="1"/>
  <c r="X171" i="13"/>
  <c r="X40" i="13"/>
  <c r="P171" i="13"/>
  <c r="P40" i="13"/>
  <c r="P72" i="13" s="1"/>
  <c r="H171" i="13"/>
  <c r="H40" i="13"/>
  <c r="H72" i="13" s="1"/>
  <c r="X136" i="13"/>
  <c r="X170" i="13"/>
  <c r="X39" i="13"/>
  <c r="H136" i="13"/>
  <c r="H170" i="13"/>
  <c r="H39" i="13"/>
  <c r="Z193" i="13"/>
  <c r="N189" i="13"/>
  <c r="V186" i="13"/>
  <c r="R185" i="13"/>
  <c r="V181" i="13"/>
  <c r="X332" i="13"/>
  <c r="T332" i="13"/>
  <c r="P332" i="13"/>
  <c r="L332" i="13"/>
  <c r="H332" i="13"/>
  <c r="R102" i="13"/>
  <c r="P193" i="13"/>
  <c r="P62" i="13"/>
  <c r="P94" i="13" s="1"/>
  <c r="L192" i="13"/>
  <c r="L61" i="13"/>
  <c r="L93" i="13" s="1"/>
  <c r="P186" i="13"/>
  <c r="P55" i="13"/>
  <c r="P185" i="13"/>
  <c r="P54" i="13"/>
  <c r="P86" i="13" s="1"/>
  <c r="T181" i="13"/>
  <c r="T50" i="13"/>
  <c r="H181" i="13"/>
  <c r="H50" i="13"/>
  <c r="H82" i="13" s="1"/>
  <c r="T180" i="13"/>
  <c r="T49" i="13"/>
  <c r="T81" i="13" s="1"/>
  <c r="L180" i="13"/>
  <c r="L49" i="13"/>
  <c r="L81" i="13" s="1"/>
  <c r="P179" i="13"/>
  <c r="P48" i="13"/>
  <c r="P80" i="13" s="1"/>
  <c r="T176" i="13"/>
  <c r="T45" i="13"/>
  <c r="T77" i="13" s="1"/>
  <c r="L176" i="13"/>
  <c r="L45" i="13"/>
  <c r="L77" i="13" s="1"/>
  <c r="X175" i="13"/>
  <c r="X44" i="13"/>
  <c r="X76" i="13" s="1"/>
  <c r="P175" i="13"/>
  <c r="P44" i="13"/>
  <c r="P76" i="13" s="1"/>
  <c r="P174" i="13"/>
  <c r="P43" i="13"/>
  <c r="T172" i="13"/>
  <c r="T41" i="13"/>
  <c r="T73" i="13" s="1"/>
  <c r="H172" i="13"/>
  <c r="H41" i="13"/>
  <c r="P136" i="13"/>
  <c r="P170" i="13"/>
  <c r="P39" i="13"/>
  <c r="P71" i="13" s="1"/>
  <c r="V196" i="13"/>
  <c r="N194" i="13"/>
  <c r="R190" i="13"/>
  <c r="Z188" i="13"/>
  <c r="Z183" i="13"/>
  <c r="X65" i="13"/>
  <c r="T64" i="13"/>
  <c r="T96" i="13" s="1"/>
  <c r="P63" i="13"/>
  <c r="L62" i="13"/>
  <c r="H61" i="13"/>
  <c r="X57" i="13"/>
  <c r="H57" i="13"/>
  <c r="H55" i="13"/>
  <c r="H87" i="13" s="1"/>
  <c r="H49" i="13"/>
  <c r="H48" i="13"/>
  <c r="H80" i="13" s="1"/>
  <c r="H47" i="13"/>
  <c r="T44" i="13"/>
  <c r="T76" i="13" s="1"/>
  <c r="T43" i="13"/>
  <c r="T75" i="13" s="1"/>
  <c r="T42" i="13"/>
  <c r="T74" i="13" s="1"/>
  <c r="U102" i="13"/>
  <c r="W374" i="13"/>
  <c r="W15" i="13"/>
  <c r="O374" i="13"/>
  <c r="O15" i="13"/>
  <c r="O373" i="13"/>
  <c r="O14" i="13"/>
  <c r="O372" i="13"/>
  <c r="O13" i="13"/>
  <c r="G372" i="13"/>
  <c r="G13" i="13"/>
  <c r="G371" i="13"/>
  <c r="G12" i="13"/>
  <c r="G370" i="13"/>
  <c r="G11" i="13"/>
  <c r="S367" i="13"/>
  <c r="S8" i="13"/>
  <c r="S366" i="13"/>
  <c r="S7" i="13"/>
  <c r="W299" i="13"/>
  <c r="W365" i="13"/>
  <c r="S299" i="13"/>
  <c r="S365" i="13"/>
  <c r="S6" i="13"/>
  <c r="O299" i="13"/>
  <c r="O365" i="13"/>
  <c r="K299" i="13"/>
  <c r="K365" i="13"/>
  <c r="K6" i="13"/>
  <c r="G299" i="13"/>
  <c r="G365" i="13"/>
  <c r="T365" i="13"/>
  <c r="Z102" i="13"/>
  <c r="J102" i="13"/>
  <c r="X195" i="13"/>
  <c r="X64" i="13"/>
  <c r="X96" i="13" s="1"/>
  <c r="H195" i="13"/>
  <c r="H64" i="13"/>
  <c r="H96" i="13" s="1"/>
  <c r="T190" i="13"/>
  <c r="T59" i="13"/>
  <c r="T91" i="13" s="1"/>
  <c r="P189" i="13"/>
  <c r="P58" i="13"/>
  <c r="P90" i="13" s="1"/>
  <c r="X186" i="13"/>
  <c r="X55" i="13"/>
  <c r="X87" i="13" s="1"/>
  <c r="L186" i="13"/>
  <c r="L55" i="13"/>
  <c r="L87" i="13" s="1"/>
  <c r="X185" i="13"/>
  <c r="X54" i="13"/>
  <c r="X86" i="13" s="1"/>
  <c r="T184" i="13"/>
  <c r="T53" i="13"/>
  <c r="T85" i="13" s="1"/>
  <c r="H184" i="13"/>
  <c r="H53" i="13"/>
  <c r="P183" i="13"/>
  <c r="P52" i="13"/>
  <c r="P84" i="13" s="1"/>
  <c r="H183" i="13"/>
  <c r="H52" i="13"/>
  <c r="H84" i="13" s="1"/>
  <c r="X176" i="13"/>
  <c r="X45" i="13"/>
  <c r="X77" i="13" s="1"/>
  <c r="L175" i="13"/>
  <c r="L44" i="13"/>
  <c r="X174" i="13"/>
  <c r="X43" i="13"/>
  <c r="H173" i="13"/>
  <c r="H42" i="13"/>
  <c r="H74" i="13" s="1"/>
  <c r="X172" i="13"/>
  <c r="X41" i="13"/>
  <c r="X73" i="13" s="1"/>
  <c r="P172" i="13"/>
  <c r="P41" i="13"/>
  <c r="T136" i="13"/>
  <c r="T170" i="13"/>
  <c r="L136" i="13"/>
  <c r="L170" i="13"/>
  <c r="L39" i="13"/>
  <c r="R195" i="13"/>
  <c r="V192" i="13"/>
  <c r="J188" i="13"/>
  <c r="N184" i="13"/>
  <c r="J183" i="13"/>
  <c r="N170" i="13"/>
  <c r="R17" i="13"/>
  <c r="R32" i="13"/>
  <c r="R97" i="13" s="1"/>
  <c r="N31" i="13"/>
  <c r="N96" i="13" s="1"/>
  <c r="Z30" i="13"/>
  <c r="Z95" i="13" s="1"/>
  <c r="J30" i="13"/>
  <c r="J95" i="13" s="1"/>
  <c r="V29" i="13"/>
  <c r="V94" i="13" s="1"/>
  <c r="R28" i="13"/>
  <c r="R93" i="13" s="1"/>
  <c r="N26" i="13"/>
  <c r="Z25" i="13"/>
  <c r="J25" i="13"/>
  <c r="V24" i="13"/>
  <c r="R22" i="13"/>
  <c r="N21" i="13"/>
  <c r="Z20" i="13"/>
  <c r="J20" i="13"/>
  <c r="V19" i="13"/>
  <c r="O18" i="13"/>
  <c r="K17" i="13"/>
  <c r="K16" i="13"/>
  <c r="S12" i="13"/>
  <c r="K12" i="13"/>
  <c r="W11" i="13"/>
  <c r="O11" i="13"/>
  <c r="K9" i="13"/>
  <c r="W7" i="13"/>
  <c r="G7" i="13"/>
  <c r="P65" i="13"/>
  <c r="L64" i="13"/>
  <c r="H63" i="13"/>
  <c r="X62" i="13"/>
  <c r="X94" i="13" s="1"/>
  <c r="T61" i="13"/>
  <c r="T93" i="13" s="1"/>
  <c r="X59" i="13"/>
  <c r="L59" i="13"/>
  <c r="L91" i="13" s="1"/>
  <c r="T58" i="13"/>
  <c r="T90" i="13" s="1"/>
  <c r="H58" i="13"/>
  <c r="H90" i="13" s="1"/>
  <c r="P57" i="13"/>
  <c r="X53" i="13"/>
  <c r="X85" i="13" s="1"/>
  <c r="X52" i="13"/>
  <c r="X84" i="13" s="1"/>
  <c r="P47" i="13"/>
  <c r="P45" i="13"/>
  <c r="Z196" i="13"/>
  <c r="N196" i="13"/>
  <c r="J196" i="13"/>
  <c r="Z195" i="13"/>
  <c r="V195" i="13"/>
  <c r="J195" i="13"/>
  <c r="V194" i="13"/>
  <c r="R194" i="13"/>
  <c r="R193" i="13"/>
  <c r="N193" i="13"/>
  <c r="Z192" i="13"/>
  <c r="N192" i="13"/>
  <c r="J192" i="13"/>
  <c r="Z190" i="13"/>
  <c r="V190" i="13"/>
  <c r="J190" i="13"/>
  <c r="V189" i="13"/>
  <c r="R189" i="13"/>
  <c r="R188" i="13"/>
  <c r="N188" i="13"/>
  <c r="Z186" i="13"/>
  <c r="N186" i="13"/>
  <c r="J186" i="13"/>
  <c r="Z185" i="13"/>
  <c r="V185" i="13"/>
  <c r="J185" i="13"/>
  <c r="V184" i="13"/>
  <c r="R184" i="13"/>
  <c r="R183" i="13"/>
  <c r="N183" i="13"/>
  <c r="Z181" i="13"/>
  <c r="N181" i="13"/>
  <c r="J181" i="13"/>
  <c r="Z180" i="13"/>
  <c r="V180" i="13"/>
  <c r="J180" i="13"/>
  <c r="V179" i="13"/>
  <c r="R179" i="13"/>
  <c r="R178" i="13"/>
  <c r="N178" i="13"/>
  <c r="Z176" i="13"/>
  <c r="N176" i="13"/>
  <c r="J176" i="13"/>
  <c r="Z175" i="13"/>
  <c r="V175" i="13"/>
  <c r="J175" i="13"/>
  <c r="V174" i="13"/>
  <c r="R174" i="13"/>
  <c r="R173" i="13"/>
  <c r="N173" i="13"/>
  <c r="Z172" i="13"/>
  <c r="N172" i="13"/>
  <c r="J172" i="13"/>
  <c r="Z171" i="13"/>
  <c r="V171" i="13"/>
  <c r="J171" i="13"/>
  <c r="V170" i="13"/>
  <c r="R170" i="13"/>
  <c r="Z170" i="13"/>
  <c r="J170" i="13"/>
  <c r="O294" i="13"/>
  <c r="K294" i="13"/>
  <c r="K293" i="13"/>
  <c r="G293" i="13"/>
  <c r="G292" i="13"/>
  <c r="W289" i="13"/>
  <c r="W288" i="13"/>
  <c r="S288" i="13"/>
  <c r="S287" i="13"/>
  <c r="O287" i="13"/>
  <c r="O286" i="13"/>
  <c r="K286" i="13"/>
  <c r="K285" i="13"/>
  <c r="G285" i="13"/>
  <c r="G284" i="13"/>
  <c r="W281" i="13"/>
  <c r="W280" i="13"/>
  <c r="S280" i="13"/>
  <c r="S279" i="13"/>
  <c r="O279" i="13"/>
  <c r="O278" i="13"/>
  <c r="K278" i="13"/>
  <c r="K277" i="13"/>
  <c r="G277" i="13"/>
  <c r="G276" i="13"/>
  <c r="W273" i="13"/>
  <c r="W272" i="13"/>
  <c r="S272" i="13"/>
  <c r="S271" i="13"/>
  <c r="O271" i="13"/>
  <c r="O270" i="13"/>
  <c r="K270" i="13"/>
  <c r="K269" i="13"/>
  <c r="G269" i="13"/>
  <c r="X102" i="13"/>
  <c r="T102" i="13"/>
  <c r="P102" i="13"/>
  <c r="L102" i="13"/>
  <c r="L6" i="13"/>
  <c r="H102" i="13"/>
  <c r="J17" i="13"/>
  <c r="J376" i="13"/>
  <c r="Z16" i="13"/>
  <c r="Z375" i="13"/>
  <c r="V16" i="13"/>
  <c r="V375" i="13"/>
  <c r="R16" i="13"/>
  <c r="R375" i="13"/>
  <c r="N16" i="13"/>
  <c r="N375" i="13"/>
  <c r="J16" i="13"/>
  <c r="J375" i="13"/>
  <c r="Z15" i="13"/>
  <c r="Z374" i="13"/>
  <c r="V15" i="13"/>
  <c r="V374" i="13"/>
  <c r="R15" i="13"/>
  <c r="R374" i="13"/>
  <c r="N15" i="13"/>
  <c r="N374" i="13"/>
  <c r="J15" i="13"/>
  <c r="J374" i="13"/>
  <c r="Z14" i="13"/>
  <c r="Z373" i="13"/>
  <c r="V14" i="13"/>
  <c r="V373" i="13"/>
  <c r="R14" i="13"/>
  <c r="R373" i="13"/>
  <c r="N14" i="13"/>
  <c r="N373" i="13"/>
  <c r="J14" i="13"/>
  <c r="J373" i="13"/>
  <c r="Z13" i="13"/>
  <c r="Z372" i="13"/>
  <c r="V13" i="13"/>
  <c r="V372" i="13"/>
  <c r="R13" i="13"/>
  <c r="R372" i="13"/>
  <c r="N13" i="13"/>
  <c r="N372" i="13"/>
  <c r="J13" i="13"/>
  <c r="J372" i="13"/>
  <c r="Z12" i="13"/>
  <c r="Z371" i="13"/>
  <c r="V12" i="13"/>
  <c r="V371" i="13"/>
  <c r="R12" i="13"/>
  <c r="R371" i="13"/>
  <c r="N12" i="13"/>
  <c r="N371" i="13"/>
  <c r="J12" i="13"/>
  <c r="J371" i="13"/>
  <c r="Z11" i="13"/>
  <c r="Z370" i="13"/>
  <c r="R299" i="13"/>
  <c r="R365" i="13"/>
  <c r="V299" i="13"/>
  <c r="W332" i="13"/>
  <c r="S332" i="13"/>
  <c r="O332" i="13"/>
  <c r="K332" i="13"/>
  <c r="G332" i="13"/>
  <c r="V136" i="13"/>
  <c r="W294" i="13"/>
  <c r="S294" i="13"/>
  <c r="G294" i="13"/>
  <c r="S293" i="13"/>
  <c r="O293" i="13"/>
  <c r="O292" i="13"/>
  <c r="K292" i="13"/>
  <c r="W291" i="13"/>
  <c r="K291" i="13"/>
  <c r="G291" i="13"/>
  <c r="W290" i="13"/>
  <c r="S290" i="13"/>
  <c r="G290" i="13"/>
  <c r="S289" i="13"/>
  <c r="O289" i="13"/>
  <c r="O288" i="13"/>
  <c r="K288" i="13"/>
  <c r="W287" i="13"/>
  <c r="K287" i="13"/>
  <c r="G287" i="13"/>
  <c r="W286" i="13"/>
  <c r="S286" i="13"/>
  <c r="G286" i="13"/>
  <c r="S285" i="13"/>
  <c r="O285" i="13"/>
  <c r="O284" i="13"/>
  <c r="K284" i="13"/>
  <c r="W283" i="13"/>
  <c r="K283" i="13"/>
  <c r="G283" i="13"/>
  <c r="W282" i="13"/>
  <c r="S282" i="13"/>
  <c r="G282" i="13"/>
  <c r="S281" i="13"/>
  <c r="O281" i="13"/>
  <c r="O280" i="13"/>
  <c r="K280" i="13"/>
  <c r="W279" i="13"/>
  <c r="K279" i="13"/>
  <c r="G279" i="13"/>
  <c r="W278" i="13"/>
  <c r="S278" i="13"/>
  <c r="O16" i="13"/>
  <c r="G278" i="13"/>
  <c r="S277" i="13"/>
  <c r="O277" i="13"/>
  <c r="K15" i="13"/>
  <c r="W14" i="13"/>
  <c r="O276" i="13"/>
  <c r="K276" i="13"/>
  <c r="G14" i="13"/>
  <c r="W275" i="13"/>
  <c r="S13" i="13"/>
  <c r="K275" i="13"/>
  <c r="G275" i="13"/>
  <c r="W274" i="13"/>
  <c r="S274" i="13"/>
  <c r="O12" i="13"/>
  <c r="G274" i="13"/>
  <c r="S273" i="13"/>
  <c r="O273" i="13"/>
  <c r="K11" i="13"/>
  <c r="W10" i="13"/>
  <c r="O272" i="13"/>
  <c r="K272" i="13"/>
  <c r="G10" i="13"/>
  <c r="W271" i="13"/>
  <c r="S9" i="13"/>
  <c r="K271" i="13"/>
  <c r="G271" i="13"/>
  <c r="W270" i="13"/>
  <c r="S270" i="13"/>
  <c r="O8" i="13"/>
  <c r="G270" i="13"/>
  <c r="S269" i="13"/>
  <c r="O269" i="13"/>
  <c r="K7" i="13"/>
  <c r="W202" i="13"/>
  <c r="W6" i="13"/>
  <c r="S202" i="13"/>
  <c r="O202" i="13"/>
  <c r="K202" i="13"/>
  <c r="G202" i="13"/>
  <c r="G6" i="13"/>
  <c r="X235" i="13"/>
  <c r="T235" i="13"/>
  <c r="P235" i="13"/>
  <c r="L235" i="13"/>
  <c r="H235" i="13"/>
  <c r="Y202" i="13"/>
  <c r="U202" i="13"/>
  <c r="Q202" i="13"/>
  <c r="M202" i="13"/>
  <c r="I202" i="13"/>
  <c r="Z235" i="13"/>
  <c r="R235" i="13"/>
  <c r="N235" i="13"/>
  <c r="J235" i="13"/>
  <c r="W102" i="13"/>
  <c r="S102" i="13"/>
  <c r="O102" i="13"/>
  <c r="K102" i="13"/>
  <c r="G102" i="13"/>
  <c r="W136" i="13"/>
  <c r="S136" i="13"/>
  <c r="O136" i="13"/>
  <c r="K136" i="13"/>
  <c r="G136" i="13"/>
  <c r="X202" i="13"/>
  <c r="T202" i="13"/>
  <c r="P202" i="13"/>
  <c r="L202" i="13"/>
  <c r="H202" i="13"/>
  <c r="Y235" i="13"/>
  <c r="U235" i="13"/>
  <c r="Q235" i="13"/>
  <c r="M235" i="13"/>
  <c r="I235" i="13"/>
  <c r="X388" i="13"/>
  <c r="P388" i="13"/>
  <c r="H388" i="13"/>
  <c r="T387" i="13"/>
  <c r="L387" i="13"/>
  <c r="X386" i="13"/>
  <c r="P386" i="13"/>
  <c r="H386" i="13"/>
  <c r="T385" i="13"/>
  <c r="L385" i="13"/>
  <c r="X384" i="13"/>
  <c r="P384" i="13"/>
  <c r="H384" i="13"/>
  <c r="T383" i="13"/>
  <c r="L383" i="13"/>
  <c r="X382" i="13"/>
  <c r="P382" i="13"/>
  <c r="H382" i="13"/>
  <c r="T381" i="13"/>
  <c r="L381" i="13"/>
  <c r="X380" i="13"/>
  <c r="P380" i="13"/>
  <c r="H380" i="13"/>
  <c r="T379" i="13"/>
  <c r="L379" i="13"/>
  <c r="X378" i="13"/>
  <c r="P378" i="13"/>
  <c r="H378" i="13"/>
  <c r="T377" i="13"/>
  <c r="L377" i="13"/>
  <c r="X376" i="13"/>
  <c r="H376" i="13"/>
  <c r="T375" i="13"/>
  <c r="P374" i="13"/>
  <c r="L373" i="13"/>
  <c r="X372" i="13"/>
  <c r="H372" i="13"/>
  <c r="T371" i="13"/>
  <c r="P370" i="13"/>
  <c r="L369" i="13"/>
  <c r="X368" i="13"/>
  <c r="H368" i="13"/>
  <c r="T367" i="13"/>
  <c r="P366" i="13"/>
  <c r="Y299" i="13"/>
  <c r="Y365" i="13"/>
  <c r="U299" i="13"/>
  <c r="Q299" i="13"/>
  <c r="Q365" i="13"/>
  <c r="M299" i="13"/>
  <c r="I299" i="13"/>
  <c r="I365" i="13"/>
  <c r="N57" i="13"/>
  <c r="N89" i="13" s="1"/>
  <c r="J57" i="13"/>
  <c r="Z56" i="13"/>
  <c r="V56" i="13"/>
  <c r="R56" i="13"/>
  <c r="N56" i="13"/>
  <c r="J56" i="13"/>
  <c r="Z55" i="13"/>
  <c r="V55" i="13"/>
  <c r="V87" i="13" s="1"/>
  <c r="R55" i="13"/>
  <c r="N55" i="13"/>
  <c r="N87" i="13" s="1"/>
  <c r="J55" i="13"/>
  <c r="Z54" i="13"/>
  <c r="Z86" i="13" s="1"/>
  <c r="V54" i="13"/>
  <c r="R54" i="13"/>
  <c r="R86" i="13" s="1"/>
  <c r="N54" i="13"/>
  <c r="J54" i="13"/>
  <c r="J86" i="13" s="1"/>
  <c r="Z53" i="13"/>
  <c r="V53" i="13"/>
  <c r="V85" i="13" s="1"/>
  <c r="R53" i="13"/>
  <c r="N53" i="13"/>
  <c r="N85" i="13" s="1"/>
  <c r="J53" i="13"/>
  <c r="Z52" i="13"/>
  <c r="Z84" i="13" s="1"/>
  <c r="V52" i="13"/>
  <c r="R52" i="13"/>
  <c r="R84" i="13" s="1"/>
  <c r="N52" i="13"/>
  <c r="J52" i="13"/>
  <c r="J84" i="13" s="1"/>
  <c r="Z51" i="13"/>
  <c r="V51" i="13"/>
  <c r="R51" i="13"/>
  <c r="N51" i="13"/>
  <c r="J51" i="13"/>
  <c r="Z50" i="13"/>
  <c r="V50" i="13"/>
  <c r="R50" i="13"/>
  <c r="N50" i="13"/>
  <c r="J50" i="13"/>
  <c r="Z49" i="13"/>
  <c r="V49" i="13"/>
  <c r="R49" i="13"/>
  <c r="N49" i="13"/>
  <c r="J49" i="13"/>
  <c r="Z48" i="13"/>
  <c r="V48" i="13"/>
  <c r="R48" i="13"/>
  <c r="N48" i="13"/>
  <c r="J48" i="13"/>
  <c r="Z47" i="13"/>
  <c r="V47" i="13"/>
  <c r="R47" i="13"/>
  <c r="N47" i="13"/>
  <c r="J47" i="13"/>
  <c r="Z46" i="13"/>
  <c r="V46" i="13"/>
  <c r="R46" i="13"/>
  <c r="N46" i="13"/>
  <c r="Z332" i="13"/>
  <c r="R332" i="13"/>
  <c r="N332" i="13"/>
  <c r="J332" i="13"/>
  <c r="M365" i="13"/>
  <c r="H377" i="13"/>
  <c r="T376" i="13"/>
  <c r="L376" i="13"/>
  <c r="X375" i="13"/>
  <c r="P375" i="13"/>
  <c r="H375" i="13"/>
  <c r="T374" i="13"/>
  <c r="L374" i="13"/>
  <c r="X373" i="13"/>
  <c r="P373" i="13"/>
  <c r="H373" i="13"/>
  <c r="T372" i="13"/>
  <c r="L372" i="13"/>
  <c r="X371" i="13"/>
  <c r="P371" i="13"/>
  <c r="H371" i="13"/>
  <c r="T370" i="13"/>
  <c r="L370" i="13"/>
  <c r="X369" i="13"/>
  <c r="P369" i="13"/>
  <c r="H369" i="13"/>
  <c r="T368" i="13"/>
  <c r="L368" i="13"/>
  <c r="X367" i="13"/>
  <c r="P367" i="13"/>
  <c r="H367" i="13"/>
  <c r="T366" i="13"/>
  <c r="L366" i="13"/>
  <c r="X299" i="13"/>
  <c r="X365" i="13"/>
  <c r="T299" i="13"/>
  <c r="P299" i="13"/>
  <c r="P365" i="13"/>
  <c r="L299" i="13"/>
  <c r="H299" i="13"/>
  <c r="H365" i="13"/>
  <c r="Y332" i="13"/>
  <c r="U332" i="13"/>
  <c r="Q332" i="13"/>
  <c r="M332" i="13"/>
  <c r="I332" i="13"/>
  <c r="L365" i="13"/>
  <c r="H94" i="13"/>
  <c r="N299" i="13"/>
  <c r="Z299" i="13"/>
  <c r="J299" i="13"/>
  <c r="V11" i="13"/>
  <c r="R11" i="13"/>
  <c r="N11" i="13"/>
  <c r="J11" i="13"/>
  <c r="Z10" i="13"/>
  <c r="V10" i="13"/>
  <c r="R10" i="13"/>
  <c r="N10" i="13"/>
  <c r="J10" i="13"/>
  <c r="Z9" i="13"/>
  <c r="V9" i="13"/>
  <c r="R9" i="13"/>
  <c r="N9" i="13"/>
  <c r="J9" i="13"/>
  <c r="Z8" i="13"/>
  <c r="V8" i="13"/>
  <c r="R8" i="13"/>
  <c r="N8" i="13"/>
  <c r="J8" i="13"/>
  <c r="Z7" i="13"/>
  <c r="V7" i="13"/>
  <c r="R7" i="13"/>
  <c r="N7" i="13"/>
  <c r="J7" i="13"/>
  <c r="Z6" i="13"/>
  <c r="V6" i="13"/>
  <c r="R6" i="13"/>
  <c r="N6" i="13"/>
  <c r="J6" i="13"/>
  <c r="J46" i="13"/>
  <c r="Z45" i="13"/>
  <c r="V45" i="13"/>
  <c r="R45" i="13"/>
  <c r="N45" i="13"/>
  <c r="J45" i="13"/>
  <c r="Z44" i="13"/>
  <c r="V44" i="13"/>
  <c r="R44" i="13"/>
  <c r="N44" i="13"/>
  <c r="J44" i="13"/>
  <c r="Z43" i="13"/>
  <c r="V43" i="13"/>
  <c r="R43" i="13"/>
  <c r="N43" i="13"/>
  <c r="J43" i="13"/>
  <c r="Z42" i="13"/>
  <c r="V42" i="13"/>
  <c r="R42" i="13"/>
  <c r="N42" i="13"/>
  <c r="J42" i="13"/>
  <c r="Z41" i="13"/>
  <c r="V41" i="13"/>
  <c r="R41" i="13"/>
  <c r="N41" i="13"/>
  <c r="J41" i="13"/>
  <c r="Z40" i="13"/>
  <c r="V40" i="13"/>
  <c r="R40" i="13"/>
  <c r="N40" i="13"/>
  <c r="J40" i="13"/>
  <c r="Z39" i="13"/>
  <c r="V39" i="13"/>
  <c r="R39" i="13"/>
  <c r="N39" i="13"/>
  <c r="J39" i="13"/>
  <c r="R202" i="13"/>
  <c r="N202" i="13"/>
  <c r="Z202" i="13"/>
  <c r="J202" i="13"/>
  <c r="L72" i="13"/>
  <c r="R136" i="13"/>
  <c r="N136" i="13"/>
  <c r="Z136" i="13"/>
  <c r="J136" i="13"/>
  <c r="Y102" i="13"/>
  <c r="Q102" i="13"/>
  <c r="I102" i="13"/>
  <c r="T78" i="13" l="1"/>
  <c r="Y93" i="13"/>
  <c r="W94" i="13"/>
  <c r="L76" i="13"/>
  <c r="Q89" i="13"/>
  <c r="T82" i="13"/>
  <c r="L78" i="13"/>
  <c r="P73" i="13"/>
  <c r="M74" i="13"/>
  <c r="Y77" i="13"/>
  <c r="Y89" i="13"/>
  <c r="P95" i="13"/>
  <c r="X75" i="13"/>
  <c r="G91" i="13"/>
  <c r="S95" i="13"/>
  <c r="O91" i="13"/>
  <c r="O78" i="13"/>
  <c r="L82" i="13"/>
  <c r="H81" i="13"/>
  <c r="O85" i="13"/>
  <c r="L94" i="13"/>
  <c r="W79" i="13"/>
  <c r="W95" i="13"/>
  <c r="Q169" i="13"/>
  <c r="K89" i="13"/>
  <c r="O92" i="13"/>
  <c r="K95" i="13"/>
  <c r="V86" i="13"/>
  <c r="S75" i="13"/>
  <c r="Z78" i="13"/>
  <c r="K76" i="13"/>
  <c r="Z79" i="13"/>
  <c r="Z80" i="13"/>
  <c r="Z81" i="13"/>
  <c r="W267" i="13"/>
  <c r="U82" i="13"/>
  <c r="J78" i="13"/>
  <c r="J77" i="13"/>
  <c r="Z77" i="13"/>
  <c r="J79" i="13"/>
  <c r="Z76" i="13"/>
  <c r="J80" i="13"/>
  <c r="J81" i="13"/>
  <c r="J82" i="13"/>
  <c r="T169" i="13"/>
  <c r="S74" i="13"/>
  <c r="H71" i="13"/>
  <c r="J364" i="13"/>
  <c r="H364" i="13"/>
  <c r="N78" i="13"/>
  <c r="K80" i="13"/>
  <c r="X91" i="13"/>
  <c r="N91" i="13"/>
  <c r="N79" i="13"/>
  <c r="Q79" i="13"/>
  <c r="Y81" i="13"/>
  <c r="G72" i="13"/>
  <c r="G78" i="13"/>
  <c r="G84" i="13"/>
  <c r="O87" i="13"/>
  <c r="W78" i="13"/>
  <c r="M91" i="13"/>
  <c r="U84" i="13"/>
  <c r="S84" i="13"/>
  <c r="S93" i="13"/>
  <c r="H79" i="13"/>
  <c r="P87" i="13"/>
  <c r="U80" i="13"/>
  <c r="H95" i="13"/>
  <c r="S82" i="13"/>
  <c r="Y91" i="13"/>
  <c r="W97" i="13"/>
  <c r="N267" i="13"/>
  <c r="P79" i="13"/>
  <c r="U96" i="13"/>
  <c r="M97" i="13"/>
  <c r="S92" i="13"/>
  <c r="I97" i="13"/>
  <c r="X5" i="13"/>
  <c r="P97" i="13"/>
  <c r="Q77" i="13"/>
  <c r="Q81" i="13"/>
  <c r="Y87" i="13"/>
  <c r="P75" i="13"/>
  <c r="I91" i="13"/>
  <c r="I93" i="13"/>
  <c r="Y97" i="13"/>
  <c r="V169" i="13"/>
  <c r="H73" i="13"/>
  <c r="R74" i="13"/>
  <c r="K90" i="13"/>
  <c r="U74" i="13"/>
  <c r="M72" i="13"/>
  <c r="Y71" i="13"/>
  <c r="I75" i="13"/>
  <c r="S79" i="13"/>
  <c r="H93" i="13"/>
  <c r="L364" i="13"/>
  <c r="N72" i="13"/>
  <c r="S89" i="13"/>
  <c r="U90" i="13"/>
  <c r="K84" i="13"/>
  <c r="W89" i="13"/>
  <c r="G82" i="13"/>
  <c r="Q71" i="13"/>
  <c r="W87" i="13"/>
  <c r="W71" i="13"/>
  <c r="G95" i="13"/>
  <c r="K74" i="13"/>
  <c r="K93" i="13"/>
  <c r="Q73" i="13"/>
  <c r="K81" i="13"/>
  <c r="V89" i="13"/>
  <c r="O74" i="13"/>
  <c r="K77" i="13"/>
  <c r="G77" i="13"/>
  <c r="O90" i="13"/>
  <c r="Q85" i="13"/>
  <c r="Y85" i="13"/>
  <c r="L5" i="13"/>
  <c r="H5" i="13"/>
  <c r="K78" i="13"/>
  <c r="I81" i="13"/>
  <c r="S90" i="13"/>
  <c r="K96" i="13"/>
  <c r="W90" i="13"/>
  <c r="S94" i="13"/>
  <c r="G96" i="13"/>
  <c r="W73" i="13"/>
  <c r="W91" i="13"/>
  <c r="K73" i="13"/>
  <c r="K87" i="13"/>
  <c r="X71" i="13"/>
  <c r="L96" i="13"/>
  <c r="Q75" i="13"/>
  <c r="P85" i="13"/>
  <c r="K92" i="13"/>
  <c r="G86" i="13"/>
  <c r="M82" i="13"/>
  <c r="K86" i="13"/>
  <c r="M78" i="13"/>
  <c r="Y79" i="13"/>
  <c r="O76" i="13"/>
  <c r="G71" i="13"/>
  <c r="G89" i="13"/>
  <c r="G93" i="13"/>
  <c r="G97" i="13"/>
  <c r="W77" i="13"/>
  <c r="G92" i="13"/>
  <c r="O89" i="13"/>
  <c r="S85" i="13"/>
  <c r="S72" i="13"/>
  <c r="W75" i="13"/>
  <c r="Z90" i="13"/>
  <c r="L80" i="13"/>
  <c r="H89" i="13"/>
  <c r="S96" i="13"/>
  <c r="K79" i="13"/>
  <c r="W82" i="13"/>
  <c r="T5" i="13"/>
  <c r="R79" i="13"/>
  <c r="M169" i="13"/>
  <c r="K94" i="13"/>
  <c r="G80" i="13"/>
  <c r="Y75" i="13"/>
  <c r="U78" i="13"/>
  <c r="Q5" i="13"/>
  <c r="Y95" i="13"/>
  <c r="I5" i="13"/>
  <c r="R82" i="13"/>
  <c r="I79" i="13"/>
  <c r="M84" i="13"/>
  <c r="M94" i="13"/>
  <c r="I73" i="13"/>
  <c r="N86" i="13"/>
  <c r="J87" i="13"/>
  <c r="P77" i="13"/>
  <c r="S86" i="13"/>
  <c r="Z71" i="13"/>
  <c r="R85" i="13"/>
  <c r="M80" i="13"/>
  <c r="M90" i="13"/>
  <c r="G87" i="13"/>
  <c r="O95" i="13"/>
  <c r="S87" i="13"/>
  <c r="K72" i="13"/>
  <c r="O81" i="13"/>
  <c r="I71" i="13"/>
  <c r="U76" i="13"/>
  <c r="T72" i="13"/>
  <c r="U86" i="13"/>
  <c r="Y5" i="13"/>
  <c r="P5" i="13"/>
  <c r="S267" i="13"/>
  <c r="G85" i="13"/>
  <c r="W93" i="13"/>
  <c r="W76" i="13"/>
  <c r="J85" i="13"/>
  <c r="W72" i="13"/>
  <c r="X89" i="13"/>
  <c r="X97" i="13"/>
  <c r="W85" i="13"/>
  <c r="P89" i="13"/>
  <c r="H85" i="13"/>
  <c r="I77" i="13"/>
  <c r="I89" i="13"/>
  <c r="O71" i="13"/>
  <c r="J89" i="13"/>
  <c r="G75" i="13"/>
  <c r="O79" i="13"/>
  <c r="U169" i="13"/>
  <c r="U72" i="13"/>
  <c r="U5" i="13"/>
  <c r="M5" i="13"/>
  <c r="O75" i="13"/>
  <c r="I169" i="13"/>
  <c r="X267" i="13"/>
  <c r="O73" i="13"/>
  <c r="I87" i="13"/>
  <c r="Q95" i="13"/>
  <c r="Y73" i="13"/>
  <c r="W86" i="13"/>
  <c r="S97" i="13"/>
  <c r="R77" i="13"/>
  <c r="H267" i="13"/>
  <c r="Q91" i="13"/>
  <c r="X364" i="13"/>
  <c r="R78" i="13"/>
  <c r="L267" i="13"/>
  <c r="S169" i="13"/>
  <c r="K82" i="13"/>
  <c r="G81" i="13"/>
  <c r="S81" i="13"/>
  <c r="Z85" i="13"/>
  <c r="R87" i="13"/>
  <c r="N80" i="13"/>
  <c r="S76" i="13"/>
  <c r="P169" i="13"/>
  <c r="W81" i="13"/>
  <c r="J75" i="13"/>
  <c r="Z75" i="13"/>
  <c r="V84" i="13"/>
  <c r="R80" i="13"/>
  <c r="X169" i="13"/>
  <c r="O72" i="13"/>
  <c r="O84" i="13"/>
  <c r="W92" i="13"/>
  <c r="G73" i="13"/>
  <c r="R71" i="13"/>
  <c r="V72" i="13"/>
  <c r="Z73" i="13"/>
  <c r="T364" i="13"/>
  <c r="V364" i="13"/>
  <c r="N76" i="13"/>
  <c r="G364" i="13"/>
  <c r="S364" i="13"/>
  <c r="Z5" i="13"/>
  <c r="G79" i="13"/>
  <c r="J90" i="13"/>
  <c r="L38" i="13"/>
  <c r="S73" i="13"/>
  <c r="O97" i="13"/>
  <c r="S38" i="13"/>
  <c r="V82" i="13"/>
  <c r="J267" i="13"/>
  <c r="J71" i="13"/>
  <c r="R73" i="13"/>
  <c r="V74" i="13"/>
  <c r="R75" i="13"/>
  <c r="R81" i="13"/>
  <c r="L169" i="13"/>
  <c r="U38" i="13"/>
  <c r="V80" i="13"/>
  <c r="V81" i="13"/>
  <c r="N84" i="13"/>
  <c r="O80" i="13"/>
  <c r="S80" i="13"/>
  <c r="O93" i="13"/>
  <c r="Q38" i="13"/>
  <c r="N81" i="13"/>
  <c r="K5" i="13"/>
  <c r="S71" i="13"/>
  <c r="G38" i="13"/>
  <c r="J73" i="13"/>
  <c r="V76" i="13"/>
  <c r="Z82" i="13"/>
  <c r="N82" i="13"/>
  <c r="L71" i="13"/>
  <c r="N5" i="13"/>
  <c r="N364" i="13"/>
  <c r="R169" i="13"/>
  <c r="U364" i="13"/>
  <c r="M267" i="13"/>
  <c r="U81" i="13"/>
  <c r="X38" i="13"/>
  <c r="N169" i="13"/>
  <c r="M38" i="13"/>
  <c r="Y38" i="13"/>
  <c r="V267" i="13"/>
  <c r="I38" i="13"/>
  <c r="N74" i="13"/>
  <c r="Z87" i="13"/>
  <c r="O169" i="13"/>
  <c r="Q267" i="13"/>
  <c r="O267" i="13"/>
  <c r="V78" i="13"/>
  <c r="V79" i="13"/>
  <c r="G5" i="13"/>
  <c r="S77" i="13"/>
  <c r="W38" i="13"/>
  <c r="O38" i="13"/>
  <c r="Y364" i="13"/>
  <c r="O77" i="13"/>
  <c r="K38" i="13"/>
  <c r="N75" i="13"/>
  <c r="R76" i="13"/>
  <c r="P38" i="13"/>
  <c r="W5" i="13"/>
  <c r="Z38" i="13"/>
  <c r="H169" i="13"/>
  <c r="O364" i="13"/>
  <c r="W80" i="13"/>
  <c r="X72" i="13"/>
  <c r="K71" i="13"/>
  <c r="H38" i="13"/>
  <c r="T38" i="13"/>
  <c r="O86" i="13"/>
  <c r="R267" i="13"/>
  <c r="M79" i="13"/>
  <c r="V5" i="13"/>
  <c r="R5" i="13"/>
  <c r="P364" i="13"/>
  <c r="Q364" i="13"/>
  <c r="P267" i="13"/>
  <c r="G169" i="13"/>
  <c r="W169" i="13"/>
  <c r="I267" i="13"/>
  <c r="Y267" i="13"/>
  <c r="G267" i="13"/>
  <c r="R364" i="13"/>
  <c r="J169" i="13"/>
  <c r="W364" i="13"/>
  <c r="M364" i="13"/>
  <c r="Y169" i="13"/>
  <c r="O5" i="13"/>
  <c r="N38" i="13"/>
  <c r="N77" i="13"/>
  <c r="G76" i="13"/>
  <c r="Y82" i="13"/>
  <c r="U267" i="13"/>
  <c r="S5" i="13"/>
  <c r="Z267" i="13"/>
  <c r="N71" i="13"/>
  <c r="R72" i="13"/>
  <c r="V73" i="13"/>
  <c r="Z74" i="13"/>
  <c r="V77" i="13"/>
  <c r="Z364" i="13"/>
  <c r="I364" i="13"/>
  <c r="T267" i="13"/>
  <c r="K169" i="13"/>
  <c r="K267" i="13"/>
  <c r="S78" i="13"/>
  <c r="Z169" i="13"/>
  <c r="K364" i="13"/>
  <c r="J72" i="13"/>
  <c r="Z72" i="13"/>
  <c r="N73" i="13"/>
  <c r="V75" i="13"/>
  <c r="J76" i="13"/>
  <c r="J38" i="13"/>
  <c r="V71" i="13"/>
  <c r="J5" i="13"/>
  <c r="R38" i="13"/>
  <c r="J74" i="13"/>
  <c r="V38" i="13"/>
  <c r="O70" i="13" l="1"/>
  <c r="U70" i="13"/>
  <c r="X70" i="13"/>
  <c r="I70" i="13"/>
  <c r="Y70" i="13"/>
  <c r="T70" i="13"/>
  <c r="H70" i="13"/>
  <c r="P70" i="13"/>
  <c r="Q70" i="13"/>
  <c r="L70" i="13"/>
  <c r="J70" i="13"/>
  <c r="M70" i="13"/>
  <c r="K70" i="13"/>
  <c r="N70" i="13"/>
  <c r="Z70" i="13"/>
  <c r="S70" i="13"/>
  <c r="W70" i="13"/>
  <c r="V70" i="13"/>
  <c r="G70" i="13"/>
  <c r="R70" i="13"/>
  <c r="AH279" i="7" l="1"/>
  <c r="AH287" i="7"/>
  <c r="AH290" i="7"/>
  <c r="AH467" i="7"/>
  <c r="AH475" i="7"/>
  <c r="AH479" i="7"/>
  <c r="AH483" i="7"/>
  <c r="AH568" i="7"/>
  <c r="AH584" i="7"/>
  <c r="AH666" i="7"/>
  <c r="AH682" i="7"/>
  <c r="AH761" i="7"/>
  <c r="AH854" i="7"/>
  <c r="AH869" i="7"/>
  <c r="AH875" i="7"/>
  <c r="AE974" i="7"/>
  <c r="AA974" i="7"/>
  <c r="AM974" i="7" s="1"/>
  <c r="W974" i="7"/>
  <c r="S974" i="7"/>
  <c r="O974" i="7"/>
  <c r="K974" i="7"/>
  <c r="G974" i="7"/>
  <c r="AD973" i="7"/>
  <c r="Z973" i="7"/>
  <c r="V973" i="7"/>
  <c r="R973" i="7"/>
  <c r="N973" i="7"/>
  <c r="J973" i="7"/>
  <c r="F973" i="7"/>
  <c r="AC972" i="7"/>
  <c r="Y972" i="7"/>
  <c r="U972" i="7"/>
  <c r="Q972" i="7"/>
  <c r="M972" i="7"/>
  <c r="I972" i="7"/>
  <c r="AF971" i="7"/>
  <c r="AB971" i="7"/>
  <c r="X971" i="7"/>
  <c r="T971" i="7"/>
  <c r="P971" i="7"/>
  <c r="L971" i="7"/>
  <c r="H971" i="7"/>
  <c r="AE970" i="7"/>
  <c r="AA970" i="7"/>
  <c r="AM970" i="7" s="1"/>
  <c r="W970" i="7"/>
  <c r="S970" i="7"/>
  <c r="O970" i="7"/>
  <c r="K970" i="7"/>
  <c r="G970" i="7"/>
  <c r="AD969" i="7"/>
  <c r="Z969" i="7"/>
  <c r="V969" i="7"/>
  <c r="R969" i="7"/>
  <c r="N969" i="7"/>
  <c r="J969" i="7"/>
  <c r="F969" i="7"/>
  <c r="AC968" i="7"/>
  <c r="Y968" i="7"/>
  <c r="U968" i="7"/>
  <c r="Q968" i="7"/>
  <c r="M968" i="7"/>
  <c r="I968" i="7"/>
  <c r="AF967" i="7"/>
  <c r="AB967" i="7"/>
  <c r="X967" i="7"/>
  <c r="T967" i="7"/>
  <c r="P967" i="7"/>
  <c r="L967" i="7"/>
  <c r="H967" i="7"/>
  <c r="AE966" i="7"/>
  <c r="AA966" i="7"/>
  <c r="W966" i="7"/>
  <c r="S966" i="7"/>
  <c r="O966" i="7"/>
  <c r="K966" i="7"/>
  <c r="G966" i="7"/>
  <c r="AD965" i="7"/>
  <c r="Z965" i="7"/>
  <c r="V965" i="7"/>
  <c r="R965" i="7"/>
  <c r="N965" i="7"/>
  <c r="J965" i="7"/>
  <c r="F965" i="7"/>
  <c r="AC964" i="7"/>
  <c r="Y964" i="7"/>
  <c r="U964" i="7"/>
  <c r="Q964" i="7"/>
  <c r="M964" i="7"/>
  <c r="I964" i="7"/>
  <c r="AF963" i="7"/>
  <c r="AB963" i="7"/>
  <c r="X963" i="7"/>
  <c r="T963" i="7"/>
  <c r="P963" i="7"/>
  <c r="L963" i="7"/>
  <c r="H963" i="7"/>
  <c r="AE962" i="7"/>
  <c r="AA962" i="7"/>
  <c r="AM962" i="7" s="1"/>
  <c r="W962" i="7"/>
  <c r="S962" i="7"/>
  <c r="O962" i="7"/>
  <c r="K962" i="7"/>
  <c r="G962" i="7"/>
  <c r="AD961" i="7"/>
  <c r="Z961" i="7"/>
  <c r="V961" i="7"/>
  <c r="R961" i="7"/>
  <c r="N961" i="7"/>
  <c r="J961" i="7"/>
  <c r="F961" i="7"/>
  <c r="AC960" i="7"/>
  <c r="Y960" i="7"/>
  <c r="U960" i="7"/>
  <c r="Q960" i="7"/>
  <c r="M960" i="7"/>
  <c r="I960" i="7"/>
  <c r="AF959" i="7"/>
  <c r="AB959" i="7"/>
  <c r="X959" i="7"/>
  <c r="T959" i="7"/>
  <c r="P959" i="7"/>
  <c r="L959" i="7"/>
  <c r="H959" i="7"/>
  <c r="AE958" i="7"/>
  <c r="AA958" i="7"/>
  <c r="AM958" i="7" s="1"/>
  <c r="W958" i="7"/>
  <c r="S958" i="7"/>
  <c r="O958" i="7"/>
  <c r="K958" i="7"/>
  <c r="G958" i="7"/>
  <c r="AD957" i="7"/>
  <c r="Z957" i="7"/>
  <c r="V957" i="7"/>
  <c r="R957" i="7"/>
  <c r="N957" i="7"/>
  <c r="J957" i="7"/>
  <c r="F957" i="7"/>
  <c r="AC956" i="7"/>
  <c r="Y956" i="7"/>
  <c r="U956" i="7"/>
  <c r="Q956" i="7"/>
  <c r="M956" i="7"/>
  <c r="I956" i="7"/>
  <c r="AF955" i="7"/>
  <c r="AB955" i="7"/>
  <c r="X955" i="7"/>
  <c r="T955" i="7"/>
  <c r="P955" i="7"/>
  <c r="L955" i="7"/>
  <c r="H955" i="7"/>
  <c r="AE954" i="7"/>
  <c r="AA954" i="7"/>
  <c r="W954" i="7"/>
  <c r="S954" i="7"/>
  <c r="O954" i="7"/>
  <c r="K954" i="7"/>
  <c r="G954" i="7"/>
  <c r="AD953" i="7"/>
  <c r="Z953" i="7"/>
  <c r="V953" i="7"/>
  <c r="R953" i="7"/>
  <c r="N953" i="7"/>
  <c r="J953" i="7"/>
  <c r="F953" i="7"/>
  <c r="AC952" i="7"/>
  <c r="Y952" i="7"/>
  <c r="U952" i="7"/>
  <c r="Q952" i="7"/>
  <c r="M952" i="7"/>
  <c r="I952" i="7"/>
  <c r="AF951" i="7"/>
  <c r="AB951" i="7"/>
  <c r="X951" i="7"/>
  <c r="T951" i="7"/>
  <c r="P951" i="7"/>
  <c r="L951" i="7"/>
  <c r="H951" i="7"/>
  <c r="AE950" i="7"/>
  <c r="AA950" i="7"/>
  <c r="AM950" i="7" s="1"/>
  <c r="W950" i="7"/>
  <c r="S950" i="7"/>
  <c r="O950" i="7"/>
  <c r="K950" i="7"/>
  <c r="G950" i="7"/>
  <c r="AD949" i="7"/>
  <c r="Z949" i="7"/>
  <c r="V949" i="7"/>
  <c r="R949" i="7"/>
  <c r="N949" i="7"/>
  <c r="J949" i="7"/>
  <c r="F949" i="7"/>
  <c r="AC948" i="7"/>
  <c r="Y948" i="7"/>
  <c r="U948" i="7"/>
  <c r="Q948" i="7"/>
  <c r="M948" i="7"/>
  <c r="I948" i="7"/>
  <c r="AC877" i="7"/>
  <c r="Y877" i="7"/>
  <c r="U877" i="7"/>
  <c r="Q877" i="7"/>
  <c r="M877" i="7"/>
  <c r="I877" i="7"/>
  <c r="AF876" i="7"/>
  <c r="AB876" i="7"/>
  <c r="X876" i="7"/>
  <c r="T876" i="7"/>
  <c r="P876" i="7"/>
  <c r="H876" i="7"/>
  <c r="AA875" i="7"/>
  <c r="AM875" i="7" s="1"/>
  <c r="S875" i="7"/>
  <c r="K875" i="7"/>
  <c r="AD874" i="7"/>
  <c r="V874" i="7"/>
  <c r="N874" i="7"/>
  <c r="F874" i="7"/>
  <c r="Y873" i="7"/>
  <c r="Q873" i="7"/>
  <c r="I873" i="7"/>
  <c r="AB872" i="7"/>
  <c r="T872" i="7"/>
  <c r="L872" i="7"/>
  <c r="AE871" i="7"/>
  <c r="W871" i="7"/>
  <c r="O871" i="7"/>
  <c r="G871" i="7"/>
  <c r="Z870" i="7"/>
  <c r="R870" i="7"/>
  <c r="J870" i="7"/>
  <c r="AC869" i="7"/>
  <c r="U869" i="7"/>
  <c r="M869" i="7"/>
  <c r="AF868" i="7"/>
  <c r="X868" i="7"/>
  <c r="P868" i="7"/>
  <c r="H868" i="7"/>
  <c r="AA867" i="7"/>
  <c r="AM867" i="7" s="1"/>
  <c r="S867" i="7"/>
  <c r="K867" i="7"/>
  <c r="AD866" i="7"/>
  <c r="V866" i="7"/>
  <c r="N866" i="7"/>
  <c r="F866" i="7"/>
  <c r="Y865" i="7"/>
  <c r="Q865" i="7"/>
  <c r="I865" i="7"/>
  <c r="AB864" i="7"/>
  <c r="T864" i="7"/>
  <c r="L864" i="7"/>
  <c r="AE863" i="7"/>
  <c r="W863" i="7"/>
  <c r="O863" i="7"/>
  <c r="G863" i="7"/>
  <c r="Z862" i="7"/>
  <c r="R862" i="7"/>
  <c r="J862" i="7"/>
  <c r="AC861" i="7"/>
  <c r="U861" i="7"/>
  <c r="M861" i="7"/>
  <c r="AF860" i="7"/>
  <c r="X860" i="7"/>
  <c r="P860" i="7"/>
  <c r="H860" i="7"/>
  <c r="AA859" i="7"/>
  <c r="AM859" i="7" s="1"/>
  <c r="S859" i="7"/>
  <c r="K859" i="7"/>
  <c r="AD858" i="7"/>
  <c r="V858" i="7"/>
  <c r="N858" i="7"/>
  <c r="F858" i="7"/>
  <c r="Y857" i="7"/>
  <c r="Q857" i="7"/>
  <c r="I857" i="7"/>
  <c r="AB856" i="7"/>
  <c r="T856" i="7"/>
  <c r="L856" i="7"/>
  <c r="AE855" i="7"/>
  <c r="W855" i="7"/>
  <c r="O855" i="7"/>
  <c r="G855" i="7"/>
  <c r="Z854" i="7"/>
  <c r="R854" i="7"/>
  <c r="J854" i="7"/>
  <c r="AC853" i="7"/>
  <c r="U853" i="7"/>
  <c r="M853" i="7"/>
  <c r="AF852" i="7"/>
  <c r="X852" i="7"/>
  <c r="P852" i="7"/>
  <c r="H852" i="7"/>
  <c r="AA851" i="7"/>
  <c r="AM851" i="7" s="1"/>
  <c r="S851" i="7"/>
  <c r="K851" i="7"/>
  <c r="X667" i="7"/>
  <c r="W667" i="7"/>
  <c r="Y683" i="7"/>
  <c r="Q683" i="7"/>
  <c r="I683" i="7"/>
  <c r="AB682" i="7"/>
  <c r="T682" i="7"/>
  <c r="L682" i="7"/>
  <c r="AE681" i="7"/>
  <c r="W681" i="7"/>
  <c r="O681" i="7"/>
  <c r="G681" i="7"/>
  <c r="Z680" i="7"/>
  <c r="R680" i="7"/>
  <c r="J680" i="7"/>
  <c r="AC679" i="7"/>
  <c r="U679" i="7"/>
  <c r="M679" i="7"/>
  <c r="AF678" i="7"/>
  <c r="X678" i="7"/>
  <c r="P678" i="7"/>
  <c r="H678" i="7"/>
  <c r="AA677" i="7"/>
  <c r="S677" i="7"/>
  <c r="K677" i="7"/>
  <c r="AD676" i="7"/>
  <c r="V676" i="7"/>
  <c r="N676" i="7"/>
  <c r="F676" i="7"/>
  <c r="Y675" i="7"/>
  <c r="Q675" i="7"/>
  <c r="I675" i="7"/>
  <c r="AB674" i="7"/>
  <c r="T674" i="7"/>
  <c r="L674" i="7"/>
  <c r="AE673" i="7"/>
  <c r="W673" i="7"/>
  <c r="O673" i="7"/>
  <c r="G673" i="7"/>
  <c r="Z672" i="7"/>
  <c r="R672" i="7"/>
  <c r="J672" i="7"/>
  <c r="AC671" i="7"/>
  <c r="U671" i="7"/>
  <c r="M671" i="7"/>
  <c r="AF670" i="7"/>
  <c r="X670" i="7"/>
  <c r="P670" i="7"/>
  <c r="H670" i="7"/>
  <c r="AA669" i="7"/>
  <c r="S669" i="7"/>
  <c r="K669" i="7"/>
  <c r="AD668" i="7"/>
  <c r="V668" i="7"/>
  <c r="N668" i="7"/>
  <c r="F668" i="7"/>
  <c r="Y667" i="7"/>
  <c r="S667" i="7"/>
  <c r="Q667" i="7"/>
  <c r="K667" i="7"/>
  <c r="I667" i="7"/>
  <c r="AD666" i="7"/>
  <c r="AB666" i="7"/>
  <c r="V666" i="7"/>
  <c r="T666" i="7"/>
  <c r="N666" i="7"/>
  <c r="L666" i="7"/>
  <c r="F666" i="7"/>
  <c r="AE665" i="7"/>
  <c r="Y665" i="7"/>
  <c r="W665" i="7"/>
  <c r="Q665" i="7"/>
  <c r="O665" i="7"/>
  <c r="I665" i="7"/>
  <c r="G665" i="7"/>
  <c r="AB664" i="7"/>
  <c r="Z664" i="7"/>
  <c r="T664" i="7"/>
  <c r="R664" i="7"/>
  <c r="L664" i="7"/>
  <c r="J664" i="7"/>
  <c r="AE663" i="7"/>
  <c r="AC663" i="7"/>
  <c r="W663" i="7"/>
  <c r="U663" i="7"/>
  <c r="O663" i="7"/>
  <c r="M663" i="7"/>
  <c r="G663" i="7"/>
  <c r="AF662" i="7"/>
  <c r="Z662" i="7"/>
  <c r="X662" i="7"/>
  <c r="R662" i="7"/>
  <c r="P662" i="7"/>
  <c r="J662" i="7"/>
  <c r="H662" i="7"/>
  <c r="AC661" i="7"/>
  <c r="AA661" i="7"/>
  <c r="U661" i="7"/>
  <c r="S661" i="7"/>
  <c r="M661" i="7"/>
  <c r="K661" i="7"/>
  <c r="AF660" i="7"/>
  <c r="AD660" i="7"/>
  <c r="X660" i="7"/>
  <c r="V660" i="7"/>
  <c r="P660" i="7"/>
  <c r="N660" i="7"/>
  <c r="H660" i="7"/>
  <c r="F660" i="7"/>
  <c r="AA659" i="7"/>
  <c r="Y659" i="7"/>
  <c r="S659" i="7"/>
  <c r="Q659" i="7"/>
  <c r="K659" i="7"/>
  <c r="I659" i="7"/>
  <c r="AD658" i="7"/>
  <c r="AB658" i="7"/>
  <c r="V658" i="7"/>
  <c r="T658" i="7"/>
  <c r="N658" i="7"/>
  <c r="L658" i="7"/>
  <c r="F658" i="7"/>
  <c r="AE657" i="7"/>
  <c r="Y657" i="7"/>
  <c r="W657" i="7"/>
  <c r="Q657" i="7"/>
  <c r="O657" i="7"/>
  <c r="I657" i="7"/>
  <c r="G657" i="7"/>
  <c r="AA586" i="7"/>
  <c r="AM586" i="7" s="1"/>
  <c r="Y586" i="7"/>
  <c r="S586" i="7"/>
  <c r="Q586" i="7"/>
  <c r="K586" i="7"/>
  <c r="I586" i="7"/>
  <c r="AD585" i="7"/>
  <c r="AB585" i="7"/>
  <c r="V585" i="7"/>
  <c r="T585" i="7"/>
  <c r="N585" i="7"/>
  <c r="L585" i="7"/>
  <c r="F585" i="7"/>
  <c r="AE584" i="7"/>
  <c r="Y584" i="7"/>
  <c r="W584" i="7"/>
  <c r="Q584" i="7"/>
  <c r="O584" i="7"/>
  <c r="I584" i="7"/>
  <c r="G584" i="7"/>
  <c r="AB583" i="7"/>
  <c r="Z583" i="7"/>
  <c r="T583" i="7"/>
  <c r="R583" i="7"/>
  <c r="L583" i="7"/>
  <c r="J583" i="7"/>
  <c r="AE582" i="7"/>
  <c r="AC582" i="7"/>
  <c r="W582" i="7"/>
  <c r="U582" i="7"/>
  <c r="O582" i="7"/>
  <c r="M582" i="7"/>
  <c r="G582" i="7"/>
  <c r="AF581" i="7"/>
  <c r="Z581" i="7"/>
  <c r="X581" i="7"/>
  <c r="R581" i="7"/>
  <c r="P581" i="7"/>
  <c r="J581" i="7"/>
  <c r="H581" i="7"/>
  <c r="AC580" i="7"/>
  <c r="AA580" i="7"/>
  <c r="AM580" i="7" s="1"/>
  <c r="U580" i="7"/>
  <c r="S580" i="7"/>
  <c r="M580" i="7"/>
  <c r="K580" i="7"/>
  <c r="AF579" i="7"/>
  <c r="AD579" i="7"/>
  <c r="X579" i="7"/>
  <c r="V579" i="7"/>
  <c r="P579" i="7"/>
  <c r="N579" i="7"/>
  <c r="H579" i="7"/>
  <c r="F579" i="7"/>
  <c r="AA578" i="7"/>
  <c r="AM578" i="7" s="1"/>
  <c r="Y578" i="7"/>
  <c r="S578" i="7"/>
  <c r="Q578" i="7"/>
  <c r="K578" i="7"/>
  <c r="I578" i="7"/>
  <c r="AD577" i="7"/>
  <c r="AB577" i="7"/>
  <c r="V577" i="7"/>
  <c r="T577" i="7"/>
  <c r="N577" i="7"/>
  <c r="L577" i="7"/>
  <c r="F577" i="7"/>
  <c r="AE576" i="7"/>
  <c r="Y576" i="7"/>
  <c r="W576" i="7"/>
  <c r="Q576" i="7"/>
  <c r="O576" i="7"/>
  <c r="I576" i="7"/>
  <c r="G576" i="7"/>
  <c r="AB575" i="7"/>
  <c r="Z575" i="7"/>
  <c r="T575" i="7"/>
  <c r="R575" i="7"/>
  <c r="L575" i="7"/>
  <c r="J575" i="7"/>
  <c r="AE574" i="7"/>
  <c r="AC574" i="7"/>
  <c r="W574" i="7"/>
  <c r="U574" i="7"/>
  <c r="O574" i="7"/>
  <c r="M574" i="7"/>
  <c r="G574" i="7"/>
  <c r="AF573" i="7"/>
  <c r="Z573" i="7"/>
  <c r="X573" i="7"/>
  <c r="R573" i="7"/>
  <c r="P573" i="7"/>
  <c r="J573" i="7"/>
  <c r="H573" i="7"/>
  <c r="AC572" i="7"/>
  <c r="AA572" i="7"/>
  <c r="U572" i="7"/>
  <c r="S572" i="7"/>
  <c r="M572" i="7"/>
  <c r="K572" i="7"/>
  <c r="AF571" i="7"/>
  <c r="AD571" i="7"/>
  <c r="X571" i="7"/>
  <c r="V571" i="7"/>
  <c r="P571" i="7"/>
  <c r="N571" i="7"/>
  <c r="H571" i="7"/>
  <c r="F571" i="7"/>
  <c r="AA570" i="7"/>
  <c r="AM570" i="7" s="1"/>
  <c r="Y570" i="7"/>
  <c r="S570" i="7"/>
  <c r="Q570" i="7"/>
  <c r="K570" i="7"/>
  <c r="I570" i="7"/>
  <c r="AD569" i="7"/>
  <c r="AB569" i="7"/>
  <c r="V569" i="7"/>
  <c r="T569" i="7"/>
  <c r="N569" i="7"/>
  <c r="L569" i="7"/>
  <c r="F569" i="7"/>
  <c r="AE568" i="7"/>
  <c r="Y568" i="7"/>
  <c r="W568" i="7"/>
  <c r="Q568" i="7"/>
  <c r="O568" i="7"/>
  <c r="I568" i="7"/>
  <c r="G568" i="7"/>
  <c r="AB567" i="7"/>
  <c r="Z567" i="7"/>
  <c r="T567" i="7"/>
  <c r="R567" i="7"/>
  <c r="L567" i="7"/>
  <c r="J567" i="7"/>
  <c r="AE566" i="7"/>
  <c r="AC566" i="7"/>
  <c r="W566" i="7"/>
  <c r="U566" i="7"/>
  <c r="O566" i="7"/>
  <c r="M566" i="7"/>
  <c r="G566" i="7"/>
  <c r="AF565" i="7"/>
  <c r="Z565" i="7"/>
  <c r="X565" i="7"/>
  <c r="R565" i="7"/>
  <c r="P565" i="7"/>
  <c r="J565" i="7"/>
  <c r="H565" i="7"/>
  <c r="AC564" i="7"/>
  <c r="AA564" i="7"/>
  <c r="AM564" i="7" s="1"/>
  <c r="U564" i="7"/>
  <c r="S564" i="7"/>
  <c r="M564" i="7"/>
  <c r="K564" i="7"/>
  <c r="AF563" i="7"/>
  <c r="AD563" i="7"/>
  <c r="X563" i="7"/>
  <c r="V563" i="7"/>
  <c r="P563" i="7"/>
  <c r="N563" i="7"/>
  <c r="H563" i="7"/>
  <c r="F563" i="7"/>
  <c r="AA562" i="7"/>
  <c r="AM562" i="7" s="1"/>
  <c r="Y562" i="7"/>
  <c r="S562" i="7"/>
  <c r="Q562" i="7"/>
  <c r="K562" i="7"/>
  <c r="I562" i="7"/>
  <c r="AD561" i="7"/>
  <c r="AB561" i="7"/>
  <c r="V561" i="7"/>
  <c r="T561" i="7"/>
  <c r="N561" i="7"/>
  <c r="L561" i="7"/>
  <c r="F561" i="7"/>
  <c r="AE560" i="7"/>
  <c r="Y560" i="7"/>
  <c r="W560" i="7"/>
  <c r="Q560" i="7"/>
  <c r="O560" i="7"/>
  <c r="I560" i="7"/>
  <c r="G560" i="7"/>
  <c r="N477" i="7"/>
  <c r="M477" i="7"/>
  <c r="AC489" i="7"/>
  <c r="AA489" i="7"/>
  <c r="AM489" i="7" s="1"/>
  <c r="U489" i="7"/>
  <c r="S489" i="7"/>
  <c r="M489" i="7"/>
  <c r="K489" i="7"/>
  <c r="AF488" i="7"/>
  <c r="AD488" i="7"/>
  <c r="X488" i="7"/>
  <c r="V488" i="7"/>
  <c r="P488" i="7"/>
  <c r="N488" i="7"/>
  <c r="H488" i="7"/>
  <c r="F488" i="7"/>
  <c r="AA487" i="7"/>
  <c r="AM487" i="7" s="1"/>
  <c r="Y487" i="7"/>
  <c r="S487" i="7"/>
  <c r="Q487" i="7"/>
  <c r="K487" i="7"/>
  <c r="I487" i="7"/>
  <c r="AD486" i="7"/>
  <c r="AB486" i="7"/>
  <c r="V486" i="7"/>
  <c r="T486" i="7"/>
  <c r="N486" i="7"/>
  <c r="L486" i="7"/>
  <c r="F486" i="7"/>
  <c r="AE485" i="7"/>
  <c r="Y485" i="7"/>
  <c r="W485" i="7"/>
  <c r="Q485" i="7"/>
  <c r="O485" i="7"/>
  <c r="I485" i="7"/>
  <c r="G485" i="7"/>
  <c r="AB484" i="7"/>
  <c r="Z484" i="7"/>
  <c r="T484" i="7"/>
  <c r="R484" i="7"/>
  <c r="L484" i="7"/>
  <c r="J484" i="7"/>
  <c r="AE483" i="7"/>
  <c r="AC483" i="7"/>
  <c r="W483" i="7"/>
  <c r="U483" i="7"/>
  <c r="O483" i="7"/>
  <c r="M483" i="7"/>
  <c r="G483" i="7"/>
  <c r="AF482" i="7"/>
  <c r="Z482" i="7"/>
  <c r="X482" i="7"/>
  <c r="R482" i="7"/>
  <c r="P482" i="7"/>
  <c r="J482" i="7"/>
  <c r="H482" i="7"/>
  <c r="AC481" i="7"/>
  <c r="AA481" i="7"/>
  <c r="AM481" i="7" s="1"/>
  <c r="U481" i="7"/>
  <c r="S481" i="7"/>
  <c r="M481" i="7"/>
  <c r="K481" i="7"/>
  <c r="AF480" i="7"/>
  <c r="AD480" i="7"/>
  <c r="X480" i="7"/>
  <c r="V480" i="7"/>
  <c r="P480" i="7"/>
  <c r="N480" i="7"/>
  <c r="H480" i="7"/>
  <c r="F480" i="7"/>
  <c r="AA479" i="7"/>
  <c r="AM479" i="7" s="1"/>
  <c r="Y479" i="7"/>
  <c r="S479" i="7"/>
  <c r="Q479" i="7"/>
  <c r="K479" i="7"/>
  <c r="I479" i="7"/>
  <c r="AD478" i="7"/>
  <c r="AB478" i="7"/>
  <c r="V478" i="7"/>
  <c r="T478" i="7"/>
  <c r="N478" i="7"/>
  <c r="L478" i="7"/>
  <c r="F478" i="7"/>
  <c r="AE477" i="7"/>
  <c r="Y477" i="7"/>
  <c r="W477" i="7"/>
  <c r="Q477" i="7"/>
  <c r="O477" i="7"/>
  <c r="I477" i="7"/>
  <c r="G477" i="7"/>
  <c r="AB476" i="7"/>
  <c r="Z476" i="7"/>
  <c r="T476" i="7"/>
  <c r="R476" i="7"/>
  <c r="L476" i="7"/>
  <c r="J476" i="7"/>
  <c r="AE475" i="7"/>
  <c r="AC475" i="7"/>
  <c r="W475" i="7"/>
  <c r="U475" i="7"/>
  <c r="O475" i="7"/>
  <c r="M475" i="7"/>
  <c r="G475" i="7"/>
  <c r="AF474" i="7"/>
  <c r="Z474" i="7"/>
  <c r="X474" i="7"/>
  <c r="R474" i="7"/>
  <c r="P474" i="7"/>
  <c r="J474" i="7"/>
  <c r="H474" i="7"/>
  <c r="AC473" i="7"/>
  <c r="AA473" i="7"/>
  <c r="AM473" i="7" s="1"/>
  <c r="U473" i="7"/>
  <c r="S473" i="7"/>
  <c r="M473" i="7"/>
  <c r="K473" i="7"/>
  <c r="AF472" i="7"/>
  <c r="AD472" i="7"/>
  <c r="X472" i="7"/>
  <c r="V472" i="7"/>
  <c r="P472" i="7"/>
  <c r="N472" i="7"/>
  <c r="H472" i="7"/>
  <c r="F472" i="7"/>
  <c r="AA471" i="7"/>
  <c r="AM471" i="7" s="1"/>
  <c r="Y471" i="7"/>
  <c r="S471" i="7"/>
  <c r="Q471" i="7"/>
  <c r="K471" i="7"/>
  <c r="I471" i="7"/>
  <c r="AD470" i="7"/>
  <c r="AB470" i="7"/>
  <c r="V470" i="7"/>
  <c r="T470" i="7"/>
  <c r="N470" i="7"/>
  <c r="L470" i="7"/>
  <c r="F470" i="7"/>
  <c r="AE469" i="7"/>
  <c r="Y469" i="7"/>
  <c r="W469" i="7"/>
  <c r="Q469" i="7"/>
  <c r="O469" i="7"/>
  <c r="I469" i="7"/>
  <c r="G469" i="7"/>
  <c r="AB468" i="7"/>
  <c r="Z468" i="7"/>
  <c r="T468" i="7"/>
  <c r="R468" i="7"/>
  <c r="L468" i="7"/>
  <c r="J468" i="7"/>
  <c r="AE467" i="7"/>
  <c r="AC467" i="7"/>
  <c r="W467" i="7"/>
  <c r="U467" i="7"/>
  <c r="O467" i="7"/>
  <c r="M467" i="7"/>
  <c r="G467" i="7"/>
  <c r="AF466" i="7"/>
  <c r="Z466" i="7"/>
  <c r="X466" i="7"/>
  <c r="R466" i="7"/>
  <c r="P466" i="7"/>
  <c r="J466" i="7"/>
  <c r="H466" i="7"/>
  <c r="AC465" i="7"/>
  <c r="AA465" i="7"/>
  <c r="AM465" i="7" s="1"/>
  <c r="U465" i="7"/>
  <c r="S465" i="7"/>
  <c r="M465" i="7"/>
  <c r="K465" i="7"/>
  <c r="AF464" i="7"/>
  <c r="AD464" i="7"/>
  <c r="X464" i="7"/>
  <c r="V464" i="7"/>
  <c r="P464" i="7"/>
  <c r="N464" i="7"/>
  <c r="H464" i="7"/>
  <c r="F464" i="7"/>
  <c r="AA463" i="7"/>
  <c r="AM463" i="7" s="1"/>
  <c r="Y463" i="7"/>
  <c r="S463" i="7"/>
  <c r="Q463" i="7"/>
  <c r="K463" i="7"/>
  <c r="I463" i="7"/>
  <c r="AE293" i="7"/>
  <c r="AC293" i="7"/>
  <c r="Y293" i="7"/>
  <c r="W293" i="7"/>
  <c r="U293" i="7"/>
  <c r="Q293" i="7"/>
  <c r="O293" i="7"/>
  <c r="M293" i="7"/>
  <c r="I293" i="7"/>
  <c r="G293" i="7"/>
  <c r="AF292" i="7"/>
  <c r="AB292" i="7"/>
  <c r="Z292" i="7"/>
  <c r="X292" i="7"/>
  <c r="T292" i="7"/>
  <c r="R292" i="7"/>
  <c r="P292" i="7"/>
  <c r="L292" i="7"/>
  <c r="J292" i="7"/>
  <c r="H292" i="7"/>
  <c r="AE291" i="7"/>
  <c r="AC291" i="7"/>
  <c r="AA291" i="7"/>
  <c r="AM291" i="7" s="1"/>
  <c r="W291" i="7"/>
  <c r="U291" i="7"/>
  <c r="S291" i="7"/>
  <c r="O291" i="7"/>
  <c r="M291" i="7"/>
  <c r="K291" i="7"/>
  <c r="G291" i="7"/>
  <c r="AF290" i="7"/>
  <c r="AD290" i="7"/>
  <c r="Z290" i="7"/>
  <c r="X290" i="7"/>
  <c r="V290" i="7"/>
  <c r="R290" i="7"/>
  <c r="P290" i="7"/>
  <c r="N290" i="7"/>
  <c r="J290" i="7"/>
  <c r="H290" i="7"/>
  <c r="F290" i="7"/>
  <c r="AC289" i="7"/>
  <c r="AA289" i="7"/>
  <c r="AM289" i="7" s="1"/>
  <c r="Y289" i="7"/>
  <c r="U289" i="7"/>
  <c r="S289" i="7"/>
  <c r="Q289" i="7"/>
  <c r="M289" i="7"/>
  <c r="K289" i="7"/>
  <c r="I289" i="7"/>
  <c r="AF288" i="7"/>
  <c r="AD288" i="7"/>
  <c r="AB288" i="7"/>
  <c r="X288" i="7"/>
  <c r="V288" i="7"/>
  <c r="T288" i="7"/>
  <c r="P288" i="7"/>
  <c r="N288" i="7"/>
  <c r="L288" i="7"/>
  <c r="H288" i="7"/>
  <c r="F288" i="7"/>
  <c r="AE287" i="7"/>
  <c r="AA287" i="7"/>
  <c r="Y287" i="7"/>
  <c r="W287" i="7"/>
  <c r="S287" i="7"/>
  <c r="Q287" i="7"/>
  <c r="O287" i="7"/>
  <c r="K287" i="7"/>
  <c r="I287" i="7"/>
  <c r="G287" i="7"/>
  <c r="AD286" i="7"/>
  <c r="AB286" i="7"/>
  <c r="Z286" i="7"/>
  <c r="V286" i="7"/>
  <c r="T286" i="7"/>
  <c r="R286" i="7"/>
  <c r="N286" i="7"/>
  <c r="L286" i="7"/>
  <c r="J286" i="7"/>
  <c r="F286" i="7"/>
  <c r="AE285" i="7"/>
  <c r="AC285" i="7"/>
  <c r="Y285" i="7"/>
  <c r="W285" i="7"/>
  <c r="U285" i="7"/>
  <c r="Q285" i="7"/>
  <c r="O285" i="7"/>
  <c r="M285" i="7"/>
  <c r="I285" i="7"/>
  <c r="G285" i="7"/>
  <c r="AF284" i="7"/>
  <c r="AB284" i="7"/>
  <c r="Z284" i="7"/>
  <c r="X284" i="7"/>
  <c r="T284" i="7"/>
  <c r="R284" i="7"/>
  <c r="P284" i="7"/>
  <c r="L284" i="7"/>
  <c r="J284" i="7"/>
  <c r="H284" i="7"/>
  <c r="AE283" i="7"/>
  <c r="AC283" i="7"/>
  <c r="AA283" i="7"/>
  <c r="AM283" i="7" s="1"/>
  <c r="W283" i="7"/>
  <c r="U283" i="7"/>
  <c r="S283" i="7"/>
  <c r="O283" i="7"/>
  <c r="M283" i="7"/>
  <c r="K283" i="7"/>
  <c r="G283" i="7"/>
  <c r="AF282" i="7"/>
  <c r="AD282" i="7"/>
  <c r="Z282" i="7"/>
  <c r="X282" i="7"/>
  <c r="V282" i="7"/>
  <c r="R282" i="7"/>
  <c r="P282" i="7"/>
  <c r="N282" i="7"/>
  <c r="J282" i="7"/>
  <c r="H282" i="7"/>
  <c r="F282" i="7"/>
  <c r="AC281" i="7"/>
  <c r="AA281" i="7"/>
  <c r="Y281" i="7"/>
  <c r="U281" i="7"/>
  <c r="S281" i="7"/>
  <c r="Q281" i="7"/>
  <c r="M281" i="7"/>
  <c r="K281" i="7"/>
  <c r="I281" i="7"/>
  <c r="AF280" i="7"/>
  <c r="AD280" i="7"/>
  <c r="AB280" i="7"/>
  <c r="X280" i="7"/>
  <c r="V280" i="7"/>
  <c r="T280" i="7"/>
  <c r="P280" i="7"/>
  <c r="N280" i="7"/>
  <c r="L280" i="7"/>
  <c r="H280" i="7"/>
  <c r="F280" i="7"/>
  <c r="AE279" i="7"/>
  <c r="AA279" i="7"/>
  <c r="AM279" i="7" s="1"/>
  <c r="Y279" i="7"/>
  <c r="W279" i="7"/>
  <c r="S279" i="7"/>
  <c r="Q279" i="7"/>
  <c r="O279" i="7"/>
  <c r="K279" i="7"/>
  <c r="I279" i="7"/>
  <c r="G279" i="7"/>
  <c r="AD278" i="7"/>
  <c r="AB278" i="7"/>
  <c r="Z278" i="7"/>
  <c r="V278" i="7"/>
  <c r="T278" i="7"/>
  <c r="R278" i="7"/>
  <c r="N278" i="7"/>
  <c r="L278" i="7"/>
  <c r="J278" i="7"/>
  <c r="F278" i="7"/>
  <c r="AE277" i="7"/>
  <c r="AC277" i="7"/>
  <c r="Y277" i="7"/>
  <c r="W277" i="7"/>
  <c r="U277" i="7"/>
  <c r="Q277" i="7"/>
  <c r="O277" i="7"/>
  <c r="M277" i="7"/>
  <c r="I277" i="7"/>
  <c r="G277" i="7"/>
  <c r="AF276" i="7"/>
  <c r="AB276" i="7"/>
  <c r="Z276" i="7"/>
  <c r="X276" i="7"/>
  <c r="T276" i="7"/>
  <c r="R276" i="7"/>
  <c r="P276" i="7"/>
  <c r="L276" i="7"/>
  <c r="J276" i="7"/>
  <c r="H276" i="7"/>
  <c r="AE275" i="7"/>
  <c r="AC275" i="7"/>
  <c r="AA275" i="7"/>
  <c r="AM275" i="7" s="1"/>
  <c r="W275" i="7"/>
  <c r="U275" i="7"/>
  <c r="S275" i="7"/>
  <c r="O275" i="7"/>
  <c r="M275" i="7"/>
  <c r="K275" i="7"/>
  <c r="G275" i="7"/>
  <c r="AF274" i="7"/>
  <c r="AD274" i="7"/>
  <c r="Z274" i="7"/>
  <c r="X274" i="7"/>
  <c r="V274" i="7"/>
  <c r="R274" i="7"/>
  <c r="P274" i="7"/>
  <c r="N274" i="7"/>
  <c r="J274" i="7"/>
  <c r="H274" i="7"/>
  <c r="F274" i="7"/>
  <c r="AC273" i="7"/>
  <c r="AA273" i="7"/>
  <c r="Y273" i="7"/>
  <c r="U273" i="7"/>
  <c r="S273" i="7"/>
  <c r="Q273" i="7"/>
  <c r="M273" i="7"/>
  <c r="K273" i="7"/>
  <c r="I273" i="7"/>
  <c r="AF272" i="7"/>
  <c r="AD272" i="7"/>
  <c r="AB272" i="7"/>
  <c r="X272" i="7"/>
  <c r="V272" i="7"/>
  <c r="T272" i="7"/>
  <c r="P272" i="7"/>
  <c r="N272" i="7"/>
  <c r="L272" i="7"/>
  <c r="H272" i="7"/>
  <c r="F272" i="7"/>
  <c r="AE271" i="7"/>
  <c r="AA271" i="7"/>
  <c r="AM271" i="7" s="1"/>
  <c r="Y271" i="7"/>
  <c r="W271" i="7"/>
  <c r="S271" i="7"/>
  <c r="Q271" i="7"/>
  <c r="O271" i="7"/>
  <c r="K271" i="7"/>
  <c r="I271" i="7"/>
  <c r="G271" i="7"/>
  <c r="AD270" i="7"/>
  <c r="AB270" i="7"/>
  <c r="Z270" i="7"/>
  <c r="V270" i="7"/>
  <c r="T270" i="7"/>
  <c r="R270" i="7"/>
  <c r="N270" i="7"/>
  <c r="L270" i="7"/>
  <c r="J270" i="7"/>
  <c r="F270" i="7"/>
  <c r="AE269" i="7"/>
  <c r="AC269" i="7"/>
  <c r="Y269" i="7"/>
  <c r="W269" i="7"/>
  <c r="U269" i="7"/>
  <c r="Q269" i="7"/>
  <c r="O269" i="7"/>
  <c r="M269" i="7"/>
  <c r="I269" i="7"/>
  <c r="G269" i="7"/>
  <c r="AF268" i="7"/>
  <c r="AB268" i="7"/>
  <c r="Z268" i="7"/>
  <c r="X268" i="7"/>
  <c r="T268" i="7"/>
  <c r="R268" i="7"/>
  <c r="P268" i="7"/>
  <c r="L268" i="7"/>
  <c r="J268" i="7"/>
  <c r="H268" i="7"/>
  <c r="AE267" i="7"/>
  <c r="AC267" i="7"/>
  <c r="AA267" i="7"/>
  <c r="W267" i="7"/>
  <c r="U267" i="7"/>
  <c r="S267" i="7"/>
  <c r="O267" i="7"/>
  <c r="M267" i="7"/>
  <c r="K267" i="7"/>
  <c r="G267" i="7"/>
  <c r="Y186" i="7"/>
  <c r="X186" i="7"/>
  <c r="W186" i="7"/>
  <c r="AE195" i="7"/>
  <c r="AA195" i="7"/>
  <c r="AM195" i="7" s="1"/>
  <c r="Y195" i="7"/>
  <c r="W195" i="7"/>
  <c r="S195" i="7"/>
  <c r="Q195" i="7"/>
  <c r="O195" i="7"/>
  <c r="K195" i="7"/>
  <c r="I195" i="7"/>
  <c r="G195" i="7"/>
  <c r="AF194" i="7"/>
  <c r="AE194" i="7"/>
  <c r="AD194" i="7"/>
  <c r="AC194" i="7"/>
  <c r="AB194" i="7"/>
  <c r="AA194" i="7"/>
  <c r="AM194" i="7" s="1"/>
  <c r="Z194" i="7"/>
  <c r="Y194" i="7"/>
  <c r="X194" i="7"/>
  <c r="W194" i="7"/>
  <c r="V194" i="7"/>
  <c r="U194" i="7"/>
  <c r="T194" i="7"/>
  <c r="S194" i="7"/>
  <c r="R194" i="7"/>
  <c r="Q194" i="7"/>
  <c r="P194" i="7"/>
  <c r="O194" i="7"/>
  <c r="N194" i="7"/>
  <c r="M194" i="7"/>
  <c r="L194" i="7"/>
  <c r="K194" i="7"/>
  <c r="J194" i="7"/>
  <c r="I194" i="7"/>
  <c r="H194" i="7"/>
  <c r="G194" i="7"/>
  <c r="AE193" i="7"/>
  <c r="AC193" i="7"/>
  <c r="W193" i="7"/>
  <c r="U193" i="7"/>
  <c r="O193" i="7"/>
  <c r="M193" i="7"/>
  <c r="G193" i="7"/>
  <c r="AC191" i="7"/>
  <c r="AA191" i="7"/>
  <c r="AM191" i="7" s="1"/>
  <c r="U191" i="7"/>
  <c r="S191" i="7"/>
  <c r="M191" i="7"/>
  <c r="K191" i="7"/>
  <c r="AA189" i="7"/>
  <c r="AM189" i="7" s="1"/>
  <c r="Y189" i="7"/>
  <c r="S189" i="7"/>
  <c r="Q189" i="7"/>
  <c r="K189" i="7"/>
  <c r="I189" i="7"/>
  <c r="AE187" i="7"/>
  <c r="AA187" i="7"/>
  <c r="AM187" i="7" s="1"/>
  <c r="Y187" i="7"/>
  <c r="W187" i="7"/>
  <c r="S187" i="7"/>
  <c r="Q187" i="7"/>
  <c r="O187" i="7"/>
  <c r="K187" i="7"/>
  <c r="I187" i="7"/>
  <c r="G187" i="7"/>
  <c r="AF186" i="7"/>
  <c r="AE186" i="7"/>
  <c r="AD186" i="7"/>
  <c r="AC186" i="7"/>
  <c r="AB186" i="7"/>
  <c r="AA186" i="7"/>
  <c r="Z186" i="7"/>
  <c r="T186" i="7"/>
  <c r="R186" i="7"/>
  <c r="L186" i="7"/>
  <c r="J186" i="7"/>
  <c r="AF184" i="7"/>
  <c r="Z184" i="7"/>
  <c r="X184" i="7"/>
  <c r="R184" i="7"/>
  <c r="P184" i="7"/>
  <c r="J184" i="7"/>
  <c r="H184" i="7"/>
  <c r="AF182" i="7"/>
  <c r="AD182" i="7"/>
  <c r="Z182" i="7"/>
  <c r="X182" i="7"/>
  <c r="V182" i="7"/>
  <c r="R182" i="7"/>
  <c r="P182" i="7"/>
  <c r="N182" i="7"/>
  <c r="J182" i="7"/>
  <c r="H182" i="7"/>
  <c r="AF181" i="7"/>
  <c r="AE181" i="7"/>
  <c r="AD181" i="7"/>
  <c r="AC181" i="7"/>
  <c r="AB181" i="7"/>
  <c r="AA181" i="7"/>
  <c r="Z181" i="7"/>
  <c r="Y181" i="7"/>
  <c r="X181" i="7"/>
  <c r="W181" i="7"/>
  <c r="V181" i="7"/>
  <c r="U181" i="7"/>
  <c r="T181" i="7"/>
  <c r="S181" i="7"/>
  <c r="R181" i="7"/>
  <c r="Q181" i="7"/>
  <c r="P181" i="7"/>
  <c r="O181" i="7"/>
  <c r="N181" i="7"/>
  <c r="M181" i="7"/>
  <c r="L181" i="7"/>
  <c r="K181" i="7"/>
  <c r="J181" i="7"/>
  <c r="I181" i="7"/>
  <c r="H181" i="7"/>
  <c r="G181" i="7"/>
  <c r="AD180" i="7"/>
  <c r="AB180" i="7"/>
  <c r="V180" i="7"/>
  <c r="T180" i="7"/>
  <c r="N180" i="7"/>
  <c r="L180" i="7"/>
  <c r="AB178" i="7"/>
  <c r="Z178" i="7"/>
  <c r="T178" i="7"/>
  <c r="R178" i="7"/>
  <c r="L178" i="7"/>
  <c r="J178" i="7"/>
  <c r="AF176" i="7"/>
  <c r="Z176" i="7"/>
  <c r="X176" i="7"/>
  <c r="R176" i="7"/>
  <c r="P176" i="7"/>
  <c r="J176" i="7"/>
  <c r="H176" i="7"/>
  <c r="AF174" i="7"/>
  <c r="AD174" i="7"/>
  <c r="Z174" i="7"/>
  <c r="X174" i="7"/>
  <c r="V174" i="7"/>
  <c r="R174" i="7"/>
  <c r="P174" i="7"/>
  <c r="N174" i="7"/>
  <c r="J174" i="7"/>
  <c r="H174" i="7"/>
  <c r="AF173" i="7"/>
  <c r="AE173" i="7"/>
  <c r="AD173" i="7"/>
  <c r="AC173" i="7"/>
  <c r="AB173" i="7"/>
  <c r="AA173" i="7"/>
  <c r="AM173" i="7" s="1"/>
  <c r="Z173" i="7"/>
  <c r="Y173" i="7"/>
  <c r="X173" i="7"/>
  <c r="W173" i="7"/>
  <c r="V173" i="7"/>
  <c r="U173" i="7"/>
  <c r="T173" i="7"/>
  <c r="S173" i="7"/>
  <c r="R173" i="7"/>
  <c r="Q173" i="7"/>
  <c r="P173" i="7"/>
  <c r="O173" i="7"/>
  <c r="N173" i="7"/>
  <c r="M173" i="7"/>
  <c r="L173" i="7"/>
  <c r="K173" i="7"/>
  <c r="J173" i="7"/>
  <c r="I173" i="7"/>
  <c r="H173" i="7"/>
  <c r="G173" i="7"/>
  <c r="AD172" i="7"/>
  <c r="AB172" i="7"/>
  <c r="V172" i="7"/>
  <c r="T172" i="7"/>
  <c r="N172" i="7"/>
  <c r="L172" i="7"/>
  <c r="AB170" i="7"/>
  <c r="Z170" i="7"/>
  <c r="T170" i="7"/>
  <c r="R170" i="7"/>
  <c r="L170" i="7"/>
  <c r="J170" i="7"/>
  <c r="L174" i="7" l="1"/>
  <c r="T174" i="7"/>
  <c r="AB174" i="7"/>
  <c r="L182" i="7"/>
  <c r="T182" i="7"/>
  <c r="AB182" i="7"/>
  <c r="M187" i="7"/>
  <c r="U187" i="7"/>
  <c r="AC187" i="7"/>
  <c r="M195" i="7"/>
  <c r="U195" i="7"/>
  <c r="AC195" i="7"/>
  <c r="I267" i="7"/>
  <c r="Q267" i="7"/>
  <c r="Y267" i="7"/>
  <c r="F268" i="7"/>
  <c r="N268" i="7"/>
  <c r="V268" i="7"/>
  <c r="AD268" i="7"/>
  <c r="K269" i="7"/>
  <c r="S269" i="7"/>
  <c r="AA269" i="7"/>
  <c r="H270" i="7"/>
  <c r="P270" i="7"/>
  <c r="X270" i="7"/>
  <c r="AF270" i="7"/>
  <c r="M271" i="7"/>
  <c r="U271" i="7"/>
  <c r="AC271" i="7"/>
  <c r="J272" i="7"/>
  <c r="R272" i="7"/>
  <c r="Z272" i="7"/>
  <c r="G273" i="7"/>
  <c r="O273" i="7"/>
  <c r="W273" i="7"/>
  <c r="AE273" i="7"/>
  <c r="L274" i="7"/>
  <c r="T274" i="7"/>
  <c r="AB274" i="7"/>
  <c r="I275" i="7"/>
  <c r="Q275" i="7"/>
  <c r="Y275" i="7"/>
  <c r="F276" i="7"/>
  <c r="N276" i="7"/>
  <c r="V276" i="7"/>
  <c r="AD276" i="7"/>
  <c r="K277" i="7"/>
  <c r="S277" i="7"/>
  <c r="AA277" i="7"/>
  <c r="AM277" i="7" s="1"/>
  <c r="H278" i="7"/>
  <c r="P278" i="7"/>
  <c r="X278" i="7"/>
  <c r="AF278" i="7"/>
  <c r="M279" i="7"/>
  <c r="U279" i="7"/>
  <c r="AC279" i="7"/>
  <c r="J280" i="7"/>
  <c r="R280" i="7"/>
  <c r="Z280" i="7"/>
  <c r="G281" i="7"/>
  <c r="O281" i="7"/>
  <c r="W281" i="7"/>
  <c r="AE281" i="7"/>
  <c r="L282" i="7"/>
  <c r="T282" i="7"/>
  <c r="AB282" i="7"/>
  <c r="I283" i="7"/>
  <c r="Q283" i="7"/>
  <c r="Y283" i="7"/>
  <c r="F284" i="7"/>
  <c r="N284" i="7"/>
  <c r="V284" i="7"/>
  <c r="AD284" i="7"/>
  <c r="K285" i="7"/>
  <c r="S285" i="7"/>
  <c r="AA285" i="7"/>
  <c r="H286" i="7"/>
  <c r="P286" i="7"/>
  <c r="X286" i="7"/>
  <c r="AF286" i="7"/>
  <c r="M287" i="7"/>
  <c r="U287" i="7"/>
  <c r="AC287" i="7"/>
  <c r="J288" i="7"/>
  <c r="R288" i="7"/>
  <c r="Z288" i="7"/>
  <c r="G289" i="7"/>
  <c r="O289" i="7"/>
  <c r="W289" i="7"/>
  <c r="AE289" i="7"/>
  <c r="L290" i="7"/>
  <c r="T290" i="7"/>
  <c r="AB290" i="7"/>
  <c r="I291" i="7"/>
  <c r="Q291" i="7"/>
  <c r="Y291" i="7"/>
  <c r="F292" i="7"/>
  <c r="N292" i="7"/>
  <c r="U477" i="7"/>
  <c r="AC477" i="7"/>
  <c r="J478" i="7"/>
  <c r="R478" i="7"/>
  <c r="Z478" i="7"/>
  <c r="G479" i="7"/>
  <c r="O479" i="7"/>
  <c r="W479" i="7"/>
  <c r="AE479" i="7"/>
  <c r="L480" i="7"/>
  <c r="T480" i="7"/>
  <c r="AB480" i="7"/>
  <c r="I481" i="7"/>
  <c r="Q481" i="7"/>
  <c r="V292" i="7"/>
  <c r="AD292" i="7"/>
  <c r="K293" i="7"/>
  <c r="S293" i="7"/>
  <c r="AA293" i="7"/>
  <c r="Y481" i="7"/>
  <c r="F482" i="7"/>
  <c r="N482" i="7"/>
  <c r="V482" i="7"/>
  <c r="AD482" i="7"/>
  <c r="K483" i="7"/>
  <c r="S483" i="7"/>
  <c r="AA483" i="7"/>
  <c r="AM483" i="7" s="1"/>
  <c r="H484" i="7"/>
  <c r="P484" i="7"/>
  <c r="X484" i="7"/>
  <c r="AF484" i="7"/>
  <c r="M485" i="7"/>
  <c r="U485" i="7"/>
  <c r="AC485" i="7"/>
  <c r="J486" i="7"/>
  <c r="R486" i="7"/>
  <c r="Z486" i="7"/>
  <c r="G487" i="7"/>
  <c r="O487" i="7"/>
  <c r="V169" i="7"/>
  <c r="Z175" i="7"/>
  <c r="N177" i="7"/>
  <c r="AD177" i="7"/>
  <c r="J183" i="7"/>
  <c r="Z183" i="7"/>
  <c r="V185" i="7"/>
  <c r="S188" i="7"/>
  <c r="W190" i="7"/>
  <c r="AH471" i="7"/>
  <c r="N169" i="7"/>
  <c r="AD169" i="7"/>
  <c r="J175" i="7"/>
  <c r="R175" i="7"/>
  <c r="V177" i="7"/>
  <c r="R183" i="7"/>
  <c r="N185" i="7"/>
  <c r="AD185" i="7"/>
  <c r="K188" i="7"/>
  <c r="AA188" i="7"/>
  <c r="AM188" i="7" s="1"/>
  <c r="G190" i="7"/>
  <c r="O190" i="7"/>
  <c r="AE190" i="7"/>
  <c r="AG483" i="7"/>
  <c r="AG467" i="7"/>
  <c r="AG463" i="7"/>
  <c r="S477" i="7"/>
  <c r="AA477" i="7"/>
  <c r="AM477" i="7" s="1"/>
  <c r="H478" i="7"/>
  <c r="P478" i="7"/>
  <c r="X478" i="7"/>
  <c r="AF478" i="7"/>
  <c r="M479" i="7"/>
  <c r="U479" i="7"/>
  <c r="AC479" i="7"/>
  <c r="J480" i="7"/>
  <c r="R480" i="7"/>
  <c r="Z480" i="7"/>
  <c r="G481" i="7"/>
  <c r="O481" i="7"/>
  <c r="W481" i="7"/>
  <c r="AE481" i="7"/>
  <c r="L482" i="7"/>
  <c r="T482" i="7"/>
  <c r="AB482" i="7"/>
  <c r="I483" i="7"/>
  <c r="Q483" i="7"/>
  <c r="Y483" i="7"/>
  <c r="F484" i="7"/>
  <c r="N484" i="7"/>
  <c r="V484" i="7"/>
  <c r="AD484" i="7"/>
  <c r="K485" i="7"/>
  <c r="S485" i="7"/>
  <c r="AA485" i="7"/>
  <c r="AM485" i="7" s="1"/>
  <c r="H486" i="7"/>
  <c r="P486" i="7"/>
  <c r="X486" i="7"/>
  <c r="AF486" i="7"/>
  <c r="M487" i="7"/>
  <c r="U487" i="7"/>
  <c r="AC487" i="7"/>
  <c r="J488" i="7"/>
  <c r="R488" i="7"/>
  <c r="Z488" i="7"/>
  <c r="G489" i="7"/>
  <c r="O489" i="7"/>
  <c r="W489" i="7"/>
  <c r="AE489" i="7"/>
  <c r="K560" i="7"/>
  <c r="S560" i="7"/>
  <c r="AA560" i="7"/>
  <c r="AM560" i="7" s="1"/>
  <c r="H561" i="7"/>
  <c r="P561" i="7"/>
  <c r="X561" i="7"/>
  <c r="AF561" i="7"/>
  <c r="M562" i="7"/>
  <c r="U562" i="7"/>
  <c r="AC562" i="7"/>
  <c r="J563" i="7"/>
  <c r="R563" i="7"/>
  <c r="Z563" i="7"/>
  <c r="G564" i="7"/>
  <c r="O564" i="7"/>
  <c r="W564" i="7"/>
  <c r="AE564" i="7"/>
  <c r="L565" i="7"/>
  <c r="T565" i="7"/>
  <c r="AB565" i="7"/>
  <c r="I566" i="7"/>
  <c r="Q566" i="7"/>
  <c r="Y566" i="7"/>
  <c r="F567" i="7"/>
  <c r="N567" i="7"/>
  <c r="V567" i="7"/>
  <c r="AD567" i="7"/>
  <c r="K568" i="7"/>
  <c r="S568" i="7"/>
  <c r="AA568" i="7"/>
  <c r="AM568" i="7" s="1"/>
  <c r="H569" i="7"/>
  <c r="P569" i="7"/>
  <c r="X569" i="7"/>
  <c r="AF569" i="7"/>
  <c r="M570" i="7"/>
  <c r="U570" i="7"/>
  <c r="AC570" i="7"/>
  <c r="J571" i="7"/>
  <c r="R571" i="7"/>
  <c r="Z571" i="7"/>
  <c r="G572" i="7"/>
  <c r="O572" i="7"/>
  <c r="W572" i="7"/>
  <c r="AE572" i="7"/>
  <c r="L573" i="7"/>
  <c r="T573" i="7"/>
  <c r="AB573" i="7"/>
  <c r="I574" i="7"/>
  <c r="Q574" i="7"/>
  <c r="Y574" i="7"/>
  <c r="F575" i="7"/>
  <c r="N575" i="7"/>
  <c r="V575" i="7"/>
  <c r="AD575" i="7"/>
  <c r="K576" i="7"/>
  <c r="S576" i="7"/>
  <c r="AA576" i="7"/>
  <c r="AM576" i="7" s="1"/>
  <c r="H577" i="7"/>
  <c r="P577" i="7"/>
  <c r="X577" i="7"/>
  <c r="AF577" i="7"/>
  <c r="M578" i="7"/>
  <c r="U578" i="7"/>
  <c r="AC578" i="7"/>
  <c r="J579" i="7"/>
  <c r="R579" i="7"/>
  <c r="Z579" i="7"/>
  <c r="G580" i="7"/>
  <c r="O580" i="7"/>
  <c r="W580" i="7"/>
  <c r="AE580" i="7"/>
  <c r="L581" i="7"/>
  <c r="T581" i="7"/>
  <c r="AB581" i="7"/>
  <c r="I582" i="7"/>
  <c r="Q582" i="7"/>
  <c r="Y582" i="7"/>
  <c r="F583" i="7"/>
  <c r="N583" i="7"/>
  <c r="V583" i="7"/>
  <c r="AD583" i="7"/>
  <c r="K584" i="7"/>
  <c r="S584" i="7"/>
  <c r="AA584" i="7"/>
  <c r="AM584" i="7" s="1"/>
  <c r="H585" i="7"/>
  <c r="P585" i="7"/>
  <c r="X585" i="7"/>
  <c r="AF585" i="7"/>
  <c r="M586" i="7"/>
  <c r="U586" i="7"/>
  <c r="AC586" i="7"/>
  <c r="AC667" i="7"/>
  <c r="J668" i="7"/>
  <c r="R668" i="7"/>
  <c r="Z668" i="7"/>
  <c r="G669" i="7"/>
  <c r="O669" i="7"/>
  <c r="W669" i="7"/>
  <c r="AE669" i="7"/>
  <c r="L670" i="7"/>
  <c r="T670" i="7"/>
  <c r="AB670" i="7"/>
  <c r="I671" i="7"/>
  <c r="Q671" i="7"/>
  <c r="Y671" i="7"/>
  <c r="F672" i="7"/>
  <c r="N672" i="7"/>
  <c r="V672" i="7"/>
  <c r="AD672" i="7"/>
  <c r="K673" i="7"/>
  <c r="S673" i="7"/>
  <c r="AA673" i="7"/>
  <c r="AM673" i="7" s="1"/>
  <c r="H674" i="7"/>
  <c r="P674" i="7"/>
  <c r="X674" i="7"/>
  <c r="AF674" i="7"/>
  <c r="M675" i="7"/>
  <c r="U675" i="7"/>
  <c r="AC675" i="7"/>
  <c r="J676" i="7"/>
  <c r="R676" i="7"/>
  <c r="Z676" i="7"/>
  <c r="G677" i="7"/>
  <c r="O677" i="7"/>
  <c r="W677" i="7"/>
  <c r="AE677" i="7"/>
  <c r="L678" i="7"/>
  <c r="T678" i="7"/>
  <c r="AB678" i="7"/>
  <c r="I679" i="7"/>
  <c r="Q679" i="7"/>
  <c r="Y679" i="7"/>
  <c r="F680" i="7"/>
  <c r="N680" i="7"/>
  <c r="V680" i="7"/>
  <c r="AD680" i="7"/>
  <c r="K681" i="7"/>
  <c r="S681" i="7"/>
  <c r="AA681" i="7"/>
  <c r="AM681" i="7" s="1"/>
  <c r="H682" i="7"/>
  <c r="P682" i="7"/>
  <c r="X682" i="7"/>
  <c r="AF682" i="7"/>
  <c r="M683" i="7"/>
  <c r="U683" i="7"/>
  <c r="AC683" i="7"/>
  <c r="G851" i="7"/>
  <c r="O851" i="7"/>
  <c r="W851" i="7"/>
  <c r="AE851" i="7"/>
  <c r="L852" i="7"/>
  <c r="T852" i="7"/>
  <c r="AB852" i="7"/>
  <c r="I853" i="7"/>
  <c r="Q853" i="7"/>
  <c r="Y853" i="7"/>
  <c r="F854" i="7"/>
  <c r="N854" i="7"/>
  <c r="V854" i="7"/>
  <c r="AD854" i="7"/>
  <c r="K855" i="7"/>
  <c r="S855" i="7"/>
  <c r="AA855" i="7"/>
  <c r="AM855" i="7" s="1"/>
  <c r="H856" i="7"/>
  <c r="P856" i="7"/>
  <c r="X856" i="7"/>
  <c r="AF856" i="7"/>
  <c r="M857" i="7"/>
  <c r="U857" i="7"/>
  <c r="AC857" i="7"/>
  <c r="J858" i="7"/>
  <c r="R858" i="7"/>
  <c r="Z858" i="7"/>
  <c r="G859" i="7"/>
  <c r="O859" i="7"/>
  <c r="W859" i="7"/>
  <c r="AE859" i="7"/>
  <c r="L860" i="7"/>
  <c r="T860" i="7"/>
  <c r="AB860" i="7"/>
  <c r="I861" i="7"/>
  <c r="Q861" i="7"/>
  <c r="Y861" i="7"/>
  <c r="F862" i="7"/>
  <c r="N862" i="7"/>
  <c r="V862" i="7"/>
  <c r="AD862" i="7"/>
  <c r="K863" i="7"/>
  <c r="S863" i="7"/>
  <c r="AA863" i="7"/>
  <c r="H864" i="7"/>
  <c r="P864" i="7"/>
  <c r="X864" i="7"/>
  <c r="AF864" i="7"/>
  <c r="M865" i="7"/>
  <c r="U865" i="7"/>
  <c r="AC865" i="7"/>
  <c r="J866" i="7"/>
  <c r="R866" i="7"/>
  <c r="Z866" i="7"/>
  <c r="G867" i="7"/>
  <c r="O867" i="7"/>
  <c r="W867" i="7"/>
  <c r="AE867" i="7"/>
  <c r="L868" i="7"/>
  <c r="T868" i="7"/>
  <c r="AB868" i="7"/>
  <c r="I869" i="7"/>
  <c r="Q869" i="7"/>
  <c r="Y869" i="7"/>
  <c r="F870" i="7"/>
  <c r="N870" i="7"/>
  <c r="V870" i="7"/>
  <c r="AD870" i="7"/>
  <c r="K871" i="7"/>
  <c r="S871" i="7"/>
  <c r="AA871" i="7"/>
  <c r="AM871" i="7" s="1"/>
  <c r="H872" i="7"/>
  <c r="P872" i="7"/>
  <c r="X872" i="7"/>
  <c r="AF872" i="7"/>
  <c r="M873" i="7"/>
  <c r="U873" i="7"/>
  <c r="AC873" i="7"/>
  <c r="J874" i="7"/>
  <c r="R874" i="7"/>
  <c r="Z874" i="7"/>
  <c r="G875" i="7"/>
  <c r="O875" i="7"/>
  <c r="W875" i="7"/>
  <c r="AE875" i="7"/>
  <c r="L876" i="7"/>
  <c r="W487" i="7"/>
  <c r="AE487" i="7"/>
  <c r="L488" i="7"/>
  <c r="T488" i="7"/>
  <c r="AB488" i="7"/>
  <c r="I489" i="7"/>
  <c r="Q489" i="7"/>
  <c r="Y489" i="7"/>
  <c r="M560" i="7"/>
  <c r="U560" i="7"/>
  <c r="AC560" i="7"/>
  <c r="J561" i="7"/>
  <c r="R561" i="7"/>
  <c r="Z561" i="7"/>
  <c r="G562" i="7"/>
  <c r="O562" i="7"/>
  <c r="W562" i="7"/>
  <c r="AE562" i="7"/>
  <c r="L563" i="7"/>
  <c r="T563" i="7"/>
  <c r="AB563" i="7"/>
  <c r="I564" i="7"/>
  <c r="Q564" i="7"/>
  <c r="Y564" i="7"/>
  <c r="F565" i="7"/>
  <c r="N565" i="7"/>
  <c r="V565" i="7"/>
  <c r="AD565" i="7"/>
  <c r="K566" i="7"/>
  <c r="S566" i="7"/>
  <c r="AA566" i="7"/>
  <c r="H567" i="7"/>
  <c r="P567" i="7"/>
  <c r="X567" i="7"/>
  <c r="AF567" i="7"/>
  <c r="M568" i="7"/>
  <c r="U568" i="7"/>
  <c r="AC568" i="7"/>
  <c r="J569" i="7"/>
  <c r="R569" i="7"/>
  <c r="Z569" i="7"/>
  <c r="G570" i="7"/>
  <c r="O570" i="7"/>
  <c r="W570" i="7"/>
  <c r="AE570" i="7"/>
  <c r="L571" i="7"/>
  <c r="T571" i="7"/>
  <c r="AB571" i="7"/>
  <c r="I572" i="7"/>
  <c r="Q572" i="7"/>
  <c r="Y572" i="7"/>
  <c r="F573" i="7"/>
  <c r="N573" i="7"/>
  <c r="V573" i="7"/>
  <c r="AD573" i="7"/>
  <c r="K574" i="7"/>
  <c r="S574" i="7"/>
  <c r="AA574" i="7"/>
  <c r="AM574" i="7" s="1"/>
  <c r="H575" i="7"/>
  <c r="P575" i="7"/>
  <c r="X575" i="7"/>
  <c r="AF575" i="7"/>
  <c r="M576" i="7"/>
  <c r="U576" i="7"/>
  <c r="AC576" i="7"/>
  <c r="J577" i="7"/>
  <c r="R577" i="7"/>
  <c r="Z577" i="7"/>
  <c r="G578" i="7"/>
  <c r="O578" i="7"/>
  <c r="W578" i="7"/>
  <c r="AE578" i="7"/>
  <c r="L579" i="7"/>
  <c r="T579" i="7"/>
  <c r="AB579" i="7"/>
  <c r="I580" i="7"/>
  <c r="Q580" i="7"/>
  <c r="Y580" i="7"/>
  <c r="F581" i="7"/>
  <c r="N581" i="7"/>
  <c r="V581" i="7"/>
  <c r="AD581" i="7"/>
  <c r="K582" i="7"/>
  <c r="S582" i="7"/>
  <c r="AA582" i="7"/>
  <c r="AM582" i="7" s="1"/>
  <c r="H583" i="7"/>
  <c r="P583" i="7"/>
  <c r="X583" i="7"/>
  <c r="AF583" i="7"/>
  <c r="M584" i="7"/>
  <c r="U584" i="7"/>
  <c r="AC584" i="7"/>
  <c r="J585" i="7"/>
  <c r="R585" i="7"/>
  <c r="Z585" i="7"/>
  <c r="G586" i="7"/>
  <c r="O586" i="7"/>
  <c r="W586" i="7"/>
  <c r="AE586" i="7"/>
  <c r="AE667" i="7"/>
  <c r="L668" i="7"/>
  <c r="T668" i="7"/>
  <c r="AB668" i="7"/>
  <c r="I669" i="7"/>
  <c r="Q669" i="7"/>
  <c r="Y669" i="7"/>
  <c r="F670" i="7"/>
  <c r="N670" i="7"/>
  <c r="V670" i="7"/>
  <c r="AD670" i="7"/>
  <c r="K671" i="7"/>
  <c r="S671" i="7"/>
  <c r="AA671" i="7"/>
  <c r="H672" i="7"/>
  <c r="P672" i="7"/>
  <c r="X672" i="7"/>
  <c r="AF672" i="7"/>
  <c r="M673" i="7"/>
  <c r="U673" i="7"/>
  <c r="AC673" i="7"/>
  <c r="J674" i="7"/>
  <c r="R674" i="7"/>
  <c r="Z674" i="7"/>
  <c r="G675" i="7"/>
  <c r="O675" i="7"/>
  <c r="W675" i="7"/>
  <c r="AE675" i="7"/>
  <c r="L676" i="7"/>
  <c r="T676" i="7"/>
  <c r="AB676" i="7"/>
  <c r="I677" i="7"/>
  <c r="Q677" i="7"/>
  <c r="Y677" i="7"/>
  <c r="F678" i="7"/>
  <c r="N678" i="7"/>
  <c r="V678" i="7"/>
  <c r="AD678" i="7"/>
  <c r="K679" i="7"/>
  <c r="S679" i="7"/>
  <c r="AA679" i="7"/>
  <c r="AM679" i="7" s="1"/>
  <c r="H680" i="7"/>
  <c r="P680" i="7"/>
  <c r="X680" i="7"/>
  <c r="AF680" i="7"/>
  <c r="M681" i="7"/>
  <c r="U681" i="7"/>
  <c r="AC681" i="7"/>
  <c r="J682" i="7"/>
  <c r="R682" i="7"/>
  <c r="Z682" i="7"/>
  <c r="G683" i="7"/>
  <c r="O683" i="7"/>
  <c r="W683" i="7"/>
  <c r="AE683" i="7"/>
  <c r="I851" i="7"/>
  <c r="Q851" i="7"/>
  <c r="Y851" i="7"/>
  <c r="F852" i="7"/>
  <c r="N852" i="7"/>
  <c r="V852" i="7"/>
  <c r="AD852" i="7"/>
  <c r="K853" i="7"/>
  <c r="S853" i="7"/>
  <c r="AA853" i="7"/>
  <c r="AM853" i="7" s="1"/>
  <c r="H854" i="7"/>
  <c r="P854" i="7"/>
  <c r="X854" i="7"/>
  <c r="AF854" i="7"/>
  <c r="M855" i="7"/>
  <c r="U855" i="7"/>
  <c r="AC855" i="7"/>
  <c r="J856" i="7"/>
  <c r="R856" i="7"/>
  <c r="Z856" i="7"/>
  <c r="G857" i="7"/>
  <c r="O857" i="7"/>
  <c r="W857" i="7"/>
  <c r="AE857" i="7"/>
  <c r="L858" i="7"/>
  <c r="T858" i="7"/>
  <c r="AB858" i="7"/>
  <c r="I859" i="7"/>
  <c r="Q859" i="7"/>
  <c r="Y859" i="7"/>
  <c r="F860" i="7"/>
  <c r="N860" i="7"/>
  <c r="V860" i="7"/>
  <c r="AD860" i="7"/>
  <c r="K861" i="7"/>
  <c r="S861" i="7"/>
  <c r="AA861" i="7"/>
  <c r="AM861" i="7" s="1"/>
  <c r="H862" i="7"/>
  <c r="P862" i="7"/>
  <c r="X862" i="7"/>
  <c r="AF862" i="7"/>
  <c r="M863" i="7"/>
  <c r="U863" i="7"/>
  <c r="AC863" i="7"/>
  <c r="J864" i="7"/>
  <c r="R864" i="7"/>
  <c r="Z864" i="7"/>
  <c r="G865" i="7"/>
  <c r="O865" i="7"/>
  <c r="W865" i="7"/>
  <c r="AE865" i="7"/>
  <c r="L866" i="7"/>
  <c r="T866" i="7"/>
  <c r="AB866" i="7"/>
  <c r="I867" i="7"/>
  <c r="Q867" i="7"/>
  <c r="Y867" i="7"/>
  <c r="F868" i="7"/>
  <c r="N868" i="7"/>
  <c r="V868" i="7"/>
  <c r="AD868" i="7"/>
  <c r="K869" i="7"/>
  <c r="S869" i="7"/>
  <c r="AA869" i="7"/>
  <c r="AM869" i="7" s="1"/>
  <c r="H870" i="7"/>
  <c r="P870" i="7"/>
  <c r="X870" i="7"/>
  <c r="AF870" i="7"/>
  <c r="M871" i="7"/>
  <c r="U871" i="7"/>
  <c r="AC871" i="7"/>
  <c r="J872" i="7"/>
  <c r="R872" i="7"/>
  <c r="Z872" i="7"/>
  <c r="G873" i="7"/>
  <c r="O873" i="7"/>
  <c r="W873" i="7"/>
  <c r="AE873" i="7"/>
  <c r="L874" i="7"/>
  <c r="T874" i="7"/>
  <c r="AB874" i="7"/>
  <c r="I875" i="7"/>
  <c r="Q875" i="7"/>
  <c r="Y875" i="7"/>
  <c r="F876" i="7"/>
  <c r="N876" i="7"/>
  <c r="V876" i="7"/>
  <c r="AD876" i="7"/>
  <c r="K877" i="7"/>
  <c r="S877" i="7"/>
  <c r="AA877" i="7"/>
  <c r="AM877" i="7" s="1"/>
  <c r="G948" i="7"/>
  <c r="O948" i="7"/>
  <c r="W948" i="7"/>
  <c r="AE948" i="7"/>
  <c r="L949" i="7"/>
  <c r="T949" i="7"/>
  <c r="AH974" i="7"/>
  <c r="AH970" i="7"/>
  <c r="AH954" i="7"/>
  <c r="AH950" i="7"/>
  <c r="G169" i="7"/>
  <c r="O169" i="7"/>
  <c r="W169" i="7"/>
  <c r="AE169" i="7"/>
  <c r="K175" i="7"/>
  <c r="S175" i="7"/>
  <c r="AA175" i="7"/>
  <c r="AM175" i="7" s="1"/>
  <c r="G177" i="7"/>
  <c r="O177" i="7"/>
  <c r="W177" i="7"/>
  <c r="AE177" i="7"/>
  <c r="K183" i="7"/>
  <c r="S183" i="7"/>
  <c r="AA183" i="7"/>
  <c r="AM183" i="7" s="1"/>
  <c r="G185" i="7"/>
  <c r="O185" i="7"/>
  <c r="W185" i="7"/>
  <c r="AE185" i="7"/>
  <c r="L188" i="7"/>
  <c r="T188" i="7"/>
  <c r="AB188" i="7"/>
  <c r="H190" i="7"/>
  <c r="P190" i="7"/>
  <c r="X190" i="7"/>
  <c r="AF190" i="7"/>
  <c r="AA667" i="7"/>
  <c r="H668" i="7"/>
  <c r="P668" i="7"/>
  <c r="X668" i="7"/>
  <c r="AF668" i="7"/>
  <c r="M669" i="7"/>
  <c r="U669" i="7"/>
  <c r="AC669" i="7"/>
  <c r="J670" i="7"/>
  <c r="R670" i="7"/>
  <c r="Z670" i="7"/>
  <c r="G671" i="7"/>
  <c r="O671" i="7"/>
  <c r="W671" i="7"/>
  <c r="AE671" i="7"/>
  <c r="L672" i="7"/>
  <c r="T672" i="7"/>
  <c r="AB672" i="7"/>
  <c r="I673" i="7"/>
  <c r="Q673" i="7"/>
  <c r="Y673" i="7"/>
  <c r="F674" i="7"/>
  <c r="N674" i="7"/>
  <c r="V674" i="7"/>
  <c r="AD674" i="7"/>
  <c r="K675" i="7"/>
  <c r="S675" i="7"/>
  <c r="AA675" i="7"/>
  <c r="H676" i="7"/>
  <c r="P676" i="7"/>
  <c r="X676" i="7"/>
  <c r="AF676" i="7"/>
  <c r="M677" i="7"/>
  <c r="U677" i="7"/>
  <c r="AC677" i="7"/>
  <c r="J678" i="7"/>
  <c r="R678" i="7"/>
  <c r="Z678" i="7"/>
  <c r="G679" i="7"/>
  <c r="O679" i="7"/>
  <c r="W679" i="7"/>
  <c r="AE679" i="7"/>
  <c r="L680" i="7"/>
  <c r="T680" i="7"/>
  <c r="AB680" i="7"/>
  <c r="I681" i="7"/>
  <c r="Q681" i="7"/>
  <c r="Y681" i="7"/>
  <c r="F682" i="7"/>
  <c r="N682" i="7"/>
  <c r="V682" i="7"/>
  <c r="AD682" i="7"/>
  <c r="K683" i="7"/>
  <c r="S683" i="7"/>
  <c r="AA683" i="7"/>
  <c r="M851" i="7"/>
  <c r="U851" i="7"/>
  <c r="AC851" i="7"/>
  <c r="J852" i="7"/>
  <c r="R852" i="7"/>
  <c r="Z852" i="7"/>
  <c r="G853" i="7"/>
  <c r="O853" i="7"/>
  <c r="W853" i="7"/>
  <c r="AE853" i="7"/>
  <c r="L854" i="7"/>
  <c r="T854" i="7"/>
  <c r="AB854" i="7"/>
  <c r="I855" i="7"/>
  <c r="Q855" i="7"/>
  <c r="Y855" i="7"/>
  <c r="F856" i="7"/>
  <c r="N856" i="7"/>
  <c r="V856" i="7"/>
  <c r="AD856" i="7"/>
  <c r="K857" i="7"/>
  <c r="S857" i="7"/>
  <c r="AA857" i="7"/>
  <c r="H858" i="7"/>
  <c r="P858" i="7"/>
  <c r="X858" i="7"/>
  <c r="AF858" i="7"/>
  <c r="M859" i="7"/>
  <c r="U859" i="7"/>
  <c r="AC859" i="7"/>
  <c r="J860" i="7"/>
  <c r="R860" i="7"/>
  <c r="Z860" i="7"/>
  <c r="G861" i="7"/>
  <c r="O861" i="7"/>
  <c r="W861" i="7"/>
  <c r="AE861" i="7"/>
  <c r="L862" i="7"/>
  <c r="T862" i="7"/>
  <c r="AB862" i="7"/>
  <c r="I863" i="7"/>
  <c r="Q863" i="7"/>
  <c r="Y863" i="7"/>
  <c r="F864" i="7"/>
  <c r="N864" i="7"/>
  <c r="V864" i="7"/>
  <c r="AD864" i="7"/>
  <c r="K865" i="7"/>
  <c r="S865" i="7"/>
  <c r="AA865" i="7"/>
  <c r="AM865" i="7" s="1"/>
  <c r="H866" i="7"/>
  <c r="P866" i="7"/>
  <c r="X866" i="7"/>
  <c r="AF866" i="7"/>
  <c r="M867" i="7"/>
  <c r="U867" i="7"/>
  <c r="AC867" i="7"/>
  <c r="J868" i="7"/>
  <c r="R868" i="7"/>
  <c r="Z868" i="7"/>
  <c r="G869" i="7"/>
  <c r="O869" i="7"/>
  <c r="W869" i="7"/>
  <c r="AE869" i="7"/>
  <c r="L870" i="7"/>
  <c r="T870" i="7"/>
  <c r="AB870" i="7"/>
  <c r="I871" i="7"/>
  <c r="Q871" i="7"/>
  <c r="Y871" i="7"/>
  <c r="F872" i="7"/>
  <c r="N872" i="7"/>
  <c r="V872" i="7"/>
  <c r="AD872" i="7"/>
  <c r="K873" i="7"/>
  <c r="S873" i="7"/>
  <c r="AA873" i="7"/>
  <c r="AM873" i="7" s="1"/>
  <c r="H874" i="7"/>
  <c r="P874" i="7"/>
  <c r="X874" i="7"/>
  <c r="AF874" i="7"/>
  <c r="M875" i="7"/>
  <c r="U875" i="7"/>
  <c r="AC875" i="7"/>
  <c r="J876" i="7"/>
  <c r="R876" i="7"/>
  <c r="Z876" i="7"/>
  <c r="G877" i="7"/>
  <c r="O877" i="7"/>
  <c r="W877" i="7"/>
  <c r="AE877" i="7"/>
  <c r="K948" i="7"/>
  <c r="S948" i="7"/>
  <c r="AA948" i="7"/>
  <c r="AM948" i="7" s="1"/>
  <c r="H949" i="7"/>
  <c r="P949" i="7"/>
  <c r="X949" i="7"/>
  <c r="AF949" i="7"/>
  <c r="M950" i="7"/>
  <c r="U950" i="7"/>
  <c r="AC950" i="7"/>
  <c r="J951" i="7"/>
  <c r="R951" i="7"/>
  <c r="Z951" i="7"/>
  <c r="G952" i="7"/>
  <c r="O952" i="7"/>
  <c r="W952" i="7"/>
  <c r="AE952" i="7"/>
  <c r="L953" i="7"/>
  <c r="T953" i="7"/>
  <c r="AB953" i="7"/>
  <c r="I954" i="7"/>
  <c r="Q954" i="7"/>
  <c r="Y954" i="7"/>
  <c r="F955" i="7"/>
  <c r="N955" i="7"/>
  <c r="V955" i="7"/>
  <c r="AD955" i="7"/>
  <c r="K956" i="7"/>
  <c r="S956" i="7"/>
  <c r="AA956" i="7"/>
  <c r="AM956" i="7" s="1"/>
  <c r="H957" i="7"/>
  <c r="P957" i="7"/>
  <c r="X957" i="7"/>
  <c r="AF957" i="7"/>
  <c r="M958" i="7"/>
  <c r="U958" i="7"/>
  <c r="AC958" i="7"/>
  <c r="J959" i="7"/>
  <c r="R959" i="7"/>
  <c r="Z959" i="7"/>
  <c r="G960" i="7"/>
  <c r="O960" i="7"/>
  <c r="W960" i="7"/>
  <c r="AE960" i="7"/>
  <c r="L961" i="7"/>
  <c r="T961" i="7"/>
  <c r="AB961" i="7"/>
  <c r="I962" i="7"/>
  <c r="Q962" i="7"/>
  <c r="Y962" i="7"/>
  <c r="F963" i="7"/>
  <c r="N963" i="7"/>
  <c r="V963" i="7"/>
  <c r="AD963" i="7"/>
  <c r="K964" i="7"/>
  <c r="S964" i="7"/>
  <c r="AA964" i="7"/>
  <c r="AM964" i="7" s="1"/>
  <c r="H965" i="7"/>
  <c r="P965" i="7"/>
  <c r="X965" i="7"/>
  <c r="AF965" i="7"/>
  <c r="M966" i="7"/>
  <c r="U966" i="7"/>
  <c r="AC966" i="7"/>
  <c r="J967" i="7"/>
  <c r="R967" i="7"/>
  <c r="Z967" i="7"/>
  <c r="G968" i="7"/>
  <c r="O968" i="7"/>
  <c r="W968" i="7"/>
  <c r="AE968" i="7"/>
  <c r="L969" i="7"/>
  <c r="T969" i="7"/>
  <c r="AB969" i="7"/>
  <c r="I970" i="7"/>
  <c r="Q970" i="7"/>
  <c r="Y970" i="7"/>
  <c r="F971" i="7"/>
  <c r="N971" i="7"/>
  <c r="V971" i="7"/>
  <c r="AD971" i="7"/>
  <c r="K972" i="7"/>
  <c r="S972" i="7"/>
  <c r="AA972" i="7"/>
  <c r="AM972" i="7" s="1"/>
  <c r="H973" i="7"/>
  <c r="P973" i="7"/>
  <c r="X973" i="7"/>
  <c r="AF973" i="7"/>
  <c r="M974" i="7"/>
  <c r="U974" i="7"/>
  <c r="AC974" i="7"/>
  <c r="AH670" i="7"/>
  <c r="X172" i="7"/>
  <c r="I193" i="7"/>
  <c r="Z464" i="7"/>
  <c r="T466" i="7"/>
  <c r="V468" i="7"/>
  <c r="H470" i="7"/>
  <c r="U471" i="7"/>
  <c r="O473" i="7"/>
  <c r="I475" i="7"/>
  <c r="AD476" i="7"/>
  <c r="L192" i="7"/>
  <c r="T192" i="7"/>
  <c r="AB192" i="7"/>
  <c r="AH873" i="7"/>
  <c r="AH572" i="7"/>
  <c r="Z171" i="7"/>
  <c r="Z179" i="7"/>
  <c r="P180" i="7"/>
  <c r="K192" i="7"/>
  <c r="Q193" i="7"/>
  <c r="J464" i="7"/>
  <c r="W465" i="7"/>
  <c r="I467" i="7"/>
  <c r="N468" i="7"/>
  <c r="AA469" i="7"/>
  <c r="M471" i="7"/>
  <c r="Z472" i="7"/>
  <c r="L474" i="7"/>
  <c r="Y475" i="7"/>
  <c r="M170" i="7"/>
  <c r="S171" i="7"/>
  <c r="S179" i="7"/>
  <c r="H169" i="7"/>
  <c r="N170" i="7"/>
  <c r="V178" i="7"/>
  <c r="AF185" i="7"/>
  <c r="Y190" i="7"/>
  <c r="AE191" i="7"/>
  <c r="AH478" i="7"/>
  <c r="J171" i="7"/>
  <c r="P172" i="7"/>
  <c r="R179" i="7"/>
  <c r="S192" i="7"/>
  <c r="AC463" i="7"/>
  <c r="O465" i="7"/>
  <c r="AB466" i="7"/>
  <c r="F468" i="7"/>
  <c r="S469" i="7"/>
  <c r="AF470" i="7"/>
  <c r="R472" i="7"/>
  <c r="AE473" i="7"/>
  <c r="Q475" i="7"/>
  <c r="V476" i="7"/>
  <c r="K657" i="7"/>
  <c r="AA657" i="7"/>
  <c r="AF658" i="7"/>
  <c r="AC659" i="7"/>
  <c r="R660" i="7"/>
  <c r="O661" i="7"/>
  <c r="L662" i="7"/>
  <c r="AB662" i="7"/>
  <c r="Y663" i="7"/>
  <c r="V664" i="7"/>
  <c r="K665" i="7"/>
  <c r="H666" i="7"/>
  <c r="X666" i="7"/>
  <c r="U667" i="7"/>
  <c r="K171" i="7"/>
  <c r="K179" i="7"/>
  <c r="X169" i="7"/>
  <c r="AD170" i="7"/>
  <c r="P177" i="7"/>
  <c r="AF177" i="7"/>
  <c r="H185" i="7"/>
  <c r="V186" i="7"/>
  <c r="I190" i="7"/>
  <c r="O191" i="7"/>
  <c r="I169" i="7"/>
  <c r="Q169" i="7"/>
  <c r="Y169" i="7"/>
  <c r="I177" i="7"/>
  <c r="Q177" i="7"/>
  <c r="Y177" i="7"/>
  <c r="I185" i="7"/>
  <c r="Q185" i="7"/>
  <c r="Y185" i="7"/>
  <c r="J190" i="7"/>
  <c r="R190" i="7"/>
  <c r="Z190" i="7"/>
  <c r="AH874" i="7"/>
  <c r="R171" i="7"/>
  <c r="J179" i="7"/>
  <c r="X180" i="7"/>
  <c r="Y193" i="7"/>
  <c r="M463" i="7"/>
  <c r="R464" i="7"/>
  <c r="AE465" i="7"/>
  <c r="Q467" i="7"/>
  <c r="AD468" i="7"/>
  <c r="P470" i="7"/>
  <c r="AC471" i="7"/>
  <c r="W473" i="7"/>
  <c r="AB474" i="7"/>
  <c r="F476" i="7"/>
  <c r="K477" i="7"/>
  <c r="P658" i="7"/>
  <c r="M659" i="7"/>
  <c r="Z660" i="7"/>
  <c r="W661" i="7"/>
  <c r="I663" i="7"/>
  <c r="N664" i="7"/>
  <c r="S665" i="7"/>
  <c r="P666" i="7"/>
  <c r="M667" i="7"/>
  <c r="AA171" i="7"/>
  <c r="AM171" i="7" s="1"/>
  <c r="AA179" i="7"/>
  <c r="AM179" i="7" s="1"/>
  <c r="P169" i="7"/>
  <c r="V170" i="7"/>
  <c r="X177" i="7"/>
  <c r="AD178" i="7"/>
  <c r="X185" i="7"/>
  <c r="G191" i="7"/>
  <c r="N175" i="7"/>
  <c r="AD175" i="7"/>
  <c r="T176" i="7"/>
  <c r="N183" i="7"/>
  <c r="V183" i="7"/>
  <c r="AD183" i="7"/>
  <c r="L184" i="7"/>
  <c r="T184" i="7"/>
  <c r="AB184" i="7"/>
  <c r="O188" i="7"/>
  <c r="AE188" i="7"/>
  <c r="U189" i="7"/>
  <c r="H172" i="7"/>
  <c r="AF172" i="7"/>
  <c r="H180" i="7"/>
  <c r="AF180" i="7"/>
  <c r="AA192" i="7"/>
  <c r="AM192" i="7" s="1"/>
  <c r="U463" i="7"/>
  <c r="G465" i="7"/>
  <c r="L466" i="7"/>
  <c r="Y467" i="7"/>
  <c r="K469" i="7"/>
  <c r="X470" i="7"/>
  <c r="J472" i="7"/>
  <c r="G473" i="7"/>
  <c r="T474" i="7"/>
  <c r="N476" i="7"/>
  <c r="S657" i="7"/>
  <c r="H658" i="7"/>
  <c r="X658" i="7"/>
  <c r="U659" i="7"/>
  <c r="J660" i="7"/>
  <c r="G661" i="7"/>
  <c r="AE661" i="7"/>
  <c r="T662" i="7"/>
  <c r="Q663" i="7"/>
  <c r="F664" i="7"/>
  <c r="AD664" i="7"/>
  <c r="AA665" i="7"/>
  <c r="AM665" i="7" s="1"/>
  <c r="AF666" i="7"/>
  <c r="U170" i="7"/>
  <c r="AC170" i="7"/>
  <c r="AF169" i="7"/>
  <c r="H177" i="7"/>
  <c r="N178" i="7"/>
  <c r="P185" i="7"/>
  <c r="N186" i="7"/>
  <c r="Q190" i="7"/>
  <c r="W191" i="7"/>
  <c r="V175" i="7"/>
  <c r="L176" i="7"/>
  <c r="AB176" i="7"/>
  <c r="G188" i="7"/>
  <c r="W188" i="7"/>
  <c r="M189" i="7"/>
  <c r="AC189" i="7"/>
  <c r="G175" i="7"/>
  <c r="O175" i="7"/>
  <c r="W175" i="7"/>
  <c r="AE175" i="7"/>
  <c r="G183" i="7"/>
  <c r="O183" i="7"/>
  <c r="W183" i="7"/>
  <c r="AE183" i="7"/>
  <c r="H188" i="7"/>
  <c r="P188" i="7"/>
  <c r="X188" i="7"/>
  <c r="AF188" i="7"/>
  <c r="AH867" i="7"/>
  <c r="M174" i="7"/>
  <c r="U174" i="7"/>
  <c r="AC174" i="7"/>
  <c r="I176" i="7"/>
  <c r="Q176" i="7"/>
  <c r="Y176" i="7"/>
  <c r="M178" i="7"/>
  <c r="U178" i="7"/>
  <c r="AC178" i="7"/>
  <c r="M182" i="7"/>
  <c r="U182" i="7"/>
  <c r="AC182" i="7"/>
  <c r="I184" i="7"/>
  <c r="Q184" i="7"/>
  <c r="Y184" i="7"/>
  <c r="M186" i="7"/>
  <c r="U186" i="7"/>
  <c r="N187" i="7"/>
  <c r="V187" i="7"/>
  <c r="AD187" i="7"/>
  <c r="J189" i="7"/>
  <c r="R189" i="7"/>
  <c r="Z189" i="7"/>
  <c r="N191" i="7"/>
  <c r="V191" i="7"/>
  <c r="AD191" i="7"/>
  <c r="N195" i="7"/>
  <c r="V195" i="7"/>
  <c r="AD195" i="7"/>
  <c r="J267" i="7"/>
  <c r="R267" i="7"/>
  <c r="Z267" i="7"/>
  <c r="G268" i="7"/>
  <c r="O268" i="7"/>
  <c r="W268" i="7"/>
  <c r="AE268" i="7"/>
  <c r="L269" i="7"/>
  <c r="T269" i="7"/>
  <c r="AB269" i="7"/>
  <c r="I270" i="7"/>
  <c r="Q270" i="7"/>
  <c r="Y270" i="7"/>
  <c r="F271" i="7"/>
  <c r="N271" i="7"/>
  <c r="V271" i="7"/>
  <c r="AD271" i="7"/>
  <c r="K272" i="7"/>
  <c r="S272" i="7"/>
  <c r="AA272" i="7"/>
  <c r="H273" i="7"/>
  <c r="P273" i="7"/>
  <c r="X273" i="7"/>
  <c r="AF273" i="7"/>
  <c r="M274" i="7"/>
  <c r="U274" i="7"/>
  <c r="AC274" i="7"/>
  <c r="J275" i="7"/>
  <c r="R275" i="7"/>
  <c r="Z275" i="7"/>
  <c r="G276" i="7"/>
  <c r="O276" i="7"/>
  <c r="W276" i="7"/>
  <c r="AE276" i="7"/>
  <c r="L277" i="7"/>
  <c r="T277" i="7"/>
  <c r="AB277" i="7"/>
  <c r="I278" i="7"/>
  <c r="Q278" i="7"/>
  <c r="Y278" i="7"/>
  <c r="F279" i="7"/>
  <c r="N279" i="7"/>
  <c r="V279" i="7"/>
  <c r="AD279" i="7"/>
  <c r="K280" i="7"/>
  <c r="S280" i="7"/>
  <c r="AA280" i="7"/>
  <c r="H281" i="7"/>
  <c r="P281" i="7"/>
  <c r="X281" i="7"/>
  <c r="AF281" i="7"/>
  <c r="M282" i="7"/>
  <c r="U282" i="7"/>
  <c r="AC282" i="7"/>
  <c r="J283" i="7"/>
  <c r="R283" i="7"/>
  <c r="Z283" i="7"/>
  <c r="G284" i="7"/>
  <c r="O284" i="7"/>
  <c r="W284" i="7"/>
  <c r="AE284" i="7"/>
  <c r="L285" i="7"/>
  <c r="T285" i="7"/>
  <c r="AB285" i="7"/>
  <c r="I286" i="7"/>
  <c r="Q286" i="7"/>
  <c r="Y286" i="7"/>
  <c r="F287" i="7"/>
  <c r="N287" i="7"/>
  <c r="V287" i="7"/>
  <c r="AD287" i="7"/>
  <c r="K288" i="7"/>
  <c r="S288" i="7"/>
  <c r="AA288" i="7"/>
  <c r="AM288" i="7" s="1"/>
  <c r="H289" i="7"/>
  <c r="P289" i="7"/>
  <c r="X289" i="7"/>
  <c r="AF289" i="7"/>
  <c r="M290" i="7"/>
  <c r="U290" i="7"/>
  <c r="AC290" i="7"/>
  <c r="J291" i="7"/>
  <c r="R291" i="7"/>
  <c r="Z291" i="7"/>
  <c r="G292" i="7"/>
  <c r="O292" i="7"/>
  <c r="W292" i="7"/>
  <c r="AE292" i="7"/>
  <c r="L293" i="7"/>
  <c r="T293" i="7"/>
  <c r="AB293" i="7"/>
  <c r="V477" i="7"/>
  <c r="AD477" i="7"/>
  <c r="K478" i="7"/>
  <c r="S478" i="7"/>
  <c r="AA478" i="7"/>
  <c r="AM478" i="7" s="1"/>
  <c r="H479" i="7"/>
  <c r="P479" i="7"/>
  <c r="X479" i="7"/>
  <c r="AF479" i="7"/>
  <c r="M480" i="7"/>
  <c r="U480" i="7"/>
  <c r="AC480" i="7"/>
  <c r="J481" i="7"/>
  <c r="R481" i="7"/>
  <c r="Z481" i="7"/>
  <c r="G482" i="7"/>
  <c r="O482" i="7"/>
  <c r="W482" i="7"/>
  <c r="AE482" i="7"/>
  <c r="L483" i="7"/>
  <c r="T483" i="7"/>
  <c r="AB483" i="7"/>
  <c r="I484" i="7"/>
  <c r="Q484" i="7"/>
  <c r="Y484" i="7"/>
  <c r="F485" i="7"/>
  <c r="N485" i="7"/>
  <c r="V485" i="7"/>
  <c r="AD485" i="7"/>
  <c r="K486" i="7"/>
  <c r="S486" i="7"/>
  <c r="AA486" i="7"/>
  <c r="AM486" i="7" s="1"/>
  <c r="H487" i="7"/>
  <c r="P487" i="7"/>
  <c r="X487" i="7"/>
  <c r="AF487" i="7"/>
  <c r="M488" i="7"/>
  <c r="U488" i="7"/>
  <c r="AC488" i="7"/>
  <c r="J489" i="7"/>
  <c r="R489" i="7"/>
  <c r="Z489" i="7"/>
  <c r="F560" i="7"/>
  <c r="J560" i="7"/>
  <c r="N560" i="7"/>
  <c r="R560" i="7"/>
  <c r="V560" i="7"/>
  <c r="Z560" i="7"/>
  <c r="AD560" i="7"/>
  <c r="G561" i="7"/>
  <c r="K561" i="7"/>
  <c r="O561" i="7"/>
  <c r="S561" i="7"/>
  <c r="W561" i="7"/>
  <c r="AA561" i="7"/>
  <c r="AM561" i="7" s="1"/>
  <c r="AE561" i="7"/>
  <c r="H562" i="7"/>
  <c r="L562" i="7"/>
  <c r="P562" i="7"/>
  <c r="T562" i="7"/>
  <c r="X562" i="7"/>
  <c r="AB562" i="7"/>
  <c r="AF562" i="7"/>
  <c r="H171" i="7"/>
  <c r="X171" i="7"/>
  <c r="AF171" i="7"/>
  <c r="T175" i="7"/>
  <c r="H179" i="7"/>
  <c r="X179" i="7"/>
  <c r="AF179" i="7"/>
  <c r="L183" i="7"/>
  <c r="AB183" i="7"/>
  <c r="M188" i="7"/>
  <c r="U188" i="7"/>
  <c r="AC188" i="7"/>
  <c r="Q192" i="7"/>
  <c r="Y192" i="7"/>
  <c r="P171" i="7"/>
  <c r="L175" i="7"/>
  <c r="AB175" i="7"/>
  <c r="P179" i="7"/>
  <c r="T183" i="7"/>
  <c r="I192" i="7"/>
  <c r="I171" i="7"/>
  <c r="Q171" i="7"/>
  <c r="Y171" i="7"/>
  <c r="G174" i="7"/>
  <c r="O174" i="7"/>
  <c r="W174" i="7"/>
  <c r="AE174" i="7"/>
  <c r="M175" i="7"/>
  <c r="U175" i="7"/>
  <c r="AC175" i="7"/>
  <c r="K176" i="7"/>
  <c r="S176" i="7"/>
  <c r="AA176" i="7"/>
  <c r="AM176" i="7" s="1"/>
  <c r="I179" i="7"/>
  <c r="Q179" i="7"/>
  <c r="Y179" i="7"/>
  <c r="G182" i="7"/>
  <c r="O182" i="7"/>
  <c r="W182" i="7"/>
  <c r="AE182" i="7"/>
  <c r="M183" i="7"/>
  <c r="U183" i="7"/>
  <c r="AC183" i="7"/>
  <c r="K184" i="7"/>
  <c r="S184" i="7"/>
  <c r="AA184" i="7"/>
  <c r="AM184" i="7" s="1"/>
  <c r="H187" i="7"/>
  <c r="P187" i="7"/>
  <c r="X187" i="7"/>
  <c r="AF187" i="7"/>
  <c r="N188" i="7"/>
  <c r="V188" i="7"/>
  <c r="AD188" i="7"/>
  <c r="L189" i="7"/>
  <c r="T189" i="7"/>
  <c r="AB189" i="7"/>
  <c r="J192" i="7"/>
  <c r="I563" i="7"/>
  <c r="M563" i="7"/>
  <c r="Q563" i="7"/>
  <c r="U563" i="7"/>
  <c r="Y563" i="7"/>
  <c r="AC563" i="7"/>
  <c r="F564" i="7"/>
  <c r="J564" i="7"/>
  <c r="N564" i="7"/>
  <c r="R564" i="7"/>
  <c r="V564" i="7"/>
  <c r="Z564" i="7"/>
  <c r="AD564" i="7"/>
  <c r="G565" i="7"/>
  <c r="K565" i="7"/>
  <c r="O565" i="7"/>
  <c r="S565" i="7"/>
  <c r="W565" i="7"/>
  <c r="AA565" i="7"/>
  <c r="AM565" i="7" s="1"/>
  <c r="AE565" i="7"/>
  <c r="H566" i="7"/>
  <c r="L566" i="7"/>
  <c r="P566" i="7"/>
  <c r="T566" i="7"/>
  <c r="X566" i="7"/>
  <c r="AB566" i="7"/>
  <c r="AF566" i="7"/>
  <c r="I567" i="7"/>
  <c r="M567" i="7"/>
  <c r="Q567" i="7"/>
  <c r="U567" i="7"/>
  <c r="Y567" i="7"/>
  <c r="AC567" i="7"/>
  <c r="F568" i="7"/>
  <c r="J568" i="7"/>
  <c r="N568" i="7"/>
  <c r="R568" i="7"/>
  <c r="V568" i="7"/>
  <c r="Z568" i="7"/>
  <c r="AD568" i="7"/>
  <c r="G569" i="7"/>
  <c r="K569" i="7"/>
  <c r="O569" i="7"/>
  <c r="S569" i="7"/>
  <c r="W569" i="7"/>
  <c r="AA569" i="7"/>
  <c r="AM569" i="7" s="1"/>
  <c r="AE569" i="7"/>
  <c r="H570" i="7"/>
  <c r="L570" i="7"/>
  <c r="P570" i="7"/>
  <c r="T570" i="7"/>
  <c r="X570" i="7"/>
  <c r="AB570" i="7"/>
  <c r="AF570" i="7"/>
  <c r="I571" i="7"/>
  <c r="M571" i="7"/>
  <c r="Q571" i="7"/>
  <c r="U571" i="7"/>
  <c r="Y571" i="7"/>
  <c r="AC571" i="7"/>
  <c r="F572" i="7"/>
  <c r="J572" i="7"/>
  <c r="N572" i="7"/>
  <c r="R572" i="7"/>
  <c r="V572" i="7"/>
  <c r="Z572" i="7"/>
  <c r="AD572" i="7"/>
  <c r="G573" i="7"/>
  <c r="K573" i="7"/>
  <c r="O573" i="7"/>
  <c r="S573" i="7"/>
  <c r="W573" i="7"/>
  <c r="AA573" i="7"/>
  <c r="AM573" i="7" s="1"/>
  <c r="AE573" i="7"/>
  <c r="H574" i="7"/>
  <c r="L574" i="7"/>
  <c r="P574" i="7"/>
  <c r="T574" i="7"/>
  <c r="X574" i="7"/>
  <c r="AB574" i="7"/>
  <c r="AF574" i="7"/>
  <c r="I575" i="7"/>
  <c r="M575" i="7"/>
  <c r="Q575" i="7"/>
  <c r="U575" i="7"/>
  <c r="Y575" i="7"/>
  <c r="AC575" i="7"/>
  <c r="F576" i="7"/>
  <c r="J576" i="7"/>
  <c r="N576" i="7"/>
  <c r="R576" i="7"/>
  <c r="V576" i="7"/>
  <c r="Z576" i="7"/>
  <c r="AD576" i="7"/>
  <c r="G577" i="7"/>
  <c r="K577" i="7"/>
  <c r="O577" i="7"/>
  <c r="S577" i="7"/>
  <c r="W577" i="7"/>
  <c r="AA577" i="7"/>
  <c r="AE577" i="7"/>
  <c r="H578" i="7"/>
  <c r="L578" i="7"/>
  <c r="P578" i="7"/>
  <c r="T578" i="7"/>
  <c r="X578" i="7"/>
  <c r="AB578" i="7"/>
  <c r="AF578" i="7"/>
  <c r="I579" i="7"/>
  <c r="M579" i="7"/>
  <c r="Q579" i="7"/>
  <c r="U579" i="7"/>
  <c r="AC579" i="7"/>
  <c r="J580" i="7"/>
  <c r="R580" i="7"/>
  <c r="Z580" i="7"/>
  <c r="G581" i="7"/>
  <c r="O581" i="7"/>
  <c r="W581" i="7"/>
  <c r="AE581" i="7"/>
  <c r="L582" i="7"/>
  <c r="T582" i="7"/>
  <c r="AB582" i="7"/>
  <c r="I583" i="7"/>
  <c r="Q583" i="7"/>
  <c r="Y583" i="7"/>
  <c r="F584" i="7"/>
  <c r="N584" i="7"/>
  <c r="V584" i="7"/>
  <c r="AD584" i="7"/>
  <c r="K585" i="7"/>
  <c r="S585" i="7"/>
  <c r="AA585" i="7"/>
  <c r="AM585" i="7" s="1"/>
  <c r="H586" i="7"/>
  <c r="P586" i="7"/>
  <c r="X586" i="7"/>
  <c r="AF586" i="7"/>
  <c r="H657" i="7"/>
  <c r="P657" i="7"/>
  <c r="X657" i="7"/>
  <c r="AF657" i="7"/>
  <c r="M658" i="7"/>
  <c r="U658" i="7"/>
  <c r="AC658" i="7"/>
  <c r="J659" i="7"/>
  <c r="R659" i="7"/>
  <c r="Z659" i="7"/>
  <c r="G660" i="7"/>
  <c r="O660" i="7"/>
  <c r="W660" i="7"/>
  <c r="AE660" i="7"/>
  <c r="L661" i="7"/>
  <c r="T661" i="7"/>
  <c r="AB661" i="7"/>
  <c r="I662" i="7"/>
  <c r="Q662" i="7"/>
  <c r="Y662" i="7"/>
  <c r="AB667" i="7"/>
  <c r="AF667" i="7"/>
  <c r="I668" i="7"/>
  <c r="M668" i="7"/>
  <c r="Q668" i="7"/>
  <c r="U668" i="7"/>
  <c r="Y668" i="7"/>
  <c r="AC668" i="7"/>
  <c r="F669" i="7"/>
  <c r="J669" i="7"/>
  <c r="N669" i="7"/>
  <c r="R669" i="7"/>
  <c r="V669" i="7"/>
  <c r="Z669" i="7"/>
  <c r="AD669" i="7"/>
  <c r="G670" i="7"/>
  <c r="O670" i="7"/>
  <c r="W670" i="7"/>
  <c r="AE670" i="7"/>
  <c r="L671" i="7"/>
  <c r="T671" i="7"/>
  <c r="AB671" i="7"/>
  <c r="I672" i="7"/>
  <c r="Q672" i="7"/>
  <c r="Y672" i="7"/>
  <c r="F673" i="7"/>
  <c r="N673" i="7"/>
  <c r="V673" i="7"/>
  <c r="AD673" i="7"/>
  <c r="K674" i="7"/>
  <c r="S674" i="7"/>
  <c r="AA674" i="7"/>
  <c r="H675" i="7"/>
  <c r="P675" i="7"/>
  <c r="X675" i="7"/>
  <c r="AF675" i="7"/>
  <c r="M676" i="7"/>
  <c r="U676" i="7"/>
  <c r="AC676" i="7"/>
  <c r="J677" i="7"/>
  <c r="R677" i="7"/>
  <c r="Z677" i="7"/>
  <c r="G678" i="7"/>
  <c r="O678" i="7"/>
  <c r="W678" i="7"/>
  <c r="AE678" i="7"/>
  <c r="L679" i="7"/>
  <c r="T679" i="7"/>
  <c r="AB679" i="7"/>
  <c r="I680" i="7"/>
  <c r="Q680" i="7"/>
  <c r="Y680" i="7"/>
  <c r="F681" i="7"/>
  <c r="N681" i="7"/>
  <c r="V681" i="7"/>
  <c r="AD681" i="7"/>
  <c r="K682" i="7"/>
  <c r="S682" i="7"/>
  <c r="AA682" i="7"/>
  <c r="H683" i="7"/>
  <c r="P683" i="7"/>
  <c r="X683" i="7"/>
  <c r="AF683" i="7"/>
  <c r="R192" i="7"/>
  <c r="Z192" i="7"/>
  <c r="H195" i="7"/>
  <c r="P195" i="7"/>
  <c r="X195" i="7"/>
  <c r="AF195" i="7"/>
  <c r="L267" i="7"/>
  <c r="T267" i="7"/>
  <c r="AB267" i="7"/>
  <c r="I268" i="7"/>
  <c r="Q268" i="7"/>
  <c r="Y268" i="7"/>
  <c r="F269" i="7"/>
  <c r="N269" i="7"/>
  <c r="V269" i="7"/>
  <c r="AD269" i="7"/>
  <c r="K270" i="7"/>
  <c r="S270" i="7"/>
  <c r="AA270" i="7"/>
  <c r="H271" i="7"/>
  <c r="P271" i="7"/>
  <c r="X271" i="7"/>
  <c r="AF271" i="7"/>
  <c r="M272" i="7"/>
  <c r="U272" i="7"/>
  <c r="AC272" i="7"/>
  <c r="J273" i="7"/>
  <c r="R273" i="7"/>
  <c r="Z273" i="7"/>
  <c r="G274" i="7"/>
  <c r="O274" i="7"/>
  <c r="W274" i="7"/>
  <c r="AE274" i="7"/>
  <c r="L275" i="7"/>
  <c r="T275" i="7"/>
  <c r="AB275" i="7"/>
  <c r="I276" i="7"/>
  <c r="Q276" i="7"/>
  <c r="Y276" i="7"/>
  <c r="F277" i="7"/>
  <c r="N277" i="7"/>
  <c r="V277" i="7"/>
  <c r="AD277" i="7"/>
  <c r="K278" i="7"/>
  <c r="S278" i="7"/>
  <c r="AA278" i="7"/>
  <c r="AM278" i="7" s="1"/>
  <c r="H279" i="7"/>
  <c r="P279" i="7"/>
  <c r="X279" i="7"/>
  <c r="AF279" i="7"/>
  <c r="M280" i="7"/>
  <c r="U280" i="7"/>
  <c r="AC280" i="7"/>
  <c r="J281" i="7"/>
  <c r="R281" i="7"/>
  <c r="Z281" i="7"/>
  <c r="G282" i="7"/>
  <c r="O282" i="7"/>
  <c r="W282" i="7"/>
  <c r="AE282" i="7"/>
  <c r="L283" i="7"/>
  <c r="T283" i="7"/>
  <c r="AB283" i="7"/>
  <c r="I284" i="7"/>
  <c r="Q284" i="7"/>
  <c r="Y284" i="7"/>
  <c r="F285" i="7"/>
  <c r="N285" i="7"/>
  <c r="V285" i="7"/>
  <c r="AD285" i="7"/>
  <c r="K286" i="7"/>
  <c r="S286" i="7"/>
  <c r="AA286" i="7"/>
  <c r="AM286" i="7" s="1"/>
  <c r="H287" i="7"/>
  <c r="P287" i="7"/>
  <c r="X287" i="7"/>
  <c r="AF287" i="7"/>
  <c r="M288" i="7"/>
  <c r="U288" i="7"/>
  <c r="AC288" i="7"/>
  <c r="J289" i="7"/>
  <c r="R289" i="7"/>
  <c r="Z289" i="7"/>
  <c r="G290" i="7"/>
  <c r="O290" i="7"/>
  <c r="W290" i="7"/>
  <c r="AE290" i="7"/>
  <c r="L291" i="7"/>
  <c r="T291" i="7"/>
  <c r="AB291" i="7"/>
  <c r="I292" i="7"/>
  <c r="Q292" i="7"/>
  <c r="Y292" i="7"/>
  <c r="F293" i="7"/>
  <c r="N293" i="7"/>
  <c r="V293" i="7"/>
  <c r="AD293" i="7"/>
  <c r="P477" i="7"/>
  <c r="X477" i="7"/>
  <c r="AF477" i="7"/>
  <c r="M478" i="7"/>
  <c r="U478" i="7"/>
  <c r="AC478" i="7"/>
  <c r="J479" i="7"/>
  <c r="R479" i="7"/>
  <c r="Z479" i="7"/>
  <c r="G480" i="7"/>
  <c r="O480" i="7"/>
  <c r="W480" i="7"/>
  <c r="AE480" i="7"/>
  <c r="L481" i="7"/>
  <c r="T481" i="7"/>
  <c r="AB481" i="7"/>
  <c r="I482" i="7"/>
  <c r="Q482" i="7"/>
  <c r="Y482" i="7"/>
  <c r="F483" i="7"/>
  <c r="N483" i="7"/>
  <c r="V483" i="7"/>
  <c r="AD483" i="7"/>
  <c r="K484" i="7"/>
  <c r="S484" i="7"/>
  <c r="AA484" i="7"/>
  <c r="AM484" i="7" s="1"/>
  <c r="H485" i="7"/>
  <c r="P485" i="7"/>
  <c r="X485" i="7"/>
  <c r="AF485" i="7"/>
  <c r="M486" i="7"/>
  <c r="U486" i="7"/>
  <c r="AC486" i="7"/>
  <c r="J487" i="7"/>
  <c r="R487" i="7"/>
  <c r="Z487" i="7"/>
  <c r="G488" i="7"/>
  <c r="O488" i="7"/>
  <c r="W488" i="7"/>
  <c r="AE488" i="7"/>
  <c r="L489" i="7"/>
  <c r="T489" i="7"/>
  <c r="AB489" i="7"/>
  <c r="H560" i="7"/>
  <c r="P560" i="7"/>
  <c r="X560" i="7"/>
  <c r="AF560" i="7"/>
  <c r="M561" i="7"/>
  <c r="U561" i="7"/>
  <c r="AC561" i="7"/>
  <c r="J562" i="7"/>
  <c r="R562" i="7"/>
  <c r="Z562" i="7"/>
  <c r="G563" i="7"/>
  <c r="O563" i="7"/>
  <c r="W563" i="7"/>
  <c r="AE563" i="7"/>
  <c r="L564" i="7"/>
  <c r="T564" i="7"/>
  <c r="AB564" i="7"/>
  <c r="I565" i="7"/>
  <c r="Q565" i="7"/>
  <c r="Y565" i="7"/>
  <c r="F566" i="7"/>
  <c r="N566" i="7"/>
  <c r="V566" i="7"/>
  <c r="AD566" i="7"/>
  <c r="K567" i="7"/>
  <c r="S567" i="7"/>
  <c r="AA567" i="7"/>
  <c r="AM567" i="7" s="1"/>
  <c r="H568" i="7"/>
  <c r="P568" i="7"/>
  <c r="X568" i="7"/>
  <c r="F851" i="7"/>
  <c r="J851" i="7"/>
  <c r="N851" i="7"/>
  <c r="R851" i="7"/>
  <c r="V851" i="7"/>
  <c r="Z851" i="7"/>
  <c r="AD851" i="7"/>
  <c r="G852" i="7"/>
  <c r="K852" i="7"/>
  <c r="O852" i="7"/>
  <c r="S852" i="7"/>
  <c r="W852" i="7"/>
  <c r="AA852" i="7"/>
  <c r="AM852" i="7" s="1"/>
  <c r="AE852" i="7"/>
  <c r="H853" i="7"/>
  <c r="L853" i="7"/>
  <c r="P853" i="7"/>
  <c r="T853" i="7"/>
  <c r="X853" i="7"/>
  <c r="AB853" i="7"/>
  <c r="AF853" i="7"/>
  <c r="I854" i="7"/>
  <c r="M854" i="7"/>
  <c r="Q854" i="7"/>
  <c r="U854" i="7"/>
  <c r="Y854" i="7"/>
  <c r="AC854" i="7"/>
  <c r="F855" i="7"/>
  <c r="J855" i="7"/>
  <c r="N855" i="7"/>
  <c r="R855" i="7"/>
  <c r="V855" i="7"/>
  <c r="Z855" i="7"/>
  <c r="AD855" i="7"/>
  <c r="G856" i="7"/>
  <c r="K856" i="7"/>
  <c r="O856" i="7"/>
  <c r="S856" i="7"/>
  <c r="W856" i="7"/>
  <c r="AA856" i="7"/>
  <c r="AM856" i="7" s="1"/>
  <c r="AE856" i="7"/>
  <c r="H857" i="7"/>
  <c r="L857" i="7"/>
  <c r="P857" i="7"/>
  <c r="T857" i="7"/>
  <c r="X857" i="7"/>
  <c r="AB857" i="7"/>
  <c r="AF857" i="7"/>
  <c r="I858" i="7"/>
  <c r="M858" i="7"/>
  <c r="Q858" i="7"/>
  <c r="U858" i="7"/>
  <c r="Y858" i="7"/>
  <c r="AC858" i="7"/>
  <c r="F859" i="7"/>
  <c r="J859" i="7"/>
  <c r="N859" i="7"/>
  <c r="R859" i="7"/>
  <c r="V859" i="7"/>
  <c r="Z859" i="7"/>
  <c r="AD859" i="7"/>
  <c r="G860" i="7"/>
  <c r="K860" i="7"/>
  <c r="O860" i="7"/>
  <c r="S860" i="7"/>
  <c r="W860" i="7"/>
  <c r="AA860" i="7"/>
  <c r="AM860" i="7" s="1"/>
  <c r="AE860" i="7"/>
  <c r="H861" i="7"/>
  <c r="L861" i="7"/>
  <c r="P861" i="7"/>
  <c r="T861" i="7"/>
  <c r="X861" i="7"/>
  <c r="AB861" i="7"/>
  <c r="AF861" i="7"/>
  <c r="I862" i="7"/>
  <c r="M862" i="7"/>
  <c r="Q862" i="7"/>
  <c r="U862" i="7"/>
  <c r="Y862" i="7"/>
  <c r="AC862" i="7"/>
  <c r="F863" i="7"/>
  <c r="J863" i="7"/>
  <c r="N863" i="7"/>
  <c r="R863" i="7"/>
  <c r="V863" i="7"/>
  <c r="Z863" i="7"/>
  <c r="AD863" i="7"/>
  <c r="G864" i="7"/>
  <c r="K864" i="7"/>
  <c r="O864" i="7"/>
  <c r="S864" i="7"/>
  <c r="W864" i="7"/>
  <c r="AA864" i="7"/>
  <c r="AM864" i="7" s="1"/>
  <c r="AE864" i="7"/>
  <c r="H865" i="7"/>
  <c r="L865" i="7"/>
  <c r="P865" i="7"/>
  <c r="T865" i="7"/>
  <c r="X865" i="7"/>
  <c r="AB865" i="7"/>
  <c r="AF865" i="7"/>
  <c r="I866" i="7"/>
  <c r="M866" i="7"/>
  <c r="Q866" i="7"/>
  <c r="U866" i="7"/>
  <c r="Y866" i="7"/>
  <c r="AC866" i="7"/>
  <c r="F867" i="7"/>
  <c r="J867" i="7"/>
  <c r="N867" i="7"/>
  <c r="R867" i="7"/>
  <c r="AF568" i="7"/>
  <c r="M569" i="7"/>
  <c r="U569" i="7"/>
  <c r="AC569" i="7"/>
  <c r="J570" i="7"/>
  <c r="R570" i="7"/>
  <c r="Z570" i="7"/>
  <c r="G571" i="7"/>
  <c r="O571" i="7"/>
  <c r="W571" i="7"/>
  <c r="AE571" i="7"/>
  <c r="L572" i="7"/>
  <c r="T572" i="7"/>
  <c r="AB572" i="7"/>
  <c r="I573" i="7"/>
  <c r="Q573" i="7"/>
  <c r="Y573" i="7"/>
  <c r="F574" i="7"/>
  <c r="N574" i="7"/>
  <c r="V574" i="7"/>
  <c r="AD574" i="7"/>
  <c r="K575" i="7"/>
  <c r="S575" i="7"/>
  <c r="AA575" i="7"/>
  <c r="AM575" i="7" s="1"/>
  <c r="H576" i="7"/>
  <c r="P576" i="7"/>
  <c r="X576" i="7"/>
  <c r="AF576" i="7"/>
  <c r="M577" i="7"/>
  <c r="U577" i="7"/>
  <c r="AC577" i="7"/>
  <c r="J578" i="7"/>
  <c r="R578" i="7"/>
  <c r="Z578" i="7"/>
  <c r="G579" i="7"/>
  <c r="O579" i="7"/>
  <c r="W579" i="7"/>
  <c r="AE579" i="7"/>
  <c r="L580" i="7"/>
  <c r="T580" i="7"/>
  <c r="AB580" i="7"/>
  <c r="I581" i="7"/>
  <c r="Q581" i="7"/>
  <c r="Y581" i="7"/>
  <c r="F582" i="7"/>
  <c r="N582" i="7"/>
  <c r="V582" i="7"/>
  <c r="AD582" i="7"/>
  <c r="K583" i="7"/>
  <c r="S583" i="7"/>
  <c r="AA583" i="7"/>
  <c r="AM583" i="7" s="1"/>
  <c r="H584" i="7"/>
  <c r="P584" i="7"/>
  <c r="X584" i="7"/>
  <c r="AF584" i="7"/>
  <c r="M585" i="7"/>
  <c r="U585" i="7"/>
  <c r="AC585" i="7"/>
  <c r="J586" i="7"/>
  <c r="R586" i="7"/>
  <c r="Z586" i="7"/>
  <c r="Z667" i="7"/>
  <c r="G668" i="7"/>
  <c r="O668" i="7"/>
  <c r="W668" i="7"/>
  <c r="AE668" i="7"/>
  <c r="L669" i="7"/>
  <c r="T669" i="7"/>
  <c r="AB669" i="7"/>
  <c r="I670" i="7"/>
  <c r="Q670" i="7"/>
  <c r="Y670" i="7"/>
  <c r="F671" i="7"/>
  <c r="N671" i="7"/>
  <c r="V671" i="7"/>
  <c r="AD671" i="7"/>
  <c r="K672" i="7"/>
  <c r="S672" i="7"/>
  <c r="AA672" i="7"/>
  <c r="H673" i="7"/>
  <c r="P673" i="7"/>
  <c r="X673" i="7"/>
  <c r="AF673" i="7"/>
  <c r="M674" i="7"/>
  <c r="U674" i="7"/>
  <c r="V867" i="7"/>
  <c r="Z867" i="7"/>
  <c r="AD867" i="7"/>
  <c r="G868" i="7"/>
  <c r="K868" i="7"/>
  <c r="O868" i="7"/>
  <c r="S868" i="7"/>
  <c r="W868" i="7"/>
  <c r="AA868" i="7"/>
  <c r="AE868" i="7"/>
  <c r="H869" i="7"/>
  <c r="L869" i="7"/>
  <c r="P869" i="7"/>
  <c r="T869" i="7"/>
  <c r="X869" i="7"/>
  <c r="AB869" i="7"/>
  <c r="AF869" i="7"/>
  <c r="I870" i="7"/>
  <c r="M870" i="7"/>
  <c r="Q870" i="7"/>
  <c r="U870" i="7"/>
  <c r="Y870" i="7"/>
  <c r="AC870" i="7"/>
  <c r="F871" i="7"/>
  <c r="J871" i="7"/>
  <c r="N871" i="7"/>
  <c r="R871" i="7"/>
  <c r="V871" i="7"/>
  <c r="Z871" i="7"/>
  <c r="AD871" i="7"/>
  <c r="G872" i="7"/>
  <c r="K872" i="7"/>
  <c r="O872" i="7"/>
  <c r="S872" i="7"/>
  <c r="W872" i="7"/>
  <c r="AA872" i="7"/>
  <c r="AM872" i="7" s="1"/>
  <c r="AE872" i="7"/>
  <c r="H873" i="7"/>
  <c r="L873" i="7"/>
  <c r="P873" i="7"/>
  <c r="T873" i="7"/>
  <c r="X873" i="7"/>
  <c r="AB873" i="7"/>
  <c r="AF873" i="7"/>
  <c r="I874" i="7"/>
  <c r="M874" i="7"/>
  <c r="Q874" i="7"/>
  <c r="U874" i="7"/>
  <c r="Y874" i="7"/>
  <c r="AC874" i="7"/>
  <c r="F875" i="7"/>
  <c r="J875" i="7"/>
  <c r="N875" i="7"/>
  <c r="R875" i="7"/>
  <c r="V875" i="7"/>
  <c r="Z875" i="7"/>
  <c r="AD875" i="7"/>
  <c r="G876" i="7"/>
  <c r="K876" i="7"/>
  <c r="O876" i="7"/>
  <c r="S876" i="7"/>
  <c r="W876" i="7"/>
  <c r="AA876" i="7"/>
  <c r="AE876" i="7"/>
  <c r="H877" i="7"/>
  <c r="L877" i="7"/>
  <c r="P877" i="7"/>
  <c r="T877" i="7"/>
  <c r="X877" i="7"/>
  <c r="AB877" i="7"/>
  <c r="AF877" i="7"/>
  <c r="H948" i="7"/>
  <c r="L948" i="7"/>
  <c r="P948" i="7"/>
  <c r="T948" i="7"/>
  <c r="X948" i="7"/>
  <c r="AB948" i="7"/>
  <c r="AF948" i="7"/>
  <c r="I949" i="7"/>
  <c r="M949" i="7"/>
  <c r="Q949" i="7"/>
  <c r="U949" i="7"/>
  <c r="Y949" i="7"/>
  <c r="AC949" i="7"/>
  <c r="F950" i="7"/>
  <c r="J950" i="7"/>
  <c r="N950" i="7"/>
  <c r="R950" i="7"/>
  <c r="V950" i="7"/>
  <c r="Z950" i="7"/>
  <c r="AD950" i="7"/>
  <c r="G951" i="7"/>
  <c r="K951" i="7"/>
  <c r="O951" i="7"/>
  <c r="S951" i="7"/>
  <c r="W951" i="7"/>
  <c r="AA951" i="7"/>
  <c r="AM951" i="7" s="1"/>
  <c r="AE951" i="7"/>
  <c r="H952" i="7"/>
  <c r="L952" i="7"/>
  <c r="P952" i="7"/>
  <c r="T952" i="7"/>
  <c r="X952" i="7"/>
  <c r="AB952" i="7"/>
  <c r="AF952" i="7"/>
  <c r="I953" i="7"/>
  <c r="M953" i="7"/>
  <c r="Q953" i="7"/>
  <c r="U953" i="7"/>
  <c r="Y953" i="7"/>
  <c r="AC953" i="7"/>
  <c r="F954" i="7"/>
  <c r="J954" i="7"/>
  <c r="N954" i="7"/>
  <c r="R954" i="7"/>
  <c r="V954" i="7"/>
  <c r="Z954" i="7"/>
  <c r="AD954" i="7"/>
  <c r="G955" i="7"/>
  <c r="K955" i="7"/>
  <c r="O955" i="7"/>
  <c r="S955" i="7"/>
  <c r="W955" i="7"/>
  <c r="AA955" i="7"/>
  <c r="AM955" i="7" s="1"/>
  <c r="AE955" i="7"/>
  <c r="H956" i="7"/>
  <c r="L956" i="7"/>
  <c r="P956" i="7"/>
  <c r="T956" i="7"/>
  <c r="X956" i="7"/>
  <c r="AB956" i="7"/>
  <c r="AF956" i="7"/>
  <c r="I957" i="7"/>
  <c r="M957" i="7"/>
  <c r="Q957" i="7"/>
  <c r="U957" i="7"/>
  <c r="Y957" i="7"/>
  <c r="AC957" i="7"/>
  <c r="F958" i="7"/>
  <c r="J958" i="7"/>
  <c r="N958" i="7"/>
  <c r="R958" i="7"/>
  <c r="V958" i="7"/>
  <c r="Z958" i="7"/>
  <c r="AD958" i="7"/>
  <c r="G959" i="7"/>
  <c r="K959" i="7"/>
  <c r="O959" i="7"/>
  <c r="S959" i="7"/>
  <c r="W959" i="7"/>
  <c r="AA959" i="7"/>
  <c r="AM959" i="7" s="1"/>
  <c r="AE959" i="7"/>
  <c r="H960" i="7"/>
  <c r="L960" i="7"/>
  <c r="P960" i="7"/>
  <c r="T960" i="7"/>
  <c r="X960" i="7"/>
  <c r="AB960" i="7"/>
  <c r="AF960" i="7"/>
  <c r="I961" i="7"/>
  <c r="M961" i="7"/>
  <c r="Q961" i="7"/>
  <c r="U961" i="7"/>
  <c r="Y961" i="7"/>
  <c r="AC961" i="7"/>
  <c r="F962" i="7"/>
  <c r="J962" i="7"/>
  <c r="N962" i="7"/>
  <c r="R962" i="7"/>
  <c r="V962" i="7"/>
  <c r="AG774" i="7"/>
  <c r="AH486" i="7"/>
  <c r="AC674" i="7"/>
  <c r="J675" i="7"/>
  <c r="R675" i="7"/>
  <c r="Z675" i="7"/>
  <c r="G676" i="7"/>
  <c r="O676" i="7"/>
  <c r="W676" i="7"/>
  <c r="AE676" i="7"/>
  <c r="L677" i="7"/>
  <c r="T677" i="7"/>
  <c r="AB677" i="7"/>
  <c r="I678" i="7"/>
  <c r="Q678" i="7"/>
  <c r="Y678" i="7"/>
  <c r="F679" i="7"/>
  <c r="N679" i="7"/>
  <c r="V679" i="7"/>
  <c r="AD679" i="7"/>
  <c r="K680" i="7"/>
  <c r="S680" i="7"/>
  <c r="AA680" i="7"/>
  <c r="H681" i="7"/>
  <c r="P681" i="7"/>
  <c r="X681" i="7"/>
  <c r="AF681" i="7"/>
  <c r="M682" i="7"/>
  <c r="U682" i="7"/>
  <c r="AC682" i="7"/>
  <c r="J683" i="7"/>
  <c r="R683" i="7"/>
  <c r="Z683" i="7"/>
  <c r="Z962" i="7"/>
  <c r="AD962" i="7"/>
  <c r="G963" i="7"/>
  <c r="K963" i="7"/>
  <c r="O963" i="7"/>
  <c r="S963" i="7"/>
  <c r="W963" i="7"/>
  <c r="AA963" i="7"/>
  <c r="AM963" i="7" s="1"/>
  <c r="AE963" i="7"/>
  <c r="H964" i="7"/>
  <c r="L964" i="7"/>
  <c r="P964" i="7"/>
  <c r="T964" i="7"/>
  <c r="X964" i="7"/>
  <c r="AB964" i="7"/>
  <c r="AF964" i="7"/>
  <c r="I965" i="7"/>
  <c r="M965" i="7"/>
  <c r="Q965" i="7"/>
  <c r="U965" i="7"/>
  <c r="Y965" i="7"/>
  <c r="AC965" i="7"/>
  <c r="F966" i="7"/>
  <c r="J966" i="7"/>
  <c r="N966" i="7"/>
  <c r="R966" i="7"/>
  <c r="V966" i="7"/>
  <c r="Z966" i="7"/>
  <c r="AD966" i="7"/>
  <c r="G967" i="7"/>
  <c r="K967" i="7"/>
  <c r="O967" i="7"/>
  <c r="S967" i="7"/>
  <c r="W967" i="7"/>
  <c r="AA967" i="7"/>
  <c r="AM967" i="7" s="1"/>
  <c r="AE967" i="7"/>
  <c r="H968" i="7"/>
  <c r="L968" i="7"/>
  <c r="P968" i="7"/>
  <c r="T968" i="7"/>
  <c r="X968" i="7"/>
  <c r="AB968" i="7"/>
  <c r="AF968" i="7"/>
  <c r="I969" i="7"/>
  <c r="M969" i="7"/>
  <c r="Q969" i="7"/>
  <c r="U969" i="7"/>
  <c r="Y969" i="7"/>
  <c r="AC969" i="7"/>
  <c r="F970" i="7"/>
  <c r="J970" i="7"/>
  <c r="N970" i="7"/>
  <c r="R970" i="7"/>
  <c r="V970" i="7"/>
  <c r="Z970" i="7"/>
  <c r="AD970" i="7"/>
  <c r="G971" i="7"/>
  <c r="K971" i="7"/>
  <c r="O971" i="7"/>
  <c r="S971" i="7"/>
  <c r="W971" i="7"/>
  <c r="AA971" i="7"/>
  <c r="AM971" i="7" s="1"/>
  <c r="AE971" i="7"/>
  <c r="H972" i="7"/>
  <c r="L972" i="7"/>
  <c r="P972" i="7"/>
  <c r="T972" i="7"/>
  <c r="X972" i="7"/>
  <c r="AB972" i="7"/>
  <c r="AF972" i="7"/>
  <c r="I973" i="7"/>
  <c r="M973" i="7"/>
  <c r="Q973" i="7"/>
  <c r="U973" i="7"/>
  <c r="Y973" i="7"/>
  <c r="AC973" i="7"/>
  <c r="F974" i="7"/>
  <c r="J974" i="7"/>
  <c r="N974" i="7"/>
  <c r="V974" i="7"/>
  <c r="AD974" i="7"/>
  <c r="AG487" i="7"/>
  <c r="AG471" i="7"/>
  <c r="L851" i="7"/>
  <c r="T851" i="7"/>
  <c r="AB851" i="7"/>
  <c r="I852" i="7"/>
  <c r="Q852" i="7"/>
  <c r="Y852" i="7"/>
  <c r="F853" i="7"/>
  <c r="N853" i="7"/>
  <c r="V853" i="7"/>
  <c r="AD853" i="7"/>
  <c r="K854" i="7"/>
  <c r="S854" i="7"/>
  <c r="AA854" i="7"/>
  <c r="AM854" i="7" s="1"/>
  <c r="H855" i="7"/>
  <c r="P855" i="7"/>
  <c r="X855" i="7"/>
  <c r="AF855" i="7"/>
  <c r="M856" i="7"/>
  <c r="U856" i="7"/>
  <c r="AC856" i="7"/>
  <c r="J857" i="7"/>
  <c r="R857" i="7"/>
  <c r="Z857" i="7"/>
  <c r="G858" i="7"/>
  <c r="O858" i="7"/>
  <c r="W858" i="7"/>
  <c r="AE858" i="7"/>
  <c r="L859" i="7"/>
  <c r="T859" i="7"/>
  <c r="AB859" i="7"/>
  <c r="I860" i="7"/>
  <c r="Q860" i="7"/>
  <c r="Y860" i="7"/>
  <c r="F861" i="7"/>
  <c r="N861" i="7"/>
  <c r="V861" i="7"/>
  <c r="AD861" i="7"/>
  <c r="K862" i="7"/>
  <c r="S862" i="7"/>
  <c r="AA862" i="7"/>
  <c r="H863" i="7"/>
  <c r="P863" i="7"/>
  <c r="X863" i="7"/>
  <c r="AF863" i="7"/>
  <c r="M864" i="7"/>
  <c r="U864" i="7"/>
  <c r="AC864" i="7"/>
  <c r="J865" i="7"/>
  <c r="R865" i="7"/>
  <c r="Z865" i="7"/>
  <c r="G866" i="7"/>
  <c r="O866" i="7"/>
  <c r="W866" i="7"/>
  <c r="AE866" i="7"/>
  <c r="L867" i="7"/>
  <c r="T867" i="7"/>
  <c r="AB867" i="7"/>
  <c r="I868" i="7"/>
  <c r="Q868" i="7"/>
  <c r="Y868" i="7"/>
  <c r="F869" i="7"/>
  <c r="N869" i="7"/>
  <c r="V869" i="7"/>
  <c r="J948" i="7"/>
  <c r="R948" i="7"/>
  <c r="Z948" i="7"/>
  <c r="AH858" i="7"/>
  <c r="AG778" i="7"/>
  <c r="AH678" i="7"/>
  <c r="AH674" i="7"/>
  <c r="AH580" i="7"/>
  <c r="AH576" i="7"/>
  <c r="AH271" i="7"/>
  <c r="Q172" i="7"/>
  <c r="F463" i="7"/>
  <c r="K464" i="7"/>
  <c r="M466" i="7"/>
  <c r="O468" i="7"/>
  <c r="I470" i="7"/>
  <c r="K472" i="7"/>
  <c r="AF473" i="7"/>
  <c r="J475" i="7"/>
  <c r="O476" i="7"/>
  <c r="I658" i="7"/>
  <c r="N659" i="7"/>
  <c r="S660" i="7"/>
  <c r="X661" i="7"/>
  <c r="AF661" i="7"/>
  <c r="U662" i="7"/>
  <c r="AC662" i="7"/>
  <c r="J663" i="7"/>
  <c r="R663" i="7"/>
  <c r="Z663" i="7"/>
  <c r="G664" i="7"/>
  <c r="O664" i="7"/>
  <c r="W664" i="7"/>
  <c r="AE664" i="7"/>
  <c r="L665" i="7"/>
  <c r="T665" i="7"/>
  <c r="AB665" i="7"/>
  <c r="I666" i="7"/>
  <c r="Q666" i="7"/>
  <c r="Y666" i="7"/>
  <c r="F667" i="7"/>
  <c r="N667" i="7"/>
  <c r="V667" i="7"/>
  <c r="I172" i="7"/>
  <c r="Y172" i="7"/>
  <c r="R193" i="7"/>
  <c r="N463" i="7"/>
  <c r="S464" i="7"/>
  <c r="U466" i="7"/>
  <c r="W468" i="7"/>
  <c r="Q470" i="7"/>
  <c r="S472" i="7"/>
  <c r="M474" i="7"/>
  <c r="Z475" i="7"/>
  <c r="W476" i="7"/>
  <c r="L657" i="7"/>
  <c r="F659" i="7"/>
  <c r="V659" i="7"/>
  <c r="AA660" i="7"/>
  <c r="M662" i="7"/>
  <c r="T171" i="7"/>
  <c r="Z172" i="7"/>
  <c r="Z180" i="7"/>
  <c r="AC192" i="7"/>
  <c r="G463" i="7"/>
  <c r="O463" i="7"/>
  <c r="W463" i="7"/>
  <c r="AE463" i="7"/>
  <c r="L464" i="7"/>
  <c r="T464" i="7"/>
  <c r="AB464" i="7"/>
  <c r="I465" i="7"/>
  <c r="Q465" i="7"/>
  <c r="Y465" i="7"/>
  <c r="F466" i="7"/>
  <c r="N466" i="7"/>
  <c r="V466" i="7"/>
  <c r="AD466" i="7"/>
  <c r="K467" i="7"/>
  <c r="S467" i="7"/>
  <c r="AA467" i="7"/>
  <c r="AM467" i="7" s="1"/>
  <c r="H468" i="7"/>
  <c r="P468" i="7"/>
  <c r="X468" i="7"/>
  <c r="AF468" i="7"/>
  <c r="M469" i="7"/>
  <c r="U469" i="7"/>
  <c r="AC469" i="7"/>
  <c r="J470" i="7"/>
  <c r="R470" i="7"/>
  <c r="Z470" i="7"/>
  <c r="G471" i="7"/>
  <c r="O471" i="7"/>
  <c r="W471" i="7"/>
  <c r="AE471" i="7"/>
  <c r="L472" i="7"/>
  <c r="T472" i="7"/>
  <c r="AB472" i="7"/>
  <c r="I473" i="7"/>
  <c r="Q473" i="7"/>
  <c r="Y473" i="7"/>
  <c r="F474" i="7"/>
  <c r="N474" i="7"/>
  <c r="V474" i="7"/>
  <c r="AD474" i="7"/>
  <c r="K475" i="7"/>
  <c r="S475" i="7"/>
  <c r="AA475" i="7"/>
  <c r="H476" i="7"/>
  <c r="P476" i="7"/>
  <c r="X476" i="7"/>
  <c r="AF476" i="7"/>
  <c r="M657" i="7"/>
  <c r="U657" i="7"/>
  <c r="AC657" i="7"/>
  <c r="J658" i="7"/>
  <c r="R658" i="7"/>
  <c r="Z658" i="7"/>
  <c r="G659" i="7"/>
  <c r="O659" i="7"/>
  <c r="W659" i="7"/>
  <c r="AE659" i="7"/>
  <c r="L660" i="7"/>
  <c r="T660" i="7"/>
  <c r="AB660" i="7"/>
  <c r="I661" i="7"/>
  <c r="Q661" i="7"/>
  <c r="Y661" i="7"/>
  <c r="Y180" i="7"/>
  <c r="H465" i="7"/>
  <c r="AC466" i="7"/>
  <c r="AE468" i="7"/>
  <c r="F471" i="7"/>
  <c r="P473" i="7"/>
  <c r="G476" i="7"/>
  <c r="AD659" i="7"/>
  <c r="L171" i="7"/>
  <c r="AB179" i="7"/>
  <c r="M192" i="7"/>
  <c r="K193" i="7"/>
  <c r="G170" i="7"/>
  <c r="M171" i="7"/>
  <c r="K172" i="7"/>
  <c r="W178" i="7"/>
  <c r="M179" i="7"/>
  <c r="U179" i="7"/>
  <c r="AC179" i="7"/>
  <c r="AA180" i="7"/>
  <c r="AM180" i="7" s="1"/>
  <c r="G186" i="7"/>
  <c r="O186" i="7"/>
  <c r="H191" i="7"/>
  <c r="P191" i="7"/>
  <c r="X191" i="7"/>
  <c r="AF191" i="7"/>
  <c r="N192" i="7"/>
  <c r="V192" i="7"/>
  <c r="AD192" i="7"/>
  <c r="L193" i="7"/>
  <c r="T193" i="7"/>
  <c r="AB193" i="7"/>
  <c r="Q180" i="7"/>
  <c r="AA464" i="7"/>
  <c r="AM464" i="7" s="1"/>
  <c r="J467" i="7"/>
  <c r="L469" i="7"/>
  <c r="V471" i="7"/>
  <c r="U474" i="7"/>
  <c r="AB657" i="7"/>
  <c r="H661" i="7"/>
  <c r="AB171" i="7"/>
  <c r="T179" i="7"/>
  <c r="S193" i="7"/>
  <c r="O170" i="7"/>
  <c r="U171" i="7"/>
  <c r="S172" i="7"/>
  <c r="O178" i="7"/>
  <c r="K180" i="7"/>
  <c r="R169" i="7"/>
  <c r="H170" i="7"/>
  <c r="X170" i="7"/>
  <c r="V171" i="7"/>
  <c r="J177" i="7"/>
  <c r="H178" i="7"/>
  <c r="X178" i="7"/>
  <c r="N179" i="7"/>
  <c r="R185" i="7"/>
  <c r="H186" i="7"/>
  <c r="P186" i="7"/>
  <c r="K190" i="7"/>
  <c r="I191" i="7"/>
  <c r="Y191" i="7"/>
  <c r="W192" i="7"/>
  <c r="J193" i="7"/>
  <c r="V463" i="7"/>
  <c r="AF465" i="7"/>
  <c r="Z467" i="7"/>
  <c r="T469" i="7"/>
  <c r="N471" i="7"/>
  <c r="AA472" i="7"/>
  <c r="AM472" i="7" s="1"/>
  <c r="R475" i="7"/>
  <c r="L477" i="7"/>
  <c r="Q658" i="7"/>
  <c r="P661" i="7"/>
  <c r="J172" i="7"/>
  <c r="L179" i="7"/>
  <c r="R180" i="7"/>
  <c r="W170" i="7"/>
  <c r="AE170" i="7"/>
  <c r="AC171" i="7"/>
  <c r="AA172" i="7"/>
  <c r="AM172" i="7" s="1"/>
  <c r="G178" i="7"/>
  <c r="AE178" i="7"/>
  <c r="S180" i="7"/>
  <c r="J169" i="7"/>
  <c r="Z169" i="7"/>
  <c r="P170" i="7"/>
  <c r="AF170" i="7"/>
  <c r="N171" i="7"/>
  <c r="AD171" i="7"/>
  <c r="R177" i="7"/>
  <c r="Z177" i="7"/>
  <c r="P178" i="7"/>
  <c r="AF178" i="7"/>
  <c r="V179" i="7"/>
  <c r="AD179" i="7"/>
  <c r="J185" i="7"/>
  <c r="Z185" i="7"/>
  <c r="S190" i="7"/>
  <c r="AA190" i="7"/>
  <c r="AM190" i="7" s="1"/>
  <c r="Q191" i="7"/>
  <c r="G192" i="7"/>
  <c r="O192" i="7"/>
  <c r="AE192" i="7"/>
  <c r="K169" i="7"/>
  <c r="S169" i="7"/>
  <c r="AA169" i="7"/>
  <c r="AM169" i="7" s="1"/>
  <c r="I170" i="7"/>
  <c r="Q170" i="7"/>
  <c r="Y170" i="7"/>
  <c r="G171" i="7"/>
  <c r="O171" i="7"/>
  <c r="W171" i="7"/>
  <c r="AE171" i="7"/>
  <c r="M172" i="7"/>
  <c r="U172" i="7"/>
  <c r="AC172" i="7"/>
  <c r="I174" i="7"/>
  <c r="Q174" i="7"/>
  <c r="Y174" i="7"/>
  <c r="M176" i="7"/>
  <c r="U176" i="7"/>
  <c r="AC176" i="7"/>
  <c r="K177" i="7"/>
  <c r="S177" i="7"/>
  <c r="AA177" i="7"/>
  <c r="AM177" i="7" s="1"/>
  <c r="I178" i="7"/>
  <c r="Q178" i="7"/>
  <c r="Y178" i="7"/>
  <c r="G179" i="7"/>
  <c r="O179" i="7"/>
  <c r="W179" i="7"/>
  <c r="AE179" i="7"/>
  <c r="M180" i="7"/>
  <c r="U180" i="7"/>
  <c r="AC180" i="7"/>
  <c r="I182" i="7"/>
  <c r="Q182" i="7"/>
  <c r="Y182" i="7"/>
  <c r="M184" i="7"/>
  <c r="U184" i="7"/>
  <c r="AC184" i="7"/>
  <c r="K185" i="7"/>
  <c r="S185" i="7"/>
  <c r="AA185" i="7"/>
  <c r="AM185" i="7" s="1"/>
  <c r="I186" i="7"/>
  <c r="Q186" i="7"/>
  <c r="J187" i="7"/>
  <c r="R187" i="7"/>
  <c r="Z187" i="7"/>
  <c r="N189" i="7"/>
  <c r="V189" i="7"/>
  <c r="AD189" i="7"/>
  <c r="L190" i="7"/>
  <c r="T190" i="7"/>
  <c r="AB190" i="7"/>
  <c r="J191" i="7"/>
  <c r="R191" i="7"/>
  <c r="Z191" i="7"/>
  <c r="H192" i="7"/>
  <c r="P192" i="7"/>
  <c r="X192" i="7"/>
  <c r="AF192" i="7"/>
  <c r="N193" i="7"/>
  <c r="V193" i="7"/>
  <c r="AD193" i="7"/>
  <c r="J195" i="7"/>
  <c r="R195" i="7"/>
  <c r="Z195" i="7"/>
  <c r="F267" i="7"/>
  <c r="N267" i="7"/>
  <c r="V267" i="7"/>
  <c r="AD267" i="7"/>
  <c r="K268" i="7"/>
  <c r="S268" i="7"/>
  <c r="AA268" i="7"/>
  <c r="AM268" i="7" s="1"/>
  <c r="H269" i="7"/>
  <c r="P269" i="7"/>
  <c r="X269" i="7"/>
  <c r="AF269" i="7"/>
  <c r="M270" i="7"/>
  <c r="U270" i="7"/>
  <c r="P465" i="7"/>
  <c r="G468" i="7"/>
  <c r="Y470" i="7"/>
  <c r="X473" i="7"/>
  <c r="AE476" i="7"/>
  <c r="Y658" i="7"/>
  <c r="J180" i="7"/>
  <c r="T169" i="7"/>
  <c r="H175" i="7"/>
  <c r="X175" i="7"/>
  <c r="V176" i="7"/>
  <c r="L177" i="7"/>
  <c r="X183" i="7"/>
  <c r="N184" i="7"/>
  <c r="L185" i="7"/>
  <c r="AB185" i="7"/>
  <c r="I188" i="7"/>
  <c r="G189" i="7"/>
  <c r="W189" i="7"/>
  <c r="U190" i="7"/>
  <c r="I180" i="7"/>
  <c r="Z193" i="7"/>
  <c r="AD463" i="7"/>
  <c r="X465" i="7"/>
  <c r="R467" i="7"/>
  <c r="AB469" i="7"/>
  <c r="AD471" i="7"/>
  <c r="H473" i="7"/>
  <c r="AC474" i="7"/>
  <c r="T657" i="7"/>
  <c r="K660" i="7"/>
  <c r="R172" i="7"/>
  <c r="U192" i="7"/>
  <c r="AA193" i="7"/>
  <c r="AM193" i="7" s="1"/>
  <c r="L169" i="7"/>
  <c r="AB169" i="7"/>
  <c r="P175" i="7"/>
  <c r="AF175" i="7"/>
  <c r="N176" i="7"/>
  <c r="AD176" i="7"/>
  <c r="T177" i="7"/>
  <c r="AB177" i="7"/>
  <c r="H183" i="7"/>
  <c r="P183" i="7"/>
  <c r="AF183" i="7"/>
  <c r="V184" i="7"/>
  <c r="AD184" i="7"/>
  <c r="T185" i="7"/>
  <c r="Q188" i="7"/>
  <c r="Y188" i="7"/>
  <c r="O189" i="7"/>
  <c r="AE189" i="7"/>
  <c r="M190" i="7"/>
  <c r="AC190" i="7"/>
  <c r="M169" i="7"/>
  <c r="U169" i="7"/>
  <c r="AC169" i="7"/>
  <c r="K170" i="7"/>
  <c r="S170" i="7"/>
  <c r="AA170" i="7"/>
  <c r="AM170" i="7" s="1"/>
  <c r="G172" i="7"/>
  <c r="O172" i="7"/>
  <c r="W172" i="7"/>
  <c r="AE172" i="7"/>
  <c r="K174" i="7"/>
  <c r="S174" i="7"/>
  <c r="AA174" i="7"/>
  <c r="AM174" i="7" s="1"/>
  <c r="I175" i="7"/>
  <c r="Q175" i="7"/>
  <c r="Y175" i="7"/>
  <c r="G176" i="7"/>
  <c r="O176" i="7"/>
  <c r="W176" i="7"/>
  <c r="AE176" i="7"/>
  <c r="M177" i="7"/>
  <c r="U177" i="7"/>
  <c r="AC177" i="7"/>
  <c r="K178" i="7"/>
  <c r="S178" i="7"/>
  <c r="AA178" i="7"/>
  <c r="AM178" i="7" s="1"/>
  <c r="G180" i="7"/>
  <c r="O180" i="7"/>
  <c r="W180" i="7"/>
  <c r="AE180" i="7"/>
  <c r="K182" i="7"/>
  <c r="S182" i="7"/>
  <c r="AA182" i="7"/>
  <c r="AM182" i="7" s="1"/>
  <c r="I183" i="7"/>
  <c r="Q183" i="7"/>
  <c r="Y183" i="7"/>
  <c r="G184" i="7"/>
  <c r="O184" i="7"/>
  <c r="W184" i="7"/>
  <c r="AE184" i="7"/>
  <c r="M185" i="7"/>
  <c r="U185" i="7"/>
  <c r="AC185" i="7"/>
  <c r="K186" i="7"/>
  <c r="S186" i="7"/>
  <c r="L187" i="7"/>
  <c r="T187" i="7"/>
  <c r="AB187" i="7"/>
  <c r="J188" i="7"/>
  <c r="R188" i="7"/>
  <c r="Z188" i="7"/>
  <c r="H189" i="7"/>
  <c r="P189" i="7"/>
  <c r="X189" i="7"/>
  <c r="AF189" i="7"/>
  <c r="N190" i="7"/>
  <c r="V190" i="7"/>
  <c r="AD190" i="7"/>
  <c r="L191" i="7"/>
  <c r="T191" i="7"/>
  <c r="AB191" i="7"/>
  <c r="H193" i="7"/>
  <c r="P193" i="7"/>
  <c r="X193" i="7"/>
  <c r="AF193" i="7"/>
  <c r="L195" i="7"/>
  <c r="T195" i="7"/>
  <c r="AB195" i="7"/>
  <c r="H267" i="7"/>
  <c r="P267" i="7"/>
  <c r="X267" i="7"/>
  <c r="AF267" i="7"/>
  <c r="M268" i="7"/>
  <c r="U268" i="7"/>
  <c r="AC268" i="7"/>
  <c r="J269" i="7"/>
  <c r="R269" i="7"/>
  <c r="Z269" i="7"/>
  <c r="G270" i="7"/>
  <c r="O270" i="7"/>
  <c r="W270" i="7"/>
  <c r="AE270" i="7"/>
  <c r="L271" i="7"/>
  <c r="T271" i="7"/>
  <c r="F662" i="7"/>
  <c r="N662" i="7"/>
  <c r="V662" i="7"/>
  <c r="AD662" i="7"/>
  <c r="K663" i="7"/>
  <c r="S663" i="7"/>
  <c r="AA663" i="7"/>
  <c r="H664" i="7"/>
  <c r="P664" i="7"/>
  <c r="X664" i="7"/>
  <c r="AF664" i="7"/>
  <c r="M665" i="7"/>
  <c r="U665" i="7"/>
  <c r="AC665" i="7"/>
  <c r="J666" i="7"/>
  <c r="R666" i="7"/>
  <c r="Z666" i="7"/>
  <c r="G667" i="7"/>
  <c r="O667" i="7"/>
  <c r="H463" i="7"/>
  <c r="P463" i="7"/>
  <c r="X463" i="7"/>
  <c r="AF463" i="7"/>
  <c r="M464" i="7"/>
  <c r="U464" i="7"/>
  <c r="AC464" i="7"/>
  <c r="J465" i="7"/>
  <c r="R465" i="7"/>
  <c r="Z465" i="7"/>
  <c r="G466" i="7"/>
  <c r="O466" i="7"/>
  <c r="W466" i="7"/>
  <c r="AE466" i="7"/>
  <c r="L467" i="7"/>
  <c r="T467" i="7"/>
  <c r="AB467" i="7"/>
  <c r="I468" i="7"/>
  <c r="Q468" i="7"/>
  <c r="Y468" i="7"/>
  <c r="F469" i="7"/>
  <c r="N469" i="7"/>
  <c r="V469" i="7"/>
  <c r="AD469" i="7"/>
  <c r="K470" i="7"/>
  <c r="S470" i="7"/>
  <c r="AA470" i="7"/>
  <c r="AM470" i="7" s="1"/>
  <c r="H471" i="7"/>
  <c r="P471" i="7"/>
  <c r="X471" i="7"/>
  <c r="AF471" i="7"/>
  <c r="M472" i="7"/>
  <c r="U472" i="7"/>
  <c r="AC472" i="7"/>
  <c r="J473" i="7"/>
  <c r="R473" i="7"/>
  <c r="Z473" i="7"/>
  <c r="G474" i="7"/>
  <c r="O474" i="7"/>
  <c r="W474" i="7"/>
  <c r="AE474" i="7"/>
  <c r="L475" i="7"/>
  <c r="T475" i="7"/>
  <c r="AB475" i="7"/>
  <c r="I476" i="7"/>
  <c r="Q476" i="7"/>
  <c r="Y476" i="7"/>
  <c r="F477" i="7"/>
  <c r="AC270" i="7"/>
  <c r="J271" i="7"/>
  <c r="R271" i="7"/>
  <c r="Z271" i="7"/>
  <c r="G272" i="7"/>
  <c r="O272" i="7"/>
  <c r="W272" i="7"/>
  <c r="AE272" i="7"/>
  <c r="L273" i="7"/>
  <c r="T273" i="7"/>
  <c r="AB273" i="7"/>
  <c r="I274" i="7"/>
  <c r="Q274" i="7"/>
  <c r="Y274" i="7"/>
  <c r="F275" i="7"/>
  <c r="N275" i="7"/>
  <c r="V275" i="7"/>
  <c r="AD275" i="7"/>
  <c r="K276" i="7"/>
  <c r="S276" i="7"/>
  <c r="AA276" i="7"/>
  <c r="AM276" i="7" s="1"/>
  <c r="H277" i="7"/>
  <c r="P277" i="7"/>
  <c r="X277" i="7"/>
  <c r="AF277" i="7"/>
  <c r="M278" i="7"/>
  <c r="U278" i="7"/>
  <c r="AC278" i="7"/>
  <c r="J279" i="7"/>
  <c r="R279" i="7"/>
  <c r="Z279" i="7"/>
  <c r="G280" i="7"/>
  <c r="O280" i="7"/>
  <c r="W280" i="7"/>
  <c r="AE280" i="7"/>
  <c r="L281" i="7"/>
  <c r="T281" i="7"/>
  <c r="AB281" i="7"/>
  <c r="I282" i="7"/>
  <c r="Q282" i="7"/>
  <c r="Y282" i="7"/>
  <c r="F283" i="7"/>
  <c r="N283" i="7"/>
  <c r="V283" i="7"/>
  <c r="AD283" i="7"/>
  <c r="K284" i="7"/>
  <c r="S284" i="7"/>
  <c r="AA284" i="7"/>
  <c r="H285" i="7"/>
  <c r="P285" i="7"/>
  <c r="X285" i="7"/>
  <c r="AF285" i="7"/>
  <c r="M286" i="7"/>
  <c r="U286" i="7"/>
  <c r="AC286" i="7"/>
  <c r="J287" i="7"/>
  <c r="R287" i="7"/>
  <c r="Z287" i="7"/>
  <c r="G288" i="7"/>
  <c r="O288" i="7"/>
  <c r="W288" i="7"/>
  <c r="AE288" i="7"/>
  <c r="L289" i="7"/>
  <c r="T289" i="7"/>
  <c r="AB289" i="7"/>
  <c r="I290" i="7"/>
  <c r="Q290" i="7"/>
  <c r="Y290" i="7"/>
  <c r="F291" i="7"/>
  <c r="N291" i="7"/>
  <c r="V291" i="7"/>
  <c r="AD291" i="7"/>
  <c r="K292" i="7"/>
  <c r="S292" i="7"/>
  <c r="AA292" i="7"/>
  <c r="H293" i="7"/>
  <c r="P293" i="7"/>
  <c r="X293" i="7"/>
  <c r="AF293" i="7"/>
  <c r="J463" i="7"/>
  <c r="R463" i="7"/>
  <c r="Z463" i="7"/>
  <c r="G464" i="7"/>
  <c r="O464" i="7"/>
  <c r="W464" i="7"/>
  <c r="AE464" i="7"/>
  <c r="L465" i="7"/>
  <c r="T465" i="7"/>
  <c r="AB465" i="7"/>
  <c r="I466" i="7"/>
  <c r="Q466" i="7"/>
  <c r="Y466" i="7"/>
  <c r="F467" i="7"/>
  <c r="N467" i="7"/>
  <c r="V467" i="7"/>
  <c r="AD467" i="7"/>
  <c r="K468" i="7"/>
  <c r="S468" i="7"/>
  <c r="AA468" i="7"/>
  <c r="H469" i="7"/>
  <c r="P469" i="7"/>
  <c r="X469" i="7"/>
  <c r="AF469" i="7"/>
  <c r="M470" i="7"/>
  <c r="U470" i="7"/>
  <c r="AC470" i="7"/>
  <c r="J471" i="7"/>
  <c r="R471" i="7"/>
  <c r="Z471" i="7"/>
  <c r="G472" i="7"/>
  <c r="O472" i="7"/>
  <c r="W472" i="7"/>
  <c r="AE472" i="7"/>
  <c r="L473" i="7"/>
  <c r="T473" i="7"/>
  <c r="AB473" i="7"/>
  <c r="I474" i="7"/>
  <c r="Q474" i="7"/>
  <c r="Y474" i="7"/>
  <c r="F475" i="7"/>
  <c r="N475" i="7"/>
  <c r="V475" i="7"/>
  <c r="AD475" i="7"/>
  <c r="K476" i="7"/>
  <c r="S476" i="7"/>
  <c r="AA476" i="7"/>
  <c r="H477" i="7"/>
  <c r="R477" i="7"/>
  <c r="Z477" i="7"/>
  <c r="G478" i="7"/>
  <c r="O478" i="7"/>
  <c r="W478" i="7"/>
  <c r="AE478" i="7"/>
  <c r="L479" i="7"/>
  <c r="T479" i="7"/>
  <c r="AB479" i="7"/>
  <c r="I480" i="7"/>
  <c r="Q480" i="7"/>
  <c r="Y480" i="7"/>
  <c r="F481" i="7"/>
  <c r="N481" i="7"/>
  <c r="V481" i="7"/>
  <c r="AD481" i="7"/>
  <c r="K482" i="7"/>
  <c r="S482" i="7"/>
  <c r="AA482" i="7"/>
  <c r="AM482" i="7" s="1"/>
  <c r="H483" i="7"/>
  <c r="P483" i="7"/>
  <c r="X483" i="7"/>
  <c r="AF483" i="7"/>
  <c r="M484" i="7"/>
  <c r="U484" i="7"/>
  <c r="AC484" i="7"/>
  <c r="J485" i="7"/>
  <c r="R485" i="7"/>
  <c r="Z485" i="7"/>
  <c r="G486" i="7"/>
  <c r="O486" i="7"/>
  <c r="W486" i="7"/>
  <c r="AE486" i="7"/>
  <c r="L487" i="7"/>
  <c r="T487" i="7"/>
  <c r="AB487" i="7"/>
  <c r="I488" i="7"/>
  <c r="Q488" i="7"/>
  <c r="Y488" i="7"/>
  <c r="F489" i="7"/>
  <c r="N489" i="7"/>
  <c r="V489" i="7"/>
  <c r="AD489" i="7"/>
  <c r="AB271" i="7"/>
  <c r="I272" i="7"/>
  <c r="Q272" i="7"/>
  <c r="Y272" i="7"/>
  <c r="F273" i="7"/>
  <c r="N273" i="7"/>
  <c r="V273" i="7"/>
  <c r="AD273" i="7"/>
  <c r="K274" i="7"/>
  <c r="S274" i="7"/>
  <c r="AA274" i="7"/>
  <c r="AM274" i="7" s="1"/>
  <c r="H275" i="7"/>
  <c r="P275" i="7"/>
  <c r="X275" i="7"/>
  <c r="AF275" i="7"/>
  <c r="M276" i="7"/>
  <c r="U276" i="7"/>
  <c r="AC276" i="7"/>
  <c r="J277" i="7"/>
  <c r="R277" i="7"/>
  <c r="Z277" i="7"/>
  <c r="G278" i="7"/>
  <c r="O278" i="7"/>
  <c r="W278" i="7"/>
  <c r="AE278" i="7"/>
  <c r="L279" i="7"/>
  <c r="T279" i="7"/>
  <c r="AB279" i="7"/>
  <c r="I280" i="7"/>
  <c r="Q280" i="7"/>
  <c r="Y280" i="7"/>
  <c r="F281" i="7"/>
  <c r="N281" i="7"/>
  <c r="V281" i="7"/>
  <c r="AD281" i="7"/>
  <c r="K282" i="7"/>
  <c r="S282" i="7"/>
  <c r="AA282" i="7"/>
  <c r="H283" i="7"/>
  <c r="P283" i="7"/>
  <c r="X283" i="7"/>
  <c r="AF283" i="7"/>
  <c r="M284" i="7"/>
  <c r="U284" i="7"/>
  <c r="AC284" i="7"/>
  <c r="J285" i="7"/>
  <c r="R285" i="7"/>
  <c r="Z285" i="7"/>
  <c r="G286" i="7"/>
  <c r="O286" i="7"/>
  <c r="W286" i="7"/>
  <c r="AE286" i="7"/>
  <c r="L287" i="7"/>
  <c r="T287" i="7"/>
  <c r="AB287" i="7"/>
  <c r="I288" i="7"/>
  <c r="Q288" i="7"/>
  <c r="Y288" i="7"/>
  <c r="F289" i="7"/>
  <c r="N289" i="7"/>
  <c r="V289" i="7"/>
  <c r="AD289" i="7"/>
  <c r="K290" i="7"/>
  <c r="S290" i="7"/>
  <c r="AA290" i="7"/>
  <c r="H291" i="7"/>
  <c r="P291" i="7"/>
  <c r="X291" i="7"/>
  <c r="AF291" i="7"/>
  <c r="M292" i="7"/>
  <c r="U292" i="7"/>
  <c r="AC292" i="7"/>
  <c r="J293" i="7"/>
  <c r="R293" i="7"/>
  <c r="Z293" i="7"/>
  <c r="L463" i="7"/>
  <c r="T463" i="7"/>
  <c r="AB463" i="7"/>
  <c r="I464" i="7"/>
  <c r="Q464" i="7"/>
  <c r="Y464" i="7"/>
  <c r="F465" i="7"/>
  <c r="N465" i="7"/>
  <c r="V465" i="7"/>
  <c r="AD465" i="7"/>
  <c r="K466" i="7"/>
  <c r="S466" i="7"/>
  <c r="AA466" i="7"/>
  <c r="AM466" i="7" s="1"/>
  <c r="AB949" i="7"/>
  <c r="I950" i="7"/>
  <c r="Q950" i="7"/>
  <c r="Y950" i="7"/>
  <c r="F951" i="7"/>
  <c r="N951" i="7"/>
  <c r="V951" i="7"/>
  <c r="AD951" i="7"/>
  <c r="K952" i="7"/>
  <c r="S952" i="7"/>
  <c r="AA952" i="7"/>
  <c r="AM952" i="7" s="1"/>
  <c r="H953" i="7"/>
  <c r="P953" i="7"/>
  <c r="X953" i="7"/>
  <c r="AF953" i="7"/>
  <c r="M954" i="7"/>
  <c r="U954" i="7"/>
  <c r="AC954" i="7"/>
  <c r="J955" i="7"/>
  <c r="R955" i="7"/>
  <c r="Z955" i="7"/>
  <c r="G956" i="7"/>
  <c r="O956" i="7"/>
  <c r="W956" i="7"/>
  <c r="AE956" i="7"/>
  <c r="L957" i="7"/>
  <c r="T957" i="7"/>
  <c r="AB957" i="7"/>
  <c r="I958" i="7"/>
  <c r="Q958" i="7"/>
  <c r="Y958" i="7"/>
  <c r="F959" i="7"/>
  <c r="N959" i="7"/>
  <c r="V959" i="7"/>
  <c r="AD959" i="7"/>
  <c r="K960" i="7"/>
  <c r="S960" i="7"/>
  <c r="AA960" i="7"/>
  <c r="H961" i="7"/>
  <c r="P961" i="7"/>
  <c r="X961" i="7"/>
  <c r="AF961" i="7"/>
  <c r="M962" i="7"/>
  <c r="U962" i="7"/>
  <c r="AC962" i="7"/>
  <c r="J963" i="7"/>
  <c r="R963" i="7"/>
  <c r="Z963" i="7"/>
  <c r="G964" i="7"/>
  <c r="O964" i="7"/>
  <c r="W964" i="7"/>
  <c r="AE964" i="7"/>
  <c r="L965" i="7"/>
  <c r="T965" i="7"/>
  <c r="AB965" i="7"/>
  <c r="I966" i="7"/>
  <c r="Q966" i="7"/>
  <c r="Y966" i="7"/>
  <c r="F967" i="7"/>
  <c r="N967" i="7"/>
  <c r="V967" i="7"/>
  <c r="AD967" i="7"/>
  <c r="K968" i="7"/>
  <c r="S968" i="7"/>
  <c r="AA968" i="7"/>
  <c r="AM968" i="7" s="1"/>
  <c r="H969" i="7"/>
  <c r="P969" i="7"/>
  <c r="X969" i="7"/>
  <c r="AF969" i="7"/>
  <c r="M970" i="7"/>
  <c r="U970" i="7"/>
  <c r="AC970" i="7"/>
  <c r="J971" i="7"/>
  <c r="R971" i="7"/>
  <c r="Z971" i="7"/>
  <c r="G972" i="7"/>
  <c r="O972" i="7"/>
  <c r="W972" i="7"/>
  <c r="AE972" i="7"/>
  <c r="L973" i="7"/>
  <c r="T973" i="7"/>
  <c r="AB973" i="7"/>
  <c r="I974" i="7"/>
  <c r="Q974" i="7"/>
  <c r="Y974" i="7"/>
  <c r="F657" i="7"/>
  <c r="N657" i="7"/>
  <c r="V657" i="7"/>
  <c r="AD657" i="7"/>
  <c r="K658" i="7"/>
  <c r="S658" i="7"/>
  <c r="AA658" i="7"/>
  <c r="AM658" i="7" s="1"/>
  <c r="H659" i="7"/>
  <c r="P659" i="7"/>
  <c r="X659" i="7"/>
  <c r="AF659" i="7"/>
  <c r="M660" i="7"/>
  <c r="U660" i="7"/>
  <c r="AC660" i="7"/>
  <c r="J661" i="7"/>
  <c r="R661" i="7"/>
  <c r="Z661" i="7"/>
  <c r="G662" i="7"/>
  <c r="O662" i="7"/>
  <c r="W662" i="7"/>
  <c r="AE662" i="7"/>
  <c r="L663" i="7"/>
  <c r="T663" i="7"/>
  <c r="AB663" i="7"/>
  <c r="I664" i="7"/>
  <c r="Q664" i="7"/>
  <c r="Y664" i="7"/>
  <c r="F665" i="7"/>
  <c r="N665" i="7"/>
  <c r="V665" i="7"/>
  <c r="AD665" i="7"/>
  <c r="K666" i="7"/>
  <c r="S666" i="7"/>
  <c r="AA666" i="7"/>
  <c r="AM666" i="7" s="1"/>
  <c r="H667" i="7"/>
  <c r="Y579" i="7"/>
  <c r="F580" i="7"/>
  <c r="N580" i="7"/>
  <c r="H467" i="7"/>
  <c r="P467" i="7"/>
  <c r="X467" i="7"/>
  <c r="AF467" i="7"/>
  <c r="M468" i="7"/>
  <c r="U468" i="7"/>
  <c r="AC468" i="7"/>
  <c r="J469" i="7"/>
  <c r="R469" i="7"/>
  <c r="Z469" i="7"/>
  <c r="G470" i="7"/>
  <c r="O470" i="7"/>
  <c r="W470" i="7"/>
  <c r="AE470" i="7"/>
  <c r="L471" i="7"/>
  <c r="T471" i="7"/>
  <c r="AB471" i="7"/>
  <c r="I472" i="7"/>
  <c r="Q472" i="7"/>
  <c r="Y472" i="7"/>
  <c r="F473" i="7"/>
  <c r="N473" i="7"/>
  <c r="V473" i="7"/>
  <c r="AD473" i="7"/>
  <c r="K474" i="7"/>
  <c r="S474" i="7"/>
  <c r="AA474" i="7"/>
  <c r="AM474" i="7" s="1"/>
  <c r="H475" i="7"/>
  <c r="P475" i="7"/>
  <c r="X475" i="7"/>
  <c r="AF475" i="7"/>
  <c r="M476" i="7"/>
  <c r="U476" i="7"/>
  <c r="AC476" i="7"/>
  <c r="J477" i="7"/>
  <c r="T477" i="7"/>
  <c r="AB477" i="7"/>
  <c r="I478" i="7"/>
  <c r="Q478" i="7"/>
  <c r="Y478" i="7"/>
  <c r="F479" i="7"/>
  <c r="N479" i="7"/>
  <c r="V479" i="7"/>
  <c r="AD479" i="7"/>
  <c r="K480" i="7"/>
  <c r="S480" i="7"/>
  <c r="AA480" i="7"/>
  <c r="H481" i="7"/>
  <c r="P481" i="7"/>
  <c r="X481" i="7"/>
  <c r="AF481" i="7"/>
  <c r="M482" i="7"/>
  <c r="U482" i="7"/>
  <c r="AC482" i="7"/>
  <c r="J483" i="7"/>
  <c r="R483" i="7"/>
  <c r="Z483" i="7"/>
  <c r="G484" i="7"/>
  <c r="O484" i="7"/>
  <c r="W484" i="7"/>
  <c r="AE484" i="7"/>
  <c r="L485" i="7"/>
  <c r="T485" i="7"/>
  <c r="AB485" i="7"/>
  <c r="I486" i="7"/>
  <c r="Q486" i="7"/>
  <c r="Y486" i="7"/>
  <c r="F487" i="7"/>
  <c r="AH487" i="7"/>
  <c r="P667" i="7"/>
  <c r="V580" i="7"/>
  <c r="AD580" i="7"/>
  <c r="K581" i="7"/>
  <c r="S581" i="7"/>
  <c r="AA581" i="7"/>
  <c r="AM581" i="7" s="1"/>
  <c r="H582" i="7"/>
  <c r="P582" i="7"/>
  <c r="X582" i="7"/>
  <c r="AF582" i="7"/>
  <c r="M583" i="7"/>
  <c r="U583" i="7"/>
  <c r="AC583" i="7"/>
  <c r="J584" i="7"/>
  <c r="R584" i="7"/>
  <c r="Z584" i="7"/>
  <c r="G585" i="7"/>
  <c r="O585" i="7"/>
  <c r="W585" i="7"/>
  <c r="AE585" i="7"/>
  <c r="L586" i="7"/>
  <c r="T586" i="7"/>
  <c r="AB586" i="7"/>
  <c r="F663" i="7"/>
  <c r="N663" i="7"/>
  <c r="V663" i="7"/>
  <c r="AD663" i="7"/>
  <c r="K664" i="7"/>
  <c r="S664" i="7"/>
  <c r="AA664" i="7"/>
  <c r="AM664" i="7" s="1"/>
  <c r="H665" i="7"/>
  <c r="P665" i="7"/>
  <c r="X665" i="7"/>
  <c r="AF665" i="7"/>
  <c r="M666" i="7"/>
  <c r="U666" i="7"/>
  <c r="AC666" i="7"/>
  <c r="J667" i="7"/>
  <c r="R667" i="7"/>
  <c r="K670" i="7"/>
  <c r="S670" i="7"/>
  <c r="AA670" i="7"/>
  <c r="H671" i="7"/>
  <c r="P671" i="7"/>
  <c r="X671" i="7"/>
  <c r="AF671" i="7"/>
  <c r="M672" i="7"/>
  <c r="U672" i="7"/>
  <c r="AC672" i="7"/>
  <c r="J673" i="7"/>
  <c r="R673" i="7"/>
  <c r="Z673" i="7"/>
  <c r="G674" i="7"/>
  <c r="O674" i="7"/>
  <c r="W674" i="7"/>
  <c r="AE674" i="7"/>
  <c r="L675" i="7"/>
  <c r="T675" i="7"/>
  <c r="AB675" i="7"/>
  <c r="I676" i="7"/>
  <c r="Q676" i="7"/>
  <c r="Y676" i="7"/>
  <c r="F677" i="7"/>
  <c r="N677" i="7"/>
  <c r="V677" i="7"/>
  <c r="AD677" i="7"/>
  <c r="K678" i="7"/>
  <c r="S678" i="7"/>
  <c r="AA678" i="7"/>
  <c r="H679" i="7"/>
  <c r="P679" i="7"/>
  <c r="X679" i="7"/>
  <c r="AF679" i="7"/>
  <c r="M680" i="7"/>
  <c r="U680" i="7"/>
  <c r="AC680" i="7"/>
  <c r="J681" i="7"/>
  <c r="R681" i="7"/>
  <c r="Z681" i="7"/>
  <c r="G682" i="7"/>
  <c r="O682" i="7"/>
  <c r="W682" i="7"/>
  <c r="AE682" i="7"/>
  <c r="L683" i="7"/>
  <c r="T683" i="7"/>
  <c r="AB683" i="7"/>
  <c r="N487" i="7"/>
  <c r="V487" i="7"/>
  <c r="AD487" i="7"/>
  <c r="K488" i="7"/>
  <c r="S488" i="7"/>
  <c r="AA488" i="7"/>
  <c r="H489" i="7"/>
  <c r="P489" i="7"/>
  <c r="X489" i="7"/>
  <c r="AF489" i="7"/>
  <c r="L560" i="7"/>
  <c r="T560" i="7"/>
  <c r="AB560" i="7"/>
  <c r="I561" i="7"/>
  <c r="Q561" i="7"/>
  <c r="Y561" i="7"/>
  <c r="F562" i="7"/>
  <c r="N562" i="7"/>
  <c r="V562" i="7"/>
  <c r="AD562" i="7"/>
  <c r="K563" i="7"/>
  <c r="S563" i="7"/>
  <c r="AA563" i="7"/>
  <c r="AM563" i="7" s="1"/>
  <c r="H564" i="7"/>
  <c r="P564" i="7"/>
  <c r="X564" i="7"/>
  <c r="AF564" i="7"/>
  <c r="M565" i="7"/>
  <c r="U565" i="7"/>
  <c r="AC565" i="7"/>
  <c r="J566" i="7"/>
  <c r="R566" i="7"/>
  <c r="Z566" i="7"/>
  <c r="G567" i="7"/>
  <c r="O567" i="7"/>
  <c r="W567" i="7"/>
  <c r="AE567" i="7"/>
  <c r="L568" i="7"/>
  <c r="T568" i="7"/>
  <c r="AB568" i="7"/>
  <c r="I569" i="7"/>
  <c r="Q569" i="7"/>
  <c r="Y569" i="7"/>
  <c r="F570" i="7"/>
  <c r="N570" i="7"/>
  <c r="V570" i="7"/>
  <c r="AD570" i="7"/>
  <c r="K571" i="7"/>
  <c r="S571" i="7"/>
  <c r="AA571" i="7"/>
  <c r="AM571" i="7" s="1"/>
  <c r="H572" i="7"/>
  <c r="P572" i="7"/>
  <c r="X572" i="7"/>
  <c r="AF572" i="7"/>
  <c r="M573" i="7"/>
  <c r="U573" i="7"/>
  <c r="AC573" i="7"/>
  <c r="J574" i="7"/>
  <c r="R574" i="7"/>
  <c r="Z574" i="7"/>
  <c r="G575" i="7"/>
  <c r="O575" i="7"/>
  <c r="W575" i="7"/>
  <c r="AE575" i="7"/>
  <c r="L576" i="7"/>
  <c r="T576" i="7"/>
  <c r="AB576" i="7"/>
  <c r="I577" i="7"/>
  <c r="Q577" i="7"/>
  <c r="Y577" i="7"/>
  <c r="F578" i="7"/>
  <c r="N578" i="7"/>
  <c r="V578" i="7"/>
  <c r="AD578" i="7"/>
  <c r="K579" i="7"/>
  <c r="S579" i="7"/>
  <c r="AA579" i="7"/>
  <c r="AM579" i="7" s="1"/>
  <c r="H580" i="7"/>
  <c r="P580" i="7"/>
  <c r="X580" i="7"/>
  <c r="AF580" i="7"/>
  <c r="M581" i="7"/>
  <c r="U581" i="7"/>
  <c r="AC581" i="7"/>
  <c r="J582" i="7"/>
  <c r="R582" i="7"/>
  <c r="Z582" i="7"/>
  <c r="G583" i="7"/>
  <c r="O583" i="7"/>
  <c r="W583" i="7"/>
  <c r="AE583" i="7"/>
  <c r="L584" i="7"/>
  <c r="T584" i="7"/>
  <c r="AB584" i="7"/>
  <c r="I585" i="7"/>
  <c r="Q585" i="7"/>
  <c r="Y585" i="7"/>
  <c r="F586" i="7"/>
  <c r="N586" i="7"/>
  <c r="V586" i="7"/>
  <c r="AD586" i="7"/>
  <c r="J657" i="7"/>
  <c r="R657" i="7"/>
  <c r="Z657" i="7"/>
  <c r="G658" i="7"/>
  <c r="O658" i="7"/>
  <c r="W658" i="7"/>
  <c r="AE658" i="7"/>
  <c r="L659" i="7"/>
  <c r="T659" i="7"/>
  <c r="AB659" i="7"/>
  <c r="I660" i="7"/>
  <c r="Q660" i="7"/>
  <c r="Y660" i="7"/>
  <c r="F661" i="7"/>
  <c r="N661" i="7"/>
  <c r="V661" i="7"/>
  <c r="AD661" i="7"/>
  <c r="K662" i="7"/>
  <c r="S662" i="7"/>
  <c r="AA662" i="7"/>
  <c r="H663" i="7"/>
  <c r="P663" i="7"/>
  <c r="X663" i="7"/>
  <c r="AF663" i="7"/>
  <c r="M664" i="7"/>
  <c r="U664" i="7"/>
  <c r="AC664" i="7"/>
  <c r="AD869" i="7"/>
  <c r="K870" i="7"/>
  <c r="S870" i="7"/>
  <c r="AA870" i="7"/>
  <c r="AM870" i="7" s="1"/>
  <c r="H871" i="7"/>
  <c r="P871" i="7"/>
  <c r="X871" i="7"/>
  <c r="AF871" i="7"/>
  <c r="M872" i="7"/>
  <c r="U872" i="7"/>
  <c r="AC872" i="7"/>
  <c r="J873" i="7"/>
  <c r="R873" i="7"/>
  <c r="Z873" i="7"/>
  <c r="G874" i="7"/>
  <c r="O874" i="7"/>
  <c r="W874" i="7"/>
  <c r="AE874" i="7"/>
  <c r="L875" i="7"/>
  <c r="T875" i="7"/>
  <c r="AB875" i="7"/>
  <c r="I876" i="7"/>
  <c r="Q876" i="7"/>
  <c r="Y876" i="7"/>
  <c r="F877" i="7"/>
  <c r="N877" i="7"/>
  <c r="V877" i="7"/>
  <c r="AD877" i="7"/>
  <c r="G949" i="7"/>
  <c r="O949" i="7"/>
  <c r="W949" i="7"/>
  <c r="AE949" i="7"/>
  <c r="L950" i="7"/>
  <c r="T950" i="7"/>
  <c r="AB950" i="7"/>
  <c r="I951" i="7"/>
  <c r="Q951" i="7"/>
  <c r="Y951" i="7"/>
  <c r="F952" i="7"/>
  <c r="N952" i="7"/>
  <c r="V952" i="7"/>
  <c r="AD952" i="7"/>
  <c r="K953" i="7"/>
  <c r="S953" i="7"/>
  <c r="AA953" i="7"/>
  <c r="AM953" i="7" s="1"/>
  <c r="H954" i="7"/>
  <c r="P954" i="7"/>
  <c r="X954" i="7"/>
  <c r="AF954" i="7"/>
  <c r="M955" i="7"/>
  <c r="U955" i="7"/>
  <c r="AC955" i="7"/>
  <c r="J956" i="7"/>
  <c r="R956" i="7"/>
  <c r="Z956" i="7"/>
  <c r="G957" i="7"/>
  <c r="O957" i="7"/>
  <c r="W957" i="7"/>
  <c r="AE957" i="7"/>
  <c r="L958" i="7"/>
  <c r="T958" i="7"/>
  <c r="AB958" i="7"/>
  <c r="I959" i="7"/>
  <c r="Q959" i="7"/>
  <c r="Y959" i="7"/>
  <c r="F960" i="7"/>
  <c r="J665" i="7"/>
  <c r="R665" i="7"/>
  <c r="Z665" i="7"/>
  <c r="G666" i="7"/>
  <c r="O666" i="7"/>
  <c r="W666" i="7"/>
  <c r="AE666" i="7"/>
  <c r="L667" i="7"/>
  <c r="T667" i="7"/>
  <c r="AD667" i="7"/>
  <c r="K668" i="7"/>
  <c r="S668" i="7"/>
  <c r="AA668" i="7"/>
  <c r="AM668" i="7" s="1"/>
  <c r="H669" i="7"/>
  <c r="P669" i="7"/>
  <c r="X669" i="7"/>
  <c r="AF669" i="7"/>
  <c r="M670" i="7"/>
  <c r="U670" i="7"/>
  <c r="AC670" i="7"/>
  <c r="J671" i="7"/>
  <c r="R671" i="7"/>
  <c r="Z671" i="7"/>
  <c r="G672" i="7"/>
  <c r="O672" i="7"/>
  <c r="W672" i="7"/>
  <c r="AE672" i="7"/>
  <c r="L673" i="7"/>
  <c r="T673" i="7"/>
  <c r="AB673" i="7"/>
  <c r="I674" i="7"/>
  <c r="Q674" i="7"/>
  <c r="Y674" i="7"/>
  <c r="F675" i="7"/>
  <c r="N675" i="7"/>
  <c r="V675" i="7"/>
  <c r="AD675" i="7"/>
  <c r="K676" i="7"/>
  <c r="S676" i="7"/>
  <c r="AA676" i="7"/>
  <c r="AM676" i="7" s="1"/>
  <c r="H677" i="7"/>
  <c r="P677" i="7"/>
  <c r="X677" i="7"/>
  <c r="AF677" i="7"/>
  <c r="M678" i="7"/>
  <c r="U678" i="7"/>
  <c r="AC678" i="7"/>
  <c r="J679" i="7"/>
  <c r="R679" i="7"/>
  <c r="Z679" i="7"/>
  <c r="G680" i="7"/>
  <c r="O680" i="7"/>
  <c r="W680" i="7"/>
  <c r="AE680" i="7"/>
  <c r="L681" i="7"/>
  <c r="T681" i="7"/>
  <c r="AB681" i="7"/>
  <c r="I682" i="7"/>
  <c r="Q682" i="7"/>
  <c r="Y682" i="7"/>
  <c r="F683" i="7"/>
  <c r="N683" i="7"/>
  <c r="V683" i="7"/>
  <c r="AD683" i="7"/>
  <c r="H851" i="7"/>
  <c r="P851" i="7"/>
  <c r="X851" i="7"/>
  <c r="AF851" i="7"/>
  <c r="M852" i="7"/>
  <c r="U852" i="7"/>
  <c r="AC852" i="7"/>
  <c r="J853" i="7"/>
  <c r="R853" i="7"/>
  <c r="Z853" i="7"/>
  <c r="G854" i="7"/>
  <c r="O854" i="7"/>
  <c r="W854" i="7"/>
  <c r="AE854" i="7"/>
  <c r="L855" i="7"/>
  <c r="T855" i="7"/>
  <c r="AB855" i="7"/>
  <c r="I856" i="7"/>
  <c r="Q856" i="7"/>
  <c r="Y856" i="7"/>
  <c r="F857" i="7"/>
  <c r="N857" i="7"/>
  <c r="V857" i="7"/>
  <c r="AD857" i="7"/>
  <c r="K858" i="7"/>
  <c r="S858" i="7"/>
  <c r="AA858" i="7"/>
  <c r="AM858" i="7" s="1"/>
  <c r="H859" i="7"/>
  <c r="P859" i="7"/>
  <c r="X859" i="7"/>
  <c r="AF859" i="7"/>
  <c r="M860" i="7"/>
  <c r="U860" i="7"/>
  <c r="AC860" i="7"/>
  <c r="J861" i="7"/>
  <c r="R861" i="7"/>
  <c r="Z861" i="7"/>
  <c r="G862" i="7"/>
  <c r="O862" i="7"/>
  <c r="W862" i="7"/>
  <c r="AE862" i="7"/>
  <c r="L863" i="7"/>
  <c r="T863" i="7"/>
  <c r="AB863" i="7"/>
  <c r="I864" i="7"/>
  <c r="Q864" i="7"/>
  <c r="Y864" i="7"/>
  <c r="F865" i="7"/>
  <c r="N865" i="7"/>
  <c r="V865" i="7"/>
  <c r="AD865" i="7"/>
  <c r="K866" i="7"/>
  <c r="S866" i="7"/>
  <c r="AA866" i="7"/>
  <c r="AM866" i="7" s="1"/>
  <c r="H867" i="7"/>
  <c r="P867" i="7"/>
  <c r="X867" i="7"/>
  <c r="AF867" i="7"/>
  <c r="M868" i="7"/>
  <c r="U868" i="7"/>
  <c r="AC868" i="7"/>
  <c r="J869" i="7"/>
  <c r="R869" i="7"/>
  <c r="Z869" i="7"/>
  <c r="G870" i="7"/>
  <c r="O870" i="7"/>
  <c r="W870" i="7"/>
  <c r="AE870" i="7"/>
  <c r="L871" i="7"/>
  <c r="T871" i="7"/>
  <c r="AB871" i="7"/>
  <c r="I872" i="7"/>
  <c r="Q872" i="7"/>
  <c r="Y872" i="7"/>
  <c r="F873" i="7"/>
  <c r="N873" i="7"/>
  <c r="V873" i="7"/>
  <c r="AD873" i="7"/>
  <c r="K874" i="7"/>
  <c r="S874" i="7"/>
  <c r="AA874" i="7"/>
  <c r="AM874" i="7" s="1"/>
  <c r="H875" i="7"/>
  <c r="P875" i="7"/>
  <c r="X875" i="7"/>
  <c r="AF875" i="7"/>
  <c r="M876" i="7"/>
  <c r="U876" i="7"/>
  <c r="AC876" i="7"/>
  <c r="J877" i="7"/>
  <c r="R877" i="7"/>
  <c r="Z877" i="7"/>
  <c r="F948" i="7"/>
  <c r="N948" i="7"/>
  <c r="V948" i="7"/>
  <c r="AD948" i="7"/>
  <c r="K949" i="7"/>
  <c r="S949" i="7"/>
  <c r="AA949" i="7"/>
  <c r="AM949" i="7" s="1"/>
  <c r="H950" i="7"/>
  <c r="P950" i="7"/>
  <c r="X950" i="7"/>
  <c r="AF950" i="7"/>
  <c r="M951" i="7"/>
  <c r="U951" i="7"/>
  <c r="AC951" i="7"/>
  <c r="J952" i="7"/>
  <c r="AH474" i="7"/>
  <c r="N960" i="7"/>
  <c r="V960" i="7"/>
  <c r="AD960" i="7"/>
  <c r="K961" i="7"/>
  <c r="S961" i="7"/>
  <c r="AA961" i="7"/>
  <c r="AM961" i="7" s="1"/>
  <c r="H962" i="7"/>
  <c r="P962" i="7"/>
  <c r="X962" i="7"/>
  <c r="AF962" i="7"/>
  <c r="M963" i="7"/>
  <c r="U963" i="7"/>
  <c r="AC963" i="7"/>
  <c r="J964" i="7"/>
  <c r="R964" i="7"/>
  <c r="Z964" i="7"/>
  <c r="G965" i="7"/>
  <c r="O965" i="7"/>
  <c r="W965" i="7"/>
  <c r="AE965" i="7"/>
  <c r="L966" i="7"/>
  <c r="T966" i="7"/>
  <c r="AB966" i="7"/>
  <c r="I967" i="7"/>
  <c r="Q967" i="7"/>
  <c r="Y967" i="7"/>
  <c r="F968" i="7"/>
  <c r="N968" i="7"/>
  <c r="V968" i="7"/>
  <c r="AD968" i="7"/>
  <c r="K969" i="7"/>
  <c r="S969" i="7"/>
  <c r="AA969" i="7"/>
  <c r="AM969" i="7" s="1"/>
  <c r="H970" i="7"/>
  <c r="P970" i="7"/>
  <c r="X970" i="7"/>
  <c r="AF970" i="7"/>
  <c r="M971" i="7"/>
  <c r="U971" i="7"/>
  <c r="AC971" i="7"/>
  <c r="J972" i="7"/>
  <c r="R972" i="7"/>
  <c r="Z972" i="7"/>
  <c r="G973" i="7"/>
  <c r="O973" i="7"/>
  <c r="W973" i="7"/>
  <c r="AE973" i="7"/>
  <c r="L974" i="7"/>
  <c r="T974" i="7"/>
  <c r="AB974" i="7"/>
  <c r="AH469" i="7"/>
  <c r="AH859" i="7"/>
  <c r="AG679" i="7"/>
  <c r="AG675" i="7"/>
  <c r="AG671" i="7"/>
  <c r="AG667" i="7"/>
  <c r="AG581" i="7"/>
  <c r="AG577" i="7"/>
  <c r="AG573" i="7"/>
  <c r="AG569" i="7"/>
  <c r="AH488" i="7"/>
  <c r="AH476" i="7"/>
  <c r="AH472" i="7"/>
  <c r="R952" i="7"/>
  <c r="Z952" i="7"/>
  <c r="G953" i="7"/>
  <c r="O953" i="7"/>
  <c r="W953" i="7"/>
  <c r="AE953" i="7"/>
  <c r="L954" i="7"/>
  <c r="T954" i="7"/>
  <c r="AB954" i="7"/>
  <c r="I955" i="7"/>
  <c r="Q955" i="7"/>
  <c r="Y955" i="7"/>
  <c r="F956" i="7"/>
  <c r="N956" i="7"/>
  <c r="V956" i="7"/>
  <c r="AD956" i="7"/>
  <c r="K957" i="7"/>
  <c r="S957" i="7"/>
  <c r="AA957" i="7"/>
  <c r="AM957" i="7" s="1"/>
  <c r="H958" i="7"/>
  <c r="P958" i="7"/>
  <c r="X958" i="7"/>
  <c r="AF958" i="7"/>
  <c r="M959" i="7"/>
  <c r="U959" i="7"/>
  <c r="AC959" i="7"/>
  <c r="J960" i="7"/>
  <c r="R960" i="7"/>
  <c r="Z960" i="7"/>
  <c r="G961" i="7"/>
  <c r="O961" i="7"/>
  <c r="W961" i="7"/>
  <c r="AE961" i="7"/>
  <c r="L962" i="7"/>
  <c r="T962" i="7"/>
  <c r="AB962" i="7"/>
  <c r="I963" i="7"/>
  <c r="Q963" i="7"/>
  <c r="Y963" i="7"/>
  <c r="F964" i="7"/>
  <c r="N964" i="7"/>
  <c r="V964" i="7"/>
  <c r="AD964" i="7"/>
  <c r="K965" i="7"/>
  <c r="S965" i="7"/>
  <c r="AA965" i="7"/>
  <c r="H966" i="7"/>
  <c r="P966" i="7"/>
  <c r="X966" i="7"/>
  <c r="AF966" i="7"/>
  <c r="M967" i="7"/>
  <c r="U967" i="7"/>
  <c r="AC967" i="7"/>
  <c r="J968" i="7"/>
  <c r="R968" i="7"/>
  <c r="Z968" i="7"/>
  <c r="G969" i="7"/>
  <c r="O969" i="7"/>
  <c r="W969" i="7"/>
  <c r="AE969" i="7"/>
  <c r="L970" i="7"/>
  <c r="T970" i="7"/>
  <c r="AB970" i="7"/>
  <c r="I971" i="7"/>
  <c r="Q971" i="7"/>
  <c r="Y971" i="7"/>
  <c r="F972" i="7"/>
  <c r="N972" i="7"/>
  <c r="V972" i="7"/>
  <c r="AD972" i="7"/>
  <c r="K973" i="7"/>
  <c r="S973" i="7"/>
  <c r="AA973" i="7"/>
  <c r="AM973" i="7" s="1"/>
  <c r="H974" i="7"/>
  <c r="P974" i="7"/>
  <c r="X974" i="7"/>
  <c r="AF974" i="7"/>
  <c r="AH862" i="7"/>
  <c r="AH662" i="7"/>
  <c r="AH564" i="7"/>
  <c r="AG488" i="7"/>
  <c r="AG484" i="7"/>
  <c r="AG472" i="7"/>
  <c r="AG468" i="7"/>
  <c r="AH283" i="7"/>
  <c r="F177" i="7"/>
  <c r="F185" i="7"/>
  <c r="F193" i="7"/>
  <c r="AH966" i="7"/>
  <c r="AH962" i="7"/>
  <c r="AH958" i="7"/>
  <c r="AG874" i="7"/>
  <c r="AG870" i="7"/>
  <c r="AG866" i="7"/>
  <c r="AG862" i="7"/>
  <c r="AG858" i="7"/>
  <c r="AG854" i="7"/>
  <c r="AG682" i="7"/>
  <c r="AG678" i="7"/>
  <c r="AG674" i="7"/>
  <c r="AG670" i="7"/>
  <c r="AG666" i="7"/>
  <c r="AG662" i="7"/>
  <c r="AG658" i="7"/>
  <c r="AG584" i="7"/>
  <c r="AG580" i="7"/>
  <c r="AG576" i="7"/>
  <c r="AG572" i="7"/>
  <c r="AG568" i="7"/>
  <c r="AG564" i="7"/>
  <c r="AG560" i="7"/>
  <c r="AH463" i="7"/>
  <c r="AG386" i="7"/>
  <c r="AG378" i="7"/>
  <c r="AG370" i="7"/>
  <c r="AG291" i="7"/>
  <c r="AG287" i="7"/>
  <c r="AG283" i="7"/>
  <c r="AG279" i="7"/>
  <c r="AG275" i="7"/>
  <c r="AG271" i="7"/>
  <c r="AG267" i="7"/>
  <c r="AG194" i="7"/>
  <c r="AG190" i="7"/>
  <c r="AG186" i="7"/>
  <c r="AG182" i="7"/>
  <c r="AG178" i="7"/>
  <c r="AG174" i="7"/>
  <c r="AG170" i="7"/>
  <c r="R974" i="7"/>
  <c r="Z974" i="7"/>
  <c r="F170" i="7"/>
  <c r="F178" i="7"/>
  <c r="F186" i="7"/>
  <c r="F194" i="7"/>
  <c r="AG974" i="7"/>
  <c r="AG970" i="7"/>
  <c r="AG966" i="7"/>
  <c r="AG962" i="7"/>
  <c r="AG958" i="7"/>
  <c r="AG954" i="7"/>
  <c r="AG950" i="7"/>
  <c r="AH877" i="7"/>
  <c r="AH865" i="7"/>
  <c r="AH861" i="7"/>
  <c r="AH857" i="7"/>
  <c r="AH853" i="7"/>
  <c r="AH677" i="7"/>
  <c r="AH673" i="7"/>
  <c r="AH669" i="7"/>
  <c r="AH665" i="7"/>
  <c r="AH661" i="7"/>
  <c r="AH657" i="7"/>
  <c r="AH583" i="7"/>
  <c r="AH579" i="7"/>
  <c r="AH575" i="7"/>
  <c r="AH571" i="7"/>
  <c r="AH567" i="7"/>
  <c r="AH563" i="7"/>
  <c r="AG479" i="7"/>
  <c r="AG475" i="7"/>
  <c r="AH286" i="7"/>
  <c r="AH282" i="7"/>
  <c r="AH278" i="7"/>
  <c r="AH274" i="7"/>
  <c r="AH270" i="7"/>
  <c r="F171" i="7"/>
  <c r="F179" i="7"/>
  <c r="F187" i="7"/>
  <c r="F195" i="7"/>
  <c r="AH973" i="7"/>
  <c r="AH965" i="7"/>
  <c r="AH961" i="7"/>
  <c r="AH957" i="7"/>
  <c r="AH953" i="7"/>
  <c r="AH949" i="7"/>
  <c r="AG877" i="7"/>
  <c r="AG873" i="7"/>
  <c r="AG869" i="7"/>
  <c r="AG865" i="7"/>
  <c r="AG861" i="7"/>
  <c r="AG857" i="7"/>
  <c r="AG853" i="7"/>
  <c r="AG681" i="7"/>
  <c r="AG677" i="7"/>
  <c r="AG673" i="7"/>
  <c r="AG669" i="7"/>
  <c r="AG665" i="7"/>
  <c r="AG661" i="7"/>
  <c r="AG657" i="7"/>
  <c r="AG583" i="7"/>
  <c r="AG579" i="7"/>
  <c r="AG575" i="7"/>
  <c r="AG571" i="7"/>
  <c r="AG567" i="7"/>
  <c r="AG563" i="7"/>
  <c r="AH482" i="7"/>
  <c r="AH470" i="7"/>
  <c r="AH466" i="7"/>
  <c r="AG290" i="7"/>
  <c r="AG286" i="7"/>
  <c r="AG282" i="7"/>
  <c r="AG278" i="7"/>
  <c r="AG274" i="7"/>
  <c r="AG270" i="7"/>
  <c r="AG193" i="7"/>
  <c r="AG189" i="7"/>
  <c r="AG185" i="7"/>
  <c r="AG181" i="7"/>
  <c r="AG177" i="7"/>
  <c r="AG173" i="7"/>
  <c r="AG169" i="7"/>
  <c r="F172" i="7"/>
  <c r="F180" i="7"/>
  <c r="F188" i="7"/>
  <c r="AG973" i="7"/>
  <c r="AG969" i="7"/>
  <c r="AG965" i="7"/>
  <c r="AG961" i="7"/>
  <c r="AG957" i="7"/>
  <c r="AG953" i="7"/>
  <c r="AG949" i="7"/>
  <c r="AH876" i="7"/>
  <c r="AH872" i="7"/>
  <c r="AH868" i="7"/>
  <c r="AH860" i="7"/>
  <c r="AH856" i="7"/>
  <c r="AH852" i="7"/>
  <c r="AH680" i="7"/>
  <c r="AH676" i="7"/>
  <c r="AH672" i="7"/>
  <c r="AH668" i="7"/>
  <c r="AH664" i="7"/>
  <c r="AH660" i="7"/>
  <c r="AH586" i="7"/>
  <c r="AH582" i="7"/>
  <c r="AH578" i="7"/>
  <c r="AH574" i="7"/>
  <c r="AH570" i="7"/>
  <c r="AH566" i="7"/>
  <c r="AH562" i="7"/>
  <c r="AG486" i="7"/>
  <c r="AG482" i="7"/>
  <c r="AG478" i="7"/>
  <c r="AG474" i="7"/>
  <c r="AG470" i="7"/>
  <c r="AG466" i="7"/>
  <c r="AH293" i="7"/>
  <c r="AH289" i="7"/>
  <c r="AH285" i="7"/>
  <c r="AH281" i="7"/>
  <c r="AH277" i="7"/>
  <c r="AH273" i="7"/>
  <c r="AH269" i="7"/>
  <c r="F173" i="7"/>
  <c r="F181" i="7"/>
  <c r="F189" i="7"/>
  <c r="AH972" i="7"/>
  <c r="AH968" i="7"/>
  <c r="AH964" i="7"/>
  <c r="AH960" i="7"/>
  <c r="AH956" i="7"/>
  <c r="AH952" i="7"/>
  <c r="AH948" i="7"/>
  <c r="AG876" i="7"/>
  <c r="AG872" i="7"/>
  <c r="AG868" i="7"/>
  <c r="AG864" i="7"/>
  <c r="AG860" i="7"/>
  <c r="AG856" i="7"/>
  <c r="AG852" i="7"/>
  <c r="AG770" i="7"/>
  <c r="AG754" i="7"/>
  <c r="AG680" i="7"/>
  <c r="AG676" i="7"/>
  <c r="AG672" i="7"/>
  <c r="AG668" i="7"/>
  <c r="AG664" i="7"/>
  <c r="AG660" i="7"/>
  <c r="AG586" i="7"/>
  <c r="AG582" i="7"/>
  <c r="AG578" i="7"/>
  <c r="AG574" i="7"/>
  <c r="AG570" i="7"/>
  <c r="AG566" i="7"/>
  <c r="AG562" i="7"/>
  <c r="AH489" i="7"/>
  <c r="AH485" i="7"/>
  <c r="AH481" i="7"/>
  <c r="AH477" i="7"/>
  <c r="AH473" i="7"/>
  <c r="AH465" i="7"/>
  <c r="AG293" i="7"/>
  <c r="AG289" i="7"/>
  <c r="AG285" i="7"/>
  <c r="AG281" i="7"/>
  <c r="AG277" i="7"/>
  <c r="AG273" i="7"/>
  <c r="AG269" i="7"/>
  <c r="AG192" i="7"/>
  <c r="AG188" i="7"/>
  <c r="AG184" i="7"/>
  <c r="AG180" i="7"/>
  <c r="AG176" i="7"/>
  <c r="AG172" i="7"/>
  <c r="F174" i="7"/>
  <c r="F182" i="7"/>
  <c r="F190" i="7"/>
  <c r="AG972" i="7"/>
  <c r="AG968" i="7"/>
  <c r="AG964" i="7"/>
  <c r="AG960" i="7"/>
  <c r="AG956" i="7"/>
  <c r="AG952" i="7"/>
  <c r="AG948" i="7"/>
  <c r="AH871" i="7"/>
  <c r="AH855" i="7"/>
  <c r="AH851" i="7"/>
  <c r="AH683" i="7"/>
  <c r="AH679" i="7"/>
  <c r="AH675" i="7"/>
  <c r="AH671" i="7"/>
  <c r="AH667" i="7"/>
  <c r="AH663" i="7"/>
  <c r="AH659" i="7"/>
  <c r="AH585" i="7"/>
  <c r="AH581" i="7"/>
  <c r="AH577" i="7"/>
  <c r="AH573" i="7"/>
  <c r="AH569" i="7"/>
  <c r="AH565" i="7"/>
  <c r="AH561" i="7"/>
  <c r="AG489" i="7"/>
  <c r="AG485" i="7"/>
  <c r="AG481" i="7"/>
  <c r="AG477" i="7"/>
  <c r="AG473" i="7"/>
  <c r="AG469" i="7"/>
  <c r="AG465" i="7"/>
  <c r="AH292" i="7"/>
  <c r="AH288" i="7"/>
  <c r="AH284" i="7"/>
  <c r="AH280" i="7"/>
  <c r="AH276" i="7"/>
  <c r="AH272" i="7"/>
  <c r="AH268" i="7"/>
  <c r="F175" i="7"/>
  <c r="F183" i="7"/>
  <c r="F191" i="7"/>
  <c r="AH971" i="7"/>
  <c r="AH967" i="7"/>
  <c r="AH963" i="7"/>
  <c r="AH959" i="7"/>
  <c r="AH955" i="7"/>
  <c r="AH951" i="7"/>
  <c r="AG875" i="7"/>
  <c r="AG871" i="7"/>
  <c r="AG867" i="7"/>
  <c r="AG863" i="7"/>
  <c r="AG859" i="7"/>
  <c r="AG855" i="7"/>
  <c r="AG851" i="7"/>
  <c r="AG683" i="7"/>
  <c r="AG663" i="7"/>
  <c r="AG659" i="7"/>
  <c r="AG585" i="7"/>
  <c r="AG565" i="7"/>
  <c r="AG561" i="7"/>
  <c r="AH484" i="7"/>
  <c r="AH480" i="7"/>
  <c r="AH468" i="7"/>
  <c r="AH464" i="7"/>
  <c r="AG387" i="7"/>
  <c r="AG379" i="7"/>
  <c r="AG371" i="7"/>
  <c r="AG292" i="7"/>
  <c r="AG288" i="7"/>
  <c r="AG284" i="7"/>
  <c r="AG280" i="7"/>
  <c r="AG276" i="7"/>
  <c r="AG272" i="7"/>
  <c r="AG268" i="7"/>
  <c r="AG195" i="7"/>
  <c r="AG191" i="7"/>
  <c r="AG187" i="7"/>
  <c r="AG183" i="7"/>
  <c r="AG179" i="7"/>
  <c r="AG175" i="7"/>
  <c r="AG171" i="7"/>
  <c r="F176" i="7"/>
  <c r="F184" i="7"/>
  <c r="F192" i="7"/>
  <c r="AG971" i="7"/>
  <c r="AG967" i="7"/>
  <c r="AG963" i="7"/>
  <c r="AG959" i="7"/>
  <c r="AG955" i="7"/>
  <c r="AG951" i="7"/>
  <c r="AH870" i="7"/>
  <c r="AH866" i="7"/>
  <c r="AH658" i="7"/>
  <c r="AH560" i="7"/>
  <c r="AG480" i="7"/>
  <c r="AG476" i="7"/>
  <c r="AG464" i="7"/>
  <c r="AH291" i="7"/>
  <c r="AH275" i="7"/>
  <c r="AH267" i="7"/>
  <c r="AH186" i="7"/>
  <c r="AH759" i="7"/>
  <c r="AH755" i="7"/>
  <c r="AH763" i="7"/>
  <c r="AH767" i="7"/>
  <c r="AG763" i="7"/>
  <c r="AG758" i="7"/>
  <c r="AG390" i="7"/>
  <c r="AG382" i="7"/>
  <c r="AG374" i="7"/>
  <c r="AG366" i="7"/>
  <c r="AG762" i="7"/>
  <c r="AH768" i="7"/>
  <c r="AH756" i="7"/>
  <c r="AG766" i="7"/>
  <c r="AG768" i="7"/>
  <c r="AG764" i="7"/>
  <c r="AG760" i="7"/>
  <c r="AG384" i="7"/>
  <c r="AG376" i="7"/>
  <c r="AG391" i="7"/>
  <c r="AG375" i="7"/>
  <c r="AG773" i="7"/>
  <c r="AG761" i="7"/>
  <c r="AG780" i="7"/>
  <c r="AG776" i="7"/>
  <c r="AG383" i="7"/>
  <c r="AG367" i="7"/>
  <c r="AG369" i="7"/>
  <c r="AG365" i="7"/>
  <c r="AG388" i="7"/>
  <c r="AG380" i="7"/>
  <c r="AH772" i="7"/>
  <c r="AG777" i="7"/>
  <c r="AG769" i="7"/>
  <c r="AG55" i="7"/>
  <c r="AH757" i="7"/>
  <c r="AH765" i="7"/>
  <c r="AG46" i="7"/>
  <c r="AG756" i="7"/>
  <c r="AG779" i="7"/>
  <c r="AG775" i="7"/>
  <c r="AG771" i="7"/>
  <c r="AG767" i="7"/>
  <c r="AG759" i="7"/>
  <c r="AG755" i="7"/>
  <c r="AG389" i="7"/>
  <c r="AG381" i="7"/>
  <c r="AG373" i="7"/>
  <c r="AH773" i="7"/>
  <c r="AG772" i="7"/>
  <c r="AG385" i="7"/>
  <c r="AG377" i="7"/>
  <c r="AH882" i="7"/>
  <c r="AG42" i="7"/>
  <c r="AG52" i="7"/>
  <c r="AG44" i="7"/>
  <c r="AH785" i="7"/>
  <c r="AG527" i="7"/>
  <c r="AG32" i="7"/>
  <c r="AG22" i="7"/>
  <c r="AG18" i="7"/>
  <c r="AG16" i="7"/>
  <c r="AG12" i="7"/>
  <c r="AH769" i="7"/>
  <c r="AG721" i="7"/>
  <c r="AG765" i="7"/>
  <c r="AG757" i="7"/>
  <c r="AG60" i="7"/>
  <c r="AG54" i="7"/>
  <c r="AG28" i="7"/>
  <c r="AG20" i="7"/>
  <c r="AG8" i="7"/>
  <c r="AG591" i="7"/>
  <c r="AG64" i="7"/>
  <c r="AG48" i="7"/>
  <c r="AH298" i="7"/>
  <c r="AH200" i="7"/>
  <c r="AG51" i="7"/>
  <c r="AG47" i="7"/>
  <c r="AG43" i="7"/>
  <c r="AG31" i="7"/>
  <c r="AG29" i="7"/>
  <c r="AG27" i="7"/>
  <c r="AG25" i="7"/>
  <c r="AG23" i="7"/>
  <c r="AG21" i="7"/>
  <c r="AG19" i="7"/>
  <c r="AG17" i="7"/>
  <c r="AG15" i="7"/>
  <c r="AG13" i="7"/>
  <c r="AG11" i="7"/>
  <c r="AG9" i="7"/>
  <c r="AG7" i="7"/>
  <c r="AG58" i="7"/>
  <c r="AG50" i="7"/>
  <c r="AG785" i="7"/>
  <c r="AH771" i="7"/>
  <c r="AH688" i="7"/>
  <c r="AH494" i="7"/>
  <c r="AG430" i="7"/>
  <c r="AG65" i="7"/>
  <c r="AG61" i="7"/>
  <c r="AG57" i="7"/>
  <c r="AG56" i="7"/>
  <c r="AG40" i="7"/>
  <c r="AG26" i="7"/>
  <c r="AH780" i="7"/>
  <c r="AH764" i="7"/>
  <c r="AH777" i="7"/>
  <c r="AH775" i="7"/>
  <c r="AG688" i="7"/>
  <c r="AG624" i="7"/>
  <c r="AG494" i="7"/>
  <c r="AH396" i="7"/>
  <c r="AG53" i="7"/>
  <c r="AG49" i="7"/>
  <c r="AG45" i="7"/>
  <c r="AG41" i="7"/>
  <c r="AG14" i="7"/>
  <c r="AG10" i="7"/>
  <c r="AG62" i="7"/>
  <c r="AG24" i="7"/>
  <c r="AG915" i="7"/>
  <c r="AG882" i="7"/>
  <c r="AG818" i="7"/>
  <c r="AH776" i="7"/>
  <c r="AH760" i="7"/>
  <c r="AH754" i="7"/>
  <c r="AH779" i="7"/>
  <c r="AH591" i="7"/>
  <c r="AG396" i="7"/>
  <c r="AG332" i="7"/>
  <c r="AG372" i="7"/>
  <c r="AG368" i="7"/>
  <c r="AG63" i="7"/>
  <c r="AG59" i="7"/>
  <c r="AH23" i="7"/>
  <c r="AG30" i="7"/>
  <c r="AG298" i="7"/>
  <c r="AG234" i="7"/>
  <c r="AG102" i="7"/>
  <c r="AG6" i="7"/>
  <c r="AG200" i="7"/>
  <c r="AG136" i="7"/>
  <c r="AG39" i="7"/>
  <c r="AH234" i="7"/>
  <c r="AH527" i="7"/>
  <c r="AH778" i="7"/>
  <c r="AH774" i="7"/>
  <c r="AH770" i="7"/>
  <c r="AH766" i="7"/>
  <c r="AH762" i="7"/>
  <c r="AH758" i="7"/>
  <c r="AH721" i="7"/>
  <c r="AH624" i="7"/>
  <c r="AH430" i="7"/>
  <c r="AH32" i="7"/>
  <c r="AH30" i="7"/>
  <c r="AH28" i="7"/>
  <c r="AH26" i="7"/>
  <c r="AH24" i="7"/>
  <c r="AH22" i="7"/>
  <c r="AH20" i="7"/>
  <c r="AH18" i="7"/>
  <c r="AH16" i="7"/>
  <c r="AH14" i="7"/>
  <c r="AH12" i="7"/>
  <c r="AH10" i="7"/>
  <c r="AH8" i="7"/>
  <c r="AH102" i="7"/>
  <c r="AH31" i="7"/>
  <c r="AH29" i="7"/>
  <c r="AH27" i="7"/>
  <c r="AH25" i="7"/>
  <c r="AH21" i="7"/>
  <c r="AH19" i="7"/>
  <c r="AH17" i="7"/>
  <c r="AH15" i="7"/>
  <c r="AH13" i="7"/>
  <c r="AH11" i="7"/>
  <c r="AH9" i="7"/>
  <c r="AH7" i="7"/>
  <c r="AH6" i="7"/>
  <c r="AL974" i="7" l="1"/>
  <c r="AL970" i="7"/>
  <c r="AL950" i="7"/>
  <c r="AL962" i="7"/>
  <c r="AL958" i="7"/>
  <c r="AL957" i="7"/>
  <c r="AL666" i="7"/>
  <c r="AL673" i="7"/>
  <c r="AL681" i="7"/>
  <c r="AL665" i="7"/>
  <c r="AL560" i="7"/>
  <c r="AL277" i="7"/>
  <c r="AL279" i="7"/>
  <c r="AL973" i="7"/>
  <c r="AL658" i="7"/>
  <c r="AL866" i="7"/>
  <c r="AL963" i="7"/>
  <c r="AL676" i="7"/>
  <c r="AL856" i="7"/>
  <c r="AL861" i="7"/>
  <c r="AL289" i="7"/>
  <c r="AL862" i="7"/>
  <c r="AL583" i="7"/>
  <c r="AL956" i="7"/>
  <c r="AL952" i="7"/>
  <c r="AL586" i="7"/>
  <c r="AL972" i="7"/>
  <c r="AL953" i="7"/>
  <c r="AL874" i="7"/>
  <c r="AL971" i="7"/>
  <c r="AL951" i="7"/>
  <c r="AL877" i="7"/>
  <c r="AL679" i="7"/>
  <c r="AL268" i="7"/>
  <c r="AL968" i="7"/>
  <c r="AL948" i="7"/>
  <c r="AL854" i="7"/>
  <c r="AL680" i="7"/>
  <c r="AL949" i="7"/>
  <c r="AL575" i="7"/>
  <c r="AL959" i="7"/>
  <c r="AL876" i="7"/>
  <c r="AL578" i="7"/>
  <c r="AL489" i="7"/>
  <c r="AL664" i="7"/>
  <c r="AL967" i="7"/>
  <c r="AL869" i="7"/>
  <c r="AL875" i="7"/>
  <c r="AL964" i="7"/>
  <c r="AL288" i="7"/>
  <c r="AL466" i="7"/>
  <c r="AL571" i="7"/>
  <c r="AL961" i="7"/>
  <c r="AL567" i="7"/>
  <c r="AL478" i="7"/>
  <c r="AL955" i="7"/>
  <c r="AL668" i="7"/>
  <c r="AL282" i="7"/>
  <c r="AL561" i="7"/>
  <c r="AL570" i="7"/>
  <c r="AG364" i="7"/>
  <c r="AG80" i="7"/>
  <c r="AG78" i="7"/>
  <c r="AG753" i="7"/>
  <c r="AG656" i="7"/>
  <c r="AG462" i="7"/>
  <c r="AG71" i="7"/>
  <c r="AG96" i="7"/>
  <c r="AG559" i="7"/>
  <c r="AG75" i="7"/>
  <c r="AG79" i="7"/>
  <c r="AG86" i="7"/>
  <c r="AG266" i="7"/>
  <c r="AH753" i="7"/>
  <c r="AG74" i="7"/>
  <c r="AG89" i="7"/>
  <c r="AG84" i="7"/>
  <c r="AG87" i="7"/>
  <c r="AG82" i="7"/>
  <c r="AG76" i="7"/>
  <c r="AG92" i="7"/>
  <c r="AG91" i="7"/>
  <c r="AG72" i="7"/>
  <c r="AG88" i="7"/>
  <c r="AG95" i="7"/>
  <c r="AG90" i="7"/>
  <c r="AG93" i="7"/>
  <c r="AG77" i="7"/>
  <c r="AG81" i="7"/>
  <c r="AG94" i="7"/>
  <c r="AG83" i="7"/>
  <c r="AG73" i="7"/>
  <c r="AG97" i="7"/>
  <c r="AH559" i="7"/>
  <c r="AG85" i="7"/>
  <c r="AG947" i="7"/>
  <c r="AG168" i="7"/>
  <c r="AG850" i="7"/>
  <c r="AH266" i="7"/>
  <c r="AH462" i="7"/>
  <c r="AG38" i="7"/>
  <c r="AG5" i="7"/>
  <c r="AH656" i="7"/>
  <c r="AH5" i="7"/>
  <c r="AG70" i="7" l="1"/>
  <c r="AH863" i="7"/>
  <c r="AL863" i="7" s="1"/>
  <c r="AH969" i="7"/>
  <c r="AL969" i="7" s="1"/>
  <c r="AH915" i="7" l="1"/>
  <c r="AH382" i="7"/>
  <c r="AH56" i="7"/>
  <c r="AH88" i="7" s="1"/>
  <c r="AH947" i="7" l="1"/>
  <c r="AH181" i="7" l="1"/>
  <c r="AL181" i="7" s="1"/>
  <c r="AH179" i="7" l="1"/>
  <c r="AH864" i="7" l="1"/>
  <c r="AL864" i="7" s="1"/>
  <c r="AH173" i="7"/>
  <c r="AH174" i="7"/>
  <c r="AH172" i="7"/>
  <c r="AH183" i="7"/>
  <c r="AH182" i="7"/>
  <c r="AH185" i="7"/>
  <c r="AH189" i="7"/>
  <c r="AH177" i="7"/>
  <c r="AH194" i="7"/>
  <c r="AH176" i="7"/>
  <c r="AH175" i="7"/>
  <c r="AH190" i="7"/>
  <c r="AH178" i="7"/>
  <c r="AH184" i="7"/>
  <c r="AH180" i="7"/>
  <c r="AH195" i="7"/>
  <c r="AL195" i="7" s="1"/>
  <c r="AH193" i="7"/>
  <c r="AH187" i="7"/>
  <c r="AH170" i="7"/>
  <c r="AH171" i="7"/>
  <c r="AH191" i="7"/>
  <c r="AH188" i="7"/>
  <c r="AH169" i="7" l="1"/>
  <c r="AH818" i="7"/>
  <c r="AH61" i="7"/>
  <c r="AH59" i="7"/>
  <c r="AH40" i="7"/>
  <c r="AH52" i="7"/>
  <c r="AH50" i="7"/>
  <c r="AH370" i="7"/>
  <c r="AH57" i="7"/>
  <c r="AH43" i="7"/>
  <c r="AH65" i="7"/>
  <c r="AH53" i="7"/>
  <c r="AH63" i="7"/>
  <c r="AH45" i="7"/>
  <c r="AH58" i="7"/>
  <c r="AH60" i="7"/>
  <c r="AH390" i="7"/>
  <c r="AH373" i="7"/>
  <c r="AH375" i="7"/>
  <c r="AH55" i="7"/>
  <c r="AH49" i="7"/>
  <c r="AH39" i="7"/>
  <c r="AH44" i="7"/>
  <c r="AH64" i="7"/>
  <c r="AH47" i="7"/>
  <c r="AH75" i="7" l="1"/>
  <c r="AH79" i="7"/>
  <c r="AH89" i="7"/>
  <c r="AH96" i="7"/>
  <c r="AH76" i="7"/>
  <c r="AH90" i="7"/>
  <c r="AH82" i="7"/>
  <c r="AH77" i="7"/>
  <c r="AH84" i="7"/>
  <c r="AH81" i="7"/>
  <c r="AH95" i="7"/>
  <c r="AH72" i="7"/>
  <c r="AH87" i="7"/>
  <c r="AH91" i="7"/>
  <c r="AH92" i="7"/>
  <c r="AH85" i="7"/>
  <c r="AH97" i="7"/>
  <c r="AH93" i="7"/>
  <c r="AH54" i="7"/>
  <c r="AH41" i="7"/>
  <c r="AH42" i="7"/>
  <c r="AH71" i="7"/>
  <c r="AH850" i="7"/>
  <c r="AH386" i="7"/>
  <c r="AH371" i="7"/>
  <c r="AH379" i="7"/>
  <c r="AH383" i="7"/>
  <c r="AH367" i="7"/>
  <c r="AH378" i="7"/>
  <c r="AH385" i="7"/>
  <c r="AH381" i="7"/>
  <c r="AH368" i="7"/>
  <c r="AH384" i="7"/>
  <c r="AH389" i="7"/>
  <c r="AH369" i="7"/>
  <c r="AH377" i="7"/>
  <c r="AH51" i="7"/>
  <c r="AH376" i="7"/>
  <c r="AH366" i="7"/>
  <c r="AH387" i="7"/>
  <c r="AH391" i="7"/>
  <c r="AH380" i="7"/>
  <c r="AH365" i="7"/>
  <c r="AH73" i="7" l="1"/>
  <c r="AH86" i="7"/>
  <c r="AH83" i="7"/>
  <c r="AH74" i="7"/>
  <c r="AH374" i="7"/>
  <c r="AH48" i="7"/>
  <c r="AH80" i="7" l="1"/>
  <c r="AH372" i="7"/>
  <c r="AH46" i="7"/>
  <c r="AH78" i="7" l="1"/>
  <c r="AH388" i="7"/>
  <c r="AH332" i="7"/>
  <c r="AH364" i="7" l="1"/>
  <c r="AH192" i="7" l="1"/>
  <c r="AH62" i="7" l="1"/>
  <c r="AH136" i="7"/>
  <c r="AH94" i="7" l="1"/>
  <c r="AH38" i="7"/>
  <c r="AH168" i="7"/>
  <c r="AH70" i="7" l="1"/>
  <c r="D1" i="14" l="1"/>
  <c r="AK364" i="2"/>
  <c r="AJ364" i="2"/>
  <c r="AK331" i="2"/>
  <c r="AJ331" i="2"/>
  <c r="AK298" i="2"/>
  <c r="AJ298" i="2"/>
  <c r="AK266" i="2"/>
  <c r="AJ266" i="2"/>
  <c r="AK233" i="2"/>
  <c r="AJ233" i="2"/>
  <c r="AK200" i="2"/>
  <c r="AJ200" i="2"/>
  <c r="AK168" i="2"/>
  <c r="AJ168" i="2"/>
  <c r="AK135" i="2"/>
  <c r="AJ135" i="2"/>
  <c r="AK102" i="2"/>
  <c r="AJ102" i="2"/>
  <c r="E1" i="14" l="1"/>
  <c r="D1" i="2"/>
  <c r="C80" i="2" l="1"/>
  <c r="C72" i="2"/>
  <c r="C97" i="2"/>
  <c r="C90" i="2"/>
  <c r="C95" i="2"/>
  <c r="C88" i="2"/>
  <c r="C73" i="2"/>
  <c r="F1" i="14"/>
  <c r="C98" i="2"/>
  <c r="C96" i="2"/>
  <c r="C89" i="2"/>
  <c r="C76" i="2"/>
  <c r="C74" i="2"/>
  <c r="C81" i="2"/>
  <c r="C82" i="2"/>
  <c r="D203" i="14"/>
  <c r="C203" i="14"/>
  <c r="C137" i="14"/>
  <c r="D137" i="14"/>
  <c r="C170" i="14"/>
  <c r="D38" i="14"/>
  <c r="D170" i="14"/>
  <c r="C299" i="2"/>
  <c r="C38" i="2"/>
  <c r="C234" i="2"/>
  <c r="C201" i="2"/>
  <c r="C332" i="2"/>
  <c r="C38" i="14"/>
  <c r="C75" i="2"/>
  <c r="C83" i="2"/>
  <c r="C94" i="2"/>
  <c r="C85" i="2"/>
  <c r="C84" i="2"/>
  <c r="C5" i="2"/>
  <c r="C78" i="2"/>
  <c r="C87" i="2"/>
  <c r="C77" i="2"/>
  <c r="C91" i="2"/>
  <c r="C93" i="2"/>
  <c r="C79" i="2"/>
  <c r="C86" i="2"/>
  <c r="E1" i="2"/>
  <c r="C92" i="2"/>
  <c r="C71" i="2" l="1"/>
  <c r="D82" i="2"/>
  <c r="D81" i="2"/>
  <c r="D91" i="2"/>
  <c r="E137" i="14"/>
  <c r="E203" i="14"/>
  <c r="E38" i="14"/>
  <c r="E170" i="14"/>
  <c r="G1" i="14"/>
  <c r="D77" i="2"/>
  <c r="D78" i="2"/>
  <c r="D86" i="2"/>
  <c r="D92" i="2"/>
  <c r="D88" i="2"/>
  <c r="D79" i="2"/>
  <c r="D84" i="2"/>
  <c r="D94" i="2"/>
  <c r="D90" i="2"/>
  <c r="D93" i="2"/>
  <c r="D97" i="2"/>
  <c r="D75" i="2"/>
  <c r="D73" i="2"/>
  <c r="D87" i="2"/>
  <c r="D85" i="2"/>
  <c r="D96" i="2"/>
  <c r="D332" i="2"/>
  <c r="D74" i="2"/>
  <c r="D95" i="2"/>
  <c r="D80" i="2"/>
  <c r="D299" i="2"/>
  <c r="D76" i="2"/>
  <c r="D234" i="2"/>
  <c r="D98" i="2"/>
  <c r="D38" i="2"/>
  <c r="D72" i="2"/>
  <c r="D83" i="2"/>
  <c r="D201" i="2"/>
  <c r="D89" i="2"/>
  <c r="F1" i="2"/>
  <c r="E73" i="2" l="1"/>
  <c r="E96" i="2"/>
  <c r="F137" i="14"/>
  <c r="F170" i="14"/>
  <c r="F203" i="14"/>
  <c r="F38" i="14"/>
  <c r="H1" i="14"/>
  <c r="E75" i="2"/>
  <c r="E93" i="2"/>
  <c r="E79" i="2"/>
  <c r="E83" i="2"/>
  <c r="E98" i="2"/>
  <c r="E95" i="2"/>
  <c r="E91" i="2"/>
  <c r="E72" i="2"/>
  <c r="E82" i="2"/>
  <c r="E74" i="2"/>
  <c r="E89" i="2"/>
  <c r="E90" i="2"/>
  <c r="E87" i="2"/>
  <c r="E85" i="2"/>
  <c r="E80" i="2"/>
  <c r="E77" i="2"/>
  <c r="E201" i="2"/>
  <c r="E234" i="2"/>
  <c r="E332" i="2"/>
  <c r="E38" i="2"/>
  <c r="E299" i="2"/>
  <c r="E86" i="2"/>
  <c r="E78" i="2"/>
  <c r="E97" i="2"/>
  <c r="E92" i="2"/>
  <c r="E84" i="2"/>
  <c r="E88" i="2"/>
  <c r="E76" i="2"/>
  <c r="E94" i="2"/>
  <c r="E81" i="2"/>
  <c r="G1" i="2"/>
  <c r="F96" i="2" l="1"/>
  <c r="F91" i="2"/>
  <c r="F92" i="2"/>
  <c r="F78" i="2"/>
  <c r="F74" i="2"/>
  <c r="F95" i="2"/>
  <c r="I1" i="14"/>
  <c r="G38" i="14"/>
  <c r="G137" i="14"/>
  <c r="G170" i="14"/>
  <c r="G203" i="14"/>
  <c r="F90" i="2"/>
  <c r="F88" i="2"/>
  <c r="F73" i="2"/>
  <c r="F82" i="2"/>
  <c r="F94" i="2"/>
  <c r="F86" i="2"/>
  <c r="F201" i="2"/>
  <c r="F97" i="2"/>
  <c r="F77" i="2"/>
  <c r="F38" i="2"/>
  <c r="F332" i="2"/>
  <c r="F299" i="2"/>
  <c r="F234" i="2"/>
  <c r="F81" i="2"/>
  <c r="F84" i="2"/>
  <c r="F79" i="2"/>
  <c r="F93" i="2"/>
  <c r="F85" i="2"/>
  <c r="H1" i="2"/>
  <c r="F83" i="2"/>
  <c r="F80" i="2"/>
  <c r="F76" i="2"/>
  <c r="F89" i="2"/>
  <c r="F75" i="2"/>
  <c r="F98" i="2"/>
  <c r="F87" i="2"/>
  <c r="F72" i="2"/>
  <c r="G76" i="2" l="1"/>
  <c r="H38" i="14"/>
  <c r="J1" i="14"/>
  <c r="H170" i="14"/>
  <c r="H203" i="14"/>
  <c r="H137" i="14"/>
  <c r="G98" i="2"/>
  <c r="G84" i="2"/>
  <c r="G72" i="2"/>
  <c r="G74" i="2"/>
  <c r="G92" i="2"/>
  <c r="G86" i="2"/>
  <c r="G79" i="2"/>
  <c r="G81" i="2"/>
  <c r="G89" i="2"/>
  <c r="G83" i="2"/>
  <c r="G97" i="2"/>
  <c r="G95" i="2"/>
  <c r="G90" i="2"/>
  <c r="G96" i="2"/>
  <c r="G75" i="2"/>
  <c r="G88" i="2"/>
  <c r="G201" i="2"/>
  <c r="G299" i="2"/>
  <c r="G332" i="2"/>
  <c r="G38" i="2"/>
  <c r="G234" i="2"/>
  <c r="G77" i="2"/>
  <c r="I1" i="2"/>
  <c r="G94" i="2"/>
  <c r="G91" i="2"/>
  <c r="G80" i="2"/>
  <c r="G85" i="2"/>
  <c r="G87" i="2"/>
  <c r="G73" i="2"/>
  <c r="G82" i="2"/>
  <c r="G93" i="2"/>
  <c r="G78" i="2"/>
  <c r="H82" i="2" l="1"/>
  <c r="H83" i="2"/>
  <c r="H75" i="2"/>
  <c r="H93" i="2"/>
  <c r="H72" i="2"/>
  <c r="H98" i="2"/>
  <c r="H81" i="2"/>
  <c r="I38" i="14"/>
  <c r="I170" i="14"/>
  <c r="K1" i="14"/>
  <c r="I137" i="14"/>
  <c r="I203" i="14"/>
  <c r="H79" i="2"/>
  <c r="H91" i="2"/>
  <c r="H88" i="2"/>
  <c r="H97" i="2"/>
  <c r="H86" i="2"/>
  <c r="H84" i="2"/>
  <c r="H90" i="2"/>
  <c r="H87" i="2"/>
  <c r="H94" i="2"/>
  <c r="H234" i="2"/>
  <c r="H299" i="2"/>
  <c r="H332" i="2"/>
  <c r="H201" i="2"/>
  <c r="H38" i="2"/>
  <c r="H89" i="2"/>
  <c r="H85" i="2"/>
  <c r="H73" i="2"/>
  <c r="H92" i="2"/>
  <c r="H76" i="2"/>
  <c r="H74" i="2"/>
  <c r="H96" i="2"/>
  <c r="H95" i="2"/>
  <c r="H77" i="2"/>
  <c r="H80" i="2"/>
  <c r="J1" i="2"/>
  <c r="H78" i="2"/>
  <c r="I90" i="2" l="1"/>
  <c r="I73" i="2"/>
  <c r="I86" i="2"/>
  <c r="I98" i="2"/>
  <c r="I81" i="2"/>
  <c r="J170" i="14"/>
  <c r="J38" i="14"/>
  <c r="J203" i="14"/>
  <c r="L1" i="14"/>
  <c r="J137" i="14"/>
  <c r="I96" i="2"/>
  <c r="I299" i="2"/>
  <c r="I89" i="2"/>
  <c r="I72" i="2"/>
  <c r="I83" i="2"/>
  <c r="I38" i="2"/>
  <c r="I332" i="2"/>
  <c r="I201" i="2"/>
  <c r="I234" i="2"/>
  <c r="I93" i="2"/>
  <c r="I79" i="2"/>
  <c r="I92" i="2"/>
  <c r="I82" i="2"/>
  <c r="I91" i="2"/>
  <c r="I95" i="2"/>
  <c r="I76" i="2"/>
  <c r="I85" i="2"/>
  <c r="K1" i="2"/>
  <c r="I94" i="2"/>
  <c r="I84" i="2"/>
  <c r="I78" i="2"/>
  <c r="I75" i="2"/>
  <c r="I97" i="2"/>
  <c r="I74" i="2"/>
  <c r="I80" i="2"/>
  <c r="I88" i="2"/>
  <c r="I87" i="2"/>
  <c r="I77" i="2"/>
  <c r="J98" i="2" l="1"/>
  <c r="J81" i="2"/>
  <c r="J90" i="2"/>
  <c r="J82" i="2"/>
  <c r="J88" i="2"/>
  <c r="J83" i="2"/>
  <c r="K203" i="14"/>
  <c r="K170" i="14"/>
  <c r="M1" i="14"/>
  <c r="K137" i="14"/>
  <c r="K38" i="14"/>
  <c r="J74" i="2"/>
  <c r="J75" i="2"/>
  <c r="J86" i="2"/>
  <c r="J87" i="2"/>
  <c r="J332" i="2"/>
  <c r="J38" i="2"/>
  <c r="J299" i="2"/>
  <c r="J234" i="2"/>
  <c r="J201" i="2"/>
  <c r="J77" i="2"/>
  <c r="J95" i="2"/>
  <c r="J80" i="2"/>
  <c r="J97" i="2"/>
  <c r="J94" i="2"/>
  <c r="J85" i="2"/>
  <c r="J92" i="2"/>
  <c r="J73" i="2"/>
  <c r="J93" i="2"/>
  <c r="J84" i="2"/>
  <c r="J79" i="2"/>
  <c r="J96" i="2"/>
  <c r="L1" i="2"/>
  <c r="J89" i="2"/>
  <c r="J91" i="2"/>
  <c r="J72" i="2"/>
  <c r="J78" i="2"/>
  <c r="J76" i="2"/>
  <c r="K74" i="2" l="1"/>
  <c r="K92" i="2"/>
  <c r="K91" i="2"/>
  <c r="K98" i="2"/>
  <c r="K83" i="2"/>
  <c r="L137" i="14"/>
  <c r="K89" i="2"/>
  <c r="L170" i="14"/>
  <c r="L38" i="14"/>
  <c r="N1" i="14"/>
  <c r="L203" i="14"/>
  <c r="K82" i="2"/>
  <c r="K73" i="2"/>
  <c r="K75" i="2"/>
  <c r="K95" i="2"/>
  <c r="K86" i="2"/>
  <c r="K299" i="2"/>
  <c r="K234" i="2"/>
  <c r="K201" i="2"/>
  <c r="K38" i="2"/>
  <c r="K332" i="2"/>
  <c r="K84" i="2"/>
  <c r="K80" i="2"/>
  <c r="M1" i="2"/>
  <c r="K72" i="2"/>
  <c r="K94" i="2"/>
  <c r="K85" i="2"/>
  <c r="K81" i="2"/>
  <c r="K87" i="2"/>
  <c r="K78" i="2"/>
  <c r="K88" i="2"/>
  <c r="K97" i="2"/>
  <c r="K79" i="2"/>
  <c r="K96" i="2"/>
  <c r="K90" i="2"/>
  <c r="K93" i="2"/>
  <c r="K77" i="2"/>
  <c r="K76" i="2"/>
  <c r="L86" i="2" l="1"/>
  <c r="L82" i="2"/>
  <c r="M38" i="14"/>
  <c r="M170" i="14"/>
  <c r="M137" i="14"/>
  <c r="O1" i="14"/>
  <c r="M203" i="14"/>
  <c r="L97" i="2"/>
  <c r="L90" i="2"/>
  <c r="L96" i="2"/>
  <c r="L87" i="2"/>
  <c r="L85" i="2"/>
  <c r="L84" i="2"/>
  <c r="L79" i="2"/>
  <c r="L76" i="2"/>
  <c r="L73" i="2"/>
  <c r="L74" i="2"/>
  <c r="L93" i="2"/>
  <c r="L234" i="2"/>
  <c r="L38" i="2"/>
  <c r="L299" i="2"/>
  <c r="L201" i="2"/>
  <c r="L332" i="2"/>
  <c r="L77" i="2"/>
  <c r="L72" i="2"/>
  <c r="L95" i="2"/>
  <c r="L83" i="2"/>
  <c r="L89" i="2"/>
  <c r="L98" i="2"/>
  <c r="L94" i="2"/>
  <c r="N1" i="2"/>
  <c r="L88" i="2"/>
  <c r="L78" i="2"/>
  <c r="L92" i="2"/>
  <c r="L75" i="2"/>
  <c r="L81" i="2"/>
  <c r="L80" i="2"/>
  <c r="L91" i="2"/>
  <c r="M83" i="2" l="1"/>
  <c r="M84" i="2"/>
  <c r="N137" i="14"/>
  <c r="N170" i="14"/>
  <c r="N38" i="14"/>
  <c r="P1" i="14"/>
  <c r="N203" i="14"/>
  <c r="M89" i="2"/>
  <c r="M332" i="2"/>
  <c r="M77" i="2"/>
  <c r="M87" i="2"/>
  <c r="M79" i="2"/>
  <c r="M74" i="2"/>
  <c r="M88" i="2"/>
  <c r="M95" i="2"/>
  <c r="M96" i="2"/>
  <c r="M92" i="2"/>
  <c r="M98" i="2"/>
  <c r="M94" i="2"/>
  <c r="M80" i="2"/>
  <c r="M201" i="2"/>
  <c r="M234" i="2"/>
  <c r="M299" i="2"/>
  <c r="M38" i="2"/>
  <c r="O1" i="2"/>
  <c r="M81" i="2"/>
  <c r="M73" i="2"/>
  <c r="M75" i="2"/>
  <c r="M72" i="2"/>
  <c r="M86" i="2"/>
  <c r="M85" i="2"/>
  <c r="M93" i="2"/>
  <c r="M78" i="2"/>
  <c r="M91" i="2"/>
  <c r="M97" i="2"/>
  <c r="M82" i="2"/>
  <c r="M76" i="2"/>
  <c r="M90" i="2"/>
  <c r="N81" i="2" l="1"/>
  <c r="N83" i="2"/>
  <c r="O137" i="14"/>
  <c r="N96" i="2"/>
  <c r="N90" i="2"/>
  <c r="O203" i="14"/>
  <c r="O38" i="14"/>
  <c r="O170" i="14"/>
  <c r="Q1" i="14"/>
  <c r="N92" i="2"/>
  <c r="N74" i="2"/>
  <c r="N87" i="2"/>
  <c r="N89" i="2"/>
  <c r="N78" i="2"/>
  <c r="N76" i="2"/>
  <c r="N82" i="2"/>
  <c r="N93" i="2"/>
  <c r="N97" i="2"/>
  <c r="N73" i="2"/>
  <c r="N85" i="2"/>
  <c r="N95" i="2"/>
  <c r="N234" i="2"/>
  <c r="N38" i="2"/>
  <c r="N201" i="2"/>
  <c r="N332" i="2"/>
  <c r="N299" i="2"/>
  <c r="N94" i="2"/>
  <c r="N79" i="2"/>
  <c r="N98" i="2"/>
  <c r="N72" i="2"/>
  <c r="N84" i="2"/>
  <c r="N75" i="2"/>
  <c r="N88" i="2"/>
  <c r="N80" i="2"/>
  <c r="N77" i="2"/>
  <c r="N86" i="2"/>
  <c r="N91" i="2"/>
  <c r="P1" i="2"/>
  <c r="O73" i="2" l="1"/>
  <c r="O83" i="2"/>
  <c r="O95" i="2"/>
  <c r="O97" i="2"/>
  <c r="O91" i="2"/>
  <c r="P38" i="14"/>
  <c r="P137" i="14"/>
  <c r="P170" i="14"/>
  <c r="R1" i="14"/>
  <c r="P203" i="14"/>
  <c r="O89" i="2"/>
  <c r="O84" i="2"/>
  <c r="O82" i="2"/>
  <c r="O38" i="2"/>
  <c r="O77" i="2"/>
  <c r="O76" i="2"/>
  <c r="O79" i="2"/>
  <c r="O75" i="2"/>
  <c r="O234" i="2"/>
  <c r="O201" i="2"/>
  <c r="O299" i="2"/>
  <c r="O332" i="2"/>
  <c r="Q1" i="2"/>
  <c r="O81" i="2"/>
  <c r="O94" i="2"/>
  <c r="O78" i="2"/>
  <c r="O93" i="2"/>
  <c r="O85" i="2"/>
  <c r="O86" i="2"/>
  <c r="O74" i="2"/>
  <c r="O88" i="2"/>
  <c r="O98" i="2"/>
  <c r="O96" i="2"/>
  <c r="O87" i="2"/>
  <c r="O92" i="2"/>
  <c r="O80" i="2"/>
  <c r="O72" i="2"/>
  <c r="O90" i="2"/>
  <c r="P79" i="2" l="1"/>
  <c r="P92" i="2"/>
  <c r="P95" i="2"/>
  <c r="P93" i="2"/>
  <c r="P74" i="2"/>
  <c r="P76" i="2"/>
  <c r="Q137" i="14"/>
  <c r="Q203" i="14"/>
  <c r="Q38" i="14"/>
  <c r="S1" i="14"/>
  <c r="Q170" i="14"/>
  <c r="P87" i="2"/>
  <c r="P80" i="2"/>
  <c r="P84" i="2"/>
  <c r="P82" i="2"/>
  <c r="P97" i="2"/>
  <c r="P77" i="2"/>
  <c r="P89" i="2"/>
  <c r="P88" i="2"/>
  <c r="P83" i="2"/>
  <c r="P86" i="2"/>
  <c r="P78" i="2"/>
  <c r="P332" i="2"/>
  <c r="P201" i="2"/>
  <c r="P38" i="2"/>
  <c r="P299" i="2"/>
  <c r="P234" i="2"/>
  <c r="P73" i="2"/>
  <c r="P85" i="2"/>
  <c r="P90" i="2"/>
  <c r="P75" i="2"/>
  <c r="P94" i="2"/>
  <c r="P96" i="2"/>
  <c r="P72" i="2"/>
  <c r="P98" i="2"/>
  <c r="P81" i="2"/>
  <c r="P91" i="2"/>
  <c r="R1" i="2"/>
  <c r="Q97" i="2" l="1"/>
  <c r="Q81" i="2"/>
  <c r="Q94" i="2"/>
  <c r="R137" i="14"/>
  <c r="R38" i="14"/>
  <c r="R203" i="14"/>
  <c r="T1" i="14"/>
  <c r="R170" i="14"/>
  <c r="Q75" i="2"/>
  <c r="Q73" i="2"/>
  <c r="Q79" i="2"/>
  <c r="Q98" i="2"/>
  <c r="Q96" i="2"/>
  <c r="Q91" i="2"/>
  <c r="Q87" i="2"/>
  <c r="Q84" i="2"/>
  <c r="Q92" i="2"/>
  <c r="Q332" i="2"/>
  <c r="Q89" i="2"/>
  <c r="Q299" i="2"/>
  <c r="Q201" i="2"/>
  <c r="Q38" i="2"/>
  <c r="Q234" i="2"/>
  <c r="Q77" i="2"/>
  <c r="Q88" i="2"/>
  <c r="Q85" i="2"/>
  <c r="S1" i="2"/>
  <c r="Q82" i="2"/>
  <c r="Q72" i="2"/>
  <c r="Q80" i="2"/>
  <c r="Q90" i="2"/>
  <c r="Q86" i="2"/>
  <c r="Q83" i="2"/>
  <c r="Q78" i="2"/>
  <c r="Q95" i="2"/>
  <c r="Q93" i="2"/>
  <c r="Q74" i="2"/>
  <c r="Q76" i="2"/>
  <c r="R90" i="2" l="1"/>
  <c r="R84" i="2"/>
  <c r="R79" i="2"/>
  <c r="R75" i="2"/>
  <c r="S38" i="14"/>
  <c r="S137" i="14"/>
  <c r="S203" i="14"/>
  <c r="U1" i="14"/>
  <c r="S170" i="14"/>
  <c r="R89" i="2"/>
  <c r="R78" i="2"/>
  <c r="R94" i="2"/>
  <c r="R80" i="2"/>
  <c r="R95" i="2"/>
  <c r="R72" i="2"/>
  <c r="R92" i="2"/>
  <c r="R85" i="2"/>
  <c r="R234" i="2"/>
  <c r="R201" i="2"/>
  <c r="R299" i="2"/>
  <c r="R38" i="2"/>
  <c r="R332" i="2"/>
  <c r="R88" i="2"/>
  <c r="R96" i="2"/>
  <c r="R91" i="2"/>
  <c r="T1" i="2"/>
  <c r="R83" i="2"/>
  <c r="R93" i="2"/>
  <c r="R86" i="2"/>
  <c r="R76" i="2"/>
  <c r="R74" i="2"/>
  <c r="R98" i="2"/>
  <c r="R87" i="2"/>
  <c r="R97" i="2"/>
  <c r="R73" i="2"/>
  <c r="R82" i="2"/>
  <c r="R81" i="2"/>
  <c r="R77" i="2"/>
  <c r="S76" i="2" l="1"/>
  <c r="S80" i="2"/>
  <c r="S90" i="2"/>
  <c r="S77" i="2"/>
  <c r="S83" i="2"/>
  <c r="T38" i="14"/>
  <c r="T137" i="14"/>
  <c r="V1" i="14"/>
  <c r="T203" i="14"/>
  <c r="T170" i="14"/>
  <c r="S72" i="2"/>
  <c r="S87" i="2"/>
  <c r="S89" i="2"/>
  <c r="S95" i="2"/>
  <c r="S78" i="2"/>
  <c r="S91" i="2"/>
  <c r="S93" i="2"/>
  <c r="S82" i="2"/>
  <c r="S74" i="2"/>
  <c r="S73" i="2"/>
  <c r="S96" i="2"/>
  <c r="S201" i="2"/>
  <c r="S332" i="2"/>
  <c r="S38" i="2"/>
  <c r="S299" i="2"/>
  <c r="S234" i="2"/>
  <c r="S85" i="2"/>
  <c r="U1" i="2"/>
  <c r="S79" i="2"/>
  <c r="S75" i="2"/>
  <c r="S92" i="2"/>
  <c r="S88" i="2"/>
  <c r="S97" i="2"/>
  <c r="S86" i="2"/>
  <c r="S81" i="2"/>
  <c r="S98" i="2"/>
  <c r="S84" i="2"/>
  <c r="S94" i="2"/>
  <c r="T85" i="2" l="1"/>
  <c r="T78" i="2"/>
  <c r="T87" i="2"/>
  <c r="T75" i="2"/>
  <c r="T97" i="2"/>
  <c r="U170" i="14"/>
  <c r="U38" i="14"/>
  <c r="U203" i="14"/>
  <c r="W1" i="14"/>
  <c r="U137" i="14"/>
  <c r="T76" i="2"/>
  <c r="T93" i="2"/>
  <c r="T88" i="2"/>
  <c r="T80" i="2"/>
  <c r="T96" i="2"/>
  <c r="T84" i="2"/>
  <c r="T95" i="2"/>
  <c r="T79" i="2"/>
  <c r="T98" i="2"/>
  <c r="T89" i="2"/>
  <c r="T90" i="2"/>
  <c r="T72" i="2"/>
  <c r="T83" i="2"/>
  <c r="T38" i="2"/>
  <c r="T234" i="2"/>
  <c r="T332" i="2"/>
  <c r="T201" i="2"/>
  <c r="T299" i="2"/>
  <c r="T82" i="2"/>
  <c r="T94" i="2"/>
  <c r="T73" i="2"/>
  <c r="T74" i="2"/>
  <c r="T81" i="2"/>
  <c r="T91" i="2"/>
  <c r="T86" i="2"/>
  <c r="V1" i="2"/>
  <c r="T77" i="2"/>
  <c r="T92" i="2"/>
  <c r="U72" i="2" l="1"/>
  <c r="U81" i="2"/>
  <c r="U91" i="2"/>
  <c r="U93" i="2"/>
  <c r="U82" i="2"/>
  <c r="V137" i="14"/>
  <c r="V203" i="14"/>
  <c r="V170" i="14"/>
  <c r="X1" i="14"/>
  <c r="V38" i="14"/>
  <c r="U74" i="2"/>
  <c r="U90" i="2"/>
  <c r="U92" i="2"/>
  <c r="U80" i="2"/>
  <c r="U98" i="2"/>
  <c r="U84" i="2"/>
  <c r="U97" i="2"/>
  <c r="U73" i="2"/>
  <c r="U78" i="2"/>
  <c r="U83" i="2"/>
  <c r="U76" i="2"/>
  <c r="U332" i="2"/>
  <c r="U38" i="2"/>
  <c r="U201" i="2"/>
  <c r="U299" i="2"/>
  <c r="U234" i="2"/>
  <c r="U87" i="2"/>
  <c r="W1" i="2"/>
  <c r="U75" i="2"/>
  <c r="U95" i="2"/>
  <c r="U85" i="2"/>
  <c r="U79" i="2"/>
  <c r="U86" i="2"/>
  <c r="U96" i="2"/>
  <c r="U77" i="2"/>
  <c r="U88" i="2"/>
  <c r="U89" i="2"/>
  <c r="U94" i="2"/>
  <c r="V82" i="2" l="1"/>
  <c r="V76" i="2"/>
  <c r="V96" i="2"/>
  <c r="V73" i="2"/>
  <c r="V85" i="2"/>
  <c r="W203" i="14"/>
  <c r="W137" i="14"/>
  <c r="W38" i="14"/>
  <c r="W170" i="14"/>
  <c r="Y1" i="14"/>
  <c r="V95" i="2"/>
  <c r="V84" i="2"/>
  <c r="V88" i="2"/>
  <c r="V91" i="2"/>
  <c r="V90" i="2"/>
  <c r="V89" i="2"/>
  <c r="V94" i="2"/>
  <c r="V78" i="2"/>
  <c r="V97" i="2"/>
  <c r="V83" i="2"/>
  <c r="V201" i="2"/>
  <c r="V332" i="2"/>
  <c r="V234" i="2"/>
  <c r="V38" i="2"/>
  <c r="V299" i="2"/>
  <c r="V87" i="2"/>
  <c r="V77" i="2"/>
  <c r="V74" i="2"/>
  <c r="V92" i="2"/>
  <c r="V80" i="2"/>
  <c r="X1" i="2"/>
  <c r="V81" i="2"/>
  <c r="V93" i="2"/>
  <c r="V79" i="2"/>
  <c r="V72" i="2"/>
  <c r="V75" i="2"/>
  <c r="V98" i="2"/>
  <c r="V86" i="2"/>
  <c r="W73" i="2" l="1"/>
  <c r="W79" i="2"/>
  <c r="W82" i="2"/>
  <c r="X137" i="14"/>
  <c r="X203" i="14"/>
  <c r="Z1" i="14"/>
  <c r="X38" i="14"/>
  <c r="X170" i="14"/>
  <c r="W87" i="2"/>
  <c r="W76" i="2"/>
  <c r="W72" i="2"/>
  <c r="W89" i="2"/>
  <c r="W81" i="2"/>
  <c r="W98" i="2"/>
  <c r="W77" i="2"/>
  <c r="W90" i="2"/>
  <c r="W94" i="2"/>
  <c r="W88" i="2"/>
  <c r="W96" i="2"/>
  <c r="W38" i="2"/>
  <c r="W299" i="2"/>
  <c r="W332" i="2"/>
  <c r="W234" i="2"/>
  <c r="W201" i="2"/>
  <c r="W97" i="2"/>
  <c r="W83" i="2"/>
  <c r="W84" i="2"/>
  <c r="W80" i="2"/>
  <c r="W78" i="2"/>
  <c r="W85" i="2"/>
  <c r="Y1" i="2"/>
  <c r="W74" i="2"/>
  <c r="W86" i="2"/>
  <c r="W91" i="2"/>
  <c r="W95" i="2"/>
  <c r="W93" i="2"/>
  <c r="W75" i="2"/>
  <c r="W92" i="2"/>
  <c r="X73" i="2" l="1"/>
  <c r="X89" i="2"/>
  <c r="X96" i="2"/>
  <c r="X97" i="2"/>
  <c r="Y170" i="14"/>
  <c r="Y137" i="14"/>
  <c r="Y203" i="14"/>
  <c r="Y38" i="14"/>
  <c r="AA1" i="14"/>
  <c r="X94" i="2"/>
  <c r="X81" i="2"/>
  <c r="X86" i="2"/>
  <c r="X84" i="2"/>
  <c r="X79" i="2"/>
  <c r="X85" i="2"/>
  <c r="X83" i="2"/>
  <c r="X95" i="2"/>
  <c r="X82" i="2"/>
  <c r="X332" i="2"/>
  <c r="X299" i="2"/>
  <c r="X201" i="2"/>
  <c r="X234" i="2"/>
  <c r="X38" i="2"/>
  <c r="Z1" i="2"/>
  <c r="X77" i="2"/>
  <c r="X72" i="2"/>
  <c r="X88" i="2"/>
  <c r="X98" i="2"/>
  <c r="X80" i="2"/>
  <c r="X93" i="2"/>
  <c r="X87" i="2"/>
  <c r="X74" i="2"/>
  <c r="X92" i="2"/>
  <c r="X75" i="2"/>
  <c r="X76" i="2"/>
  <c r="X90" i="2"/>
  <c r="X91" i="2"/>
  <c r="X78" i="2"/>
  <c r="Y83" i="2" l="1"/>
  <c r="Y73" i="2"/>
  <c r="Y98" i="2"/>
  <c r="Y72" i="2"/>
  <c r="Y77" i="2"/>
  <c r="Y96" i="2"/>
  <c r="Y88" i="2"/>
  <c r="Z170" i="14"/>
  <c r="AB1" i="14"/>
  <c r="Z38" i="14"/>
  <c r="Z203" i="14"/>
  <c r="Z137" i="14"/>
  <c r="Y90" i="2"/>
  <c r="Y95" i="2"/>
  <c r="Y78" i="2"/>
  <c r="Y93" i="2"/>
  <c r="Y91" i="2"/>
  <c r="Y85" i="2"/>
  <c r="Y75" i="2"/>
  <c r="Y74" i="2"/>
  <c r="Y201" i="2"/>
  <c r="Y332" i="2"/>
  <c r="Y234" i="2"/>
  <c r="Y38" i="2"/>
  <c r="Y299" i="2"/>
  <c r="Y79" i="2"/>
  <c r="Y87" i="2"/>
  <c r="Y84" i="2"/>
  <c r="Y86" i="2"/>
  <c r="Y82" i="2"/>
  <c r="Y92" i="2"/>
  <c r="Y81" i="2"/>
  <c r="Y80" i="2"/>
  <c r="Y94" i="2"/>
  <c r="Y76" i="2"/>
  <c r="Y97" i="2"/>
  <c r="Y89" i="2"/>
  <c r="AA1" i="2"/>
  <c r="Z76" i="2" l="1"/>
  <c r="Z91" i="2"/>
  <c r="Z86" i="2"/>
  <c r="Z90" i="2"/>
  <c r="Z73" i="2"/>
  <c r="AC1" i="14"/>
  <c r="AA203" i="14"/>
  <c r="AA38" i="14"/>
  <c r="AA170" i="14"/>
  <c r="AA137" i="14"/>
  <c r="Z88" i="2"/>
  <c r="Z80" i="2"/>
  <c r="Z85" i="2"/>
  <c r="Z96" i="2"/>
  <c r="Z95" i="2"/>
  <c r="Z83" i="2"/>
  <c r="Z79" i="2"/>
  <c r="Z75" i="2"/>
  <c r="Z92" i="2"/>
  <c r="Z74" i="2"/>
  <c r="Z72" i="2"/>
  <c r="Z78" i="2"/>
  <c r="Z234" i="2"/>
  <c r="Z38" i="2"/>
  <c r="Z299" i="2"/>
  <c r="Z332" i="2"/>
  <c r="Z201" i="2"/>
  <c r="AB1" i="2"/>
  <c r="Z98" i="2"/>
  <c r="Z82" i="2"/>
  <c r="Z81" i="2"/>
  <c r="Z87" i="2"/>
  <c r="Z89" i="2"/>
  <c r="Z93" i="2"/>
  <c r="Z97" i="2"/>
  <c r="Z84" i="2"/>
  <c r="Z77" i="2"/>
  <c r="Z94" i="2"/>
  <c r="AA92" i="2" l="1"/>
  <c r="AA72" i="2"/>
  <c r="AA97" i="2"/>
  <c r="AA98" i="2"/>
  <c r="AA80" i="2"/>
  <c r="AD1" i="14"/>
  <c r="AB203" i="14"/>
  <c r="AB137" i="14"/>
  <c r="AB170" i="14"/>
  <c r="AB38" i="14"/>
  <c r="AA84" i="2"/>
  <c r="AA88" i="2"/>
  <c r="AA76" i="2"/>
  <c r="AA89" i="2"/>
  <c r="AA77" i="2"/>
  <c r="AA81" i="2"/>
  <c r="AA82" i="2"/>
  <c r="AA73" i="2"/>
  <c r="AA90" i="2"/>
  <c r="AA93" i="2"/>
  <c r="AA74" i="2"/>
  <c r="AA79" i="2"/>
  <c r="AA78" i="2"/>
  <c r="AA299" i="2"/>
  <c r="AA38" i="2"/>
  <c r="AA332" i="2"/>
  <c r="AA201" i="2"/>
  <c r="AA234" i="2"/>
  <c r="AA96" i="2"/>
  <c r="AA75" i="2"/>
  <c r="AA85" i="2"/>
  <c r="AA87" i="2"/>
  <c r="AA91" i="2"/>
  <c r="AA94" i="2"/>
  <c r="AA83" i="2"/>
  <c r="AA95" i="2"/>
  <c r="AA86" i="2"/>
  <c r="AC1" i="2"/>
  <c r="AB90" i="2" l="1"/>
  <c r="AB81" i="2"/>
  <c r="AB80" i="2"/>
  <c r="AB74" i="2"/>
  <c r="AB95" i="2"/>
  <c r="AB96" i="2"/>
  <c r="AB97" i="2"/>
  <c r="AE1" i="14"/>
  <c r="AC38" i="14"/>
  <c r="AC203" i="14"/>
  <c r="AC137" i="14"/>
  <c r="AC170" i="14"/>
  <c r="AB84" i="2"/>
  <c r="AB88" i="2"/>
  <c r="AB85" i="2"/>
  <c r="AB87" i="2"/>
  <c r="AB86" i="2"/>
  <c r="AB78" i="2"/>
  <c r="AB89" i="2"/>
  <c r="AB91" i="2"/>
  <c r="AB75" i="2"/>
  <c r="AB82" i="2"/>
  <c r="AB79" i="2"/>
  <c r="AB38" i="2"/>
  <c r="AB299" i="2"/>
  <c r="AB332" i="2"/>
  <c r="AB201" i="2"/>
  <c r="AB234" i="2"/>
  <c r="AB92" i="2"/>
  <c r="AB76" i="2"/>
  <c r="AB72" i="2"/>
  <c r="AB93" i="2"/>
  <c r="AB73" i="2"/>
  <c r="AB94" i="2"/>
  <c r="AB77" i="2"/>
  <c r="AD1" i="2"/>
  <c r="AB98" i="2"/>
  <c r="AB83" i="2"/>
  <c r="AC82" i="2" l="1"/>
  <c r="AC93" i="2"/>
  <c r="AC86" i="2"/>
  <c r="AC90" i="2"/>
  <c r="AC81" i="2"/>
  <c r="AF1" i="14"/>
  <c r="AD38" i="14"/>
  <c r="AD137" i="14"/>
  <c r="AD170" i="14"/>
  <c r="AD203" i="14"/>
  <c r="AC80" i="2"/>
  <c r="AC74" i="2"/>
  <c r="AC87" i="2"/>
  <c r="AC85" i="2"/>
  <c r="AC77" i="2"/>
  <c r="AC98" i="2"/>
  <c r="AC201" i="2"/>
  <c r="AC299" i="2"/>
  <c r="AC38" i="2"/>
  <c r="AC234" i="2"/>
  <c r="AC332" i="2"/>
  <c r="AC97" i="2"/>
  <c r="AC73" i="2"/>
  <c r="AC94" i="2"/>
  <c r="AE1" i="2"/>
  <c r="AC84" i="2"/>
  <c r="AC72" i="2"/>
  <c r="AC83" i="2"/>
  <c r="AC92" i="2"/>
  <c r="AC79" i="2"/>
  <c r="AC89" i="2"/>
  <c r="AC75" i="2"/>
  <c r="AC95" i="2"/>
  <c r="AC96" i="2"/>
  <c r="AC76" i="2"/>
  <c r="AC88" i="2"/>
  <c r="AC78" i="2"/>
  <c r="AC91" i="2"/>
  <c r="AD92" i="2" l="1"/>
  <c r="AD85" i="2"/>
  <c r="AD97" i="2"/>
  <c r="AD74" i="2"/>
  <c r="AD77" i="2"/>
  <c r="AD93" i="2"/>
  <c r="AG1" i="14"/>
  <c r="AE137" i="14"/>
  <c r="AE170" i="14"/>
  <c r="AE203" i="14"/>
  <c r="AE38" i="14"/>
  <c r="AD86" i="2"/>
  <c r="AD88" i="2"/>
  <c r="AD75" i="2"/>
  <c r="AD87" i="2"/>
  <c r="AD90" i="2"/>
  <c r="AD89" i="2"/>
  <c r="AD80" i="2"/>
  <c r="AD81" i="2"/>
  <c r="AD96" i="2"/>
  <c r="AD299" i="2"/>
  <c r="AD234" i="2"/>
  <c r="AD332" i="2"/>
  <c r="AD38" i="2"/>
  <c r="AD201" i="2"/>
  <c r="AD79" i="2"/>
  <c r="AD94" i="2"/>
  <c r="AD73" i="2"/>
  <c r="AD95" i="2"/>
  <c r="AD82" i="2"/>
  <c r="AD91" i="2"/>
  <c r="AD78" i="2"/>
  <c r="AD72" i="2"/>
  <c r="AD84" i="2"/>
  <c r="AD98" i="2"/>
  <c r="AD83" i="2"/>
  <c r="AF1" i="2"/>
  <c r="AD76" i="2"/>
  <c r="AH1" i="14" l="1"/>
  <c r="AI1" i="14" s="1"/>
  <c r="AE73" i="2"/>
  <c r="AE93" i="2"/>
  <c r="AE98" i="2"/>
  <c r="AE92" i="2"/>
  <c r="AE96" i="2"/>
  <c r="AF38" i="14"/>
  <c r="AF170" i="14"/>
  <c r="AF137" i="14"/>
  <c r="AF203" i="14"/>
  <c r="AE81" i="2"/>
  <c r="AE85" i="2"/>
  <c r="AE97" i="2"/>
  <c r="AE80" i="2"/>
  <c r="AE89" i="2"/>
  <c r="AE78" i="2"/>
  <c r="AE87" i="2"/>
  <c r="AE86" i="2"/>
  <c r="AE76" i="2"/>
  <c r="AE234" i="2"/>
  <c r="AG1" i="2"/>
  <c r="AE201" i="2"/>
  <c r="AE332" i="2"/>
  <c r="AE299" i="2"/>
  <c r="AE38" i="2"/>
  <c r="AE82" i="2"/>
  <c r="AE74" i="2"/>
  <c r="AE95" i="2"/>
  <c r="AE77" i="2"/>
  <c r="AE75" i="2"/>
  <c r="AE72" i="2"/>
  <c r="AE90" i="2"/>
  <c r="AE83" i="2"/>
  <c r="AE88" i="2"/>
  <c r="AE94" i="2"/>
  <c r="AE79" i="2"/>
  <c r="AE91" i="2"/>
  <c r="AE84" i="2"/>
  <c r="AH1" i="2" l="1"/>
  <c r="AI1" i="2" s="1"/>
  <c r="AF75" i="2"/>
  <c r="AF89" i="2"/>
  <c r="AF81" i="2"/>
  <c r="AF82" i="2"/>
  <c r="AG170" i="14"/>
  <c r="AG38" i="14"/>
  <c r="AG203" i="14"/>
  <c r="AG137" i="14"/>
  <c r="AF96" i="2"/>
  <c r="AF79" i="2"/>
  <c r="AF74" i="2"/>
  <c r="AF87" i="2"/>
  <c r="AF72" i="2"/>
  <c r="AF76" i="2"/>
  <c r="AF299" i="2"/>
  <c r="AF234" i="2"/>
  <c r="AF332" i="2"/>
  <c r="AF201" i="2"/>
  <c r="AF38" i="2"/>
  <c r="AF88" i="2"/>
  <c r="AF84" i="2"/>
  <c r="AF86" i="2"/>
  <c r="AF91" i="2"/>
  <c r="AF73" i="2"/>
  <c r="AF77" i="2"/>
  <c r="AF94" i="2"/>
  <c r="AF92" i="2"/>
  <c r="AF80" i="2"/>
  <c r="AF85" i="2"/>
  <c r="AF78" i="2"/>
  <c r="AF83" i="2"/>
  <c r="AF90" i="2"/>
  <c r="AF97" i="2"/>
  <c r="AF98" i="2"/>
  <c r="AF93" i="2"/>
  <c r="AF95" i="2"/>
  <c r="AG283" i="2" l="1"/>
  <c r="AJ76" i="14"/>
  <c r="AK76" i="14"/>
  <c r="AJ87" i="14"/>
  <c r="AK87" i="14"/>
  <c r="AK172" i="14"/>
  <c r="AJ172" i="14"/>
  <c r="AK185" i="14"/>
  <c r="AJ185" i="14"/>
  <c r="AJ21" i="14"/>
  <c r="AK21" i="14"/>
  <c r="AJ55" i="14"/>
  <c r="AK55" i="14"/>
  <c r="AJ191" i="14"/>
  <c r="AK191" i="14"/>
  <c r="AJ195" i="14"/>
  <c r="AK195" i="14"/>
  <c r="AK192" i="14"/>
  <c r="AJ192" i="14"/>
  <c r="AK65" i="14"/>
  <c r="AJ65" i="14"/>
  <c r="AJ17" i="14"/>
  <c r="AK17" i="14"/>
  <c r="AJ175" i="14"/>
  <c r="AK175" i="14"/>
  <c r="AJ179" i="14"/>
  <c r="AK179" i="14"/>
  <c r="AK97" i="14"/>
  <c r="AJ97" i="14"/>
  <c r="AK197" i="14"/>
  <c r="AJ197" i="14"/>
  <c r="AJ18" i="14"/>
  <c r="AK18" i="14"/>
  <c r="AJ154" i="14"/>
  <c r="AK154" i="14"/>
  <c r="AK188" i="14"/>
  <c r="AJ188" i="14"/>
  <c r="AK127" i="14"/>
  <c r="AJ127" i="14"/>
  <c r="AJ153" i="14"/>
  <c r="AK153" i="14"/>
  <c r="AK207" i="14"/>
  <c r="AJ207" i="14"/>
  <c r="AK219" i="14"/>
  <c r="AJ219" i="14"/>
  <c r="AK217" i="14"/>
  <c r="AJ217" i="14"/>
  <c r="AJ83" i="14"/>
  <c r="AK83" i="14"/>
  <c r="AJ138" i="14"/>
  <c r="AK138" i="14"/>
  <c r="AK93" i="14"/>
  <c r="AJ93" i="14"/>
  <c r="AK111" i="14"/>
  <c r="AJ111" i="14"/>
  <c r="AK160" i="14"/>
  <c r="AJ160" i="14"/>
  <c r="AJ62" i="14"/>
  <c r="AK62" i="14"/>
  <c r="AJ117" i="14"/>
  <c r="AK117" i="14"/>
  <c r="AJ121" i="14"/>
  <c r="AK121" i="14"/>
  <c r="AK118" i="14"/>
  <c r="AJ118" i="14"/>
  <c r="AK143" i="14"/>
  <c r="AJ143" i="14"/>
  <c r="AK156" i="14"/>
  <c r="AJ156" i="14"/>
  <c r="AJ96" i="14"/>
  <c r="AK96" i="14"/>
  <c r="AJ105" i="14"/>
  <c r="AK105" i="14"/>
  <c r="AK23" i="14"/>
  <c r="AJ23" i="14"/>
  <c r="AK123" i="14"/>
  <c r="AJ123" i="14"/>
  <c r="AJ112" i="14"/>
  <c r="AK112" i="14"/>
  <c r="AJ80" i="14"/>
  <c r="AK80" i="14"/>
  <c r="AK114" i="14"/>
  <c r="AJ114" i="14"/>
  <c r="AK53" i="14"/>
  <c r="AJ53" i="14"/>
  <c r="AJ42" i="14"/>
  <c r="AK42" i="14"/>
  <c r="AK206" i="14"/>
  <c r="AJ206" i="14"/>
  <c r="AJ208" i="14"/>
  <c r="AK208" i="14"/>
  <c r="AK230" i="14"/>
  <c r="AJ230" i="14"/>
  <c r="AJ194" i="14"/>
  <c r="AK194" i="14"/>
  <c r="AJ59" i="14"/>
  <c r="AK59" i="14"/>
  <c r="AK19" i="14"/>
  <c r="AJ19" i="14"/>
  <c r="AK32" i="14"/>
  <c r="AJ32" i="14"/>
  <c r="AK86" i="14"/>
  <c r="AJ86" i="14"/>
  <c r="AJ178" i="14"/>
  <c r="AK178" i="14"/>
  <c r="AJ43" i="14"/>
  <c r="AK43" i="14"/>
  <c r="AJ47" i="14"/>
  <c r="AK47" i="14"/>
  <c r="AK44" i="14"/>
  <c r="AJ44" i="14"/>
  <c r="AK64" i="14"/>
  <c r="AJ64" i="14"/>
  <c r="AK82" i="14"/>
  <c r="AJ82" i="14"/>
  <c r="AJ22" i="14"/>
  <c r="AK22" i="14"/>
  <c r="AJ26" i="14"/>
  <c r="AK26" i="14"/>
  <c r="AJ116" i="14"/>
  <c r="AK116" i="14"/>
  <c r="AK49" i="14"/>
  <c r="AJ49" i="14"/>
  <c r="AK140" i="14"/>
  <c r="AJ140" i="14"/>
  <c r="AJ6" i="14"/>
  <c r="AK6" i="14"/>
  <c r="AK40" i="14"/>
  <c r="AJ40" i="14"/>
  <c r="AK155" i="14"/>
  <c r="AJ155" i="14"/>
  <c r="AK181" i="14"/>
  <c r="AJ181" i="14"/>
  <c r="AI203" i="14"/>
  <c r="AJ204" i="14"/>
  <c r="AK204" i="14"/>
  <c r="AK213" i="14"/>
  <c r="AJ213" i="14"/>
  <c r="AK228" i="14"/>
  <c r="AJ228" i="14"/>
  <c r="AK180" i="14"/>
  <c r="AJ180" i="14"/>
  <c r="AK193" i="14"/>
  <c r="AJ193" i="14"/>
  <c r="AJ145" i="14"/>
  <c r="AK145" i="14"/>
  <c r="AJ120" i="14"/>
  <c r="AK120" i="14"/>
  <c r="AK139" i="14"/>
  <c r="AJ139" i="14"/>
  <c r="AK12" i="14"/>
  <c r="AJ12" i="14"/>
  <c r="AK177" i="14"/>
  <c r="AJ177" i="14"/>
  <c r="AJ13" i="14"/>
  <c r="AK13" i="14"/>
  <c r="AJ54" i="14"/>
  <c r="AK54" i="14"/>
  <c r="AJ183" i="14"/>
  <c r="AK183" i="14"/>
  <c r="AJ187" i="14"/>
  <c r="AK187" i="14"/>
  <c r="AK8" i="14"/>
  <c r="AJ8" i="14"/>
  <c r="AJ182" i="14"/>
  <c r="AK182" i="14"/>
  <c r="AJ128" i="14"/>
  <c r="AK128" i="14"/>
  <c r="AJ162" i="14"/>
  <c r="AK162" i="14"/>
  <c r="AK196" i="14"/>
  <c r="AJ196" i="14"/>
  <c r="AK61" i="14"/>
  <c r="AJ61" i="14"/>
  <c r="AJ161" i="14"/>
  <c r="AK161" i="14"/>
  <c r="AJ157" i="14"/>
  <c r="AK157" i="14"/>
  <c r="AK81" i="14"/>
  <c r="AJ81" i="14"/>
  <c r="AK107" i="14"/>
  <c r="AJ107" i="14"/>
  <c r="AJ224" i="14"/>
  <c r="AK224" i="14"/>
  <c r="AJ211" i="14"/>
  <c r="AK211" i="14"/>
  <c r="AJ218" i="14"/>
  <c r="AK218" i="14"/>
  <c r="AK106" i="14"/>
  <c r="AJ106" i="14"/>
  <c r="AK119" i="14"/>
  <c r="AJ119" i="14"/>
  <c r="AJ29" i="14"/>
  <c r="AK29" i="14"/>
  <c r="AJ142" i="14"/>
  <c r="AK142" i="14"/>
  <c r="AK60" i="14"/>
  <c r="AJ60" i="14"/>
  <c r="AK159" i="14"/>
  <c r="AJ159" i="14"/>
  <c r="AK98" i="14"/>
  <c r="AJ98" i="14"/>
  <c r="AK152" i="14"/>
  <c r="AJ152" i="14"/>
  <c r="AJ25" i="14"/>
  <c r="AK25" i="14"/>
  <c r="AJ109" i="14"/>
  <c r="AK109" i="14"/>
  <c r="AJ113" i="14"/>
  <c r="AK113" i="14"/>
  <c r="AK184" i="14"/>
  <c r="AJ184" i="14"/>
  <c r="AK131" i="14"/>
  <c r="AJ131" i="14"/>
  <c r="AJ9" i="14"/>
  <c r="AK9" i="14"/>
  <c r="AJ88" i="14"/>
  <c r="AK88" i="14"/>
  <c r="AK122" i="14"/>
  <c r="AJ122" i="14"/>
  <c r="AK163" i="14"/>
  <c r="AJ163" i="14"/>
  <c r="AJ50" i="14"/>
  <c r="AK50" i="14"/>
  <c r="AJ158" i="14"/>
  <c r="AK158" i="14"/>
  <c r="AK7" i="14"/>
  <c r="AJ7" i="14"/>
  <c r="AK28" i="14"/>
  <c r="AJ28" i="14"/>
  <c r="AK229" i="14"/>
  <c r="AJ229" i="14"/>
  <c r="AK225" i="14"/>
  <c r="AJ225" i="14"/>
  <c r="AJ209" i="14"/>
  <c r="AK209" i="14"/>
  <c r="AK27" i="14"/>
  <c r="AJ27" i="14"/>
  <c r="AK45" i="14"/>
  <c r="AJ45" i="14"/>
  <c r="AK173" i="14"/>
  <c r="AJ173" i="14"/>
  <c r="AJ63" i="14"/>
  <c r="AK63" i="14"/>
  <c r="AJ79" i="14"/>
  <c r="AK79" i="14"/>
  <c r="AK85" i="14"/>
  <c r="AJ85" i="14"/>
  <c r="AK24" i="14"/>
  <c r="AJ24" i="14"/>
  <c r="AK78" i="14"/>
  <c r="AJ78" i="14"/>
  <c r="AK164" i="14"/>
  <c r="AJ164" i="14"/>
  <c r="AJ30" i="14"/>
  <c r="AK30" i="14"/>
  <c r="AJ39" i="14"/>
  <c r="AK39" i="14"/>
  <c r="AK110" i="14"/>
  <c r="AJ110" i="14"/>
  <c r="AK57" i="14"/>
  <c r="AJ57" i="14"/>
  <c r="AK148" i="14"/>
  <c r="AJ148" i="14"/>
  <c r="AJ14" i="14"/>
  <c r="AK14" i="14"/>
  <c r="AK48" i="14"/>
  <c r="AJ48" i="14"/>
  <c r="AK89" i="14"/>
  <c r="AJ89" i="14"/>
  <c r="AK189" i="14"/>
  <c r="AJ189" i="14"/>
  <c r="AJ84" i="14"/>
  <c r="AK84" i="14"/>
  <c r="AJ95" i="14"/>
  <c r="AK95" i="14"/>
  <c r="AK215" i="14"/>
  <c r="AJ215" i="14"/>
  <c r="AK227" i="14"/>
  <c r="AJ227" i="14"/>
  <c r="AK223" i="14"/>
  <c r="AJ223" i="14"/>
  <c r="AK222" i="14"/>
  <c r="AJ222" i="14"/>
  <c r="AJ141" i="14"/>
  <c r="AK141" i="14"/>
  <c r="AK147" i="14"/>
  <c r="AJ147" i="14"/>
  <c r="AK94" i="14"/>
  <c r="AJ94" i="14"/>
  <c r="AJ75" i="14"/>
  <c r="AK75" i="14"/>
  <c r="AJ125" i="14"/>
  <c r="AK125" i="14"/>
  <c r="AK11" i="14"/>
  <c r="AJ11" i="14"/>
  <c r="AK126" i="14"/>
  <c r="AJ126" i="14"/>
  <c r="AK151" i="14"/>
  <c r="AJ151" i="14"/>
  <c r="AK90" i="14"/>
  <c r="AJ90" i="14"/>
  <c r="AJ190" i="14"/>
  <c r="AK190" i="14"/>
  <c r="AJ149" i="14"/>
  <c r="AK149" i="14"/>
  <c r="AK31" i="14"/>
  <c r="AJ31" i="14"/>
  <c r="AK130" i="14"/>
  <c r="AJ130" i="14"/>
  <c r="AK74" i="14"/>
  <c r="AJ74" i="14"/>
  <c r="AJ174" i="14"/>
  <c r="AK174" i="14"/>
  <c r="AJ171" i="14"/>
  <c r="AK171" i="14"/>
  <c r="AK15" i="14"/>
  <c r="AJ15" i="14"/>
  <c r="AK115" i="14"/>
  <c r="AJ115" i="14"/>
  <c r="AJ10" i="14"/>
  <c r="AK10" i="14"/>
  <c r="AJ146" i="14"/>
  <c r="AK146" i="14"/>
  <c r="AK214" i="14"/>
  <c r="AJ214" i="14"/>
  <c r="AJ216" i="14"/>
  <c r="AK216" i="14"/>
  <c r="AJ205" i="14"/>
  <c r="AK205" i="14"/>
  <c r="AJ220" i="14"/>
  <c r="AK220" i="14"/>
  <c r="AJ150" i="14"/>
  <c r="AK150" i="14"/>
  <c r="AK73" i="14"/>
  <c r="AJ73" i="14"/>
  <c r="AK20" i="14"/>
  <c r="AJ20" i="14"/>
  <c r="AJ186" i="14"/>
  <c r="AK186" i="14"/>
  <c r="AJ51" i="14"/>
  <c r="AK51" i="14"/>
  <c r="AJ129" i="14"/>
  <c r="AK129" i="14"/>
  <c r="AK52" i="14"/>
  <c r="AJ52" i="14"/>
  <c r="AK77" i="14"/>
  <c r="AJ77" i="14"/>
  <c r="AK16" i="14"/>
  <c r="AJ16" i="14"/>
  <c r="AK144" i="14"/>
  <c r="AJ144" i="14"/>
  <c r="AJ46" i="14"/>
  <c r="AK46" i="14"/>
  <c r="AJ124" i="14"/>
  <c r="AK124" i="14"/>
  <c r="AK56" i="14"/>
  <c r="AJ56" i="14"/>
  <c r="AK176" i="14"/>
  <c r="AJ176" i="14"/>
  <c r="AJ58" i="14"/>
  <c r="AK58" i="14"/>
  <c r="AJ92" i="14"/>
  <c r="AK92" i="14"/>
  <c r="AJ108" i="14"/>
  <c r="AK108" i="14"/>
  <c r="AK41" i="14"/>
  <c r="AJ41" i="14"/>
  <c r="AJ91" i="14"/>
  <c r="AK91" i="14"/>
  <c r="AJ72" i="14"/>
  <c r="AK72" i="14"/>
  <c r="AK212" i="14"/>
  <c r="AJ212" i="14"/>
  <c r="AJ221" i="14"/>
  <c r="AK221" i="14"/>
  <c r="AJ226" i="14"/>
  <c r="AK226" i="14"/>
  <c r="AJ210" i="14"/>
  <c r="AK210" i="14"/>
  <c r="AI38" i="14"/>
  <c r="AI71" i="14"/>
  <c r="AI170" i="14"/>
  <c r="AI137" i="14"/>
  <c r="AI104" i="14"/>
  <c r="AI5" i="14"/>
  <c r="AH104" i="14"/>
  <c r="AH71" i="14"/>
  <c r="AH5" i="14"/>
  <c r="AH203" i="14"/>
  <c r="AH38" i="14"/>
  <c r="AH170" i="14"/>
  <c r="AH137" i="14"/>
  <c r="AH92" i="2"/>
  <c r="AH285" i="2"/>
  <c r="AH94" i="2"/>
  <c r="AH77" i="2"/>
  <c r="AH174" i="2"/>
  <c r="AH79" i="2"/>
  <c r="AH179" i="2"/>
  <c r="AH189" i="2"/>
  <c r="AH282" i="2"/>
  <c r="AH290" i="2"/>
  <c r="AH175" i="2"/>
  <c r="AH269" i="2"/>
  <c r="AH277" i="2"/>
  <c r="AH283" i="2"/>
  <c r="AH184" i="2"/>
  <c r="AH387" i="2"/>
  <c r="AH86" i="2"/>
  <c r="AH187" i="2"/>
  <c r="AH268" i="2"/>
  <c r="AH80" i="2"/>
  <c r="AH84" i="2"/>
  <c r="AH366" i="2"/>
  <c r="AH178" i="2"/>
  <c r="AH89" i="2"/>
  <c r="AG391" i="2"/>
  <c r="AG383" i="2"/>
  <c r="AG382" i="2"/>
  <c r="AG384" i="2"/>
  <c r="AG269" i="2"/>
  <c r="AG292" i="2"/>
  <c r="AG369" i="2"/>
  <c r="AG388" i="2"/>
  <c r="AG273" i="2"/>
  <c r="AG201" i="2"/>
  <c r="AG279" i="2"/>
  <c r="AG389" i="2"/>
  <c r="AG85" i="2"/>
  <c r="AG94" i="2"/>
  <c r="AG368" i="2"/>
  <c r="AG234" i="2"/>
  <c r="AG268" i="2"/>
  <c r="AG377" i="2"/>
  <c r="AG385" i="2"/>
  <c r="AG376" i="2"/>
  <c r="AG89" i="2"/>
  <c r="AG95" i="2"/>
  <c r="AG76" i="2"/>
  <c r="AG386" i="2"/>
  <c r="AG367" i="2"/>
  <c r="AG289" i="2"/>
  <c r="AG88" i="2"/>
  <c r="AG274" i="2"/>
  <c r="AG375" i="2"/>
  <c r="AG284" i="2"/>
  <c r="AG38" i="2"/>
  <c r="AG72" i="2"/>
  <c r="AG278" i="2"/>
  <c r="AG387" i="2"/>
  <c r="AG91" i="2"/>
  <c r="AG381" i="2"/>
  <c r="AG77" i="2"/>
  <c r="AG290" i="2"/>
  <c r="AG286" i="2"/>
  <c r="AG294" i="2"/>
  <c r="AG98" i="2"/>
  <c r="AG373" i="2"/>
  <c r="AG81" i="2"/>
  <c r="AG280" i="2"/>
  <c r="AG293" i="2"/>
  <c r="AG281" i="2"/>
  <c r="AG73" i="2"/>
  <c r="AG371" i="2"/>
  <c r="AG276" i="2"/>
  <c r="AG271" i="2"/>
  <c r="AG86" i="2"/>
  <c r="AG272" i="2"/>
  <c r="AG291" i="2"/>
  <c r="AG5" i="2"/>
  <c r="AG390" i="2"/>
  <c r="AG96" i="2"/>
  <c r="AG287" i="2"/>
  <c r="AG75" i="2"/>
  <c r="AG82" i="2"/>
  <c r="AG378" i="2"/>
  <c r="AG374" i="2"/>
  <c r="AG270" i="2"/>
  <c r="AG379" i="2"/>
  <c r="AG285" i="2"/>
  <c r="AG392" i="2"/>
  <c r="AG84" i="2"/>
  <c r="AG277" i="2"/>
  <c r="AG370" i="2"/>
  <c r="AG90" i="2"/>
  <c r="AG299" i="2"/>
  <c r="AG282" i="2"/>
  <c r="AG93" i="2"/>
  <c r="AG87" i="2"/>
  <c r="AG92" i="2"/>
  <c r="AG80" i="2"/>
  <c r="AG275" i="2"/>
  <c r="AG372" i="2"/>
  <c r="AG380" i="2"/>
  <c r="AG332" i="2"/>
  <c r="AG366" i="2"/>
  <c r="AG83" i="2"/>
  <c r="AG78" i="2"/>
  <c r="AG97" i="2"/>
  <c r="AG79" i="2"/>
  <c r="AG74" i="2"/>
  <c r="AG288" i="2"/>
  <c r="AH278" i="2" l="1"/>
  <c r="AH371" i="2"/>
  <c r="AH390" i="2"/>
  <c r="AH281" i="2"/>
  <c r="AH276" i="2"/>
  <c r="AH284" i="2"/>
  <c r="AH74" i="2"/>
  <c r="AH194" i="2"/>
  <c r="AH177" i="2"/>
  <c r="AH275" i="2"/>
  <c r="AH369" i="2"/>
  <c r="AH181" i="2"/>
  <c r="AH186" i="2"/>
  <c r="AH98" i="2"/>
  <c r="AH83" i="2"/>
  <c r="AH389" i="2"/>
  <c r="AH378" i="2"/>
  <c r="AH270" i="2"/>
  <c r="AH172" i="2"/>
  <c r="AH373" i="2"/>
  <c r="AH294" i="2"/>
  <c r="AH280" i="2"/>
  <c r="AH171" i="2"/>
  <c r="AH274" i="2"/>
  <c r="AH374" i="2"/>
  <c r="AH96" i="2"/>
  <c r="AH72" i="2"/>
  <c r="AH291" i="2"/>
  <c r="AH388" i="2"/>
  <c r="AH195" i="2"/>
  <c r="AH367" i="2"/>
  <c r="AH372" i="2"/>
  <c r="AH385" i="2"/>
  <c r="AH95" i="2"/>
  <c r="AH76" i="2"/>
  <c r="AH87" i="2"/>
  <c r="AK314" i="2"/>
  <c r="AJ314" i="2"/>
  <c r="AK235" i="2"/>
  <c r="AJ235" i="2"/>
  <c r="AK32" i="2"/>
  <c r="AJ32" i="2"/>
  <c r="AI181" i="2"/>
  <c r="AJ148" i="2"/>
  <c r="AK148" i="2"/>
  <c r="AK27" i="2"/>
  <c r="AJ27" i="2"/>
  <c r="AK241" i="2"/>
  <c r="AJ241" i="2"/>
  <c r="AK300" i="2"/>
  <c r="AJ300" i="2"/>
  <c r="AI79" i="2"/>
  <c r="AJ46" i="2"/>
  <c r="AK46" i="2"/>
  <c r="AK221" i="2"/>
  <c r="AJ221" i="2"/>
  <c r="AJ219" i="2"/>
  <c r="AK219" i="2"/>
  <c r="AK352" i="2"/>
  <c r="AJ352" i="2"/>
  <c r="AK117" i="2"/>
  <c r="AJ117" i="2"/>
  <c r="AK220" i="2"/>
  <c r="AJ220" i="2"/>
  <c r="AK247" i="2"/>
  <c r="AJ247" i="2"/>
  <c r="AK139" i="2"/>
  <c r="AJ139" i="2"/>
  <c r="AK205" i="2"/>
  <c r="AJ205" i="2"/>
  <c r="AJ13" i="2"/>
  <c r="AK13" i="2"/>
  <c r="AI376" i="2"/>
  <c r="AK343" i="2"/>
  <c r="AJ343" i="2"/>
  <c r="AK259" i="2"/>
  <c r="AJ259" i="2"/>
  <c r="AK61" i="2"/>
  <c r="AJ61" i="2"/>
  <c r="AK323" i="2"/>
  <c r="AJ323" i="2"/>
  <c r="AK56" i="2"/>
  <c r="AJ56" i="2"/>
  <c r="AJ123" i="2"/>
  <c r="AK123" i="2"/>
  <c r="AK218" i="2"/>
  <c r="AJ218" i="2"/>
  <c r="AJ260" i="2"/>
  <c r="AK260" i="2"/>
  <c r="AJ144" i="2"/>
  <c r="AK144" i="2"/>
  <c r="AK142" i="2"/>
  <c r="AJ142" i="2"/>
  <c r="AJ104" i="14"/>
  <c r="AK208" i="2"/>
  <c r="AJ208" i="2"/>
  <c r="AJ124" i="2"/>
  <c r="AK124" i="2"/>
  <c r="AI379" i="2"/>
  <c r="AJ346" i="2"/>
  <c r="AK346" i="2"/>
  <c r="AI287" i="2"/>
  <c r="AK254" i="2"/>
  <c r="AJ254" i="2"/>
  <c r="AK333" i="2"/>
  <c r="AJ333" i="2"/>
  <c r="AK130" i="2"/>
  <c r="AJ130" i="2"/>
  <c r="AJ157" i="2"/>
  <c r="AK157" i="2"/>
  <c r="AI375" i="2"/>
  <c r="AJ342" i="2"/>
  <c r="AK342" i="2"/>
  <c r="AK303" i="2"/>
  <c r="AJ303" i="2"/>
  <c r="AK113" i="2"/>
  <c r="AJ113" i="2"/>
  <c r="AI271" i="2"/>
  <c r="AK238" i="2"/>
  <c r="AJ238" i="2"/>
  <c r="AK11" i="2"/>
  <c r="AJ11" i="2"/>
  <c r="AK114" i="2"/>
  <c r="AJ114" i="2"/>
  <c r="AI174" i="2"/>
  <c r="AJ141" i="2"/>
  <c r="AK141" i="2"/>
  <c r="AK28" i="2"/>
  <c r="AJ28" i="2"/>
  <c r="AI283" i="2"/>
  <c r="AK250" i="2"/>
  <c r="AJ250" i="2"/>
  <c r="AK345" i="2"/>
  <c r="AJ345" i="2"/>
  <c r="AK237" i="2"/>
  <c r="AJ237" i="2"/>
  <c r="AI186" i="2"/>
  <c r="AJ153" i="2"/>
  <c r="AK153" i="2"/>
  <c r="AJ301" i="2"/>
  <c r="AK301" i="2"/>
  <c r="AK209" i="2"/>
  <c r="AJ209" i="2"/>
  <c r="AJ17" i="2"/>
  <c r="AK17" i="2"/>
  <c r="AK302" i="2"/>
  <c r="AJ302" i="2"/>
  <c r="AJ112" i="2"/>
  <c r="AK112" i="2"/>
  <c r="AK154" i="2"/>
  <c r="AJ154" i="2"/>
  <c r="AI373" i="2"/>
  <c r="AK340" i="2"/>
  <c r="AJ340" i="2"/>
  <c r="AK31" i="2"/>
  <c r="AJ31" i="2"/>
  <c r="AJ137" i="14"/>
  <c r="AK137" i="14"/>
  <c r="AI98" i="2"/>
  <c r="AK65" i="2"/>
  <c r="AJ65" i="2"/>
  <c r="AJ18" i="2"/>
  <c r="AK18" i="2"/>
  <c r="AI273" i="2"/>
  <c r="AJ240" i="2"/>
  <c r="AK240" i="2"/>
  <c r="AK306" i="2"/>
  <c r="AJ306" i="2"/>
  <c r="AK222" i="2"/>
  <c r="AJ222" i="2"/>
  <c r="AK24" i="2"/>
  <c r="AJ24" i="2"/>
  <c r="AJ51" i="2"/>
  <c r="AK51" i="2"/>
  <c r="AI269" i="2"/>
  <c r="AJ236" i="2"/>
  <c r="AK236" i="2"/>
  <c r="AI87" i="2"/>
  <c r="AJ54" i="2"/>
  <c r="AK54" i="2"/>
  <c r="AK7" i="2"/>
  <c r="AJ7" i="2"/>
  <c r="AI392" i="2"/>
  <c r="AK359" i="2"/>
  <c r="AJ359" i="2"/>
  <c r="AK312" i="2"/>
  <c r="AJ312" i="2"/>
  <c r="AK8" i="2"/>
  <c r="AJ8" i="2"/>
  <c r="AJ30" i="2"/>
  <c r="AK30" i="2"/>
  <c r="AI387" i="2"/>
  <c r="AJ321" i="2"/>
  <c r="AK321" i="2"/>
  <c r="AK318" i="2"/>
  <c r="AJ318" i="2"/>
  <c r="AK239" i="2"/>
  <c r="AJ239" i="2"/>
  <c r="AK126" i="2"/>
  <c r="AJ126" i="2"/>
  <c r="AI80" i="2"/>
  <c r="AJ47" i="2"/>
  <c r="AK47" i="2"/>
  <c r="AK158" i="2"/>
  <c r="AJ158" i="2"/>
  <c r="AK335" i="2"/>
  <c r="AJ335" i="2"/>
  <c r="AI390" i="2"/>
  <c r="AK357" i="2"/>
  <c r="AJ357" i="2"/>
  <c r="AK159" i="2"/>
  <c r="AJ159" i="2"/>
  <c r="AJ6" i="2"/>
  <c r="AK6" i="2"/>
  <c r="AK48" i="2"/>
  <c r="AJ48" i="2"/>
  <c r="AJ115" i="2"/>
  <c r="AK115" i="2"/>
  <c r="AK316" i="2"/>
  <c r="AJ316" i="2"/>
  <c r="AJ170" i="14"/>
  <c r="AK170" i="14"/>
  <c r="AH377" i="2"/>
  <c r="AI391" i="2"/>
  <c r="AJ358" i="2"/>
  <c r="AK358" i="2"/>
  <c r="AI385" i="2"/>
  <c r="AK319" i="2"/>
  <c r="AJ319" i="2"/>
  <c r="AK129" i="2"/>
  <c r="AJ129" i="2"/>
  <c r="AK163" i="2"/>
  <c r="AJ163" i="2"/>
  <c r="AJ116" i="2"/>
  <c r="AK116" i="2"/>
  <c r="AJ338" i="2"/>
  <c r="AK338" i="2"/>
  <c r="AJ140" i="2"/>
  <c r="AK140" i="2"/>
  <c r="AK125" i="2"/>
  <c r="AJ125" i="2"/>
  <c r="AK339" i="2"/>
  <c r="AJ339" i="2"/>
  <c r="AJ29" i="2"/>
  <c r="AK29" i="2"/>
  <c r="AK253" i="2"/>
  <c r="AJ253" i="2"/>
  <c r="AK206" i="2"/>
  <c r="AJ206" i="2"/>
  <c r="AJ317" i="2"/>
  <c r="AK317" i="2"/>
  <c r="AJ119" i="2"/>
  <c r="AK119" i="2"/>
  <c r="AJ215" i="2"/>
  <c r="AK215" i="2"/>
  <c r="AK212" i="2"/>
  <c r="AJ212" i="2"/>
  <c r="AJ128" i="2"/>
  <c r="AK128" i="2"/>
  <c r="AK20" i="2"/>
  <c r="AJ20" i="2"/>
  <c r="AJ160" i="2"/>
  <c r="AK160" i="2"/>
  <c r="AK52" i="2"/>
  <c r="AJ52" i="2"/>
  <c r="AK224" i="2"/>
  <c r="AJ224" i="2"/>
  <c r="AI284" i="2"/>
  <c r="AK251" i="2"/>
  <c r="AJ251" i="2"/>
  <c r="AK53" i="2"/>
  <c r="AJ53" i="2"/>
  <c r="AK315" i="2"/>
  <c r="AJ315" i="2"/>
  <c r="AJ9" i="2"/>
  <c r="AK9" i="2"/>
  <c r="AK257" i="2"/>
  <c r="AJ257" i="2"/>
  <c r="AK210" i="2"/>
  <c r="AJ210" i="2"/>
  <c r="AJ71" i="14"/>
  <c r="AJ203" i="14"/>
  <c r="AK203" i="14"/>
  <c r="AI285" i="2"/>
  <c r="AJ252" i="2"/>
  <c r="AK252" i="2"/>
  <c r="AJ107" i="2"/>
  <c r="AK107" i="2"/>
  <c r="AK23" i="2"/>
  <c r="AJ23" i="2"/>
  <c r="AI90" i="2"/>
  <c r="AK57" i="2"/>
  <c r="AJ57" i="2"/>
  <c r="AJ10" i="2"/>
  <c r="AK10" i="2"/>
  <c r="AJ227" i="2"/>
  <c r="AK227" i="2"/>
  <c r="AI279" i="2"/>
  <c r="AK246" i="2"/>
  <c r="AJ246" i="2"/>
  <c r="AK19" i="2"/>
  <c r="AJ19" i="2"/>
  <c r="AK228" i="2"/>
  <c r="AJ228" i="2"/>
  <c r="AI288" i="2"/>
  <c r="AK255" i="2"/>
  <c r="AJ255" i="2"/>
  <c r="AI180" i="2"/>
  <c r="AK147" i="2"/>
  <c r="AJ147" i="2"/>
  <c r="AI96" i="2"/>
  <c r="AJ63" i="2"/>
  <c r="AK63" i="2"/>
  <c r="AJ211" i="2"/>
  <c r="AK211" i="2"/>
  <c r="AI377" i="2"/>
  <c r="AK344" i="2"/>
  <c r="AJ344" i="2"/>
  <c r="AK109" i="2"/>
  <c r="AJ109" i="2"/>
  <c r="AK106" i="2"/>
  <c r="AJ106" i="2"/>
  <c r="AJ22" i="2"/>
  <c r="AK22" i="2"/>
  <c r="AJ313" i="2"/>
  <c r="AK313" i="2"/>
  <c r="AI389" i="2"/>
  <c r="AK356" i="2"/>
  <c r="AJ356" i="2"/>
  <c r="AI370" i="2"/>
  <c r="AK337" i="2"/>
  <c r="AJ337" i="2"/>
  <c r="AK118" i="2"/>
  <c r="AJ118" i="2"/>
  <c r="AI178" i="2"/>
  <c r="AJ145" i="2"/>
  <c r="AK145" i="2"/>
  <c r="AJ256" i="2"/>
  <c r="AK256" i="2"/>
  <c r="AI91" i="2"/>
  <c r="AJ58" i="2"/>
  <c r="AK58" i="2"/>
  <c r="AI382" i="2"/>
  <c r="AK349" i="2"/>
  <c r="AJ349" i="2"/>
  <c r="AK151" i="2"/>
  <c r="AJ151" i="2"/>
  <c r="AJ104" i="2"/>
  <c r="AK104" i="2"/>
  <c r="AJ38" i="14"/>
  <c r="AK38" i="14"/>
  <c r="AI179" i="2"/>
  <c r="AK146" i="2"/>
  <c r="AJ146" i="2"/>
  <c r="AI388" i="2"/>
  <c r="AK355" i="2"/>
  <c r="AJ355" i="2"/>
  <c r="AK308" i="2"/>
  <c r="AJ308" i="2"/>
  <c r="AI383" i="2"/>
  <c r="AJ350" i="2"/>
  <c r="AK350" i="2"/>
  <c r="AK311" i="2"/>
  <c r="AJ311" i="2"/>
  <c r="AK121" i="2"/>
  <c r="AJ121" i="2"/>
  <c r="AK261" i="2"/>
  <c r="AJ261" i="2"/>
  <c r="AK320" i="2"/>
  <c r="AJ320" i="2"/>
  <c r="AK122" i="2"/>
  <c r="AJ122" i="2"/>
  <c r="AJ149" i="2"/>
  <c r="AK149" i="2"/>
  <c r="AK41" i="2"/>
  <c r="AJ41" i="2"/>
  <c r="AK213" i="2"/>
  <c r="AJ213" i="2"/>
  <c r="AK105" i="2"/>
  <c r="AJ105" i="2"/>
  <c r="AK225" i="2"/>
  <c r="AJ225" i="2"/>
  <c r="AK304" i="2"/>
  <c r="AJ304" i="2"/>
  <c r="AJ309" i="2"/>
  <c r="AK309" i="2"/>
  <c r="AJ111" i="2"/>
  <c r="AK111" i="2"/>
  <c r="AJ207" i="2"/>
  <c r="AK207" i="2"/>
  <c r="AK242" i="2"/>
  <c r="AJ242" i="2"/>
  <c r="AK226" i="2"/>
  <c r="AJ226" i="2"/>
  <c r="AK12" i="2"/>
  <c r="AJ12" i="2"/>
  <c r="AJ39" i="2"/>
  <c r="AK39" i="2"/>
  <c r="AK150" i="2"/>
  <c r="AJ150" i="2"/>
  <c r="AK322" i="2"/>
  <c r="AJ322" i="2"/>
  <c r="AI276" i="2"/>
  <c r="AK243" i="2"/>
  <c r="AJ243" i="2"/>
  <c r="AK45" i="2"/>
  <c r="AJ45" i="2"/>
  <c r="AJ156" i="2"/>
  <c r="AK156" i="2"/>
  <c r="AI73" i="2"/>
  <c r="AK40" i="2"/>
  <c r="AJ40" i="2"/>
  <c r="AI282" i="2"/>
  <c r="AK249" i="2"/>
  <c r="AJ249" i="2"/>
  <c r="AK202" i="2"/>
  <c r="AJ202" i="2"/>
  <c r="AI277" i="2"/>
  <c r="AJ244" i="2"/>
  <c r="AK244" i="2"/>
  <c r="AI95" i="2"/>
  <c r="AJ62" i="2"/>
  <c r="AK62" i="2"/>
  <c r="AK15" i="2"/>
  <c r="AJ15" i="2"/>
  <c r="AI188" i="2"/>
  <c r="AK155" i="2"/>
  <c r="AJ155" i="2"/>
  <c r="AK214" i="2"/>
  <c r="AJ214" i="2"/>
  <c r="AK16" i="2"/>
  <c r="AJ16" i="2"/>
  <c r="AJ43" i="2"/>
  <c r="AK43" i="2"/>
  <c r="AI367" i="2"/>
  <c r="AJ334" i="2"/>
  <c r="AK334" i="2"/>
  <c r="AI291" i="2"/>
  <c r="AK258" i="2"/>
  <c r="AJ258" i="2"/>
  <c r="AJ21" i="2"/>
  <c r="AK21" i="2"/>
  <c r="AI384" i="2"/>
  <c r="AK351" i="2"/>
  <c r="AJ351" i="2"/>
  <c r="AI194" i="2"/>
  <c r="AJ161" i="2"/>
  <c r="AK161" i="2"/>
  <c r="AJ203" i="2"/>
  <c r="AK203" i="2"/>
  <c r="AK336" i="2"/>
  <c r="AJ336" i="2"/>
  <c r="AI97" i="2"/>
  <c r="AK64" i="2"/>
  <c r="AJ64" i="2"/>
  <c r="AK310" i="2"/>
  <c r="AJ310" i="2"/>
  <c r="AJ120" i="2"/>
  <c r="AK120" i="2"/>
  <c r="AJ305" i="2"/>
  <c r="AK305" i="2"/>
  <c r="AJ152" i="2"/>
  <c r="AK152" i="2"/>
  <c r="AK44" i="2"/>
  <c r="AJ44" i="2"/>
  <c r="AK216" i="2"/>
  <c r="AJ216" i="2"/>
  <c r="AJ137" i="2"/>
  <c r="AK137" i="2"/>
  <c r="AJ354" i="2"/>
  <c r="AK354" i="2"/>
  <c r="AK307" i="2"/>
  <c r="AJ307" i="2"/>
  <c r="AJ5" i="14"/>
  <c r="AI374" i="2"/>
  <c r="AK341" i="2"/>
  <c r="AJ341" i="2"/>
  <c r="AI176" i="2"/>
  <c r="AK143" i="2"/>
  <c r="AJ143" i="2"/>
  <c r="AI92" i="2"/>
  <c r="AJ59" i="2"/>
  <c r="AK59" i="2"/>
  <c r="AI171" i="2"/>
  <c r="AK138" i="2"/>
  <c r="AJ138" i="2"/>
  <c r="AK347" i="2"/>
  <c r="AJ347" i="2"/>
  <c r="AI75" i="2"/>
  <c r="AJ42" i="2"/>
  <c r="AK42" i="2"/>
  <c r="AK49" i="2"/>
  <c r="AJ49" i="2"/>
  <c r="AJ108" i="2"/>
  <c r="AK108" i="2"/>
  <c r="AJ325" i="2"/>
  <c r="AK325" i="2"/>
  <c r="AJ127" i="2"/>
  <c r="AK127" i="2"/>
  <c r="AJ223" i="2"/>
  <c r="AK223" i="2"/>
  <c r="AK326" i="2"/>
  <c r="AJ326" i="2"/>
  <c r="AK353" i="2"/>
  <c r="AJ353" i="2"/>
  <c r="AI278" i="2"/>
  <c r="AK245" i="2"/>
  <c r="AJ245" i="2"/>
  <c r="AJ55" i="2"/>
  <c r="AK55" i="2"/>
  <c r="AK60" i="2"/>
  <c r="AJ60" i="2"/>
  <c r="AK217" i="2"/>
  <c r="AJ217" i="2"/>
  <c r="AJ25" i="2"/>
  <c r="AK25" i="2"/>
  <c r="AK204" i="2"/>
  <c r="AJ204" i="2"/>
  <c r="AJ14" i="2"/>
  <c r="AK14" i="2"/>
  <c r="AK162" i="2"/>
  <c r="AJ162" i="2"/>
  <c r="AI381" i="2"/>
  <c r="AK348" i="2"/>
  <c r="AJ348" i="2"/>
  <c r="AK324" i="2"/>
  <c r="AJ324" i="2"/>
  <c r="AK110" i="2"/>
  <c r="AJ110" i="2"/>
  <c r="AJ26" i="2"/>
  <c r="AK26" i="2"/>
  <c r="AJ248" i="2"/>
  <c r="AK248" i="2"/>
  <c r="AJ50" i="2"/>
  <c r="AK50" i="2"/>
  <c r="AI294" i="2"/>
  <c r="AI182" i="2"/>
  <c r="AI74" i="2"/>
  <c r="AI275" i="2"/>
  <c r="AI38" i="2"/>
  <c r="AI72" i="2"/>
  <c r="AI183" i="2"/>
  <c r="AI78" i="2"/>
  <c r="AI189" i="2"/>
  <c r="AI201" i="2"/>
  <c r="AI76" i="2"/>
  <c r="AI369" i="2"/>
  <c r="AI371" i="2"/>
  <c r="AI185" i="2"/>
  <c r="AI77" i="2"/>
  <c r="AI136" i="2"/>
  <c r="AI170" i="2"/>
  <c r="AI380" i="2"/>
  <c r="AI82" i="2"/>
  <c r="AI386" i="2"/>
  <c r="AI88" i="2"/>
  <c r="AI93" i="2"/>
  <c r="AI195" i="2"/>
  <c r="AI281" i="2"/>
  <c r="AI83" i="2"/>
  <c r="AI268" i="2"/>
  <c r="AI274" i="2"/>
  <c r="AI299" i="2"/>
  <c r="AI280" i="2"/>
  <c r="AI172" i="2"/>
  <c r="AI292" i="2"/>
  <c r="AI94" i="2"/>
  <c r="AI89" i="2"/>
  <c r="AI293" i="2"/>
  <c r="AI177" i="2"/>
  <c r="AI175" i="2"/>
  <c r="AI332" i="2"/>
  <c r="AI366" i="2"/>
  <c r="AI190" i="2"/>
  <c r="AI378" i="2"/>
  <c r="AI234" i="2"/>
  <c r="AI270" i="2"/>
  <c r="AI187" i="2"/>
  <c r="AH82" i="2"/>
  <c r="AI84" i="2"/>
  <c r="AI272" i="2"/>
  <c r="AI191" i="2"/>
  <c r="AI368" i="2"/>
  <c r="AI192" i="2"/>
  <c r="AI5" i="2"/>
  <c r="AI81" i="2"/>
  <c r="AI196" i="2"/>
  <c r="AI173" i="2"/>
  <c r="AI372" i="2"/>
  <c r="AI286" i="2"/>
  <c r="AI193" i="2"/>
  <c r="AI85" i="2"/>
  <c r="AI86" i="2"/>
  <c r="AI290" i="2"/>
  <c r="AI289" i="2"/>
  <c r="AI184" i="2"/>
  <c r="AI103" i="2"/>
  <c r="AH73" i="2"/>
  <c r="AH288" i="2"/>
  <c r="AH289" i="2"/>
  <c r="AH170" i="2"/>
  <c r="AH97" i="2"/>
  <c r="AH190" i="2"/>
  <c r="AH75" i="2"/>
  <c r="AH192" i="2"/>
  <c r="AH370" i="2"/>
  <c r="AH376" i="2"/>
  <c r="AH193" i="2"/>
  <c r="AH81" i="2"/>
  <c r="AH93" i="2"/>
  <c r="AH392" i="2"/>
  <c r="AH191" i="2"/>
  <c r="AH90" i="2"/>
  <c r="AH180" i="2"/>
  <c r="AH279" i="2"/>
  <c r="AH368" i="2"/>
  <c r="AH286" i="2"/>
  <c r="AH287" i="2"/>
  <c r="AH91" i="2"/>
  <c r="AH196" i="2"/>
  <c r="AH85" i="2"/>
  <c r="AH381" i="2"/>
  <c r="AH176" i="2"/>
  <c r="AH272" i="2"/>
  <c r="AH188" i="2"/>
  <c r="AH379" i="2"/>
  <c r="AH383" i="2"/>
  <c r="AH273" i="2"/>
  <c r="AH332" i="2"/>
  <c r="AH299" i="2"/>
  <c r="AH182" i="2"/>
  <c r="AH38" i="2"/>
  <c r="AH78" i="2"/>
  <c r="AH391" i="2"/>
  <c r="AH386" i="2"/>
  <c r="AH293" i="2"/>
  <c r="AH5" i="2"/>
  <c r="AH292" i="2"/>
  <c r="AH183" i="2"/>
  <c r="AH201" i="2"/>
  <c r="AH380" i="2"/>
  <c r="AH103" i="2"/>
  <c r="AH234" i="2"/>
  <c r="AH173" i="2"/>
  <c r="AH88" i="2"/>
  <c r="AH384" i="2"/>
  <c r="AH185" i="2"/>
  <c r="AH271" i="2"/>
  <c r="AH375" i="2"/>
  <c r="AH382" i="2"/>
  <c r="AH136" i="2"/>
  <c r="AG71" i="2"/>
  <c r="AG267" i="2"/>
  <c r="AG365" i="2"/>
  <c r="AH169" i="2" l="1"/>
  <c r="AJ170" i="2"/>
  <c r="AJ136" i="2"/>
  <c r="AK86" i="2"/>
  <c r="AJ86" i="2"/>
  <c r="AJ5" i="2"/>
  <c r="AJ270" i="2"/>
  <c r="AJ293" i="2"/>
  <c r="AJ268" i="2"/>
  <c r="AJ380" i="2"/>
  <c r="AK201" i="2"/>
  <c r="AJ201" i="2"/>
  <c r="AJ182" i="2"/>
  <c r="AJ75" i="2"/>
  <c r="AK75" i="2"/>
  <c r="AJ92" i="2"/>
  <c r="AK92" i="2"/>
  <c r="AJ188" i="2"/>
  <c r="AJ277" i="2"/>
  <c r="AK73" i="2"/>
  <c r="AJ73" i="2"/>
  <c r="AJ370" i="2"/>
  <c r="AJ279" i="2"/>
  <c r="AJ385" i="2"/>
  <c r="AJ379" i="2"/>
  <c r="AJ79" i="2"/>
  <c r="AK79" i="2"/>
  <c r="AJ87" i="2"/>
  <c r="AK87" i="2"/>
  <c r="AJ283" i="2"/>
  <c r="AJ181" i="2"/>
  <c r="AJ383" i="2"/>
  <c r="AJ186" i="2"/>
  <c r="AJ193" i="2"/>
  <c r="AK78" i="2"/>
  <c r="AJ78" i="2"/>
  <c r="AJ179" i="2"/>
  <c r="AJ190" i="2"/>
  <c r="AJ176" i="2"/>
  <c r="AJ390" i="2"/>
  <c r="AJ373" i="2"/>
  <c r="AJ376" i="2"/>
  <c r="AK89" i="2"/>
  <c r="AJ89" i="2"/>
  <c r="AJ281" i="2"/>
  <c r="AJ183" i="2"/>
  <c r="AJ389" i="2"/>
  <c r="AJ387" i="2"/>
  <c r="AH71" i="2"/>
  <c r="AJ372" i="2"/>
  <c r="AJ366" i="2"/>
  <c r="AK93" i="2"/>
  <c r="AJ93" i="2"/>
  <c r="AJ72" i="2"/>
  <c r="AK72" i="2"/>
  <c r="AJ291" i="2"/>
  <c r="AJ269" i="2"/>
  <c r="AK98" i="2"/>
  <c r="AJ98" i="2"/>
  <c r="AJ375" i="2"/>
  <c r="AK85" i="2"/>
  <c r="AJ85" i="2"/>
  <c r="AJ83" i="2"/>
  <c r="AK83" i="2"/>
  <c r="AJ378" i="2"/>
  <c r="AJ80" i="2"/>
  <c r="AK80" i="2"/>
  <c r="AJ286" i="2"/>
  <c r="AJ195" i="2"/>
  <c r="AJ178" i="2"/>
  <c r="AJ391" i="2"/>
  <c r="AJ103" i="2"/>
  <c r="AJ272" i="2"/>
  <c r="AJ172" i="2"/>
  <c r="AJ185" i="2"/>
  <c r="AJ194" i="2"/>
  <c r="AJ392" i="2"/>
  <c r="AJ184" i="2"/>
  <c r="AJ173" i="2"/>
  <c r="AJ84" i="2"/>
  <c r="AK84" i="2"/>
  <c r="AI365" i="2"/>
  <c r="AK332" i="2"/>
  <c r="AJ332" i="2"/>
  <c r="AJ280" i="2"/>
  <c r="AJ88" i="2"/>
  <c r="AK88" i="2"/>
  <c r="AJ371" i="2"/>
  <c r="AJ38" i="2"/>
  <c r="AK38" i="2"/>
  <c r="AJ171" i="2"/>
  <c r="AK97" i="2"/>
  <c r="AJ97" i="2"/>
  <c r="AJ95" i="2"/>
  <c r="AK95" i="2"/>
  <c r="AJ282" i="2"/>
  <c r="AJ271" i="2"/>
  <c r="AJ287" i="2"/>
  <c r="AJ192" i="2"/>
  <c r="AJ294" i="2"/>
  <c r="AK94" i="2"/>
  <c r="AJ94" i="2"/>
  <c r="AJ191" i="2"/>
  <c r="AK77" i="2"/>
  <c r="AJ77" i="2"/>
  <c r="AJ382" i="2"/>
  <c r="AJ96" i="2"/>
  <c r="AK96" i="2"/>
  <c r="AH267" i="2"/>
  <c r="AJ289" i="2"/>
  <c r="AJ196" i="2"/>
  <c r="AJ175" i="2"/>
  <c r="AK299" i="2"/>
  <c r="AJ299" i="2"/>
  <c r="AJ386" i="2"/>
  <c r="AJ369" i="2"/>
  <c r="AJ275" i="2"/>
  <c r="AJ381" i="2"/>
  <c r="AJ374" i="2"/>
  <c r="AJ91" i="2"/>
  <c r="AK91" i="2"/>
  <c r="AJ377" i="2"/>
  <c r="AJ180" i="2"/>
  <c r="AJ285" i="2"/>
  <c r="AJ174" i="2"/>
  <c r="AI267" i="2"/>
  <c r="AK234" i="2"/>
  <c r="AJ234" i="2"/>
  <c r="AJ189" i="2"/>
  <c r="AJ288" i="2"/>
  <c r="AJ368" i="2"/>
  <c r="AJ292" i="2"/>
  <c r="AJ290" i="2"/>
  <c r="AK81" i="2"/>
  <c r="AJ81" i="2"/>
  <c r="AJ187" i="2"/>
  <c r="AJ177" i="2"/>
  <c r="AJ274" i="2"/>
  <c r="AK82" i="2"/>
  <c r="AJ82" i="2"/>
  <c r="AJ76" i="2"/>
  <c r="AK76" i="2"/>
  <c r="AK74" i="2"/>
  <c r="AJ74" i="2"/>
  <c r="AJ278" i="2"/>
  <c r="AJ384" i="2"/>
  <c r="AJ367" i="2"/>
  <c r="AJ276" i="2"/>
  <c r="AJ388" i="2"/>
  <c r="AK90" i="2"/>
  <c r="AJ90" i="2"/>
  <c r="AJ284" i="2"/>
  <c r="AJ273" i="2"/>
  <c r="AI169" i="2"/>
  <c r="AI71" i="2"/>
  <c r="AH365" i="2"/>
  <c r="AJ365" i="2" l="1"/>
  <c r="AJ169" i="2"/>
  <c r="AJ267" i="2"/>
  <c r="AJ71" i="2"/>
  <c r="AF366" i="7"/>
  <c r="AF759" i="7"/>
  <c r="AF779" i="7"/>
  <c r="AF772" i="7"/>
  <c r="AF365" i="7" l="1"/>
  <c r="AF773" i="7"/>
  <c r="AF765" i="7"/>
  <c r="AF368" i="7"/>
  <c r="AF780" i="7"/>
  <c r="AF47" i="7"/>
  <c r="AF762" i="7"/>
  <c r="AF758" i="7"/>
  <c r="AF60" i="7"/>
  <c r="AF44" i="7"/>
  <c r="AF40" i="7"/>
  <c r="AF778" i="7"/>
  <c r="AF776" i="7"/>
  <c r="AF774" i="7"/>
  <c r="AF770" i="7"/>
  <c r="AF768" i="7"/>
  <c r="AF766" i="7"/>
  <c r="AF764" i="7"/>
  <c r="AF760" i="7"/>
  <c r="AF777" i="7"/>
  <c r="AF775" i="7"/>
  <c r="AF771" i="7"/>
  <c r="AF769" i="7"/>
  <c r="AF767" i="7"/>
  <c r="AF763" i="7"/>
  <c r="AF761" i="7"/>
  <c r="AF757" i="7"/>
  <c r="AF755" i="7"/>
  <c r="AF64" i="7"/>
  <c r="AF58" i="7"/>
  <c r="AF54" i="7"/>
  <c r="AF46" i="7"/>
  <c r="AF32" i="7"/>
  <c r="AF389" i="7"/>
  <c r="AF387" i="7"/>
  <c r="AF385" i="7"/>
  <c r="AF383" i="7"/>
  <c r="AF381" i="7"/>
  <c r="AF379" i="7"/>
  <c r="AF377" i="7"/>
  <c r="AF375" i="7"/>
  <c r="AF373" i="7"/>
  <c r="AF371" i="7"/>
  <c r="AF369" i="7"/>
  <c r="AF367" i="7"/>
  <c r="AF62" i="7"/>
  <c r="AF56" i="7"/>
  <c r="AF52" i="7"/>
  <c r="AF50" i="7"/>
  <c r="AF48" i="7"/>
  <c r="AF42" i="7"/>
  <c r="AF624" i="7"/>
  <c r="AF591" i="7"/>
  <c r="AF527" i="7"/>
  <c r="AF59" i="7"/>
  <c r="AF57" i="7"/>
  <c r="AF51" i="7"/>
  <c r="AF430" i="7"/>
  <c r="AF391" i="7"/>
  <c r="AF31" i="7"/>
  <c r="AF27" i="7"/>
  <c r="AF25" i="7"/>
  <c r="AF90" i="7" s="1"/>
  <c r="AF23" i="7"/>
  <c r="AF21" i="7"/>
  <c r="AF19" i="7"/>
  <c r="AF17" i="7"/>
  <c r="AF15" i="7"/>
  <c r="AF13" i="7"/>
  <c r="AF11" i="7"/>
  <c r="AF9" i="7"/>
  <c r="AF26" i="7"/>
  <c r="AF18" i="7"/>
  <c r="AF24" i="7"/>
  <c r="AF16" i="7"/>
  <c r="AF8" i="7"/>
  <c r="AF721" i="7"/>
  <c r="AF915" i="7"/>
  <c r="AF30" i="7"/>
  <c r="AF22" i="7"/>
  <c r="AF14" i="7"/>
  <c r="AF818" i="7"/>
  <c r="AF785" i="7"/>
  <c r="AF332" i="7"/>
  <c r="AF390" i="7"/>
  <c r="AF386" i="7"/>
  <c r="AF384" i="7"/>
  <c r="AF382" i="7"/>
  <c r="AF380" i="7"/>
  <c r="AF378" i="7"/>
  <c r="AF376" i="7"/>
  <c r="AF374" i="7"/>
  <c r="AF372" i="7"/>
  <c r="AF370" i="7"/>
  <c r="AF28" i="7"/>
  <c r="AF20" i="7"/>
  <c r="AF12" i="7"/>
  <c r="AF102" i="7"/>
  <c r="AF6" i="7"/>
  <c r="AF688" i="7"/>
  <c r="AF396" i="7"/>
  <c r="AF234" i="7"/>
  <c r="AF200" i="7"/>
  <c r="AF65" i="7"/>
  <c r="AF45" i="7"/>
  <c r="AF136" i="7"/>
  <c r="AF7" i="7"/>
  <c r="AF63" i="7"/>
  <c r="AF61" i="7"/>
  <c r="AF55" i="7"/>
  <c r="AF53" i="7"/>
  <c r="AF49" i="7"/>
  <c r="AF43" i="7"/>
  <c r="AF41" i="7"/>
  <c r="AF39" i="7"/>
  <c r="AF756" i="7"/>
  <c r="AF754" i="7"/>
  <c r="AF80" i="7" l="1"/>
  <c r="AF76" i="7"/>
  <c r="AF92" i="7"/>
  <c r="AF83" i="7"/>
  <c r="AF74" i="7"/>
  <c r="AF72" i="7"/>
  <c r="AF88" i="7"/>
  <c r="AF91" i="7"/>
  <c r="AF78" i="7"/>
  <c r="AF96" i="7"/>
  <c r="AF82" i="7"/>
  <c r="AF753" i="7"/>
  <c r="AF85" i="7"/>
  <c r="AF87" i="7"/>
  <c r="AF93" i="7"/>
  <c r="AF95" i="7"/>
  <c r="AF89" i="7"/>
  <c r="AF84" i="7"/>
  <c r="AF79" i="7"/>
  <c r="AF86" i="7"/>
  <c r="AF77" i="7"/>
  <c r="AF73" i="7"/>
  <c r="AF71" i="7"/>
  <c r="AF81" i="7"/>
  <c r="AF97" i="7"/>
  <c r="AF168" i="7"/>
  <c r="AF462" i="7"/>
  <c r="AF656" i="7"/>
  <c r="AF850" i="7"/>
  <c r="AF266" i="7"/>
  <c r="AF38" i="7"/>
  <c r="AD50" i="7" l="1"/>
  <c r="AE50" i="7"/>
  <c r="AC50" i="7"/>
  <c r="AF385" i="2" l="1"/>
  <c r="AF377" i="2"/>
  <c r="AF369" i="2"/>
  <c r="AF391" i="2"/>
  <c r="AF387" i="2"/>
  <c r="AF383" i="2"/>
  <c r="AF379" i="2"/>
  <c r="AF375" i="2"/>
  <c r="AF371" i="2"/>
  <c r="AF367" i="2"/>
  <c r="AF294" i="2"/>
  <c r="AF290" i="2"/>
  <c r="AF386" i="2"/>
  <c r="AF378" i="2"/>
  <c r="AF370" i="2"/>
  <c r="AF392" i="2"/>
  <c r="AF384" i="2"/>
  <c r="AF376" i="2"/>
  <c r="AF368" i="2"/>
  <c r="AF291" i="2"/>
  <c r="AF283" i="2"/>
  <c r="AF275" i="2"/>
  <c r="AF390" i="2"/>
  <c r="AF382" i="2"/>
  <c r="AF374" i="2"/>
  <c r="AF366" i="2"/>
  <c r="AF389" i="2"/>
  <c r="AF381" i="2"/>
  <c r="AF373" i="2"/>
  <c r="AF388" i="2"/>
  <c r="AF380" i="2"/>
  <c r="AF372" i="2"/>
  <c r="AF287" i="2"/>
  <c r="AF279" i="2"/>
  <c r="AF271" i="2"/>
  <c r="AF286" i="2"/>
  <c r="AF282" i="2"/>
  <c r="AF278" i="2"/>
  <c r="AF274" i="2"/>
  <c r="AF270" i="2"/>
  <c r="AF268" i="2"/>
  <c r="AF293" i="2"/>
  <c r="AF289" i="2"/>
  <c r="AF285" i="2"/>
  <c r="AF281" i="2"/>
  <c r="AF277" i="2"/>
  <c r="AF273" i="2"/>
  <c r="AF269" i="2"/>
  <c r="AF292" i="2"/>
  <c r="AF288" i="2"/>
  <c r="AF284" i="2"/>
  <c r="AF280" i="2"/>
  <c r="AF276" i="2"/>
  <c r="AF272" i="2"/>
  <c r="AF365" i="2" l="1"/>
  <c r="AF267" i="2"/>
  <c r="AF5" i="2" l="1"/>
  <c r="AF71" i="2" s="1"/>
  <c r="AC396" i="7" l="1"/>
  <c r="G785" i="7"/>
  <c r="O785" i="7"/>
  <c r="AE785" i="7"/>
  <c r="K721" i="7"/>
  <c r="S721" i="7"/>
  <c r="AA721" i="7"/>
  <c r="AM721" i="7" s="1"/>
  <c r="I234" i="7"/>
  <c r="M200" i="7"/>
  <c r="AC200" i="7"/>
  <c r="M591" i="7"/>
  <c r="AC591" i="7"/>
  <c r="K624" i="7"/>
  <c r="Y332" i="7"/>
  <c r="I430" i="7"/>
  <c r="Q430" i="7"/>
  <c r="Y430" i="7"/>
  <c r="K818" i="7"/>
  <c r="S818" i="7"/>
  <c r="AA818" i="7"/>
  <c r="AM818" i="7" s="1"/>
  <c r="S624" i="7"/>
  <c r="I332" i="7"/>
  <c r="M298" i="7"/>
  <c r="G688" i="7"/>
  <c r="O688" i="7"/>
  <c r="AE688" i="7"/>
  <c r="Q332" i="7"/>
  <c r="I136" i="7"/>
  <c r="I527" i="7"/>
  <c r="Q527" i="7"/>
  <c r="K915" i="7"/>
  <c r="S915" i="7"/>
  <c r="AA915" i="7"/>
  <c r="AM915" i="7" s="1"/>
  <c r="J102" i="7"/>
  <c r="R102" i="7"/>
  <c r="Z102" i="7"/>
  <c r="M494" i="7"/>
  <c r="G882" i="7"/>
  <c r="I102" i="7"/>
  <c r="Q102" i="7"/>
  <c r="Y102" i="7"/>
  <c r="H136" i="7"/>
  <c r="L200" i="7"/>
  <c r="AB200" i="7"/>
  <c r="H234" i="7"/>
  <c r="L298" i="7"/>
  <c r="H332" i="7"/>
  <c r="P332" i="7"/>
  <c r="X332" i="7"/>
  <c r="L396" i="7"/>
  <c r="AB396" i="7"/>
  <c r="H430" i="7"/>
  <c r="P430" i="7"/>
  <c r="X430" i="7"/>
  <c r="L494" i="7"/>
  <c r="H527" i="7"/>
  <c r="P527" i="7"/>
  <c r="L591" i="7"/>
  <c r="AB591" i="7"/>
  <c r="J624" i="7"/>
  <c r="R624" i="7"/>
  <c r="Z624" i="7"/>
  <c r="F688" i="7"/>
  <c r="N688" i="7"/>
  <c r="AD688" i="7"/>
  <c r="J721" i="7"/>
  <c r="R721" i="7"/>
  <c r="Z721" i="7"/>
  <c r="F785" i="7"/>
  <c r="N785" i="7"/>
  <c r="AD785" i="7"/>
  <c r="J818" i="7"/>
  <c r="R818" i="7"/>
  <c r="Z818" i="7"/>
  <c r="F882" i="7"/>
  <c r="J915" i="7"/>
  <c r="R915" i="7"/>
  <c r="Z915" i="7"/>
  <c r="F136" i="13"/>
  <c r="F235" i="13"/>
  <c r="F332" i="13"/>
  <c r="J136" i="7"/>
  <c r="F298" i="7"/>
  <c r="R332" i="7"/>
  <c r="R430" i="7"/>
  <c r="L721" i="7"/>
  <c r="L818" i="7"/>
  <c r="L102" i="7"/>
  <c r="T102" i="7"/>
  <c r="AB102" i="7"/>
  <c r="K136" i="7"/>
  <c r="G200" i="7"/>
  <c r="O200" i="7"/>
  <c r="AE200" i="7"/>
  <c r="K234" i="7"/>
  <c r="G298" i="7"/>
  <c r="O298" i="7"/>
  <c r="K332" i="7"/>
  <c r="S332" i="7"/>
  <c r="AA332" i="7"/>
  <c r="AM332" i="7" s="1"/>
  <c r="G396" i="7"/>
  <c r="O396" i="7"/>
  <c r="AE396" i="7"/>
  <c r="K430" i="7"/>
  <c r="S430" i="7"/>
  <c r="AA430" i="7"/>
  <c r="AM430" i="7" s="1"/>
  <c r="G494" i="7"/>
  <c r="O494" i="7"/>
  <c r="K527" i="7"/>
  <c r="S527" i="7"/>
  <c r="G591" i="7"/>
  <c r="O591" i="7"/>
  <c r="AE591" i="7"/>
  <c r="M624" i="7"/>
  <c r="U624" i="7"/>
  <c r="AC624" i="7"/>
  <c r="I688" i="7"/>
  <c r="Q688" i="7"/>
  <c r="M721" i="7"/>
  <c r="U721" i="7"/>
  <c r="AC721" i="7"/>
  <c r="I785" i="7"/>
  <c r="Q785" i="7"/>
  <c r="M818" i="7"/>
  <c r="U818" i="7"/>
  <c r="AC818" i="7"/>
  <c r="I882" i="7"/>
  <c r="M915" i="7"/>
  <c r="U915" i="7"/>
  <c r="AC915" i="7"/>
  <c r="AA102" i="7"/>
  <c r="AM102" i="7" s="1"/>
  <c r="N298" i="7"/>
  <c r="J430" i="7"/>
  <c r="N494" i="7"/>
  <c r="AD591" i="7"/>
  <c r="T624" i="7"/>
  <c r="AB721" i="7"/>
  <c r="H882" i="7"/>
  <c r="T915" i="7"/>
  <c r="M102" i="7"/>
  <c r="U102" i="7"/>
  <c r="AC102" i="7"/>
  <c r="L136" i="7"/>
  <c r="AB136" i="7"/>
  <c r="H200" i="7"/>
  <c r="P200" i="7"/>
  <c r="L234" i="7"/>
  <c r="AB234" i="7"/>
  <c r="H298" i="7"/>
  <c r="P298" i="7"/>
  <c r="L332" i="7"/>
  <c r="T332" i="7"/>
  <c r="AB332" i="7"/>
  <c r="H396" i="7"/>
  <c r="P396" i="7"/>
  <c r="L430" i="7"/>
  <c r="T430" i="7"/>
  <c r="AB430" i="7"/>
  <c r="H494" i="7"/>
  <c r="P494" i="7"/>
  <c r="L527" i="7"/>
  <c r="AB527" i="7"/>
  <c r="H591" i="7"/>
  <c r="P591" i="7"/>
  <c r="F624" i="7"/>
  <c r="N624" i="7"/>
  <c r="V624" i="7"/>
  <c r="AD624" i="7"/>
  <c r="J688" i="7"/>
  <c r="R688" i="7"/>
  <c r="F721" i="7"/>
  <c r="N721" i="7"/>
  <c r="V721" i="7"/>
  <c r="AD721" i="7"/>
  <c r="J785" i="7"/>
  <c r="R785" i="7"/>
  <c r="F818" i="7"/>
  <c r="N818" i="7"/>
  <c r="V818" i="7"/>
  <c r="AD818" i="7"/>
  <c r="J882" i="7"/>
  <c r="F915" i="7"/>
  <c r="N915" i="7"/>
  <c r="V915" i="7"/>
  <c r="AD915" i="7"/>
  <c r="F102" i="13"/>
  <c r="F202" i="13"/>
  <c r="F299" i="13"/>
  <c r="K102" i="7"/>
  <c r="N200" i="7"/>
  <c r="J234" i="7"/>
  <c r="F396" i="7"/>
  <c r="J527" i="7"/>
  <c r="L624" i="7"/>
  <c r="H688" i="7"/>
  <c r="T721" i="7"/>
  <c r="P785" i="7"/>
  <c r="AB818" i="7"/>
  <c r="F102" i="7"/>
  <c r="N102" i="7"/>
  <c r="V102" i="7"/>
  <c r="AD102" i="7"/>
  <c r="AC136" i="7"/>
  <c r="I200" i="7"/>
  <c r="Q200" i="7"/>
  <c r="AC234" i="7"/>
  <c r="I298" i="7"/>
  <c r="Q298" i="7"/>
  <c r="M332" i="7"/>
  <c r="U332" i="7"/>
  <c r="AC332" i="7"/>
  <c r="I396" i="7"/>
  <c r="Q396" i="7"/>
  <c r="U430" i="7"/>
  <c r="AC430" i="7"/>
  <c r="I494" i="7"/>
  <c r="Q494" i="7"/>
  <c r="M527" i="7"/>
  <c r="AC527" i="7"/>
  <c r="I591" i="7"/>
  <c r="Q591" i="7"/>
  <c r="G624" i="7"/>
  <c r="O624" i="7"/>
  <c r="W624" i="7"/>
  <c r="AE624" i="7"/>
  <c r="K688" i="7"/>
  <c r="S688" i="7"/>
  <c r="G721" i="7"/>
  <c r="O721" i="7"/>
  <c r="W721" i="7"/>
  <c r="AE721" i="7"/>
  <c r="AL721" i="7" s="1"/>
  <c r="K785" i="7"/>
  <c r="S785" i="7"/>
  <c r="G818" i="7"/>
  <c r="O818" i="7"/>
  <c r="W818" i="7"/>
  <c r="AE818" i="7"/>
  <c r="K882" i="7"/>
  <c r="G915" i="7"/>
  <c r="O915" i="7"/>
  <c r="W915" i="7"/>
  <c r="AE915" i="7"/>
  <c r="AL915" i="7" s="1"/>
  <c r="AA624" i="7"/>
  <c r="AM624" i="7" s="1"/>
  <c r="S102" i="7"/>
  <c r="F200" i="7"/>
  <c r="J332" i="7"/>
  <c r="AD396" i="7"/>
  <c r="Z430" i="7"/>
  <c r="F494" i="7"/>
  <c r="R527" i="7"/>
  <c r="N591" i="7"/>
  <c r="AB624" i="7"/>
  <c r="T818" i="7"/>
  <c r="AB915" i="7"/>
  <c r="G102" i="7"/>
  <c r="O102" i="7"/>
  <c r="W102" i="7"/>
  <c r="AE102" i="7"/>
  <c r="AL102" i="7" s="1"/>
  <c r="F136" i="7"/>
  <c r="AD136" i="7"/>
  <c r="J200" i="7"/>
  <c r="R200" i="7"/>
  <c r="F234" i="7"/>
  <c r="AD234" i="7"/>
  <c r="J298" i="7"/>
  <c r="R298" i="7"/>
  <c r="F332" i="7"/>
  <c r="N332" i="7"/>
  <c r="V332" i="7"/>
  <c r="AD332" i="7"/>
  <c r="J396" i="7"/>
  <c r="R396" i="7"/>
  <c r="F430" i="7"/>
  <c r="V430" i="7"/>
  <c r="AD430" i="7"/>
  <c r="J494" i="7"/>
  <c r="R494" i="7"/>
  <c r="F527" i="7"/>
  <c r="N527" i="7"/>
  <c r="AD527" i="7"/>
  <c r="J591" i="7"/>
  <c r="R591" i="7"/>
  <c r="H624" i="7"/>
  <c r="P624" i="7"/>
  <c r="X624" i="7"/>
  <c r="L688" i="7"/>
  <c r="AB688" i="7"/>
  <c r="H721" i="7"/>
  <c r="P721" i="7"/>
  <c r="X721" i="7"/>
  <c r="L785" i="7"/>
  <c r="H818" i="7"/>
  <c r="P818" i="7"/>
  <c r="X818" i="7"/>
  <c r="L882" i="7"/>
  <c r="H915" i="7"/>
  <c r="P915" i="7"/>
  <c r="X915" i="7"/>
  <c r="AD200" i="7"/>
  <c r="Z332" i="7"/>
  <c r="F591" i="7"/>
  <c r="P688" i="7"/>
  <c r="H785" i="7"/>
  <c r="L915" i="7"/>
  <c r="H102" i="7"/>
  <c r="P102" i="7"/>
  <c r="X102" i="7"/>
  <c r="G136" i="7"/>
  <c r="AE136" i="7"/>
  <c r="K200" i="7"/>
  <c r="S200" i="7"/>
  <c r="G234" i="7"/>
  <c r="AE234" i="7"/>
  <c r="K298" i="7"/>
  <c r="S298" i="7"/>
  <c r="G332" i="7"/>
  <c r="O332" i="7"/>
  <c r="W332" i="7"/>
  <c r="AE332" i="7"/>
  <c r="K396" i="7"/>
  <c r="S396" i="7"/>
  <c r="G430" i="7"/>
  <c r="O430" i="7"/>
  <c r="W430" i="7"/>
  <c r="AE430" i="7"/>
  <c r="K494" i="7"/>
  <c r="S494" i="7"/>
  <c r="G527" i="7"/>
  <c r="O527" i="7"/>
  <c r="AE527" i="7"/>
  <c r="K591" i="7"/>
  <c r="S591" i="7"/>
  <c r="I624" i="7"/>
  <c r="Q624" i="7"/>
  <c r="Y624" i="7"/>
  <c r="M688" i="7"/>
  <c r="AC688" i="7"/>
  <c r="I721" i="7"/>
  <c r="Q721" i="7"/>
  <c r="Y721" i="7"/>
  <c r="M785" i="7"/>
  <c r="AC785" i="7"/>
  <c r="I818" i="7"/>
  <c r="Q818" i="7"/>
  <c r="Y818" i="7"/>
  <c r="I915" i="7"/>
  <c r="Q915" i="7"/>
  <c r="Y915" i="7"/>
  <c r="AL624" i="7" l="1"/>
  <c r="AL396" i="7"/>
  <c r="AL200" i="7"/>
  <c r="AL785" i="7"/>
  <c r="AL688" i="7"/>
  <c r="AL591" i="7"/>
  <c r="AE382" i="7"/>
  <c r="AE375" i="7"/>
  <c r="AE20" i="7"/>
  <c r="AE45" i="7"/>
  <c r="K293" i="2"/>
  <c r="G292" i="2"/>
  <c r="T291" i="2"/>
  <c r="D291" i="2"/>
  <c r="O288" i="2"/>
  <c r="P286" i="2"/>
  <c r="T285" i="2"/>
  <c r="D285" i="2"/>
  <c r="X284" i="2"/>
  <c r="H284" i="2"/>
  <c r="T283" i="2"/>
  <c r="D283" i="2"/>
  <c r="K281" i="2"/>
  <c r="P280" i="2"/>
  <c r="G280" i="2"/>
  <c r="L279" i="2"/>
  <c r="G278" i="2"/>
  <c r="L277" i="2"/>
  <c r="O276" i="2"/>
  <c r="L275" i="2"/>
  <c r="L273" i="2"/>
  <c r="X272" i="2"/>
  <c r="P272" i="2"/>
  <c r="O272" i="2"/>
  <c r="S271" i="2"/>
  <c r="X270" i="2"/>
  <c r="W268" i="2"/>
  <c r="H268" i="2"/>
  <c r="AE365" i="7"/>
  <c r="AE371" i="7"/>
  <c r="AE381" i="7"/>
  <c r="AE387" i="7"/>
  <c r="AE391" i="7"/>
  <c r="AE761" i="7"/>
  <c r="AE769" i="7"/>
  <c r="AE28" i="7"/>
  <c r="AE32" i="7"/>
  <c r="AE18" i="7"/>
  <c r="AE13" i="7"/>
  <c r="AE389" i="7"/>
  <c r="AE383" i="7"/>
  <c r="AE22" i="7"/>
  <c r="AE379" i="7"/>
  <c r="AE373" i="7"/>
  <c r="AE367" i="7"/>
  <c r="AE11" i="7"/>
  <c r="AE777" i="7"/>
  <c r="AE30" i="7"/>
  <c r="AE385" i="7"/>
  <c r="AE377" i="7"/>
  <c r="AE369" i="7"/>
  <c r="AE51" i="7"/>
  <c r="AE47" i="7"/>
  <c r="AE39" i="7"/>
  <c r="AE26" i="7"/>
  <c r="AE64" i="7"/>
  <c r="AE31" i="7"/>
  <c r="AE27" i="7"/>
  <c r="AE23" i="7"/>
  <c r="AE19" i="7"/>
  <c r="AE15" i="7"/>
  <c r="AE7" i="7"/>
  <c r="AE52" i="7"/>
  <c r="AE765" i="7"/>
  <c r="AE62" i="7"/>
  <c r="AE779" i="7"/>
  <c r="AE775" i="7"/>
  <c r="AE771" i="7"/>
  <c r="AE767" i="7"/>
  <c r="AE763" i="7"/>
  <c r="AE759" i="7"/>
  <c r="AE755" i="7"/>
  <c r="AE390" i="7"/>
  <c r="AE386" i="7"/>
  <c r="AE378" i="7"/>
  <c r="AE374" i="7"/>
  <c r="AE370" i="7"/>
  <c r="AE63" i="7"/>
  <c r="AE59" i="7"/>
  <c r="AE55" i="7"/>
  <c r="AE56" i="7"/>
  <c r="AE25" i="7"/>
  <c r="AE21" i="7"/>
  <c r="AE17" i="7"/>
  <c r="AE9" i="7"/>
  <c r="AE773" i="7"/>
  <c r="AE757" i="7"/>
  <c r="AE46" i="7"/>
  <c r="AE42" i="7"/>
  <c r="AE54" i="7"/>
  <c r="AE43" i="7"/>
  <c r="AE384" i="7"/>
  <c r="AE380" i="7"/>
  <c r="AE376" i="7"/>
  <c r="AE372" i="7"/>
  <c r="AE368" i="7"/>
  <c r="AE65" i="7"/>
  <c r="AE57" i="7"/>
  <c r="AE53" i="7"/>
  <c r="AE58" i="7"/>
  <c r="AE41" i="7"/>
  <c r="AE16" i="7"/>
  <c r="AE12" i="7"/>
  <c r="AE8" i="7"/>
  <c r="AE778" i="7"/>
  <c r="AE774" i="7"/>
  <c r="AE770" i="7"/>
  <c r="AE766" i="7"/>
  <c r="AE762" i="7"/>
  <c r="AE758" i="7"/>
  <c r="AE14" i="7"/>
  <c r="AE780" i="7"/>
  <c r="AE776" i="7"/>
  <c r="AE772" i="7"/>
  <c r="AE768" i="7"/>
  <c r="AE764" i="7"/>
  <c r="AE760" i="7"/>
  <c r="AE756" i="7"/>
  <c r="AE48" i="7"/>
  <c r="AE44" i="7"/>
  <c r="AE40" i="7"/>
  <c r="AE366" i="7"/>
  <c r="AE754" i="7"/>
  <c r="AE6" i="7"/>
  <c r="E1" i="10"/>
  <c r="F1" i="10" s="1"/>
  <c r="AC780" i="7"/>
  <c r="AC779" i="7"/>
  <c r="AC778" i="7"/>
  <c r="AC777" i="7"/>
  <c r="AC776" i="7"/>
  <c r="AC775" i="7"/>
  <c r="AC774" i="7"/>
  <c r="AC773" i="7"/>
  <c r="AC772" i="7"/>
  <c r="AC771" i="7"/>
  <c r="AC770" i="7"/>
  <c r="AC769" i="7"/>
  <c r="AC768" i="7"/>
  <c r="AC767" i="7"/>
  <c r="AC766" i="7"/>
  <c r="AC765" i="7"/>
  <c r="AC764" i="7"/>
  <c r="AC763" i="7"/>
  <c r="AC762" i="7"/>
  <c r="AC761" i="7"/>
  <c r="AC760" i="7"/>
  <c r="AC759" i="7"/>
  <c r="AC758" i="7"/>
  <c r="AC757" i="7"/>
  <c r="AC756" i="7"/>
  <c r="AC755" i="7"/>
  <c r="AC754" i="7"/>
  <c r="AC753" i="7"/>
  <c r="AC391" i="7"/>
  <c r="AC390" i="7"/>
  <c r="AC389" i="7"/>
  <c r="AC387" i="7"/>
  <c r="AC386" i="7"/>
  <c r="AC385" i="7"/>
  <c r="AC384" i="7"/>
  <c r="AC383" i="7"/>
  <c r="AC382" i="7"/>
  <c r="AC381" i="7"/>
  <c r="AC380" i="7"/>
  <c r="AC379" i="7"/>
  <c r="AC378" i="7"/>
  <c r="AC377" i="7"/>
  <c r="AC376" i="7"/>
  <c r="AC375" i="7"/>
  <c r="AC374" i="7"/>
  <c r="AC373" i="7"/>
  <c r="AC372" i="7"/>
  <c r="AC371" i="7"/>
  <c r="AC370" i="7"/>
  <c r="AC369" i="7"/>
  <c r="AC368" i="7"/>
  <c r="AC367" i="7"/>
  <c r="AC366" i="7"/>
  <c r="AC365" i="7"/>
  <c r="AC168" i="7"/>
  <c r="AC65" i="7"/>
  <c r="AC64" i="7"/>
  <c r="AC63" i="7"/>
  <c r="AC62" i="7"/>
  <c r="AC61" i="7"/>
  <c r="AC60" i="7"/>
  <c r="AC59" i="7"/>
  <c r="AC58" i="7"/>
  <c r="AC57" i="7"/>
  <c r="AC56" i="7"/>
  <c r="AC55" i="7"/>
  <c r="AC54" i="7"/>
  <c r="AC53" i="7"/>
  <c r="AC52" i="7"/>
  <c r="AC51" i="7"/>
  <c r="AC49" i="7"/>
  <c r="AC48" i="7"/>
  <c r="AC47" i="7"/>
  <c r="AC46" i="7"/>
  <c r="AC45" i="7"/>
  <c r="AC44" i="7"/>
  <c r="AC43" i="7"/>
  <c r="AC42" i="7"/>
  <c r="AC41" i="7"/>
  <c r="AC40" i="7"/>
  <c r="AC39" i="7"/>
  <c r="AC32" i="7"/>
  <c r="AC31" i="7"/>
  <c r="AC30" i="7"/>
  <c r="AC28" i="7"/>
  <c r="AC27" i="7"/>
  <c r="AC26" i="7"/>
  <c r="AC25" i="7"/>
  <c r="AC24" i="7"/>
  <c r="AC23" i="7"/>
  <c r="AC22" i="7"/>
  <c r="AC21" i="7"/>
  <c r="AC20" i="7"/>
  <c r="AC19" i="7"/>
  <c r="AC18" i="7"/>
  <c r="AC17" i="7"/>
  <c r="AC82" i="7" s="1"/>
  <c r="AC16" i="7"/>
  <c r="AC15" i="7"/>
  <c r="AC14" i="7"/>
  <c r="AC13" i="7"/>
  <c r="AC12" i="7"/>
  <c r="AC11" i="7"/>
  <c r="AC9" i="7"/>
  <c r="AC8" i="7"/>
  <c r="AC7" i="7"/>
  <c r="AC6" i="7"/>
  <c r="A73" i="9"/>
  <c r="A74" i="9"/>
  <c r="A75" i="9"/>
  <c r="A76" i="9"/>
  <c r="A77" i="9"/>
  <c r="A78" i="9"/>
  <c r="A79" i="9"/>
  <c r="A80" i="9"/>
  <c r="A81" i="9"/>
  <c r="A82" i="9"/>
  <c r="A83" i="9"/>
  <c r="A84" i="9"/>
  <c r="A85" i="9"/>
  <c r="A86" i="9"/>
  <c r="A87" i="9"/>
  <c r="A88" i="9"/>
  <c r="A89" i="9"/>
  <c r="A90" i="9"/>
  <c r="A91" i="9"/>
  <c r="A92" i="9"/>
  <c r="A93" i="9"/>
  <c r="A94" i="9"/>
  <c r="A95" i="9"/>
  <c r="A96" i="9"/>
  <c r="A97" i="9"/>
  <c r="A98" i="9"/>
  <c r="A72" i="9"/>
  <c r="A40" i="9"/>
  <c r="A41" i="9"/>
  <c r="A42" i="9"/>
  <c r="A43" i="9"/>
  <c r="A44" i="9"/>
  <c r="A45" i="9"/>
  <c r="A46" i="9"/>
  <c r="A47" i="9"/>
  <c r="A48" i="9"/>
  <c r="A49" i="9"/>
  <c r="A50" i="9"/>
  <c r="A51" i="9"/>
  <c r="A52" i="9"/>
  <c r="A53" i="9"/>
  <c r="A54" i="9"/>
  <c r="A55" i="9"/>
  <c r="A56" i="9"/>
  <c r="A57" i="9"/>
  <c r="A58" i="9"/>
  <c r="A59" i="9"/>
  <c r="A60" i="9"/>
  <c r="A61" i="9"/>
  <c r="A62" i="9"/>
  <c r="A63" i="9"/>
  <c r="A64" i="9"/>
  <c r="A65" i="9"/>
  <c r="A39" i="9"/>
  <c r="A7" i="9"/>
  <c r="A8" i="9"/>
  <c r="A9" i="9"/>
  <c r="A10" i="9"/>
  <c r="A11" i="9"/>
  <c r="A12" i="9"/>
  <c r="A13" i="9"/>
  <c r="A14" i="9"/>
  <c r="A15" i="9"/>
  <c r="A16" i="9"/>
  <c r="A17" i="9"/>
  <c r="A18" i="9"/>
  <c r="A19" i="9"/>
  <c r="A20" i="9"/>
  <c r="A21" i="9"/>
  <c r="A22" i="9"/>
  <c r="A23" i="9"/>
  <c r="A24" i="9"/>
  <c r="A25" i="9"/>
  <c r="A26" i="9"/>
  <c r="A27" i="9"/>
  <c r="A28" i="9"/>
  <c r="A29" i="9"/>
  <c r="A30" i="9"/>
  <c r="A31" i="9"/>
  <c r="A32" i="9"/>
  <c r="A6" i="9"/>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06"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373"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40"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07"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273"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40"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06"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173"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39"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06"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73"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40"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7" i="10"/>
  <c r="AD756" i="7"/>
  <c r="AD759" i="7"/>
  <c r="AD760" i="7"/>
  <c r="AD762" i="7"/>
  <c r="AD763" i="7"/>
  <c r="AD764" i="7"/>
  <c r="AD765" i="7"/>
  <c r="AD767" i="7"/>
  <c r="AD768" i="7"/>
  <c r="AD771" i="7"/>
  <c r="AD772" i="7"/>
  <c r="AD773" i="7"/>
  <c r="AD775" i="7"/>
  <c r="AD776" i="7"/>
  <c r="AD777" i="7"/>
  <c r="AD779" i="7"/>
  <c r="AD368" i="7"/>
  <c r="AD372" i="7"/>
  <c r="AD373" i="7"/>
  <c r="AD374" i="7"/>
  <c r="AD376" i="7"/>
  <c r="AD380" i="7"/>
  <c r="AD382" i="7"/>
  <c r="AD383" i="7"/>
  <c r="AD384" i="7"/>
  <c r="AD385" i="7"/>
  <c r="AD389" i="7"/>
  <c r="AD390" i="7"/>
  <c r="AD56" i="7"/>
  <c r="AD40" i="7"/>
  <c r="AD11" i="7"/>
  <c r="AD378" i="7"/>
  <c r="AD377" i="7"/>
  <c r="AD369" i="7"/>
  <c r="AD31" i="7"/>
  <c r="AD23" i="7"/>
  <c r="AD15" i="7"/>
  <c r="AD52" i="7"/>
  <c r="AD48" i="7"/>
  <c r="AD44" i="7"/>
  <c r="AD19" i="7"/>
  <c r="AD7" i="7"/>
  <c r="AD27" i="7"/>
  <c r="AD60" i="7"/>
  <c r="AD381" i="7"/>
  <c r="AD365" i="7"/>
  <c r="AD371" i="7"/>
  <c r="AD168" i="7"/>
  <c r="AD391" i="7"/>
  <c r="AD375" i="7"/>
  <c r="AD367" i="7"/>
  <c r="AD64" i="7"/>
  <c r="AD387" i="7"/>
  <c r="AD379" i="7"/>
  <c r="AD366" i="7"/>
  <c r="AD386" i="7"/>
  <c r="AD370" i="7"/>
  <c r="AD778" i="7"/>
  <c r="AD774" i="7"/>
  <c r="AD770" i="7"/>
  <c r="AD766" i="7"/>
  <c r="AD758" i="7"/>
  <c r="AD754" i="7"/>
  <c r="AD757" i="7"/>
  <c r="AD769" i="7"/>
  <c r="AD761" i="7"/>
  <c r="AD780" i="7"/>
  <c r="AD755" i="7"/>
  <c r="AD30" i="7"/>
  <c r="AD26" i="7"/>
  <c r="AD22" i="7"/>
  <c r="AD18" i="7"/>
  <c r="AD14" i="7"/>
  <c r="AD53" i="7"/>
  <c r="AD49" i="7"/>
  <c r="AD41" i="7"/>
  <c r="AD65" i="7"/>
  <c r="AD61" i="7"/>
  <c r="AD57" i="7"/>
  <c r="AD58" i="7"/>
  <c r="AD9" i="7"/>
  <c r="AD25" i="7"/>
  <c r="AD17" i="7"/>
  <c r="AD42" i="7"/>
  <c r="AD21" i="7"/>
  <c r="AD13" i="7"/>
  <c r="AD62" i="7"/>
  <c r="AD54" i="7"/>
  <c r="AD46" i="7"/>
  <c r="AD32" i="7"/>
  <c r="AD28" i="7"/>
  <c r="AD24" i="7"/>
  <c r="AD20" i="7"/>
  <c r="AD16" i="7"/>
  <c r="AD12" i="7"/>
  <c r="AD8" i="7"/>
  <c r="AD55" i="7"/>
  <c r="AD51" i="7"/>
  <c r="AD47" i="7"/>
  <c r="AD43" i="7"/>
  <c r="AD63" i="7"/>
  <c r="AD59" i="7"/>
  <c r="AD6" i="7"/>
  <c r="AD45" i="7"/>
  <c r="AD39" i="7"/>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E1" i="9"/>
  <c r="F391" i="13"/>
  <c r="F390" i="13"/>
  <c r="F389" i="13"/>
  <c r="F388" i="13"/>
  <c r="F387" i="13"/>
  <c r="F386" i="13"/>
  <c r="F385" i="13"/>
  <c r="F384" i="13"/>
  <c r="F383" i="13"/>
  <c r="F382" i="13"/>
  <c r="F381" i="13"/>
  <c r="F380" i="13"/>
  <c r="F379" i="13"/>
  <c r="F378" i="13"/>
  <c r="F377" i="13"/>
  <c r="F376" i="13"/>
  <c r="F375" i="13"/>
  <c r="F374" i="13"/>
  <c r="F373" i="13"/>
  <c r="F372" i="13"/>
  <c r="F371" i="13"/>
  <c r="F370" i="13"/>
  <c r="F369" i="13"/>
  <c r="F368" i="13"/>
  <c r="F367" i="13"/>
  <c r="F366" i="13"/>
  <c r="F365" i="13"/>
  <c r="F294" i="13"/>
  <c r="F293" i="13"/>
  <c r="F292" i="13"/>
  <c r="F291" i="13"/>
  <c r="F290" i="13"/>
  <c r="F289" i="13"/>
  <c r="F288" i="13"/>
  <c r="F287" i="13"/>
  <c r="F286" i="13"/>
  <c r="F285" i="13"/>
  <c r="F284" i="13"/>
  <c r="F283" i="13"/>
  <c r="F282" i="13"/>
  <c r="F281" i="13"/>
  <c r="F280" i="13"/>
  <c r="F279" i="13"/>
  <c r="F278" i="13"/>
  <c r="F277" i="13"/>
  <c r="F276" i="13"/>
  <c r="F275" i="13"/>
  <c r="F274" i="13"/>
  <c r="F273" i="13"/>
  <c r="F272" i="13"/>
  <c r="F271" i="13"/>
  <c r="F270" i="13"/>
  <c r="F269" i="13"/>
  <c r="F196" i="13"/>
  <c r="F195" i="13"/>
  <c r="F194" i="13"/>
  <c r="F193" i="13"/>
  <c r="F192" i="13"/>
  <c r="F190" i="13"/>
  <c r="F189" i="13"/>
  <c r="F188" i="13"/>
  <c r="F186" i="13"/>
  <c r="F185" i="13"/>
  <c r="F184" i="13"/>
  <c r="F183" i="13"/>
  <c r="F181" i="13"/>
  <c r="F180" i="13"/>
  <c r="F179" i="13"/>
  <c r="F178" i="13"/>
  <c r="F176" i="13"/>
  <c r="F172" i="13"/>
  <c r="F170" i="13"/>
  <c r="F175" i="13"/>
  <c r="F173" i="13"/>
  <c r="F171" i="13"/>
  <c r="F65" i="13"/>
  <c r="F64" i="13"/>
  <c r="F63" i="13"/>
  <c r="F62" i="13"/>
  <c r="F61" i="13"/>
  <c r="F60" i="13"/>
  <c r="F59" i="13"/>
  <c r="F58" i="13"/>
  <c r="F57" i="13"/>
  <c r="F56" i="13"/>
  <c r="F55" i="13"/>
  <c r="F54" i="13"/>
  <c r="F53" i="13"/>
  <c r="F52" i="13"/>
  <c r="F51" i="13"/>
  <c r="F50" i="13"/>
  <c r="F49" i="13"/>
  <c r="F48" i="13"/>
  <c r="F47" i="13"/>
  <c r="F46" i="13"/>
  <c r="F45" i="13"/>
  <c r="F44" i="13"/>
  <c r="F43" i="13"/>
  <c r="F42" i="13"/>
  <c r="F41" i="13"/>
  <c r="F40" i="13"/>
  <c r="F39" i="13"/>
  <c r="F32" i="13"/>
  <c r="F31" i="13"/>
  <c r="F30" i="13"/>
  <c r="F29" i="13"/>
  <c r="F28" i="13"/>
  <c r="F27" i="13"/>
  <c r="F26" i="13"/>
  <c r="F25" i="13"/>
  <c r="F24" i="13"/>
  <c r="F23" i="13"/>
  <c r="F22" i="13"/>
  <c r="F21" i="13"/>
  <c r="F20" i="13"/>
  <c r="F19" i="13"/>
  <c r="F18" i="13"/>
  <c r="F17" i="13"/>
  <c r="F16" i="13"/>
  <c r="F15" i="13"/>
  <c r="F14" i="13"/>
  <c r="F13" i="13"/>
  <c r="F12" i="13"/>
  <c r="F11" i="13"/>
  <c r="F9" i="13"/>
  <c r="F8" i="13"/>
  <c r="F7" i="13"/>
  <c r="F6" i="13"/>
  <c r="E974" i="7"/>
  <c r="D974" i="7"/>
  <c r="C974" i="7"/>
  <c r="E973" i="7"/>
  <c r="D973" i="7"/>
  <c r="C973" i="7"/>
  <c r="E972" i="7"/>
  <c r="D972" i="7"/>
  <c r="C972" i="7"/>
  <c r="E971" i="7"/>
  <c r="D971" i="7"/>
  <c r="C971" i="7"/>
  <c r="E970" i="7"/>
  <c r="D970" i="7"/>
  <c r="C970" i="7"/>
  <c r="E969" i="7"/>
  <c r="D969" i="7"/>
  <c r="C969" i="7"/>
  <c r="E968" i="7"/>
  <c r="D968" i="7"/>
  <c r="C968" i="7"/>
  <c r="E967" i="7"/>
  <c r="D967" i="7"/>
  <c r="C967" i="7"/>
  <c r="E966" i="7"/>
  <c r="D966" i="7"/>
  <c r="C966" i="7"/>
  <c r="E965" i="7"/>
  <c r="D965" i="7"/>
  <c r="C965" i="7"/>
  <c r="E964" i="7"/>
  <c r="D964" i="7"/>
  <c r="C964" i="7"/>
  <c r="E963" i="7"/>
  <c r="D963" i="7"/>
  <c r="C963" i="7"/>
  <c r="E962" i="7"/>
  <c r="D962" i="7"/>
  <c r="C962" i="7"/>
  <c r="E961" i="7"/>
  <c r="D961" i="7"/>
  <c r="C961" i="7"/>
  <c r="E960" i="7"/>
  <c r="D960" i="7"/>
  <c r="C960" i="7"/>
  <c r="E959" i="7"/>
  <c r="D959" i="7"/>
  <c r="C959" i="7"/>
  <c r="E958" i="7"/>
  <c r="D958" i="7"/>
  <c r="C958" i="7"/>
  <c r="E957" i="7"/>
  <c r="D957" i="7"/>
  <c r="C957" i="7"/>
  <c r="E956" i="7"/>
  <c r="D956" i="7"/>
  <c r="C956" i="7"/>
  <c r="E955" i="7"/>
  <c r="D955" i="7"/>
  <c r="C955" i="7"/>
  <c r="E954" i="7"/>
  <c r="D954" i="7"/>
  <c r="C954" i="7"/>
  <c r="E953" i="7"/>
  <c r="D953" i="7"/>
  <c r="C953" i="7"/>
  <c r="E952" i="7"/>
  <c r="D952" i="7"/>
  <c r="C952" i="7"/>
  <c r="E951" i="7"/>
  <c r="D951" i="7"/>
  <c r="C951" i="7"/>
  <c r="E950" i="7"/>
  <c r="D950" i="7"/>
  <c r="C950" i="7"/>
  <c r="E949" i="7"/>
  <c r="D949" i="7"/>
  <c r="C949" i="7"/>
  <c r="E948" i="7"/>
  <c r="D948" i="7"/>
  <c r="C948" i="7"/>
  <c r="E947" i="7"/>
  <c r="D947" i="7"/>
  <c r="C947" i="7"/>
  <c r="E877" i="7"/>
  <c r="D877" i="7"/>
  <c r="C877" i="7"/>
  <c r="E876" i="7"/>
  <c r="D876" i="7"/>
  <c r="C876" i="7"/>
  <c r="E875" i="7"/>
  <c r="D875" i="7"/>
  <c r="C875" i="7"/>
  <c r="E874" i="7"/>
  <c r="D874" i="7"/>
  <c r="C874" i="7"/>
  <c r="E873" i="7"/>
  <c r="D873" i="7"/>
  <c r="C873" i="7"/>
  <c r="E872" i="7"/>
  <c r="D872" i="7"/>
  <c r="C872" i="7"/>
  <c r="E871" i="7"/>
  <c r="D871" i="7"/>
  <c r="C871" i="7"/>
  <c r="E870" i="7"/>
  <c r="D870" i="7"/>
  <c r="C870" i="7"/>
  <c r="E869" i="7"/>
  <c r="D869" i="7"/>
  <c r="C869" i="7"/>
  <c r="E868" i="7"/>
  <c r="D868" i="7"/>
  <c r="C868" i="7"/>
  <c r="E867" i="7"/>
  <c r="D867" i="7"/>
  <c r="C867" i="7"/>
  <c r="E866" i="7"/>
  <c r="D866" i="7"/>
  <c r="C866" i="7"/>
  <c r="E865" i="7"/>
  <c r="D865" i="7"/>
  <c r="C865" i="7"/>
  <c r="E864" i="7"/>
  <c r="D864" i="7"/>
  <c r="C864" i="7"/>
  <c r="E863" i="7"/>
  <c r="D863" i="7"/>
  <c r="C863" i="7"/>
  <c r="E862" i="7"/>
  <c r="D862" i="7"/>
  <c r="C862" i="7"/>
  <c r="E861" i="7"/>
  <c r="D861" i="7"/>
  <c r="C861" i="7"/>
  <c r="E860" i="7"/>
  <c r="D860" i="7"/>
  <c r="C860" i="7"/>
  <c r="E859" i="7"/>
  <c r="D859" i="7"/>
  <c r="C859" i="7"/>
  <c r="E858" i="7"/>
  <c r="D858" i="7"/>
  <c r="C858" i="7"/>
  <c r="E857" i="7"/>
  <c r="D857" i="7"/>
  <c r="C857" i="7"/>
  <c r="E856" i="7"/>
  <c r="D856" i="7"/>
  <c r="C856" i="7"/>
  <c r="E855" i="7"/>
  <c r="D855" i="7"/>
  <c r="C855" i="7"/>
  <c r="E854" i="7"/>
  <c r="D854" i="7"/>
  <c r="C854" i="7"/>
  <c r="E853" i="7"/>
  <c r="D853" i="7"/>
  <c r="C853" i="7"/>
  <c r="E852" i="7"/>
  <c r="D852" i="7"/>
  <c r="C852" i="7"/>
  <c r="E851" i="7"/>
  <c r="D851" i="7"/>
  <c r="C851" i="7"/>
  <c r="E850" i="7"/>
  <c r="D850" i="7"/>
  <c r="C850" i="7"/>
  <c r="M850" i="7"/>
  <c r="AB780" i="7"/>
  <c r="S780" i="7"/>
  <c r="R780" i="7"/>
  <c r="Q780" i="7"/>
  <c r="P780" i="7"/>
  <c r="O780" i="7"/>
  <c r="N780" i="7"/>
  <c r="M780" i="7"/>
  <c r="L780" i="7"/>
  <c r="K780" i="7"/>
  <c r="J780" i="7"/>
  <c r="I780" i="7"/>
  <c r="H780" i="7"/>
  <c r="G780" i="7"/>
  <c r="F780" i="7"/>
  <c r="E780" i="7"/>
  <c r="D780" i="7"/>
  <c r="C780" i="7"/>
  <c r="AB779" i="7"/>
  <c r="S779" i="7"/>
  <c r="R779" i="7"/>
  <c r="Q779" i="7"/>
  <c r="P779" i="7"/>
  <c r="O779" i="7"/>
  <c r="N779" i="7"/>
  <c r="M779" i="7"/>
  <c r="L779" i="7"/>
  <c r="K779" i="7"/>
  <c r="J779" i="7"/>
  <c r="I779" i="7"/>
  <c r="H779" i="7"/>
  <c r="G779" i="7"/>
  <c r="F779" i="7"/>
  <c r="E779" i="7"/>
  <c r="D779" i="7"/>
  <c r="C779" i="7"/>
  <c r="AB778" i="7"/>
  <c r="S778" i="7"/>
  <c r="R778" i="7"/>
  <c r="Q778" i="7"/>
  <c r="P778" i="7"/>
  <c r="O778" i="7"/>
  <c r="N778" i="7"/>
  <c r="M778" i="7"/>
  <c r="L778" i="7"/>
  <c r="K778" i="7"/>
  <c r="J778" i="7"/>
  <c r="I778" i="7"/>
  <c r="H778" i="7"/>
  <c r="G778" i="7"/>
  <c r="F778" i="7"/>
  <c r="E778" i="7"/>
  <c r="D778" i="7"/>
  <c r="C778" i="7"/>
  <c r="AB777" i="7"/>
  <c r="S777" i="7"/>
  <c r="R777" i="7"/>
  <c r="Q777" i="7"/>
  <c r="P777" i="7"/>
  <c r="O777" i="7"/>
  <c r="N777" i="7"/>
  <c r="M777" i="7"/>
  <c r="L777" i="7"/>
  <c r="K777" i="7"/>
  <c r="J777" i="7"/>
  <c r="I777" i="7"/>
  <c r="H777" i="7"/>
  <c r="G777" i="7"/>
  <c r="F777" i="7"/>
  <c r="E777" i="7"/>
  <c r="D777" i="7"/>
  <c r="C777" i="7"/>
  <c r="AB776" i="7"/>
  <c r="S776" i="7"/>
  <c r="R776" i="7"/>
  <c r="Q776" i="7"/>
  <c r="P776" i="7"/>
  <c r="O776" i="7"/>
  <c r="N776" i="7"/>
  <c r="M776" i="7"/>
  <c r="L776" i="7"/>
  <c r="K776" i="7"/>
  <c r="J776" i="7"/>
  <c r="I776" i="7"/>
  <c r="H776" i="7"/>
  <c r="G776" i="7"/>
  <c r="F776" i="7"/>
  <c r="E776" i="7"/>
  <c r="D776" i="7"/>
  <c r="C776" i="7"/>
  <c r="AB775" i="7"/>
  <c r="S775" i="7"/>
  <c r="R775" i="7"/>
  <c r="Q775" i="7"/>
  <c r="P775" i="7"/>
  <c r="O775" i="7"/>
  <c r="N775" i="7"/>
  <c r="M775" i="7"/>
  <c r="L775" i="7"/>
  <c r="K775" i="7"/>
  <c r="J775" i="7"/>
  <c r="I775" i="7"/>
  <c r="H775" i="7"/>
  <c r="G775" i="7"/>
  <c r="F775" i="7"/>
  <c r="E775" i="7"/>
  <c r="D775" i="7"/>
  <c r="C775" i="7"/>
  <c r="AB774" i="7"/>
  <c r="S774" i="7"/>
  <c r="R774" i="7"/>
  <c r="Q774" i="7"/>
  <c r="P774" i="7"/>
  <c r="O774" i="7"/>
  <c r="N774" i="7"/>
  <c r="M774" i="7"/>
  <c r="L774" i="7"/>
  <c r="K774" i="7"/>
  <c r="J774" i="7"/>
  <c r="I774" i="7"/>
  <c r="H774" i="7"/>
  <c r="G774" i="7"/>
  <c r="F774" i="7"/>
  <c r="E774" i="7"/>
  <c r="D774" i="7"/>
  <c r="C774" i="7"/>
  <c r="AB773" i="7"/>
  <c r="S773" i="7"/>
  <c r="R773" i="7"/>
  <c r="Q773" i="7"/>
  <c r="P773" i="7"/>
  <c r="O773" i="7"/>
  <c r="N773" i="7"/>
  <c r="M773" i="7"/>
  <c r="L773" i="7"/>
  <c r="K773" i="7"/>
  <c r="J773" i="7"/>
  <c r="I773" i="7"/>
  <c r="H773" i="7"/>
  <c r="G773" i="7"/>
  <c r="F773" i="7"/>
  <c r="E773" i="7"/>
  <c r="D773" i="7"/>
  <c r="C773" i="7"/>
  <c r="AB772" i="7"/>
  <c r="S772" i="7"/>
  <c r="R772" i="7"/>
  <c r="Q772" i="7"/>
  <c r="P772" i="7"/>
  <c r="O772" i="7"/>
  <c r="N772" i="7"/>
  <c r="M772" i="7"/>
  <c r="L772" i="7"/>
  <c r="K772" i="7"/>
  <c r="J772" i="7"/>
  <c r="I772" i="7"/>
  <c r="H772" i="7"/>
  <c r="G772" i="7"/>
  <c r="F772" i="7"/>
  <c r="E772" i="7"/>
  <c r="D772" i="7"/>
  <c r="C772" i="7"/>
  <c r="AB771" i="7"/>
  <c r="S771" i="7"/>
  <c r="R771" i="7"/>
  <c r="Q771" i="7"/>
  <c r="P771" i="7"/>
  <c r="O771" i="7"/>
  <c r="N771" i="7"/>
  <c r="M771" i="7"/>
  <c r="L771" i="7"/>
  <c r="K771" i="7"/>
  <c r="J771" i="7"/>
  <c r="I771" i="7"/>
  <c r="H771" i="7"/>
  <c r="G771" i="7"/>
  <c r="F771" i="7"/>
  <c r="E771" i="7"/>
  <c r="D771" i="7"/>
  <c r="C771" i="7"/>
  <c r="AB770" i="7"/>
  <c r="S770" i="7"/>
  <c r="R770" i="7"/>
  <c r="Q770" i="7"/>
  <c r="P770" i="7"/>
  <c r="O770" i="7"/>
  <c r="N770" i="7"/>
  <c r="M770" i="7"/>
  <c r="L770" i="7"/>
  <c r="K770" i="7"/>
  <c r="J770" i="7"/>
  <c r="I770" i="7"/>
  <c r="H770" i="7"/>
  <c r="G770" i="7"/>
  <c r="F770" i="7"/>
  <c r="E770" i="7"/>
  <c r="D770" i="7"/>
  <c r="C770" i="7"/>
  <c r="AB769" i="7"/>
  <c r="S769" i="7"/>
  <c r="R769" i="7"/>
  <c r="Q769" i="7"/>
  <c r="P769" i="7"/>
  <c r="O769" i="7"/>
  <c r="N769" i="7"/>
  <c r="M769" i="7"/>
  <c r="L769" i="7"/>
  <c r="K769" i="7"/>
  <c r="J769" i="7"/>
  <c r="I769" i="7"/>
  <c r="H769" i="7"/>
  <c r="G769" i="7"/>
  <c r="F769" i="7"/>
  <c r="E769" i="7"/>
  <c r="D769" i="7"/>
  <c r="C769" i="7"/>
  <c r="AB768" i="7"/>
  <c r="S768" i="7"/>
  <c r="R768" i="7"/>
  <c r="Q768" i="7"/>
  <c r="P768" i="7"/>
  <c r="O768" i="7"/>
  <c r="N768" i="7"/>
  <c r="M768" i="7"/>
  <c r="L768" i="7"/>
  <c r="K768" i="7"/>
  <c r="J768" i="7"/>
  <c r="I768" i="7"/>
  <c r="H768" i="7"/>
  <c r="G768" i="7"/>
  <c r="F768" i="7"/>
  <c r="E768" i="7"/>
  <c r="D768" i="7"/>
  <c r="C768" i="7"/>
  <c r="AB767" i="7"/>
  <c r="S767" i="7"/>
  <c r="R767" i="7"/>
  <c r="Q767" i="7"/>
  <c r="P767" i="7"/>
  <c r="O767" i="7"/>
  <c r="N767" i="7"/>
  <c r="M767" i="7"/>
  <c r="L767" i="7"/>
  <c r="K767" i="7"/>
  <c r="J767" i="7"/>
  <c r="I767" i="7"/>
  <c r="H767" i="7"/>
  <c r="G767" i="7"/>
  <c r="F767" i="7"/>
  <c r="E767" i="7"/>
  <c r="D767" i="7"/>
  <c r="C767" i="7"/>
  <c r="AB766" i="7"/>
  <c r="S766" i="7"/>
  <c r="R766" i="7"/>
  <c r="Q766" i="7"/>
  <c r="P766" i="7"/>
  <c r="O766" i="7"/>
  <c r="N766" i="7"/>
  <c r="M766" i="7"/>
  <c r="L766" i="7"/>
  <c r="K766" i="7"/>
  <c r="J766" i="7"/>
  <c r="I766" i="7"/>
  <c r="H766" i="7"/>
  <c r="G766" i="7"/>
  <c r="F766" i="7"/>
  <c r="E766" i="7"/>
  <c r="D766" i="7"/>
  <c r="C766" i="7"/>
  <c r="AB765" i="7"/>
  <c r="S765" i="7"/>
  <c r="R765" i="7"/>
  <c r="Q765" i="7"/>
  <c r="P765" i="7"/>
  <c r="O765" i="7"/>
  <c r="N765" i="7"/>
  <c r="M765" i="7"/>
  <c r="L765" i="7"/>
  <c r="K765" i="7"/>
  <c r="J765" i="7"/>
  <c r="I765" i="7"/>
  <c r="H765" i="7"/>
  <c r="G765" i="7"/>
  <c r="F765" i="7"/>
  <c r="E765" i="7"/>
  <c r="D765" i="7"/>
  <c r="C765" i="7"/>
  <c r="AB764" i="7"/>
  <c r="S764" i="7"/>
  <c r="R764" i="7"/>
  <c r="Q764" i="7"/>
  <c r="P764" i="7"/>
  <c r="O764" i="7"/>
  <c r="N764" i="7"/>
  <c r="M764" i="7"/>
  <c r="L764" i="7"/>
  <c r="K764" i="7"/>
  <c r="J764" i="7"/>
  <c r="I764" i="7"/>
  <c r="H764" i="7"/>
  <c r="G764" i="7"/>
  <c r="F764" i="7"/>
  <c r="E764" i="7"/>
  <c r="D764" i="7"/>
  <c r="C764" i="7"/>
  <c r="AB763" i="7"/>
  <c r="S763" i="7"/>
  <c r="R763" i="7"/>
  <c r="Q763" i="7"/>
  <c r="P763" i="7"/>
  <c r="O763" i="7"/>
  <c r="N763" i="7"/>
  <c r="M763" i="7"/>
  <c r="L763" i="7"/>
  <c r="K763" i="7"/>
  <c r="J763" i="7"/>
  <c r="I763" i="7"/>
  <c r="H763" i="7"/>
  <c r="G763" i="7"/>
  <c r="F763" i="7"/>
  <c r="E763" i="7"/>
  <c r="D763" i="7"/>
  <c r="C763" i="7"/>
  <c r="AB762" i="7"/>
  <c r="S762" i="7"/>
  <c r="R762" i="7"/>
  <c r="Q762" i="7"/>
  <c r="P762" i="7"/>
  <c r="O762" i="7"/>
  <c r="N762" i="7"/>
  <c r="M762" i="7"/>
  <c r="L762" i="7"/>
  <c r="K762" i="7"/>
  <c r="J762" i="7"/>
  <c r="I762" i="7"/>
  <c r="H762" i="7"/>
  <c r="G762" i="7"/>
  <c r="F762" i="7"/>
  <c r="E762" i="7"/>
  <c r="D762" i="7"/>
  <c r="C762" i="7"/>
  <c r="AB761" i="7"/>
  <c r="S761" i="7"/>
  <c r="R761" i="7"/>
  <c r="Q761" i="7"/>
  <c r="P761" i="7"/>
  <c r="O761" i="7"/>
  <c r="N761" i="7"/>
  <c r="M761" i="7"/>
  <c r="L761" i="7"/>
  <c r="K761" i="7"/>
  <c r="J761" i="7"/>
  <c r="I761" i="7"/>
  <c r="H761" i="7"/>
  <c r="G761" i="7"/>
  <c r="F761" i="7"/>
  <c r="E761" i="7"/>
  <c r="D761" i="7"/>
  <c r="C761" i="7"/>
  <c r="AB760" i="7"/>
  <c r="S760" i="7"/>
  <c r="R760" i="7"/>
  <c r="Q760" i="7"/>
  <c r="P760" i="7"/>
  <c r="O760" i="7"/>
  <c r="N760" i="7"/>
  <c r="M760" i="7"/>
  <c r="L760" i="7"/>
  <c r="K760" i="7"/>
  <c r="J760" i="7"/>
  <c r="I760" i="7"/>
  <c r="H760" i="7"/>
  <c r="G760" i="7"/>
  <c r="F760" i="7"/>
  <c r="E760" i="7"/>
  <c r="D760" i="7"/>
  <c r="C760" i="7"/>
  <c r="AB759" i="7"/>
  <c r="S759" i="7"/>
  <c r="R759" i="7"/>
  <c r="Q759" i="7"/>
  <c r="P759" i="7"/>
  <c r="O759" i="7"/>
  <c r="N759" i="7"/>
  <c r="M759" i="7"/>
  <c r="L759" i="7"/>
  <c r="K759" i="7"/>
  <c r="J759" i="7"/>
  <c r="I759" i="7"/>
  <c r="H759" i="7"/>
  <c r="G759" i="7"/>
  <c r="F759" i="7"/>
  <c r="E759" i="7"/>
  <c r="D759" i="7"/>
  <c r="C759" i="7"/>
  <c r="AB758" i="7"/>
  <c r="S758" i="7"/>
  <c r="R758" i="7"/>
  <c r="Q758" i="7"/>
  <c r="P758" i="7"/>
  <c r="O758" i="7"/>
  <c r="N758" i="7"/>
  <c r="M758" i="7"/>
  <c r="L758" i="7"/>
  <c r="K758" i="7"/>
  <c r="J758" i="7"/>
  <c r="I758" i="7"/>
  <c r="H758" i="7"/>
  <c r="G758" i="7"/>
  <c r="F758" i="7"/>
  <c r="E758" i="7"/>
  <c r="D758" i="7"/>
  <c r="C758" i="7"/>
  <c r="AB757" i="7"/>
  <c r="S757" i="7"/>
  <c r="R757" i="7"/>
  <c r="Q757" i="7"/>
  <c r="P757" i="7"/>
  <c r="O757" i="7"/>
  <c r="N757" i="7"/>
  <c r="M757" i="7"/>
  <c r="L757" i="7"/>
  <c r="K757" i="7"/>
  <c r="J757" i="7"/>
  <c r="I757" i="7"/>
  <c r="H757" i="7"/>
  <c r="G757" i="7"/>
  <c r="F757" i="7"/>
  <c r="E757" i="7"/>
  <c r="D757" i="7"/>
  <c r="C757" i="7"/>
  <c r="AB756" i="7"/>
  <c r="S756" i="7"/>
  <c r="R756" i="7"/>
  <c r="Q756" i="7"/>
  <c r="P756" i="7"/>
  <c r="O756" i="7"/>
  <c r="N756" i="7"/>
  <c r="M756" i="7"/>
  <c r="L756" i="7"/>
  <c r="K756" i="7"/>
  <c r="J756" i="7"/>
  <c r="I756" i="7"/>
  <c r="H756" i="7"/>
  <c r="G756" i="7"/>
  <c r="F756" i="7"/>
  <c r="E756" i="7"/>
  <c r="D756" i="7"/>
  <c r="C756" i="7"/>
  <c r="AB755" i="7"/>
  <c r="S755" i="7"/>
  <c r="R755" i="7"/>
  <c r="Q755" i="7"/>
  <c r="P755" i="7"/>
  <c r="O755" i="7"/>
  <c r="N755" i="7"/>
  <c r="M755" i="7"/>
  <c r="L755" i="7"/>
  <c r="K755" i="7"/>
  <c r="J755" i="7"/>
  <c r="I755" i="7"/>
  <c r="H755" i="7"/>
  <c r="G755" i="7"/>
  <c r="F755" i="7"/>
  <c r="E755" i="7"/>
  <c r="D755" i="7"/>
  <c r="C755" i="7"/>
  <c r="AB754" i="7"/>
  <c r="S754" i="7"/>
  <c r="R754" i="7"/>
  <c r="Q754" i="7"/>
  <c r="P754" i="7"/>
  <c r="O754" i="7"/>
  <c r="N754" i="7"/>
  <c r="M754" i="7"/>
  <c r="L754" i="7"/>
  <c r="K754" i="7"/>
  <c r="J754" i="7"/>
  <c r="I754" i="7"/>
  <c r="H754" i="7"/>
  <c r="G754" i="7"/>
  <c r="F754" i="7"/>
  <c r="E754" i="7"/>
  <c r="D754" i="7"/>
  <c r="C754" i="7"/>
  <c r="E753" i="7"/>
  <c r="D753" i="7"/>
  <c r="C753" i="7"/>
  <c r="R753" i="7"/>
  <c r="E683" i="7"/>
  <c r="D683" i="7"/>
  <c r="C683" i="7"/>
  <c r="E682" i="7"/>
  <c r="D682" i="7"/>
  <c r="C682" i="7"/>
  <c r="E681" i="7"/>
  <c r="D681" i="7"/>
  <c r="C681" i="7"/>
  <c r="E680" i="7"/>
  <c r="D680" i="7"/>
  <c r="C680" i="7"/>
  <c r="E679" i="7"/>
  <c r="D679" i="7"/>
  <c r="C679" i="7"/>
  <c r="E678" i="7"/>
  <c r="D678" i="7"/>
  <c r="C678" i="7"/>
  <c r="E677" i="7"/>
  <c r="D677" i="7"/>
  <c r="C677" i="7"/>
  <c r="E676" i="7"/>
  <c r="D676" i="7"/>
  <c r="C676" i="7"/>
  <c r="E675" i="7"/>
  <c r="D675" i="7"/>
  <c r="C675" i="7"/>
  <c r="E674" i="7"/>
  <c r="D674" i="7"/>
  <c r="C674" i="7"/>
  <c r="E673" i="7"/>
  <c r="D673" i="7"/>
  <c r="C673" i="7"/>
  <c r="E672" i="7"/>
  <c r="D672" i="7"/>
  <c r="C672" i="7"/>
  <c r="E671" i="7"/>
  <c r="D671" i="7"/>
  <c r="C671" i="7"/>
  <c r="E670" i="7"/>
  <c r="D670" i="7"/>
  <c r="C670" i="7"/>
  <c r="E669" i="7"/>
  <c r="D669" i="7"/>
  <c r="C669" i="7"/>
  <c r="E668" i="7"/>
  <c r="D668" i="7"/>
  <c r="C668" i="7"/>
  <c r="E667" i="7"/>
  <c r="D667" i="7"/>
  <c r="C667" i="7"/>
  <c r="E666" i="7"/>
  <c r="D666" i="7"/>
  <c r="C666" i="7"/>
  <c r="E665" i="7"/>
  <c r="D665" i="7"/>
  <c r="C665" i="7"/>
  <c r="E664" i="7"/>
  <c r="D664" i="7"/>
  <c r="C664" i="7"/>
  <c r="E663" i="7"/>
  <c r="D663" i="7"/>
  <c r="C663" i="7"/>
  <c r="E662" i="7"/>
  <c r="D662" i="7"/>
  <c r="C662" i="7"/>
  <c r="E661" i="7"/>
  <c r="D661" i="7"/>
  <c r="C661" i="7"/>
  <c r="E660" i="7"/>
  <c r="D660" i="7"/>
  <c r="C660" i="7"/>
  <c r="E659" i="7"/>
  <c r="D659" i="7"/>
  <c r="C659" i="7"/>
  <c r="E658" i="7"/>
  <c r="D658" i="7"/>
  <c r="C658" i="7"/>
  <c r="E657" i="7"/>
  <c r="D657" i="7"/>
  <c r="C657" i="7"/>
  <c r="E656" i="7"/>
  <c r="D656" i="7"/>
  <c r="C656" i="7"/>
  <c r="G656" i="7"/>
  <c r="L656" i="7"/>
  <c r="E586" i="7"/>
  <c r="D586" i="7"/>
  <c r="C586" i="7"/>
  <c r="E585" i="7"/>
  <c r="D585" i="7"/>
  <c r="C585" i="7"/>
  <c r="E584" i="7"/>
  <c r="D584" i="7"/>
  <c r="C584" i="7"/>
  <c r="E583" i="7"/>
  <c r="D583" i="7"/>
  <c r="C583" i="7"/>
  <c r="E582" i="7"/>
  <c r="D582" i="7"/>
  <c r="C582" i="7"/>
  <c r="E581" i="7"/>
  <c r="D581" i="7"/>
  <c r="C581" i="7"/>
  <c r="E580" i="7"/>
  <c r="D580" i="7"/>
  <c r="C580" i="7"/>
  <c r="E579" i="7"/>
  <c r="D579" i="7"/>
  <c r="C579" i="7"/>
  <c r="E578" i="7"/>
  <c r="D578" i="7"/>
  <c r="C578" i="7"/>
  <c r="E577" i="7"/>
  <c r="D577" i="7"/>
  <c r="C577" i="7"/>
  <c r="E576" i="7"/>
  <c r="D576" i="7"/>
  <c r="C576" i="7"/>
  <c r="E575" i="7"/>
  <c r="D575" i="7"/>
  <c r="C575" i="7"/>
  <c r="E574" i="7"/>
  <c r="D574" i="7"/>
  <c r="C574" i="7"/>
  <c r="E573" i="7"/>
  <c r="D573" i="7"/>
  <c r="C573" i="7"/>
  <c r="E572" i="7"/>
  <c r="D572" i="7"/>
  <c r="C572" i="7"/>
  <c r="E571" i="7"/>
  <c r="D571" i="7"/>
  <c r="C571" i="7"/>
  <c r="E570" i="7"/>
  <c r="D570" i="7"/>
  <c r="C570" i="7"/>
  <c r="E569" i="7"/>
  <c r="D569" i="7"/>
  <c r="C569" i="7"/>
  <c r="E568" i="7"/>
  <c r="D568" i="7"/>
  <c r="C568" i="7"/>
  <c r="E567" i="7"/>
  <c r="D567" i="7"/>
  <c r="C567" i="7"/>
  <c r="E566" i="7"/>
  <c r="D566" i="7"/>
  <c r="C566" i="7"/>
  <c r="E565" i="7"/>
  <c r="D565" i="7"/>
  <c r="C565" i="7"/>
  <c r="E564" i="7"/>
  <c r="D564" i="7"/>
  <c r="C564" i="7"/>
  <c r="E563" i="7"/>
  <c r="D563" i="7"/>
  <c r="C563" i="7"/>
  <c r="E562" i="7"/>
  <c r="D562" i="7"/>
  <c r="C562" i="7"/>
  <c r="E561" i="7"/>
  <c r="D561" i="7"/>
  <c r="C561" i="7"/>
  <c r="E560" i="7"/>
  <c r="D560" i="7"/>
  <c r="C560" i="7"/>
  <c r="E559" i="7"/>
  <c r="D559" i="7"/>
  <c r="C559" i="7"/>
  <c r="R559" i="7"/>
  <c r="J559" i="7"/>
  <c r="E489" i="7"/>
  <c r="D489" i="7"/>
  <c r="C489" i="7"/>
  <c r="E488" i="7"/>
  <c r="D488" i="7"/>
  <c r="C488" i="7"/>
  <c r="E487" i="7"/>
  <c r="D487" i="7"/>
  <c r="C487" i="7"/>
  <c r="E486" i="7"/>
  <c r="D486" i="7"/>
  <c r="C486" i="7"/>
  <c r="E485" i="7"/>
  <c r="D485" i="7"/>
  <c r="C485" i="7"/>
  <c r="E484" i="7"/>
  <c r="D484" i="7"/>
  <c r="C484" i="7"/>
  <c r="E483" i="7"/>
  <c r="D483" i="7"/>
  <c r="C483" i="7"/>
  <c r="E482" i="7"/>
  <c r="D482" i="7"/>
  <c r="C482" i="7"/>
  <c r="E481" i="7"/>
  <c r="D481" i="7"/>
  <c r="C481" i="7"/>
  <c r="E480" i="7"/>
  <c r="D480" i="7"/>
  <c r="C480" i="7"/>
  <c r="E479" i="7"/>
  <c r="D479" i="7"/>
  <c r="C479" i="7"/>
  <c r="E478" i="7"/>
  <c r="D478" i="7"/>
  <c r="C478" i="7"/>
  <c r="E477" i="7"/>
  <c r="D477" i="7"/>
  <c r="C477" i="7"/>
  <c r="E476" i="7"/>
  <c r="D476" i="7"/>
  <c r="C476" i="7"/>
  <c r="E475" i="7"/>
  <c r="D475" i="7"/>
  <c r="C475" i="7"/>
  <c r="E474" i="7"/>
  <c r="D474" i="7"/>
  <c r="C474" i="7"/>
  <c r="E473" i="7"/>
  <c r="D473" i="7"/>
  <c r="C473" i="7"/>
  <c r="E472" i="7"/>
  <c r="D472" i="7"/>
  <c r="C472" i="7"/>
  <c r="E471" i="7"/>
  <c r="D471" i="7"/>
  <c r="C471" i="7"/>
  <c r="E470" i="7"/>
  <c r="D470" i="7"/>
  <c r="C470" i="7"/>
  <c r="E469" i="7"/>
  <c r="D469" i="7"/>
  <c r="C469" i="7"/>
  <c r="E468" i="7"/>
  <c r="D468" i="7"/>
  <c r="C468" i="7"/>
  <c r="E467" i="7"/>
  <c r="D467" i="7"/>
  <c r="C467" i="7"/>
  <c r="E466" i="7"/>
  <c r="D466" i="7"/>
  <c r="C466" i="7"/>
  <c r="E465" i="7"/>
  <c r="D465" i="7"/>
  <c r="C465" i="7"/>
  <c r="E464" i="7"/>
  <c r="D464" i="7"/>
  <c r="C464" i="7"/>
  <c r="E463" i="7"/>
  <c r="D463" i="7"/>
  <c r="C463" i="7"/>
  <c r="E462" i="7"/>
  <c r="D462" i="7"/>
  <c r="C462" i="7"/>
  <c r="S462" i="7"/>
  <c r="K462" i="7"/>
  <c r="AB391" i="7"/>
  <c r="S391" i="7"/>
  <c r="R391" i="7"/>
  <c r="Q391" i="7"/>
  <c r="P391" i="7"/>
  <c r="O391" i="7"/>
  <c r="N391" i="7"/>
  <c r="M391" i="7"/>
  <c r="L391" i="7"/>
  <c r="K391" i="7"/>
  <c r="J391" i="7"/>
  <c r="I391" i="7"/>
  <c r="H391" i="7"/>
  <c r="G391" i="7"/>
  <c r="F391" i="7"/>
  <c r="E391" i="7"/>
  <c r="D391" i="7"/>
  <c r="C391" i="7"/>
  <c r="AB390" i="7"/>
  <c r="S390" i="7"/>
  <c r="R390" i="7"/>
  <c r="Q390" i="7"/>
  <c r="P390" i="7"/>
  <c r="O390" i="7"/>
  <c r="N390" i="7"/>
  <c r="M390" i="7"/>
  <c r="L390" i="7"/>
  <c r="K390" i="7"/>
  <c r="J390" i="7"/>
  <c r="I390" i="7"/>
  <c r="H390" i="7"/>
  <c r="G390" i="7"/>
  <c r="F390" i="7"/>
  <c r="E390" i="7"/>
  <c r="D390" i="7"/>
  <c r="C390" i="7"/>
  <c r="AB389" i="7"/>
  <c r="S389" i="7"/>
  <c r="R389" i="7"/>
  <c r="Q389" i="7"/>
  <c r="P389" i="7"/>
  <c r="O389" i="7"/>
  <c r="N389" i="7"/>
  <c r="M389" i="7"/>
  <c r="L389" i="7"/>
  <c r="K389" i="7"/>
  <c r="J389" i="7"/>
  <c r="I389" i="7"/>
  <c r="H389" i="7"/>
  <c r="G389" i="7"/>
  <c r="F389" i="7"/>
  <c r="E389" i="7"/>
  <c r="D389" i="7"/>
  <c r="C389" i="7"/>
  <c r="S388" i="7"/>
  <c r="R388" i="7"/>
  <c r="Q388" i="7"/>
  <c r="P388" i="7"/>
  <c r="O388" i="7"/>
  <c r="N388" i="7"/>
  <c r="M388" i="7"/>
  <c r="L388" i="7"/>
  <c r="K388" i="7"/>
  <c r="J388" i="7"/>
  <c r="I388" i="7"/>
  <c r="H388" i="7"/>
  <c r="G388" i="7"/>
  <c r="F388" i="7"/>
  <c r="E388" i="7"/>
  <c r="D388" i="7"/>
  <c r="C388" i="7"/>
  <c r="AB387" i="7"/>
  <c r="S387" i="7"/>
  <c r="R387" i="7"/>
  <c r="Q387" i="7"/>
  <c r="P387" i="7"/>
  <c r="O387" i="7"/>
  <c r="N387" i="7"/>
  <c r="M387" i="7"/>
  <c r="L387" i="7"/>
  <c r="K387" i="7"/>
  <c r="J387" i="7"/>
  <c r="I387" i="7"/>
  <c r="H387" i="7"/>
  <c r="G387" i="7"/>
  <c r="F387" i="7"/>
  <c r="E387" i="7"/>
  <c r="D387" i="7"/>
  <c r="C387" i="7"/>
  <c r="AB386" i="7"/>
  <c r="S386" i="7"/>
  <c r="R386" i="7"/>
  <c r="Q386" i="7"/>
  <c r="P386" i="7"/>
  <c r="O386" i="7"/>
  <c r="N386" i="7"/>
  <c r="M386" i="7"/>
  <c r="L386" i="7"/>
  <c r="K386" i="7"/>
  <c r="J386" i="7"/>
  <c r="I386" i="7"/>
  <c r="H386" i="7"/>
  <c r="G386" i="7"/>
  <c r="F386" i="7"/>
  <c r="E386" i="7"/>
  <c r="D386" i="7"/>
  <c r="C386" i="7"/>
  <c r="AB385" i="7"/>
  <c r="S385" i="7"/>
  <c r="R385" i="7"/>
  <c r="Q385" i="7"/>
  <c r="P385" i="7"/>
  <c r="O385" i="7"/>
  <c r="N385" i="7"/>
  <c r="M385" i="7"/>
  <c r="L385" i="7"/>
  <c r="K385" i="7"/>
  <c r="J385" i="7"/>
  <c r="I385" i="7"/>
  <c r="H385" i="7"/>
  <c r="G385" i="7"/>
  <c r="F385" i="7"/>
  <c r="E385" i="7"/>
  <c r="D385" i="7"/>
  <c r="C385" i="7"/>
  <c r="AB384" i="7"/>
  <c r="S384" i="7"/>
  <c r="R384" i="7"/>
  <c r="Q384" i="7"/>
  <c r="P384" i="7"/>
  <c r="O384" i="7"/>
  <c r="N384" i="7"/>
  <c r="M384" i="7"/>
  <c r="L384" i="7"/>
  <c r="K384" i="7"/>
  <c r="J384" i="7"/>
  <c r="I384" i="7"/>
  <c r="H384" i="7"/>
  <c r="G384" i="7"/>
  <c r="F384" i="7"/>
  <c r="E384" i="7"/>
  <c r="D384" i="7"/>
  <c r="C384" i="7"/>
  <c r="AB383" i="7"/>
  <c r="S383" i="7"/>
  <c r="R383" i="7"/>
  <c r="Q383" i="7"/>
  <c r="P383" i="7"/>
  <c r="O383" i="7"/>
  <c r="N383" i="7"/>
  <c r="M383" i="7"/>
  <c r="L383" i="7"/>
  <c r="K383" i="7"/>
  <c r="J383" i="7"/>
  <c r="I383" i="7"/>
  <c r="H383" i="7"/>
  <c r="G383" i="7"/>
  <c r="F383" i="7"/>
  <c r="E383" i="7"/>
  <c r="D383" i="7"/>
  <c r="C383" i="7"/>
  <c r="AB382" i="7"/>
  <c r="S382" i="7"/>
  <c r="R382" i="7"/>
  <c r="Q382" i="7"/>
  <c r="P382" i="7"/>
  <c r="O382" i="7"/>
  <c r="N382" i="7"/>
  <c r="M382" i="7"/>
  <c r="L382" i="7"/>
  <c r="K382" i="7"/>
  <c r="J382" i="7"/>
  <c r="I382" i="7"/>
  <c r="H382" i="7"/>
  <c r="G382" i="7"/>
  <c r="F382" i="7"/>
  <c r="E382" i="7"/>
  <c r="D382" i="7"/>
  <c r="C382" i="7"/>
  <c r="AB381" i="7"/>
  <c r="S381" i="7"/>
  <c r="R381" i="7"/>
  <c r="Q381" i="7"/>
  <c r="P381" i="7"/>
  <c r="O381" i="7"/>
  <c r="N381" i="7"/>
  <c r="M381" i="7"/>
  <c r="L381" i="7"/>
  <c r="K381" i="7"/>
  <c r="J381" i="7"/>
  <c r="I381" i="7"/>
  <c r="H381" i="7"/>
  <c r="G381" i="7"/>
  <c r="F381" i="7"/>
  <c r="E381" i="7"/>
  <c r="D381" i="7"/>
  <c r="C381" i="7"/>
  <c r="AB380" i="7"/>
  <c r="S380" i="7"/>
  <c r="R380" i="7"/>
  <c r="Q380" i="7"/>
  <c r="P380" i="7"/>
  <c r="O380" i="7"/>
  <c r="N380" i="7"/>
  <c r="M380" i="7"/>
  <c r="L380" i="7"/>
  <c r="K380" i="7"/>
  <c r="J380" i="7"/>
  <c r="I380" i="7"/>
  <c r="H380" i="7"/>
  <c r="G380" i="7"/>
  <c r="F380" i="7"/>
  <c r="E380" i="7"/>
  <c r="D380" i="7"/>
  <c r="C380" i="7"/>
  <c r="AB379" i="7"/>
  <c r="S379" i="7"/>
  <c r="R379" i="7"/>
  <c r="Q379" i="7"/>
  <c r="P379" i="7"/>
  <c r="O379" i="7"/>
  <c r="N379" i="7"/>
  <c r="M379" i="7"/>
  <c r="L379" i="7"/>
  <c r="K379" i="7"/>
  <c r="J379" i="7"/>
  <c r="I379" i="7"/>
  <c r="H379" i="7"/>
  <c r="G379" i="7"/>
  <c r="F379" i="7"/>
  <c r="E379" i="7"/>
  <c r="D379" i="7"/>
  <c r="C379" i="7"/>
  <c r="AB378" i="7"/>
  <c r="S378" i="7"/>
  <c r="R378" i="7"/>
  <c r="Q378" i="7"/>
  <c r="P378" i="7"/>
  <c r="O378" i="7"/>
  <c r="N378" i="7"/>
  <c r="M378" i="7"/>
  <c r="L378" i="7"/>
  <c r="K378" i="7"/>
  <c r="J378" i="7"/>
  <c r="I378" i="7"/>
  <c r="H378" i="7"/>
  <c r="G378" i="7"/>
  <c r="F378" i="7"/>
  <c r="E378" i="7"/>
  <c r="D378" i="7"/>
  <c r="C378" i="7"/>
  <c r="AB377" i="7"/>
  <c r="S377" i="7"/>
  <c r="R377" i="7"/>
  <c r="Q377" i="7"/>
  <c r="P377" i="7"/>
  <c r="O377" i="7"/>
  <c r="N377" i="7"/>
  <c r="M377" i="7"/>
  <c r="L377" i="7"/>
  <c r="K377" i="7"/>
  <c r="J377" i="7"/>
  <c r="I377" i="7"/>
  <c r="H377" i="7"/>
  <c r="G377" i="7"/>
  <c r="F377" i="7"/>
  <c r="E377" i="7"/>
  <c r="D377" i="7"/>
  <c r="C377" i="7"/>
  <c r="AB376" i="7"/>
  <c r="S376" i="7"/>
  <c r="R376" i="7"/>
  <c r="Q376" i="7"/>
  <c r="P376" i="7"/>
  <c r="O376" i="7"/>
  <c r="N376" i="7"/>
  <c r="M376" i="7"/>
  <c r="L376" i="7"/>
  <c r="K376" i="7"/>
  <c r="J376" i="7"/>
  <c r="I376" i="7"/>
  <c r="H376" i="7"/>
  <c r="G376" i="7"/>
  <c r="F376" i="7"/>
  <c r="E376" i="7"/>
  <c r="D376" i="7"/>
  <c r="C376" i="7"/>
  <c r="AB375" i="7"/>
  <c r="S375" i="7"/>
  <c r="R375" i="7"/>
  <c r="Q375" i="7"/>
  <c r="P375" i="7"/>
  <c r="O375" i="7"/>
  <c r="N375" i="7"/>
  <c r="M375" i="7"/>
  <c r="L375" i="7"/>
  <c r="K375" i="7"/>
  <c r="J375" i="7"/>
  <c r="I375" i="7"/>
  <c r="H375" i="7"/>
  <c r="G375" i="7"/>
  <c r="F375" i="7"/>
  <c r="E375" i="7"/>
  <c r="D375" i="7"/>
  <c r="C375" i="7"/>
  <c r="AB374" i="7"/>
  <c r="S374" i="7"/>
  <c r="R374" i="7"/>
  <c r="Q374" i="7"/>
  <c r="P374" i="7"/>
  <c r="O374" i="7"/>
  <c r="N374" i="7"/>
  <c r="M374" i="7"/>
  <c r="L374" i="7"/>
  <c r="K374" i="7"/>
  <c r="J374" i="7"/>
  <c r="I374" i="7"/>
  <c r="H374" i="7"/>
  <c r="G374" i="7"/>
  <c r="F374" i="7"/>
  <c r="E374" i="7"/>
  <c r="D374" i="7"/>
  <c r="C374" i="7"/>
  <c r="AB373" i="7"/>
  <c r="S373" i="7"/>
  <c r="R373" i="7"/>
  <c r="Q373" i="7"/>
  <c r="P373" i="7"/>
  <c r="O373" i="7"/>
  <c r="N373" i="7"/>
  <c r="M373" i="7"/>
  <c r="L373" i="7"/>
  <c r="K373" i="7"/>
  <c r="J373" i="7"/>
  <c r="I373" i="7"/>
  <c r="H373" i="7"/>
  <c r="G373" i="7"/>
  <c r="F373" i="7"/>
  <c r="E373" i="7"/>
  <c r="D373" i="7"/>
  <c r="C373" i="7"/>
  <c r="AB372" i="7"/>
  <c r="S372" i="7"/>
  <c r="R372" i="7"/>
  <c r="Q372" i="7"/>
  <c r="P372" i="7"/>
  <c r="O372" i="7"/>
  <c r="N372" i="7"/>
  <c r="M372" i="7"/>
  <c r="L372" i="7"/>
  <c r="K372" i="7"/>
  <c r="J372" i="7"/>
  <c r="I372" i="7"/>
  <c r="H372" i="7"/>
  <c r="G372" i="7"/>
  <c r="F372" i="7"/>
  <c r="E372" i="7"/>
  <c r="D372" i="7"/>
  <c r="C372" i="7"/>
  <c r="AB371" i="7"/>
  <c r="S371" i="7"/>
  <c r="R371" i="7"/>
  <c r="Q371" i="7"/>
  <c r="P371" i="7"/>
  <c r="O371" i="7"/>
  <c r="N371" i="7"/>
  <c r="M371" i="7"/>
  <c r="L371" i="7"/>
  <c r="K371" i="7"/>
  <c r="J371" i="7"/>
  <c r="I371" i="7"/>
  <c r="H371" i="7"/>
  <c r="G371" i="7"/>
  <c r="F371" i="7"/>
  <c r="E371" i="7"/>
  <c r="D371" i="7"/>
  <c r="C371" i="7"/>
  <c r="AB370" i="7"/>
  <c r="S370" i="7"/>
  <c r="R370" i="7"/>
  <c r="Q370" i="7"/>
  <c r="P370" i="7"/>
  <c r="O370" i="7"/>
  <c r="N370" i="7"/>
  <c r="M370" i="7"/>
  <c r="L370" i="7"/>
  <c r="K370" i="7"/>
  <c r="J370" i="7"/>
  <c r="I370" i="7"/>
  <c r="H370" i="7"/>
  <c r="G370" i="7"/>
  <c r="F370" i="7"/>
  <c r="E370" i="7"/>
  <c r="D370" i="7"/>
  <c r="C370" i="7"/>
  <c r="AB369" i="7"/>
  <c r="S369" i="7"/>
  <c r="R369" i="7"/>
  <c r="Q369" i="7"/>
  <c r="P369" i="7"/>
  <c r="O369" i="7"/>
  <c r="N369" i="7"/>
  <c r="M369" i="7"/>
  <c r="L369" i="7"/>
  <c r="K369" i="7"/>
  <c r="J369" i="7"/>
  <c r="I369" i="7"/>
  <c r="H369" i="7"/>
  <c r="G369" i="7"/>
  <c r="F369" i="7"/>
  <c r="E369" i="7"/>
  <c r="D369" i="7"/>
  <c r="C369" i="7"/>
  <c r="AB368" i="7"/>
  <c r="S368" i="7"/>
  <c r="R368" i="7"/>
  <c r="Q368" i="7"/>
  <c r="P368" i="7"/>
  <c r="O368" i="7"/>
  <c r="N368" i="7"/>
  <c r="M368" i="7"/>
  <c r="L368" i="7"/>
  <c r="K368" i="7"/>
  <c r="J368" i="7"/>
  <c r="I368" i="7"/>
  <c r="H368" i="7"/>
  <c r="G368" i="7"/>
  <c r="F368" i="7"/>
  <c r="E368" i="7"/>
  <c r="D368" i="7"/>
  <c r="C368" i="7"/>
  <c r="AB367" i="7"/>
  <c r="S367" i="7"/>
  <c r="R367" i="7"/>
  <c r="Q367" i="7"/>
  <c r="P367" i="7"/>
  <c r="O367" i="7"/>
  <c r="N367" i="7"/>
  <c r="M367" i="7"/>
  <c r="L367" i="7"/>
  <c r="K367" i="7"/>
  <c r="J367" i="7"/>
  <c r="I367" i="7"/>
  <c r="H367" i="7"/>
  <c r="G367" i="7"/>
  <c r="F367" i="7"/>
  <c r="E367" i="7"/>
  <c r="D367" i="7"/>
  <c r="C367" i="7"/>
  <c r="AB366" i="7"/>
  <c r="S366" i="7"/>
  <c r="R366" i="7"/>
  <c r="Q366" i="7"/>
  <c r="P366" i="7"/>
  <c r="O366" i="7"/>
  <c r="N366" i="7"/>
  <c r="M366" i="7"/>
  <c r="L366" i="7"/>
  <c r="K366" i="7"/>
  <c r="J366" i="7"/>
  <c r="I366" i="7"/>
  <c r="H366" i="7"/>
  <c r="G366" i="7"/>
  <c r="F366" i="7"/>
  <c r="E366" i="7"/>
  <c r="D366" i="7"/>
  <c r="C366" i="7"/>
  <c r="AB365" i="7"/>
  <c r="S365" i="7"/>
  <c r="R365" i="7"/>
  <c r="Q365" i="7"/>
  <c r="P365" i="7"/>
  <c r="O365" i="7"/>
  <c r="N365" i="7"/>
  <c r="M365" i="7"/>
  <c r="L365" i="7"/>
  <c r="K365" i="7"/>
  <c r="J365" i="7"/>
  <c r="I365" i="7"/>
  <c r="H365" i="7"/>
  <c r="G365" i="7"/>
  <c r="F365" i="7"/>
  <c r="E365" i="7"/>
  <c r="D365" i="7"/>
  <c r="C365" i="7"/>
  <c r="E364" i="7"/>
  <c r="D364" i="7"/>
  <c r="C364" i="7"/>
  <c r="I364" i="7"/>
  <c r="E293" i="7"/>
  <c r="D293" i="7"/>
  <c r="C293" i="7"/>
  <c r="E292" i="7"/>
  <c r="D292" i="7"/>
  <c r="C292" i="7"/>
  <c r="E291" i="7"/>
  <c r="D291" i="7"/>
  <c r="C291" i="7"/>
  <c r="E290" i="7"/>
  <c r="D290" i="7"/>
  <c r="C290" i="7"/>
  <c r="E289" i="7"/>
  <c r="D289" i="7"/>
  <c r="C289" i="7"/>
  <c r="E288" i="7"/>
  <c r="D288" i="7"/>
  <c r="C288" i="7"/>
  <c r="E287" i="7"/>
  <c r="D287" i="7"/>
  <c r="C287" i="7"/>
  <c r="E286" i="7"/>
  <c r="D286" i="7"/>
  <c r="C286" i="7"/>
  <c r="E285" i="7"/>
  <c r="D285" i="7"/>
  <c r="C285" i="7"/>
  <c r="E284" i="7"/>
  <c r="D284" i="7"/>
  <c r="C284" i="7"/>
  <c r="E283" i="7"/>
  <c r="D283" i="7"/>
  <c r="C283" i="7"/>
  <c r="E282" i="7"/>
  <c r="D282" i="7"/>
  <c r="C282" i="7"/>
  <c r="E281" i="7"/>
  <c r="D281" i="7"/>
  <c r="C281" i="7"/>
  <c r="E280" i="7"/>
  <c r="D280" i="7"/>
  <c r="C280" i="7"/>
  <c r="E279" i="7"/>
  <c r="D279" i="7"/>
  <c r="C279" i="7"/>
  <c r="E278" i="7"/>
  <c r="D278" i="7"/>
  <c r="C278" i="7"/>
  <c r="E277" i="7"/>
  <c r="D277" i="7"/>
  <c r="C277" i="7"/>
  <c r="E276" i="7"/>
  <c r="D276" i="7"/>
  <c r="C276" i="7"/>
  <c r="E275" i="7"/>
  <c r="D275" i="7"/>
  <c r="C275" i="7"/>
  <c r="E274" i="7"/>
  <c r="D274" i="7"/>
  <c r="C274" i="7"/>
  <c r="E273" i="7"/>
  <c r="D273" i="7"/>
  <c r="C273" i="7"/>
  <c r="E272" i="7"/>
  <c r="D272" i="7"/>
  <c r="C272" i="7"/>
  <c r="E271" i="7"/>
  <c r="D271" i="7"/>
  <c r="C271" i="7"/>
  <c r="E270" i="7"/>
  <c r="D270" i="7"/>
  <c r="C270" i="7"/>
  <c r="E269" i="7"/>
  <c r="D269" i="7"/>
  <c r="C269" i="7"/>
  <c r="E268" i="7"/>
  <c r="D268" i="7"/>
  <c r="C268" i="7"/>
  <c r="E267" i="7"/>
  <c r="D267" i="7"/>
  <c r="C267" i="7"/>
  <c r="E266" i="7"/>
  <c r="D266" i="7"/>
  <c r="C266" i="7"/>
  <c r="E195" i="7"/>
  <c r="D195" i="7"/>
  <c r="C195" i="7"/>
  <c r="E194" i="7"/>
  <c r="D194" i="7"/>
  <c r="C194" i="7"/>
  <c r="E193" i="7"/>
  <c r="D193" i="7"/>
  <c r="C193" i="7"/>
  <c r="E192" i="7"/>
  <c r="D192" i="7"/>
  <c r="C192" i="7"/>
  <c r="E191" i="7"/>
  <c r="D191" i="7"/>
  <c r="C191" i="7"/>
  <c r="E190" i="7"/>
  <c r="D190" i="7"/>
  <c r="C190" i="7"/>
  <c r="E189" i="7"/>
  <c r="D189" i="7"/>
  <c r="C189" i="7"/>
  <c r="E188" i="7"/>
  <c r="D188" i="7"/>
  <c r="C188" i="7"/>
  <c r="E187" i="7"/>
  <c r="D187" i="7"/>
  <c r="C187" i="7"/>
  <c r="E186" i="7"/>
  <c r="D186" i="7"/>
  <c r="C186" i="7"/>
  <c r="E185" i="7"/>
  <c r="D185" i="7"/>
  <c r="C185" i="7"/>
  <c r="E184" i="7"/>
  <c r="D184" i="7"/>
  <c r="C184" i="7"/>
  <c r="E183" i="7"/>
  <c r="D183" i="7"/>
  <c r="C183" i="7"/>
  <c r="E182" i="7"/>
  <c r="D182" i="7"/>
  <c r="C182" i="7"/>
  <c r="E181" i="7"/>
  <c r="D181" i="7"/>
  <c r="C181" i="7"/>
  <c r="E180" i="7"/>
  <c r="D180" i="7"/>
  <c r="C180" i="7"/>
  <c r="E179" i="7"/>
  <c r="D179" i="7"/>
  <c r="C179" i="7"/>
  <c r="E178" i="7"/>
  <c r="D178" i="7"/>
  <c r="C178" i="7"/>
  <c r="E177" i="7"/>
  <c r="D177" i="7"/>
  <c r="C177" i="7"/>
  <c r="E176" i="7"/>
  <c r="D176" i="7"/>
  <c r="C176" i="7"/>
  <c r="E175" i="7"/>
  <c r="D175" i="7"/>
  <c r="C175" i="7"/>
  <c r="E174" i="7"/>
  <c r="D174" i="7"/>
  <c r="C174" i="7"/>
  <c r="E173" i="7"/>
  <c r="D173" i="7"/>
  <c r="C173" i="7"/>
  <c r="E172" i="7"/>
  <c r="D172" i="7"/>
  <c r="C172" i="7"/>
  <c r="E171" i="7"/>
  <c r="D171" i="7"/>
  <c r="C171" i="7"/>
  <c r="E170" i="7"/>
  <c r="D170" i="7"/>
  <c r="C170" i="7"/>
  <c r="E169" i="7"/>
  <c r="D169" i="7"/>
  <c r="C169" i="7"/>
  <c r="E168" i="7"/>
  <c r="D168" i="7"/>
  <c r="C168" i="7"/>
  <c r="L168" i="7"/>
  <c r="E97" i="7"/>
  <c r="D97" i="7"/>
  <c r="C97" i="7"/>
  <c r="E96" i="7"/>
  <c r="D96" i="7"/>
  <c r="C96" i="7"/>
  <c r="E95" i="7"/>
  <c r="D95" i="7"/>
  <c r="C95" i="7"/>
  <c r="E94" i="7"/>
  <c r="D94" i="7"/>
  <c r="C94" i="7"/>
  <c r="E93" i="7"/>
  <c r="D93" i="7"/>
  <c r="C93" i="7"/>
  <c r="E92" i="7"/>
  <c r="D92" i="7"/>
  <c r="C92" i="7"/>
  <c r="E91" i="7"/>
  <c r="D91" i="7"/>
  <c r="C91" i="7"/>
  <c r="E90" i="7"/>
  <c r="D90" i="7"/>
  <c r="C90" i="7"/>
  <c r="E89" i="7"/>
  <c r="D89" i="7"/>
  <c r="C89" i="7"/>
  <c r="E88" i="7"/>
  <c r="D88" i="7"/>
  <c r="C88" i="7"/>
  <c r="E87" i="7"/>
  <c r="D87" i="7"/>
  <c r="C87" i="7"/>
  <c r="E86" i="7"/>
  <c r="D86" i="7"/>
  <c r="C86" i="7"/>
  <c r="E85" i="7"/>
  <c r="D85" i="7"/>
  <c r="C85" i="7"/>
  <c r="E84" i="7"/>
  <c r="D84" i="7"/>
  <c r="C84" i="7"/>
  <c r="E83" i="7"/>
  <c r="D83" i="7"/>
  <c r="C83" i="7"/>
  <c r="E82" i="7"/>
  <c r="D82" i="7"/>
  <c r="C82" i="7"/>
  <c r="E81" i="7"/>
  <c r="D81" i="7"/>
  <c r="C81" i="7"/>
  <c r="E80" i="7"/>
  <c r="D80" i="7"/>
  <c r="C80" i="7"/>
  <c r="E79" i="7"/>
  <c r="D79" i="7"/>
  <c r="C79" i="7"/>
  <c r="E78" i="7"/>
  <c r="D78" i="7"/>
  <c r="C78" i="7"/>
  <c r="E77" i="7"/>
  <c r="D77" i="7"/>
  <c r="C77" i="7"/>
  <c r="E76" i="7"/>
  <c r="D76" i="7"/>
  <c r="C76" i="7"/>
  <c r="E75" i="7"/>
  <c r="D75" i="7"/>
  <c r="C75" i="7"/>
  <c r="E74" i="7"/>
  <c r="D74" i="7"/>
  <c r="C74" i="7"/>
  <c r="E73" i="7"/>
  <c r="D73" i="7"/>
  <c r="C73" i="7"/>
  <c r="E72" i="7"/>
  <c r="D72" i="7"/>
  <c r="C72" i="7"/>
  <c r="E71" i="7"/>
  <c r="D71" i="7"/>
  <c r="C71" i="7"/>
  <c r="E70" i="7"/>
  <c r="D70" i="7"/>
  <c r="C70" i="7"/>
  <c r="AB65" i="7"/>
  <c r="S65" i="7"/>
  <c r="R65" i="7"/>
  <c r="Q65" i="7"/>
  <c r="P65" i="7"/>
  <c r="O65" i="7"/>
  <c r="N65" i="7"/>
  <c r="M65" i="7"/>
  <c r="L65" i="7"/>
  <c r="K65" i="7"/>
  <c r="J65" i="7"/>
  <c r="I65" i="7"/>
  <c r="H65" i="7"/>
  <c r="G65" i="7"/>
  <c r="F65" i="7"/>
  <c r="AB64" i="7"/>
  <c r="S64" i="7"/>
  <c r="R64" i="7"/>
  <c r="Q64" i="7"/>
  <c r="P64" i="7"/>
  <c r="O64" i="7"/>
  <c r="N64" i="7"/>
  <c r="M64" i="7"/>
  <c r="L64" i="7"/>
  <c r="K64" i="7"/>
  <c r="J64" i="7"/>
  <c r="I64" i="7"/>
  <c r="H64" i="7"/>
  <c r="G64" i="7"/>
  <c r="F64" i="7"/>
  <c r="AB63" i="7"/>
  <c r="S63" i="7"/>
  <c r="R63" i="7"/>
  <c r="Q63" i="7"/>
  <c r="P63" i="7"/>
  <c r="O63" i="7"/>
  <c r="N63" i="7"/>
  <c r="M63" i="7"/>
  <c r="L63" i="7"/>
  <c r="K63" i="7"/>
  <c r="J63" i="7"/>
  <c r="I63" i="7"/>
  <c r="H63" i="7"/>
  <c r="G63" i="7"/>
  <c r="F63" i="7"/>
  <c r="AB62" i="7"/>
  <c r="S62" i="7"/>
  <c r="R62" i="7"/>
  <c r="Q62" i="7"/>
  <c r="P62" i="7"/>
  <c r="O62" i="7"/>
  <c r="N62" i="7"/>
  <c r="M62" i="7"/>
  <c r="L62" i="7"/>
  <c r="K62" i="7"/>
  <c r="J62" i="7"/>
  <c r="I62" i="7"/>
  <c r="H62" i="7"/>
  <c r="G62" i="7"/>
  <c r="F62" i="7"/>
  <c r="AB61" i="7"/>
  <c r="S61" i="7"/>
  <c r="R61" i="7"/>
  <c r="Q61" i="7"/>
  <c r="P61" i="7"/>
  <c r="O61" i="7"/>
  <c r="N61" i="7"/>
  <c r="M61" i="7"/>
  <c r="L61" i="7"/>
  <c r="K61" i="7"/>
  <c r="J61" i="7"/>
  <c r="I61" i="7"/>
  <c r="H61" i="7"/>
  <c r="G61" i="7"/>
  <c r="F61" i="7"/>
  <c r="AB60" i="7"/>
  <c r="S60" i="7"/>
  <c r="R60" i="7"/>
  <c r="Q60" i="7"/>
  <c r="P60" i="7"/>
  <c r="O60" i="7"/>
  <c r="N60" i="7"/>
  <c r="M60" i="7"/>
  <c r="L60" i="7"/>
  <c r="K60" i="7"/>
  <c r="J60" i="7"/>
  <c r="I60" i="7"/>
  <c r="H60" i="7"/>
  <c r="G60" i="7"/>
  <c r="F60" i="7"/>
  <c r="AB59" i="7"/>
  <c r="S59" i="7"/>
  <c r="R59" i="7"/>
  <c r="Q59" i="7"/>
  <c r="P59" i="7"/>
  <c r="O59" i="7"/>
  <c r="N59" i="7"/>
  <c r="M59" i="7"/>
  <c r="L59" i="7"/>
  <c r="K59" i="7"/>
  <c r="J59" i="7"/>
  <c r="I59" i="7"/>
  <c r="H59" i="7"/>
  <c r="G59" i="7"/>
  <c r="F59" i="7"/>
  <c r="AB58" i="7"/>
  <c r="S58" i="7"/>
  <c r="R58" i="7"/>
  <c r="Q58" i="7"/>
  <c r="P58" i="7"/>
  <c r="O58" i="7"/>
  <c r="N58" i="7"/>
  <c r="M58" i="7"/>
  <c r="L58" i="7"/>
  <c r="K58" i="7"/>
  <c r="J58" i="7"/>
  <c r="I58" i="7"/>
  <c r="H58" i="7"/>
  <c r="G58" i="7"/>
  <c r="F58" i="7"/>
  <c r="AB57" i="7"/>
  <c r="S57" i="7"/>
  <c r="R57" i="7"/>
  <c r="Q57" i="7"/>
  <c r="P57" i="7"/>
  <c r="O57" i="7"/>
  <c r="N57" i="7"/>
  <c r="M57" i="7"/>
  <c r="L57" i="7"/>
  <c r="K57" i="7"/>
  <c r="J57" i="7"/>
  <c r="I57" i="7"/>
  <c r="H57" i="7"/>
  <c r="G57" i="7"/>
  <c r="F57" i="7"/>
  <c r="AB56" i="7"/>
  <c r="S56" i="7"/>
  <c r="R56" i="7"/>
  <c r="Q56" i="7"/>
  <c r="P56" i="7"/>
  <c r="O56" i="7"/>
  <c r="N56" i="7"/>
  <c r="M56" i="7"/>
  <c r="L56" i="7"/>
  <c r="K56" i="7"/>
  <c r="J56" i="7"/>
  <c r="I56" i="7"/>
  <c r="H56" i="7"/>
  <c r="G56" i="7"/>
  <c r="F56" i="7"/>
  <c r="AB55" i="7"/>
  <c r="S55" i="7"/>
  <c r="R55" i="7"/>
  <c r="Q55" i="7"/>
  <c r="P55" i="7"/>
  <c r="O55" i="7"/>
  <c r="N55" i="7"/>
  <c r="M55" i="7"/>
  <c r="L55" i="7"/>
  <c r="K55" i="7"/>
  <c r="J55" i="7"/>
  <c r="I55" i="7"/>
  <c r="H55" i="7"/>
  <c r="G55" i="7"/>
  <c r="F55" i="7"/>
  <c r="AB54" i="7"/>
  <c r="S54" i="7"/>
  <c r="R54" i="7"/>
  <c r="Q54" i="7"/>
  <c r="P54" i="7"/>
  <c r="O54" i="7"/>
  <c r="N54" i="7"/>
  <c r="M54" i="7"/>
  <c r="L54" i="7"/>
  <c r="K54" i="7"/>
  <c r="J54" i="7"/>
  <c r="I54" i="7"/>
  <c r="H54" i="7"/>
  <c r="G54" i="7"/>
  <c r="F54" i="7"/>
  <c r="AB53" i="7"/>
  <c r="S53" i="7"/>
  <c r="R53" i="7"/>
  <c r="Q53" i="7"/>
  <c r="P53" i="7"/>
  <c r="O53" i="7"/>
  <c r="L53" i="7"/>
  <c r="K53" i="7"/>
  <c r="J53" i="7"/>
  <c r="I53" i="7"/>
  <c r="H53" i="7"/>
  <c r="G53" i="7"/>
  <c r="F53" i="7"/>
  <c r="AB52" i="7"/>
  <c r="S52" i="7"/>
  <c r="R52" i="7"/>
  <c r="Q52" i="7"/>
  <c r="P52" i="7"/>
  <c r="O52" i="7"/>
  <c r="N52" i="7"/>
  <c r="M52" i="7"/>
  <c r="L52" i="7"/>
  <c r="K52" i="7"/>
  <c r="J52" i="7"/>
  <c r="I52" i="7"/>
  <c r="H52" i="7"/>
  <c r="G52" i="7"/>
  <c r="F52" i="7"/>
  <c r="AB51" i="7"/>
  <c r="S51" i="7"/>
  <c r="R51" i="7"/>
  <c r="Q51" i="7"/>
  <c r="P51" i="7"/>
  <c r="O51" i="7"/>
  <c r="N51" i="7"/>
  <c r="M51" i="7"/>
  <c r="L51" i="7"/>
  <c r="K51" i="7"/>
  <c r="J51" i="7"/>
  <c r="I51" i="7"/>
  <c r="H51" i="7"/>
  <c r="G51" i="7"/>
  <c r="F51" i="7"/>
  <c r="AB50" i="7"/>
  <c r="S50" i="7"/>
  <c r="R50" i="7"/>
  <c r="Q50" i="7"/>
  <c r="P50" i="7"/>
  <c r="O50" i="7"/>
  <c r="N50" i="7"/>
  <c r="M50" i="7"/>
  <c r="L50" i="7"/>
  <c r="K50" i="7"/>
  <c r="J50" i="7"/>
  <c r="I50" i="7"/>
  <c r="H50" i="7"/>
  <c r="G50" i="7"/>
  <c r="F50" i="7"/>
  <c r="AB49" i="7"/>
  <c r="L49" i="7"/>
  <c r="K49" i="7"/>
  <c r="J49" i="7"/>
  <c r="I49" i="7"/>
  <c r="H49" i="7"/>
  <c r="G49" i="7"/>
  <c r="F49" i="7"/>
  <c r="AB48" i="7"/>
  <c r="S48" i="7"/>
  <c r="R48" i="7"/>
  <c r="Q48" i="7"/>
  <c r="P48" i="7"/>
  <c r="O48" i="7"/>
  <c r="N48" i="7"/>
  <c r="M48" i="7"/>
  <c r="L48" i="7"/>
  <c r="K48" i="7"/>
  <c r="J48" i="7"/>
  <c r="I48" i="7"/>
  <c r="H48" i="7"/>
  <c r="G48" i="7"/>
  <c r="F48" i="7"/>
  <c r="AB47" i="7"/>
  <c r="S47" i="7"/>
  <c r="R47" i="7"/>
  <c r="Q47" i="7"/>
  <c r="P47" i="7"/>
  <c r="O47" i="7"/>
  <c r="N47" i="7"/>
  <c r="M47" i="7"/>
  <c r="L47" i="7"/>
  <c r="K47" i="7"/>
  <c r="J47" i="7"/>
  <c r="I47" i="7"/>
  <c r="H47" i="7"/>
  <c r="G47" i="7"/>
  <c r="F47" i="7"/>
  <c r="AB46" i="7"/>
  <c r="S46" i="7"/>
  <c r="R46" i="7"/>
  <c r="Q46" i="7"/>
  <c r="P46" i="7"/>
  <c r="O46" i="7"/>
  <c r="N46" i="7"/>
  <c r="M46" i="7"/>
  <c r="L46" i="7"/>
  <c r="K46" i="7"/>
  <c r="J46" i="7"/>
  <c r="I46" i="7"/>
  <c r="H46" i="7"/>
  <c r="G46" i="7"/>
  <c r="F46" i="7"/>
  <c r="AB45" i="7"/>
  <c r="S45" i="7"/>
  <c r="R45" i="7"/>
  <c r="Q45" i="7"/>
  <c r="P45" i="7"/>
  <c r="O45" i="7"/>
  <c r="N45" i="7"/>
  <c r="M45" i="7"/>
  <c r="L45" i="7"/>
  <c r="K45" i="7"/>
  <c r="J45" i="7"/>
  <c r="I45" i="7"/>
  <c r="H45" i="7"/>
  <c r="G45" i="7"/>
  <c r="F45" i="7"/>
  <c r="AB44" i="7"/>
  <c r="S44" i="7"/>
  <c r="R44" i="7"/>
  <c r="Q44" i="7"/>
  <c r="P44" i="7"/>
  <c r="O44" i="7"/>
  <c r="N44" i="7"/>
  <c r="M44" i="7"/>
  <c r="L44" i="7"/>
  <c r="K44" i="7"/>
  <c r="J44" i="7"/>
  <c r="I44" i="7"/>
  <c r="H44" i="7"/>
  <c r="G44" i="7"/>
  <c r="F44" i="7"/>
  <c r="AB43" i="7"/>
  <c r="S43" i="7"/>
  <c r="R43" i="7"/>
  <c r="Q43" i="7"/>
  <c r="P43" i="7"/>
  <c r="O43" i="7"/>
  <c r="N43" i="7"/>
  <c r="M43" i="7"/>
  <c r="L43" i="7"/>
  <c r="K43" i="7"/>
  <c r="J43" i="7"/>
  <c r="I43" i="7"/>
  <c r="H43" i="7"/>
  <c r="G43" i="7"/>
  <c r="F43" i="7"/>
  <c r="AB42" i="7"/>
  <c r="S42" i="7"/>
  <c r="R42" i="7"/>
  <c r="Q42" i="7"/>
  <c r="P42" i="7"/>
  <c r="O42" i="7"/>
  <c r="N42" i="7"/>
  <c r="M42" i="7"/>
  <c r="L42" i="7"/>
  <c r="K42" i="7"/>
  <c r="J42" i="7"/>
  <c r="I42" i="7"/>
  <c r="H42" i="7"/>
  <c r="G42" i="7"/>
  <c r="F42" i="7"/>
  <c r="AB41" i="7"/>
  <c r="S41" i="7"/>
  <c r="R41" i="7"/>
  <c r="Q41" i="7"/>
  <c r="P41" i="7"/>
  <c r="O41" i="7"/>
  <c r="N41" i="7"/>
  <c r="M41" i="7"/>
  <c r="L41" i="7"/>
  <c r="K41" i="7"/>
  <c r="J41" i="7"/>
  <c r="I41" i="7"/>
  <c r="H41" i="7"/>
  <c r="G41" i="7"/>
  <c r="F41" i="7"/>
  <c r="AB40" i="7"/>
  <c r="S40" i="7"/>
  <c r="R40" i="7"/>
  <c r="Q40" i="7"/>
  <c r="P40" i="7"/>
  <c r="O40" i="7"/>
  <c r="N40" i="7"/>
  <c r="M40" i="7"/>
  <c r="L40" i="7"/>
  <c r="K40" i="7"/>
  <c r="J40" i="7"/>
  <c r="I40" i="7"/>
  <c r="H40" i="7"/>
  <c r="G40" i="7"/>
  <c r="F40" i="7"/>
  <c r="AB39" i="7"/>
  <c r="S39" i="7"/>
  <c r="R39" i="7"/>
  <c r="Q39" i="7"/>
  <c r="P39" i="7"/>
  <c r="O39" i="7"/>
  <c r="N39" i="7"/>
  <c r="M39" i="7"/>
  <c r="L39" i="7"/>
  <c r="K39" i="7"/>
  <c r="J39" i="7"/>
  <c r="I39" i="7"/>
  <c r="H39" i="7"/>
  <c r="G39" i="7"/>
  <c r="F39" i="7"/>
  <c r="S32" i="7"/>
  <c r="R32" i="7"/>
  <c r="Q32" i="7"/>
  <c r="P32" i="7"/>
  <c r="O32" i="7"/>
  <c r="N32" i="7"/>
  <c r="M32" i="7"/>
  <c r="L32" i="7"/>
  <c r="K32" i="7"/>
  <c r="J32" i="7"/>
  <c r="I32" i="7"/>
  <c r="H32" i="7"/>
  <c r="G32" i="7"/>
  <c r="F32" i="7"/>
  <c r="S31" i="7"/>
  <c r="R31" i="7"/>
  <c r="Q31" i="7"/>
  <c r="P31" i="7"/>
  <c r="O31" i="7"/>
  <c r="N31" i="7"/>
  <c r="M31" i="7"/>
  <c r="L31" i="7"/>
  <c r="K31" i="7"/>
  <c r="J31" i="7"/>
  <c r="I31" i="7"/>
  <c r="H31" i="7"/>
  <c r="G31" i="7"/>
  <c r="F31" i="7"/>
  <c r="S30" i="7"/>
  <c r="R30" i="7"/>
  <c r="Q30" i="7"/>
  <c r="P30" i="7"/>
  <c r="O30" i="7"/>
  <c r="N30" i="7"/>
  <c r="M30" i="7"/>
  <c r="L30" i="7"/>
  <c r="K30" i="7"/>
  <c r="J30" i="7"/>
  <c r="I30" i="7"/>
  <c r="H30" i="7"/>
  <c r="G30" i="7"/>
  <c r="F30" i="7"/>
  <c r="S29" i="7"/>
  <c r="S94" i="7" s="1"/>
  <c r="R29" i="7"/>
  <c r="R94" i="7" s="1"/>
  <c r="Q29" i="7"/>
  <c r="Q94" i="7" s="1"/>
  <c r="P29" i="7"/>
  <c r="P94" i="7" s="1"/>
  <c r="O29" i="7"/>
  <c r="N29" i="7"/>
  <c r="N94" i="7" s="1"/>
  <c r="M29" i="7"/>
  <c r="M94" i="7" s="1"/>
  <c r="L29" i="7"/>
  <c r="L94" i="7" s="1"/>
  <c r="K29" i="7"/>
  <c r="K94" i="7" s="1"/>
  <c r="J29" i="7"/>
  <c r="J94" i="7" s="1"/>
  <c r="I29" i="7"/>
  <c r="I94" i="7" s="1"/>
  <c r="H29" i="7"/>
  <c r="H94" i="7" s="1"/>
  <c r="G29" i="7"/>
  <c r="G94" i="7" s="1"/>
  <c r="F29" i="7"/>
  <c r="F94" i="7" s="1"/>
  <c r="S28" i="7"/>
  <c r="R28" i="7"/>
  <c r="Q28" i="7"/>
  <c r="P28" i="7"/>
  <c r="O28" i="7"/>
  <c r="N28" i="7"/>
  <c r="M28" i="7"/>
  <c r="L28" i="7"/>
  <c r="K28" i="7"/>
  <c r="J28" i="7"/>
  <c r="I28" i="7"/>
  <c r="H28" i="7"/>
  <c r="G28" i="7"/>
  <c r="F28" i="7"/>
  <c r="S27" i="7"/>
  <c r="R27" i="7"/>
  <c r="Q27" i="7"/>
  <c r="P27" i="7"/>
  <c r="O27" i="7"/>
  <c r="N27" i="7"/>
  <c r="M27" i="7"/>
  <c r="L27" i="7"/>
  <c r="K27" i="7"/>
  <c r="J27" i="7"/>
  <c r="I27" i="7"/>
  <c r="H27" i="7"/>
  <c r="G27" i="7"/>
  <c r="F27" i="7"/>
  <c r="S26" i="7"/>
  <c r="R26" i="7"/>
  <c r="Q26" i="7"/>
  <c r="P26" i="7"/>
  <c r="O26" i="7"/>
  <c r="N26" i="7"/>
  <c r="M26" i="7"/>
  <c r="L26" i="7"/>
  <c r="K26" i="7"/>
  <c r="J26" i="7"/>
  <c r="I26" i="7"/>
  <c r="H26" i="7"/>
  <c r="G26" i="7"/>
  <c r="F26" i="7"/>
  <c r="S25" i="7"/>
  <c r="R25" i="7"/>
  <c r="Q25" i="7"/>
  <c r="P25" i="7"/>
  <c r="O25" i="7"/>
  <c r="N25" i="7"/>
  <c r="M25" i="7"/>
  <c r="L25" i="7"/>
  <c r="K25" i="7"/>
  <c r="J25" i="7"/>
  <c r="I25" i="7"/>
  <c r="H25" i="7"/>
  <c r="G25" i="7"/>
  <c r="F25" i="7"/>
  <c r="S24" i="7"/>
  <c r="R24" i="7"/>
  <c r="Q24" i="7"/>
  <c r="P24" i="7"/>
  <c r="O24" i="7"/>
  <c r="N24" i="7"/>
  <c r="M24" i="7"/>
  <c r="L24" i="7"/>
  <c r="K24" i="7"/>
  <c r="J24" i="7"/>
  <c r="I24" i="7"/>
  <c r="H24" i="7"/>
  <c r="G24" i="7"/>
  <c r="F24" i="7"/>
  <c r="S23" i="7"/>
  <c r="R23" i="7"/>
  <c r="Q23" i="7"/>
  <c r="P23" i="7"/>
  <c r="O23" i="7"/>
  <c r="N23" i="7"/>
  <c r="M23" i="7"/>
  <c r="L23" i="7"/>
  <c r="K23" i="7"/>
  <c r="J23" i="7"/>
  <c r="I23" i="7"/>
  <c r="H23" i="7"/>
  <c r="G23" i="7"/>
  <c r="F23" i="7"/>
  <c r="S22" i="7"/>
  <c r="R22" i="7"/>
  <c r="Q22" i="7"/>
  <c r="P22" i="7"/>
  <c r="O22" i="7"/>
  <c r="N22" i="7"/>
  <c r="M22" i="7"/>
  <c r="L22" i="7"/>
  <c r="K22" i="7"/>
  <c r="J22" i="7"/>
  <c r="I22" i="7"/>
  <c r="H22" i="7"/>
  <c r="G22" i="7"/>
  <c r="F22" i="7"/>
  <c r="S21" i="7"/>
  <c r="S86" i="7" s="1"/>
  <c r="R21" i="7"/>
  <c r="R86" i="7" s="1"/>
  <c r="Q21" i="7"/>
  <c r="Q86" i="7" s="1"/>
  <c r="P21" i="7"/>
  <c r="P86" i="7" s="1"/>
  <c r="O21" i="7"/>
  <c r="O86" i="7" s="1"/>
  <c r="N21" i="7"/>
  <c r="N86" i="7" s="1"/>
  <c r="M21" i="7"/>
  <c r="M86" i="7" s="1"/>
  <c r="L21" i="7"/>
  <c r="L86" i="7" s="1"/>
  <c r="K21" i="7"/>
  <c r="K86" i="7" s="1"/>
  <c r="J21" i="7"/>
  <c r="I21" i="7"/>
  <c r="I86" i="7" s="1"/>
  <c r="H21" i="7"/>
  <c r="H86" i="7" s="1"/>
  <c r="G21" i="7"/>
  <c r="G86" i="7" s="1"/>
  <c r="F21" i="7"/>
  <c r="F86" i="7" s="1"/>
  <c r="S20" i="7"/>
  <c r="R20" i="7"/>
  <c r="Q20" i="7"/>
  <c r="P20" i="7"/>
  <c r="O20" i="7"/>
  <c r="L20" i="7"/>
  <c r="K20" i="7"/>
  <c r="J20" i="7"/>
  <c r="I20" i="7"/>
  <c r="H20" i="7"/>
  <c r="G20" i="7"/>
  <c r="F20" i="7"/>
  <c r="S19" i="7"/>
  <c r="R19" i="7"/>
  <c r="Q19" i="7"/>
  <c r="P19" i="7"/>
  <c r="O19" i="7"/>
  <c r="N19" i="7"/>
  <c r="M19" i="7"/>
  <c r="L19" i="7"/>
  <c r="K19" i="7"/>
  <c r="J19" i="7"/>
  <c r="I19" i="7"/>
  <c r="H19" i="7"/>
  <c r="G19" i="7"/>
  <c r="F19" i="7"/>
  <c r="S18" i="7"/>
  <c r="R18" i="7"/>
  <c r="Q18" i="7"/>
  <c r="P18" i="7"/>
  <c r="O18" i="7"/>
  <c r="N18" i="7"/>
  <c r="M18" i="7"/>
  <c r="L18" i="7"/>
  <c r="K18" i="7"/>
  <c r="J18" i="7"/>
  <c r="I18" i="7"/>
  <c r="H18" i="7"/>
  <c r="G18" i="7"/>
  <c r="F18" i="7"/>
  <c r="S17" i="7"/>
  <c r="R17" i="7"/>
  <c r="Q17" i="7"/>
  <c r="P17" i="7"/>
  <c r="O17" i="7"/>
  <c r="N17" i="7"/>
  <c r="M17" i="7"/>
  <c r="L17" i="7"/>
  <c r="K17" i="7"/>
  <c r="J17" i="7"/>
  <c r="I17" i="7"/>
  <c r="H17" i="7"/>
  <c r="G17" i="7"/>
  <c r="F17" i="7"/>
  <c r="S16" i="7"/>
  <c r="R16" i="7"/>
  <c r="Q16" i="7"/>
  <c r="P16" i="7"/>
  <c r="O16" i="7"/>
  <c r="N16" i="7"/>
  <c r="M16" i="7"/>
  <c r="L16" i="7"/>
  <c r="K16" i="7"/>
  <c r="J16" i="7"/>
  <c r="I16" i="7"/>
  <c r="H16" i="7"/>
  <c r="G16" i="7"/>
  <c r="F16" i="7"/>
  <c r="S15" i="7"/>
  <c r="R15" i="7"/>
  <c r="Q15" i="7"/>
  <c r="P15" i="7"/>
  <c r="O15" i="7"/>
  <c r="N15" i="7"/>
  <c r="M15" i="7"/>
  <c r="L15" i="7"/>
  <c r="K15" i="7"/>
  <c r="J15" i="7"/>
  <c r="I15" i="7"/>
  <c r="H15" i="7"/>
  <c r="G15" i="7"/>
  <c r="F15" i="7"/>
  <c r="S14" i="7"/>
  <c r="S79" i="7" s="1"/>
  <c r="R14" i="7"/>
  <c r="R79" i="7" s="1"/>
  <c r="Q14" i="7"/>
  <c r="Q79" i="7" s="1"/>
  <c r="P14" i="7"/>
  <c r="O14" i="7"/>
  <c r="O79" i="7" s="1"/>
  <c r="N14" i="7"/>
  <c r="N79" i="7" s="1"/>
  <c r="M14" i="7"/>
  <c r="M79" i="7" s="1"/>
  <c r="L14" i="7"/>
  <c r="L79" i="7" s="1"/>
  <c r="K14" i="7"/>
  <c r="K79" i="7" s="1"/>
  <c r="J14" i="7"/>
  <c r="J79" i="7" s="1"/>
  <c r="I14" i="7"/>
  <c r="I79" i="7" s="1"/>
  <c r="H14" i="7"/>
  <c r="H79" i="7" s="1"/>
  <c r="G14" i="7"/>
  <c r="G79" i="7" s="1"/>
  <c r="F14" i="7"/>
  <c r="F79" i="7" s="1"/>
  <c r="S13" i="7"/>
  <c r="R13" i="7"/>
  <c r="Q13" i="7"/>
  <c r="P13" i="7"/>
  <c r="O13" i="7"/>
  <c r="N13" i="7"/>
  <c r="M13" i="7"/>
  <c r="L13" i="7"/>
  <c r="K13" i="7"/>
  <c r="J13" i="7"/>
  <c r="I13" i="7"/>
  <c r="H13" i="7"/>
  <c r="G13" i="7"/>
  <c r="F13" i="7"/>
  <c r="S12" i="7"/>
  <c r="R12" i="7"/>
  <c r="Q12" i="7"/>
  <c r="P12" i="7"/>
  <c r="O12" i="7"/>
  <c r="N12" i="7"/>
  <c r="M12" i="7"/>
  <c r="L12" i="7"/>
  <c r="K12" i="7"/>
  <c r="J12" i="7"/>
  <c r="I12" i="7"/>
  <c r="H12" i="7"/>
  <c r="G12" i="7"/>
  <c r="F12" i="7"/>
  <c r="S11" i="7"/>
  <c r="R11" i="7"/>
  <c r="Q11" i="7"/>
  <c r="P11" i="7"/>
  <c r="O11" i="7"/>
  <c r="N11" i="7"/>
  <c r="M11" i="7"/>
  <c r="L11" i="7"/>
  <c r="K11" i="7"/>
  <c r="J11" i="7"/>
  <c r="I11" i="7"/>
  <c r="H11" i="7"/>
  <c r="G11" i="7"/>
  <c r="F11" i="7"/>
  <c r="S10" i="7"/>
  <c r="R10" i="7"/>
  <c r="Q10" i="7"/>
  <c r="P10" i="7"/>
  <c r="O10" i="7"/>
  <c r="N10" i="7"/>
  <c r="M10" i="7"/>
  <c r="L10" i="7"/>
  <c r="K10" i="7"/>
  <c r="J10" i="7"/>
  <c r="I10" i="7"/>
  <c r="H10" i="7"/>
  <c r="G10" i="7"/>
  <c r="F10" i="7"/>
  <c r="S9" i="7"/>
  <c r="R9" i="7"/>
  <c r="Q9" i="7"/>
  <c r="P9" i="7"/>
  <c r="O9" i="7"/>
  <c r="N9" i="7"/>
  <c r="M9" i="7"/>
  <c r="L9" i="7"/>
  <c r="K9" i="7"/>
  <c r="J9" i="7"/>
  <c r="I9" i="7"/>
  <c r="H9" i="7"/>
  <c r="G9" i="7"/>
  <c r="F9" i="7"/>
  <c r="L8" i="7"/>
  <c r="K8" i="7"/>
  <c r="J8" i="7"/>
  <c r="I8" i="7"/>
  <c r="H8" i="7"/>
  <c r="G8" i="7"/>
  <c r="F8" i="7"/>
  <c r="S7" i="7"/>
  <c r="R7" i="7"/>
  <c r="Q7" i="7"/>
  <c r="P7" i="7"/>
  <c r="O7" i="7"/>
  <c r="N7" i="7"/>
  <c r="M7" i="7"/>
  <c r="L7" i="7"/>
  <c r="K7" i="7"/>
  <c r="J7" i="7"/>
  <c r="I7" i="7"/>
  <c r="H7" i="7"/>
  <c r="G7" i="7"/>
  <c r="F7" i="7"/>
  <c r="S6" i="7"/>
  <c r="R6" i="7"/>
  <c r="Q6" i="7"/>
  <c r="P6" i="7"/>
  <c r="O6" i="7"/>
  <c r="N6" i="7"/>
  <c r="M6" i="7"/>
  <c r="L6" i="7"/>
  <c r="K6" i="7"/>
  <c r="J6" i="7"/>
  <c r="I6" i="7"/>
  <c r="H6" i="7"/>
  <c r="G6" i="7"/>
  <c r="F6" i="7"/>
  <c r="G266" i="7"/>
  <c r="I462" i="7"/>
  <c r="I559" i="7"/>
  <c r="J850" i="7"/>
  <c r="R850" i="7"/>
  <c r="G947" i="7"/>
  <c r="K947" i="7"/>
  <c r="Q288" i="2"/>
  <c r="E273" i="2"/>
  <c r="H266" i="7"/>
  <c r="H364" i="7"/>
  <c r="Q462" i="7"/>
  <c r="F559" i="7"/>
  <c r="I850" i="7"/>
  <c r="Q850" i="7"/>
  <c r="F947" i="7"/>
  <c r="J947" i="7"/>
  <c r="J168" i="7"/>
  <c r="R364" i="7"/>
  <c r="I656" i="7"/>
  <c r="Q656" i="7"/>
  <c r="H753" i="7"/>
  <c r="L753" i="7"/>
  <c r="P753" i="7"/>
  <c r="AB753" i="7"/>
  <c r="H850" i="7"/>
  <c r="P850" i="7"/>
  <c r="N559" i="7"/>
  <c r="F656" i="7"/>
  <c r="J656" i="7"/>
  <c r="N656" i="7"/>
  <c r="R656" i="7"/>
  <c r="M753" i="7"/>
  <c r="H947" i="7"/>
  <c r="R462" i="7"/>
  <c r="D278" i="2"/>
  <c r="E270" i="2"/>
  <c r="L290" i="2"/>
  <c r="U291" i="2"/>
  <c r="F364" i="13"/>
  <c r="F174" i="13"/>
  <c r="F169" i="13"/>
  <c r="F10" i="13"/>
  <c r="AE61" i="7"/>
  <c r="AE60" i="7"/>
  <c r="AE49" i="7"/>
  <c r="AE266" i="7"/>
  <c r="AC366" i="2"/>
  <c r="AC378" i="2"/>
  <c r="Y385" i="2"/>
  <c r="AK385" i="2" s="1"/>
  <c r="X366" i="2"/>
  <c r="AB385" i="2"/>
  <c r="AC388" i="2"/>
  <c r="AC368" i="2"/>
  <c r="AC370" i="2"/>
  <c r="AC374" i="2"/>
  <c r="AC384" i="2"/>
  <c r="AC380" i="2"/>
  <c r="AC382" i="2"/>
  <c r="AB387" i="2"/>
  <c r="AC392" i="2"/>
  <c r="AC376" i="2"/>
  <c r="AC386" i="2"/>
  <c r="E368" i="2"/>
  <c r="P368" i="2"/>
  <c r="U368" i="2"/>
  <c r="M368" i="2"/>
  <c r="T368" i="2"/>
  <c r="N370" i="2"/>
  <c r="L373" i="2"/>
  <c r="Q387" i="2"/>
  <c r="H384" i="2"/>
  <c r="E384" i="2"/>
  <c r="P377" i="2"/>
  <c r="M372" i="2"/>
  <c r="I369" i="2"/>
  <c r="T383" i="2"/>
  <c r="Q373" i="2"/>
  <c r="S369" i="2"/>
  <c r="Q375" i="2"/>
  <c r="U384" i="2"/>
  <c r="Q383" i="2"/>
  <c r="I387" i="2"/>
  <c r="U372" i="2"/>
  <c r="T373" i="2"/>
  <c r="P391" i="2"/>
  <c r="E374" i="2"/>
  <c r="H377" i="2"/>
  <c r="E370" i="2"/>
  <c r="U370" i="2"/>
  <c r="Q381" i="2"/>
  <c r="L366" i="2"/>
  <c r="U392" i="2"/>
  <c r="Q389" i="2"/>
  <c r="U390" i="2"/>
  <c r="P390" i="2"/>
  <c r="H392" i="2"/>
  <c r="X391" i="2"/>
  <c r="X383" i="2"/>
  <c r="Y373" i="2"/>
  <c r="AK373" i="2" s="1"/>
  <c r="X373" i="2"/>
  <c r="X392" i="2"/>
  <c r="Y383" i="2"/>
  <c r="AK383" i="2" s="1"/>
  <c r="X374" i="2"/>
  <c r="Y387" i="2"/>
  <c r="AK387" i="2" s="1"/>
  <c r="M392" i="2"/>
  <c r="X387" i="2"/>
  <c r="Y379" i="2"/>
  <c r="AK379" i="2" s="1"/>
  <c r="X388" i="2"/>
  <c r="Y377" i="2"/>
  <c r="AK377" i="2" s="1"/>
  <c r="M390" i="2"/>
  <c r="Y389" i="2"/>
  <c r="AK389" i="2" s="1"/>
  <c r="Y369" i="2"/>
  <c r="AK369" i="2" s="1"/>
  <c r="Y371" i="2"/>
  <c r="AK371" i="2" s="1"/>
  <c r="Y391" i="2"/>
  <c r="AK391" i="2" s="1"/>
  <c r="X380" i="2"/>
  <c r="U386" i="2"/>
  <c r="I377" i="2"/>
  <c r="I385" i="2"/>
  <c r="Q391" i="2"/>
  <c r="I391" i="2"/>
  <c r="C372" i="2"/>
  <c r="U378" i="2"/>
  <c r="I375" i="2"/>
  <c r="U388" i="2"/>
  <c r="Q371" i="2"/>
  <c r="Q377" i="2"/>
  <c r="E366" i="2"/>
  <c r="M366" i="2"/>
  <c r="U374" i="2"/>
  <c r="L370" i="2"/>
  <c r="M374" i="2"/>
  <c r="M376" i="2"/>
  <c r="P374" i="2"/>
  <c r="M382" i="2"/>
  <c r="O378" i="2"/>
  <c r="E392" i="2"/>
  <c r="Q367" i="2"/>
  <c r="I371" i="2"/>
  <c r="Q379" i="2"/>
  <c r="I389" i="2"/>
  <c r="M378" i="2"/>
  <c r="M380" i="2"/>
  <c r="M386" i="2"/>
  <c r="L382" i="2"/>
  <c r="L381" i="2"/>
  <c r="L379" i="2"/>
  <c r="E390" i="2"/>
  <c r="I379" i="2"/>
  <c r="M388" i="2"/>
  <c r="I381" i="2"/>
  <c r="I383" i="2"/>
  <c r="E376" i="2"/>
  <c r="J379" i="2"/>
  <c r="D390" i="2"/>
  <c r="Y367" i="2"/>
  <c r="AK367" i="2" s="1"/>
  <c r="E382" i="2"/>
  <c r="E380" i="2"/>
  <c r="E386" i="2"/>
  <c r="E378" i="2"/>
  <c r="H388" i="2"/>
  <c r="D382" i="2"/>
  <c r="I367" i="2"/>
  <c r="C380" i="2"/>
  <c r="E388" i="2"/>
  <c r="C379" i="2"/>
  <c r="C388" i="2"/>
  <c r="C367" i="2"/>
  <c r="AJ104" i="9" l="1"/>
  <c r="AK110" i="9"/>
  <c r="AK118" i="9"/>
  <c r="AK126" i="9"/>
  <c r="AK111" i="9"/>
  <c r="AK119" i="9"/>
  <c r="AK127" i="9"/>
  <c r="AK112" i="9"/>
  <c r="AK128" i="9"/>
  <c r="AK105" i="9"/>
  <c r="AK113" i="9"/>
  <c r="AK121" i="9"/>
  <c r="AK129" i="9"/>
  <c r="AK106" i="9"/>
  <c r="AK114" i="9"/>
  <c r="AK122" i="9"/>
  <c r="AK130" i="9"/>
  <c r="AK107" i="9"/>
  <c r="AK115" i="9"/>
  <c r="AK123" i="9"/>
  <c r="AK131" i="9"/>
  <c r="AK108" i="9"/>
  <c r="AK116" i="9"/>
  <c r="AK124" i="9"/>
  <c r="AK109" i="9"/>
  <c r="AK117" i="9"/>
  <c r="AK125" i="9"/>
  <c r="D143" i="9"/>
  <c r="AL764" i="7"/>
  <c r="AL766" i="7"/>
  <c r="AL6" i="7"/>
  <c r="AL19" i="7"/>
  <c r="AL776" i="7"/>
  <c r="AL778" i="7"/>
  <c r="AL65" i="7"/>
  <c r="AL31" i="7"/>
  <c r="AL391" i="7"/>
  <c r="AL780" i="7"/>
  <c r="AL8" i="7"/>
  <c r="AL755" i="7"/>
  <c r="AL765" i="7"/>
  <c r="AL30" i="7"/>
  <c r="AL14" i="7"/>
  <c r="AL12" i="7"/>
  <c r="AL757" i="7"/>
  <c r="AL759" i="7"/>
  <c r="AL26" i="7"/>
  <c r="AL777" i="7"/>
  <c r="AL13" i="7"/>
  <c r="AL20" i="7"/>
  <c r="AL756" i="7"/>
  <c r="AL758" i="7"/>
  <c r="AL16" i="7"/>
  <c r="AL773" i="7"/>
  <c r="AL763" i="7"/>
  <c r="AL7" i="7"/>
  <c r="AL11" i="7"/>
  <c r="AL18" i="7"/>
  <c r="AL760" i="7"/>
  <c r="AL762" i="7"/>
  <c r="AL380" i="7"/>
  <c r="AL9" i="7"/>
  <c r="AL767" i="7"/>
  <c r="AL15" i="7"/>
  <c r="AL32" i="7"/>
  <c r="AE82" i="7"/>
  <c r="AL17" i="7"/>
  <c r="AL28" i="7"/>
  <c r="AL754" i="7"/>
  <c r="AL768" i="7"/>
  <c r="AL770" i="7"/>
  <c r="AL21" i="7"/>
  <c r="AL775" i="7"/>
  <c r="AL769" i="7"/>
  <c r="AL772" i="7"/>
  <c r="AL774" i="7"/>
  <c r="AL25" i="7"/>
  <c r="AL779" i="7"/>
  <c r="AL27" i="7"/>
  <c r="AL22" i="7"/>
  <c r="AL761" i="7"/>
  <c r="P79" i="7"/>
  <c r="AD82" i="7"/>
  <c r="AD85" i="7"/>
  <c r="H78" i="7"/>
  <c r="P78" i="7"/>
  <c r="F85" i="7"/>
  <c r="P85" i="7"/>
  <c r="H93" i="7"/>
  <c r="P93" i="7"/>
  <c r="L74" i="7"/>
  <c r="L89" i="7"/>
  <c r="L97" i="7"/>
  <c r="J80" i="7"/>
  <c r="R80" i="7"/>
  <c r="J87" i="7"/>
  <c r="R87" i="7"/>
  <c r="J95" i="7"/>
  <c r="R95" i="7"/>
  <c r="H95" i="7"/>
  <c r="P95" i="7"/>
  <c r="G1" i="10"/>
  <c r="AC73" i="7"/>
  <c r="AC90" i="7"/>
  <c r="F76" i="7"/>
  <c r="N76" i="7"/>
  <c r="L83" i="7"/>
  <c r="F91" i="7"/>
  <c r="N91" i="7"/>
  <c r="AE84" i="7"/>
  <c r="J72" i="7"/>
  <c r="R72" i="7"/>
  <c r="K81" i="7"/>
  <c r="K88" i="7"/>
  <c r="S88" i="7"/>
  <c r="K96" i="7"/>
  <c r="S96" i="7"/>
  <c r="AC78" i="7"/>
  <c r="AC95" i="7"/>
  <c r="AC87" i="7"/>
  <c r="K73" i="7"/>
  <c r="AC77" i="7"/>
  <c r="H80" i="7"/>
  <c r="P80" i="7"/>
  <c r="H87" i="7"/>
  <c r="P87" i="7"/>
  <c r="O94" i="7"/>
  <c r="G73" i="7"/>
  <c r="H74" i="7"/>
  <c r="P74" i="7"/>
  <c r="L76" i="7"/>
  <c r="J83" i="7"/>
  <c r="R83" i="7"/>
  <c r="H89" i="7"/>
  <c r="P89" i="7"/>
  <c r="L91" i="7"/>
  <c r="H97" i="7"/>
  <c r="P97" i="7"/>
  <c r="F78" i="7"/>
  <c r="N78" i="7"/>
  <c r="L85" i="7"/>
  <c r="F93" i="7"/>
  <c r="N93" i="7"/>
  <c r="AE77" i="7"/>
  <c r="J86" i="7"/>
  <c r="M72" i="7"/>
  <c r="F81" i="7"/>
  <c r="F88" i="7"/>
  <c r="N88" i="7"/>
  <c r="F96" i="7"/>
  <c r="N96" i="7"/>
  <c r="J77" i="7"/>
  <c r="R77" i="7"/>
  <c r="H84" i="7"/>
  <c r="P84" i="7"/>
  <c r="J92" i="7"/>
  <c r="R92" i="7"/>
  <c r="I76" i="7"/>
  <c r="Q76" i="7"/>
  <c r="G83" i="7"/>
  <c r="O83" i="7"/>
  <c r="I91" i="7"/>
  <c r="Q91" i="7"/>
  <c r="AD89" i="7"/>
  <c r="H75" i="7"/>
  <c r="P75" i="7"/>
  <c r="F82" i="7"/>
  <c r="N82" i="7"/>
  <c r="H90" i="7"/>
  <c r="P90" i="7"/>
  <c r="G89" i="7"/>
  <c r="O89" i="7"/>
  <c r="G97" i="7"/>
  <c r="O97" i="7"/>
  <c r="J75" i="7"/>
  <c r="R75" i="7"/>
  <c r="H82" i="7"/>
  <c r="P82" i="7"/>
  <c r="J90" i="7"/>
  <c r="R90" i="7"/>
  <c r="AC86" i="7"/>
  <c r="AC76" i="7"/>
  <c r="AC85" i="7"/>
  <c r="AC93" i="7"/>
  <c r="F73" i="7"/>
  <c r="G74" i="7"/>
  <c r="O74" i="7"/>
  <c r="AD72" i="7"/>
  <c r="F77" i="7"/>
  <c r="N77" i="7"/>
  <c r="L84" i="7"/>
  <c r="F92" i="7"/>
  <c r="N92" i="7"/>
  <c r="H72" i="7"/>
  <c r="P72" i="7"/>
  <c r="J73" i="7"/>
  <c r="K74" i="7"/>
  <c r="S74" i="7"/>
  <c r="M75" i="7"/>
  <c r="K78" i="7"/>
  <c r="S78" i="7"/>
  <c r="I81" i="7"/>
  <c r="K82" i="7"/>
  <c r="S82" i="7"/>
  <c r="I85" i="7"/>
  <c r="S85" i="7"/>
  <c r="I88" i="7"/>
  <c r="Q88" i="7"/>
  <c r="K89" i="7"/>
  <c r="S89" i="7"/>
  <c r="M90" i="7"/>
  <c r="K93" i="7"/>
  <c r="S93" i="7"/>
  <c r="I96" i="7"/>
  <c r="Q96" i="7"/>
  <c r="K97" i="7"/>
  <c r="S97" i="7"/>
  <c r="I72" i="7"/>
  <c r="Q72" i="7"/>
  <c r="J81" i="7"/>
  <c r="J88" i="7"/>
  <c r="R88" i="7"/>
  <c r="J96" i="7"/>
  <c r="R96" i="7"/>
  <c r="F72" i="7"/>
  <c r="N72" i="7"/>
  <c r="H73" i="7"/>
  <c r="I74" i="7"/>
  <c r="Q74" i="7"/>
  <c r="K75" i="7"/>
  <c r="S75" i="7"/>
  <c r="M76" i="7"/>
  <c r="G77" i="7"/>
  <c r="O77" i="7"/>
  <c r="M80" i="7"/>
  <c r="G81" i="7"/>
  <c r="I82" i="7"/>
  <c r="Q82" i="7"/>
  <c r="K83" i="7"/>
  <c r="S83" i="7"/>
  <c r="M84" i="7"/>
  <c r="M87" i="7"/>
  <c r="G88" i="7"/>
  <c r="O88" i="7"/>
  <c r="I89" i="7"/>
  <c r="Q89" i="7"/>
  <c r="K90" i="7"/>
  <c r="S90" i="7"/>
  <c r="M91" i="7"/>
  <c r="G92" i="7"/>
  <c r="O92" i="7"/>
  <c r="M95" i="7"/>
  <c r="G96" i="7"/>
  <c r="O96" i="7"/>
  <c r="I97" i="7"/>
  <c r="Q97" i="7"/>
  <c r="AD73" i="7"/>
  <c r="M71" i="7"/>
  <c r="I73" i="7"/>
  <c r="J74" i="7"/>
  <c r="R74" i="7"/>
  <c r="L75" i="7"/>
  <c r="F80" i="7"/>
  <c r="N80" i="7"/>
  <c r="J82" i="7"/>
  <c r="R82" i="7"/>
  <c r="F87" i="7"/>
  <c r="N87" i="7"/>
  <c r="J89" i="7"/>
  <c r="R89" i="7"/>
  <c r="L90" i="7"/>
  <c r="F95" i="7"/>
  <c r="N95" i="7"/>
  <c r="J97" i="7"/>
  <c r="R97" i="7"/>
  <c r="AC74" i="7"/>
  <c r="AC83" i="7"/>
  <c r="AC91" i="7"/>
  <c r="AD81" i="7"/>
  <c r="L78" i="7"/>
  <c r="J85" i="7"/>
  <c r="L93" i="7"/>
  <c r="K77" i="7"/>
  <c r="S77" i="7"/>
  <c r="I80" i="7"/>
  <c r="Q80" i="7"/>
  <c r="I84" i="7"/>
  <c r="Q84" i="7"/>
  <c r="I87" i="7"/>
  <c r="Q87" i="7"/>
  <c r="K92" i="7"/>
  <c r="S92" i="7"/>
  <c r="I95" i="7"/>
  <c r="Q95" i="7"/>
  <c r="J76" i="7"/>
  <c r="R76" i="7"/>
  <c r="H83" i="7"/>
  <c r="P83" i="7"/>
  <c r="J91" i="7"/>
  <c r="R91" i="7"/>
  <c r="I75" i="7"/>
  <c r="Q75" i="7"/>
  <c r="M77" i="7"/>
  <c r="G78" i="7"/>
  <c r="O78" i="7"/>
  <c r="G82" i="7"/>
  <c r="O82" i="7"/>
  <c r="K84" i="7"/>
  <c r="S84" i="7"/>
  <c r="O85" i="7"/>
  <c r="I90" i="7"/>
  <c r="Q90" i="7"/>
  <c r="M92" i="7"/>
  <c r="G93" i="7"/>
  <c r="O93" i="7"/>
  <c r="G85" i="7"/>
  <c r="G72" i="7"/>
  <c r="O72" i="7"/>
  <c r="H77" i="7"/>
  <c r="P77" i="7"/>
  <c r="H81" i="7"/>
  <c r="F84" i="7"/>
  <c r="N84" i="7"/>
  <c r="H88" i="7"/>
  <c r="P88" i="7"/>
  <c r="H92" i="7"/>
  <c r="P92" i="7"/>
  <c r="H96" i="7"/>
  <c r="P96" i="7"/>
  <c r="AE71" i="7"/>
  <c r="Q78" i="7"/>
  <c r="Q85" i="7"/>
  <c r="Q93" i="7"/>
  <c r="N71" i="7"/>
  <c r="G76" i="7"/>
  <c r="O76" i="7"/>
  <c r="G80" i="7"/>
  <c r="O80" i="7"/>
  <c r="M83" i="7"/>
  <c r="G87" i="7"/>
  <c r="O87" i="7"/>
  <c r="G91" i="7"/>
  <c r="O91" i="7"/>
  <c r="G95" i="7"/>
  <c r="O95" i="7"/>
  <c r="AC84" i="7"/>
  <c r="AC92" i="7"/>
  <c r="I78" i="7"/>
  <c r="F90" i="7"/>
  <c r="F75" i="7"/>
  <c r="L82" i="7"/>
  <c r="L73" i="7"/>
  <c r="M74" i="7"/>
  <c r="M78" i="7"/>
  <c r="K85" i="7"/>
  <c r="M89" i="7"/>
  <c r="M93" i="7"/>
  <c r="M97" i="7"/>
  <c r="AD88" i="7"/>
  <c r="I93" i="7"/>
  <c r="K72" i="7"/>
  <c r="S72" i="7"/>
  <c r="L77" i="7"/>
  <c r="L81" i="7"/>
  <c r="J84" i="7"/>
  <c r="R84" i="7"/>
  <c r="L88" i="7"/>
  <c r="L92" i="7"/>
  <c r="L96" i="7"/>
  <c r="N75" i="7"/>
  <c r="N90" i="7"/>
  <c r="R71" i="7"/>
  <c r="K76" i="7"/>
  <c r="S76" i="7"/>
  <c r="K80" i="7"/>
  <c r="S80" i="7"/>
  <c r="I83" i="7"/>
  <c r="Q83" i="7"/>
  <c r="K87" i="7"/>
  <c r="S87" i="7"/>
  <c r="K91" i="7"/>
  <c r="S91" i="7"/>
  <c r="K95" i="7"/>
  <c r="S95" i="7"/>
  <c r="AD97" i="7"/>
  <c r="AE74" i="7"/>
  <c r="S71" i="7"/>
  <c r="L80" i="7"/>
  <c r="L87" i="7"/>
  <c r="L95" i="7"/>
  <c r="AD84" i="7"/>
  <c r="AC72" i="7"/>
  <c r="AC81" i="7"/>
  <c r="AC89" i="7"/>
  <c r="AE72" i="7"/>
  <c r="AE83" i="7"/>
  <c r="R78" i="7"/>
  <c r="G84" i="7"/>
  <c r="O84" i="7"/>
  <c r="I92" i="7"/>
  <c r="Q92" i="7"/>
  <c r="H85" i="7"/>
  <c r="H76" i="7"/>
  <c r="P76" i="7"/>
  <c r="F83" i="7"/>
  <c r="N83" i="7"/>
  <c r="H91" i="7"/>
  <c r="P91" i="7"/>
  <c r="R93" i="7"/>
  <c r="Q77" i="7"/>
  <c r="G75" i="7"/>
  <c r="O75" i="7"/>
  <c r="M82" i="7"/>
  <c r="G90" i="7"/>
  <c r="O90" i="7"/>
  <c r="AE96" i="7"/>
  <c r="J78" i="7"/>
  <c r="R85" i="7"/>
  <c r="J93" i="7"/>
  <c r="F74" i="7"/>
  <c r="N74" i="7"/>
  <c r="F89" i="7"/>
  <c r="N89" i="7"/>
  <c r="F97" i="7"/>
  <c r="N97" i="7"/>
  <c r="AD93" i="7"/>
  <c r="I77" i="7"/>
  <c r="L72" i="7"/>
  <c r="M88" i="7"/>
  <c r="M96" i="7"/>
  <c r="AE79" i="7"/>
  <c r="L71" i="7"/>
  <c r="L5" i="7"/>
  <c r="AD74" i="7"/>
  <c r="AD79" i="7"/>
  <c r="AE81" i="7"/>
  <c r="AE76" i="7"/>
  <c r="AD83" i="7"/>
  <c r="AE80" i="7"/>
  <c r="AE97" i="7"/>
  <c r="F71" i="7"/>
  <c r="F5" i="7"/>
  <c r="AD71" i="7"/>
  <c r="AD77" i="7"/>
  <c r="AD87" i="7"/>
  <c r="AD76" i="7"/>
  <c r="AE93" i="7"/>
  <c r="G71" i="7"/>
  <c r="G5" i="7"/>
  <c r="O71" i="7"/>
  <c r="AD78" i="7"/>
  <c r="AD91" i="7"/>
  <c r="AE86" i="7"/>
  <c r="AE88" i="7"/>
  <c r="H71" i="7"/>
  <c r="H5" i="7"/>
  <c r="P71" i="7"/>
  <c r="AD86" i="7"/>
  <c r="AD95" i="7"/>
  <c r="AD80" i="7"/>
  <c r="AE90" i="7"/>
  <c r="AE92" i="7"/>
  <c r="AE87" i="7"/>
  <c r="I71" i="7"/>
  <c r="I5" i="7"/>
  <c r="Q71" i="7"/>
  <c r="J71" i="7"/>
  <c r="J5" i="7"/>
  <c r="AD92" i="7"/>
  <c r="AD96" i="7"/>
  <c r="AC79" i="7"/>
  <c r="AC96" i="7"/>
  <c r="AE73" i="7"/>
  <c r="AE95" i="7"/>
  <c r="K71" i="7"/>
  <c r="K5" i="7"/>
  <c r="AD90" i="7"/>
  <c r="AC71" i="7"/>
  <c r="AC80" i="7"/>
  <c r="AC88" i="7"/>
  <c r="AC97" i="7"/>
  <c r="AE91" i="7"/>
  <c r="AE78" i="7"/>
  <c r="AE85" i="7"/>
  <c r="D160" i="9"/>
  <c r="D163" i="9"/>
  <c r="D276" i="2"/>
  <c r="P289" i="2"/>
  <c r="C390" i="2"/>
  <c r="C382" i="2"/>
  <c r="C374" i="2"/>
  <c r="G392" i="2"/>
  <c r="S391" i="2"/>
  <c r="K391" i="2"/>
  <c r="O390" i="2"/>
  <c r="G390" i="2"/>
  <c r="K389" i="2"/>
  <c r="W388" i="2"/>
  <c r="O388" i="2"/>
  <c r="G388" i="2"/>
  <c r="AA387" i="2"/>
  <c r="S387" i="2"/>
  <c r="K387" i="2"/>
  <c r="O386" i="2"/>
  <c r="G386" i="2"/>
  <c r="S385" i="2"/>
  <c r="K385" i="2"/>
  <c r="W384" i="2"/>
  <c r="S383" i="2"/>
  <c r="K383" i="2"/>
  <c r="W382" i="2"/>
  <c r="AA381" i="2"/>
  <c r="K381" i="2"/>
  <c r="W380" i="2"/>
  <c r="O380" i="2"/>
  <c r="G380" i="2"/>
  <c r="AA379" i="2"/>
  <c r="S379" i="2"/>
  <c r="K379" i="2"/>
  <c r="W378" i="2"/>
  <c r="G378" i="2"/>
  <c r="AA377" i="2"/>
  <c r="S377" i="2"/>
  <c r="K377" i="2"/>
  <c r="W376" i="2"/>
  <c r="O376" i="2"/>
  <c r="G376" i="2"/>
  <c r="AA375" i="2"/>
  <c r="S375" i="2"/>
  <c r="K375" i="2"/>
  <c r="W374" i="2"/>
  <c r="O374" i="2"/>
  <c r="G374" i="2"/>
  <c r="AA373" i="2"/>
  <c r="S373" i="2"/>
  <c r="K373" i="2"/>
  <c r="W372" i="2"/>
  <c r="O372" i="2"/>
  <c r="G372" i="2"/>
  <c r="AA371" i="2"/>
  <c r="S371" i="2"/>
  <c r="K371" i="2"/>
  <c r="W370" i="2"/>
  <c r="O370" i="2"/>
  <c r="G370" i="2"/>
  <c r="AA369" i="2"/>
  <c r="K369" i="2"/>
  <c r="W368" i="2"/>
  <c r="O368" i="2"/>
  <c r="G368" i="2"/>
  <c r="AA367" i="2"/>
  <c r="S367" i="2"/>
  <c r="K367" i="2"/>
  <c r="W366" i="2"/>
  <c r="O366" i="2"/>
  <c r="G366" i="2"/>
  <c r="D391" i="2"/>
  <c r="O291" i="2"/>
  <c r="C384" i="2"/>
  <c r="M389" i="2"/>
  <c r="L389" i="2"/>
  <c r="L387" i="2"/>
  <c r="D387" i="2"/>
  <c r="H386" i="2"/>
  <c r="L385" i="2"/>
  <c r="L383" i="2"/>
  <c r="P382" i="2"/>
  <c r="D381" i="2"/>
  <c r="P380" i="2"/>
  <c r="H380" i="2"/>
  <c r="D379" i="2"/>
  <c r="P378" i="2"/>
  <c r="H378" i="2"/>
  <c r="X376" i="2"/>
  <c r="H376" i="2"/>
  <c r="H374" i="2"/>
  <c r="D373" i="2"/>
  <c r="P372" i="2"/>
  <c r="AB371" i="2"/>
  <c r="T371" i="2"/>
  <c r="P370" i="2"/>
  <c r="P366" i="2"/>
  <c r="H366" i="2"/>
  <c r="AC391" i="2"/>
  <c r="Y384" i="2"/>
  <c r="AK384" i="2" s="1"/>
  <c r="Q380" i="2"/>
  <c r="I380" i="2"/>
  <c r="Y376" i="2"/>
  <c r="AK376" i="2" s="1"/>
  <c r="AC375" i="2"/>
  <c r="E375" i="2"/>
  <c r="Y374" i="2"/>
  <c r="AK374" i="2" s="1"/>
  <c r="I374" i="2"/>
  <c r="U369" i="2"/>
  <c r="E369" i="2"/>
  <c r="I368" i="2"/>
  <c r="F268" i="2"/>
  <c r="N268" i="2"/>
  <c r="C389" i="2"/>
  <c r="C381" i="2"/>
  <c r="C373" i="2"/>
  <c r="V268" i="2"/>
  <c r="J269" i="2"/>
  <c r="R269" i="2"/>
  <c r="Z269" i="2"/>
  <c r="F270" i="2"/>
  <c r="N270" i="2"/>
  <c r="V270" i="2"/>
  <c r="AD270" i="2"/>
  <c r="J271" i="2"/>
  <c r="R271" i="2"/>
  <c r="Z271" i="2"/>
  <c r="F272" i="2"/>
  <c r="N272" i="2"/>
  <c r="V272" i="2"/>
  <c r="J273" i="2"/>
  <c r="R273" i="2"/>
  <c r="Z273" i="2"/>
  <c r="F274" i="2"/>
  <c r="N274" i="2"/>
  <c r="V274" i="2"/>
  <c r="AD274" i="2"/>
  <c r="J275" i="2"/>
  <c r="R275" i="2"/>
  <c r="Z275" i="2"/>
  <c r="F276" i="2"/>
  <c r="N276" i="2"/>
  <c r="V276" i="2"/>
  <c r="AD276" i="2"/>
  <c r="J277" i="2"/>
  <c r="R277" i="2"/>
  <c r="Z277" i="2"/>
  <c r="F278" i="2"/>
  <c r="N278" i="2"/>
  <c r="V278" i="2"/>
  <c r="AD278" i="2"/>
  <c r="J279" i="2"/>
  <c r="R279" i="2"/>
  <c r="Z279" i="2"/>
  <c r="F280" i="2"/>
  <c r="N280" i="2"/>
  <c r="V280" i="2"/>
  <c r="AD280" i="2"/>
  <c r="J281" i="2"/>
  <c r="R281" i="2"/>
  <c r="Z281" i="2"/>
  <c r="F282" i="2"/>
  <c r="N282" i="2"/>
  <c r="V282" i="2"/>
  <c r="J283" i="2"/>
  <c r="R283" i="2"/>
  <c r="Z283" i="2"/>
  <c r="F284" i="2"/>
  <c r="N284" i="2"/>
  <c r="V284" i="2"/>
  <c r="J285" i="2"/>
  <c r="R285" i="2"/>
  <c r="Z285" i="2"/>
  <c r="F286" i="2"/>
  <c r="N286" i="2"/>
  <c r="V286" i="2"/>
  <c r="J287" i="2"/>
  <c r="R287" i="2"/>
  <c r="Z287" i="2"/>
  <c r="F288" i="2"/>
  <c r="N288" i="2"/>
  <c r="V288" i="2"/>
  <c r="J289" i="2"/>
  <c r="R289" i="2"/>
  <c r="Z289" i="2"/>
  <c r="F290" i="2"/>
  <c r="N290" i="2"/>
  <c r="V290" i="2"/>
  <c r="J291" i="2"/>
  <c r="R291" i="2"/>
  <c r="Z291" i="2"/>
  <c r="F292" i="2"/>
  <c r="N292" i="2"/>
  <c r="V292" i="2"/>
  <c r="J293" i="2"/>
  <c r="R293" i="2"/>
  <c r="Z293" i="2"/>
  <c r="F294" i="2"/>
  <c r="N294" i="2"/>
  <c r="V294" i="2"/>
  <c r="AD392" i="2"/>
  <c r="V392" i="2"/>
  <c r="N392" i="2"/>
  <c r="F392" i="2"/>
  <c r="Z391" i="2"/>
  <c r="R391" i="2"/>
  <c r="J391" i="2"/>
  <c r="AD390" i="2"/>
  <c r="V390" i="2"/>
  <c r="N390" i="2"/>
  <c r="F390" i="2"/>
  <c r="Z389" i="2"/>
  <c r="R389" i="2"/>
  <c r="J389" i="2"/>
  <c r="AD388" i="2"/>
  <c r="V388" i="2"/>
  <c r="N388" i="2"/>
  <c r="F388" i="2"/>
  <c r="Z387" i="2"/>
  <c r="R387" i="2"/>
  <c r="J387" i="2"/>
  <c r="AD386" i="2"/>
  <c r="V386" i="2"/>
  <c r="N386" i="2"/>
  <c r="F386" i="2"/>
  <c r="Z385" i="2"/>
  <c r="R385" i="2"/>
  <c r="J385" i="2"/>
  <c r="AD384" i="2"/>
  <c r="V384" i="2"/>
  <c r="N384" i="2"/>
  <c r="F384" i="2"/>
  <c r="Z383" i="2"/>
  <c r="R383" i="2"/>
  <c r="J383" i="2"/>
  <c r="AD382" i="2"/>
  <c r="V382" i="2"/>
  <c r="N382" i="2"/>
  <c r="F382" i="2"/>
  <c r="Z381" i="2"/>
  <c r="R381" i="2"/>
  <c r="J381" i="2"/>
  <c r="AD380" i="2"/>
  <c r="V380" i="2"/>
  <c r="N380" i="2"/>
  <c r="F380" i="2"/>
  <c r="Z379" i="2"/>
  <c r="R379" i="2"/>
  <c r="AD378" i="2"/>
  <c r="V378" i="2"/>
  <c r="N378" i="2"/>
  <c r="F378" i="2"/>
  <c r="Z377" i="2"/>
  <c r="R377" i="2"/>
  <c r="J377" i="2"/>
  <c r="AD376" i="2"/>
  <c r="V376" i="2"/>
  <c r="N376" i="2"/>
  <c r="F376" i="2"/>
  <c r="Z375" i="2"/>
  <c r="R375" i="2"/>
  <c r="J375" i="2"/>
  <c r="AD374" i="2"/>
  <c r="V374" i="2"/>
  <c r="N374" i="2"/>
  <c r="F374" i="2"/>
  <c r="Z373" i="2"/>
  <c r="R373" i="2"/>
  <c r="J373" i="2"/>
  <c r="AD372" i="2"/>
  <c r="V372" i="2"/>
  <c r="N372" i="2"/>
  <c r="F372" i="2"/>
  <c r="Z371" i="2"/>
  <c r="R371" i="2"/>
  <c r="J371" i="2"/>
  <c r="AD370" i="2"/>
  <c r="V370" i="2"/>
  <c r="F370" i="2"/>
  <c r="Z369" i="2"/>
  <c r="R369" i="2"/>
  <c r="J369" i="2"/>
  <c r="AD368" i="2"/>
  <c r="V368" i="2"/>
  <c r="N368" i="2"/>
  <c r="F368" i="2"/>
  <c r="Z367" i="2"/>
  <c r="R367" i="2"/>
  <c r="J367" i="2"/>
  <c r="AD366" i="2"/>
  <c r="V366" i="2"/>
  <c r="N366" i="2"/>
  <c r="F366" i="2"/>
  <c r="AC390" i="2"/>
  <c r="Q385" i="2"/>
  <c r="M384" i="2"/>
  <c r="U382" i="2"/>
  <c r="Y381" i="2"/>
  <c r="AK381" i="2" s="1"/>
  <c r="U380" i="2"/>
  <c r="U376" i="2"/>
  <c r="Y375" i="2"/>
  <c r="AK375" i="2" s="1"/>
  <c r="I373" i="2"/>
  <c r="AC372" i="2"/>
  <c r="E372" i="2"/>
  <c r="M370" i="2"/>
  <c r="Q369" i="2"/>
  <c r="U366" i="2"/>
  <c r="P269" i="2"/>
  <c r="X281" i="2"/>
  <c r="L287" i="2"/>
  <c r="X292" i="2"/>
  <c r="J366" i="2"/>
  <c r="AA270" i="2"/>
  <c r="C376" i="2"/>
  <c r="Y392" i="2"/>
  <c r="AK392" i="2" s="1"/>
  <c r="U391" i="2"/>
  <c r="Q390" i="2"/>
  <c r="AC389" i="2"/>
  <c r="E389" i="2"/>
  <c r="Q388" i="2"/>
  <c r="AC387" i="2"/>
  <c r="U387" i="2"/>
  <c r="U385" i="2"/>
  <c r="E385" i="2"/>
  <c r="I384" i="2"/>
  <c r="U383" i="2"/>
  <c r="U379" i="2"/>
  <c r="I376" i="2"/>
  <c r="M375" i="2"/>
  <c r="Q374" i="2"/>
  <c r="Y368" i="2"/>
  <c r="AK368" i="2" s="1"/>
  <c r="AC367" i="2"/>
  <c r="U367" i="2"/>
  <c r="Q366" i="2"/>
  <c r="S280" i="2"/>
  <c r="C286" i="2"/>
  <c r="K292" i="2"/>
  <c r="O293" i="2"/>
  <c r="S294" i="2"/>
  <c r="R268" i="2"/>
  <c r="Z268" i="2"/>
  <c r="F269" i="2"/>
  <c r="N269" i="2"/>
  <c r="V269" i="2"/>
  <c r="J270" i="2"/>
  <c r="R270" i="2"/>
  <c r="Z270" i="2"/>
  <c r="F271" i="2"/>
  <c r="N271" i="2"/>
  <c r="V271" i="2"/>
  <c r="J272" i="2"/>
  <c r="R272" i="2"/>
  <c r="Z272" i="2"/>
  <c r="F273" i="2"/>
  <c r="N273" i="2"/>
  <c r="V273" i="2"/>
  <c r="J274" i="2"/>
  <c r="R274" i="2"/>
  <c r="Z274" i="2"/>
  <c r="F275" i="2"/>
  <c r="N275" i="2"/>
  <c r="V275" i="2"/>
  <c r="J276" i="2"/>
  <c r="R276" i="2"/>
  <c r="Z276" i="2"/>
  <c r="F277" i="2"/>
  <c r="N277" i="2"/>
  <c r="V277" i="2"/>
  <c r="J278" i="2"/>
  <c r="R278" i="2"/>
  <c r="Z278" i="2"/>
  <c r="F279" i="2"/>
  <c r="N279" i="2"/>
  <c r="V279" i="2"/>
  <c r="J280" i="2"/>
  <c r="R280" i="2"/>
  <c r="Z280" i="2"/>
  <c r="F281" i="2"/>
  <c r="N281" i="2"/>
  <c r="V281" i="2"/>
  <c r="J282" i="2"/>
  <c r="R282" i="2"/>
  <c r="Z282" i="2"/>
  <c r="F283" i="2"/>
  <c r="N283" i="2"/>
  <c r="V283" i="2"/>
  <c r="J284" i="2"/>
  <c r="R284" i="2"/>
  <c r="Z284" i="2"/>
  <c r="F285" i="2"/>
  <c r="N285" i="2"/>
  <c r="V285" i="2"/>
  <c r="J286" i="2"/>
  <c r="R286" i="2"/>
  <c r="Z286" i="2"/>
  <c r="F287" i="2"/>
  <c r="N287" i="2"/>
  <c r="V287" i="2"/>
  <c r="J288" i="2"/>
  <c r="R288" i="2"/>
  <c r="Z288" i="2"/>
  <c r="F289" i="2"/>
  <c r="N289" i="2"/>
  <c r="V289" i="2"/>
  <c r="J290" i="2"/>
  <c r="R290" i="2"/>
  <c r="Z290" i="2"/>
  <c r="F291" i="2"/>
  <c r="N291" i="2"/>
  <c r="V291" i="2"/>
  <c r="J292" i="2"/>
  <c r="R292" i="2"/>
  <c r="Z292" i="2"/>
  <c r="F293" i="2"/>
  <c r="N293" i="2"/>
  <c r="V293" i="2"/>
  <c r="J294" i="2"/>
  <c r="R294" i="2"/>
  <c r="Z294" i="2"/>
  <c r="J386" i="2"/>
  <c r="N383" i="2"/>
  <c r="F379" i="2"/>
  <c r="V377" i="2"/>
  <c r="L270" i="2"/>
  <c r="AB270" i="2"/>
  <c r="P271" i="2"/>
  <c r="D272" i="2"/>
  <c r="D274" i="2"/>
  <c r="T274" i="2"/>
  <c r="T276" i="2"/>
  <c r="T278" i="2"/>
  <c r="H281" i="2"/>
  <c r="D282" i="2"/>
  <c r="T282" i="2"/>
  <c r="T288" i="2"/>
  <c r="H293" i="2"/>
  <c r="X293" i="2"/>
  <c r="L294" i="2"/>
  <c r="C392" i="2"/>
  <c r="C368" i="2"/>
  <c r="Q392" i="2"/>
  <c r="I392" i="2"/>
  <c r="M391" i="2"/>
  <c r="E391" i="2"/>
  <c r="Y390" i="2"/>
  <c r="AK390" i="2" s="1"/>
  <c r="I390" i="2"/>
  <c r="U389" i="2"/>
  <c r="Y388" i="2"/>
  <c r="AK388" i="2" s="1"/>
  <c r="I388" i="2"/>
  <c r="M387" i="2"/>
  <c r="E387" i="2"/>
  <c r="Y386" i="2"/>
  <c r="AK386" i="2" s="1"/>
  <c r="Q386" i="2"/>
  <c r="I386" i="2"/>
  <c r="AC385" i="2"/>
  <c r="M385" i="2"/>
  <c r="Q384" i="2"/>
  <c r="AC383" i="2"/>
  <c r="M383" i="2"/>
  <c r="E383" i="2"/>
  <c r="Y382" i="2"/>
  <c r="AK382" i="2" s="1"/>
  <c r="Q382" i="2"/>
  <c r="I382" i="2"/>
  <c r="AC381" i="2"/>
  <c r="U381" i="2"/>
  <c r="M381" i="2"/>
  <c r="E381" i="2"/>
  <c r="Y380" i="2"/>
  <c r="AK380" i="2" s="1"/>
  <c r="AC379" i="2"/>
  <c r="M379" i="2"/>
  <c r="E379" i="2"/>
  <c r="Y378" i="2"/>
  <c r="AK378" i="2" s="1"/>
  <c r="Q378" i="2"/>
  <c r="I378" i="2"/>
  <c r="AC377" i="2"/>
  <c r="U377" i="2"/>
  <c r="M377" i="2"/>
  <c r="E377" i="2"/>
  <c r="Q376" i="2"/>
  <c r="U375" i="2"/>
  <c r="AC373" i="2"/>
  <c r="U373" i="2"/>
  <c r="M373" i="2"/>
  <c r="E373" i="2"/>
  <c r="Y372" i="2"/>
  <c r="AK372" i="2" s="1"/>
  <c r="Q372" i="2"/>
  <c r="I372" i="2"/>
  <c r="AC371" i="2"/>
  <c r="U371" i="2"/>
  <c r="M371" i="2"/>
  <c r="E371" i="2"/>
  <c r="Y370" i="2"/>
  <c r="AK370" i="2" s="1"/>
  <c r="Q370" i="2"/>
  <c r="I370" i="2"/>
  <c r="AC369" i="2"/>
  <c r="M369" i="2"/>
  <c r="Q368" i="2"/>
  <c r="M367" i="2"/>
  <c r="E367" i="2"/>
  <c r="Y366" i="2"/>
  <c r="AK366" i="2" s="1"/>
  <c r="I366" i="2"/>
  <c r="C391" i="2"/>
  <c r="C383" i="2"/>
  <c r="C375" i="2"/>
  <c r="P392" i="2"/>
  <c r="AB391" i="2"/>
  <c r="T391" i="2"/>
  <c r="L391" i="2"/>
  <c r="X390" i="2"/>
  <c r="H390" i="2"/>
  <c r="AB389" i="2"/>
  <c r="T389" i="2"/>
  <c r="D389" i="2"/>
  <c r="P388" i="2"/>
  <c r="T387" i="2"/>
  <c r="X386" i="2"/>
  <c r="P386" i="2"/>
  <c r="T385" i="2"/>
  <c r="D385" i="2"/>
  <c r="X384" i="2"/>
  <c r="P384" i="2"/>
  <c r="AB383" i="2"/>
  <c r="D383" i="2"/>
  <c r="X382" i="2"/>
  <c r="H382" i="2"/>
  <c r="AB381" i="2"/>
  <c r="T381" i="2"/>
  <c r="AB379" i="2"/>
  <c r="T379" i="2"/>
  <c r="X378" i="2"/>
  <c r="AB377" i="2"/>
  <c r="T377" i="2"/>
  <c r="L377" i="2"/>
  <c r="D377" i="2"/>
  <c r="P376" i="2"/>
  <c r="AB375" i="2"/>
  <c r="T375" i="2"/>
  <c r="L375" i="2"/>
  <c r="D375" i="2"/>
  <c r="AB373" i="2"/>
  <c r="X372" i="2"/>
  <c r="H372" i="2"/>
  <c r="L371" i="2"/>
  <c r="D371" i="2"/>
  <c r="X370" i="2"/>
  <c r="H370" i="2"/>
  <c r="AB369" i="2"/>
  <c r="T369" i="2"/>
  <c r="L369" i="2"/>
  <c r="D369" i="2"/>
  <c r="X368" i="2"/>
  <c r="H368" i="2"/>
  <c r="AB367" i="2"/>
  <c r="T367" i="2"/>
  <c r="L367" i="2"/>
  <c r="D367" i="2"/>
  <c r="W392" i="2"/>
  <c r="O392" i="2"/>
  <c r="AA391" i="2"/>
  <c r="W390" i="2"/>
  <c r="AA389" i="2"/>
  <c r="S389" i="2"/>
  <c r="W386" i="2"/>
  <c r="AA385" i="2"/>
  <c r="O384" i="2"/>
  <c r="G384" i="2"/>
  <c r="AA383" i="2"/>
  <c r="O382" i="2"/>
  <c r="G382" i="2"/>
  <c r="S381" i="2"/>
  <c r="O391" i="2"/>
  <c r="O387" i="2"/>
  <c r="S384" i="2"/>
  <c r="K382" i="2"/>
  <c r="W379" i="2"/>
  <c r="K374" i="2"/>
  <c r="O369" i="2"/>
  <c r="C366" i="2"/>
  <c r="C385" i="2"/>
  <c r="C377" i="2"/>
  <c r="C369" i="2"/>
  <c r="Z392" i="2"/>
  <c r="R392" i="2"/>
  <c r="J392" i="2"/>
  <c r="AD391" i="2"/>
  <c r="AB276" i="2"/>
  <c r="AB278" i="2"/>
  <c r="AB280" i="2"/>
  <c r="E268" i="2"/>
  <c r="U268" i="2"/>
  <c r="U270" i="2"/>
  <c r="E272" i="2"/>
  <c r="U272" i="2"/>
  <c r="I273" i="2"/>
  <c r="Y273" i="2"/>
  <c r="AK273" i="2" s="1"/>
  <c r="M274" i="2"/>
  <c r="U274" i="2"/>
  <c r="Y275" i="2"/>
  <c r="AK275" i="2" s="1"/>
  <c r="Y277" i="2"/>
  <c r="AK277" i="2" s="1"/>
  <c r="U278" i="2"/>
  <c r="Q279" i="2"/>
  <c r="E280" i="2"/>
  <c r="Y281" i="2"/>
  <c r="AK281" i="2" s="1"/>
  <c r="U282" i="2"/>
  <c r="AC282" i="2"/>
  <c r="Y283" i="2"/>
  <c r="AK283" i="2" s="1"/>
  <c r="M284" i="2"/>
  <c r="U284" i="2"/>
  <c r="AC284" i="2"/>
  <c r="I285" i="2"/>
  <c r="U286" i="2"/>
  <c r="AC286" i="2"/>
  <c r="Q287" i="2"/>
  <c r="U288" i="2"/>
  <c r="AC288" i="2"/>
  <c r="I289" i="2"/>
  <c r="M290" i="2"/>
  <c r="U290" i="2"/>
  <c r="AC290" i="2"/>
  <c r="Q291" i="2"/>
  <c r="E292" i="2"/>
  <c r="AC292" i="2"/>
  <c r="Q293" i="2"/>
  <c r="Y293" i="2"/>
  <c r="AK293" i="2" s="1"/>
  <c r="AC294" i="2"/>
  <c r="V391" i="2"/>
  <c r="N391" i="2"/>
  <c r="F391" i="2"/>
  <c r="Z390" i="2"/>
  <c r="R390" i="2"/>
  <c r="J390" i="2"/>
  <c r="AD389" i="2"/>
  <c r="V389" i="2"/>
  <c r="N389" i="2"/>
  <c r="F389" i="2"/>
  <c r="Z388" i="2"/>
  <c r="R388" i="2"/>
  <c r="J388" i="2"/>
  <c r="AD387" i="2"/>
  <c r="V387" i="2"/>
  <c r="N387" i="2"/>
  <c r="F387" i="2"/>
  <c r="Z386" i="2"/>
  <c r="R386" i="2"/>
  <c r="AD385" i="2"/>
  <c r="V385" i="2"/>
  <c r="N385" i="2"/>
  <c r="F385" i="2"/>
  <c r="Z384" i="2"/>
  <c r="R384" i="2"/>
  <c r="J384" i="2"/>
  <c r="AD383" i="2"/>
  <c r="V383" i="2"/>
  <c r="F383" i="2"/>
  <c r="Z382" i="2"/>
  <c r="R382" i="2"/>
  <c r="J382" i="2"/>
  <c r="AD381" i="2"/>
  <c r="V381" i="2"/>
  <c r="N381" i="2"/>
  <c r="F381" i="2"/>
  <c r="Z380" i="2"/>
  <c r="R380" i="2"/>
  <c r="J380" i="2"/>
  <c r="AD379" i="2"/>
  <c r="V379" i="2"/>
  <c r="N379" i="2"/>
  <c r="Z378" i="2"/>
  <c r="R378" i="2"/>
  <c r="J378" i="2"/>
  <c r="AD377" i="2"/>
  <c r="N377" i="2"/>
  <c r="F377" i="2"/>
  <c r="Z376" i="2"/>
  <c r="R376" i="2"/>
  <c r="J376" i="2"/>
  <c r="AD375" i="2"/>
  <c r="V375" i="2"/>
  <c r="N375" i="2"/>
  <c r="F375" i="2"/>
  <c r="Z374" i="2"/>
  <c r="R374" i="2"/>
  <c r="J374" i="2"/>
  <c r="AD373" i="2"/>
  <c r="V373" i="2"/>
  <c r="N373" i="2"/>
  <c r="F373" i="2"/>
  <c r="Z372" i="2"/>
  <c r="R372" i="2"/>
  <c r="J372" i="2"/>
  <c r="AD371" i="2"/>
  <c r="V371" i="2"/>
  <c r="N371" i="2"/>
  <c r="F371" i="2"/>
  <c r="Z370" i="2"/>
  <c r="R370" i="2"/>
  <c r="J370" i="2"/>
  <c r="AD369" i="2"/>
  <c r="V369" i="2"/>
  <c r="N369" i="2"/>
  <c r="F369" i="2"/>
  <c r="Z368" i="2"/>
  <c r="R368" i="2"/>
  <c r="J368" i="2"/>
  <c r="AD367" i="2"/>
  <c r="V367" i="2"/>
  <c r="N367" i="2"/>
  <c r="F367" i="2"/>
  <c r="Z366" i="2"/>
  <c r="R366" i="2"/>
  <c r="J268" i="2"/>
  <c r="AD275" i="2"/>
  <c r="K268" i="2"/>
  <c r="W269" i="2"/>
  <c r="K272" i="2"/>
  <c r="W275" i="2"/>
  <c r="W277" i="2"/>
  <c r="AA280" i="2"/>
  <c r="F93" i="13"/>
  <c r="AD277" i="2"/>
  <c r="AD282" i="2"/>
  <c r="F80" i="13"/>
  <c r="F84" i="13"/>
  <c r="C387" i="2"/>
  <c r="C371" i="2"/>
  <c r="AB392" i="2"/>
  <c r="T392" i="2"/>
  <c r="L392" i="2"/>
  <c r="D392" i="2"/>
  <c r="H391" i="2"/>
  <c r="AB390" i="2"/>
  <c r="T390" i="2"/>
  <c r="L390" i="2"/>
  <c r="X389" i="2"/>
  <c r="P389" i="2"/>
  <c r="H389" i="2"/>
  <c r="AB388" i="2"/>
  <c r="T388" i="2"/>
  <c r="L388" i="2"/>
  <c r="D388" i="2"/>
  <c r="P387" i="2"/>
  <c r="H387" i="2"/>
  <c r="AB386" i="2"/>
  <c r="T386" i="2"/>
  <c r="L386" i="2"/>
  <c r="D386" i="2"/>
  <c r="X385" i="2"/>
  <c r="P385" i="2"/>
  <c r="H385" i="2"/>
  <c r="AB384" i="2"/>
  <c r="T384" i="2"/>
  <c r="L384" i="2"/>
  <c r="D384" i="2"/>
  <c r="P383" i="2"/>
  <c r="H383" i="2"/>
  <c r="AB382" i="2"/>
  <c r="T382" i="2"/>
  <c r="X381" i="2"/>
  <c r="P381" i="2"/>
  <c r="H381" i="2"/>
  <c r="AB380" i="2"/>
  <c r="T380" i="2"/>
  <c r="L380" i="2"/>
  <c r="D380" i="2"/>
  <c r="X379" i="2"/>
  <c r="P379" i="2"/>
  <c r="H379" i="2"/>
  <c r="AB378" i="2"/>
  <c r="T378" i="2"/>
  <c r="L378" i="2"/>
  <c r="D378" i="2"/>
  <c r="X377" i="2"/>
  <c r="AB376" i="2"/>
  <c r="T376" i="2"/>
  <c r="L376" i="2"/>
  <c r="D376" i="2"/>
  <c r="X375" i="2"/>
  <c r="P375" i="2"/>
  <c r="H375" i="2"/>
  <c r="AB374" i="2"/>
  <c r="T374" i="2"/>
  <c r="L374" i="2"/>
  <c r="D374" i="2"/>
  <c r="P373" i="2"/>
  <c r="H373" i="2"/>
  <c r="AB372" i="2"/>
  <c r="T372" i="2"/>
  <c r="L372" i="2"/>
  <c r="D372" i="2"/>
  <c r="X371" i="2"/>
  <c r="P371" i="2"/>
  <c r="H371" i="2"/>
  <c r="AB370" i="2"/>
  <c r="T370" i="2"/>
  <c r="D370" i="2"/>
  <c r="X369" i="2"/>
  <c r="P369" i="2"/>
  <c r="H369" i="2"/>
  <c r="AB368" i="2"/>
  <c r="L368" i="2"/>
  <c r="D368" i="2"/>
  <c r="X367" i="2"/>
  <c r="P367" i="2"/>
  <c r="H367" i="2"/>
  <c r="AB366" i="2"/>
  <c r="T366" i="2"/>
  <c r="D366" i="2"/>
  <c r="C386" i="2"/>
  <c r="C378" i="2"/>
  <c r="C370" i="2"/>
  <c r="AA392" i="2"/>
  <c r="S392" i="2"/>
  <c r="K392" i="2"/>
  <c r="W391" i="2"/>
  <c r="G391" i="2"/>
  <c r="AA390" i="2"/>
  <c r="S390" i="2"/>
  <c r="K390" i="2"/>
  <c r="W389" i="2"/>
  <c r="O389" i="2"/>
  <c r="G389" i="2"/>
  <c r="AA388" i="2"/>
  <c r="S388" i="2"/>
  <c r="K388" i="2"/>
  <c r="W387" i="2"/>
  <c r="G387" i="2"/>
  <c r="AA386" i="2"/>
  <c r="S386" i="2"/>
  <c r="K386" i="2"/>
  <c r="W385" i="2"/>
  <c r="O385" i="2"/>
  <c r="G385" i="2"/>
  <c r="AA384" i="2"/>
  <c r="K384" i="2"/>
  <c r="W383" i="2"/>
  <c r="O383" i="2"/>
  <c r="G383" i="2"/>
  <c r="AA382" i="2"/>
  <c r="S382" i="2"/>
  <c r="W381" i="2"/>
  <c r="O381" i="2"/>
  <c r="G381" i="2"/>
  <c r="AA380" i="2"/>
  <c r="S380" i="2"/>
  <c r="K380" i="2"/>
  <c r="O379" i="2"/>
  <c r="G379" i="2"/>
  <c r="AA378" i="2"/>
  <c r="S378" i="2"/>
  <c r="K378" i="2"/>
  <c r="W377" i="2"/>
  <c r="O377" i="2"/>
  <c r="G377" i="2"/>
  <c r="AA376" i="2"/>
  <c r="S376" i="2"/>
  <c r="K376" i="2"/>
  <c r="W375" i="2"/>
  <c r="O375" i="2"/>
  <c r="G375" i="2"/>
  <c r="AA374" i="2"/>
  <c r="S374" i="2"/>
  <c r="W373" i="2"/>
  <c r="O373" i="2"/>
  <c r="G373" i="2"/>
  <c r="AA372" i="2"/>
  <c r="S372" i="2"/>
  <c r="K372" i="2"/>
  <c r="W371" i="2"/>
  <c r="O371" i="2"/>
  <c r="G371" i="2"/>
  <c r="AA370" i="2"/>
  <c r="S370" i="2"/>
  <c r="K370" i="2"/>
  <c r="W369" i="2"/>
  <c r="G369" i="2"/>
  <c r="AA368" i="2"/>
  <c r="S368" i="2"/>
  <c r="K368" i="2"/>
  <c r="W367" i="2"/>
  <c r="O367" i="2"/>
  <c r="G367" i="2"/>
  <c r="AA366" i="2"/>
  <c r="S366" i="2"/>
  <c r="K366" i="2"/>
  <c r="G274" i="2"/>
  <c r="S279" i="2"/>
  <c r="K291" i="2"/>
  <c r="F72" i="13"/>
  <c r="F92" i="13"/>
  <c r="F96" i="13"/>
  <c r="M269" i="2"/>
  <c r="M271" i="2"/>
  <c r="E275" i="2"/>
  <c r="M277" i="2"/>
  <c r="Y280" i="2"/>
  <c r="AK280" i="2" s="1"/>
  <c r="U283" i="2"/>
  <c r="E285" i="2"/>
  <c r="Q286" i="2"/>
  <c r="U287" i="2"/>
  <c r="E289" i="2"/>
  <c r="Y290" i="2"/>
  <c r="AK290" i="2" s="1"/>
  <c r="I292" i="2"/>
  <c r="Q292" i="2"/>
  <c r="E293" i="2"/>
  <c r="Y294" i="2"/>
  <c r="AK294" i="2" s="1"/>
  <c r="K269" i="2"/>
  <c r="S269" i="2"/>
  <c r="AA269" i="2"/>
  <c r="G270" i="2"/>
  <c r="O270" i="2"/>
  <c r="W270" i="2"/>
  <c r="C271" i="2"/>
  <c r="K271" i="2"/>
  <c r="AA271" i="2"/>
  <c r="G272" i="2"/>
  <c r="W272" i="2"/>
  <c r="C273" i="2"/>
  <c r="K273" i="2"/>
  <c r="S273" i="2"/>
  <c r="AA273" i="2"/>
  <c r="O274" i="2"/>
  <c r="W274" i="2"/>
  <c r="C275" i="2"/>
  <c r="K275" i="2"/>
  <c r="S275" i="2"/>
  <c r="AA275" i="2"/>
  <c r="G276" i="2"/>
  <c r="W276" i="2"/>
  <c r="C277" i="2"/>
  <c r="K277" i="2"/>
  <c r="S277" i="2"/>
  <c r="U273" i="2"/>
  <c r="Q276" i="2"/>
  <c r="E281" i="2"/>
  <c r="I282" i="2"/>
  <c r="Y282" i="2"/>
  <c r="AK282" i="2" s="1"/>
  <c r="AC283" i="2"/>
  <c r="U285" i="2"/>
  <c r="AC285" i="2"/>
  <c r="I286" i="2"/>
  <c r="E291" i="2"/>
  <c r="U293" i="2"/>
  <c r="Q294" i="2"/>
  <c r="F76" i="13"/>
  <c r="I268" i="2"/>
  <c r="Q268" i="2"/>
  <c r="Y268" i="2"/>
  <c r="AK268" i="2" s="1"/>
  <c r="E269" i="2"/>
  <c r="U269" i="2"/>
  <c r="I270" i="2"/>
  <c r="Q270" i="2"/>
  <c r="Y270" i="2"/>
  <c r="AK270" i="2" s="1"/>
  <c r="E271" i="2"/>
  <c r="U271" i="2"/>
  <c r="I272" i="2"/>
  <c r="Q272" i="2"/>
  <c r="Y272" i="2"/>
  <c r="AK272" i="2" s="1"/>
  <c r="M273" i="2"/>
  <c r="I274" i="2"/>
  <c r="Q274" i="2"/>
  <c r="Y274" i="2"/>
  <c r="AK274" i="2" s="1"/>
  <c r="M275" i="2"/>
  <c r="U275" i="2"/>
  <c r="I276" i="2"/>
  <c r="Y276" i="2"/>
  <c r="AK276" i="2" s="1"/>
  <c r="E277" i="2"/>
  <c r="U277" i="2"/>
  <c r="I278" i="2"/>
  <c r="Q278" i="2"/>
  <c r="Y278" i="2"/>
  <c r="AK278" i="2" s="1"/>
  <c r="E279" i="2"/>
  <c r="U279" i="2"/>
  <c r="I280" i="2"/>
  <c r="Q280" i="2"/>
  <c r="U281" i="2"/>
  <c r="AC281" i="2"/>
  <c r="Q282" i="2"/>
  <c r="E283" i="2"/>
  <c r="I284" i="2"/>
  <c r="Q284" i="2"/>
  <c r="Y284" i="2"/>
  <c r="AK284" i="2" s="1"/>
  <c r="Y286" i="2"/>
  <c r="AK286" i="2" s="1"/>
  <c r="E287" i="2"/>
  <c r="I288" i="2"/>
  <c r="Y288" i="2"/>
  <c r="AK288" i="2" s="1"/>
  <c r="U289" i="2"/>
  <c r="I290" i="2"/>
  <c r="Q290" i="2"/>
  <c r="M291" i="2"/>
  <c r="Y292" i="2"/>
  <c r="AK292" i="2" s="1"/>
  <c r="M293" i="2"/>
  <c r="I294" i="2"/>
  <c r="AA277" i="2"/>
  <c r="O278" i="2"/>
  <c r="W278" i="2"/>
  <c r="C279" i="2"/>
  <c r="K279" i="2"/>
  <c r="AA279" i="2"/>
  <c r="O280" i="2"/>
  <c r="W280" i="2"/>
  <c r="C281" i="2"/>
  <c r="S281" i="2"/>
  <c r="AA281" i="2"/>
  <c r="G282" i="2"/>
  <c r="O282" i="2"/>
  <c r="W282" i="2"/>
  <c r="C283" i="2"/>
  <c r="K283" i="2"/>
  <c r="S283" i="2"/>
  <c r="AA283" i="2"/>
  <c r="G284" i="2"/>
  <c r="O284" i="2"/>
  <c r="W284" i="2"/>
  <c r="C285" i="2"/>
  <c r="K285" i="2"/>
  <c r="S285" i="2"/>
  <c r="AA285" i="2"/>
  <c r="G286" i="2"/>
  <c r="O286" i="2"/>
  <c r="W286" i="2"/>
  <c r="C287" i="2"/>
  <c r="K287" i="2"/>
  <c r="S287" i="2"/>
  <c r="AA287" i="2"/>
  <c r="G288" i="2"/>
  <c r="W288" i="2"/>
  <c r="C289" i="2"/>
  <c r="K289" i="2"/>
  <c r="S289" i="2"/>
  <c r="AA289" i="2"/>
  <c r="G290" i="2"/>
  <c r="O290" i="2"/>
  <c r="W290" i="2"/>
  <c r="C291" i="2"/>
  <c r="S291" i="2"/>
  <c r="AA291" i="2"/>
  <c r="O292" i="2"/>
  <c r="W292" i="2"/>
  <c r="C293" i="2"/>
  <c r="S293" i="2"/>
  <c r="AA293" i="2"/>
  <c r="G294" i="2"/>
  <c r="O294" i="2"/>
  <c r="W294" i="2"/>
  <c r="M268" i="2"/>
  <c r="I269" i="2"/>
  <c r="Q269" i="2"/>
  <c r="Y269" i="2"/>
  <c r="AK269" i="2" s="1"/>
  <c r="M270" i="2"/>
  <c r="I271" i="2"/>
  <c r="Q271" i="2"/>
  <c r="Y271" i="2"/>
  <c r="AK271" i="2" s="1"/>
  <c r="M272" i="2"/>
  <c r="Q273" i="2"/>
  <c r="I275" i="2"/>
  <c r="Q275" i="2"/>
  <c r="E276" i="2"/>
  <c r="I277" i="2"/>
  <c r="E278" i="2"/>
  <c r="M278" i="2"/>
  <c r="I279" i="2"/>
  <c r="Y279" i="2"/>
  <c r="AK279" i="2" s="1"/>
  <c r="M280" i="2"/>
  <c r="I281" i="2"/>
  <c r="Q281" i="2"/>
  <c r="E282" i="2"/>
  <c r="I283" i="2"/>
  <c r="Q283" i="2"/>
  <c r="E284" i="2"/>
  <c r="Q285" i="2"/>
  <c r="Y285" i="2"/>
  <c r="AK285" i="2" s="1"/>
  <c r="E286" i="2"/>
  <c r="I287" i="2"/>
  <c r="Y287" i="2"/>
  <c r="AK287" i="2" s="1"/>
  <c r="E288" i="2"/>
  <c r="Q289" i="2"/>
  <c r="Y289" i="2"/>
  <c r="AK289" i="2" s="1"/>
  <c r="E290" i="2"/>
  <c r="I291" i="2"/>
  <c r="Y291" i="2"/>
  <c r="AK291" i="2" s="1"/>
  <c r="M292" i="2"/>
  <c r="U292" i="2"/>
  <c r="I293" i="2"/>
  <c r="E294" i="2"/>
  <c r="M294" i="2"/>
  <c r="U294" i="2"/>
  <c r="AE386" i="2"/>
  <c r="D268" i="2"/>
  <c r="L268" i="2"/>
  <c r="P268" i="2"/>
  <c r="T268" i="2"/>
  <c r="X268" i="2"/>
  <c r="H269" i="2"/>
  <c r="L269" i="2"/>
  <c r="X269" i="2"/>
  <c r="AB269" i="2"/>
  <c r="D270" i="2"/>
  <c r="H270" i="2"/>
  <c r="P270" i="2"/>
  <c r="T270" i="2"/>
  <c r="D271" i="2"/>
  <c r="H271" i="2"/>
  <c r="L271" i="2"/>
  <c r="T271" i="2"/>
  <c r="X271" i="2"/>
  <c r="H272" i="2"/>
  <c r="L272" i="2"/>
  <c r="T272" i="2"/>
  <c r="D273" i="2"/>
  <c r="H273" i="2"/>
  <c r="P273" i="2"/>
  <c r="T273" i="2"/>
  <c r="X273" i="2"/>
  <c r="H274" i="2"/>
  <c r="L274" i="2"/>
  <c r="P274" i="2"/>
  <c r="X274" i="2"/>
  <c r="D275" i="2"/>
  <c r="H275" i="2"/>
  <c r="P275" i="2"/>
  <c r="T275" i="2"/>
  <c r="X275" i="2"/>
  <c r="H276" i="2"/>
  <c r="L276" i="2"/>
  <c r="P276" i="2"/>
  <c r="X276" i="2"/>
  <c r="D277" i="2"/>
  <c r="H277" i="2"/>
  <c r="P277" i="2"/>
  <c r="T277" i="2"/>
  <c r="X277" i="2"/>
  <c r="AB277" i="2"/>
  <c r="H278" i="2"/>
  <c r="L278" i="2"/>
  <c r="P278" i="2"/>
  <c r="X278" i="2"/>
  <c r="D279" i="2"/>
  <c r="H279" i="2"/>
  <c r="P279" i="2"/>
  <c r="T279" i="2"/>
  <c r="X279" i="2"/>
  <c r="D280" i="2"/>
  <c r="H280" i="2"/>
  <c r="L280" i="2"/>
  <c r="T280" i="2"/>
  <c r="X280" i="2"/>
  <c r="D281" i="2"/>
  <c r="L281" i="2"/>
  <c r="P281" i="2"/>
  <c r="T281" i="2"/>
  <c r="H282" i="2"/>
  <c r="L282" i="2"/>
  <c r="P282" i="2"/>
  <c r="X282" i="2"/>
  <c r="H283" i="2"/>
  <c r="L283" i="2"/>
  <c r="P283" i="2"/>
  <c r="X283" i="2"/>
  <c r="D284" i="2"/>
  <c r="L284" i="2"/>
  <c r="P284" i="2"/>
  <c r="T284" i="2"/>
  <c r="H285" i="2"/>
  <c r="L285" i="2"/>
  <c r="P285" i="2"/>
  <c r="X285" i="2"/>
  <c r="D286" i="2"/>
  <c r="H286" i="2"/>
  <c r="L286" i="2"/>
  <c r="T286" i="2"/>
  <c r="X286" i="2"/>
  <c r="D287" i="2"/>
  <c r="H287" i="2"/>
  <c r="P287" i="2"/>
  <c r="T287" i="2"/>
  <c r="X287" i="2"/>
  <c r="D288" i="2"/>
  <c r="H288" i="2"/>
  <c r="X288" i="2"/>
  <c r="D289" i="2"/>
  <c r="H289" i="2"/>
  <c r="L289" i="2"/>
  <c r="T289" i="2"/>
  <c r="X289" i="2"/>
  <c r="D290" i="2"/>
  <c r="H290" i="2"/>
  <c r="P290" i="2"/>
  <c r="T290" i="2"/>
  <c r="X290" i="2"/>
  <c r="H291" i="2"/>
  <c r="L291" i="2"/>
  <c r="P291" i="2"/>
  <c r="X291" i="2"/>
  <c r="D292" i="2"/>
  <c r="H292" i="2"/>
  <c r="T292" i="2"/>
  <c r="AB292" i="2"/>
  <c r="D293" i="2"/>
  <c r="L293" i="2"/>
  <c r="P293" i="2"/>
  <c r="T293" i="2"/>
  <c r="D294" i="2"/>
  <c r="H294" i="2"/>
  <c r="P294" i="2"/>
  <c r="T294" i="2"/>
  <c r="X294" i="2"/>
  <c r="M276" i="2"/>
  <c r="M281" i="2"/>
  <c r="M283" i="2"/>
  <c r="M285" i="2"/>
  <c r="M286" i="2"/>
  <c r="M287" i="2"/>
  <c r="M288" i="2"/>
  <c r="M289" i="2"/>
  <c r="D269" i="2"/>
  <c r="T269" i="2"/>
  <c r="AB272" i="2"/>
  <c r="AB283" i="2"/>
  <c r="P288" i="2"/>
  <c r="L292" i="2"/>
  <c r="AB294" i="2"/>
  <c r="AB273" i="2"/>
  <c r="AB274" i="2"/>
  <c r="AB275" i="2"/>
  <c r="L288" i="2"/>
  <c r="P292" i="2"/>
  <c r="AB293" i="2"/>
  <c r="M279" i="2"/>
  <c r="M282" i="2"/>
  <c r="AC268" i="2"/>
  <c r="AD279" i="2"/>
  <c r="F74" i="13"/>
  <c r="C269" i="2"/>
  <c r="C268" i="2"/>
  <c r="S268" i="2"/>
  <c r="AA268" i="2"/>
  <c r="G269" i="2"/>
  <c r="O269" i="2"/>
  <c r="C270" i="2"/>
  <c r="K270" i="2"/>
  <c r="S270" i="2"/>
  <c r="G271" i="2"/>
  <c r="AD290" i="2"/>
  <c r="AB279" i="2"/>
  <c r="AC287" i="2"/>
  <c r="AC289" i="2"/>
  <c r="AE377" i="2"/>
  <c r="O271" i="2"/>
  <c r="W271" i="2"/>
  <c r="C272" i="2"/>
  <c r="S272" i="2"/>
  <c r="AA272" i="2"/>
  <c r="G273" i="2"/>
  <c r="O273" i="2"/>
  <c r="W273" i="2"/>
  <c r="C274" i="2"/>
  <c r="K274" i="2"/>
  <c r="S274" i="2"/>
  <c r="AA274" i="2"/>
  <c r="G275" i="2"/>
  <c r="O275" i="2"/>
  <c r="C276" i="2"/>
  <c r="K276" i="2"/>
  <c r="S276" i="2"/>
  <c r="AA276" i="2"/>
  <c r="G277" i="2"/>
  <c r="O277" i="2"/>
  <c r="C278" i="2"/>
  <c r="K278" i="2"/>
  <c r="S278" i="2"/>
  <c r="AA278" i="2"/>
  <c r="G279" i="2"/>
  <c r="O279" i="2"/>
  <c r="W279" i="2"/>
  <c r="C280" i="2"/>
  <c r="K280" i="2"/>
  <c r="G281" i="2"/>
  <c r="O281" i="2"/>
  <c r="W281" i="2"/>
  <c r="C282" i="2"/>
  <c r="K282" i="2"/>
  <c r="S282" i="2"/>
  <c r="AA282" i="2"/>
  <c r="G283" i="2"/>
  <c r="O283" i="2"/>
  <c r="W283" i="2"/>
  <c r="C284" i="2"/>
  <c r="K284" i="2"/>
  <c r="S284" i="2"/>
  <c r="AA284" i="2"/>
  <c r="G285" i="2"/>
  <c r="O285" i="2"/>
  <c r="W285" i="2"/>
  <c r="K286" i="2"/>
  <c r="S286" i="2"/>
  <c r="AA286" i="2"/>
  <c r="G287" i="2"/>
  <c r="O287" i="2"/>
  <c r="W287" i="2"/>
  <c r="C288" i="2"/>
  <c r="K288" i="2"/>
  <c r="S288" i="2"/>
  <c r="AA288" i="2"/>
  <c r="G289" i="2"/>
  <c r="O289" i="2"/>
  <c r="W289" i="2"/>
  <c r="C290" i="2"/>
  <c r="K290" i="2"/>
  <c r="S290" i="2"/>
  <c r="AA290" i="2"/>
  <c r="G291" i="2"/>
  <c r="W291" i="2"/>
  <c r="C292" i="2"/>
  <c r="S292" i="2"/>
  <c r="AA292" i="2"/>
  <c r="G293" i="2"/>
  <c r="W293" i="2"/>
  <c r="C294" i="2"/>
  <c r="K294" i="2"/>
  <c r="AA294" i="2"/>
  <c r="AE287" i="2"/>
  <c r="Y5" i="2"/>
  <c r="Q5" i="2"/>
  <c r="Q71" i="2" s="1"/>
  <c r="I5" i="2"/>
  <c r="I71" i="2" s="1"/>
  <c r="E150" i="9"/>
  <c r="G268" i="2"/>
  <c r="O268" i="2"/>
  <c r="AE282" i="2"/>
  <c r="Z5" i="2"/>
  <c r="Z71" i="2" s="1"/>
  <c r="R5" i="2"/>
  <c r="R71" i="2" s="1"/>
  <c r="J5" i="2"/>
  <c r="J71" i="2" s="1"/>
  <c r="F86" i="13"/>
  <c r="F90" i="13"/>
  <c r="F94" i="13"/>
  <c r="H38" i="7"/>
  <c r="F82" i="13"/>
  <c r="F78" i="13"/>
  <c r="J38" i="7"/>
  <c r="K38" i="7"/>
  <c r="AD38" i="7"/>
  <c r="AE389" i="2"/>
  <c r="AE385" i="2"/>
  <c r="AE381" i="2"/>
  <c r="AE379" i="2"/>
  <c r="AE375" i="2"/>
  <c r="AE392" i="2"/>
  <c r="AE390" i="2"/>
  <c r="AE384" i="2"/>
  <c r="AE382" i="2"/>
  <c r="AE380" i="2"/>
  <c r="AE376" i="2"/>
  <c r="AE372" i="2"/>
  <c r="AE368" i="2"/>
  <c r="L38" i="7"/>
  <c r="AB38" i="7"/>
  <c r="AB268" i="2"/>
  <c r="AB282" i="2"/>
  <c r="AB284" i="2"/>
  <c r="AB288" i="2"/>
  <c r="AB290" i="2"/>
  <c r="AC270" i="2"/>
  <c r="U276" i="2"/>
  <c r="F38" i="7"/>
  <c r="F71" i="13"/>
  <c r="F38" i="13"/>
  <c r="AE391" i="2"/>
  <c r="G38" i="7"/>
  <c r="F5" i="13"/>
  <c r="AE38" i="7"/>
  <c r="AE388" i="2"/>
  <c r="AC38" i="7"/>
  <c r="AE378" i="2"/>
  <c r="I38" i="7"/>
  <c r="AE374" i="2"/>
  <c r="AA5" i="2"/>
  <c r="AA71" i="2" s="1"/>
  <c r="S5" i="2"/>
  <c r="S71" i="2" s="1"/>
  <c r="K5" i="2"/>
  <c r="K71" i="2" s="1"/>
  <c r="AE5" i="2"/>
  <c r="AE71" i="2" s="1"/>
  <c r="AD268" i="2"/>
  <c r="X5" i="2"/>
  <c r="P5" i="2"/>
  <c r="P71" i="2" s="1"/>
  <c r="H5" i="2"/>
  <c r="H71" i="2" s="1"/>
  <c r="W5" i="2"/>
  <c r="W71" i="2" s="1"/>
  <c r="O5" i="2"/>
  <c r="O71" i="2" s="1"/>
  <c r="G5" i="2"/>
  <c r="G71" i="2" s="1"/>
  <c r="AE286" i="2"/>
  <c r="AE270" i="2"/>
  <c r="AD5" i="2"/>
  <c r="AD71" i="2" s="1"/>
  <c r="V5" i="2"/>
  <c r="V71" i="2" s="1"/>
  <c r="N5" i="2"/>
  <c r="N71" i="2" s="1"/>
  <c r="F5" i="2"/>
  <c r="F71" i="2" s="1"/>
  <c r="AC5" i="2"/>
  <c r="AC71" i="2" s="1"/>
  <c r="U5" i="2"/>
  <c r="U71" i="2" s="1"/>
  <c r="M5" i="2"/>
  <c r="M71" i="2" s="1"/>
  <c r="E5" i="2"/>
  <c r="E71" i="2" s="1"/>
  <c r="AC291" i="2"/>
  <c r="AB5" i="2"/>
  <c r="AB71" i="2" s="1"/>
  <c r="T5" i="2"/>
  <c r="T71" i="2" s="1"/>
  <c r="L5" i="2"/>
  <c r="L71" i="2" s="1"/>
  <c r="D5" i="2"/>
  <c r="D71" i="2" s="1"/>
  <c r="M364" i="7"/>
  <c r="P364" i="7"/>
  <c r="K266" i="7"/>
  <c r="F168" i="7"/>
  <c r="L364" i="7"/>
  <c r="AC272" i="2"/>
  <c r="AC276" i="2"/>
  <c r="Q277" i="2"/>
  <c r="AC278" i="2"/>
  <c r="AE366" i="2"/>
  <c r="AE387" i="2"/>
  <c r="AE371" i="2"/>
  <c r="AE370" i="2"/>
  <c r="AE369" i="2"/>
  <c r="AE383" i="2"/>
  <c r="AE367" i="2"/>
  <c r="AC293" i="2"/>
  <c r="AC269" i="2"/>
  <c r="AC271" i="2"/>
  <c r="AC275" i="2"/>
  <c r="AC277" i="2"/>
  <c r="AC279" i="2"/>
  <c r="AB281" i="2"/>
  <c r="AB285" i="2"/>
  <c r="AB289" i="2"/>
  <c r="AE373" i="2"/>
  <c r="AD291" i="2"/>
  <c r="AE285" i="2"/>
  <c r="F1" i="9"/>
  <c r="E152" i="9"/>
  <c r="G168" i="7"/>
  <c r="K168" i="7"/>
  <c r="L266" i="7"/>
  <c r="AB266" i="7"/>
  <c r="Q364" i="7"/>
  <c r="F462" i="7"/>
  <c r="J462" i="7"/>
  <c r="G559" i="7"/>
  <c r="K559" i="7"/>
  <c r="O559" i="7"/>
  <c r="S559" i="7"/>
  <c r="K656" i="7"/>
  <c r="O656" i="7"/>
  <c r="S656" i="7"/>
  <c r="I753" i="7"/>
  <c r="Q753" i="7"/>
  <c r="F850" i="7"/>
  <c r="N850" i="7"/>
  <c r="AC266" i="7"/>
  <c r="AC462" i="7"/>
  <c r="AC656" i="7"/>
  <c r="F73" i="13"/>
  <c r="F77" i="13"/>
  <c r="F87" i="13"/>
  <c r="F91" i="13"/>
  <c r="F79" i="13"/>
  <c r="F81" i="13"/>
  <c r="F85" i="13"/>
  <c r="F89" i="13"/>
  <c r="F95" i="13"/>
  <c r="F97" i="13"/>
  <c r="AD287" i="2"/>
  <c r="AE278" i="2"/>
  <c r="AE291" i="2"/>
  <c r="AE275" i="2"/>
  <c r="AD293" i="2"/>
  <c r="AD281" i="2"/>
  <c r="AD292" i="2"/>
  <c r="U280" i="2"/>
  <c r="AC280" i="2"/>
  <c r="AB286" i="2"/>
  <c r="AB291" i="2"/>
  <c r="AD294" i="2"/>
  <c r="AD286" i="2"/>
  <c r="AB287" i="2"/>
  <c r="AE294" i="2"/>
  <c r="AE283" i="2"/>
  <c r="AE279" i="2"/>
  <c r="I168" i="7"/>
  <c r="F266" i="7"/>
  <c r="J266" i="7"/>
  <c r="G364" i="7"/>
  <c r="K364" i="7"/>
  <c r="O364" i="7"/>
  <c r="S364" i="7"/>
  <c r="H462" i="7"/>
  <c r="L462" i="7"/>
  <c r="P462" i="7"/>
  <c r="AB462" i="7"/>
  <c r="M559" i="7"/>
  <c r="Q559" i="7"/>
  <c r="M656" i="7"/>
  <c r="G753" i="7"/>
  <c r="K753" i="7"/>
  <c r="O753" i="7"/>
  <c r="S753" i="7"/>
  <c r="L850" i="7"/>
  <c r="I947" i="7"/>
  <c r="AD271" i="2"/>
  <c r="AE277" i="2"/>
  <c r="AE274" i="2"/>
  <c r="F267" i="13"/>
  <c r="AE753" i="7"/>
  <c r="E274" i="2"/>
  <c r="AD289" i="2"/>
  <c r="H168" i="7"/>
  <c r="AB168" i="7"/>
  <c r="I266" i="7"/>
  <c r="F364" i="7"/>
  <c r="J364" i="7"/>
  <c r="N364" i="7"/>
  <c r="G462" i="7"/>
  <c r="O462" i="7"/>
  <c r="H559" i="7"/>
  <c r="L559" i="7"/>
  <c r="P559" i="7"/>
  <c r="H656" i="7"/>
  <c r="P656" i="7"/>
  <c r="AB656" i="7"/>
  <c r="F753" i="7"/>
  <c r="J753" i="7"/>
  <c r="N753" i="7"/>
  <c r="G850" i="7"/>
  <c r="K850" i="7"/>
  <c r="O850" i="7"/>
  <c r="S850" i="7"/>
  <c r="L947" i="7"/>
  <c r="AD753" i="7"/>
  <c r="AD462" i="7"/>
  <c r="AD850" i="7"/>
  <c r="AD266" i="7"/>
  <c r="AC850" i="7"/>
  <c r="AE24" i="7"/>
  <c r="AE462" i="7"/>
  <c r="AE850" i="7"/>
  <c r="F75" i="13"/>
  <c r="AD656" i="7"/>
  <c r="AE290" i="2"/>
  <c r="AE656" i="7"/>
  <c r="AD285" i="2"/>
  <c r="AE293" i="2"/>
  <c r="AB271" i="2"/>
  <c r="AE168" i="7"/>
  <c r="AD284" i="2"/>
  <c r="AD269" i="2"/>
  <c r="AC273" i="2"/>
  <c r="AD288" i="2"/>
  <c r="AE272" i="2"/>
  <c r="AE269" i="2"/>
  <c r="AE289" i="2"/>
  <c r="AE281" i="2"/>
  <c r="AE273" i="2"/>
  <c r="AD272" i="2"/>
  <c r="AD273" i="2"/>
  <c r="AC274" i="2"/>
  <c r="AE280" i="2"/>
  <c r="AE271" i="2"/>
  <c r="AE268" i="2"/>
  <c r="AE276" i="2"/>
  <c r="AD283" i="2"/>
  <c r="AE288" i="2"/>
  <c r="AE284" i="2"/>
  <c r="AE292" i="2"/>
  <c r="Y71" i="2" l="1"/>
  <c r="AK71" i="2" s="1"/>
  <c r="AK5" i="2"/>
  <c r="D151" i="9"/>
  <c r="D161" i="9"/>
  <c r="D149" i="9"/>
  <c r="E163" i="9"/>
  <c r="E157" i="9"/>
  <c r="D159" i="9"/>
  <c r="AL109" i="9"/>
  <c r="AL116" i="9"/>
  <c r="AL127" i="9"/>
  <c r="AL119" i="9"/>
  <c r="AL111" i="9"/>
  <c r="AL108" i="9"/>
  <c r="AL124" i="9"/>
  <c r="AL107" i="9"/>
  <c r="AL105" i="9"/>
  <c r="AL125" i="9"/>
  <c r="AL117" i="9"/>
  <c r="AL131" i="9"/>
  <c r="AL123" i="9"/>
  <c r="AL115" i="9"/>
  <c r="AL129" i="9"/>
  <c r="AL121" i="9"/>
  <c r="AL113" i="9"/>
  <c r="AL126" i="9"/>
  <c r="AL118" i="9"/>
  <c r="AL110" i="9"/>
  <c r="AL128" i="9"/>
  <c r="AL112" i="9"/>
  <c r="AL106" i="9"/>
  <c r="AL130" i="9"/>
  <c r="AL122" i="9"/>
  <c r="AL114" i="9"/>
  <c r="E142" i="9"/>
  <c r="D141" i="9"/>
  <c r="D155" i="9"/>
  <c r="E160" i="9"/>
  <c r="F142" i="9"/>
  <c r="F158" i="9"/>
  <c r="F149" i="9"/>
  <c r="F163" i="9"/>
  <c r="F156" i="9"/>
  <c r="F140" i="9"/>
  <c r="F141" i="9"/>
  <c r="F157" i="9"/>
  <c r="F162" i="9"/>
  <c r="F143" i="9"/>
  <c r="F146" i="9"/>
  <c r="F161" i="9"/>
  <c r="F160" i="9"/>
  <c r="F151" i="9"/>
  <c r="F155" i="9"/>
  <c r="F159" i="9"/>
  <c r="F145" i="9"/>
  <c r="F152" i="9"/>
  <c r="F144" i="9"/>
  <c r="E144" i="9"/>
  <c r="D158" i="9"/>
  <c r="AL656" i="7"/>
  <c r="AL97" i="7"/>
  <c r="AL753" i="7"/>
  <c r="AE89" i="7"/>
  <c r="AL24" i="7"/>
  <c r="X71" i="2"/>
  <c r="D157" i="9"/>
  <c r="E158" i="9"/>
  <c r="E159" i="9"/>
  <c r="E161" i="9"/>
  <c r="AF104" i="9"/>
  <c r="AA104" i="9"/>
  <c r="AC104" i="9"/>
  <c r="N104" i="9"/>
  <c r="W104" i="9"/>
  <c r="D104" i="9"/>
  <c r="J104" i="9"/>
  <c r="AD104" i="9"/>
  <c r="E71" i="9"/>
  <c r="E38" i="9"/>
  <c r="AG104" i="9"/>
  <c r="AI104" i="9"/>
  <c r="AK104" i="9" s="1"/>
  <c r="T104" i="9"/>
  <c r="Z104" i="9"/>
  <c r="AL104" i="9" s="1"/>
  <c r="S104" i="9"/>
  <c r="D71" i="9"/>
  <c r="D38" i="9"/>
  <c r="AH104" i="9"/>
  <c r="P104" i="9"/>
  <c r="Y104" i="9"/>
  <c r="L104" i="9"/>
  <c r="E104" i="9"/>
  <c r="O104" i="9"/>
  <c r="V104" i="9"/>
  <c r="H104" i="9"/>
  <c r="AB104" i="9"/>
  <c r="U104" i="9"/>
  <c r="E5" i="9"/>
  <c r="F104" i="9"/>
  <c r="X104" i="9"/>
  <c r="Q104" i="9"/>
  <c r="R104" i="9"/>
  <c r="D5" i="9"/>
  <c r="I104" i="9"/>
  <c r="K104" i="9"/>
  <c r="M104" i="9"/>
  <c r="AE104" i="9"/>
  <c r="G104" i="9"/>
  <c r="F138" i="10"/>
  <c r="F239" i="10"/>
  <c r="D405" i="10"/>
  <c r="D239" i="10"/>
  <c r="D138" i="10"/>
  <c r="E239" i="10"/>
  <c r="F405" i="10"/>
  <c r="E405" i="10"/>
  <c r="E138" i="10"/>
  <c r="D306" i="10"/>
  <c r="F306" i="10"/>
  <c r="E306" i="10"/>
  <c r="F39" i="10"/>
  <c r="D205" i="10"/>
  <c r="F205" i="10"/>
  <c r="D39" i="10"/>
  <c r="E39" i="10"/>
  <c r="E205" i="10"/>
  <c r="D105" i="10"/>
  <c r="F272" i="10"/>
  <c r="D372" i="10"/>
  <c r="F372" i="10"/>
  <c r="E105" i="10"/>
  <c r="D272" i="10"/>
  <c r="E272" i="10"/>
  <c r="E6" i="10"/>
  <c r="D172" i="10"/>
  <c r="E372" i="10"/>
  <c r="F105" i="10"/>
  <c r="F172" i="10"/>
  <c r="F6" i="10"/>
  <c r="D6" i="10"/>
  <c r="E172" i="10"/>
  <c r="E339" i="10"/>
  <c r="D72" i="10"/>
  <c r="E72" i="10"/>
  <c r="F339" i="10"/>
  <c r="D339" i="10"/>
  <c r="F72" i="10"/>
  <c r="D144" i="9"/>
  <c r="D152" i="9"/>
  <c r="D142" i="9"/>
  <c r="D150" i="9"/>
  <c r="E149" i="9"/>
  <c r="E155" i="9"/>
  <c r="D140" i="9"/>
  <c r="D164" i="9"/>
  <c r="H1" i="10"/>
  <c r="E145" i="9"/>
  <c r="E164" i="9"/>
  <c r="F70" i="7"/>
  <c r="E143" i="9"/>
  <c r="D148" i="9"/>
  <c r="E140" i="9"/>
  <c r="D156" i="9"/>
  <c r="D139" i="9"/>
  <c r="D147" i="9"/>
  <c r="D145" i="9"/>
  <c r="J267" i="2"/>
  <c r="K70" i="7"/>
  <c r="P365" i="2"/>
  <c r="E267" i="2"/>
  <c r="V365" i="2"/>
  <c r="AA365" i="2"/>
  <c r="Z365" i="2"/>
  <c r="I365" i="2"/>
  <c r="J365" i="2"/>
  <c r="G267" i="2"/>
  <c r="X267" i="2"/>
  <c r="I267" i="2"/>
  <c r="W267" i="2"/>
  <c r="L365" i="2"/>
  <c r="S365" i="2"/>
  <c r="AB365" i="2"/>
  <c r="H365" i="2"/>
  <c r="AD267" i="2"/>
  <c r="AC365" i="2"/>
  <c r="U267" i="2"/>
  <c r="G365" i="2"/>
  <c r="N267" i="2"/>
  <c r="Z267" i="2"/>
  <c r="T267" i="2"/>
  <c r="H70" i="7"/>
  <c r="K365" i="2"/>
  <c r="K267" i="2"/>
  <c r="G70" i="7"/>
  <c r="L70" i="7"/>
  <c r="Q365" i="2"/>
  <c r="R365" i="2"/>
  <c r="C365" i="2"/>
  <c r="S267" i="2"/>
  <c r="AD365" i="2"/>
  <c r="O267" i="2"/>
  <c r="V267" i="2"/>
  <c r="Y365" i="2"/>
  <c r="AK365" i="2" s="1"/>
  <c r="O365" i="2"/>
  <c r="AB267" i="2"/>
  <c r="F267" i="2"/>
  <c r="X365" i="2"/>
  <c r="F70" i="13"/>
  <c r="AE365" i="2"/>
  <c r="P267" i="2"/>
  <c r="R267" i="2"/>
  <c r="C267" i="2"/>
  <c r="AA267" i="2"/>
  <c r="AC267" i="2"/>
  <c r="D267" i="2"/>
  <c r="Y267" i="2"/>
  <c r="AK267" i="2" s="1"/>
  <c r="Q267" i="2"/>
  <c r="H267" i="2"/>
  <c r="M267" i="2"/>
  <c r="L267" i="2"/>
  <c r="M365" i="2"/>
  <c r="D365" i="2"/>
  <c r="E147" i="9"/>
  <c r="T365" i="2"/>
  <c r="U365" i="2"/>
  <c r="N365" i="2"/>
  <c r="E151" i="9"/>
  <c r="E365" i="2"/>
  <c r="F365" i="2"/>
  <c r="W365" i="2"/>
  <c r="F148" i="9"/>
  <c r="F150" i="9"/>
  <c r="F164" i="9"/>
  <c r="F139" i="9"/>
  <c r="F154" i="9"/>
  <c r="G1" i="9"/>
  <c r="E148" i="9"/>
  <c r="E156" i="9"/>
  <c r="F147" i="9"/>
  <c r="D162" i="9"/>
  <c r="E146" i="9"/>
  <c r="D138" i="9"/>
  <c r="E138" i="9"/>
  <c r="D146" i="9"/>
  <c r="E162" i="9"/>
  <c r="E139" i="9"/>
  <c r="E154" i="9"/>
  <c r="E141" i="9"/>
  <c r="D154" i="9"/>
  <c r="J70" i="7"/>
  <c r="I70" i="7"/>
  <c r="AE267" i="2"/>
  <c r="G142" i="9" l="1"/>
  <c r="G140" i="9"/>
  <c r="G159" i="9"/>
  <c r="G151" i="9"/>
  <c r="G145" i="9"/>
  <c r="G144" i="9"/>
  <c r="G163" i="9"/>
  <c r="G147" i="9"/>
  <c r="G143" i="9"/>
  <c r="D137" i="9"/>
  <c r="G154" i="9"/>
  <c r="G405" i="10"/>
  <c r="G339" i="10"/>
  <c r="F71" i="9"/>
  <c r="G306" i="10"/>
  <c r="E137" i="9"/>
  <c r="G239" i="10"/>
  <c r="G138" i="10"/>
  <c r="G105" i="10"/>
  <c r="G272" i="10"/>
  <c r="G172" i="10"/>
  <c r="G72" i="10"/>
  <c r="F138" i="9"/>
  <c r="F38" i="9"/>
  <c r="F137" i="9" s="1"/>
  <c r="G6" i="10"/>
  <c r="F5" i="9"/>
  <c r="G39" i="10"/>
  <c r="G205" i="10"/>
  <c r="G372" i="10"/>
  <c r="G155" i="9"/>
  <c r="G156" i="9"/>
  <c r="G160" i="9"/>
  <c r="G148" i="9"/>
  <c r="G141" i="9"/>
  <c r="G158" i="9"/>
  <c r="G161" i="9"/>
  <c r="G150" i="9"/>
  <c r="G149" i="9"/>
  <c r="G164" i="9"/>
  <c r="I1" i="10"/>
  <c r="G146" i="9"/>
  <c r="G152" i="9"/>
  <c r="G139" i="9"/>
  <c r="H1" i="9"/>
  <c r="G157" i="9"/>
  <c r="G162" i="9"/>
  <c r="H142" i="9" l="1"/>
  <c r="H163" i="9"/>
  <c r="H148" i="9"/>
  <c r="H141" i="9"/>
  <c r="H147" i="9"/>
  <c r="H154" i="9"/>
  <c r="H161" i="9"/>
  <c r="H146" i="9"/>
  <c r="H160" i="9"/>
  <c r="H159" i="9"/>
  <c r="H139" i="9"/>
  <c r="H145" i="9"/>
  <c r="H140" i="9"/>
  <c r="G5" i="9"/>
  <c r="H272" i="10"/>
  <c r="G71" i="9"/>
  <c r="H239" i="10"/>
  <c r="H138" i="10"/>
  <c r="H39" i="10"/>
  <c r="H372" i="10"/>
  <c r="H306" i="10"/>
  <c r="H105" i="10"/>
  <c r="H339" i="10"/>
  <c r="H72" i="10"/>
  <c r="H405" i="10"/>
  <c r="H205" i="10"/>
  <c r="H6" i="10"/>
  <c r="G138" i="9"/>
  <c r="G38" i="9"/>
  <c r="G137" i="9" s="1"/>
  <c r="H172" i="10"/>
  <c r="H150" i="9"/>
  <c r="J1" i="10"/>
  <c r="H155" i="9"/>
  <c r="H144" i="9"/>
  <c r="H158" i="9"/>
  <c r="H143" i="9"/>
  <c r="H157" i="9"/>
  <c r="H156" i="9"/>
  <c r="H162" i="9"/>
  <c r="H149" i="9"/>
  <c r="H164" i="9"/>
  <c r="H151" i="9"/>
  <c r="I1" i="9"/>
  <c r="H152" i="9"/>
  <c r="I148" i="9" l="1"/>
  <c r="I157" i="9"/>
  <c r="I140" i="9"/>
  <c r="I151" i="9"/>
  <c r="I139" i="9"/>
  <c r="I144" i="9"/>
  <c r="I146" i="9"/>
  <c r="I154" i="9"/>
  <c r="I152" i="9"/>
  <c r="H71" i="9"/>
  <c r="H5" i="9"/>
  <c r="I239" i="10"/>
  <c r="I339" i="10"/>
  <c r="I372" i="10"/>
  <c r="I105" i="10"/>
  <c r="I6" i="10"/>
  <c r="I172" i="10"/>
  <c r="I306" i="10"/>
  <c r="I39" i="10"/>
  <c r="I272" i="10"/>
  <c r="I72" i="10"/>
  <c r="I138" i="10"/>
  <c r="H138" i="9"/>
  <c r="H38" i="9"/>
  <c r="H137" i="9" s="1"/>
  <c r="I405" i="10"/>
  <c r="I205" i="10"/>
  <c r="I159" i="9"/>
  <c r="I147" i="9"/>
  <c r="I145" i="9"/>
  <c r="I162" i="9"/>
  <c r="I143" i="9"/>
  <c r="I142" i="9"/>
  <c r="I156" i="9"/>
  <c r="J1" i="9"/>
  <c r="I158" i="9"/>
  <c r="I161" i="9"/>
  <c r="I141" i="9"/>
  <c r="I163" i="9"/>
  <c r="I160" i="9"/>
  <c r="I150" i="9"/>
  <c r="I164" i="9"/>
  <c r="I155" i="9"/>
  <c r="K1" i="10"/>
  <c r="I149" i="9"/>
  <c r="J158" i="9" l="1"/>
  <c r="J150" i="9"/>
  <c r="J157" i="9"/>
  <c r="J156" i="9"/>
  <c r="J164" i="9"/>
  <c r="J145" i="9"/>
  <c r="J147" i="9"/>
  <c r="J161" i="9"/>
  <c r="J144" i="9"/>
  <c r="J143" i="9"/>
  <c r="J151" i="9"/>
  <c r="J146" i="9"/>
  <c r="J163" i="9"/>
  <c r="J162" i="9"/>
  <c r="K1" i="9"/>
  <c r="L1" i="9" s="1"/>
  <c r="J141" i="9"/>
  <c r="J159" i="9"/>
  <c r="J149" i="9"/>
  <c r="J154" i="9"/>
  <c r="J140" i="9"/>
  <c r="J155" i="9"/>
  <c r="J152" i="9"/>
  <c r="J160" i="9"/>
  <c r="J142" i="9"/>
  <c r="J148" i="9"/>
  <c r="J405" i="10"/>
  <c r="J138" i="10"/>
  <c r="J339" i="10"/>
  <c r="J372" i="10"/>
  <c r="J72" i="10"/>
  <c r="I138" i="9"/>
  <c r="I38" i="9"/>
  <c r="I137" i="9" s="1"/>
  <c r="J39" i="10"/>
  <c r="J205" i="10"/>
  <c r="J6" i="10"/>
  <c r="J272" i="10"/>
  <c r="J172" i="10"/>
  <c r="I71" i="9"/>
  <c r="J239" i="10"/>
  <c r="J306" i="10"/>
  <c r="I5" i="9"/>
  <c r="J105" i="10"/>
  <c r="L1" i="10"/>
  <c r="J139" i="9"/>
  <c r="J138" i="9"/>
  <c r="L158" i="9" l="1"/>
  <c r="L150" i="9"/>
  <c r="L156" i="9"/>
  <c r="L140" i="9"/>
  <c r="L149" i="9"/>
  <c r="L162" i="9"/>
  <c r="L143" i="9"/>
  <c r="K142" i="9"/>
  <c r="K157" i="9"/>
  <c r="K150" i="9"/>
  <c r="K158" i="9"/>
  <c r="K148" i="9"/>
  <c r="K156" i="9"/>
  <c r="K164" i="9"/>
  <c r="K138" i="9"/>
  <c r="K149" i="9"/>
  <c r="K140" i="9"/>
  <c r="K141" i="9"/>
  <c r="K159" i="9"/>
  <c r="K146" i="9"/>
  <c r="K163" i="9"/>
  <c r="K162" i="9"/>
  <c r="K145" i="9"/>
  <c r="K155" i="9"/>
  <c r="K161" i="9"/>
  <c r="K144" i="9"/>
  <c r="K147" i="9"/>
  <c r="K160" i="9"/>
  <c r="K139" i="9"/>
  <c r="K143" i="9"/>
  <c r="K154" i="9"/>
  <c r="K152" i="9"/>
  <c r="K151" i="9"/>
  <c r="J5" i="9"/>
  <c r="J71" i="9"/>
  <c r="J38" i="9"/>
  <c r="J137" i="9" s="1"/>
  <c r="K239" i="10"/>
  <c r="K306" i="10"/>
  <c r="K39" i="10"/>
  <c r="K138" i="10"/>
  <c r="K272" i="10"/>
  <c r="K6" i="10"/>
  <c r="K172" i="10"/>
  <c r="K72" i="10"/>
  <c r="K105" i="10"/>
  <c r="K405" i="10"/>
  <c r="K339" i="10"/>
  <c r="K205" i="10"/>
  <c r="K372" i="10"/>
  <c r="M1" i="10"/>
  <c r="L163" i="9"/>
  <c r="L147" i="9"/>
  <c r="L160" i="9"/>
  <c r="L144" i="9"/>
  <c r="L161" i="9"/>
  <c r="L145" i="9"/>
  <c r="L142" i="9"/>
  <c r="M1" i="9"/>
  <c r="L159" i="9"/>
  <c r="L157" i="9"/>
  <c r="L141" i="9"/>
  <c r="L155" i="9"/>
  <c r="L152" i="9"/>
  <c r="L151" i="9"/>
  <c r="L164" i="9"/>
  <c r="L148" i="9"/>
  <c r="L146" i="9"/>
  <c r="L154" i="9"/>
  <c r="K38" i="9" l="1"/>
  <c r="K137" i="9" s="1"/>
  <c r="K71" i="9"/>
  <c r="K5" i="9"/>
  <c r="M142" i="9"/>
  <c r="M158" i="9"/>
  <c r="M141" i="9"/>
  <c r="M164" i="9"/>
  <c r="M156" i="9"/>
  <c r="M140" i="9"/>
  <c r="M144" i="9"/>
  <c r="M143" i="9"/>
  <c r="M162" i="9"/>
  <c r="M161" i="9"/>
  <c r="M147" i="9"/>
  <c r="M160" i="9"/>
  <c r="L239" i="10"/>
  <c r="L39" i="10"/>
  <c r="L372" i="10"/>
  <c r="L6" i="10"/>
  <c r="L272" i="10"/>
  <c r="L71" i="9"/>
  <c r="L138" i="10"/>
  <c r="L205" i="10"/>
  <c r="L339" i="10"/>
  <c r="L306" i="10"/>
  <c r="L172" i="10"/>
  <c r="L72" i="10"/>
  <c r="L5" i="9"/>
  <c r="L38" i="9"/>
  <c r="L137" i="9" s="1"/>
  <c r="L105" i="10"/>
  <c r="L405" i="10"/>
  <c r="N1" i="10"/>
  <c r="N1" i="9"/>
  <c r="M155" i="9"/>
  <c r="M151" i="9"/>
  <c r="M149" i="9"/>
  <c r="M152" i="9"/>
  <c r="M163" i="9"/>
  <c r="M157" i="9"/>
  <c r="M150" i="9"/>
  <c r="M148" i="9"/>
  <c r="M159" i="9"/>
  <c r="M145" i="9"/>
  <c r="M154" i="9"/>
  <c r="M146" i="9"/>
  <c r="L138" i="9"/>
  <c r="L139" i="9"/>
  <c r="N142" i="9" l="1"/>
  <c r="N161" i="9"/>
  <c r="N145" i="9"/>
  <c r="N144" i="9"/>
  <c r="N154" i="9"/>
  <c r="M205" i="10"/>
  <c r="M172" i="10"/>
  <c r="M72" i="10"/>
  <c r="M306" i="10"/>
  <c r="M239" i="10"/>
  <c r="M372" i="10"/>
  <c r="M39" i="10"/>
  <c r="M105" i="10"/>
  <c r="M272" i="10"/>
  <c r="M6" i="10"/>
  <c r="M38" i="9"/>
  <c r="M137" i="9" s="1"/>
  <c r="M339" i="10"/>
  <c r="M71" i="9"/>
  <c r="M405" i="10"/>
  <c r="M138" i="10"/>
  <c r="M5" i="9"/>
  <c r="O1" i="10"/>
  <c r="M138" i="9"/>
  <c r="N159" i="9"/>
  <c r="N143" i="9"/>
  <c r="N157" i="9"/>
  <c r="N155" i="9"/>
  <c r="N150" i="9"/>
  <c r="N148" i="9"/>
  <c r="N151" i="9"/>
  <c r="O1" i="9"/>
  <c r="N152" i="9"/>
  <c r="N149" i="9"/>
  <c r="N147" i="9"/>
  <c r="N140" i="9"/>
  <c r="N141" i="9"/>
  <c r="N163" i="9"/>
  <c r="N156" i="9"/>
  <c r="N164" i="9"/>
  <c r="N160" i="9"/>
  <c r="N158" i="9"/>
  <c r="N162" i="9"/>
  <c r="N146" i="9"/>
  <c r="M139" i="9"/>
  <c r="O158" i="9" l="1"/>
  <c r="O148" i="9"/>
  <c r="O145" i="9"/>
  <c r="O162" i="9"/>
  <c r="O146" i="9"/>
  <c r="O160" i="9"/>
  <c r="N72" i="10"/>
  <c r="N172" i="10"/>
  <c r="N372" i="10"/>
  <c r="N38" i="9"/>
  <c r="N137" i="9" s="1"/>
  <c r="N405" i="10"/>
  <c r="N272" i="10"/>
  <c r="N39" i="10"/>
  <c r="N6" i="10"/>
  <c r="N339" i="10"/>
  <c r="N138" i="10"/>
  <c r="N205" i="10"/>
  <c r="N239" i="10"/>
  <c r="N71" i="9"/>
  <c r="N105" i="10"/>
  <c r="N5" i="9"/>
  <c r="N306" i="10"/>
  <c r="P1" i="10"/>
  <c r="N139" i="9"/>
  <c r="O152" i="9"/>
  <c r="O163" i="9"/>
  <c r="O147" i="9"/>
  <c r="O140" i="9"/>
  <c r="O149" i="9"/>
  <c r="O141" i="9"/>
  <c r="O156" i="9"/>
  <c r="O161" i="9"/>
  <c r="O143" i="9"/>
  <c r="O150" i="9"/>
  <c r="O159" i="9"/>
  <c r="O157" i="9"/>
  <c r="O164" i="9"/>
  <c r="O142" i="9"/>
  <c r="O151" i="9"/>
  <c r="P1" i="9"/>
  <c r="O144" i="9"/>
  <c r="O155" i="9"/>
  <c r="O154" i="9"/>
  <c r="N138" i="9"/>
  <c r="P150" i="9" l="1"/>
  <c r="P164" i="9"/>
  <c r="P141" i="9"/>
  <c r="P148" i="9"/>
  <c r="P157" i="9"/>
  <c r="P154" i="9"/>
  <c r="P161" i="9"/>
  <c r="P152" i="9"/>
  <c r="P143" i="9"/>
  <c r="P163" i="9"/>
  <c r="P151" i="9"/>
  <c r="P155" i="9"/>
  <c r="P145" i="9"/>
  <c r="O239" i="10"/>
  <c r="O272" i="10"/>
  <c r="O71" i="9"/>
  <c r="O138" i="10"/>
  <c r="O372" i="10"/>
  <c r="O172" i="10"/>
  <c r="O105" i="10"/>
  <c r="O339" i="10"/>
  <c r="O38" i="9"/>
  <c r="O137" i="9" s="1"/>
  <c r="O39" i="10"/>
  <c r="O5" i="9"/>
  <c r="O205" i="10"/>
  <c r="O72" i="10"/>
  <c r="O306" i="10"/>
  <c r="O405" i="10"/>
  <c r="O6" i="10"/>
  <c r="Q1" i="10"/>
  <c r="O139" i="9"/>
  <c r="P149" i="9"/>
  <c r="P147" i="9"/>
  <c r="P160" i="9"/>
  <c r="P144" i="9"/>
  <c r="P140" i="9"/>
  <c r="P158" i="9"/>
  <c r="P156" i="9"/>
  <c r="P142" i="9"/>
  <c r="Q1" i="9"/>
  <c r="P159" i="9"/>
  <c r="P162" i="9"/>
  <c r="P146" i="9"/>
  <c r="O138" i="9"/>
  <c r="Q150" i="9" l="1"/>
  <c r="Q158" i="9"/>
  <c r="Q157" i="9"/>
  <c r="Q164" i="9"/>
  <c r="Q163" i="9"/>
  <c r="Q162" i="9"/>
  <c r="Q145" i="9"/>
  <c r="Q144" i="9"/>
  <c r="Q152" i="9"/>
  <c r="Q151" i="9"/>
  <c r="Q146" i="9"/>
  <c r="P405" i="10"/>
  <c r="P205" i="10"/>
  <c r="P339" i="10"/>
  <c r="P138" i="10"/>
  <c r="P105" i="10"/>
  <c r="P372" i="10"/>
  <c r="P272" i="10"/>
  <c r="P38" i="9"/>
  <c r="P137" i="9" s="1"/>
  <c r="P172" i="10"/>
  <c r="P72" i="10"/>
  <c r="P239" i="10"/>
  <c r="P71" i="9"/>
  <c r="P5" i="9"/>
  <c r="P306" i="10"/>
  <c r="P39" i="10"/>
  <c r="P6" i="10"/>
  <c r="R1" i="10"/>
  <c r="Q149" i="9"/>
  <c r="Q161" i="9"/>
  <c r="Q148" i="9"/>
  <c r="Q159" i="9"/>
  <c r="Q143" i="9"/>
  <c r="Q156" i="9"/>
  <c r="Q155" i="9"/>
  <c r="Q147" i="9"/>
  <c r="R1" i="9"/>
  <c r="Q142" i="9"/>
  <c r="Q141" i="9"/>
  <c r="Q140" i="9"/>
  <c r="Q160" i="9"/>
  <c r="Q154" i="9"/>
  <c r="P138" i="9"/>
  <c r="P139" i="9"/>
  <c r="R142" i="9" l="1"/>
  <c r="R141" i="9"/>
  <c r="R148" i="9"/>
  <c r="R147" i="9"/>
  <c r="R144" i="9"/>
  <c r="R154" i="9"/>
  <c r="R143" i="9"/>
  <c r="R155" i="9"/>
  <c r="Q239" i="10"/>
  <c r="Q71" i="9"/>
  <c r="Q306" i="10"/>
  <c r="Q39" i="10"/>
  <c r="Q138" i="10"/>
  <c r="Q405" i="10"/>
  <c r="Q205" i="10"/>
  <c r="Q38" i="9"/>
  <c r="Q137" i="9" s="1"/>
  <c r="Q172" i="10"/>
  <c r="Q72" i="10"/>
  <c r="Q272" i="10"/>
  <c r="Q105" i="10"/>
  <c r="Q5" i="9"/>
  <c r="Q372" i="10"/>
  <c r="Q6" i="10"/>
  <c r="Q339" i="10"/>
  <c r="S1" i="10"/>
  <c r="R150" i="9"/>
  <c r="R149" i="9"/>
  <c r="R160" i="9"/>
  <c r="R164" i="9"/>
  <c r="R161" i="9"/>
  <c r="S1" i="9"/>
  <c r="R163" i="9"/>
  <c r="R159" i="9"/>
  <c r="R140" i="9"/>
  <c r="R157" i="9"/>
  <c r="R158" i="9"/>
  <c r="R151" i="9"/>
  <c r="R156" i="9"/>
  <c r="R145" i="9"/>
  <c r="R152" i="9"/>
  <c r="R162" i="9"/>
  <c r="R146" i="9"/>
  <c r="Q139" i="9"/>
  <c r="Q138" i="9"/>
  <c r="S142" i="9" l="1"/>
  <c r="S140" i="9"/>
  <c r="S155" i="9"/>
  <c r="S161" i="9"/>
  <c r="S144" i="9"/>
  <c r="S154" i="9"/>
  <c r="S147" i="9"/>
  <c r="R39" i="10"/>
  <c r="R372" i="10"/>
  <c r="R339" i="10"/>
  <c r="R71" i="9"/>
  <c r="R405" i="10"/>
  <c r="R138" i="10"/>
  <c r="R306" i="10"/>
  <c r="R272" i="10"/>
  <c r="R105" i="10"/>
  <c r="R6" i="10"/>
  <c r="R72" i="10"/>
  <c r="R38" i="9"/>
  <c r="R137" i="9" s="1"/>
  <c r="R5" i="9"/>
  <c r="R239" i="10"/>
  <c r="R205" i="10"/>
  <c r="R172" i="10"/>
  <c r="T1" i="10"/>
  <c r="R139" i="9"/>
  <c r="R138" i="9"/>
  <c r="S150" i="9"/>
  <c r="S159" i="9"/>
  <c r="S143" i="9"/>
  <c r="S141" i="9"/>
  <c r="S152" i="9"/>
  <c r="S157" i="9"/>
  <c r="S148" i="9"/>
  <c r="T1" i="9"/>
  <c r="S163" i="9"/>
  <c r="S164" i="9"/>
  <c r="S151" i="9"/>
  <c r="S160" i="9"/>
  <c r="S149" i="9"/>
  <c r="S156" i="9"/>
  <c r="S145" i="9"/>
  <c r="S158" i="9"/>
  <c r="S162" i="9"/>
  <c r="S146" i="9"/>
  <c r="T142" i="9" l="1"/>
  <c r="T156" i="9"/>
  <c r="T161" i="9"/>
  <c r="T147" i="9"/>
  <c r="T152" i="9"/>
  <c r="T159" i="9"/>
  <c r="T163" i="9"/>
  <c r="T162" i="9"/>
  <c r="S239" i="10"/>
  <c r="S71" i="9"/>
  <c r="S5" i="9"/>
  <c r="S405" i="10"/>
  <c r="S138" i="10"/>
  <c r="S372" i="10"/>
  <c r="S306" i="10"/>
  <c r="S38" i="9"/>
  <c r="S137" i="9" s="1"/>
  <c r="S339" i="10"/>
  <c r="S105" i="10"/>
  <c r="S172" i="10"/>
  <c r="S72" i="10"/>
  <c r="S205" i="10"/>
  <c r="S39" i="10"/>
  <c r="S272" i="10"/>
  <c r="S6" i="10"/>
  <c r="U1" i="10"/>
  <c r="S138" i="9"/>
  <c r="T160" i="9"/>
  <c r="T144" i="9"/>
  <c r="T140" i="9"/>
  <c r="T143" i="9"/>
  <c r="T141" i="9"/>
  <c r="T157" i="9"/>
  <c r="T150" i="9"/>
  <c r="T155" i="9"/>
  <c r="T148" i="9"/>
  <c r="T164" i="9"/>
  <c r="U1" i="9"/>
  <c r="T151" i="9"/>
  <c r="T149" i="9"/>
  <c r="T145" i="9"/>
  <c r="T158" i="9"/>
  <c r="T146" i="9"/>
  <c r="T154" i="9"/>
  <c r="S139" i="9"/>
  <c r="U141" i="9" l="1"/>
  <c r="U146" i="9"/>
  <c r="U144" i="9"/>
  <c r="U143" i="9"/>
  <c r="U162" i="9"/>
  <c r="U163" i="9"/>
  <c r="U161" i="9"/>
  <c r="U147" i="9"/>
  <c r="T5" i="9"/>
  <c r="T239" i="10"/>
  <c r="T105" i="10"/>
  <c r="T372" i="10"/>
  <c r="T172" i="10"/>
  <c r="T339" i="10"/>
  <c r="T272" i="10"/>
  <c r="T72" i="10"/>
  <c r="T405" i="10"/>
  <c r="T6" i="10"/>
  <c r="T306" i="10"/>
  <c r="T71" i="9"/>
  <c r="T138" i="10"/>
  <c r="T205" i="10"/>
  <c r="T38" i="9"/>
  <c r="T137" i="9" s="1"/>
  <c r="T39" i="10"/>
  <c r="V1" i="10"/>
  <c r="V1" i="9"/>
  <c r="U164" i="9"/>
  <c r="U160" i="9"/>
  <c r="U152" i="9"/>
  <c r="U145" i="9"/>
  <c r="U150" i="9"/>
  <c r="U159" i="9"/>
  <c r="U148" i="9"/>
  <c r="U157" i="9"/>
  <c r="U155" i="9"/>
  <c r="U142" i="9"/>
  <c r="U158" i="9"/>
  <c r="U140" i="9"/>
  <c r="U151" i="9"/>
  <c r="U156" i="9"/>
  <c r="U149" i="9"/>
  <c r="U154" i="9"/>
  <c r="T138" i="9"/>
  <c r="T139" i="9"/>
  <c r="U71" i="9" l="1"/>
  <c r="U38" i="9"/>
  <c r="U137" i="9" s="1"/>
  <c r="U138" i="10"/>
  <c r="U39" i="10"/>
  <c r="U105" i="10"/>
  <c r="U172" i="10"/>
  <c r="U239" i="10"/>
  <c r="U6" i="10"/>
  <c r="U339" i="10"/>
  <c r="U5" i="9"/>
  <c r="U306" i="10"/>
  <c r="U405" i="10"/>
  <c r="U72" i="10"/>
  <c r="U372" i="10"/>
  <c r="U272" i="10"/>
  <c r="U205" i="10"/>
  <c r="W1" i="10"/>
  <c r="U138" i="9"/>
  <c r="W1" i="9"/>
  <c r="U139" i="9"/>
  <c r="V71" i="9" l="1"/>
  <c r="V72" i="10"/>
  <c r="V405" i="10"/>
  <c r="V105" i="10"/>
  <c r="V306" i="10"/>
  <c r="V339" i="10"/>
  <c r="V5" i="9"/>
  <c r="V239" i="10"/>
  <c r="V38" i="9"/>
  <c r="V137" i="9" s="1"/>
  <c r="V39" i="10"/>
  <c r="V205" i="10"/>
  <c r="V272" i="10"/>
  <c r="V138" i="10"/>
  <c r="V372" i="10"/>
  <c r="V172" i="10"/>
  <c r="V6" i="10"/>
  <c r="X1" i="10"/>
  <c r="V151" i="9"/>
  <c r="V148" i="9"/>
  <c r="V162" i="9"/>
  <c r="V163" i="9"/>
  <c r="V147" i="9"/>
  <c r="V158" i="9"/>
  <c r="V150" i="9"/>
  <c r="V152" i="9"/>
  <c r="V164" i="9"/>
  <c r="V160" i="9"/>
  <c r="V155" i="9"/>
  <c r="V157" i="9"/>
  <c r="V146" i="9"/>
  <c r="V143" i="9"/>
  <c r="V141" i="9"/>
  <c r="V149" i="9"/>
  <c r="V140" i="9"/>
  <c r="V159" i="9"/>
  <c r="V156" i="9"/>
  <c r="V154" i="9"/>
  <c r="V142" i="9"/>
  <c r="V145" i="9"/>
  <c r="V144" i="9"/>
  <c r="V161" i="9"/>
  <c r="V139" i="9"/>
  <c r="V138" i="9"/>
  <c r="X1" i="9"/>
  <c r="W71" i="9" l="1"/>
  <c r="W306" i="10"/>
  <c r="W138" i="10"/>
  <c r="W172" i="10"/>
  <c r="W38" i="9"/>
  <c r="W137" i="9" s="1"/>
  <c r="W105" i="10"/>
  <c r="W6" i="10"/>
  <c r="W339" i="10"/>
  <c r="W39" i="10"/>
  <c r="W372" i="10"/>
  <c r="W272" i="10"/>
  <c r="W72" i="10"/>
  <c r="W5" i="9"/>
  <c r="W239" i="10"/>
  <c r="W205" i="10"/>
  <c r="W405" i="10"/>
  <c r="Y1" i="10"/>
  <c r="W154" i="9"/>
  <c r="W151" i="9"/>
  <c r="W141" i="9"/>
  <c r="W146" i="9"/>
  <c r="W156" i="9"/>
  <c r="W140" i="9"/>
  <c r="W158" i="9"/>
  <c r="W144" i="9"/>
  <c r="W157" i="9"/>
  <c r="W145" i="9"/>
  <c r="W162" i="9"/>
  <c r="W149" i="9"/>
  <c r="W160" i="9"/>
  <c r="W148" i="9"/>
  <c r="W143" i="9"/>
  <c r="W161" i="9"/>
  <c r="W155" i="9"/>
  <c r="W163" i="9"/>
  <c r="W159" i="9"/>
  <c r="W152" i="9"/>
  <c r="W147" i="9"/>
  <c r="W142" i="9"/>
  <c r="W164" i="9"/>
  <c r="W150" i="9"/>
  <c r="Y1" i="9"/>
  <c r="W138" i="9"/>
  <c r="W139" i="9"/>
  <c r="Y142" i="9" l="1"/>
  <c r="Y149" i="9"/>
  <c r="Y146" i="9"/>
  <c r="Y160" i="9"/>
  <c r="Y143" i="9"/>
  <c r="Y151" i="9"/>
  <c r="X272" i="10"/>
  <c r="X6" i="10"/>
  <c r="X306" i="10"/>
  <c r="X39" i="10"/>
  <c r="X5" i="9"/>
  <c r="X405" i="10"/>
  <c r="X372" i="10"/>
  <c r="X38" i="9"/>
  <c r="X137" i="9" s="1"/>
  <c r="X205" i="10"/>
  <c r="X339" i="10"/>
  <c r="X138" i="10"/>
  <c r="X105" i="10"/>
  <c r="X172" i="10"/>
  <c r="X239" i="10"/>
  <c r="X72" i="10"/>
  <c r="X143" i="9"/>
  <c r="X151" i="9"/>
  <c r="X152" i="9"/>
  <c r="X146" i="9"/>
  <c r="X162" i="9"/>
  <c r="X148" i="9"/>
  <c r="X157" i="9"/>
  <c r="X144" i="9"/>
  <c r="X141" i="9"/>
  <c r="X156" i="9"/>
  <c r="X145" i="9"/>
  <c r="X160" i="9"/>
  <c r="X155" i="9"/>
  <c r="X150" i="9"/>
  <c r="X140" i="9"/>
  <c r="X158" i="9"/>
  <c r="X161" i="9"/>
  <c r="X147" i="9"/>
  <c r="X159" i="9"/>
  <c r="X164" i="9"/>
  <c r="X142" i="9"/>
  <c r="X154" i="9"/>
  <c r="X163" i="9"/>
  <c r="X149" i="9"/>
  <c r="Z1" i="10"/>
  <c r="Y148" i="9"/>
  <c r="Y159" i="9"/>
  <c r="Y164" i="9"/>
  <c r="Y157" i="9"/>
  <c r="Y141" i="9"/>
  <c r="Y144" i="9"/>
  <c r="Y155" i="9"/>
  <c r="Y158" i="9"/>
  <c r="Z1" i="9"/>
  <c r="Y156" i="9"/>
  <c r="Y140" i="9"/>
  <c r="Y150" i="9"/>
  <c r="Y161" i="9"/>
  <c r="Y145" i="9"/>
  <c r="Y163" i="9"/>
  <c r="Y147" i="9"/>
  <c r="Y152" i="9"/>
  <c r="Y162" i="9"/>
  <c r="Y154" i="9"/>
  <c r="X138" i="9"/>
  <c r="X139" i="9"/>
  <c r="Z142" i="9" l="1"/>
  <c r="Z141" i="9"/>
  <c r="Z148" i="9"/>
  <c r="Z143" i="9"/>
  <c r="Z159" i="9"/>
  <c r="Z146" i="9"/>
  <c r="Z161" i="9"/>
  <c r="Z145" i="9"/>
  <c r="Y38" i="9"/>
  <c r="Y137" i="9" s="1"/>
  <c r="Y239" i="10"/>
  <c r="Y138" i="10"/>
  <c r="Y405" i="10"/>
  <c r="Y205" i="10"/>
  <c r="Y6" i="10"/>
  <c r="Y5" i="9"/>
  <c r="Y72" i="10"/>
  <c r="Y306" i="10"/>
  <c r="Y172" i="10"/>
  <c r="Y372" i="10"/>
  <c r="Y339" i="10"/>
  <c r="Y272" i="10"/>
  <c r="Y39" i="10"/>
  <c r="Y105" i="10"/>
  <c r="AA1" i="10"/>
  <c r="Y139" i="9"/>
  <c r="Z155" i="9"/>
  <c r="Z150" i="9"/>
  <c r="Z151" i="9"/>
  <c r="Z149" i="9"/>
  <c r="Z160" i="9"/>
  <c r="Z144" i="9"/>
  <c r="Z163" i="9"/>
  <c r="Z164" i="9"/>
  <c r="Z147" i="9"/>
  <c r="Z158" i="9"/>
  <c r="Z140" i="9"/>
  <c r="AA1" i="9"/>
  <c r="Z156" i="9"/>
  <c r="Z152" i="9"/>
  <c r="Z157" i="9"/>
  <c r="Z154" i="9"/>
  <c r="Z162" i="9"/>
  <c r="Y138" i="9"/>
  <c r="AA142" i="9" l="1"/>
  <c r="AA150" i="9"/>
  <c r="AA149" i="9"/>
  <c r="AA141" i="9"/>
  <c r="AA156" i="9"/>
  <c r="AA140" i="9"/>
  <c r="AA163" i="9"/>
  <c r="AA145" i="9"/>
  <c r="AA155" i="9"/>
  <c r="AA161" i="9"/>
  <c r="AA154" i="9"/>
  <c r="AA160" i="9"/>
  <c r="AA151" i="9"/>
  <c r="AA143" i="9"/>
  <c r="Z239" i="10"/>
  <c r="Z272" i="10"/>
  <c r="Z172" i="10"/>
  <c r="Z372" i="10"/>
  <c r="Z72" i="10"/>
  <c r="Z6" i="10"/>
  <c r="Z138" i="10"/>
  <c r="Z105" i="10"/>
  <c r="Z339" i="10"/>
  <c r="Z39" i="10"/>
  <c r="Z306" i="10"/>
  <c r="Z205" i="10"/>
  <c r="Z5" i="9"/>
  <c r="Z38" i="9"/>
  <c r="Z137" i="9" s="1"/>
  <c r="Z405" i="10"/>
  <c r="AB1" i="10"/>
  <c r="AA144" i="9"/>
  <c r="AA158" i="9"/>
  <c r="AA147" i="9"/>
  <c r="AA152" i="9"/>
  <c r="AA159" i="9"/>
  <c r="AA157" i="9"/>
  <c r="AA164" i="9"/>
  <c r="AB1" i="9"/>
  <c r="AA148" i="9"/>
  <c r="AA146" i="9"/>
  <c r="AA162" i="9"/>
  <c r="Z139" i="9"/>
  <c r="Z138" i="9"/>
  <c r="AB158" i="9" l="1"/>
  <c r="AB147" i="9"/>
  <c r="AB152" i="9"/>
  <c r="AB155" i="9"/>
  <c r="AB161" i="9"/>
  <c r="AB145" i="9"/>
  <c r="AA306" i="10"/>
  <c r="AA6" i="10"/>
  <c r="AA339" i="10"/>
  <c r="AA39" i="10"/>
  <c r="AA205" i="10"/>
  <c r="AA138" i="10"/>
  <c r="AA72" i="10"/>
  <c r="AA405" i="10"/>
  <c r="AA38" i="9"/>
  <c r="AA137" i="9" s="1"/>
  <c r="AA372" i="10"/>
  <c r="AA5" i="9"/>
  <c r="AA239" i="10"/>
  <c r="AA172" i="10"/>
  <c r="AA105" i="10"/>
  <c r="AA272" i="10"/>
  <c r="AC1" i="10"/>
  <c r="AA139" i="9"/>
  <c r="AA138" i="9"/>
  <c r="AB163" i="9"/>
  <c r="AB142" i="9"/>
  <c r="AB159" i="9"/>
  <c r="AB143" i="9"/>
  <c r="AB156" i="9"/>
  <c r="AB157" i="9"/>
  <c r="AB141" i="9"/>
  <c r="AB150" i="9"/>
  <c r="AB151" i="9"/>
  <c r="AB164" i="9"/>
  <c r="AB148" i="9"/>
  <c r="AB149" i="9"/>
  <c r="AB140" i="9"/>
  <c r="AB160" i="9"/>
  <c r="AC1" i="9"/>
  <c r="AB144" i="9"/>
  <c r="AB162" i="9"/>
  <c r="AB154" i="9"/>
  <c r="AB146" i="9"/>
  <c r="AC164" i="9" l="1"/>
  <c r="AC149" i="9"/>
  <c r="AC140" i="9"/>
  <c r="AC152" i="9"/>
  <c r="AC155" i="9"/>
  <c r="AC161" i="9"/>
  <c r="AC160" i="9"/>
  <c r="AC146" i="9"/>
  <c r="AB5" i="9"/>
  <c r="AB405" i="10"/>
  <c r="AB272" i="10"/>
  <c r="AB138" i="10"/>
  <c r="AB72" i="10"/>
  <c r="AB38" i="9"/>
  <c r="AB137" i="9" s="1"/>
  <c r="AB205" i="10"/>
  <c r="AB372" i="10"/>
  <c r="AB105" i="10"/>
  <c r="AB39" i="10"/>
  <c r="AB6" i="10"/>
  <c r="AB339" i="10"/>
  <c r="AB239" i="10"/>
  <c r="AB306" i="10"/>
  <c r="AB172" i="10"/>
  <c r="AD1" i="10"/>
  <c r="AC148" i="9"/>
  <c r="AC159" i="9"/>
  <c r="AC143" i="9"/>
  <c r="AC144" i="9"/>
  <c r="AC150" i="9"/>
  <c r="AC151" i="9"/>
  <c r="AC142" i="9"/>
  <c r="AC147" i="9"/>
  <c r="AC158" i="9"/>
  <c r="AC145" i="9"/>
  <c r="AC156" i="9"/>
  <c r="AC163" i="9"/>
  <c r="AC141" i="9"/>
  <c r="AD1" i="9"/>
  <c r="AC157" i="9"/>
  <c r="AC154" i="9"/>
  <c r="AC162" i="9"/>
  <c r="AB139" i="9"/>
  <c r="AB138" i="9"/>
  <c r="AD142" i="9" l="1"/>
  <c r="AD156" i="9"/>
  <c r="AD157" i="9"/>
  <c r="AD148" i="9"/>
  <c r="AD146" i="9"/>
  <c r="AD143" i="9"/>
  <c r="AD154" i="9"/>
  <c r="AD152" i="9"/>
  <c r="AD151" i="9"/>
  <c r="AC38" i="9"/>
  <c r="AC137" i="9" s="1"/>
  <c r="AC172" i="10"/>
  <c r="AC39" i="10"/>
  <c r="AC306" i="10"/>
  <c r="AC372" i="10"/>
  <c r="AC6" i="10"/>
  <c r="AC105" i="10"/>
  <c r="AC272" i="10"/>
  <c r="AC5" i="9"/>
  <c r="AC405" i="10"/>
  <c r="AC138" i="10"/>
  <c r="AC239" i="10"/>
  <c r="AC72" i="10"/>
  <c r="AC205" i="10"/>
  <c r="AC339" i="10"/>
  <c r="AE1" i="10"/>
  <c r="AC138" i="9"/>
  <c r="AC139" i="9"/>
  <c r="AD141" i="9"/>
  <c r="AD140" i="9"/>
  <c r="AD145" i="9"/>
  <c r="AD147" i="9"/>
  <c r="AD158" i="9"/>
  <c r="AD149" i="9"/>
  <c r="AD144" i="9"/>
  <c r="AD160" i="9"/>
  <c r="AD155" i="9"/>
  <c r="AD164" i="9"/>
  <c r="AD161" i="9"/>
  <c r="AD163" i="9"/>
  <c r="AE1" i="9"/>
  <c r="AD150" i="9"/>
  <c r="AD159" i="9"/>
  <c r="AD162" i="9"/>
  <c r="AF1" i="9" l="1"/>
  <c r="AD39" i="10"/>
  <c r="AD306" i="10"/>
  <c r="AD72" i="10"/>
  <c r="AD5" i="9"/>
  <c r="AD372" i="10"/>
  <c r="AD339" i="10"/>
  <c r="AD405" i="10"/>
  <c r="AD38" i="9"/>
  <c r="AD137" i="9" s="1"/>
  <c r="AD138" i="10"/>
  <c r="AD172" i="10"/>
  <c r="AD6" i="10"/>
  <c r="AD272" i="10"/>
  <c r="AD239" i="10"/>
  <c r="AD205" i="10"/>
  <c r="AD105" i="10"/>
  <c r="AF1" i="10"/>
  <c r="AD139" i="9"/>
  <c r="AD138" i="9"/>
  <c r="AG1" i="9" l="1"/>
  <c r="AF150" i="9"/>
  <c r="AF148" i="9"/>
  <c r="AF156" i="9"/>
  <c r="AF157" i="9"/>
  <c r="AF149" i="9"/>
  <c r="AF160" i="9"/>
  <c r="AF159" i="9"/>
  <c r="AF154" i="9"/>
  <c r="AF139" i="9"/>
  <c r="AF147" i="9"/>
  <c r="AF146" i="9"/>
  <c r="AF145" i="9"/>
  <c r="AG1" i="10"/>
  <c r="AE339" i="10"/>
  <c r="AE272" i="10"/>
  <c r="AE306" i="10"/>
  <c r="AE105" i="10"/>
  <c r="AE405" i="10"/>
  <c r="AE5" i="9"/>
  <c r="AE39" i="10"/>
  <c r="AE138" i="10"/>
  <c r="AE372" i="10"/>
  <c r="AE6" i="10"/>
  <c r="AE38" i="9"/>
  <c r="AE137" i="9" s="1"/>
  <c r="AE172" i="10"/>
  <c r="AE239" i="10"/>
  <c r="AE72" i="10"/>
  <c r="AE205" i="10"/>
  <c r="AF164" i="9"/>
  <c r="AF152" i="9"/>
  <c r="AF141" i="9"/>
  <c r="AF155" i="9"/>
  <c r="AF138" i="9"/>
  <c r="AF151" i="9"/>
  <c r="AF162" i="9"/>
  <c r="AF158" i="9"/>
  <c r="AF161" i="9"/>
  <c r="AF163" i="9"/>
  <c r="AF142" i="9"/>
  <c r="AF143" i="9"/>
  <c r="AF140" i="9"/>
  <c r="AE150" i="9"/>
  <c r="AE162" i="9"/>
  <c r="AE157" i="9"/>
  <c r="AE148" i="9"/>
  <c r="AE151" i="9"/>
  <c r="AE160" i="9"/>
  <c r="AE155" i="9"/>
  <c r="AE152" i="9"/>
  <c r="AE139" i="9"/>
  <c r="AE138" i="9"/>
  <c r="AE145" i="9"/>
  <c r="AE141" i="9"/>
  <c r="AE146" i="9"/>
  <c r="AE161" i="9"/>
  <c r="AE143" i="9"/>
  <c r="AE159" i="9"/>
  <c r="AE142" i="9"/>
  <c r="AE147" i="9"/>
  <c r="AE140" i="9"/>
  <c r="AE156" i="9"/>
  <c r="AE164" i="9"/>
  <c r="AE149" i="9"/>
  <c r="AE144" i="9"/>
  <c r="AE154" i="9"/>
  <c r="AE163" i="9"/>
  <c r="AE158" i="9"/>
  <c r="AF38" i="9" l="1"/>
  <c r="AF137" i="9" s="1"/>
  <c r="AF144" i="9"/>
  <c r="AF5" i="9"/>
  <c r="AG142" i="9"/>
  <c r="AG150" i="9"/>
  <c r="AG158" i="9"/>
  <c r="AG149" i="9"/>
  <c r="AG140" i="9"/>
  <c r="AG163" i="9"/>
  <c r="AG157" i="9"/>
  <c r="AG164" i="9"/>
  <c r="AG141" i="9"/>
  <c r="AG148" i="9"/>
  <c r="AG156" i="9"/>
  <c r="AG139" i="9"/>
  <c r="AG162" i="9"/>
  <c r="AG146" i="9"/>
  <c r="AG147" i="9"/>
  <c r="AG145" i="9"/>
  <c r="AG161" i="9"/>
  <c r="AG144" i="9"/>
  <c r="AG155" i="9"/>
  <c r="AG154" i="9"/>
  <c r="AG152" i="9"/>
  <c r="AG160" i="9"/>
  <c r="AG143" i="9"/>
  <c r="AG159" i="9"/>
  <c r="AG151" i="9"/>
  <c r="AH1" i="9"/>
  <c r="AI1" i="9" s="1"/>
  <c r="AJ1" i="9"/>
  <c r="AK1" i="9" s="1"/>
  <c r="AF138" i="10"/>
  <c r="AF39" i="10"/>
  <c r="AF272" i="10"/>
  <c r="AF105" i="10"/>
  <c r="AF205" i="10"/>
  <c r="AF372" i="10"/>
  <c r="AF6" i="10"/>
  <c r="AF239" i="10"/>
  <c r="AF306" i="10"/>
  <c r="AF172" i="10"/>
  <c r="AF405" i="10"/>
  <c r="AF339" i="10"/>
  <c r="AF72" i="10"/>
  <c r="AH1" i="10"/>
  <c r="AK95" i="9" l="1"/>
  <c r="AK77" i="9"/>
  <c r="AK75" i="9"/>
  <c r="AK96" i="9"/>
  <c r="AK79" i="9"/>
  <c r="AK90" i="9"/>
  <c r="AK88" i="9"/>
  <c r="AK94" i="9"/>
  <c r="AK92" i="9"/>
  <c r="AK82" i="9"/>
  <c r="AK80" i="9"/>
  <c r="AK86" i="9"/>
  <c r="AK84" i="9"/>
  <c r="AK74" i="9"/>
  <c r="AK78" i="9"/>
  <c r="AK76" i="9"/>
  <c r="AK97" i="9"/>
  <c r="AK98" i="9"/>
  <c r="AK89" i="9"/>
  <c r="AK93" i="9"/>
  <c r="AK91" i="9"/>
  <c r="AK81" i="9"/>
  <c r="AK85" i="9"/>
  <c r="AK83" i="9"/>
  <c r="AK73" i="9"/>
  <c r="AK31" i="9"/>
  <c r="AK22" i="9"/>
  <c r="AK17" i="9"/>
  <c r="AK8" i="9"/>
  <c r="AK23" i="9"/>
  <c r="AK14" i="9"/>
  <c r="AK26" i="9"/>
  <c r="AK9" i="9"/>
  <c r="AK15" i="9"/>
  <c r="AK18" i="9"/>
  <c r="AK7" i="9"/>
  <c r="AK27" i="9"/>
  <c r="AK10" i="9"/>
  <c r="AK28" i="9"/>
  <c r="AK19" i="9"/>
  <c r="AK20" i="9"/>
  <c r="AK11" i="9"/>
  <c r="AK32" i="9"/>
  <c r="AK29" i="9"/>
  <c r="AK12" i="9"/>
  <c r="AK24" i="9"/>
  <c r="AK30" i="9"/>
  <c r="AK13" i="9"/>
  <c r="AK25" i="9"/>
  <c r="AK16" i="9"/>
  <c r="AG5" i="9"/>
  <c r="AG38" i="9"/>
  <c r="AG137" i="9" s="1"/>
  <c r="AG138" i="9"/>
  <c r="AJ95" i="9"/>
  <c r="AJ94" i="9"/>
  <c r="AJ78" i="9"/>
  <c r="AJ79" i="9"/>
  <c r="AJ86" i="9"/>
  <c r="AJ93" i="9"/>
  <c r="AJ85" i="9"/>
  <c r="AJ76" i="9"/>
  <c r="AJ90" i="9"/>
  <c r="AJ81" i="9"/>
  <c r="AJ84" i="9"/>
  <c r="AJ97" i="9"/>
  <c r="AJ75" i="9"/>
  <c r="AJ91" i="9"/>
  <c r="AJ83" i="9"/>
  <c r="AJ74" i="9"/>
  <c r="AJ92" i="9"/>
  <c r="AJ88" i="9"/>
  <c r="AJ72" i="9"/>
  <c r="AJ96" i="9"/>
  <c r="AJ80" i="9"/>
  <c r="AJ89" i="9"/>
  <c r="AG71" i="9"/>
  <c r="AG39" i="10"/>
  <c r="AG272" i="10"/>
  <c r="AI1" i="10"/>
  <c r="AG306" i="10"/>
  <c r="AG405" i="10"/>
  <c r="AG6" i="10"/>
  <c r="AG172" i="10"/>
  <c r="AG339" i="10"/>
  <c r="AG138" i="10"/>
  <c r="AG105" i="10"/>
  <c r="AG239" i="10"/>
  <c r="AG205" i="10"/>
  <c r="AG372" i="10"/>
  <c r="AG72" i="10"/>
  <c r="AJ98" i="9" l="1"/>
  <c r="AJ73" i="9"/>
  <c r="AJ77" i="9"/>
  <c r="AI71" i="9"/>
  <c r="AK72" i="9"/>
  <c r="AJ82" i="9"/>
  <c r="AI149" i="9"/>
  <c r="AK50" i="9"/>
  <c r="AJ50" i="9"/>
  <c r="AK60" i="9"/>
  <c r="AI159" i="9"/>
  <c r="AJ60" i="9"/>
  <c r="AJ41" i="9"/>
  <c r="AI140" i="9"/>
  <c r="AK41" i="9"/>
  <c r="AJ58" i="9"/>
  <c r="AI157" i="9"/>
  <c r="AK58" i="9"/>
  <c r="AK6" i="9"/>
  <c r="AI5" i="9"/>
  <c r="AK5" i="9" s="1"/>
  <c r="AI158" i="9"/>
  <c r="AK59" i="9"/>
  <c r="AJ59" i="9"/>
  <c r="AK52" i="9"/>
  <c r="AJ52" i="9"/>
  <c r="AI151" i="9"/>
  <c r="AI146" i="9"/>
  <c r="AK47" i="9"/>
  <c r="AJ47" i="9"/>
  <c r="AI145" i="9"/>
  <c r="AJ46" i="9"/>
  <c r="AK46" i="9"/>
  <c r="AJ63" i="9"/>
  <c r="AI162" i="9"/>
  <c r="AK63" i="9"/>
  <c r="AI141" i="9"/>
  <c r="AK42" i="9"/>
  <c r="AJ42" i="9"/>
  <c r="AK44" i="9"/>
  <c r="AJ44" i="9"/>
  <c r="AI143" i="9"/>
  <c r="AK61" i="9"/>
  <c r="AJ61" i="9"/>
  <c r="AI160" i="9"/>
  <c r="AI155" i="9"/>
  <c r="AK56" i="9"/>
  <c r="AJ56" i="9"/>
  <c r="AI38" i="9"/>
  <c r="AI138" i="9"/>
  <c r="AK39" i="9"/>
  <c r="AJ39" i="9"/>
  <c r="AK51" i="9"/>
  <c r="AI150" i="9"/>
  <c r="AJ51" i="9"/>
  <c r="AJ53" i="9"/>
  <c r="AK53" i="9"/>
  <c r="AI152" i="9"/>
  <c r="AI147" i="9"/>
  <c r="AK48" i="9"/>
  <c r="AJ48" i="9"/>
  <c r="AI164" i="9"/>
  <c r="AK65" i="9"/>
  <c r="AJ65" i="9"/>
  <c r="AI154" i="9"/>
  <c r="AJ55" i="9"/>
  <c r="AK55" i="9"/>
  <c r="AJ45" i="9"/>
  <c r="AK45" i="9"/>
  <c r="AI144" i="9"/>
  <c r="AI139" i="9"/>
  <c r="AK40" i="9"/>
  <c r="AJ40" i="9"/>
  <c r="AI156" i="9"/>
  <c r="AK57" i="9"/>
  <c r="AJ57" i="9"/>
  <c r="AI163" i="9"/>
  <c r="AK64" i="9"/>
  <c r="AJ64" i="9"/>
  <c r="AK43" i="9"/>
  <c r="AI142" i="9"/>
  <c r="AJ43" i="9"/>
  <c r="AJ62" i="9"/>
  <c r="AK62" i="9"/>
  <c r="AI161" i="9"/>
  <c r="AJ49" i="9"/>
  <c r="AI148" i="9"/>
  <c r="AK49" i="9"/>
  <c r="AJ8" i="9"/>
  <c r="AJ6" i="9"/>
  <c r="AH5" i="9"/>
  <c r="AJ18" i="9"/>
  <c r="AH139" i="9"/>
  <c r="AH149" i="9"/>
  <c r="AJ7" i="9"/>
  <c r="AH144" i="9"/>
  <c r="AH145" i="9"/>
  <c r="AH146" i="9"/>
  <c r="AH143" i="9"/>
  <c r="AH138" i="9"/>
  <c r="AH38" i="9"/>
  <c r="AJ20" i="9"/>
  <c r="AJ23" i="9"/>
  <c r="AJ19" i="9"/>
  <c r="AH161" i="9"/>
  <c r="AJ26" i="9"/>
  <c r="AH162" i="9"/>
  <c r="AJ11" i="9"/>
  <c r="AH164" i="9"/>
  <c r="AH141" i="9"/>
  <c r="AJ31" i="9"/>
  <c r="AH155" i="9"/>
  <c r="AH152" i="9"/>
  <c r="AH163" i="9"/>
  <c r="AH147" i="9"/>
  <c r="AJ30" i="9"/>
  <c r="AJ14" i="9"/>
  <c r="AH140" i="9"/>
  <c r="AH154" i="9"/>
  <c r="AJ28" i="9"/>
  <c r="AH151" i="9"/>
  <c r="AH160" i="9"/>
  <c r="AH158" i="9"/>
  <c r="AH156" i="9"/>
  <c r="AJ27" i="9"/>
  <c r="AJ10" i="9"/>
  <c r="AH159" i="9"/>
  <c r="AJ25" i="9"/>
  <c r="AH157" i="9"/>
  <c r="AJ13" i="9"/>
  <c r="AH142" i="9"/>
  <c r="AJ29" i="9"/>
  <c r="AJ32" i="9"/>
  <c r="AJ16" i="9"/>
  <c r="AJ12" i="9"/>
  <c r="AH148" i="9"/>
  <c r="AH150" i="9"/>
  <c r="AH71" i="9"/>
  <c r="AJ9" i="9"/>
  <c r="AJ24" i="9"/>
  <c r="AJ17" i="9"/>
  <c r="AJ22" i="9"/>
  <c r="AJ15" i="9"/>
  <c r="AH205" i="10"/>
  <c r="AH72" i="10"/>
  <c r="AH339" i="10"/>
  <c r="AH405" i="10"/>
  <c r="AH105" i="10"/>
  <c r="AH6" i="10"/>
  <c r="AH372" i="10"/>
  <c r="AJ113" i="10"/>
  <c r="AH138" i="10"/>
  <c r="AH239" i="10"/>
  <c r="AH306" i="10"/>
  <c r="AH39" i="10"/>
  <c r="AH172" i="10"/>
  <c r="AH272" i="10"/>
  <c r="AJ71" i="9" l="1"/>
  <c r="AK148" i="9"/>
  <c r="AJ148" i="9"/>
  <c r="AJ155" i="9"/>
  <c r="AK155" i="9"/>
  <c r="AK161" i="9"/>
  <c r="AJ161" i="9"/>
  <c r="AK163" i="9"/>
  <c r="AJ163" i="9"/>
  <c r="AJ160" i="9"/>
  <c r="AK160" i="9"/>
  <c r="AJ141" i="9"/>
  <c r="AK141" i="9"/>
  <c r="AK139" i="9"/>
  <c r="AJ139" i="9"/>
  <c r="AJ140" i="9"/>
  <c r="AK140" i="9"/>
  <c r="AK144" i="9"/>
  <c r="AJ144" i="9"/>
  <c r="AJ164" i="9"/>
  <c r="AK164" i="9"/>
  <c r="AK150" i="9"/>
  <c r="AJ150" i="9"/>
  <c r="AK158" i="9"/>
  <c r="AJ158" i="9"/>
  <c r="AJ146" i="9"/>
  <c r="AK146" i="9"/>
  <c r="AJ159" i="9"/>
  <c r="AK159" i="9"/>
  <c r="AK145" i="9"/>
  <c r="AJ145" i="9"/>
  <c r="AJ162" i="9"/>
  <c r="AK162" i="9"/>
  <c r="AJ151" i="9"/>
  <c r="AK151" i="9"/>
  <c r="AK156" i="9"/>
  <c r="AJ156" i="9"/>
  <c r="AK152" i="9"/>
  <c r="AJ152" i="9"/>
  <c r="AK138" i="9"/>
  <c r="AJ138" i="9"/>
  <c r="AK143" i="9"/>
  <c r="AJ143" i="9"/>
  <c r="AK157" i="9"/>
  <c r="AJ157" i="9"/>
  <c r="AK147" i="9"/>
  <c r="AJ147" i="9"/>
  <c r="AK142" i="9"/>
  <c r="AJ142" i="9"/>
  <c r="AK154" i="9"/>
  <c r="AJ154" i="9"/>
  <c r="AI137" i="9"/>
  <c r="AJ38" i="9"/>
  <c r="AK38" i="9"/>
  <c r="AK149" i="9"/>
  <c r="AJ149" i="9"/>
  <c r="AH137" i="9"/>
  <c r="AJ5" i="9"/>
  <c r="AK130" i="10"/>
  <c r="AJ130" i="10"/>
  <c r="AJ318" i="10"/>
  <c r="AK318" i="10"/>
  <c r="AK44" i="10"/>
  <c r="AJ44" i="10"/>
  <c r="AJ342" i="10"/>
  <c r="AK342" i="10"/>
  <c r="AK7" i="10"/>
  <c r="AJ7" i="10"/>
  <c r="AI6" i="10"/>
  <c r="AJ285" i="10"/>
  <c r="AK285" i="10"/>
  <c r="AJ380" i="10"/>
  <c r="AK380" i="10"/>
  <c r="AJ260" i="10"/>
  <c r="AK260" i="10"/>
  <c r="AJ308" i="10"/>
  <c r="AK308" i="10"/>
  <c r="AJ65" i="10"/>
  <c r="AK65" i="10"/>
  <c r="AJ360" i="10"/>
  <c r="AK360" i="10"/>
  <c r="AK326" i="10"/>
  <c r="AJ326" i="10"/>
  <c r="AJ58" i="10"/>
  <c r="AK58" i="10"/>
  <c r="AI306" i="10"/>
  <c r="AK307" i="10"/>
  <c r="AJ307" i="10"/>
  <c r="AK139" i="10"/>
  <c r="AI138" i="10"/>
  <c r="AJ139" i="10"/>
  <c r="AK244" i="10"/>
  <c r="AJ244" i="10"/>
  <c r="AK13" i="10"/>
  <c r="AJ13" i="10"/>
  <c r="AK361" i="10"/>
  <c r="AJ361" i="10"/>
  <c r="AK208" i="10"/>
  <c r="AJ208" i="10"/>
  <c r="AJ16" i="10"/>
  <c r="AK16" i="10"/>
  <c r="AJ24" i="10"/>
  <c r="AK24" i="10"/>
  <c r="AJ79" i="10"/>
  <c r="AK79" i="10"/>
  <c r="AK153" i="10"/>
  <c r="AJ153" i="10"/>
  <c r="AK152" i="10"/>
  <c r="AJ152" i="10"/>
  <c r="AJ420" i="10"/>
  <c r="AK420" i="10"/>
  <c r="AK107" i="10"/>
  <c r="AJ107" i="10"/>
  <c r="AJ348" i="10"/>
  <c r="AK348" i="10"/>
  <c r="AJ111" i="10"/>
  <c r="AK111" i="10"/>
  <c r="AK275" i="10"/>
  <c r="AJ275" i="10"/>
  <c r="AK422" i="10"/>
  <c r="AJ422" i="10"/>
  <c r="AK256" i="10"/>
  <c r="AJ256" i="10"/>
  <c r="AJ299" i="10"/>
  <c r="AK299" i="10"/>
  <c r="AK241" i="10"/>
  <c r="AJ241" i="10"/>
  <c r="AK127" i="10"/>
  <c r="AJ127" i="10"/>
  <c r="AK329" i="10"/>
  <c r="AJ329" i="10"/>
  <c r="AK330" i="10"/>
  <c r="AJ330" i="10"/>
  <c r="AK349" i="10"/>
  <c r="AJ349" i="10"/>
  <c r="AK199" i="10"/>
  <c r="AJ199" i="10"/>
  <c r="AK75" i="10"/>
  <c r="AJ75" i="10"/>
  <c r="AJ343" i="10"/>
  <c r="AK343" i="10"/>
  <c r="AK64" i="10"/>
  <c r="AJ64" i="10"/>
  <c r="AK351" i="10"/>
  <c r="AJ351" i="10"/>
  <c r="AK286" i="10"/>
  <c r="AJ286" i="10"/>
  <c r="AJ344" i="10"/>
  <c r="AK344" i="10"/>
  <c r="AK158" i="10"/>
  <c r="AJ158" i="10"/>
  <c r="AK254" i="10"/>
  <c r="AJ254" i="10"/>
  <c r="AK293" i="10"/>
  <c r="AJ293" i="10"/>
  <c r="AJ119" i="10"/>
  <c r="AK119" i="10"/>
  <c r="AK431" i="10"/>
  <c r="AJ431" i="10"/>
  <c r="AK354" i="10"/>
  <c r="AJ354" i="10"/>
  <c r="AK345" i="10"/>
  <c r="AJ345" i="10"/>
  <c r="AJ316" i="10"/>
  <c r="AK316" i="10"/>
  <c r="AK194" i="10"/>
  <c r="AJ194" i="10"/>
  <c r="AJ41" i="10"/>
  <c r="AK41" i="10"/>
  <c r="AK66" i="10"/>
  <c r="AJ66" i="10"/>
  <c r="AJ289" i="10"/>
  <c r="AK289" i="10"/>
  <c r="AK94" i="10"/>
  <c r="AJ94" i="10"/>
  <c r="AJ252" i="10"/>
  <c r="AK252" i="10"/>
  <c r="AK21" i="10"/>
  <c r="AJ21" i="10"/>
  <c r="AJ317" i="10"/>
  <c r="AK317" i="10"/>
  <c r="AK195" i="10"/>
  <c r="AJ195" i="10"/>
  <c r="AK23" i="10"/>
  <c r="AJ23" i="10"/>
  <c r="AJ182" i="10"/>
  <c r="AK182" i="10"/>
  <c r="AK412" i="10"/>
  <c r="AJ412" i="10"/>
  <c r="AJ87" i="10"/>
  <c r="AK87" i="10"/>
  <c r="AJ159" i="10"/>
  <c r="AK159" i="10"/>
  <c r="AJ124" i="10"/>
  <c r="AK124" i="10"/>
  <c r="AJ59" i="10"/>
  <c r="AK59" i="10"/>
  <c r="AJ125" i="10"/>
  <c r="AK125" i="10"/>
  <c r="AJ123" i="10"/>
  <c r="AK123" i="10"/>
  <c r="AJ364" i="10"/>
  <c r="AK364" i="10"/>
  <c r="AK394" i="10"/>
  <c r="AJ394" i="10"/>
  <c r="AI172" i="10"/>
  <c r="AJ173" i="10"/>
  <c r="AK173" i="10"/>
  <c r="AK175" i="10"/>
  <c r="AJ175" i="10"/>
  <c r="AJ377" i="10"/>
  <c r="AK377" i="10"/>
  <c r="AK292" i="10"/>
  <c r="AJ292" i="10"/>
  <c r="AJ273" i="10"/>
  <c r="AK273" i="10"/>
  <c r="AI272" i="10"/>
  <c r="AJ264" i="10"/>
  <c r="AK264" i="10"/>
  <c r="AK220" i="10"/>
  <c r="AJ220" i="10"/>
  <c r="AK357" i="10"/>
  <c r="AJ357" i="10"/>
  <c r="AJ10" i="10"/>
  <c r="AK10" i="10"/>
  <c r="AI339" i="10"/>
  <c r="AJ340" i="10"/>
  <c r="AK340" i="10"/>
  <c r="AJ331" i="10"/>
  <c r="AK331" i="10"/>
  <c r="AK294" i="10"/>
  <c r="AJ294" i="10"/>
  <c r="AJ359" i="10"/>
  <c r="AK359" i="10"/>
  <c r="AK266" i="10"/>
  <c r="AJ266" i="10"/>
  <c r="AJ425" i="10"/>
  <c r="AK425" i="10"/>
  <c r="AJ42" i="10"/>
  <c r="AK42" i="10"/>
  <c r="AK179" i="10"/>
  <c r="AJ179" i="10"/>
  <c r="AK151" i="10"/>
  <c r="AJ151" i="10"/>
  <c r="AK291" i="10"/>
  <c r="AJ291" i="10"/>
  <c r="AJ183" i="10"/>
  <c r="AK183" i="10"/>
  <c r="AJ396" i="10"/>
  <c r="AK396" i="10"/>
  <c r="AJ287" i="10"/>
  <c r="AK287" i="10"/>
  <c r="AK408" i="10"/>
  <c r="AJ408" i="10"/>
  <c r="AJ281" i="10"/>
  <c r="AK281" i="10"/>
  <c r="AK295" i="10"/>
  <c r="AJ295" i="10"/>
  <c r="AJ114" i="10"/>
  <c r="AK114" i="10"/>
  <c r="AJ324" i="10"/>
  <c r="AK324" i="10"/>
  <c r="AK333" i="10"/>
  <c r="AJ333" i="10"/>
  <c r="AJ57" i="10"/>
  <c r="AK57" i="10"/>
  <c r="AK30" i="10"/>
  <c r="AJ30" i="10"/>
  <c r="AK297" i="10"/>
  <c r="AJ297" i="10"/>
  <c r="AK382" i="10"/>
  <c r="AJ382" i="10"/>
  <c r="AJ29" i="10"/>
  <c r="AK29" i="10"/>
  <c r="AJ325" i="10"/>
  <c r="AK325" i="10"/>
  <c r="AK410" i="10"/>
  <c r="AJ410" i="10"/>
  <c r="AK411" i="10"/>
  <c r="AJ411" i="10"/>
  <c r="AJ399" i="10"/>
  <c r="AK399" i="10"/>
  <c r="AK356" i="10"/>
  <c r="AJ356" i="10"/>
  <c r="AK274" i="10"/>
  <c r="AJ274" i="10"/>
  <c r="AJ43" i="10"/>
  <c r="AK43" i="10"/>
  <c r="AJ132" i="10"/>
  <c r="AK132" i="10"/>
  <c r="AK427" i="10"/>
  <c r="AJ427" i="10"/>
  <c r="AJ311" i="10"/>
  <c r="AK311" i="10"/>
  <c r="AJ131" i="10"/>
  <c r="AK131" i="10"/>
  <c r="AK226" i="10"/>
  <c r="AJ226" i="10"/>
  <c r="AK61" i="10"/>
  <c r="AJ61" i="10"/>
  <c r="AK97" i="10"/>
  <c r="AJ97" i="10"/>
  <c r="AK366" i="10"/>
  <c r="AJ366" i="10"/>
  <c r="AJ163" i="10"/>
  <c r="AK163" i="10"/>
  <c r="AJ118" i="10"/>
  <c r="AK118" i="10"/>
  <c r="AK110" i="10"/>
  <c r="AJ110" i="10"/>
  <c r="AK27" i="10"/>
  <c r="AJ27" i="10"/>
  <c r="AJ162" i="10"/>
  <c r="AK162" i="10"/>
  <c r="AJ91" i="10"/>
  <c r="AK91" i="10"/>
  <c r="AJ365" i="10"/>
  <c r="AK365" i="10"/>
  <c r="AJ228" i="10"/>
  <c r="AK228" i="10"/>
  <c r="AJ140" i="10"/>
  <c r="AK140" i="10"/>
  <c r="AJ258" i="10"/>
  <c r="AK258" i="10"/>
  <c r="AJ156" i="10"/>
  <c r="AK156" i="10"/>
  <c r="AJ323" i="10"/>
  <c r="AK323" i="10"/>
  <c r="AJ177" i="10"/>
  <c r="AK177" i="10"/>
  <c r="AJ346" i="10"/>
  <c r="AK346" i="10"/>
  <c r="AJ310" i="10"/>
  <c r="AK310" i="10"/>
  <c r="AJ341" i="10"/>
  <c r="AK341" i="10"/>
  <c r="AJ416" i="10"/>
  <c r="AK416" i="10"/>
  <c r="AJ332" i="10"/>
  <c r="AK332" i="10"/>
  <c r="AI239" i="10"/>
  <c r="AK240" i="10"/>
  <c r="AJ240" i="10"/>
  <c r="AK86" i="10"/>
  <c r="AJ86" i="10"/>
  <c r="AJ261" i="10"/>
  <c r="AK261" i="10"/>
  <c r="AJ381" i="10"/>
  <c r="AK381" i="10"/>
  <c r="AJ363" i="10"/>
  <c r="AK363" i="10"/>
  <c r="AK232" i="10"/>
  <c r="AJ232" i="10"/>
  <c r="AK216" i="10"/>
  <c r="AJ216" i="10"/>
  <c r="AK245" i="10"/>
  <c r="AJ245" i="10"/>
  <c r="AK409" i="10"/>
  <c r="AJ409" i="10"/>
  <c r="AJ209" i="10"/>
  <c r="AK209" i="10"/>
  <c r="AK197" i="10"/>
  <c r="AJ197" i="10"/>
  <c r="AK198" i="10"/>
  <c r="AJ198" i="10"/>
  <c r="AJ282" i="10"/>
  <c r="AK282" i="10"/>
  <c r="AK51" i="10"/>
  <c r="AJ51" i="10"/>
  <c r="AK52" i="10"/>
  <c r="AJ52" i="10"/>
  <c r="AJ327" i="10"/>
  <c r="AK327" i="10"/>
  <c r="AJ95" i="10"/>
  <c r="AK95" i="10"/>
  <c r="AJ248" i="10"/>
  <c r="AK248" i="10"/>
  <c r="AK276" i="10"/>
  <c r="AJ276" i="10"/>
  <c r="AJ45" i="10"/>
  <c r="AK45" i="10"/>
  <c r="AJ19" i="10"/>
  <c r="AK19" i="10"/>
  <c r="AJ428" i="10"/>
  <c r="AK428" i="10"/>
  <c r="AJ284" i="10"/>
  <c r="AK284" i="10"/>
  <c r="AJ46" i="10"/>
  <c r="AK46" i="10"/>
  <c r="AK378" i="10"/>
  <c r="AJ378" i="10"/>
  <c r="AK9" i="10"/>
  <c r="AJ9" i="10"/>
  <c r="AJ11" i="10"/>
  <c r="AK11" i="10"/>
  <c r="AK321" i="10"/>
  <c r="AJ321" i="10"/>
  <c r="AK176" i="10"/>
  <c r="AJ176" i="10"/>
  <c r="AK148" i="10"/>
  <c r="AJ148" i="10"/>
  <c r="AK120" i="10"/>
  <c r="AJ120" i="10"/>
  <c r="AJ229" i="10"/>
  <c r="AK229" i="10"/>
  <c r="AJ193" i="10"/>
  <c r="AK193" i="10"/>
  <c r="AJ352" i="10"/>
  <c r="AK352" i="10"/>
  <c r="AK320" i="10"/>
  <c r="AJ320" i="10"/>
  <c r="AJ144" i="10"/>
  <c r="AK144" i="10"/>
  <c r="AJ414" i="10"/>
  <c r="AK414" i="10"/>
  <c r="AK278" i="10"/>
  <c r="AJ278" i="10"/>
  <c r="AJ157" i="10"/>
  <c r="AK157" i="10"/>
  <c r="AK259" i="10"/>
  <c r="AJ259" i="10"/>
  <c r="AK113" i="10"/>
  <c r="AK347" i="10"/>
  <c r="AJ347" i="10"/>
  <c r="AJ230" i="10"/>
  <c r="AK230" i="10"/>
  <c r="AJ279" i="10"/>
  <c r="AK279" i="10"/>
  <c r="AJ142" i="10"/>
  <c r="AK142" i="10"/>
  <c r="AK319" i="10"/>
  <c r="AJ319" i="10"/>
  <c r="AJ206" i="10"/>
  <c r="AI205" i="10"/>
  <c r="AK206" i="10"/>
  <c r="AK224" i="10"/>
  <c r="AJ224" i="10"/>
  <c r="AJ253" i="10"/>
  <c r="AK253" i="10"/>
  <c r="AK417" i="10"/>
  <c r="AJ417" i="10"/>
  <c r="AK215" i="10"/>
  <c r="AJ215" i="10"/>
  <c r="AJ374" i="10"/>
  <c r="AK374" i="10"/>
  <c r="AJ225" i="10"/>
  <c r="AK225" i="10"/>
  <c r="AJ8" i="10"/>
  <c r="AK8" i="10"/>
  <c r="AK145" i="10"/>
  <c r="AJ145" i="10"/>
  <c r="AK181" i="10"/>
  <c r="AJ181" i="10"/>
  <c r="AJ40" i="10"/>
  <c r="AI39" i="10"/>
  <c r="AK40" i="10"/>
  <c r="AJ60" i="10"/>
  <c r="AK60" i="10"/>
  <c r="AJ262" i="10"/>
  <c r="AK262" i="10"/>
  <c r="AK298" i="10"/>
  <c r="AJ298" i="10"/>
  <c r="AJ108" i="10"/>
  <c r="AK108" i="10"/>
  <c r="AJ358" i="10"/>
  <c r="AK358" i="10"/>
  <c r="AK53" i="10"/>
  <c r="AJ53" i="10"/>
  <c r="AK328" i="10"/>
  <c r="AJ328" i="10"/>
  <c r="AJ212" i="10"/>
  <c r="AK212" i="10"/>
  <c r="AJ191" i="10"/>
  <c r="AK191" i="10"/>
  <c r="AJ314" i="10"/>
  <c r="AK314" i="10"/>
  <c r="AK386" i="10"/>
  <c r="AJ386" i="10"/>
  <c r="AK17" i="10"/>
  <c r="AJ17" i="10"/>
  <c r="AJ54" i="10"/>
  <c r="AK54" i="10"/>
  <c r="AJ211" i="10"/>
  <c r="AK211" i="10"/>
  <c r="AJ192" i="10"/>
  <c r="AK192" i="10"/>
  <c r="AJ128" i="10"/>
  <c r="AK128" i="10"/>
  <c r="AK164" i="10"/>
  <c r="AJ164" i="10"/>
  <c r="AJ315" i="10"/>
  <c r="AK315" i="10"/>
  <c r="AK149" i="10"/>
  <c r="AJ149" i="10"/>
  <c r="AJ389" i="10"/>
  <c r="AK389" i="10"/>
  <c r="AK115" i="10"/>
  <c r="AJ115" i="10"/>
  <c r="AK32" i="10"/>
  <c r="AJ32" i="10"/>
  <c r="AJ83" i="10"/>
  <c r="AK83" i="10"/>
  <c r="AJ395" i="10"/>
  <c r="AK395" i="10"/>
  <c r="AJ77" i="10"/>
  <c r="AK77" i="10"/>
  <c r="AJ214" i="10"/>
  <c r="AK214" i="10"/>
  <c r="AK243" i="10"/>
  <c r="AJ243" i="10"/>
  <c r="AK165" i="10"/>
  <c r="AJ165" i="10"/>
  <c r="AK150" i="10"/>
  <c r="AJ150" i="10"/>
  <c r="AJ309" i="10"/>
  <c r="AK309" i="10"/>
  <c r="AJ384" i="10"/>
  <c r="AK384" i="10"/>
  <c r="AK31" i="10"/>
  <c r="AJ31" i="10"/>
  <c r="AI405" i="10"/>
  <c r="AK398" i="10"/>
  <c r="AJ398" i="10"/>
  <c r="AJ391" i="10"/>
  <c r="AK391" i="10"/>
  <c r="AJ106" i="10"/>
  <c r="AK106" i="10"/>
  <c r="AI105" i="10"/>
  <c r="AJ105" i="10" s="1"/>
  <c r="AK373" i="10"/>
  <c r="AI372" i="10"/>
  <c r="AJ373" i="10"/>
  <c r="AK15" i="10"/>
  <c r="AJ15" i="10"/>
  <c r="AK376" i="10"/>
  <c r="AJ376" i="10"/>
  <c r="AJ160" i="10"/>
  <c r="AK160" i="10"/>
  <c r="AK210" i="10"/>
  <c r="AJ210" i="10"/>
  <c r="AJ116" i="10"/>
  <c r="AK116" i="10"/>
  <c r="AJ247" i="10"/>
  <c r="AK247" i="10"/>
  <c r="AJ147" i="10"/>
  <c r="AK147" i="10"/>
  <c r="AK313" i="10"/>
  <c r="AJ313" i="10"/>
  <c r="AJ109" i="10"/>
  <c r="AK109" i="10"/>
  <c r="AJ263" i="10"/>
  <c r="AK263" i="10"/>
  <c r="AJ47" i="10"/>
  <c r="AK47" i="10"/>
  <c r="AJ146" i="10"/>
  <c r="AK146" i="10"/>
  <c r="AJ249" i="10"/>
  <c r="AK249" i="10"/>
  <c r="AJ350" i="10"/>
  <c r="AK350" i="10"/>
  <c r="AK25" i="10"/>
  <c r="AJ25" i="10"/>
  <c r="AJ62" i="10"/>
  <c r="AK62" i="10"/>
  <c r="AJ219" i="10"/>
  <c r="AK219" i="10"/>
  <c r="AK387" i="10"/>
  <c r="AJ387" i="10"/>
  <c r="AJ73" i="10"/>
  <c r="AI72" i="10"/>
  <c r="AK73" i="10"/>
  <c r="AJ76" i="10"/>
  <c r="AK76" i="10"/>
  <c r="AK242" i="10"/>
  <c r="AJ242" i="10"/>
  <c r="AJ112" i="10"/>
  <c r="AK112" i="10"/>
  <c r="AJ12" i="10"/>
  <c r="AK12" i="10"/>
  <c r="AK50" i="10"/>
  <c r="AJ50" i="10"/>
  <c r="AK353" i="10"/>
  <c r="AJ353" i="10"/>
  <c r="AK375" i="10"/>
  <c r="AJ375" i="10"/>
  <c r="AJ415" i="10"/>
  <c r="AK415" i="10"/>
  <c r="AJ430" i="10"/>
  <c r="AK430" i="10"/>
  <c r="AJ56" i="10"/>
  <c r="AK56" i="10"/>
  <c r="AK424" i="10"/>
  <c r="AJ424" i="10"/>
  <c r="AK432" i="10"/>
  <c r="AJ432" i="10"/>
  <c r="AK49" i="10"/>
  <c r="AJ49" i="10"/>
  <c r="AK426" i="10"/>
  <c r="AJ426" i="10"/>
  <c r="AJ141" i="10"/>
  <c r="AK141" i="10"/>
  <c r="AK251" i="10"/>
  <c r="AJ251" i="10"/>
  <c r="AJ78" i="10"/>
  <c r="AK78" i="10"/>
  <c r="AJ280" i="10"/>
  <c r="AK280" i="10"/>
  <c r="AK122" i="10"/>
  <c r="AJ122" i="10"/>
  <c r="AJ296" i="10"/>
  <c r="AK296" i="10"/>
  <c r="AK129" i="10"/>
  <c r="AJ129" i="10"/>
  <c r="AJ93" i="10"/>
  <c r="AK93" i="10"/>
  <c r="AJ397" i="10"/>
  <c r="AK397" i="10"/>
  <c r="AK231" i="10"/>
  <c r="AJ231" i="10"/>
  <c r="AK362" i="10"/>
  <c r="AJ362" i="10"/>
  <c r="AK14" i="10"/>
  <c r="AJ14" i="10"/>
  <c r="AK246" i="10"/>
  <c r="AJ246" i="10"/>
  <c r="AK383" i="10"/>
  <c r="AJ383" i="10"/>
  <c r="AK392" i="10"/>
  <c r="AJ392" i="10"/>
  <c r="AJ143" i="10"/>
  <c r="AK143" i="10"/>
  <c r="AK26" i="10"/>
  <c r="AJ26" i="10"/>
  <c r="AK63" i="10"/>
  <c r="AJ63" i="10"/>
  <c r="AJ117" i="10"/>
  <c r="AK117" i="10"/>
  <c r="AK161" i="10"/>
  <c r="AJ161" i="10"/>
  <c r="AK312" i="10"/>
  <c r="AJ312" i="10"/>
  <c r="AK126" i="10"/>
  <c r="AJ126" i="10"/>
  <c r="AK155" i="10"/>
  <c r="AJ155" i="10"/>
  <c r="AJ265" i="10"/>
  <c r="AK265" i="10"/>
  <c r="AJ33" i="10"/>
  <c r="AK33" i="10"/>
  <c r="AK18" i="10"/>
  <c r="AJ18" i="10"/>
  <c r="AJ393" i="10"/>
  <c r="AK393" i="10"/>
  <c r="AK227" i="10"/>
  <c r="AJ227" i="10"/>
  <c r="AK277" i="10"/>
  <c r="AJ277" i="10"/>
  <c r="AJ48" i="10"/>
  <c r="AK48" i="10"/>
  <c r="AJ84" i="10"/>
  <c r="AK84" i="10"/>
  <c r="AK250" i="10"/>
  <c r="AJ250" i="10"/>
  <c r="AK20" i="10"/>
  <c r="AJ20" i="10"/>
  <c r="AK28" i="10"/>
  <c r="AJ28" i="10"/>
  <c r="W767" i="7"/>
  <c r="AK137" i="9" l="1"/>
  <c r="AJ137" i="9"/>
  <c r="AJ39" i="10"/>
  <c r="AK39" i="10"/>
  <c r="AJ138" i="10"/>
  <c r="AK138" i="10"/>
  <c r="AK239" i="10"/>
  <c r="AJ239" i="10"/>
  <c r="AK105" i="10"/>
  <c r="AK172" i="10"/>
  <c r="AJ172" i="10"/>
  <c r="AJ272" i="10"/>
  <c r="AK272" i="10"/>
  <c r="AJ372" i="10"/>
  <c r="AK372" i="10"/>
  <c r="AK405" i="10"/>
  <c r="AJ405" i="10"/>
  <c r="AJ72" i="10"/>
  <c r="AK72" i="10"/>
  <c r="AJ205" i="10"/>
  <c r="AK205" i="10"/>
  <c r="AJ339" i="10"/>
  <c r="AK339" i="10"/>
  <c r="AJ306" i="10"/>
  <c r="AK306" i="10"/>
  <c r="AD494" i="7"/>
  <c r="AD559" i="7" l="1"/>
  <c r="AD298" i="7"/>
  <c r="AD388" i="7"/>
  <c r="AD29" i="7"/>
  <c r="AE298" i="7"/>
  <c r="AE29" i="7"/>
  <c r="AE388" i="7"/>
  <c r="W378" i="7"/>
  <c r="AE364" i="7" l="1"/>
  <c r="AE94" i="7"/>
  <c r="AD94" i="7"/>
  <c r="AD364" i="7"/>
  <c r="X761" i="7"/>
  <c r="Y761" i="7"/>
  <c r="Z761" i="7"/>
  <c r="AA761" i="7"/>
  <c r="AM761" i="7" s="1"/>
  <c r="Z234" i="7" l="1"/>
  <c r="Y234" i="7"/>
  <c r="V234" i="7"/>
  <c r="U234" i="7"/>
  <c r="AA780" i="7"/>
  <c r="AM780" i="7" s="1"/>
  <c r="Z780" i="7"/>
  <c r="Y780" i="7"/>
  <c r="X780" i="7"/>
  <c r="V780" i="7"/>
  <c r="AA779" i="7"/>
  <c r="AM779" i="7" s="1"/>
  <c r="Z779" i="7"/>
  <c r="Y779" i="7"/>
  <c r="X779" i="7"/>
  <c r="V779" i="7"/>
  <c r="AA778" i="7"/>
  <c r="AM778" i="7" s="1"/>
  <c r="Z778" i="7"/>
  <c r="Y778" i="7"/>
  <c r="X778" i="7"/>
  <c r="V778" i="7"/>
  <c r="AA777" i="7"/>
  <c r="AM777" i="7" s="1"/>
  <c r="Z777" i="7"/>
  <c r="Y777" i="7"/>
  <c r="X777" i="7"/>
  <c r="V777" i="7"/>
  <c r="AA776" i="7"/>
  <c r="AM776" i="7" s="1"/>
  <c r="Z776" i="7"/>
  <c r="Y776" i="7"/>
  <c r="X776" i="7"/>
  <c r="V776" i="7"/>
  <c r="AA775" i="7"/>
  <c r="AM775" i="7" s="1"/>
  <c r="Z775" i="7"/>
  <c r="Y775" i="7"/>
  <c r="X775" i="7"/>
  <c r="V775" i="7"/>
  <c r="AA774" i="7"/>
  <c r="AM774" i="7" s="1"/>
  <c r="Z774" i="7"/>
  <c r="Y774" i="7"/>
  <c r="X774" i="7"/>
  <c r="V774" i="7"/>
  <c r="AA773" i="7"/>
  <c r="AM773" i="7" s="1"/>
  <c r="Z773" i="7"/>
  <c r="Y773" i="7"/>
  <c r="X773" i="7"/>
  <c r="V773" i="7"/>
  <c r="AA772" i="7"/>
  <c r="AM772" i="7" s="1"/>
  <c r="Z772" i="7"/>
  <c r="Y772" i="7"/>
  <c r="X772" i="7"/>
  <c r="V772" i="7"/>
  <c r="AA771" i="7"/>
  <c r="Z771" i="7"/>
  <c r="Y771" i="7"/>
  <c r="X771" i="7"/>
  <c r="W771" i="7"/>
  <c r="V771" i="7"/>
  <c r="U771" i="7"/>
  <c r="T771" i="7"/>
  <c r="AA770" i="7"/>
  <c r="AM770" i="7" s="1"/>
  <c r="Z770" i="7"/>
  <c r="Y770" i="7"/>
  <c r="X770" i="7"/>
  <c r="V770" i="7"/>
  <c r="AA769" i="7"/>
  <c r="AM769" i="7" s="1"/>
  <c r="Z769" i="7"/>
  <c r="Y769" i="7"/>
  <c r="X769" i="7"/>
  <c r="V769" i="7"/>
  <c r="AA768" i="7"/>
  <c r="AM768" i="7" s="1"/>
  <c r="Z768" i="7"/>
  <c r="Y768" i="7"/>
  <c r="X768" i="7"/>
  <c r="V768" i="7"/>
  <c r="AA767" i="7"/>
  <c r="AM767" i="7" s="1"/>
  <c r="Z767" i="7"/>
  <c r="Y767" i="7"/>
  <c r="X767" i="7"/>
  <c r="V767" i="7"/>
  <c r="AA766" i="7"/>
  <c r="AM766" i="7" s="1"/>
  <c r="Z766" i="7"/>
  <c r="Y766" i="7"/>
  <c r="X766" i="7"/>
  <c r="V766" i="7"/>
  <c r="AA765" i="7"/>
  <c r="AM765" i="7" s="1"/>
  <c r="Z765" i="7"/>
  <c r="Y765" i="7"/>
  <c r="X765" i="7"/>
  <c r="V765" i="7"/>
  <c r="AA764" i="7"/>
  <c r="AM764" i="7" s="1"/>
  <c r="Z764" i="7"/>
  <c r="Y764" i="7"/>
  <c r="X764" i="7"/>
  <c r="W764" i="7"/>
  <c r="V764" i="7"/>
  <c r="U764" i="7"/>
  <c r="T764" i="7"/>
  <c r="AA763" i="7"/>
  <c r="AM763" i="7" s="1"/>
  <c r="Z763" i="7"/>
  <c r="Y763" i="7"/>
  <c r="X763" i="7"/>
  <c r="V763" i="7"/>
  <c r="AA762" i="7"/>
  <c r="AM762" i="7" s="1"/>
  <c r="Z762" i="7"/>
  <c r="Y762" i="7"/>
  <c r="X762" i="7"/>
  <c r="V762" i="7"/>
  <c r="V761" i="7"/>
  <c r="AA760" i="7"/>
  <c r="AM760" i="7" s="1"/>
  <c r="Z760" i="7"/>
  <c r="Y760" i="7"/>
  <c r="X760" i="7"/>
  <c r="V760" i="7"/>
  <c r="AA759" i="7"/>
  <c r="AM759" i="7" s="1"/>
  <c r="Z759" i="7"/>
  <c r="Y759" i="7"/>
  <c r="X759" i="7"/>
  <c r="V759" i="7"/>
  <c r="AA758" i="7"/>
  <c r="AM758" i="7" s="1"/>
  <c r="Z758" i="7"/>
  <c r="Y758" i="7"/>
  <c r="X758" i="7"/>
  <c r="V758" i="7"/>
  <c r="AA757" i="7"/>
  <c r="AM757" i="7" s="1"/>
  <c r="Z757" i="7"/>
  <c r="Y757" i="7"/>
  <c r="X757" i="7"/>
  <c r="V757" i="7"/>
  <c r="AA756" i="7"/>
  <c r="AM756" i="7" s="1"/>
  <c r="Z756" i="7"/>
  <c r="Y756" i="7"/>
  <c r="X756" i="7"/>
  <c r="AA755" i="7"/>
  <c r="AM755" i="7" s="1"/>
  <c r="Z755" i="7"/>
  <c r="Y755" i="7"/>
  <c r="X755" i="7"/>
  <c r="V755" i="7"/>
  <c r="AA390" i="7"/>
  <c r="AM390" i="7" s="1"/>
  <c r="Z390" i="7"/>
  <c r="AA382" i="7"/>
  <c r="W382" i="7"/>
  <c r="V391" i="7"/>
  <c r="V390" i="7"/>
  <c r="V389" i="7"/>
  <c r="V388" i="7"/>
  <c r="V387" i="7"/>
  <c r="V386" i="7"/>
  <c r="V385" i="7"/>
  <c r="V384" i="7"/>
  <c r="V383" i="7"/>
  <c r="V382" i="7"/>
  <c r="U382" i="7"/>
  <c r="T382" i="7"/>
  <c r="V381" i="7"/>
  <c r="V380" i="7"/>
  <c r="V379" i="7"/>
  <c r="V378" i="7"/>
  <c r="V377" i="7"/>
  <c r="V376" i="7"/>
  <c r="V375" i="7"/>
  <c r="U375" i="7"/>
  <c r="V374" i="7"/>
  <c r="V373" i="7"/>
  <c r="V372" i="7"/>
  <c r="V371" i="7"/>
  <c r="V370" i="7"/>
  <c r="V369" i="7"/>
  <c r="V368" i="7"/>
  <c r="V367" i="7"/>
  <c r="V366" i="7"/>
  <c r="X234" i="7" l="1"/>
  <c r="U527" i="7"/>
  <c r="T366" i="7"/>
  <c r="U379" i="7"/>
  <c r="T754" i="7"/>
  <c r="T755" i="7"/>
  <c r="W760" i="7"/>
  <c r="W761" i="7"/>
  <c r="W763" i="7"/>
  <c r="W765" i="7"/>
  <c r="W766" i="7"/>
  <c r="T768" i="7"/>
  <c r="T769" i="7"/>
  <c r="T770" i="7"/>
  <c r="T772" i="7"/>
  <c r="T773" i="7"/>
  <c r="T774" i="7"/>
  <c r="T775" i="7"/>
  <c r="T776" i="7"/>
  <c r="T777" i="7"/>
  <c r="T778" i="7"/>
  <c r="T779" i="7"/>
  <c r="T780" i="7"/>
  <c r="AA396" i="7"/>
  <c r="V591" i="7"/>
  <c r="V656" i="7" s="1"/>
  <c r="Z591" i="7"/>
  <c r="Z656" i="7" s="1"/>
  <c r="Y785" i="7"/>
  <c r="Y850" i="7" s="1"/>
  <c r="U39" i="7"/>
  <c r="U40" i="7"/>
  <c r="U41" i="7"/>
  <c r="Y41" i="7"/>
  <c r="U42" i="7"/>
  <c r="U43" i="7"/>
  <c r="Y43" i="7"/>
  <c r="U44" i="7"/>
  <c r="Y44" i="7"/>
  <c r="U45" i="7"/>
  <c r="Y45" i="7"/>
  <c r="U46" i="7"/>
  <c r="Y46" i="7"/>
  <c r="U47" i="7"/>
  <c r="Y47" i="7"/>
  <c r="U48" i="7"/>
  <c r="Y48" i="7"/>
  <c r="V49" i="7"/>
  <c r="Z49" i="7"/>
  <c r="V50" i="7"/>
  <c r="Z50" i="7"/>
  <c r="V52" i="7"/>
  <c r="Z52" i="7"/>
  <c r="V53" i="7"/>
  <c r="Z53" i="7"/>
  <c r="V54" i="7"/>
  <c r="Z54" i="7"/>
  <c r="V55" i="7"/>
  <c r="Z55" i="7"/>
  <c r="V57" i="7"/>
  <c r="Z57" i="7"/>
  <c r="V58" i="7"/>
  <c r="Z58" i="7"/>
  <c r="V59" i="7"/>
  <c r="Z59" i="7"/>
  <c r="V60" i="7"/>
  <c r="Z60" i="7"/>
  <c r="V61" i="7"/>
  <c r="Z61" i="7"/>
  <c r="V62" i="7"/>
  <c r="Z62" i="7"/>
  <c r="V63" i="7"/>
  <c r="Z63" i="7"/>
  <c r="V64" i="7"/>
  <c r="Z64" i="7"/>
  <c r="V65" i="7"/>
  <c r="Z65" i="7"/>
  <c r="W200" i="7"/>
  <c r="U367" i="7"/>
  <c r="T386" i="7"/>
  <c r="U391" i="7"/>
  <c r="X688" i="7"/>
  <c r="X753" i="7" s="1"/>
  <c r="X754" i="7"/>
  <c r="W756" i="7"/>
  <c r="W757" i="7"/>
  <c r="W762" i="7"/>
  <c r="T200" i="7"/>
  <c r="X200" i="7"/>
  <c r="T365" i="7"/>
  <c r="U366" i="7"/>
  <c r="T369" i="7"/>
  <c r="U370" i="7"/>
  <c r="T373" i="7"/>
  <c r="U374" i="7"/>
  <c r="T377" i="7"/>
  <c r="U378" i="7"/>
  <c r="T381" i="7"/>
  <c r="T385" i="7"/>
  <c r="U386" i="7"/>
  <c r="T389" i="7"/>
  <c r="U390" i="7"/>
  <c r="X382" i="7"/>
  <c r="X390" i="7"/>
  <c r="U754" i="7"/>
  <c r="Y688" i="7"/>
  <c r="Y753" i="7" s="1"/>
  <c r="Y754" i="7"/>
  <c r="U755" i="7"/>
  <c r="T757" i="7"/>
  <c r="T758" i="7"/>
  <c r="T759" i="7"/>
  <c r="T760" i="7"/>
  <c r="T761" i="7"/>
  <c r="T762" i="7"/>
  <c r="T763" i="7"/>
  <c r="T765" i="7"/>
  <c r="T766" i="7"/>
  <c r="T767" i="7"/>
  <c r="U768" i="7"/>
  <c r="U769" i="7"/>
  <c r="U770" i="7"/>
  <c r="U772" i="7"/>
  <c r="U773" i="7"/>
  <c r="U774" i="7"/>
  <c r="U775" i="7"/>
  <c r="U776" i="7"/>
  <c r="U777" i="7"/>
  <c r="U778" i="7"/>
  <c r="U779" i="7"/>
  <c r="U780" i="7"/>
  <c r="X396" i="7"/>
  <c r="X462" i="7" s="1"/>
  <c r="AA591" i="7"/>
  <c r="V785" i="7"/>
  <c r="V850" i="7" s="1"/>
  <c r="Z785" i="7"/>
  <c r="Z850" i="7" s="1"/>
  <c r="V136" i="7"/>
  <c r="V168" i="7" s="1"/>
  <c r="V39" i="7"/>
  <c r="V40" i="7"/>
  <c r="V41" i="7"/>
  <c r="Z41" i="7"/>
  <c r="V42" i="7"/>
  <c r="V43" i="7"/>
  <c r="Z43" i="7"/>
  <c r="V44" i="7"/>
  <c r="Z44" i="7"/>
  <c r="V45" i="7"/>
  <c r="Z45" i="7"/>
  <c r="V46" i="7"/>
  <c r="Z46" i="7"/>
  <c r="V47" i="7"/>
  <c r="Z47" i="7"/>
  <c r="V48" i="7"/>
  <c r="Z48" i="7"/>
  <c r="W49" i="7"/>
  <c r="AA49" i="7"/>
  <c r="AM49" i="7" s="1"/>
  <c r="W50" i="7"/>
  <c r="AA50" i="7"/>
  <c r="AM50" i="7" s="1"/>
  <c r="W51" i="7"/>
  <c r="AA51" i="7"/>
  <c r="AM51" i="7" s="1"/>
  <c r="W52" i="7"/>
  <c r="AA52" i="7"/>
  <c r="AM52" i="7" s="1"/>
  <c r="W53" i="7"/>
  <c r="W54" i="7"/>
  <c r="AA54" i="7"/>
  <c r="AM54" i="7" s="1"/>
  <c r="W55" i="7"/>
  <c r="AA55" i="7"/>
  <c r="AM55" i="7" s="1"/>
  <c r="W57" i="7"/>
  <c r="W58" i="7"/>
  <c r="AA58" i="7"/>
  <c r="AM58" i="7" s="1"/>
  <c r="W59" i="7"/>
  <c r="W60" i="7"/>
  <c r="AA60" i="7"/>
  <c r="AM60" i="7" s="1"/>
  <c r="W61" i="7"/>
  <c r="AA61" i="7"/>
  <c r="AM61" i="7" s="1"/>
  <c r="W62" i="7"/>
  <c r="AA62" i="7"/>
  <c r="AM62" i="7" s="1"/>
  <c r="W63" i="7"/>
  <c r="AA63" i="7"/>
  <c r="AM63" i="7" s="1"/>
  <c r="W64" i="7"/>
  <c r="W65" i="7"/>
  <c r="W234" i="7"/>
  <c r="AA59" i="7"/>
  <c r="AM59" i="7" s="1"/>
  <c r="V527" i="7"/>
  <c r="T378" i="7"/>
  <c r="T390" i="7"/>
  <c r="W758" i="7"/>
  <c r="U200" i="7"/>
  <c r="U266" i="7" s="1"/>
  <c r="Y200" i="7"/>
  <c r="Y266" i="7" s="1"/>
  <c r="W23" i="7"/>
  <c r="AA23" i="7"/>
  <c r="U365" i="7"/>
  <c r="T368" i="7"/>
  <c r="U369" i="7"/>
  <c r="T372" i="7"/>
  <c r="U373" i="7"/>
  <c r="T376" i="7"/>
  <c r="U377" i="7"/>
  <c r="T380" i="7"/>
  <c r="U381" i="7"/>
  <c r="T384" i="7"/>
  <c r="U385" i="7"/>
  <c r="T388" i="7"/>
  <c r="U389" i="7"/>
  <c r="V754" i="7"/>
  <c r="Z688" i="7"/>
  <c r="Z753" i="7" s="1"/>
  <c r="Z754" i="7"/>
  <c r="U757" i="7"/>
  <c r="U758" i="7"/>
  <c r="U759" i="7"/>
  <c r="U760" i="7"/>
  <c r="U761" i="7"/>
  <c r="U762" i="7"/>
  <c r="U763" i="7"/>
  <c r="U765" i="7"/>
  <c r="U766" i="7"/>
  <c r="U767" i="7"/>
  <c r="Y396" i="7"/>
  <c r="Y462" i="7" s="1"/>
  <c r="X591" i="7"/>
  <c r="X656" i="7" s="1"/>
  <c r="W136" i="7"/>
  <c r="W168" i="7" s="1"/>
  <c r="AA136" i="7"/>
  <c r="W40" i="7"/>
  <c r="W41" i="7"/>
  <c r="AA41" i="7"/>
  <c r="AM41" i="7" s="1"/>
  <c r="W42" i="7"/>
  <c r="W43" i="7"/>
  <c r="AA43" i="7"/>
  <c r="AM43" i="7" s="1"/>
  <c r="W44" i="7"/>
  <c r="AA44" i="7"/>
  <c r="AM44" i="7" s="1"/>
  <c r="W45" i="7"/>
  <c r="AA45" i="7"/>
  <c r="AM45" i="7" s="1"/>
  <c r="W46" i="7"/>
  <c r="AA46" i="7"/>
  <c r="AM46" i="7" s="1"/>
  <c r="W47" i="7"/>
  <c r="AA47" i="7"/>
  <c r="AM47" i="7" s="1"/>
  <c r="W48" i="7"/>
  <c r="AA48" i="7"/>
  <c r="AM48" i="7" s="1"/>
  <c r="X49" i="7"/>
  <c r="T50" i="7"/>
  <c r="X50" i="7"/>
  <c r="X51" i="7"/>
  <c r="T52" i="7"/>
  <c r="X52" i="7"/>
  <c r="T53" i="7"/>
  <c r="X53" i="7"/>
  <c r="T54" i="7"/>
  <c r="X54" i="7"/>
  <c r="T55" i="7"/>
  <c r="X55" i="7"/>
  <c r="X56" i="7"/>
  <c r="T57" i="7"/>
  <c r="X57" i="7"/>
  <c r="T58" i="7"/>
  <c r="X58" i="7"/>
  <c r="T59" i="7"/>
  <c r="X59" i="7"/>
  <c r="T60" i="7"/>
  <c r="X60" i="7"/>
  <c r="T61" i="7"/>
  <c r="X61" i="7"/>
  <c r="T62" i="7"/>
  <c r="X62" i="7"/>
  <c r="T63" i="7"/>
  <c r="X63" i="7"/>
  <c r="T64" i="7"/>
  <c r="X64" i="7"/>
  <c r="T65" i="7"/>
  <c r="X65" i="7"/>
  <c r="AA64" i="7"/>
  <c r="AM64" i="7" s="1"/>
  <c r="AA200" i="7"/>
  <c r="AM200" i="7" s="1"/>
  <c r="T370" i="7"/>
  <c r="U371" i="7"/>
  <c r="T374" i="7"/>
  <c r="U383" i="7"/>
  <c r="U387" i="7"/>
  <c r="W759" i="7"/>
  <c r="V200" i="7"/>
  <c r="V266" i="7" s="1"/>
  <c r="Z200" i="7"/>
  <c r="Z266" i="7" s="1"/>
  <c r="V298" i="7"/>
  <c r="V364" i="7" s="1"/>
  <c r="V365" i="7"/>
  <c r="T367" i="7"/>
  <c r="U368" i="7"/>
  <c r="T371" i="7"/>
  <c r="U372" i="7"/>
  <c r="T375" i="7"/>
  <c r="U376" i="7"/>
  <c r="T379" i="7"/>
  <c r="U380" i="7"/>
  <c r="T383" i="7"/>
  <c r="U384" i="7"/>
  <c r="T387" i="7"/>
  <c r="U388" i="7"/>
  <c r="T391" i="7"/>
  <c r="W754" i="7"/>
  <c r="AA688" i="7"/>
  <c r="AA754" i="7"/>
  <c r="AM754" i="7" s="1"/>
  <c r="W755" i="7"/>
  <c r="W768" i="7"/>
  <c r="W769" i="7"/>
  <c r="W770" i="7"/>
  <c r="W772" i="7"/>
  <c r="W773" i="7"/>
  <c r="W774" i="7"/>
  <c r="W775" i="7"/>
  <c r="W776" i="7"/>
  <c r="W777" i="7"/>
  <c r="W778" i="7"/>
  <c r="W779" i="7"/>
  <c r="W780" i="7"/>
  <c r="Z396" i="7"/>
  <c r="Z462" i="7" s="1"/>
  <c r="Y591" i="7"/>
  <c r="Y656" i="7" s="1"/>
  <c r="X785" i="7"/>
  <c r="X850" i="7" s="1"/>
  <c r="X136" i="7"/>
  <c r="X168" i="7" s="1"/>
  <c r="T40" i="7"/>
  <c r="T41" i="7"/>
  <c r="X41" i="7"/>
  <c r="T42" i="7"/>
  <c r="T43" i="7"/>
  <c r="X43" i="7"/>
  <c r="T44" i="7"/>
  <c r="X44" i="7"/>
  <c r="T45" i="7"/>
  <c r="X45" i="7"/>
  <c r="T46" i="7"/>
  <c r="X46" i="7"/>
  <c r="T47" i="7"/>
  <c r="X47" i="7"/>
  <c r="T48" i="7"/>
  <c r="X48" i="7"/>
  <c r="U49" i="7"/>
  <c r="Y49" i="7"/>
  <c r="U50" i="7"/>
  <c r="Y50" i="7"/>
  <c r="U52" i="7"/>
  <c r="Y52" i="7"/>
  <c r="U53" i="7"/>
  <c r="Y53" i="7"/>
  <c r="U54" i="7"/>
  <c r="Y54" i="7"/>
  <c r="U55" i="7"/>
  <c r="Y55" i="7"/>
  <c r="U57" i="7"/>
  <c r="Y57" i="7"/>
  <c r="U58" i="7"/>
  <c r="Y58" i="7"/>
  <c r="U59" i="7"/>
  <c r="Y59" i="7"/>
  <c r="U60" i="7"/>
  <c r="Y60" i="7"/>
  <c r="U61" i="7"/>
  <c r="Y61" i="7"/>
  <c r="U62" i="7"/>
  <c r="Y62" i="7"/>
  <c r="U63" i="7"/>
  <c r="Y63" i="7"/>
  <c r="U64" i="7"/>
  <c r="Y64" i="7"/>
  <c r="U65" i="7"/>
  <c r="Y65" i="7"/>
  <c r="AA57" i="7"/>
  <c r="AM57" i="7" s="1"/>
  <c r="AA65" i="7"/>
  <c r="AM65" i="7" s="1"/>
  <c r="Y382" i="7"/>
  <c r="Y390" i="7"/>
  <c r="X367" i="7"/>
  <c r="Z369" i="7"/>
  <c r="X370" i="7"/>
  <c r="X383" i="7"/>
  <c r="Y384" i="7"/>
  <c r="Z385" i="7"/>
  <c r="X366" i="7"/>
  <c r="Y367" i="7"/>
  <c r="AA371" i="7"/>
  <c r="AM371" i="7" s="1"/>
  <c r="X372" i="7"/>
  <c r="Y373" i="7"/>
  <c r="AA375" i="7"/>
  <c r="AM375" i="7" s="1"/>
  <c r="Z376" i="7"/>
  <c r="AA377" i="7"/>
  <c r="AM377" i="7" s="1"/>
  <c r="Y378" i="7"/>
  <c r="AA379" i="7"/>
  <c r="AM379" i="7" s="1"/>
  <c r="Z381" i="7"/>
  <c r="Y383" i="7"/>
  <c r="Z384" i="7"/>
  <c r="Z387" i="7"/>
  <c r="AA388" i="7"/>
  <c r="AM388" i="7" s="1"/>
  <c r="X389" i="7"/>
  <c r="AA391" i="7"/>
  <c r="AM391" i="7" s="1"/>
  <c r="AB15" i="7"/>
  <c r="AB80" i="7" s="1"/>
  <c r="AB19" i="7"/>
  <c r="AB84" i="7" s="1"/>
  <c r="AB31" i="7"/>
  <c r="AB96" i="7" s="1"/>
  <c r="Y368" i="7"/>
  <c r="X373" i="7"/>
  <c r="AA374" i="7"/>
  <c r="AM374" i="7" s="1"/>
  <c r="Z375" i="7"/>
  <c r="Y376" i="7"/>
  <c r="Z379" i="7"/>
  <c r="AA380" i="7"/>
  <c r="AM380" i="7" s="1"/>
  <c r="Y381" i="7"/>
  <c r="Z388" i="7"/>
  <c r="AA389" i="7"/>
  <c r="AM389" i="7" s="1"/>
  <c r="AB28" i="7"/>
  <c r="AB93" i="7" s="1"/>
  <c r="W375" i="7"/>
  <c r="X380" i="7"/>
  <c r="Y366" i="7"/>
  <c r="AA368" i="7"/>
  <c r="AM368" i="7" s="1"/>
  <c r="X369" i="7"/>
  <c r="Z370" i="7"/>
  <c r="X371" i="7"/>
  <c r="Z373" i="7"/>
  <c r="X374" i="7"/>
  <c r="X375" i="7"/>
  <c r="AA376" i="7"/>
  <c r="AM376" i="7" s="1"/>
  <c r="X377" i="7"/>
  <c r="Z378" i="7"/>
  <c r="X379" i="7"/>
  <c r="Y380" i="7"/>
  <c r="AA381" i="7"/>
  <c r="AM381" i="7" s="1"/>
  <c r="Z383" i="7"/>
  <c r="AA384" i="7"/>
  <c r="AM384" i="7" s="1"/>
  <c r="X385" i="7"/>
  <c r="X388" i="7"/>
  <c r="Y389" i="7"/>
  <c r="X391" i="7"/>
  <c r="AB14" i="7"/>
  <c r="AB79" i="7" s="1"/>
  <c r="AA366" i="7"/>
  <c r="AM366" i="7" s="1"/>
  <c r="AA372" i="7"/>
  <c r="AM372" i="7" s="1"/>
  <c r="Z377" i="7"/>
  <c r="Z391" i="7"/>
  <c r="Z368" i="7"/>
  <c r="AA369" i="7"/>
  <c r="AM369" i="7" s="1"/>
  <c r="Y370" i="7"/>
  <c r="AA385" i="7"/>
  <c r="AM385" i="7" s="1"/>
  <c r="Z366" i="7"/>
  <c r="AA367" i="7"/>
  <c r="AM367" i="7" s="1"/>
  <c r="Y369" i="7"/>
  <c r="AA370" i="7"/>
  <c r="AM370" i="7" s="1"/>
  <c r="AA373" i="7"/>
  <c r="AM373" i="7" s="1"/>
  <c r="Z374" i="7"/>
  <c r="X376" i="7"/>
  <c r="Y379" i="7"/>
  <c r="Z380" i="7"/>
  <c r="X381" i="7"/>
  <c r="AA383" i="7"/>
  <c r="AM383" i="7" s="1"/>
  <c r="Y385" i="7"/>
  <c r="AA386" i="7"/>
  <c r="AM386" i="7" s="1"/>
  <c r="Y388" i="7"/>
  <c r="Z389" i="7"/>
  <c r="Y391" i="7"/>
  <c r="AB13" i="7"/>
  <c r="AB78" i="7" s="1"/>
  <c r="AB26" i="7"/>
  <c r="AB91" i="7" s="1"/>
  <c r="AA656" i="7" l="1"/>
  <c r="AM656" i="7" s="1"/>
  <c r="AM591" i="7"/>
  <c r="AA462" i="7"/>
  <c r="AM462" i="7" s="1"/>
  <c r="AM396" i="7"/>
  <c r="AA168" i="7"/>
  <c r="AM168" i="7" s="1"/>
  <c r="AM136" i="7"/>
  <c r="AA753" i="7"/>
  <c r="AM753" i="7" s="1"/>
  <c r="AM688" i="7"/>
  <c r="X266" i="7"/>
  <c r="V396" i="7"/>
  <c r="V462" i="7" s="1"/>
  <c r="X23" i="7"/>
  <c r="X88" i="7" s="1"/>
  <c r="Z136" i="7"/>
  <c r="Z168" i="7" s="1"/>
  <c r="AA234" i="7"/>
  <c r="U136" i="7"/>
  <c r="U168" i="7" s="1"/>
  <c r="X365" i="7"/>
  <c r="M396" i="7"/>
  <c r="M20" i="7"/>
  <c r="U591" i="7"/>
  <c r="U656" i="7" s="1"/>
  <c r="W688" i="7"/>
  <c r="W753" i="7" s="1"/>
  <c r="AA13" i="7"/>
  <c r="T591" i="7"/>
  <c r="T656" i="7" s="1"/>
  <c r="Y8" i="7"/>
  <c r="Y73" i="7" s="1"/>
  <c r="AA56" i="7"/>
  <c r="AA53" i="7"/>
  <c r="AM53" i="7" s="1"/>
  <c r="T396" i="7"/>
  <c r="T462" i="7" s="1"/>
  <c r="Y20" i="7"/>
  <c r="Y85" i="7" s="1"/>
  <c r="AA8" i="7"/>
  <c r="W266" i="7"/>
  <c r="N396" i="7"/>
  <c r="N20" i="7"/>
  <c r="Y365" i="7"/>
  <c r="Y56" i="7"/>
  <c r="Y51" i="7"/>
  <c r="AB6" i="7"/>
  <c r="AB71" i="7" s="1"/>
  <c r="X32" i="7"/>
  <c r="X97" i="7" s="1"/>
  <c r="X31" i="7"/>
  <c r="X96" i="7" s="1"/>
  <c r="X18" i="7"/>
  <c r="X83" i="7" s="1"/>
  <c r="AA11" i="7"/>
  <c r="T56" i="7"/>
  <c r="T51" i="7"/>
  <c r="AB25" i="7"/>
  <c r="AB90" i="7" s="1"/>
  <c r="W785" i="7"/>
  <c r="W850" i="7" s="1"/>
  <c r="W19" i="7"/>
  <c r="W84" i="7" s="1"/>
  <c r="W16" i="7"/>
  <c r="W81" i="7" s="1"/>
  <c r="AB8" i="7"/>
  <c r="AB73" i="7" s="1"/>
  <c r="T298" i="7"/>
  <c r="T364" i="7" s="1"/>
  <c r="Z56" i="7"/>
  <c r="Z51" i="7"/>
  <c r="X298" i="7"/>
  <c r="X364" i="7" s="1"/>
  <c r="Z365" i="7"/>
  <c r="X16" i="7"/>
  <c r="X81" i="7" s="1"/>
  <c r="Y31" i="7"/>
  <c r="Y96" i="7" s="1"/>
  <c r="Y19" i="7"/>
  <c r="Y84" i="7" s="1"/>
  <c r="AB21" i="7"/>
  <c r="AB86" i="7" s="1"/>
  <c r="U396" i="7"/>
  <c r="U462" i="7" s="1"/>
  <c r="U298" i="7"/>
  <c r="U364" i="7" s="1"/>
  <c r="W56" i="7"/>
  <c r="W88" i="7" s="1"/>
  <c r="AB32" i="7"/>
  <c r="AB97" i="7" s="1"/>
  <c r="AB24" i="7"/>
  <c r="AB89" i="7" s="1"/>
  <c r="W591" i="7"/>
  <c r="W656" i="7" s="1"/>
  <c r="Z19" i="7"/>
  <c r="Z84" i="7" s="1"/>
  <c r="Z18" i="7"/>
  <c r="X11" i="7"/>
  <c r="X76" i="7" s="1"/>
  <c r="AB18" i="7"/>
  <c r="AB83" i="7" s="1"/>
  <c r="S136" i="7"/>
  <c r="S168" i="7" s="1"/>
  <c r="AA365" i="7"/>
  <c r="AM365" i="7" s="1"/>
  <c r="W365" i="7"/>
  <c r="U56" i="7"/>
  <c r="U51" i="7"/>
  <c r="T785" i="7"/>
  <c r="T850" i="7" s="1"/>
  <c r="Z11" i="7"/>
  <c r="Z76" i="7" s="1"/>
  <c r="AB9" i="7"/>
  <c r="AB74" i="7" s="1"/>
  <c r="AA32" i="7"/>
  <c r="AA27" i="7"/>
  <c r="AA20" i="7"/>
  <c r="AM20" i="7" s="1"/>
  <c r="AA18" i="7"/>
  <c r="Y11" i="7"/>
  <c r="Y76" i="7" s="1"/>
  <c r="AB12" i="7"/>
  <c r="AB77" i="7" s="1"/>
  <c r="Z32" i="7"/>
  <c r="Z97" i="7" s="1"/>
  <c r="Z28" i="7"/>
  <c r="Z93" i="7" s="1"/>
  <c r="Z20" i="7"/>
  <c r="Z85" i="7" s="1"/>
  <c r="X12" i="7"/>
  <c r="X77" i="7" s="1"/>
  <c r="X8" i="7"/>
  <c r="X73" i="7" s="1"/>
  <c r="Y23" i="7"/>
  <c r="V56" i="7"/>
  <c r="V51" i="7"/>
  <c r="Y136" i="7"/>
  <c r="Y168" i="7" s="1"/>
  <c r="AB27" i="7"/>
  <c r="AB92" i="7" s="1"/>
  <c r="AB7" i="7"/>
  <c r="AB72" i="7" s="1"/>
  <c r="U785" i="7"/>
  <c r="U850" i="7" s="1"/>
  <c r="W396" i="7"/>
  <c r="W462" i="7" s="1"/>
  <c r="AA88" i="7" l="1"/>
  <c r="AA76" i="7"/>
  <c r="AM76" i="7" s="1"/>
  <c r="AM11" i="7"/>
  <c r="AA266" i="7"/>
  <c r="AM266" i="7" s="1"/>
  <c r="AM234" i="7"/>
  <c r="AA83" i="7"/>
  <c r="AM83" i="7" s="1"/>
  <c r="AM18" i="7"/>
  <c r="AA78" i="7"/>
  <c r="AM78" i="7" s="1"/>
  <c r="AM13" i="7"/>
  <c r="AA73" i="7"/>
  <c r="AM73" i="7" s="1"/>
  <c r="AM8" i="7"/>
  <c r="AA92" i="7"/>
  <c r="AM92" i="7" s="1"/>
  <c r="AM27" i="7"/>
  <c r="AA97" i="7"/>
  <c r="AM97" i="7" s="1"/>
  <c r="AM32" i="7"/>
  <c r="Z83" i="7"/>
  <c r="Y88" i="7"/>
  <c r="AA85" i="7"/>
  <c r="AM85" i="7" s="1"/>
  <c r="U38" i="7"/>
  <c r="AA298" i="7"/>
  <c r="Z298" i="7"/>
  <c r="Z364" i="7" s="1"/>
  <c r="AA12" i="7"/>
  <c r="AA22" i="7"/>
  <c r="X13" i="7"/>
  <c r="X78" i="7" s="1"/>
  <c r="V38" i="7"/>
  <c r="X20" i="7"/>
  <c r="X85" i="7" s="1"/>
  <c r="W298" i="7"/>
  <c r="W364" i="7" s="1"/>
  <c r="M430" i="7"/>
  <c r="M462" i="7" s="1"/>
  <c r="M53" i="7"/>
  <c r="M85" i="7" s="1"/>
  <c r="W372" i="7"/>
  <c r="W13" i="7"/>
  <c r="W78" i="7" s="1"/>
  <c r="X30" i="7"/>
  <c r="X95" i="7" s="1"/>
  <c r="W389" i="7"/>
  <c r="W30" i="7"/>
  <c r="W95" i="7" s="1"/>
  <c r="W390" i="7"/>
  <c r="W31" i="7"/>
  <c r="W96" i="7" s="1"/>
  <c r="AB30" i="7"/>
  <c r="AB95" i="7" s="1"/>
  <c r="Z371" i="7"/>
  <c r="Z12" i="7"/>
  <c r="Z77" i="7" s="1"/>
  <c r="X386" i="7"/>
  <c r="X27" i="7"/>
  <c r="X92" i="7" s="1"/>
  <c r="W374" i="7"/>
  <c r="W379" i="7"/>
  <c r="W20" i="7"/>
  <c r="W85" i="7" s="1"/>
  <c r="W391" i="7"/>
  <c r="W32" i="7"/>
  <c r="W97" i="7" s="1"/>
  <c r="W368" i="7"/>
  <c r="W9" i="7"/>
  <c r="W74" i="7" s="1"/>
  <c r="W387" i="7"/>
  <c r="W28" i="7"/>
  <c r="W93" i="7" s="1"/>
  <c r="Z382" i="7"/>
  <c r="Z23" i="7"/>
  <c r="Z88" i="7" s="1"/>
  <c r="AB16" i="7"/>
  <c r="AB81" i="7" s="1"/>
  <c r="N430" i="7"/>
  <c r="N462" i="7" s="1"/>
  <c r="N53" i="7"/>
  <c r="N85" i="7" s="1"/>
  <c r="W371" i="7"/>
  <c r="W12" i="7"/>
  <c r="W77" i="7" s="1"/>
  <c r="W366" i="7"/>
  <c r="W376" i="7"/>
  <c r="W384" i="7"/>
  <c r="W25" i="7"/>
  <c r="W90" i="7" s="1"/>
  <c r="AA387" i="7"/>
  <c r="AM387" i="7" s="1"/>
  <c r="AA28" i="7"/>
  <c r="W367" i="7"/>
  <c r="W8" i="7"/>
  <c r="W73" i="7" s="1"/>
  <c r="W370" i="7"/>
  <c r="W11" i="7"/>
  <c r="W76" i="7" s="1"/>
  <c r="Z372" i="7"/>
  <c r="Z13" i="7"/>
  <c r="Z78" i="7" s="1"/>
  <c r="Y377" i="7"/>
  <c r="Y18" i="7"/>
  <c r="Y83" i="7" s="1"/>
  <c r="W383" i="7"/>
  <c r="W24" i="7"/>
  <c r="W89" i="7" s="1"/>
  <c r="W386" i="7"/>
  <c r="W27" i="7"/>
  <c r="W92" i="7" s="1"/>
  <c r="X378" i="7"/>
  <c r="X19" i="7"/>
  <c r="X84" i="7" s="1"/>
  <c r="M136" i="7"/>
  <c r="M168" i="7" s="1"/>
  <c r="AB11" i="7"/>
  <c r="AB76" i="7" s="1"/>
  <c r="W380" i="7"/>
  <c r="W21" i="7"/>
  <c r="W86" i="7" s="1"/>
  <c r="W377" i="7"/>
  <c r="W18" i="7"/>
  <c r="W83" i="7" s="1"/>
  <c r="W388" i="7"/>
  <c r="Y372" i="7"/>
  <c r="Y13" i="7"/>
  <c r="Y78" i="7" s="1"/>
  <c r="AB23" i="7"/>
  <c r="AB88" i="7" s="1"/>
  <c r="W373" i="7"/>
  <c r="W14" i="7"/>
  <c r="W79" i="7" s="1"/>
  <c r="W369" i="7"/>
  <c r="Y387" i="7"/>
  <c r="Y28" i="7"/>
  <c r="Y93" i="7" s="1"/>
  <c r="Y386" i="7"/>
  <c r="Y27" i="7"/>
  <c r="Y92" i="7" s="1"/>
  <c r="W385" i="7"/>
  <c r="Z367" i="7"/>
  <c r="Z8" i="7"/>
  <c r="Z73" i="7" s="1"/>
  <c r="W381" i="7"/>
  <c r="Z386" i="7"/>
  <c r="Z27" i="7"/>
  <c r="Z92" i="7" s="1"/>
  <c r="X368" i="7"/>
  <c r="Y371" i="7"/>
  <c r="Y12" i="7"/>
  <c r="Y77" i="7" s="1"/>
  <c r="Y375" i="7"/>
  <c r="AA378" i="7"/>
  <c r="AM378" i="7" s="1"/>
  <c r="AA19" i="7"/>
  <c r="X384" i="7"/>
  <c r="X25" i="7"/>
  <c r="X90" i="7" s="1"/>
  <c r="X387" i="7"/>
  <c r="X28" i="7"/>
  <c r="X93" i="7" s="1"/>
  <c r="AB20" i="7"/>
  <c r="AB85" i="7" s="1"/>
  <c r="AB22" i="7"/>
  <c r="AB87" i="7" s="1"/>
  <c r="AA93" i="7" l="1"/>
  <c r="AM93" i="7" s="1"/>
  <c r="AM28" i="7"/>
  <c r="AA87" i="7"/>
  <c r="AM87" i="7" s="1"/>
  <c r="AM22" i="7"/>
  <c r="AA77" i="7"/>
  <c r="AM77" i="7" s="1"/>
  <c r="AM12" i="7"/>
  <c r="AA364" i="7"/>
  <c r="AM364" i="7" s="1"/>
  <c r="AM298" i="7"/>
  <c r="AA84" i="7"/>
  <c r="AM84" i="7" s="1"/>
  <c r="AM19" i="7"/>
  <c r="R234" i="7"/>
  <c r="R266" i="7" s="1"/>
  <c r="S234" i="7"/>
  <c r="S266" i="7" s="1"/>
  <c r="S49" i="7"/>
  <c r="S81" i="7" s="1"/>
  <c r="N136" i="7"/>
  <c r="N168" i="7" s="1"/>
  <c r="S38" i="7" l="1"/>
  <c r="Q234" i="7"/>
  <c r="Q266" i="7" s="1"/>
  <c r="P234" i="7"/>
  <c r="P266" i="7" s="1"/>
  <c r="O136" i="7"/>
  <c r="O168" i="7" s="1"/>
  <c r="N234" i="7" l="1"/>
  <c r="N266" i="7" s="1"/>
  <c r="N49" i="7"/>
  <c r="N81" i="7" s="1"/>
  <c r="M234" i="7"/>
  <c r="M266" i="7" s="1"/>
  <c r="M49" i="7"/>
  <c r="M81" i="7" s="1"/>
  <c r="P136" i="7"/>
  <c r="P168" i="7" s="1"/>
  <c r="P49" i="7"/>
  <c r="P81" i="7" s="1"/>
  <c r="Q136" i="7" l="1"/>
  <c r="Q168" i="7" s="1"/>
  <c r="Q49" i="7"/>
  <c r="Q81" i="7" s="1"/>
  <c r="M38" i="7"/>
  <c r="O234" i="7"/>
  <c r="O266" i="7" s="1"/>
  <c r="O49" i="7"/>
  <c r="O81" i="7" s="1"/>
  <c r="P38" i="7"/>
  <c r="N38" i="7"/>
  <c r="O38" i="7" l="1"/>
  <c r="Q38" i="7"/>
  <c r="R136" i="7"/>
  <c r="R168" i="7" s="1"/>
  <c r="R49" i="7"/>
  <c r="R81" i="7" s="1"/>
  <c r="R38" i="7" l="1"/>
  <c r="AA42" i="7" l="1"/>
  <c r="AM42" i="7" s="1"/>
  <c r="AA40" i="7"/>
  <c r="AM40" i="7" s="1"/>
  <c r="Z42" i="7"/>
  <c r="Y40" i="7"/>
  <c r="X42" i="7"/>
  <c r="Y42" i="7"/>
  <c r="Z40" i="7"/>
  <c r="V13" i="7" l="1"/>
  <c r="V78" i="7" s="1"/>
  <c r="V9" i="7"/>
  <c r="V74" i="7" s="1"/>
  <c r="V11" i="7"/>
  <c r="V76" i="7" s="1"/>
  <c r="V31" i="7"/>
  <c r="V96" i="7" s="1"/>
  <c r="Z30" i="7"/>
  <c r="Z95" i="7" s="1"/>
  <c r="T19" i="7"/>
  <c r="T84" i="7" s="1"/>
  <c r="T14" i="7"/>
  <c r="T79" i="7" s="1"/>
  <c r="Z17" i="7"/>
  <c r="Z82" i="7" s="1"/>
  <c r="X39" i="7"/>
  <c r="AA9" i="7"/>
  <c r="V29" i="7"/>
  <c r="V94" i="7" s="1"/>
  <c r="Y29" i="7"/>
  <c r="Y94" i="7" s="1"/>
  <c r="V26" i="7"/>
  <c r="V91" i="7" s="1"/>
  <c r="Z24" i="7"/>
  <c r="Z89" i="7" s="1"/>
  <c r="V23" i="7"/>
  <c r="V88" i="7" s="1"/>
  <c r="V30" i="7"/>
  <c r="V95" i="7" s="1"/>
  <c r="Z25" i="7"/>
  <c r="Z90" i="7" s="1"/>
  <c r="V19" i="7"/>
  <c r="V84" i="7" s="1"/>
  <c r="Z7" i="7"/>
  <c r="Z72" i="7" s="1"/>
  <c r="V20" i="7"/>
  <c r="V85" i="7" s="1"/>
  <c r="X7" i="7"/>
  <c r="V14" i="7"/>
  <c r="V79" i="7" s="1"/>
  <c r="Z31" i="7"/>
  <c r="Z96" i="7" s="1"/>
  <c r="V16" i="7"/>
  <c r="V81" i="7" s="1"/>
  <c r="T32" i="7"/>
  <c r="T97" i="7" s="1"/>
  <c r="T13" i="7"/>
  <c r="T78" i="7" s="1"/>
  <c r="X17" i="7"/>
  <c r="X82" i="7" s="1"/>
  <c r="W527" i="7"/>
  <c r="W39" i="7"/>
  <c r="W38" i="7" s="1"/>
  <c r="AA31" i="7"/>
  <c r="AA29" i="7"/>
  <c r="T29" i="7"/>
  <c r="T94" i="7" s="1"/>
  <c r="W17" i="7"/>
  <c r="W82" i="7" s="1"/>
  <c r="Y9" i="7"/>
  <c r="Y74" i="7" s="1"/>
  <c r="V32" i="7"/>
  <c r="V97" i="7" s="1"/>
  <c r="V21" i="7"/>
  <c r="V86" i="7" s="1"/>
  <c r="X9" i="7"/>
  <c r="X74" i="7" s="1"/>
  <c r="V17" i="7"/>
  <c r="V82" i="7" s="1"/>
  <c r="Z16" i="7"/>
  <c r="Z81" i="7" s="1"/>
  <c r="X24" i="7"/>
  <c r="X89" i="7" s="1"/>
  <c r="V22" i="7"/>
  <c r="V87" i="7" s="1"/>
  <c r="T26" i="7"/>
  <c r="T91" i="7" s="1"/>
  <c r="T10" i="7"/>
  <c r="T75" i="7" s="1"/>
  <c r="Z527" i="7"/>
  <c r="Z39" i="7"/>
  <c r="Z38" i="7" s="1"/>
  <c r="T527" i="7"/>
  <c r="T39" i="7"/>
  <c r="AA24" i="7"/>
  <c r="Z29" i="7"/>
  <c r="Z94" i="7" s="1"/>
  <c r="U21" i="7"/>
  <c r="U86" i="7" s="1"/>
  <c r="W15" i="7"/>
  <c r="W80" i="7" s="1"/>
  <c r="Y32" i="7"/>
  <c r="Y97" i="7" s="1"/>
  <c r="V25" i="7"/>
  <c r="V90" i="7" s="1"/>
  <c r="V18" i="7"/>
  <c r="V83" i="7" s="1"/>
  <c r="X26" i="7"/>
  <c r="X91" i="7" s="1"/>
  <c r="V12" i="7"/>
  <c r="V77" i="7" s="1"/>
  <c r="V15" i="7"/>
  <c r="V80" i="7" s="1"/>
  <c r="Z15" i="7"/>
  <c r="Z80" i="7" s="1"/>
  <c r="T20" i="7"/>
  <c r="T85" i="7" s="1"/>
  <c r="Y527" i="7"/>
  <c r="Y39" i="7"/>
  <c r="Y38" i="7" s="1"/>
  <c r="AA30" i="7"/>
  <c r="AA15" i="7"/>
  <c r="X29" i="7"/>
  <c r="X94" i="7" s="1"/>
  <c r="U17" i="7"/>
  <c r="U82" i="7" s="1"/>
  <c r="W29" i="7"/>
  <c r="W94" i="7" s="1"/>
  <c r="T17" i="7"/>
  <c r="T82" i="7" s="1"/>
  <c r="Y24" i="7"/>
  <c r="Y89" i="7" s="1"/>
  <c r="X40" i="7"/>
  <c r="AA89" i="7" l="1"/>
  <c r="AM89" i="7" s="1"/>
  <c r="AM24" i="7"/>
  <c r="AA96" i="7"/>
  <c r="AM96" i="7" s="1"/>
  <c r="AM31" i="7"/>
  <c r="AA94" i="7"/>
  <c r="AM94" i="7" s="1"/>
  <c r="AM29" i="7"/>
  <c r="AA95" i="7"/>
  <c r="AM95" i="7" s="1"/>
  <c r="AM30" i="7"/>
  <c r="AA80" i="7"/>
  <c r="AM80" i="7" s="1"/>
  <c r="AM15" i="7"/>
  <c r="AA74" i="7"/>
  <c r="AM74" i="7" s="1"/>
  <c r="AM9" i="7"/>
  <c r="X72" i="7"/>
  <c r="U9" i="7"/>
  <c r="U74" i="7" s="1"/>
  <c r="U25" i="7"/>
  <c r="U90" i="7" s="1"/>
  <c r="U19" i="7"/>
  <c r="U84" i="7" s="1"/>
  <c r="V10" i="7"/>
  <c r="V75" i="7" s="1"/>
  <c r="U20" i="7"/>
  <c r="U85" i="7" s="1"/>
  <c r="U30" i="7"/>
  <c r="U95" i="7" s="1"/>
  <c r="T11" i="7"/>
  <c r="T76" i="7" s="1"/>
  <c r="V7" i="7"/>
  <c r="V72" i="7" s="1"/>
  <c r="V28" i="7"/>
  <c r="V93" i="7" s="1"/>
  <c r="X22" i="7"/>
  <c r="X87" i="7" s="1"/>
  <c r="Y16" i="7"/>
  <c r="Y81" i="7" s="1"/>
  <c r="X38" i="7"/>
  <c r="AA785" i="7"/>
  <c r="AA17" i="7"/>
  <c r="T494" i="7"/>
  <c r="T559" i="7" s="1"/>
  <c r="T6" i="7"/>
  <c r="T71" i="7" s="1"/>
  <c r="U31" i="7"/>
  <c r="U96" i="7" s="1"/>
  <c r="W7" i="7"/>
  <c r="W72" i="7" s="1"/>
  <c r="T24" i="7"/>
  <c r="T89" i="7" s="1"/>
  <c r="Y30" i="7"/>
  <c r="Y95" i="7" s="1"/>
  <c r="U16" i="7"/>
  <c r="U81" i="7" s="1"/>
  <c r="T31" i="7"/>
  <c r="T96" i="7" s="1"/>
  <c r="U32" i="7"/>
  <c r="U97" i="7" s="1"/>
  <c r="U28" i="7"/>
  <c r="U93" i="7" s="1"/>
  <c r="V24" i="7"/>
  <c r="V89" i="7" s="1"/>
  <c r="T21" i="7"/>
  <c r="T86" i="7" s="1"/>
  <c r="AA6" i="7"/>
  <c r="AM6" i="7" s="1"/>
  <c r="U494" i="7"/>
  <c r="U559" i="7" s="1"/>
  <c r="U6" i="7"/>
  <c r="U71" i="7" s="1"/>
  <c r="T25" i="7"/>
  <c r="T90" i="7" s="1"/>
  <c r="U24" i="7"/>
  <c r="U89" i="7" s="1"/>
  <c r="U22" i="7"/>
  <c r="U87" i="7" s="1"/>
  <c r="W26" i="7"/>
  <c r="W91" i="7" s="1"/>
  <c r="U11" i="7"/>
  <c r="U76" i="7" s="1"/>
  <c r="T136" i="7"/>
  <c r="T168" i="7" s="1"/>
  <c r="T30" i="7"/>
  <c r="T95" i="7" s="1"/>
  <c r="T15" i="7"/>
  <c r="T80" i="7" s="1"/>
  <c r="AA16" i="7"/>
  <c r="X527" i="7"/>
  <c r="Y25" i="7"/>
  <c r="Y90" i="7" s="1"/>
  <c r="V494" i="7"/>
  <c r="V559" i="7" s="1"/>
  <c r="V6" i="7"/>
  <c r="V71" i="7" s="1"/>
  <c r="T12" i="7"/>
  <c r="T77" i="7" s="1"/>
  <c r="AA25" i="7"/>
  <c r="V27" i="7"/>
  <c r="V92" i="7" s="1"/>
  <c r="AC298" i="7"/>
  <c r="AC388" i="7"/>
  <c r="AC29" i="7"/>
  <c r="AC94" i="7" s="1"/>
  <c r="T27" i="7"/>
  <c r="T92" i="7" s="1"/>
  <c r="U13" i="7"/>
  <c r="U78" i="7" s="1"/>
  <c r="U26" i="7"/>
  <c r="U91" i="7" s="1"/>
  <c r="T28" i="7"/>
  <c r="T93" i="7" s="1"/>
  <c r="U14" i="7"/>
  <c r="U79" i="7" s="1"/>
  <c r="W6" i="7"/>
  <c r="W71" i="7" s="1"/>
  <c r="Y6" i="7"/>
  <c r="Y71" i="7" s="1"/>
  <c r="U10" i="7"/>
  <c r="U75" i="7" s="1"/>
  <c r="T16" i="7"/>
  <c r="X15" i="7"/>
  <c r="X80" i="7" s="1"/>
  <c r="AA81" i="7" l="1"/>
  <c r="AM81" i="7" s="1"/>
  <c r="AM16" i="7"/>
  <c r="AA82" i="7"/>
  <c r="AM82" i="7" s="1"/>
  <c r="AM17" i="7"/>
  <c r="AA850" i="7"/>
  <c r="AM850" i="7" s="1"/>
  <c r="AM785" i="7"/>
  <c r="AA90" i="7"/>
  <c r="AM90" i="7" s="1"/>
  <c r="AM25" i="7"/>
  <c r="AC364" i="7"/>
  <c r="U29" i="7"/>
  <c r="U94" i="7" s="1"/>
  <c r="T7" i="7"/>
  <c r="T72" i="7" s="1"/>
  <c r="U18" i="7"/>
  <c r="U83" i="7" s="1"/>
  <c r="U7" i="7"/>
  <c r="U72" i="7" s="1"/>
  <c r="U12" i="7"/>
  <c r="U77" i="7" s="1"/>
  <c r="T22" i="7"/>
  <c r="T87" i="7" s="1"/>
  <c r="AB17" i="7"/>
  <c r="AB82" i="7" s="1"/>
  <c r="AB785" i="7"/>
  <c r="Y26" i="7"/>
  <c r="Y91" i="7" s="1"/>
  <c r="Y374" i="7"/>
  <c r="Y15" i="7"/>
  <c r="Y80" i="7" s="1"/>
  <c r="Y298" i="7"/>
  <c r="Y364" i="7" s="1"/>
  <c r="X14" i="7"/>
  <c r="X79" i="7" s="1"/>
  <c r="Z9" i="7"/>
  <c r="Z74" i="7" s="1"/>
  <c r="T18" i="7"/>
  <c r="T83" i="7" s="1"/>
  <c r="Z6" i="7"/>
  <c r="Z71" i="7" s="1"/>
  <c r="X6" i="7"/>
  <c r="X71" i="7" s="1"/>
  <c r="X21" i="7"/>
  <c r="X86" i="7" s="1"/>
  <c r="AB298" i="7"/>
  <c r="AB364" i="7" s="1"/>
  <c r="AB388" i="7"/>
  <c r="AB29" i="7"/>
  <c r="AB94" i="7" s="1"/>
  <c r="T23" i="7"/>
  <c r="T88" i="7" s="1"/>
  <c r="U15" i="7"/>
  <c r="U80" i="7" s="1"/>
  <c r="AA7" i="7"/>
  <c r="V882" i="7"/>
  <c r="V947" i="7" s="1"/>
  <c r="Y17" i="7"/>
  <c r="Y82" i="7" s="1"/>
  <c r="U27" i="7"/>
  <c r="U92" i="7" s="1"/>
  <c r="T9" i="7"/>
  <c r="T74" i="7" s="1"/>
  <c r="Y7" i="7"/>
  <c r="Y72" i="7" s="1"/>
  <c r="U23" i="7"/>
  <c r="U88" i="7" s="1"/>
  <c r="X494" i="7"/>
  <c r="X559" i="7" s="1"/>
  <c r="AA72" i="7" l="1"/>
  <c r="AM72" i="7" s="1"/>
  <c r="AM7" i="7"/>
  <c r="W22" i="7"/>
  <c r="W87" i="7" s="1"/>
  <c r="AB850" i="7"/>
  <c r="Z26" i="7"/>
  <c r="Z91" i="7" s="1"/>
  <c r="V756" i="7"/>
  <c r="V8" i="7"/>
  <c r="V73" i="7" s="1"/>
  <c r="V688" i="7"/>
  <c r="V753" i="7" s="1"/>
  <c r="X882" i="7"/>
  <c r="X947" i="7" s="1"/>
  <c r="U882" i="7"/>
  <c r="U947" i="7" s="1"/>
  <c r="X10" i="7"/>
  <c r="X75" i="7" s="1"/>
  <c r="W10" i="7"/>
  <c r="W75" i="7" s="1"/>
  <c r="W494" i="7"/>
  <c r="W559" i="7" s="1"/>
  <c r="Y14" i="7"/>
  <c r="Y79" i="7" s="1"/>
  <c r="T234" i="7"/>
  <c r="T266" i="7" s="1"/>
  <c r="T49" i="7"/>
  <c r="T81" i="7" s="1"/>
  <c r="W882" i="7"/>
  <c r="W947" i="7" s="1"/>
  <c r="X5" i="7" l="1"/>
  <c r="X70" i="7" s="1"/>
  <c r="Y882" i="7"/>
  <c r="Y947" i="7" s="1"/>
  <c r="W5" i="7"/>
  <c r="W70" i="7" s="1"/>
  <c r="AA21" i="7"/>
  <c r="Y10" i="7"/>
  <c r="Y75" i="7" s="1"/>
  <c r="Y494" i="7"/>
  <c r="Y559" i="7" s="1"/>
  <c r="T882" i="7"/>
  <c r="T947" i="7" s="1"/>
  <c r="AA527" i="7"/>
  <c r="AM527" i="7" s="1"/>
  <c r="AA39" i="7"/>
  <c r="T38" i="7"/>
  <c r="Y22" i="7"/>
  <c r="Y87" i="7" s="1"/>
  <c r="Z21" i="7"/>
  <c r="Z86" i="7" s="1"/>
  <c r="U756" i="7"/>
  <c r="U688" i="7"/>
  <c r="U753" i="7" s="1"/>
  <c r="U8" i="7"/>
  <c r="U73" i="7" s="1"/>
  <c r="Y21" i="7"/>
  <c r="Y86" i="7" s="1"/>
  <c r="V5" i="7"/>
  <c r="V70" i="7" s="1"/>
  <c r="AA86" i="7" l="1"/>
  <c r="AM86" i="7" s="1"/>
  <c r="AM21" i="7"/>
  <c r="AA71" i="7"/>
  <c r="AM71" i="7" s="1"/>
  <c r="AM39" i="7"/>
  <c r="Z14" i="7"/>
  <c r="Z79" i="7" s="1"/>
  <c r="AA38" i="7"/>
  <c r="AM38" i="7" s="1"/>
  <c r="Z10" i="7"/>
  <c r="Z75" i="7" s="1"/>
  <c r="AF298" i="7"/>
  <c r="AL298" i="7" s="1"/>
  <c r="AF29" i="7"/>
  <c r="AL29" i="7" s="1"/>
  <c r="AF388" i="7"/>
  <c r="S882" i="7"/>
  <c r="S947" i="7" s="1"/>
  <c r="S8" i="7"/>
  <c r="S73" i="7" s="1"/>
  <c r="Z882" i="7"/>
  <c r="Z947" i="7" s="1"/>
  <c r="AA26" i="7"/>
  <c r="AA14" i="7"/>
  <c r="T756" i="7"/>
  <c r="T688" i="7"/>
  <c r="T753" i="7" s="1"/>
  <c r="T8" i="7"/>
  <c r="T73" i="7" s="1"/>
  <c r="U5" i="7"/>
  <c r="U70" i="7" s="1"/>
  <c r="Y5" i="7"/>
  <c r="Y70" i="7" s="1"/>
  <c r="AA79" i="7" l="1"/>
  <c r="AM79" i="7" s="1"/>
  <c r="AM14" i="7"/>
  <c r="AA91" i="7"/>
  <c r="AM91" i="7" s="1"/>
  <c r="AM26" i="7"/>
  <c r="AF94" i="7"/>
  <c r="AF364" i="7"/>
  <c r="T5" i="7"/>
  <c r="T70" i="7" s="1"/>
  <c r="AA882" i="7"/>
  <c r="R882" i="7"/>
  <c r="R947" i="7" s="1"/>
  <c r="R8" i="7"/>
  <c r="R73" i="7" s="1"/>
  <c r="AA10" i="7"/>
  <c r="AA494" i="7"/>
  <c r="S5" i="7"/>
  <c r="S70" i="7" s="1"/>
  <c r="AA559" i="7" l="1"/>
  <c r="AM559" i="7" s="1"/>
  <c r="AM494" i="7"/>
  <c r="AA75" i="7"/>
  <c r="AM75" i="7" s="1"/>
  <c r="AM10" i="7"/>
  <c r="AA947" i="7"/>
  <c r="AM947" i="7" s="1"/>
  <c r="AM882" i="7"/>
  <c r="Q882" i="7"/>
  <c r="Q947" i="7" s="1"/>
  <c r="Q8" i="7"/>
  <c r="AB882" i="7"/>
  <c r="AB947" i="7" s="1"/>
  <c r="Z22" i="7"/>
  <c r="Z87" i="7" s="1"/>
  <c r="Z494" i="7"/>
  <c r="Z559" i="7" s="1"/>
  <c r="AA5" i="7"/>
  <c r="R5" i="7"/>
  <c r="R70" i="7" s="1"/>
  <c r="AA70" i="7" l="1"/>
  <c r="AM70" i="7" s="1"/>
  <c r="AM5" i="7"/>
  <c r="Q73" i="7"/>
  <c r="Q5" i="7"/>
  <c r="Q70" i="7" s="1"/>
  <c r="Z5" i="7"/>
  <c r="Z70" i="7" s="1"/>
  <c r="P882" i="7"/>
  <c r="P947" i="7" s="1"/>
  <c r="P8" i="7"/>
  <c r="AC494" i="7"/>
  <c r="AB494" i="7"/>
  <c r="AB10" i="7"/>
  <c r="AB75" i="7" s="1"/>
  <c r="AC10" i="7"/>
  <c r="AC75" i="7" s="1"/>
  <c r="P73" i="7" l="1"/>
  <c r="P5" i="7"/>
  <c r="P70" i="7" s="1"/>
  <c r="AC559" i="7"/>
  <c r="AC5" i="7"/>
  <c r="O882" i="7"/>
  <c r="O947" i="7" s="1"/>
  <c r="O8" i="7"/>
  <c r="AC882" i="7"/>
  <c r="AB5" i="7"/>
  <c r="AB70" i="7" s="1"/>
  <c r="AB559" i="7"/>
  <c r="O73" i="7" l="1"/>
  <c r="O5" i="7"/>
  <c r="O70" i="7" s="1"/>
  <c r="AC70" i="7"/>
  <c r="AC947" i="7"/>
  <c r="AD882" i="7"/>
  <c r="AD10" i="7"/>
  <c r="AE494" i="7"/>
  <c r="AE10" i="7"/>
  <c r="AE882" i="7"/>
  <c r="N882" i="7"/>
  <c r="N947" i="7" s="1"/>
  <c r="N8" i="7"/>
  <c r="AE75" i="7" l="1"/>
  <c r="AE947" i="7"/>
  <c r="AD75" i="7"/>
  <c r="AD947" i="7"/>
  <c r="N73" i="7"/>
  <c r="N5" i="7"/>
  <c r="N70" i="7" s="1"/>
  <c r="AE5" i="7"/>
  <c r="AD5" i="7"/>
  <c r="M882" i="7"/>
  <c r="M947" i="7" s="1"/>
  <c r="M8" i="7"/>
  <c r="AE559" i="7"/>
  <c r="AF494" i="7"/>
  <c r="AL494" i="7" s="1"/>
  <c r="AF10" i="7"/>
  <c r="AL10" i="7" s="1"/>
  <c r="AE70" i="7" l="1"/>
  <c r="M73" i="7"/>
  <c r="M5" i="7"/>
  <c r="M70" i="7" s="1"/>
  <c r="AF75" i="7"/>
  <c r="AD70" i="7"/>
  <c r="AF5" i="7"/>
  <c r="AF70" i="7" s="1"/>
  <c r="AF882" i="7"/>
  <c r="AL882" i="7" s="1"/>
  <c r="AF559" i="7"/>
  <c r="AL5" i="7" l="1"/>
  <c r="AF947" i="7"/>
  <c r="AL947" i="7" s="1"/>
  <c r="AK6" i="10" l="1"/>
  <c r="AJ6" i="10"/>
  <c r="X71" i="9" l="1"/>
  <c r="Z71" i="9"/>
  <c r="AB71" i="9"/>
  <c r="AF71" i="9" l="1"/>
  <c r="AE71" i="9"/>
  <c r="AA71" i="9"/>
  <c r="AD71" i="9"/>
  <c r="AC71" i="9"/>
  <c r="Y71" i="9"/>
  <c r="AK71" i="9" s="1"/>
  <c r="Z5" i="14" l="1"/>
  <c r="K5" i="14"/>
  <c r="AE5" i="14"/>
  <c r="W5" i="14"/>
  <c r="E5" i="14"/>
  <c r="L5" i="14"/>
  <c r="Q5" i="14"/>
  <c r="F5" i="14"/>
  <c r="G5" i="14"/>
  <c r="Y5" i="14"/>
  <c r="AK5" i="14" s="1"/>
  <c r="AA5" i="14"/>
  <c r="N5" i="14"/>
  <c r="X5" i="14"/>
  <c r="V5" i="14"/>
  <c r="AD5" i="14"/>
  <c r="H5" i="14"/>
  <c r="O5" i="14"/>
  <c r="M5" i="14"/>
  <c r="J5" i="14"/>
  <c r="P5" i="14"/>
  <c r="S5" i="14"/>
  <c r="AB5" i="14"/>
  <c r="U5" i="14"/>
  <c r="AC5" i="14"/>
  <c r="R5" i="14"/>
  <c r="D5" i="14"/>
  <c r="AF5" i="14"/>
  <c r="T5" i="14"/>
  <c r="AG5" i="14"/>
  <c r="C5" i="14"/>
  <c r="I5" i="14"/>
  <c r="C71" i="14" l="1"/>
  <c r="D71" i="14" l="1"/>
  <c r="E71" i="14"/>
  <c r="E104" i="14"/>
  <c r="C104" i="14"/>
  <c r="D104" i="14"/>
  <c r="F71" i="14" l="1"/>
  <c r="F104" i="14"/>
  <c r="G71" i="14" l="1"/>
  <c r="G104" i="14"/>
  <c r="H71" i="14" l="1"/>
  <c r="H104" i="14"/>
  <c r="I71" i="14" l="1"/>
  <c r="I104" i="14"/>
  <c r="J71" i="14" l="1"/>
  <c r="J104" i="14"/>
  <c r="K71" i="14" l="1"/>
  <c r="K104" i="14"/>
  <c r="L71" i="14" l="1"/>
  <c r="L104" i="14"/>
  <c r="M71" i="14" l="1"/>
  <c r="M104" i="14"/>
  <c r="N71" i="14" l="1"/>
  <c r="N104" i="14"/>
  <c r="O71" i="14" l="1"/>
  <c r="O104" i="14"/>
  <c r="P71" i="14" l="1"/>
  <c r="P104" i="14"/>
  <c r="Q71" i="14" l="1"/>
  <c r="Q104" i="14"/>
  <c r="R71" i="14" l="1"/>
  <c r="R104" i="14"/>
  <c r="S71" i="14" l="1"/>
  <c r="S104" i="14"/>
  <c r="T71" i="14" l="1"/>
  <c r="T104" i="14"/>
  <c r="U71" i="14" l="1"/>
  <c r="U104" i="14"/>
  <c r="W104" i="14" l="1"/>
  <c r="W71" i="14"/>
  <c r="V71" i="14" l="1"/>
  <c r="V104" i="14"/>
  <c r="X71" i="14" l="1"/>
  <c r="X104" i="14"/>
  <c r="Y71" i="14" l="1"/>
  <c r="AK71" i="14" s="1"/>
  <c r="Y104" i="14"/>
  <c r="AK104" i="14" s="1"/>
  <c r="Z71" i="14" l="1"/>
  <c r="Z104" i="14"/>
  <c r="AA71" i="14" l="1"/>
  <c r="AA104" i="14"/>
  <c r="AB71" i="14" l="1"/>
  <c r="AB104" i="14"/>
  <c r="AD71" i="14"/>
  <c r="AD104" i="14"/>
  <c r="AC71" i="14" l="1"/>
  <c r="AC104" i="14"/>
  <c r="AF71" i="14" l="1"/>
  <c r="AE71" i="14"/>
  <c r="AF104" i="14"/>
  <c r="AE104" i="14"/>
  <c r="AG71" i="14" l="1"/>
  <c r="AG104" i="14"/>
  <c r="C103" i="2" l="1"/>
  <c r="E103" i="2"/>
  <c r="F103" i="2"/>
  <c r="D103" i="2"/>
  <c r="F196" i="2"/>
  <c r="C196" i="2"/>
  <c r="D196" i="2"/>
  <c r="E196" i="2"/>
  <c r="C195" i="2"/>
  <c r="D195" i="2"/>
  <c r="E195" i="2"/>
  <c r="F195" i="2"/>
  <c r="E194" i="2"/>
  <c r="D194" i="2"/>
  <c r="F194" i="2"/>
  <c r="C194" i="2"/>
  <c r="G194" i="2"/>
  <c r="D193" i="2"/>
  <c r="E193" i="2"/>
  <c r="F193" i="2"/>
  <c r="C193" i="2"/>
  <c r="D192" i="2"/>
  <c r="E192" i="2"/>
  <c r="F192" i="2"/>
  <c r="C192" i="2"/>
  <c r="E191" i="2"/>
  <c r="F191" i="2"/>
  <c r="C191" i="2"/>
  <c r="D191" i="2"/>
  <c r="F190" i="2"/>
  <c r="C190" i="2"/>
  <c r="E190" i="2"/>
  <c r="D190" i="2"/>
  <c r="D189" i="2"/>
  <c r="E189" i="2"/>
  <c r="F189" i="2"/>
  <c r="C189" i="2"/>
  <c r="F188" i="2"/>
  <c r="D188" i="2"/>
  <c r="C188" i="2"/>
  <c r="E188" i="2"/>
  <c r="F187" i="2"/>
  <c r="C187" i="2"/>
  <c r="D187" i="2"/>
  <c r="E187" i="2"/>
  <c r="F186" i="2"/>
  <c r="C186" i="2"/>
  <c r="E186" i="2"/>
  <c r="D186" i="2"/>
  <c r="D185" i="2"/>
  <c r="C185" i="2"/>
  <c r="E185" i="2"/>
  <c r="F185" i="2"/>
  <c r="D184" i="2"/>
  <c r="E184" i="2"/>
  <c r="F184" i="2"/>
  <c r="C184" i="2"/>
  <c r="C183" i="2"/>
  <c r="F183" i="2"/>
  <c r="D183" i="2"/>
  <c r="E183" i="2"/>
  <c r="F182" i="2"/>
  <c r="E182" i="2"/>
  <c r="C182" i="2"/>
  <c r="D182" i="2"/>
  <c r="E181" i="2"/>
  <c r="F181" i="2"/>
  <c r="D181" i="2"/>
  <c r="C181" i="2"/>
  <c r="F180" i="2"/>
  <c r="E180" i="2"/>
  <c r="C180" i="2"/>
  <c r="D180" i="2"/>
  <c r="F179" i="2"/>
  <c r="C179" i="2"/>
  <c r="E179" i="2"/>
  <c r="D179" i="2"/>
  <c r="E178" i="2"/>
  <c r="F178" i="2"/>
  <c r="D178" i="2"/>
  <c r="C178" i="2"/>
  <c r="E177" i="2"/>
  <c r="F177" i="2"/>
  <c r="D177" i="2"/>
  <c r="C177" i="2"/>
  <c r="E176" i="2"/>
  <c r="F176" i="2"/>
  <c r="D176" i="2"/>
  <c r="C176" i="2"/>
  <c r="F175" i="2"/>
  <c r="D175" i="2"/>
  <c r="E175" i="2"/>
  <c r="C175" i="2"/>
  <c r="D174" i="2"/>
  <c r="F174" i="2"/>
  <c r="E174" i="2"/>
  <c r="C174" i="2"/>
  <c r="E173" i="2"/>
  <c r="F173" i="2"/>
  <c r="D173" i="2"/>
  <c r="C173" i="2"/>
  <c r="C172" i="2"/>
  <c r="E172" i="2"/>
  <c r="F172" i="2"/>
  <c r="D172" i="2"/>
  <c r="D171" i="2"/>
  <c r="E171" i="2"/>
  <c r="C171" i="2"/>
  <c r="F171" i="2"/>
  <c r="C136" i="2" l="1"/>
  <c r="C169" i="2" s="1"/>
  <c r="F136" i="2"/>
  <c r="F169" i="2" s="1"/>
  <c r="D136" i="2"/>
  <c r="D169" i="2" s="1"/>
  <c r="G136" i="2"/>
  <c r="E136" i="2"/>
  <c r="E169" i="2" s="1"/>
  <c r="G193" i="2"/>
  <c r="G181" i="2"/>
  <c r="G195" i="2"/>
  <c r="G176" i="2"/>
  <c r="G189" i="2"/>
  <c r="G177" i="2"/>
  <c r="G196" i="2"/>
  <c r="G192" i="2"/>
  <c r="G185" i="2"/>
  <c r="G171" i="2"/>
  <c r="G173" i="2"/>
  <c r="G190" i="2"/>
  <c r="G183" i="2"/>
  <c r="G178" i="2"/>
  <c r="G188" i="2"/>
  <c r="G184" i="2"/>
  <c r="G180" i="2"/>
  <c r="G187" i="2"/>
  <c r="G182" i="2"/>
  <c r="G186" i="2"/>
  <c r="G174" i="2"/>
  <c r="G179" i="2"/>
  <c r="G191" i="2"/>
  <c r="G172" i="2"/>
  <c r="G175" i="2"/>
  <c r="D170" i="2"/>
  <c r="F170" i="2"/>
  <c r="E170" i="2"/>
  <c r="C170" i="2"/>
  <c r="G103" i="2"/>
  <c r="G170" i="2"/>
  <c r="H196" i="2"/>
  <c r="G169" i="2" l="1"/>
  <c r="H171" i="2"/>
  <c r="H193" i="2"/>
  <c r="H174" i="2"/>
  <c r="H175" i="2"/>
  <c r="H188" i="2"/>
  <c r="H186" i="2"/>
  <c r="H183" i="2"/>
  <c r="H195" i="2"/>
  <c r="H177" i="2"/>
  <c r="H189" i="2"/>
  <c r="H187" i="2"/>
  <c r="H192" i="2"/>
  <c r="H136" i="2"/>
  <c r="H184" i="2"/>
  <c r="H182" i="2"/>
  <c r="H179" i="2"/>
  <c r="H181" i="2"/>
  <c r="H172" i="2"/>
  <c r="H173" i="2"/>
  <c r="H180" i="2"/>
  <c r="H194" i="2"/>
  <c r="H190" i="2"/>
  <c r="H185" i="2"/>
  <c r="H191" i="2"/>
  <c r="H176" i="2"/>
  <c r="H178" i="2"/>
  <c r="H170" i="2"/>
  <c r="H103" i="2"/>
  <c r="I183" i="2" l="1"/>
  <c r="I186" i="2"/>
  <c r="H169" i="2"/>
  <c r="I192" i="2"/>
  <c r="I190" i="2"/>
  <c r="I173" i="2"/>
  <c r="I178" i="2"/>
  <c r="I179" i="2"/>
  <c r="I188" i="2"/>
  <c r="I171" i="2"/>
  <c r="I175" i="2"/>
  <c r="I187" i="2"/>
  <c r="I185" i="2"/>
  <c r="I196" i="2"/>
  <c r="I174" i="2"/>
  <c r="I195" i="2"/>
  <c r="I181" i="2"/>
  <c r="I194" i="2"/>
  <c r="I191" i="2"/>
  <c r="I177" i="2"/>
  <c r="I136" i="2"/>
  <c r="I176" i="2"/>
  <c r="I189" i="2"/>
  <c r="I184" i="2"/>
  <c r="I193" i="2"/>
  <c r="I172" i="2"/>
  <c r="I182" i="2"/>
  <c r="I180" i="2"/>
  <c r="I170" i="2"/>
  <c r="I103" i="2"/>
  <c r="I169" i="2" l="1"/>
  <c r="J175" i="2"/>
  <c r="J178" i="2"/>
  <c r="J189" i="2"/>
  <c r="J174" i="2"/>
  <c r="J173" i="2"/>
  <c r="J136" i="2"/>
  <c r="J187" i="2"/>
  <c r="J190" i="2"/>
  <c r="J172" i="2"/>
  <c r="J185" i="2"/>
  <c r="J188" i="2"/>
  <c r="J186" i="2"/>
  <c r="J196" i="2"/>
  <c r="J180" i="2"/>
  <c r="J191" i="2"/>
  <c r="J181" i="2"/>
  <c r="J179" i="2"/>
  <c r="J171" i="2"/>
  <c r="J177" i="2"/>
  <c r="J182" i="2"/>
  <c r="J195" i="2"/>
  <c r="J192" i="2"/>
  <c r="J176" i="2"/>
  <c r="J194" i="2"/>
  <c r="J193" i="2"/>
  <c r="J183" i="2"/>
  <c r="J184" i="2"/>
  <c r="J103" i="2"/>
  <c r="J170" i="2"/>
  <c r="K179" i="2" l="1"/>
  <c r="K188" i="2"/>
  <c r="K191" i="2"/>
  <c r="K192" i="2"/>
  <c r="K171" i="2"/>
  <c r="K189" i="2"/>
  <c r="K186" i="2"/>
  <c r="K187" i="2"/>
  <c r="K136" i="2"/>
  <c r="K184" i="2"/>
  <c r="K180" i="2"/>
  <c r="K172" i="2"/>
  <c r="K174" i="2"/>
  <c r="K195" i="2"/>
  <c r="K177" i="2"/>
  <c r="K185" i="2"/>
  <c r="K194" i="2"/>
  <c r="K181" i="2"/>
  <c r="K183" i="2"/>
  <c r="K182" i="2"/>
  <c r="K196" i="2"/>
  <c r="K173" i="2"/>
  <c r="K175" i="2"/>
  <c r="K176" i="2"/>
  <c r="J169" i="2"/>
  <c r="K193" i="2"/>
  <c r="K178" i="2"/>
  <c r="K190" i="2"/>
  <c r="K170" i="2"/>
  <c r="K103" i="2"/>
  <c r="L196" i="2" l="1"/>
  <c r="L183" i="2"/>
  <c r="L178" i="2"/>
  <c r="L177" i="2"/>
  <c r="L186" i="2"/>
  <c r="L188" i="2"/>
  <c r="L136" i="2"/>
  <c r="L173" i="2"/>
  <c r="L172" i="2"/>
  <c r="L184" i="2"/>
  <c r="L174" i="2"/>
  <c r="L175" i="2"/>
  <c r="L181" i="2"/>
  <c r="L182" i="2"/>
  <c r="L189" i="2"/>
  <c r="L185" i="2"/>
  <c r="L180" i="2"/>
  <c r="L195" i="2"/>
  <c r="L179" i="2"/>
  <c r="L171" i="2"/>
  <c r="L192" i="2"/>
  <c r="L190" i="2"/>
  <c r="L191" i="2"/>
  <c r="K169" i="2"/>
  <c r="L193" i="2"/>
  <c r="L194" i="2"/>
  <c r="L176" i="2"/>
  <c r="L187" i="2"/>
  <c r="L170" i="2"/>
  <c r="L103" i="2"/>
  <c r="L169" i="2" l="1"/>
  <c r="M172" i="2"/>
  <c r="M136" i="2"/>
  <c r="M186" i="2"/>
  <c r="M181" i="2"/>
  <c r="M179" i="2"/>
  <c r="M177" i="2"/>
  <c r="M193" i="2"/>
  <c r="M173" i="2"/>
  <c r="M174" i="2"/>
  <c r="M188" i="2"/>
  <c r="M171" i="2"/>
  <c r="M187" i="2"/>
  <c r="M189" i="2"/>
  <c r="M184" i="2"/>
  <c r="M191" i="2"/>
  <c r="M196" i="2"/>
  <c r="M178" i="2"/>
  <c r="M182" i="2"/>
  <c r="M192" i="2"/>
  <c r="M183" i="2"/>
  <c r="M195" i="2"/>
  <c r="M190" i="2"/>
  <c r="M180" i="2"/>
  <c r="M185" i="2"/>
  <c r="M194" i="2"/>
  <c r="M175" i="2"/>
  <c r="M176" i="2"/>
  <c r="M170" i="2"/>
  <c r="M103" i="2"/>
  <c r="M169" i="2" l="1"/>
  <c r="N195" i="2"/>
  <c r="N184" i="2"/>
  <c r="N186" i="2"/>
  <c r="N190" i="2"/>
  <c r="N185" i="2"/>
  <c r="N181" i="2"/>
  <c r="N136" i="2"/>
  <c r="N194" i="2"/>
  <c r="N187" i="2"/>
  <c r="N188" i="2"/>
  <c r="N189" i="2"/>
  <c r="N182" i="2"/>
  <c r="N183" i="2"/>
  <c r="N179" i="2"/>
  <c r="N176" i="2"/>
  <c r="N172" i="2"/>
  <c r="N192" i="2"/>
  <c r="N177" i="2"/>
  <c r="N174" i="2"/>
  <c r="N171" i="2"/>
  <c r="N191" i="2"/>
  <c r="N175" i="2"/>
  <c r="N173" i="2"/>
  <c r="N196" i="2"/>
  <c r="N193" i="2"/>
  <c r="N180" i="2"/>
  <c r="N178" i="2"/>
  <c r="N103" i="2"/>
  <c r="N170" i="2"/>
  <c r="O186" i="2" l="1"/>
  <c r="O181" i="2"/>
  <c r="O190" i="2"/>
  <c r="O182" i="2"/>
  <c r="O173" i="2"/>
  <c r="O171" i="2"/>
  <c r="O196" i="2"/>
  <c r="O188" i="2"/>
  <c r="O192" i="2"/>
  <c r="O195" i="2"/>
  <c r="O178" i="2"/>
  <c r="O187" i="2"/>
  <c r="O193" i="2"/>
  <c r="O189" i="2"/>
  <c r="O177" i="2"/>
  <c r="O175" i="2"/>
  <c r="O185" i="2"/>
  <c r="O191" i="2"/>
  <c r="O174" i="2"/>
  <c r="O194" i="2"/>
  <c r="O184" i="2"/>
  <c r="O180" i="2"/>
  <c r="O172" i="2"/>
  <c r="N169" i="2"/>
  <c r="O136" i="2"/>
  <c r="O183" i="2"/>
  <c r="O179" i="2"/>
  <c r="O176" i="2"/>
  <c r="O103" i="2"/>
  <c r="O170" i="2"/>
  <c r="P192" i="2" l="1"/>
  <c r="P181" i="2"/>
  <c r="P195" i="2"/>
  <c r="P196" i="2"/>
  <c r="P178" i="2"/>
  <c r="P176" i="2"/>
  <c r="P182" i="2"/>
  <c r="P183" i="2"/>
  <c r="P171" i="2"/>
  <c r="P191" i="2"/>
  <c r="P179" i="2"/>
  <c r="P187" i="2"/>
  <c r="P136" i="2"/>
  <c r="P185" i="2"/>
  <c r="P173" i="2"/>
  <c r="P180" i="2"/>
  <c r="P194" i="2"/>
  <c r="P175" i="2"/>
  <c r="P189" i="2"/>
  <c r="P190" i="2"/>
  <c r="P172" i="2"/>
  <c r="P177" i="2"/>
  <c r="P186" i="2"/>
  <c r="P193" i="2"/>
  <c r="P188" i="2"/>
  <c r="P184" i="2"/>
  <c r="O169" i="2"/>
  <c r="P174" i="2"/>
  <c r="P170" i="2"/>
  <c r="P103" i="2"/>
  <c r="P169" i="2" l="1"/>
  <c r="Q175" i="2"/>
  <c r="Q193" i="2"/>
  <c r="Q185" i="2"/>
  <c r="Q186" i="2"/>
  <c r="Q196" i="2"/>
  <c r="Q187" i="2"/>
  <c r="Q192" i="2"/>
  <c r="Q181" i="2"/>
  <c r="Q189" i="2"/>
  <c r="Q173" i="2"/>
  <c r="Q178" i="2"/>
  <c r="Q188" i="2"/>
  <c r="Q184" i="2"/>
  <c r="Q177" i="2"/>
  <c r="Q180" i="2"/>
  <c r="Q195" i="2"/>
  <c r="Q191" i="2"/>
  <c r="Q183" i="2"/>
  <c r="Q174" i="2"/>
  <c r="Q136" i="2"/>
  <c r="Q182" i="2"/>
  <c r="Q172" i="2"/>
  <c r="Q179" i="2"/>
  <c r="Q176" i="2"/>
  <c r="Q194" i="2"/>
  <c r="Q190" i="2"/>
  <c r="Q171" i="2"/>
  <c r="Q103" i="2"/>
  <c r="Q170" i="2"/>
  <c r="Q169" i="2" l="1"/>
  <c r="R190" i="2"/>
  <c r="R180" i="2"/>
  <c r="R196" i="2"/>
  <c r="R187" i="2"/>
  <c r="R192" i="2"/>
  <c r="R178" i="2"/>
  <c r="R181" i="2"/>
  <c r="R189" i="2"/>
  <c r="R171" i="2"/>
  <c r="R191" i="2"/>
  <c r="R175" i="2"/>
  <c r="R186" i="2"/>
  <c r="R136" i="2"/>
  <c r="R182" i="2"/>
  <c r="R179" i="2"/>
  <c r="R193" i="2"/>
  <c r="R176" i="2"/>
  <c r="R188" i="2"/>
  <c r="R195" i="2"/>
  <c r="R174" i="2"/>
  <c r="R185" i="2"/>
  <c r="R177" i="2"/>
  <c r="R184" i="2"/>
  <c r="R173" i="2"/>
  <c r="R194" i="2"/>
  <c r="R183" i="2"/>
  <c r="R172" i="2"/>
  <c r="R170" i="2"/>
  <c r="R103" i="2"/>
  <c r="R169" i="2" l="1"/>
  <c r="S195" i="2"/>
  <c r="S187" i="2"/>
  <c r="S176" i="2"/>
  <c r="S192" i="2"/>
  <c r="S171" i="2"/>
  <c r="S175" i="2"/>
  <c r="S188" i="2"/>
  <c r="S174" i="2"/>
  <c r="S183" i="2"/>
  <c r="S172" i="2"/>
  <c r="S194" i="2"/>
  <c r="S182" i="2"/>
  <c r="S178" i="2"/>
  <c r="S189" i="2"/>
  <c r="S136" i="2"/>
  <c r="S193" i="2"/>
  <c r="S180" i="2"/>
  <c r="S184" i="2"/>
  <c r="S181" i="2"/>
  <c r="S191" i="2"/>
  <c r="S196" i="2"/>
  <c r="S185" i="2"/>
  <c r="S179" i="2"/>
  <c r="S190" i="2"/>
  <c r="S186" i="2"/>
  <c r="S173" i="2"/>
  <c r="S177" i="2"/>
  <c r="S103" i="2"/>
  <c r="S170" i="2"/>
  <c r="T195" i="2" l="1"/>
  <c r="T180" i="2"/>
  <c r="T172" i="2"/>
  <c r="T190" i="2"/>
  <c r="T193" i="2"/>
  <c r="T185" i="2"/>
  <c r="T183" i="2"/>
  <c r="T186" i="2"/>
  <c r="T189" i="2"/>
  <c r="T176" i="2"/>
  <c r="T171" i="2"/>
  <c r="T175" i="2"/>
  <c r="T188" i="2"/>
  <c r="T184" i="2"/>
  <c r="T181" i="2"/>
  <c r="T196" i="2"/>
  <c r="T182" i="2"/>
  <c r="T179" i="2"/>
  <c r="T191" i="2"/>
  <c r="T136" i="2"/>
  <c r="T192" i="2"/>
  <c r="T178" i="2"/>
  <c r="T177" i="2"/>
  <c r="S169" i="2"/>
  <c r="T187" i="2"/>
  <c r="T194" i="2"/>
  <c r="T174" i="2"/>
  <c r="T173" i="2"/>
  <c r="T170" i="2"/>
  <c r="T103" i="2"/>
  <c r="U182" i="2" l="1"/>
  <c r="T169" i="2"/>
  <c r="U192" i="2"/>
  <c r="U183" i="2"/>
  <c r="U178" i="2"/>
  <c r="U191" i="2"/>
  <c r="U187" i="2"/>
  <c r="U175" i="2"/>
  <c r="U174" i="2"/>
  <c r="U194" i="2"/>
  <c r="U176" i="2"/>
  <c r="U173" i="2"/>
  <c r="U186" i="2"/>
  <c r="U177" i="2"/>
  <c r="U172" i="2"/>
  <c r="U185" i="2"/>
  <c r="U190" i="2"/>
  <c r="U193" i="2"/>
  <c r="U181" i="2"/>
  <c r="U189" i="2"/>
  <c r="U195" i="2"/>
  <c r="U188" i="2"/>
  <c r="U184" i="2"/>
  <c r="U171" i="2"/>
  <c r="U196" i="2"/>
  <c r="U180" i="2"/>
  <c r="U179" i="2"/>
  <c r="U136" i="2"/>
  <c r="U170" i="2"/>
  <c r="U103" i="2"/>
  <c r="U169" i="2" l="1"/>
  <c r="V182" i="2"/>
  <c r="V192" i="2"/>
  <c r="V189" i="2"/>
  <c r="V181" i="2"/>
  <c r="V175" i="2"/>
  <c r="V191" i="2"/>
  <c r="V177" i="2"/>
  <c r="V176" i="2"/>
  <c r="V180" i="2"/>
  <c r="V195" i="2"/>
  <c r="V172" i="2"/>
  <c r="V187" i="2"/>
  <c r="V194" i="2"/>
  <c r="V185" i="2"/>
  <c r="V193" i="2"/>
  <c r="V186" i="2"/>
  <c r="V178" i="2"/>
  <c r="V136" i="2"/>
  <c r="V196" i="2"/>
  <c r="V190" i="2"/>
  <c r="V184" i="2"/>
  <c r="V188" i="2"/>
  <c r="V179" i="2"/>
  <c r="V174" i="2"/>
  <c r="V183" i="2"/>
  <c r="V173" i="2"/>
  <c r="V171" i="2"/>
  <c r="V170" i="2"/>
  <c r="V103" i="2"/>
  <c r="W195" i="2" l="1"/>
  <c r="W172" i="2"/>
  <c r="W180" i="2"/>
  <c r="W191" i="2"/>
  <c r="W182" i="2"/>
  <c r="W192" i="2"/>
  <c r="W175" i="2"/>
  <c r="W194" i="2"/>
  <c r="W186" i="2"/>
  <c r="W173" i="2"/>
  <c r="W196" i="2"/>
  <c r="W190" i="2"/>
  <c r="W181" i="2"/>
  <c r="W179" i="2"/>
  <c r="W177" i="2"/>
  <c r="W185" i="2"/>
  <c r="V169" i="2"/>
  <c r="W171" i="2"/>
  <c r="W184" i="2"/>
  <c r="W136" i="2"/>
  <c r="W187" i="2"/>
  <c r="W174" i="2"/>
  <c r="W183" i="2"/>
  <c r="W189" i="2"/>
  <c r="W178" i="2"/>
  <c r="W176" i="2"/>
  <c r="W188" i="2"/>
  <c r="W193" i="2"/>
  <c r="W170" i="2"/>
  <c r="W103" i="2"/>
  <c r="X187" i="2" l="1"/>
  <c r="X188" i="2"/>
  <c r="X192" i="2"/>
  <c r="X177" i="2"/>
  <c r="X172" i="2"/>
  <c r="X185" i="2"/>
  <c r="X194" i="2"/>
  <c r="X193" i="2"/>
  <c r="X184" i="2"/>
  <c r="X190" i="2"/>
  <c r="W169" i="2"/>
  <c r="X195" i="2"/>
  <c r="X182" i="2"/>
  <c r="X183" i="2"/>
  <c r="X189" i="2"/>
  <c r="X180" i="2"/>
  <c r="X181" i="2"/>
  <c r="X136" i="2"/>
  <c r="X196" i="2"/>
  <c r="X179" i="2"/>
  <c r="X175" i="2"/>
  <c r="X186" i="2"/>
  <c r="X178" i="2"/>
  <c r="X173" i="2"/>
  <c r="X191" i="2"/>
  <c r="X174" i="2"/>
  <c r="X176" i="2"/>
  <c r="X171" i="2"/>
  <c r="X103" i="2"/>
  <c r="X170" i="2"/>
  <c r="Y179" i="2" l="1"/>
  <c r="AK179" i="2" s="1"/>
  <c r="Y191" i="2"/>
  <c r="AK191" i="2" s="1"/>
  <c r="Y189" i="2"/>
  <c r="AK189" i="2" s="1"/>
  <c r="Y172" i="2"/>
  <c r="AK172" i="2" s="1"/>
  <c r="Y177" i="2"/>
  <c r="AK177" i="2" s="1"/>
  <c r="Y173" i="2"/>
  <c r="AK173" i="2" s="1"/>
  <c r="Y176" i="2"/>
  <c r="AK176" i="2" s="1"/>
  <c r="Y181" i="2"/>
  <c r="AK181" i="2" s="1"/>
  <c r="Y188" i="2"/>
  <c r="AK188" i="2" s="1"/>
  <c r="Y184" i="2"/>
  <c r="AK184" i="2" s="1"/>
  <c r="Y178" i="2"/>
  <c r="AK178" i="2" s="1"/>
  <c r="Y196" i="2"/>
  <c r="AK196" i="2" s="1"/>
  <c r="Y182" i="2"/>
  <c r="AK182" i="2" s="1"/>
  <c r="X169" i="2"/>
  <c r="Y193" i="2"/>
  <c r="AK193" i="2" s="1"/>
  <c r="Y192" i="2"/>
  <c r="AK192" i="2" s="1"/>
  <c r="Y183" i="2"/>
  <c r="AK183" i="2" s="1"/>
  <c r="Y194" i="2"/>
  <c r="AK194" i="2" s="1"/>
  <c r="Y175" i="2"/>
  <c r="AK175" i="2" s="1"/>
  <c r="Y136" i="2"/>
  <c r="AK136" i="2" s="1"/>
  <c r="Y180" i="2"/>
  <c r="AK180" i="2" s="1"/>
  <c r="Y174" i="2"/>
  <c r="AK174" i="2" s="1"/>
  <c r="Y186" i="2"/>
  <c r="AK186" i="2" s="1"/>
  <c r="Y190" i="2"/>
  <c r="AK190" i="2" s="1"/>
  <c r="Y171" i="2"/>
  <c r="AK171" i="2" s="1"/>
  <c r="Y195" i="2"/>
  <c r="AK195" i="2" s="1"/>
  <c r="Y187" i="2"/>
  <c r="AK187" i="2" s="1"/>
  <c r="Y185" i="2"/>
  <c r="AK185" i="2" s="1"/>
  <c r="Y103" i="2"/>
  <c r="AK103" i="2" s="1"/>
  <c r="Y170" i="2"/>
  <c r="AK170" i="2" s="1"/>
  <c r="Z183" i="2" l="1"/>
  <c r="Y169" i="2"/>
  <c r="AK169" i="2" s="1"/>
  <c r="Z195" i="2"/>
  <c r="Z174" i="2"/>
  <c r="Z177" i="2"/>
  <c r="Z175" i="2"/>
  <c r="Z188" i="2"/>
  <c r="Z194" i="2"/>
  <c r="Z189" i="2"/>
  <c r="Z180" i="2"/>
  <c r="Z178" i="2"/>
  <c r="Z193" i="2"/>
  <c r="Z185" i="2"/>
  <c r="Z190" i="2"/>
  <c r="Z173" i="2"/>
  <c r="Z184" i="2"/>
  <c r="Z181" i="2"/>
  <c r="Z186" i="2"/>
  <c r="Z171" i="2"/>
  <c r="Z136" i="2"/>
  <c r="Z172" i="2"/>
  <c r="Z187" i="2"/>
  <c r="Z182" i="2"/>
  <c r="Z192" i="2"/>
  <c r="Z176" i="2"/>
  <c r="Z196" i="2"/>
  <c r="Z191" i="2"/>
  <c r="Z179" i="2"/>
  <c r="Z170" i="2"/>
  <c r="Z103" i="2"/>
  <c r="Z169" i="2" l="1"/>
  <c r="AA193" i="2"/>
  <c r="AA196" i="2"/>
  <c r="AA194" i="2"/>
  <c r="AA195" i="2"/>
  <c r="AA171" i="2"/>
  <c r="AA187" i="2"/>
  <c r="AA173" i="2"/>
  <c r="AA172" i="2"/>
  <c r="AA179" i="2"/>
  <c r="AA175" i="2"/>
  <c r="AA190" i="2"/>
  <c r="AA178" i="2"/>
  <c r="AA189" i="2"/>
  <c r="AA182" i="2"/>
  <c r="AA181" i="2"/>
  <c r="AA188" i="2"/>
  <c r="AA185" i="2"/>
  <c r="AA174" i="2"/>
  <c r="AA136" i="2"/>
  <c r="AA192" i="2"/>
  <c r="AA177" i="2"/>
  <c r="AA191" i="2"/>
  <c r="AA184" i="2"/>
  <c r="AA186" i="2"/>
  <c r="AA180" i="2"/>
  <c r="AA183" i="2"/>
  <c r="AA176" i="2"/>
  <c r="AA103" i="2"/>
  <c r="AA170" i="2"/>
  <c r="AB182" i="2" l="1"/>
  <c r="AB174" i="2"/>
  <c r="AB186" i="2"/>
  <c r="AA169" i="2"/>
  <c r="AB177" i="2"/>
  <c r="AB194" i="2"/>
  <c r="AB188" i="2"/>
  <c r="AB175" i="2"/>
  <c r="AB179" i="2"/>
  <c r="AB196" i="2"/>
  <c r="AB189" i="2"/>
  <c r="AB193" i="2"/>
  <c r="AB195" i="2"/>
  <c r="AB191" i="2"/>
  <c r="AB187" i="2"/>
  <c r="AB192" i="2"/>
  <c r="AB181" i="2"/>
  <c r="AB176" i="2"/>
  <c r="AB178" i="2"/>
  <c r="AB190" i="2"/>
  <c r="AB173" i="2"/>
  <c r="AB172" i="2"/>
  <c r="AB185" i="2"/>
  <c r="AB183" i="2"/>
  <c r="AB171" i="2"/>
  <c r="AB136" i="2"/>
  <c r="AB184" i="2"/>
  <c r="AB180" i="2"/>
  <c r="AB103" i="2"/>
  <c r="AB170" i="2"/>
  <c r="AC172" i="2" l="1"/>
  <c r="AC136" i="2"/>
  <c r="AC177" i="2"/>
  <c r="AB169" i="2"/>
  <c r="AC196" i="2"/>
  <c r="AC187" i="2"/>
  <c r="AC178" i="2"/>
  <c r="AC194" i="2"/>
  <c r="AC176" i="2"/>
  <c r="AC186" i="2"/>
  <c r="AC190" i="2"/>
  <c r="AC174" i="2"/>
  <c r="AC189" i="2"/>
  <c r="AC184" i="2"/>
  <c r="AC171" i="2"/>
  <c r="AC180" i="2"/>
  <c r="AC185" i="2"/>
  <c r="AC183" i="2"/>
  <c r="AC175" i="2"/>
  <c r="AC195" i="2"/>
  <c r="AC179" i="2"/>
  <c r="AC192" i="2"/>
  <c r="AC188" i="2"/>
  <c r="AC173" i="2"/>
  <c r="AC191" i="2"/>
  <c r="AC193" i="2"/>
  <c r="AC181" i="2"/>
  <c r="AC182" i="2"/>
  <c r="AC170" i="2"/>
  <c r="AC103" i="2"/>
  <c r="AD174" i="2" l="1"/>
  <c r="AC169" i="2"/>
  <c r="AD192" i="2"/>
  <c r="AD195" i="2"/>
  <c r="AD190" i="2"/>
  <c r="AD181" i="2"/>
  <c r="AD196" i="2"/>
  <c r="AD173" i="2"/>
  <c r="AD136" i="2"/>
  <c r="AD185" i="2"/>
  <c r="AD183" i="2"/>
  <c r="AD188" i="2"/>
  <c r="AD180" i="2"/>
  <c r="AD186" i="2"/>
  <c r="AD191" i="2"/>
  <c r="AD171" i="2"/>
  <c r="AD182" i="2"/>
  <c r="AD179" i="2"/>
  <c r="AD193" i="2"/>
  <c r="AD177" i="2"/>
  <c r="AD194" i="2"/>
  <c r="AD189" i="2"/>
  <c r="AD187" i="2"/>
  <c r="AD172" i="2"/>
  <c r="AD184" i="2"/>
  <c r="AD176" i="2"/>
  <c r="AD175" i="2"/>
  <c r="AD178" i="2"/>
  <c r="AD170" i="2"/>
  <c r="AD103" i="2"/>
  <c r="AE194" i="2" l="1"/>
  <c r="AE178" i="2"/>
  <c r="AD169" i="2"/>
  <c r="AE177" i="2"/>
  <c r="AE196" i="2"/>
  <c r="AE190" i="2"/>
  <c r="AE191" i="2"/>
  <c r="AE182" i="2"/>
  <c r="AE195" i="2"/>
  <c r="AE173" i="2"/>
  <c r="AE172" i="2"/>
  <c r="AE174" i="2"/>
  <c r="AE171" i="2"/>
  <c r="AE181" i="2"/>
  <c r="AE187" i="2"/>
  <c r="AE188" i="2"/>
  <c r="AE136" i="2"/>
  <c r="AE193" i="2"/>
  <c r="AE192" i="2"/>
  <c r="AE186" i="2"/>
  <c r="AE180" i="2"/>
  <c r="AE185" i="2"/>
  <c r="AE184" i="2"/>
  <c r="AE176" i="2"/>
  <c r="AE175" i="2"/>
  <c r="AE189" i="2"/>
  <c r="AE183" i="2"/>
  <c r="AE179" i="2"/>
  <c r="AE170" i="2"/>
  <c r="AE103" i="2"/>
  <c r="AE169" i="2" l="1"/>
  <c r="AF194" i="2"/>
  <c r="AF187" i="2"/>
  <c r="AF182" i="2"/>
  <c r="AF193" i="2"/>
  <c r="AF179" i="2"/>
  <c r="AF174" i="2"/>
  <c r="AF175" i="2"/>
  <c r="AF173" i="2"/>
  <c r="AF178" i="2"/>
  <c r="AF183" i="2"/>
  <c r="AF177" i="2"/>
  <c r="AF186" i="2"/>
  <c r="AF176" i="2"/>
  <c r="AF185" i="2"/>
  <c r="AF184" i="2"/>
  <c r="AF136" i="2"/>
  <c r="AF189" i="2"/>
  <c r="AF181" i="2"/>
  <c r="AF188" i="2"/>
  <c r="AF192" i="2"/>
  <c r="AF196" i="2"/>
  <c r="AF180" i="2"/>
  <c r="AF190" i="2"/>
  <c r="AF195" i="2"/>
  <c r="AF191" i="2"/>
  <c r="AF171" i="2"/>
  <c r="AF172" i="2"/>
  <c r="AF103" i="2"/>
  <c r="AF170" i="2"/>
  <c r="AG182" i="2" l="1"/>
  <c r="AF169" i="2"/>
  <c r="AG178" i="2"/>
  <c r="AG190" i="2"/>
  <c r="AG179" i="2"/>
  <c r="AG185" i="2"/>
  <c r="AG192" i="2"/>
  <c r="AG177" i="2"/>
  <c r="AG180" i="2"/>
  <c r="AG193" i="2"/>
  <c r="AG181" i="2"/>
  <c r="AG176" i="2"/>
  <c r="AG173" i="2"/>
  <c r="AG186" i="2"/>
  <c r="AG174" i="2"/>
  <c r="AG187" i="2"/>
  <c r="AG184" i="2"/>
  <c r="AG175" i="2"/>
  <c r="AG194" i="2"/>
  <c r="AG196" i="2"/>
  <c r="AG188" i="2"/>
  <c r="AG172" i="2"/>
  <c r="AG195" i="2"/>
  <c r="AG183" i="2"/>
  <c r="AG189" i="2"/>
  <c r="AG191" i="2"/>
  <c r="AG171" i="2"/>
  <c r="AG103" i="2"/>
  <c r="AG170" i="2"/>
  <c r="AG136" i="2" l="1"/>
  <c r="AG169" i="2" l="1"/>
  <c r="AI585" i="7" l="1"/>
  <c r="AI584" i="7"/>
  <c r="AI579" i="7"/>
  <c r="AI574" i="7"/>
  <c r="AI581" i="7"/>
  <c r="AI565" i="7"/>
  <c r="AI271" i="7"/>
  <c r="AI580" i="7"/>
  <c r="AI568" i="7"/>
  <c r="AK581" i="7" l="1"/>
  <c r="AL581" i="7"/>
  <c r="AK580" i="7"/>
  <c r="AL580" i="7"/>
  <c r="AK579" i="7"/>
  <c r="AL579" i="7"/>
  <c r="AK565" i="7"/>
  <c r="AL565" i="7"/>
  <c r="AK574" i="7"/>
  <c r="AL574" i="7"/>
  <c r="AK584" i="7"/>
  <c r="AL584" i="7"/>
  <c r="AK271" i="7"/>
  <c r="AL271" i="7"/>
  <c r="AK568" i="7"/>
  <c r="AL568" i="7"/>
  <c r="AK585" i="7"/>
  <c r="AL585" i="7"/>
  <c r="AI234" i="7"/>
  <c r="AI564" i="7"/>
  <c r="AI851" i="7"/>
  <c r="AI818" i="7"/>
  <c r="AI858" i="7"/>
  <c r="AI865" i="7"/>
  <c r="AI276" i="7"/>
  <c r="AI860" i="7"/>
  <c r="AI378" i="7"/>
  <c r="AI867" i="7"/>
  <c r="AI481" i="7"/>
  <c r="AI852" i="7"/>
  <c r="AI266" i="7"/>
  <c r="AI286" i="7"/>
  <c r="AI853" i="7"/>
  <c r="AI855" i="7"/>
  <c r="AI370" i="7"/>
  <c r="AI379" i="7"/>
  <c r="AI573" i="7"/>
  <c r="AI283" i="7"/>
  <c r="AI872" i="7"/>
  <c r="AI870" i="7"/>
  <c r="AI873" i="7"/>
  <c r="AI871" i="7"/>
  <c r="AI576" i="7"/>
  <c r="AI374" i="7"/>
  <c r="AI390" i="7"/>
  <c r="AI179" i="7"/>
  <c r="AI373" i="7"/>
  <c r="AI274" i="7"/>
  <c r="AI291" i="7"/>
  <c r="AI278" i="7"/>
  <c r="AI562" i="7"/>
  <c r="AI859" i="7"/>
  <c r="AI563" i="7"/>
  <c r="AI275" i="7"/>
  <c r="AI582" i="7"/>
  <c r="AK266" i="7" l="1"/>
  <c r="AL266" i="7"/>
  <c r="AK870" i="7"/>
  <c r="AL870" i="7"/>
  <c r="AK286" i="7"/>
  <c r="AL286" i="7"/>
  <c r="AK865" i="7"/>
  <c r="AL865" i="7"/>
  <c r="AK858" i="7"/>
  <c r="AL858" i="7"/>
  <c r="AK852" i="7"/>
  <c r="AL852" i="7"/>
  <c r="AK818" i="7"/>
  <c r="AL818" i="7"/>
  <c r="AK179" i="7"/>
  <c r="AL179" i="7"/>
  <c r="AK390" i="7"/>
  <c r="AL390" i="7"/>
  <c r="AK573" i="7"/>
  <c r="AL573" i="7"/>
  <c r="AK481" i="7"/>
  <c r="AL481" i="7"/>
  <c r="AK851" i="7"/>
  <c r="AL851" i="7"/>
  <c r="AK373" i="7"/>
  <c r="AL373" i="7"/>
  <c r="AK859" i="7"/>
  <c r="AL859" i="7"/>
  <c r="AK867" i="7"/>
  <c r="AL867" i="7"/>
  <c r="AK564" i="7"/>
  <c r="AL564" i="7"/>
  <c r="AK582" i="7"/>
  <c r="AL582" i="7"/>
  <c r="AK275" i="7"/>
  <c r="AL275" i="7"/>
  <c r="AK379" i="7"/>
  <c r="AL379" i="7"/>
  <c r="AK576" i="7"/>
  <c r="AL576" i="7"/>
  <c r="AK370" i="7"/>
  <c r="AL370" i="7"/>
  <c r="AK378" i="7"/>
  <c r="AL378" i="7"/>
  <c r="AK234" i="7"/>
  <c r="AL234" i="7"/>
  <c r="AK274" i="7"/>
  <c r="AL274" i="7"/>
  <c r="AK283" i="7"/>
  <c r="AL283" i="7"/>
  <c r="AK374" i="7"/>
  <c r="AL374" i="7"/>
  <c r="AK278" i="7"/>
  <c r="AL278" i="7"/>
  <c r="AK871" i="7"/>
  <c r="AL871" i="7"/>
  <c r="AK855" i="7"/>
  <c r="AL855" i="7"/>
  <c r="AK860" i="7"/>
  <c r="AL860" i="7"/>
  <c r="AK872" i="7"/>
  <c r="AL872" i="7"/>
  <c r="AK563" i="7"/>
  <c r="AL563" i="7"/>
  <c r="AK562" i="7"/>
  <c r="AL562" i="7"/>
  <c r="AK291" i="7"/>
  <c r="AL291" i="7"/>
  <c r="AK873" i="7"/>
  <c r="AL873" i="7"/>
  <c r="AK853" i="7"/>
  <c r="AL853" i="7"/>
  <c r="AK276" i="7"/>
  <c r="AL276" i="7"/>
  <c r="AI43" i="7"/>
  <c r="AI365" i="7"/>
  <c r="AI369" i="7"/>
  <c r="AI377" i="7"/>
  <c r="AI51" i="7"/>
  <c r="AI386" i="7"/>
  <c r="AI381" i="7"/>
  <c r="AI176" i="7"/>
  <c r="AI46" i="7"/>
  <c r="AI183" i="7"/>
  <c r="AI384" i="7"/>
  <c r="AI193" i="7"/>
  <c r="AI63" i="7"/>
  <c r="AI174" i="7"/>
  <c r="AI44" i="7"/>
  <c r="AI368" i="7"/>
  <c r="AI64" i="7"/>
  <c r="AI194" i="7"/>
  <c r="AI172" i="7"/>
  <c r="AI42" i="7"/>
  <c r="AI175" i="7"/>
  <c r="AI45" i="7"/>
  <c r="AI366" i="7"/>
  <c r="AI188" i="7"/>
  <c r="AI58" i="7"/>
  <c r="AI487" i="7"/>
  <c r="AI375" i="7"/>
  <c r="AI463" i="7"/>
  <c r="AI482" i="7"/>
  <c r="AI184" i="7"/>
  <c r="AI54" i="7"/>
  <c r="AI171" i="7"/>
  <c r="AI41" i="7"/>
  <c r="AI385" i="7"/>
  <c r="AI180" i="7"/>
  <c r="AI50" i="7"/>
  <c r="AI173" i="7"/>
  <c r="AI850" i="7"/>
  <c r="AI185" i="7"/>
  <c r="AI485" i="7"/>
  <c r="AI55" i="7"/>
  <c r="AI372" i="7"/>
  <c r="AI371" i="7"/>
  <c r="AI367" i="7"/>
  <c r="AI376" i="7"/>
  <c r="AI169" i="7"/>
  <c r="AI39" i="7"/>
  <c r="AI387" i="7"/>
  <c r="AI178" i="7"/>
  <c r="AI389" i="7"/>
  <c r="AI177" i="7"/>
  <c r="AI47" i="7"/>
  <c r="AI170" i="7"/>
  <c r="AI40" i="7"/>
  <c r="AI61" i="7"/>
  <c r="AI191" i="7"/>
  <c r="AI189" i="7"/>
  <c r="AI470" i="7"/>
  <c r="AI474" i="7"/>
  <c r="AI59" i="7"/>
  <c r="AI182" i="7"/>
  <c r="AI52" i="7"/>
  <c r="AK43" i="7" l="1"/>
  <c r="AL43" i="7"/>
  <c r="AK191" i="7"/>
  <c r="AL191" i="7"/>
  <c r="AK485" i="7"/>
  <c r="AL485" i="7"/>
  <c r="AK171" i="7"/>
  <c r="AL171" i="7"/>
  <c r="AK188" i="7"/>
  <c r="AL188" i="7"/>
  <c r="AK368" i="7"/>
  <c r="AL368" i="7"/>
  <c r="AK176" i="7"/>
  <c r="AL176" i="7"/>
  <c r="AK61" i="7"/>
  <c r="AL61" i="7"/>
  <c r="AK381" i="7"/>
  <c r="AL381" i="7"/>
  <c r="AK52" i="7"/>
  <c r="AL52" i="7"/>
  <c r="AK850" i="7"/>
  <c r="AL850" i="7"/>
  <c r="AK45" i="7"/>
  <c r="AL45" i="7"/>
  <c r="AK174" i="7"/>
  <c r="AL174" i="7"/>
  <c r="AK386" i="7"/>
  <c r="AL386" i="7"/>
  <c r="AK185" i="7"/>
  <c r="AL185" i="7"/>
  <c r="AK40" i="7"/>
  <c r="AL40" i="7"/>
  <c r="AK184" i="7"/>
  <c r="AL184" i="7"/>
  <c r="AK182" i="7"/>
  <c r="AL182" i="7"/>
  <c r="AK170" i="7"/>
  <c r="AL170" i="7"/>
  <c r="AK376" i="7"/>
  <c r="AL376" i="7"/>
  <c r="AK173" i="7"/>
  <c r="AL173" i="7"/>
  <c r="AK482" i="7"/>
  <c r="AL482" i="7"/>
  <c r="AK175" i="7"/>
  <c r="AL175" i="7"/>
  <c r="AK63" i="7"/>
  <c r="AL63" i="7"/>
  <c r="AK51" i="7"/>
  <c r="AL51" i="7"/>
  <c r="AK44" i="7"/>
  <c r="AL44" i="7"/>
  <c r="AK50" i="7"/>
  <c r="AL50" i="7"/>
  <c r="AK463" i="7"/>
  <c r="AL463" i="7"/>
  <c r="AK42" i="7"/>
  <c r="AL42" i="7"/>
  <c r="AK193" i="7"/>
  <c r="AL193" i="7"/>
  <c r="AK377" i="7"/>
  <c r="AL377" i="7"/>
  <c r="AK54" i="7"/>
  <c r="AL54" i="7"/>
  <c r="AK47" i="7"/>
  <c r="AL47" i="7"/>
  <c r="AK474" i="7"/>
  <c r="AL474" i="7"/>
  <c r="AK177" i="7"/>
  <c r="AL177" i="7"/>
  <c r="AK371" i="7"/>
  <c r="AL371" i="7"/>
  <c r="AK180" i="7"/>
  <c r="AL180" i="7"/>
  <c r="AK375" i="7"/>
  <c r="AL375" i="7"/>
  <c r="AK172" i="7"/>
  <c r="AL172" i="7"/>
  <c r="AK384" i="7"/>
  <c r="AL384" i="7"/>
  <c r="AK369" i="7"/>
  <c r="AL369" i="7"/>
  <c r="AK39" i="7"/>
  <c r="AL39" i="7"/>
  <c r="AK59" i="7"/>
  <c r="AL59" i="7"/>
  <c r="AK367" i="7"/>
  <c r="AL367" i="7"/>
  <c r="AK470" i="7"/>
  <c r="AL470" i="7"/>
  <c r="AK389" i="7"/>
  <c r="AL389" i="7"/>
  <c r="AK372" i="7"/>
  <c r="AL372" i="7"/>
  <c r="AK385" i="7"/>
  <c r="AL385" i="7"/>
  <c r="AK487" i="7"/>
  <c r="AL487" i="7"/>
  <c r="AK194" i="7"/>
  <c r="AL194" i="7"/>
  <c r="AK183" i="7"/>
  <c r="AL183" i="7"/>
  <c r="AK365" i="7"/>
  <c r="AL365" i="7"/>
  <c r="AK387" i="7"/>
  <c r="AL387" i="7"/>
  <c r="AK366" i="7"/>
  <c r="AL366" i="7"/>
  <c r="AK169" i="7"/>
  <c r="AL169" i="7"/>
  <c r="AK189" i="7"/>
  <c r="AL189" i="7"/>
  <c r="AK178" i="7"/>
  <c r="AL178" i="7"/>
  <c r="AK55" i="7"/>
  <c r="AL55" i="7"/>
  <c r="AK41" i="7"/>
  <c r="AL41" i="7"/>
  <c r="AK58" i="7"/>
  <c r="AL58" i="7"/>
  <c r="AK64" i="7"/>
  <c r="AL64" i="7"/>
  <c r="AK46" i="7"/>
  <c r="AL46" i="7"/>
  <c r="AI75" i="7"/>
  <c r="AI87" i="7"/>
  <c r="AI78" i="7"/>
  <c r="AI84" i="7"/>
  <c r="AI72" i="7"/>
  <c r="AI464" i="7"/>
  <c r="AI479" i="7"/>
  <c r="AI477" i="7"/>
  <c r="AI76" i="7"/>
  <c r="AI472" i="7"/>
  <c r="AI77" i="7"/>
  <c r="AI486" i="7"/>
  <c r="AI82" i="7"/>
  <c r="AI96" i="7"/>
  <c r="AI95" i="7"/>
  <c r="AI53" i="7"/>
  <c r="AI73" i="7"/>
  <c r="AI483" i="7"/>
  <c r="AI79" i="7"/>
  <c r="AI430" i="7"/>
  <c r="AI90" i="7"/>
  <c r="AI473" i="7"/>
  <c r="AI49" i="7"/>
  <c r="AI86" i="7"/>
  <c r="AI467" i="7"/>
  <c r="AI93" i="7"/>
  <c r="AI471" i="7"/>
  <c r="AI74" i="7"/>
  <c r="AI465" i="7"/>
  <c r="AI190" i="7"/>
  <c r="AI60" i="7"/>
  <c r="AI83" i="7"/>
  <c r="AI91" i="7"/>
  <c r="AI71" i="7"/>
  <c r="AI484" i="7"/>
  <c r="AK75" i="7" l="1"/>
  <c r="AL75" i="7"/>
  <c r="AK71" i="7"/>
  <c r="AL71" i="7"/>
  <c r="AK467" i="7"/>
  <c r="AL467" i="7"/>
  <c r="AK190" i="7"/>
  <c r="AL190" i="7"/>
  <c r="AK96" i="7"/>
  <c r="AL96" i="7"/>
  <c r="AK483" i="7"/>
  <c r="AL483" i="7"/>
  <c r="AK76" i="7"/>
  <c r="AL76" i="7"/>
  <c r="AK473" i="7"/>
  <c r="AL473" i="7"/>
  <c r="AK464" i="7"/>
  <c r="AL464" i="7"/>
  <c r="AK465" i="7"/>
  <c r="AL465" i="7"/>
  <c r="AK90" i="7"/>
  <c r="AL90" i="7"/>
  <c r="AK82" i="7"/>
  <c r="AL82" i="7"/>
  <c r="AK72" i="7"/>
  <c r="AL72" i="7"/>
  <c r="AK472" i="7"/>
  <c r="AL472" i="7"/>
  <c r="AK74" i="7"/>
  <c r="AL74" i="7"/>
  <c r="AK486" i="7"/>
  <c r="AL486" i="7"/>
  <c r="AK84" i="7"/>
  <c r="AL84" i="7"/>
  <c r="AK93" i="7"/>
  <c r="AL93" i="7"/>
  <c r="AK91" i="7"/>
  <c r="AL91" i="7"/>
  <c r="AK430" i="7"/>
  <c r="AL430" i="7"/>
  <c r="AK484" i="7"/>
  <c r="AL484" i="7"/>
  <c r="AK471" i="7"/>
  <c r="AL471" i="7"/>
  <c r="AK79" i="7"/>
  <c r="AL79" i="7"/>
  <c r="AK77" i="7"/>
  <c r="AL77" i="7"/>
  <c r="AK78" i="7"/>
  <c r="AL78" i="7"/>
  <c r="AK87" i="7"/>
  <c r="AL87" i="7"/>
  <c r="AK83" i="7"/>
  <c r="AL83" i="7"/>
  <c r="AK86" i="7"/>
  <c r="AL86" i="7"/>
  <c r="AK477" i="7"/>
  <c r="AL477" i="7"/>
  <c r="AK73" i="7"/>
  <c r="AL73" i="7"/>
  <c r="AK53" i="7"/>
  <c r="AL53" i="7"/>
  <c r="AK60" i="7"/>
  <c r="AL60" i="7"/>
  <c r="AK49" i="7"/>
  <c r="AL49" i="7"/>
  <c r="AK95" i="7"/>
  <c r="AL95" i="7"/>
  <c r="AK479" i="7"/>
  <c r="AL479" i="7"/>
  <c r="AI462" i="7"/>
  <c r="AI92" i="7"/>
  <c r="AI81" i="7"/>
  <c r="AI85" i="7"/>
  <c r="AK85" i="7" l="1"/>
  <c r="AL85" i="7"/>
  <c r="AK81" i="7"/>
  <c r="AL81" i="7"/>
  <c r="AK462" i="7"/>
  <c r="AL462" i="7"/>
  <c r="AK92" i="7"/>
  <c r="AL92" i="7"/>
  <c r="AI569" i="7"/>
  <c r="AI527" i="7"/>
  <c r="AI48" i="7"/>
  <c r="AK48" i="7" l="1"/>
  <c r="AL48" i="7"/>
  <c r="AK527" i="7"/>
  <c r="AL527" i="7"/>
  <c r="AK569" i="7"/>
  <c r="AL569" i="7"/>
  <c r="AI80" i="7"/>
  <c r="AI559" i="7"/>
  <c r="AK559" i="7" l="1"/>
  <c r="AL559" i="7"/>
  <c r="AK80" i="7"/>
  <c r="AL80" i="7"/>
  <c r="AI187" i="7"/>
  <c r="AK187" i="7" l="1"/>
  <c r="AL187" i="7"/>
  <c r="AI192" i="7"/>
  <c r="AI136" i="7"/>
  <c r="AK192" i="7" l="1"/>
  <c r="AL192" i="7"/>
  <c r="AK136" i="7"/>
  <c r="AL136" i="7"/>
  <c r="AI168" i="7"/>
  <c r="AK168" i="7" l="1"/>
  <c r="AL168" i="7"/>
  <c r="AI383" i="7"/>
  <c r="AI57" i="7"/>
  <c r="AK383" i="7" l="1"/>
  <c r="AL383" i="7"/>
  <c r="AK57" i="7"/>
  <c r="AL57" i="7"/>
  <c r="AI89" i="7"/>
  <c r="AK89" i="7" l="1"/>
  <c r="AL89" i="7"/>
  <c r="AI388" i="7"/>
  <c r="AI62" i="7"/>
  <c r="AI332" i="7"/>
  <c r="AK62" i="7" l="1"/>
  <c r="AL62" i="7"/>
  <c r="AK332" i="7"/>
  <c r="AL332" i="7"/>
  <c r="AK388" i="7"/>
  <c r="AL388" i="7"/>
  <c r="AI94" i="7"/>
  <c r="AI38" i="7"/>
  <c r="AI364" i="7"/>
  <c r="AK94" i="7" l="1"/>
  <c r="AL94" i="7"/>
  <c r="AK38" i="7"/>
  <c r="AL38" i="7"/>
  <c r="AK364" i="7"/>
  <c r="AL364" i="7"/>
  <c r="AI70" i="7"/>
  <c r="AK70" i="7" l="1"/>
  <c r="AL70" i="7"/>
  <c r="Y5" i="42"/>
  <c r="U5" i="42"/>
  <c r="Q5" i="42"/>
  <c r="Q13" i="42" s="1"/>
  <c r="M5" i="42"/>
  <c r="M13" i="42" s="1"/>
  <c r="I5" i="42"/>
  <c r="I13" i="42" s="1"/>
  <c r="E5" i="42"/>
  <c r="E13" i="42" s="1"/>
  <c r="X5" i="42"/>
  <c r="T5" i="42"/>
  <c r="P5" i="42"/>
  <c r="P13" i="42" s="1"/>
  <c r="L5" i="42"/>
  <c r="L13" i="42" s="1"/>
  <c r="H5" i="42"/>
  <c r="H13" i="42" s="1"/>
  <c r="D5" i="42"/>
  <c r="D13" i="42" s="1"/>
  <c r="W5" i="42"/>
  <c r="S5" i="42"/>
  <c r="S13" i="42" s="1"/>
  <c r="O5" i="42"/>
  <c r="O13" i="42" s="1"/>
  <c r="K5" i="42"/>
  <c r="K13" i="42" s="1"/>
  <c r="G5" i="42"/>
  <c r="G13" i="42" s="1"/>
  <c r="C5" i="42"/>
  <c r="C13" i="42" s="1"/>
  <c r="V5" i="42"/>
  <c r="R5" i="42"/>
  <c r="R13" i="42" s="1"/>
  <c r="N5" i="42"/>
  <c r="N13" i="42" s="1"/>
  <c r="J5" i="42"/>
  <c r="J13" i="42" s="1"/>
  <c r="F5" i="42"/>
  <c r="F13" i="42" s="1"/>
  <c r="B5" i="42"/>
  <c r="B13" i="42" s="1"/>
  <c r="U13" i="42" l="1"/>
  <c r="W13" i="42"/>
  <c r="Y13" i="42"/>
  <c r="T13" i="42"/>
  <c r="V13" i="42"/>
  <c r="X13" i="42"/>
  <c r="S76" i="35" l="1"/>
  <c r="R76" i="35"/>
  <c r="T24" i="35" l="1"/>
  <c r="G76" i="35" l="1"/>
  <c r="E76" i="35"/>
  <c r="J76" i="35"/>
  <c r="M76" i="35"/>
  <c r="B76" i="35"/>
  <c r="F76" i="35"/>
  <c r="L76" i="35"/>
  <c r="C76" i="35"/>
  <c r="H76" i="35"/>
  <c r="B258" i="35"/>
  <c r="K76" i="35"/>
  <c r="I76" i="35"/>
  <c r="N76" i="35" l="1"/>
  <c r="D76" i="35"/>
  <c r="P76" i="35"/>
  <c r="O76" i="35"/>
  <c r="B233" i="35"/>
  <c r="Q76" i="35" l="1"/>
  <c r="B130" i="35" l="1"/>
  <c r="B103" i="35"/>
  <c r="B182" i="35" l="1"/>
  <c r="B157" i="35"/>
  <c r="C182" i="35" l="1"/>
  <c r="C103" i="35"/>
  <c r="B207" i="35"/>
  <c r="C130" i="35"/>
  <c r="D182" i="35" l="1"/>
  <c r="D130" i="35"/>
  <c r="D103" i="35"/>
  <c r="C157" i="35"/>
  <c r="D157" i="35" l="1"/>
  <c r="C233" i="35"/>
  <c r="E157" i="35"/>
  <c r="E182" i="35"/>
  <c r="E103" i="35"/>
  <c r="E130" i="35"/>
  <c r="C207" i="35"/>
  <c r="F103" i="35" l="1"/>
  <c r="F130" i="35"/>
  <c r="F182" i="35"/>
  <c r="F157" i="35"/>
  <c r="C258" i="35"/>
  <c r="S103" i="35" l="1"/>
  <c r="G182" i="35"/>
  <c r="G130" i="35"/>
  <c r="G103" i="35"/>
  <c r="D207" i="35"/>
  <c r="G157" i="35"/>
  <c r="H182" i="35" l="1"/>
  <c r="H130" i="35"/>
  <c r="H103" i="35"/>
  <c r="E24" i="35"/>
  <c r="D233" i="35"/>
  <c r="I182" i="35" l="1"/>
  <c r="E207" i="35"/>
  <c r="J182" i="35"/>
  <c r="H157" i="35"/>
  <c r="I103" i="35"/>
  <c r="I130" i="35"/>
  <c r="J130" i="35"/>
  <c r="J103" i="35"/>
  <c r="F24" i="35"/>
  <c r="I157" i="35" l="1"/>
  <c r="K182" i="35"/>
  <c r="J157" i="35"/>
  <c r="K130" i="35"/>
  <c r="K103" i="35"/>
  <c r="L103" i="35"/>
  <c r="D258" i="35"/>
  <c r="L130" i="35"/>
  <c r="L157" i="35" l="1"/>
  <c r="E233" i="35"/>
  <c r="L182" i="35"/>
  <c r="F207" i="35"/>
  <c r="K157" i="35"/>
  <c r="G24" i="35"/>
  <c r="M130" i="35" l="1"/>
  <c r="M157" i="35"/>
  <c r="M103" i="35"/>
  <c r="M182" i="35"/>
  <c r="N182" i="35" l="1"/>
  <c r="G207" i="35"/>
  <c r="N130" i="35"/>
  <c r="N157" i="35"/>
  <c r="N103" i="35"/>
  <c r="B51" i="35"/>
  <c r="H24" i="35" l="1"/>
  <c r="O130" i="35"/>
  <c r="O157" i="35"/>
  <c r="F233" i="35"/>
  <c r="O103" i="35"/>
  <c r="O182" i="35"/>
  <c r="E258" i="35"/>
  <c r="D24" i="35"/>
  <c r="I24" i="35" l="1"/>
  <c r="P130" i="35"/>
  <c r="P182" i="35"/>
  <c r="P103" i="35"/>
  <c r="H207" i="35"/>
  <c r="P157" i="35"/>
  <c r="N24" i="35" l="1"/>
  <c r="B24" i="35"/>
  <c r="Q157" i="35"/>
  <c r="J24" i="35"/>
  <c r="Q103" i="35"/>
  <c r="Q182" i="35"/>
  <c r="C24" i="35"/>
  <c r="Q130" i="35"/>
  <c r="C51" i="35" l="1"/>
  <c r="I207" i="35"/>
  <c r="K24" i="35"/>
  <c r="G233" i="35"/>
  <c r="R182" i="35" l="1"/>
  <c r="R130" i="35"/>
  <c r="L24" i="35"/>
  <c r="F258" i="35"/>
  <c r="O24" i="35" l="1"/>
  <c r="S182" i="35"/>
  <c r="J207" i="35"/>
  <c r="P24" i="35" l="1"/>
  <c r="H233" i="35"/>
  <c r="K207" i="35" l="1"/>
  <c r="M24" i="35"/>
  <c r="D51" i="35"/>
  <c r="S130" i="35"/>
  <c r="G258" i="35" l="1"/>
  <c r="I233" i="35" l="1"/>
  <c r="L207" i="35"/>
  <c r="E51" i="35" l="1"/>
  <c r="M207" i="35"/>
  <c r="J233" i="35" l="1"/>
  <c r="H258" i="35"/>
  <c r="N207" i="35" l="1"/>
  <c r="K233" i="35" l="1"/>
  <c r="F51" i="35"/>
  <c r="I258" i="35" l="1"/>
  <c r="O207" i="35" l="1"/>
  <c r="L233" i="35" l="1"/>
  <c r="G51" i="35" l="1"/>
  <c r="J258" i="35" l="1"/>
  <c r="P207" i="35" l="1"/>
  <c r="M233" i="35"/>
  <c r="H51" i="35" l="1"/>
  <c r="N233" i="35" l="1"/>
  <c r="Q207" i="35"/>
  <c r="K258" i="35"/>
  <c r="R207" i="35" l="1"/>
  <c r="I51" i="35"/>
  <c r="O233" i="35" l="1"/>
  <c r="L258" i="35"/>
  <c r="S207" i="35" l="1"/>
  <c r="J51" i="35" l="1"/>
  <c r="P233" i="35" l="1"/>
  <c r="M258" i="35"/>
  <c r="K51" i="35" l="1"/>
  <c r="Q233" i="35"/>
  <c r="N258" i="35" l="1"/>
  <c r="R233" i="35" l="1"/>
  <c r="L51" i="35" l="1"/>
  <c r="O258" i="35" l="1"/>
  <c r="S233" i="35"/>
  <c r="M51" i="35" l="1"/>
  <c r="P258" i="35" l="1"/>
  <c r="N51" i="35" l="1"/>
  <c r="Q258" i="35"/>
  <c r="O51" i="35" l="1"/>
  <c r="P51" i="35" l="1"/>
  <c r="Q51" i="35" l="1"/>
  <c r="R51" i="35" l="1"/>
  <c r="R103" i="35" l="1"/>
  <c r="R157" i="35" l="1"/>
  <c r="S51" i="35" l="1"/>
  <c r="S157" i="35" l="1"/>
  <c r="S24" i="35" l="1"/>
  <c r="Q24" i="35" l="1"/>
  <c r="R24" i="35" l="1"/>
  <c r="R258" i="35" l="1"/>
  <c r="S258" i="35" l="1"/>
  <c r="D100" i="51" l="1"/>
  <c r="D99" i="51"/>
  <c r="D94" i="51"/>
  <c r="D92" i="51"/>
  <c r="D88" i="51"/>
  <c r="D87" i="51"/>
  <c r="D84" i="51"/>
  <c r="D80" i="51"/>
  <c r="E88" i="51"/>
  <c r="D81" i="51" l="1"/>
  <c r="D90" i="51"/>
  <c r="D82" i="51"/>
  <c r="D101" i="51"/>
  <c r="D83" i="51"/>
  <c r="D93" i="51"/>
  <c r="D86" i="51"/>
  <c r="D95" i="51"/>
  <c r="D78" i="51"/>
  <c r="D96" i="51"/>
  <c r="D79" i="51"/>
  <c r="D98" i="51"/>
  <c r="D89" i="51"/>
  <c r="E99" i="51"/>
  <c r="D74" i="51"/>
  <c r="E87" i="51"/>
  <c r="E94" i="51"/>
  <c r="E79" i="51"/>
  <c r="E92" i="51"/>
  <c r="E100" i="51"/>
  <c r="E80" i="51"/>
  <c r="E89" i="51" l="1"/>
  <c r="E83" i="51"/>
  <c r="E82" i="51"/>
  <c r="E78" i="51"/>
  <c r="E93" i="51"/>
  <c r="E84" i="51"/>
  <c r="E95" i="51"/>
  <c r="E101" i="51"/>
  <c r="E96" i="51"/>
  <c r="E98" i="51"/>
  <c r="E86" i="51"/>
  <c r="E81" i="51"/>
  <c r="E90" i="51"/>
  <c r="F99" i="51"/>
  <c r="F88" i="51"/>
  <c r="F80" i="51"/>
  <c r="F92" i="51"/>
  <c r="F100" i="51"/>
  <c r="F94" i="51"/>
  <c r="F87" i="51"/>
  <c r="F79" i="51"/>
  <c r="E74" i="51"/>
  <c r="F83" i="51" l="1"/>
  <c r="F82" i="51"/>
  <c r="F101" i="51"/>
  <c r="F78" i="51"/>
  <c r="F98" i="51"/>
  <c r="F90" i="51"/>
  <c r="F89" i="51"/>
  <c r="F95" i="51"/>
  <c r="F86" i="51"/>
  <c r="F96" i="51"/>
  <c r="F81" i="51"/>
  <c r="F93" i="51"/>
  <c r="F84" i="51"/>
  <c r="F74" i="51"/>
  <c r="G99" i="51"/>
  <c r="G92" i="51"/>
  <c r="G80" i="51"/>
  <c r="G100" i="51"/>
  <c r="G91" i="51"/>
  <c r="G79" i="51"/>
  <c r="G87" i="51"/>
  <c r="G88" i="51"/>
  <c r="G94" i="51"/>
  <c r="G86" i="51" l="1"/>
  <c r="G89" i="51"/>
  <c r="G95" i="51"/>
  <c r="G93" i="51"/>
  <c r="G96" i="51"/>
  <c r="G101" i="51"/>
  <c r="G82" i="51"/>
  <c r="G90" i="51"/>
  <c r="G81" i="51"/>
  <c r="G78" i="51"/>
  <c r="G98" i="51"/>
  <c r="G83" i="51"/>
  <c r="G84" i="51"/>
  <c r="H91" i="51"/>
  <c r="H94" i="51"/>
  <c r="H80" i="51"/>
  <c r="H88" i="51"/>
  <c r="H87" i="51"/>
  <c r="H100" i="51"/>
  <c r="H99" i="51"/>
  <c r="H79" i="51"/>
  <c r="H92" i="51"/>
  <c r="G74" i="51"/>
  <c r="H81" i="51" l="1"/>
  <c r="H98" i="51"/>
  <c r="H84" i="51"/>
  <c r="H89" i="51"/>
  <c r="H83" i="51"/>
  <c r="H101" i="51"/>
  <c r="H86" i="51"/>
  <c r="H90" i="51"/>
  <c r="H82" i="51"/>
  <c r="H78" i="51"/>
  <c r="H96" i="51"/>
  <c r="H93" i="51"/>
  <c r="H95" i="51"/>
  <c r="I79" i="51"/>
  <c r="I94" i="51"/>
  <c r="I87" i="51"/>
  <c r="I92" i="51"/>
  <c r="I91" i="51"/>
  <c r="I88" i="51"/>
  <c r="I99" i="51"/>
  <c r="I100" i="51"/>
  <c r="I80" i="51"/>
  <c r="H74" i="51"/>
  <c r="I98" i="51" l="1"/>
  <c r="I84" i="51"/>
  <c r="I101" i="51"/>
  <c r="I82" i="51"/>
  <c r="I78" i="51"/>
  <c r="I90" i="51"/>
  <c r="I89" i="51"/>
  <c r="I86" i="51"/>
  <c r="I95" i="51"/>
  <c r="I93" i="51"/>
  <c r="I83" i="51"/>
  <c r="I96" i="51"/>
  <c r="I81" i="51"/>
  <c r="J94" i="51"/>
  <c r="J92" i="51"/>
  <c r="J91" i="51"/>
  <c r="J87" i="51"/>
  <c r="J100" i="51"/>
  <c r="J88" i="51"/>
  <c r="J80" i="51"/>
  <c r="J99" i="51"/>
  <c r="J79" i="51"/>
  <c r="I74" i="51"/>
  <c r="J101" i="51" l="1"/>
  <c r="J81" i="51"/>
  <c r="J95" i="51"/>
  <c r="J93" i="51"/>
  <c r="J89" i="51"/>
  <c r="J83" i="51"/>
  <c r="J78" i="51"/>
  <c r="J82" i="51"/>
  <c r="J96" i="51"/>
  <c r="J76" i="51"/>
  <c r="J90" i="51"/>
  <c r="J98" i="51"/>
  <c r="J86" i="51"/>
  <c r="J84" i="51"/>
  <c r="J74" i="51"/>
  <c r="K94" i="51"/>
  <c r="K80" i="51"/>
  <c r="K99" i="51"/>
  <c r="K88" i="51"/>
  <c r="K91" i="51"/>
  <c r="K92" i="51"/>
  <c r="K100" i="51"/>
  <c r="K87" i="51"/>
  <c r="K79" i="51"/>
  <c r="K86" i="51" l="1"/>
  <c r="B17" i="40"/>
  <c r="K82" i="51"/>
  <c r="K90" i="51"/>
  <c r="K76" i="51"/>
  <c r="K78" i="51"/>
  <c r="K83" i="51"/>
  <c r="K96" i="51"/>
  <c r="K97" i="51"/>
  <c r="K93" i="51"/>
  <c r="K101" i="51"/>
  <c r="K81" i="51"/>
  <c r="K95" i="51"/>
  <c r="K89" i="51"/>
  <c r="K98" i="51"/>
  <c r="K84" i="51"/>
  <c r="K74" i="51"/>
  <c r="L91" i="51"/>
  <c r="L94" i="51"/>
  <c r="L100" i="51"/>
  <c r="L77" i="51"/>
  <c r="L80" i="51"/>
  <c r="L92" i="51"/>
  <c r="L99" i="51"/>
  <c r="L79" i="51"/>
  <c r="L88" i="51"/>
  <c r="L87" i="51"/>
  <c r="L84" i="51" l="1"/>
  <c r="L76" i="51"/>
  <c r="L86" i="51"/>
  <c r="L98" i="51"/>
  <c r="L95" i="51"/>
  <c r="L96" i="51"/>
  <c r="L82" i="51"/>
  <c r="L101" i="51"/>
  <c r="L93" i="51"/>
  <c r="L90" i="51"/>
  <c r="L89" i="51"/>
  <c r="L97" i="51"/>
  <c r="L78" i="51"/>
  <c r="L81" i="51"/>
  <c r="L83" i="51"/>
  <c r="L74" i="51"/>
  <c r="M79" i="51"/>
  <c r="M77" i="51"/>
  <c r="M80" i="51"/>
  <c r="M99" i="51"/>
  <c r="M87" i="51"/>
  <c r="M92" i="51"/>
  <c r="M88" i="51"/>
  <c r="M100" i="51"/>
  <c r="M94" i="51"/>
  <c r="M76" i="51" l="1"/>
  <c r="M96" i="51"/>
  <c r="M83" i="51"/>
  <c r="M81" i="51"/>
  <c r="M97" i="51"/>
  <c r="M86" i="51"/>
  <c r="M101" i="51"/>
  <c r="M84" i="51"/>
  <c r="M90" i="51"/>
  <c r="M78" i="51"/>
  <c r="M82" i="51"/>
  <c r="M91" i="51"/>
  <c r="M89" i="51"/>
  <c r="M95" i="51"/>
  <c r="M93" i="51"/>
  <c r="M98" i="51"/>
  <c r="C17" i="40"/>
  <c r="N88" i="51"/>
  <c r="N80" i="51"/>
  <c r="N87" i="51"/>
  <c r="N99" i="51"/>
  <c r="N77" i="51"/>
  <c r="N79" i="51"/>
  <c r="N92" i="51"/>
  <c r="N100" i="51"/>
  <c r="N94" i="51"/>
  <c r="M74" i="51"/>
  <c r="N76" i="51" l="1"/>
  <c r="N90" i="51"/>
  <c r="N81" i="51"/>
  <c r="N96" i="51"/>
  <c r="N83" i="51"/>
  <c r="D17" i="40"/>
  <c r="N86" i="51"/>
  <c r="N98" i="51"/>
  <c r="N101" i="51"/>
  <c r="N82" i="51"/>
  <c r="N97" i="51"/>
  <c r="N91" i="51"/>
  <c r="N89" i="51"/>
  <c r="N95" i="51"/>
  <c r="N78" i="51"/>
  <c r="N93" i="51"/>
  <c r="N84" i="51"/>
  <c r="E17" i="40"/>
  <c r="O99" i="51"/>
  <c r="O84" i="51"/>
  <c r="O77" i="51"/>
  <c r="O87" i="51"/>
  <c r="O79" i="51"/>
  <c r="O94" i="51"/>
  <c r="O80" i="51"/>
  <c r="O88" i="51"/>
  <c r="O92" i="51"/>
  <c r="O100" i="51"/>
  <c r="N74" i="51"/>
  <c r="O96" i="51" l="1"/>
  <c r="O76" i="51"/>
  <c r="O98" i="51"/>
  <c r="O90" i="51"/>
  <c r="O82" i="51"/>
  <c r="F17" i="40"/>
  <c r="O101" i="51"/>
  <c r="O93" i="51"/>
  <c r="O78" i="51"/>
  <c r="O91" i="51"/>
  <c r="O89" i="51"/>
  <c r="O86" i="51"/>
  <c r="O95" i="51"/>
  <c r="O83" i="51"/>
  <c r="O97" i="51"/>
  <c r="O81" i="51"/>
  <c r="P77" i="51"/>
  <c r="P99" i="51"/>
  <c r="P87" i="51"/>
  <c r="P94" i="51"/>
  <c r="P88" i="51"/>
  <c r="P79" i="51"/>
  <c r="P100" i="51"/>
  <c r="P80" i="51"/>
  <c r="P98" i="51" l="1"/>
  <c r="P83" i="51"/>
  <c r="P81" i="51"/>
  <c r="P82" i="51"/>
  <c r="P101" i="51"/>
  <c r="P97" i="51"/>
  <c r="P92" i="51"/>
  <c r="P93" i="51"/>
  <c r="P96" i="51"/>
  <c r="P85" i="51"/>
  <c r="P84" i="51"/>
  <c r="P78" i="51"/>
  <c r="P86" i="51"/>
  <c r="P90" i="51"/>
  <c r="P91" i="51"/>
  <c r="P89" i="51"/>
  <c r="P76" i="51"/>
  <c r="P95" i="51"/>
  <c r="G17" i="40"/>
  <c r="Q99" i="51"/>
  <c r="Q88" i="51"/>
  <c r="Q100" i="51"/>
  <c r="Q77" i="51"/>
  <c r="Q80" i="51"/>
  <c r="Q79" i="51"/>
  <c r="Q87" i="51"/>
  <c r="Q94" i="51"/>
  <c r="P74" i="51"/>
  <c r="Q85" i="51" l="1"/>
  <c r="Q83" i="51"/>
  <c r="Q98" i="51"/>
  <c r="Q92" i="51"/>
  <c r="Q90" i="51"/>
  <c r="Q96" i="51"/>
  <c r="Q91" i="51"/>
  <c r="Q78" i="51"/>
  <c r="Q89" i="51"/>
  <c r="Q82" i="51"/>
  <c r="Q93" i="51"/>
  <c r="Q76" i="51"/>
  <c r="Q97" i="51"/>
  <c r="Q101" i="51"/>
  <c r="H17" i="40"/>
  <c r="Q95" i="51"/>
  <c r="Q84" i="51"/>
  <c r="Q86" i="51"/>
  <c r="Q81" i="51"/>
  <c r="O85" i="51"/>
  <c r="Q74" i="51"/>
  <c r="R80" i="51"/>
  <c r="R87" i="51"/>
  <c r="R79" i="51"/>
  <c r="R94" i="51"/>
  <c r="R88" i="51"/>
  <c r="R99" i="51"/>
  <c r="R100" i="51"/>
  <c r="R77" i="51"/>
  <c r="R98" i="51" l="1"/>
  <c r="R83" i="51"/>
  <c r="R93" i="51"/>
  <c r="R89" i="51"/>
  <c r="R84" i="51"/>
  <c r="R95" i="51"/>
  <c r="R90" i="51"/>
  <c r="R92" i="51"/>
  <c r="R91" i="51"/>
  <c r="R81" i="51"/>
  <c r="R78" i="51"/>
  <c r="R76" i="51"/>
  <c r="R97" i="51"/>
  <c r="R82" i="51"/>
  <c r="R85" i="51"/>
  <c r="R101" i="51"/>
  <c r="R96" i="51"/>
  <c r="R86" i="51"/>
  <c r="O74" i="51"/>
  <c r="R74" i="51"/>
  <c r="S79" i="51"/>
  <c r="S94" i="51"/>
  <c r="S80" i="51"/>
  <c r="S77" i="51"/>
  <c r="S100" i="51"/>
  <c r="S87" i="51"/>
  <c r="S99" i="51"/>
  <c r="S88" i="51"/>
  <c r="S93" i="51" l="1"/>
  <c r="S90" i="51"/>
  <c r="S96" i="51"/>
  <c r="S92" i="51"/>
  <c r="S84" i="51"/>
  <c r="S86" i="51"/>
  <c r="S95" i="51"/>
  <c r="S101" i="51"/>
  <c r="S91" i="51"/>
  <c r="S82" i="51"/>
  <c r="S85" i="51"/>
  <c r="S89" i="51"/>
  <c r="S78" i="51"/>
  <c r="S81" i="51"/>
  <c r="S98" i="51"/>
  <c r="S97" i="51"/>
  <c r="S83" i="51"/>
  <c r="S76" i="51"/>
  <c r="T87" i="51"/>
  <c r="T88" i="51"/>
  <c r="T77" i="51"/>
  <c r="T100" i="51"/>
  <c r="T80" i="51"/>
  <c r="T99" i="51"/>
  <c r="T94" i="51"/>
  <c r="T79" i="51"/>
  <c r="S74" i="51"/>
  <c r="T101" i="51" l="1"/>
  <c r="T90" i="51"/>
  <c r="T84" i="51"/>
  <c r="T89" i="51"/>
  <c r="T86" i="51"/>
  <c r="J17" i="40"/>
  <c r="T83" i="51"/>
  <c r="T93" i="51"/>
  <c r="T78" i="51"/>
  <c r="T82" i="51"/>
  <c r="T96" i="51"/>
  <c r="T85" i="51"/>
  <c r="T81" i="51"/>
  <c r="T92" i="51"/>
  <c r="T98" i="51"/>
  <c r="T76" i="51"/>
  <c r="T97" i="51"/>
  <c r="T95" i="51"/>
  <c r="T91" i="51"/>
  <c r="T74" i="51"/>
  <c r="U100" i="51"/>
  <c r="U80" i="51"/>
  <c r="U88" i="51"/>
  <c r="U79" i="51" l="1"/>
  <c r="U94" i="51"/>
  <c r="U77" i="51"/>
  <c r="U87" i="51"/>
  <c r="U99" i="51"/>
  <c r="U93" i="51"/>
  <c r="U78" i="51"/>
  <c r="U95" i="51"/>
  <c r="U101" i="51"/>
  <c r="U89" i="51"/>
  <c r="U81" i="51"/>
  <c r="I17" i="40"/>
  <c r="U90" i="51"/>
  <c r="U92" i="51"/>
  <c r="U85" i="51"/>
  <c r="K17" i="40"/>
  <c r="V99" i="51"/>
  <c r="V79" i="51"/>
  <c r="V88" i="51"/>
  <c r="V77" i="51"/>
  <c r="V87" i="51"/>
  <c r="V94" i="51"/>
  <c r="V80" i="51"/>
  <c r="V100" i="51"/>
  <c r="U83" i="51" l="1"/>
  <c r="U98" i="51"/>
  <c r="U97" i="51"/>
  <c r="U96" i="51"/>
  <c r="U84" i="51"/>
  <c r="U76" i="51"/>
  <c r="U82" i="51"/>
  <c r="U86" i="51"/>
  <c r="U74" i="51"/>
  <c r="U91" i="51"/>
  <c r="V92" i="51"/>
  <c r="V93" i="51"/>
  <c r="V101" i="51"/>
  <c r="V98" i="51"/>
  <c r="V86" i="51"/>
  <c r="V83" i="51"/>
  <c r="V78" i="51"/>
  <c r="V85" i="51"/>
  <c r="V96" i="51"/>
  <c r="V95" i="51"/>
  <c r="V91" i="51"/>
  <c r="V84" i="51"/>
  <c r="L17" i="40"/>
  <c r="V90" i="51"/>
  <c r="V82" i="51"/>
  <c r="V76" i="51"/>
  <c r="V97" i="51"/>
  <c r="V89" i="51"/>
  <c r="V81" i="51"/>
  <c r="Y98" i="51"/>
  <c r="Y92" i="51"/>
  <c r="Y86" i="51"/>
  <c r="Y85" i="51"/>
  <c r="Y99" i="51"/>
  <c r="Y93" i="51"/>
  <c r="Y87" i="51"/>
  <c r="Y83" i="51"/>
  <c r="Y94" i="51"/>
  <c r="Y76" i="51"/>
  <c r="Y91" i="51"/>
  <c r="Y82" i="51"/>
  <c r="Y77" i="51"/>
  <c r="Y90" i="51"/>
  <c r="Y84" i="51"/>
  <c r="Y97" i="51"/>
  <c r="V74" i="51"/>
  <c r="W77" i="51"/>
  <c r="W79" i="51"/>
  <c r="W94" i="51"/>
  <c r="W99" i="51"/>
  <c r="W88" i="51"/>
  <c r="W80" i="51"/>
  <c r="W100" i="51"/>
  <c r="W87" i="51"/>
  <c r="AA90" i="51" l="1"/>
  <c r="Z90" i="51"/>
  <c r="Z93" i="51"/>
  <c r="AA93" i="51"/>
  <c r="AA91" i="51"/>
  <c r="Z91" i="51"/>
  <c r="Z92" i="51"/>
  <c r="AA92" i="51"/>
  <c r="AA94" i="51"/>
  <c r="Z94" i="51"/>
  <c r="W93" i="51"/>
  <c r="W85" i="51"/>
  <c r="W101" i="51"/>
  <c r="W82" i="51"/>
  <c r="W97" i="51"/>
  <c r="W95" i="51"/>
  <c r="W76" i="51"/>
  <c r="Y96" i="51"/>
  <c r="W83" i="51"/>
  <c r="W92" i="51"/>
  <c r="W90" i="51"/>
  <c r="W78" i="51"/>
  <c r="W84" i="51"/>
  <c r="W96" i="51"/>
  <c r="W91" i="51"/>
  <c r="W89" i="51"/>
  <c r="Z52" i="51"/>
  <c r="AA59" i="51"/>
  <c r="AB64" i="51"/>
  <c r="W74" i="51"/>
  <c r="AB42" i="51"/>
  <c r="M17" i="40" l="1"/>
  <c r="W98" i="51"/>
  <c r="AA52" i="51"/>
  <c r="AB59" i="51"/>
  <c r="Z42" i="51"/>
  <c r="Z64" i="51"/>
  <c r="Z59" i="51"/>
  <c r="AA42" i="51"/>
  <c r="AA64" i="51"/>
  <c r="AB52" i="51"/>
  <c r="W86" i="51"/>
  <c r="Z48" i="51"/>
  <c r="Z56" i="51"/>
  <c r="X88" i="51"/>
  <c r="Z51" i="51"/>
  <c r="X100" i="51"/>
  <c r="Z62" i="51"/>
  <c r="Z55" i="51"/>
  <c r="Z50" i="51"/>
  <c r="W81" i="51"/>
  <c r="AB41" i="51"/>
  <c r="X99" i="51"/>
  <c r="X94" i="51"/>
  <c r="AB94" i="51" s="1"/>
  <c r="Z47" i="51"/>
  <c r="X79" i="51"/>
  <c r="X77" i="51"/>
  <c r="X80" i="51"/>
  <c r="X87" i="51"/>
  <c r="Z49" i="51"/>
  <c r="Z57" i="51"/>
  <c r="Z63" i="51"/>
  <c r="AA61" i="51"/>
  <c r="AB48" i="51" l="1"/>
  <c r="N17" i="40"/>
  <c r="AA57" i="51"/>
  <c r="AA48" i="51"/>
  <c r="AB51" i="51"/>
  <c r="AA49" i="51"/>
  <c r="AB77" i="51"/>
  <c r="Z77" i="51"/>
  <c r="AA77" i="51"/>
  <c r="AB99" i="51"/>
  <c r="AA99" i="51"/>
  <c r="Z99" i="51"/>
  <c r="AB87" i="51"/>
  <c r="AA87" i="51"/>
  <c r="Z87" i="51"/>
  <c r="AA47" i="51"/>
  <c r="AB61" i="51"/>
  <c r="X93" i="51"/>
  <c r="Z58" i="51"/>
  <c r="AA58" i="51"/>
  <c r="AA63" i="51"/>
  <c r="AB62" i="51"/>
  <c r="AA55" i="51"/>
  <c r="Z61" i="51"/>
  <c r="AA56" i="51"/>
  <c r="AA41" i="51"/>
  <c r="Z41" i="51"/>
  <c r="AB49" i="51"/>
  <c r="AA51" i="51"/>
  <c r="AB47" i="51"/>
  <c r="AB63" i="51"/>
  <c r="AA50" i="51"/>
  <c r="AB56" i="51"/>
  <c r="AA62" i="51"/>
  <c r="X92" i="51"/>
  <c r="X89" i="51"/>
  <c r="X91" i="51"/>
  <c r="AB91" i="51" s="1"/>
  <c r="X84" i="51"/>
  <c r="X82" i="51"/>
  <c r="X74" i="51"/>
  <c r="X95" i="51"/>
  <c r="X86" i="51"/>
  <c r="AA86" i="51" s="1"/>
  <c r="X81" i="51"/>
  <c r="X96" i="51"/>
  <c r="X85" i="51"/>
  <c r="X83" i="51"/>
  <c r="X76" i="51"/>
  <c r="X90" i="51"/>
  <c r="X97" i="51"/>
  <c r="X98" i="51"/>
  <c r="X78" i="51"/>
  <c r="X101" i="51"/>
  <c r="AB76" i="51" l="1"/>
  <c r="Z76" i="51"/>
  <c r="AA76" i="51"/>
  <c r="AB82" i="51"/>
  <c r="Z82" i="51"/>
  <c r="AA82" i="51"/>
  <c r="AB83" i="51"/>
  <c r="Z83" i="51"/>
  <c r="AA83" i="51"/>
  <c r="AB84" i="51"/>
  <c r="Z84" i="51"/>
  <c r="AA84" i="51"/>
  <c r="Z85" i="51"/>
  <c r="AA85" i="51"/>
  <c r="AB98" i="51"/>
  <c r="Z98" i="51"/>
  <c r="AB96" i="51"/>
  <c r="AA96" i="51"/>
  <c r="Z96" i="51"/>
  <c r="AB97" i="51"/>
  <c r="Z97" i="51"/>
  <c r="AA97" i="51"/>
  <c r="AB86" i="51"/>
  <c r="Z86" i="51"/>
  <c r="AA98" i="51"/>
  <c r="O17" i="40" l="1"/>
  <c r="Q17" i="40" l="1"/>
  <c r="P17" i="40"/>
  <c r="R17" i="40" l="1"/>
  <c r="Y79" i="51" l="1"/>
  <c r="AA79" i="51" l="1"/>
  <c r="Z79" i="51"/>
  <c r="AB79" i="51"/>
  <c r="Z44" i="51"/>
  <c r="AA44" i="51"/>
  <c r="AB44" i="51"/>
  <c r="Y74" i="51"/>
  <c r="AA74" i="51" l="1"/>
  <c r="Z74" i="51"/>
  <c r="AB74" i="51"/>
  <c r="AA39" i="51"/>
  <c r="Z39" i="51"/>
  <c r="AB39" i="51"/>
  <c r="S17" i="40" l="1"/>
  <c r="AM268" i="13" l="1"/>
  <c r="AK268" i="13"/>
  <c r="AL268" i="13"/>
</calcChain>
</file>

<file path=xl/sharedStrings.xml><?xml version="1.0" encoding="utf-8"?>
<sst xmlns="http://schemas.openxmlformats.org/spreadsheetml/2006/main" count="11746" uniqueCount="1278">
  <si>
    <t>Gross Indigenous Production</t>
  </si>
  <si>
    <t>Net Production</t>
  </si>
  <si>
    <t>Consumption</t>
  </si>
  <si>
    <t>Belgium</t>
  </si>
  <si>
    <t>Bulgaria</t>
  </si>
  <si>
    <t>Denmark</t>
  </si>
  <si>
    <t>Estonia</t>
  </si>
  <si>
    <t>Ireland</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</si>
  <si>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</si>
  <si>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</si>
  <si>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</si>
  <si>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</si>
  <si>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</si>
  <si>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</si>
  <si>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</si>
  <si>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</si>
  <si>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</si>
  <si>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</si>
  <si>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</si>
  <si>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</si>
  <si>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</si>
  <si>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</si>
  <si>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</si>
  <si>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</si>
  <si>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</si>
  <si>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</si>
  <si>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</si>
  <si>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</si>
  <si>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 xml:space="preserve">Germany </t>
  </si>
  <si>
    <t>Self-sufficiency rate (%)</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</si>
  <si>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</si>
  <si>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</si>
  <si>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</si>
  <si>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</si>
  <si>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</si>
  <si>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</si>
  <si>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</si>
  <si>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</si>
  <si>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</si>
  <si>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</si>
  <si>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</si>
  <si>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</si>
  <si>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</si>
  <si>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</si>
  <si>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</si>
  <si>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</si>
  <si>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</si>
  <si>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</si>
  <si>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</si>
  <si>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</si>
  <si>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</si>
  <si>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</si>
  <si>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</si>
  <si>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</si>
  <si>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</si>
  <si>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</si>
  <si>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</si>
  <si>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xml:space="preserve">Annual growth rate 
</t>
  </si>
  <si>
    <t>Variation (%)</t>
  </si>
  <si>
    <t>NOTES:</t>
  </si>
  <si>
    <t>e = estimate</t>
  </si>
  <si>
    <t>SUMMARY:</t>
  </si>
  <si>
    <t>:</t>
  </si>
  <si>
    <t>Milk</t>
  </si>
  <si>
    <t>Fresh dairy products</t>
  </si>
  <si>
    <t>Cheese</t>
  </si>
  <si>
    <t>Butter</t>
  </si>
  <si>
    <t>Cow milk production</t>
  </si>
  <si>
    <t>Cow milk deliveries</t>
  </si>
  <si>
    <t>Number of dairy cows</t>
  </si>
  <si>
    <t>Drinking milk</t>
  </si>
  <si>
    <t>Bovine carcass weight (kg/head)</t>
  </si>
  <si>
    <t>Sheep and goat net production (thousand tonnes)</t>
  </si>
  <si>
    <t xml:space="preserve">  - Intervention</t>
  </si>
  <si>
    <t xml:space="preserve">  - Market</t>
  </si>
  <si>
    <t>Exports</t>
  </si>
  <si>
    <t xml:space="preserve">   - Animal feed</t>
  </si>
  <si>
    <t xml:space="preserve">      o.w. bioethanol/biofuel</t>
  </si>
  <si>
    <t xml:space="preserve">   - Industrial</t>
  </si>
  <si>
    <t xml:space="preserve">   - Seed</t>
  </si>
  <si>
    <t xml:space="preserve">   - Human</t>
  </si>
  <si>
    <t>Imports</t>
  </si>
  <si>
    <t xml:space="preserve">Usable production </t>
  </si>
  <si>
    <t>Beginning stocks</t>
  </si>
  <si>
    <t>2010/2011</t>
  </si>
  <si>
    <t>2009/2010</t>
  </si>
  <si>
    <t>2008/2009</t>
  </si>
  <si>
    <t>2007/2008</t>
  </si>
  <si>
    <t>2006/2007</t>
  </si>
  <si>
    <t>2005/2006</t>
  </si>
  <si>
    <t>Soft wheat</t>
  </si>
  <si>
    <t>Soft wheat balance sheet</t>
  </si>
  <si>
    <t>Durum wheat</t>
  </si>
  <si>
    <t>Durum wheat balance sheet</t>
  </si>
  <si>
    <t xml:space="preserve">Beef and veal </t>
  </si>
  <si>
    <t xml:space="preserve">Poultry meat </t>
  </si>
  <si>
    <t xml:space="preserve">Sheep and goat </t>
  </si>
  <si>
    <t xml:space="preserve">Aggregate meat </t>
  </si>
  <si>
    <t>Barley</t>
  </si>
  <si>
    <t>Barley balance sheet</t>
  </si>
  <si>
    <t>Total cereal area</t>
  </si>
  <si>
    <r>
      <t>Milk yield (kg/dairy cow)</t>
    </r>
    <r>
      <rPr>
        <b/>
        <vertAlign val="superscript"/>
        <sz val="10"/>
        <rFont val="Verdana"/>
        <family val="2"/>
      </rPr>
      <t>2</t>
    </r>
  </si>
  <si>
    <t>Production (in dairies)</t>
  </si>
  <si>
    <t xml:space="preserve">   of which from pure cow's milk</t>
  </si>
  <si>
    <r>
      <t xml:space="preserve">   of which from other milk</t>
    </r>
    <r>
      <rPr>
        <vertAlign val="superscript"/>
        <sz val="10"/>
        <rFont val="Verdana"/>
        <family val="2"/>
      </rPr>
      <t>1</t>
    </r>
  </si>
  <si>
    <r>
      <t>Processed cheese impact</t>
    </r>
    <r>
      <rPr>
        <vertAlign val="superscript"/>
        <sz val="10"/>
        <rFont val="Verdana"/>
        <family val="2"/>
      </rPr>
      <t>2</t>
    </r>
  </si>
  <si>
    <t xml:space="preserve">Total production </t>
  </si>
  <si>
    <t>Processing use</t>
  </si>
  <si>
    <t>Human consumption</t>
  </si>
  <si>
    <t>Production</t>
  </si>
  <si>
    <t xml:space="preserve">   of which Drinking Milk</t>
  </si>
  <si>
    <t xml:space="preserve">   of which Cream</t>
  </si>
  <si>
    <t xml:space="preserve">   of which Acidified Milk</t>
  </si>
  <si>
    <r>
      <t>Domestic use</t>
    </r>
    <r>
      <rPr>
        <b/>
        <vertAlign val="superscript"/>
        <sz val="10"/>
        <rFont val="Verdana"/>
        <family val="2"/>
      </rPr>
      <t>1</t>
    </r>
  </si>
  <si>
    <t>Ending stocks</t>
  </si>
  <si>
    <t>Public (intervention)</t>
  </si>
  <si>
    <t>Private</t>
  </si>
  <si>
    <t>Production (thousand tonnes)</t>
  </si>
  <si>
    <t>Source: DG Agriculture and Rural Development</t>
  </si>
  <si>
    <t>Drinking milk, buttermilk, cream for direct consumption, acidified milk and other fresh dairy products</t>
  </si>
  <si>
    <t>Cream milk powder, whole milk powder (26-42% fat), partly skimmed milk powder (1.5-26% fat)</t>
  </si>
  <si>
    <t>Butter (80-90% fat), rendered butter and butteroil (min 85% fat) and other yellow fat dairy dairy products</t>
  </si>
  <si>
    <t xml:space="preserve">  Sunflower</t>
  </si>
  <si>
    <t xml:space="preserve"> of which crushing</t>
  </si>
  <si>
    <t xml:space="preserve">  Sunflower </t>
  </si>
  <si>
    <t xml:space="preserve">  Palm</t>
  </si>
  <si>
    <t>Oilseeds</t>
  </si>
  <si>
    <t>Germany</t>
  </si>
  <si>
    <t>Sunflower area</t>
  </si>
  <si>
    <t>Sunflower production</t>
  </si>
  <si>
    <t>Yield (t/ha)</t>
  </si>
  <si>
    <t>Sunflower yield</t>
  </si>
  <si>
    <t>Rapeseed area</t>
  </si>
  <si>
    <t>Rapeseed production</t>
  </si>
  <si>
    <t>Rapeseed yield</t>
  </si>
  <si>
    <t>Soft wheat area</t>
  </si>
  <si>
    <t>Soft wheat yield</t>
  </si>
  <si>
    <t>Fresh dairy products balance sheet</t>
  </si>
  <si>
    <t>Cheese balance sheet</t>
  </si>
  <si>
    <t>Whole milk powder balance sheet</t>
  </si>
  <si>
    <t>Butter balance sheet</t>
  </si>
  <si>
    <t>Total cereal area (thousand hectares)</t>
  </si>
  <si>
    <t>Soft wheat production (thousand tonnes)</t>
  </si>
  <si>
    <t>Soft wheat area (thousand hectares)</t>
  </si>
  <si>
    <t>Durum wheat area (thousand hectares)</t>
  </si>
  <si>
    <t>Durum wheat production (thousand tonnes)</t>
  </si>
  <si>
    <t>Barley area (thousand hectares)</t>
  </si>
  <si>
    <t>Grain maize area (thousand hectares)</t>
  </si>
  <si>
    <t>Grain maize production (thousand tonnes)</t>
  </si>
  <si>
    <t>Dairy cow milk production</t>
  </si>
  <si>
    <t>Dairy cow yield</t>
  </si>
  <si>
    <t>Acidified milk</t>
  </si>
  <si>
    <t>Buttermilk</t>
  </si>
  <si>
    <t>Cream for direct consumption</t>
  </si>
  <si>
    <t>Total butter production</t>
  </si>
  <si>
    <t>Durum wheat area</t>
  </si>
  <si>
    <t>Durum wheat yield</t>
  </si>
  <si>
    <t>Barley area</t>
  </si>
  <si>
    <t>Barley yield</t>
  </si>
  <si>
    <t>2011/2012</t>
  </si>
  <si>
    <t>2012/2013</t>
  </si>
  <si>
    <t>If you spot an error, please let us know at:</t>
  </si>
  <si>
    <t>Processed cheese</t>
  </si>
  <si>
    <t>EU total cereals balance sheet (million tonnes)</t>
  </si>
  <si>
    <t>EU soft wheat balance sheet (million tonnes)</t>
  </si>
  <si>
    <t>EU durum wheat balance sheet (million tonnes)</t>
  </si>
  <si>
    <t>EU grain maize balance sheet (million tonnes)</t>
  </si>
  <si>
    <t>EU oilseeds balance sheet (million tonnes)</t>
  </si>
  <si>
    <t>EU oilmeals balance sheet (million tonnes)</t>
  </si>
  <si>
    <t>EU vegetable oils balance sheet (million tonnes)</t>
  </si>
  <si>
    <t>b= break in series</t>
  </si>
  <si>
    <t>EU other cereals balance sheet (million tonnes)</t>
  </si>
  <si>
    <t>EU oats balance sheet (million tonnes)</t>
  </si>
  <si>
    <t>EU rye balance sheet (million tonnes)</t>
  </si>
  <si>
    <t>Rye</t>
  </si>
  <si>
    <t>Rye balance sheet</t>
  </si>
  <si>
    <t>Other cereals balance sheet</t>
  </si>
  <si>
    <t>Oats production (thousand tonnes)</t>
  </si>
  <si>
    <t>Oats area (thousand hectares)</t>
  </si>
  <si>
    <t>Rye area (thousand hectares)</t>
  </si>
  <si>
    <t>Rye production (thousand tonnes)</t>
  </si>
  <si>
    <t>Other cereals area (thousand hectares)</t>
  </si>
  <si>
    <t>Other cereals production (thousand tonnes)</t>
  </si>
  <si>
    <t>Rye area</t>
  </si>
  <si>
    <t>Rye yield</t>
  </si>
  <si>
    <t>Oats area</t>
  </si>
  <si>
    <t>Oats yield</t>
  </si>
  <si>
    <t xml:space="preserve">Rye yield </t>
  </si>
  <si>
    <t>Other cereals area</t>
  </si>
  <si>
    <t>Other cereals yield</t>
  </si>
  <si>
    <t xml:space="preserve">Gross production </t>
  </si>
  <si>
    <t>EU sorghum balance sheet (million tonnes)</t>
  </si>
  <si>
    <t>EU triticale balance sheet (million tonnes)</t>
  </si>
  <si>
    <t>Sorghum production (thousand tonnes)</t>
  </si>
  <si>
    <t>Sorghum area (thousand hectares)</t>
  </si>
  <si>
    <t>Triticale area (thousand hectares)</t>
  </si>
  <si>
    <t>Triticale production (thousand tonnes)</t>
  </si>
  <si>
    <t>Sorghum area</t>
  </si>
  <si>
    <t>Sorghum yield</t>
  </si>
  <si>
    <t>Sorghum</t>
  </si>
  <si>
    <t>Triticale</t>
  </si>
  <si>
    <t>Triticale area</t>
  </si>
  <si>
    <t>Triticale yield</t>
  </si>
  <si>
    <t>Sorghum balance sheet</t>
  </si>
  <si>
    <t>Oats balance sheet</t>
  </si>
  <si>
    <t>Triticale balance sheet</t>
  </si>
  <si>
    <t>EU barley balance sheet (million tonnes)</t>
  </si>
  <si>
    <t>Total cereal production (thousand tonnes)</t>
  </si>
  <si>
    <t>Other cereals (millet, buckwheat, canary seed, maslin, mixed grains, other)</t>
  </si>
  <si>
    <t>Total cattle herd</t>
  </si>
  <si>
    <t xml:space="preserve">  of which on-farm slaughterings</t>
  </si>
  <si>
    <t>2013/2014</t>
  </si>
  <si>
    <t>2014/2015</t>
  </si>
  <si>
    <t>2015/2016</t>
  </si>
  <si>
    <t>Soft wheat yield (tonnes/hectare)</t>
  </si>
  <si>
    <t>Durum wheat yield (tonnes/hectare)</t>
  </si>
  <si>
    <t>Barley production (thousand tonnes)</t>
  </si>
  <si>
    <t>Barley yield (tonnes/hectare)</t>
  </si>
  <si>
    <t>Rye yield  (tonnes/hectare)</t>
  </si>
  <si>
    <t>Rye yield (tonnes/hectare)</t>
  </si>
  <si>
    <t>Sorghum yield (tonnes/hectare)</t>
  </si>
  <si>
    <t>Oats yield (tonnes/hectare)</t>
  </si>
  <si>
    <t>Triticale yield (tonnes/hectare)</t>
  </si>
  <si>
    <t>Other cereals yield (tonnes/hectare)</t>
  </si>
  <si>
    <t>Total oilseeds area (thousand hectares)</t>
  </si>
  <si>
    <t>Rape and turnip rape area (thousand hectares)</t>
  </si>
  <si>
    <t>Rape and turnip rape yield (tonnes/hectare)</t>
  </si>
  <si>
    <t>Soybean area (thousand hectares)</t>
  </si>
  <si>
    <t>Soybean production (thousand tonnes)</t>
  </si>
  <si>
    <t>Soybean yield (tonnes/hectare)</t>
  </si>
  <si>
    <t>Sunflower area (thousand hectares)</t>
  </si>
  <si>
    <t>Sunflower production (thousand tonnes)</t>
  </si>
  <si>
    <t>Sunflower yield (tonnes/hectare)</t>
  </si>
  <si>
    <t>Bovine net production - total: official and on-farm slaughterings (thousand heads)</t>
  </si>
  <si>
    <t>Bovine net production - total: official and on-farm slaughterings (thousand tonnes)</t>
  </si>
  <si>
    <t>Poultry net production (million heads)</t>
  </si>
  <si>
    <t>Poultry net production (thousand tonnes)</t>
  </si>
  <si>
    <t>Poultry carcass weight (kg/head)</t>
  </si>
  <si>
    <t>Sheep and goat carcass weight (kg/head)</t>
  </si>
  <si>
    <t>Total cattle herd - December census (thousand heads)</t>
  </si>
  <si>
    <t>Cow milk deliveries (thousand tonnes)</t>
  </si>
  <si>
    <t>Number of dairy cows (thousand heads)</t>
  </si>
  <si>
    <t>Dairy cow yield (kg/cow)</t>
  </si>
  <si>
    <t>Fresh dairy products production (thousand tonnes)</t>
  </si>
  <si>
    <t>Drinking milk production (thousand tonnes)</t>
  </si>
  <si>
    <t>Buttermilk production (thousand tonnes)</t>
  </si>
  <si>
    <t>Cream for direct consumption production (thousand tonnes)</t>
  </si>
  <si>
    <t>Acidified milk production (thousand tonnes)</t>
  </si>
  <si>
    <t>Whole milk powder production (thousand tonnes)</t>
  </si>
  <si>
    <t>Skimmed milk powder production (thousand tonnes)</t>
  </si>
  <si>
    <t>Total butter production - in butter equivalent (thousand tonnes)</t>
  </si>
  <si>
    <t>Butter (80-90% fat) production (thousand tonnes)</t>
  </si>
  <si>
    <t>Total cheese production (thousand tonnes)</t>
  </si>
  <si>
    <t>From cows, ewes, goats and others milk</t>
  </si>
  <si>
    <t>Processed cheese production (thousand tonnes)</t>
  </si>
  <si>
    <t>Whey powder production (thousand tonnes)</t>
  </si>
  <si>
    <t>2000/2001</t>
  </si>
  <si>
    <t>2001/2002</t>
  </si>
  <si>
    <t>2002/2003</t>
  </si>
  <si>
    <t>2003/2004</t>
  </si>
  <si>
    <t>2004/2005</t>
  </si>
  <si>
    <t xml:space="preserve">2008/2009 </t>
  </si>
  <si>
    <t>Average cereal yield (tonnes/hectare)</t>
  </si>
  <si>
    <t>Average oilseeds yield (tonnes/hectare)</t>
  </si>
  <si>
    <t>Grain maize yield (tonnes/hectare)</t>
  </si>
  <si>
    <t>Average cereal yield</t>
  </si>
  <si>
    <t>Beef and veal balance sheet</t>
  </si>
  <si>
    <t>Pigmeat balance sheet</t>
  </si>
  <si>
    <t>Poultry meat balance sheet</t>
  </si>
  <si>
    <t>Aggregate meat balance sheet</t>
  </si>
  <si>
    <t xml:space="preserve">Pigmeat </t>
  </si>
  <si>
    <t>Cattle herd size (thousand heads)</t>
  </si>
  <si>
    <t>Suckler cow herd size (thousand heads)</t>
  </si>
  <si>
    <t>Total live pigs (thousand heads)</t>
  </si>
  <si>
    <t>Total breeding sows (thousand heads)</t>
  </si>
  <si>
    <t>WMP production (thousand tonnes)</t>
  </si>
  <si>
    <t>SMP production (thousand tonnes)</t>
  </si>
  <si>
    <t>Total cereal gross production (thousand tonnes)</t>
  </si>
  <si>
    <t>Vegetable oils</t>
  </si>
  <si>
    <t>Oilmeals</t>
  </si>
  <si>
    <t>Rapeseed production (thousand tonnes)</t>
  </si>
  <si>
    <t>Soft wheat gross production (thousand tonnes)</t>
  </si>
  <si>
    <t>Durum wheat gross production (thousand tonnes)</t>
  </si>
  <si>
    <t>Barley gross production (thousand tonnes)</t>
  </si>
  <si>
    <t>Rye gross production (thousand tonnes)</t>
  </si>
  <si>
    <t>Sorghum gross production (thousand tonnes)</t>
  </si>
  <si>
    <t>Oats gross production (thousand tonnes)</t>
  </si>
  <si>
    <t>Triticale gross production (thousand tonnes)</t>
  </si>
  <si>
    <t>Other cereals gross production (thousand tonnes)</t>
  </si>
  <si>
    <t>EU beef and veal balance sheet (thousand tonnes c.w.e.)</t>
  </si>
  <si>
    <t>EU pigmeat balance sheet (thousand tonnes c.w.e.)</t>
  </si>
  <si>
    <t>EU poultry meat balance sheet (thousand tonnes c.w.e.)</t>
  </si>
  <si>
    <t>EU sheep and goat meat balance sheet (thousand tonnes c.w.e.)</t>
  </si>
  <si>
    <t>EU aggregate meat balance sheet (thousand tonnes c.w.e.)</t>
  </si>
  <si>
    <t>EU milk supply and utilisation</t>
  </si>
  <si>
    <t>EU cheese balance sheet  (thousand tonnes)</t>
  </si>
  <si>
    <t>EU fresh dairy products balance sheet (thousand tonnes)</t>
  </si>
  <si>
    <t>EU butter market balance sheet (thousand tonnes)</t>
  </si>
  <si>
    <t>Bovine carcass weight</t>
  </si>
  <si>
    <t>Pig carcass weight</t>
  </si>
  <si>
    <t>Poultry carcass weight</t>
  </si>
  <si>
    <t>Sheep and goat carcass weight</t>
  </si>
  <si>
    <t>Skimmed milk powder balance sheet</t>
  </si>
  <si>
    <t>Total cheese production</t>
  </si>
  <si>
    <t>Cow milk cheese production</t>
  </si>
  <si>
    <t>Processed cheese production</t>
  </si>
  <si>
    <t>Whey powder production</t>
  </si>
  <si>
    <t>Skimmed milk powder production</t>
  </si>
  <si>
    <t>Buttermilk production</t>
  </si>
  <si>
    <t>Fresh dairy products production</t>
  </si>
  <si>
    <t>Drinking milk production</t>
  </si>
  <si>
    <t>Cream for direct consumption production</t>
  </si>
  <si>
    <t>Acidified milk production</t>
  </si>
  <si>
    <t>Whole milk powder production</t>
  </si>
  <si>
    <t>EU whole milk powder balance sheet  (thousand tonnes)</t>
  </si>
  <si>
    <t>EU skimmed milk powder balance sheet (thousand tonnes)</t>
  </si>
  <si>
    <t>White sugar production</t>
  </si>
  <si>
    <t>Sugar beet production</t>
  </si>
  <si>
    <t xml:space="preserve"> - Human</t>
  </si>
  <si>
    <t xml:space="preserve"> - Industrial</t>
  </si>
  <si>
    <t xml:space="preserve">    o.w. bioethanol</t>
  </si>
  <si>
    <t>Sugar beet yield (tonnes/hectare)</t>
  </si>
  <si>
    <t>Sugar beet production (thousand tonnes)</t>
  </si>
  <si>
    <t>Sugar beet area (thousand hectares)</t>
  </si>
  <si>
    <t>Sugar balance sheet</t>
  </si>
  <si>
    <t>Sugar beet area</t>
  </si>
  <si>
    <t>Sugar beet yield</t>
  </si>
  <si>
    <t>Note - sugar: marketing year 1st October - 30th September</t>
  </si>
  <si>
    <t>f= forecast</t>
  </si>
  <si>
    <t>Oilmeals balance sheet</t>
  </si>
  <si>
    <t>Vegetable oils balance sheet</t>
  </si>
  <si>
    <t>Oilseeds balance sheet</t>
  </si>
  <si>
    <t xml:space="preserve">  Rapeseed</t>
  </si>
  <si>
    <t xml:space="preserve">  Soya beans</t>
  </si>
  <si>
    <t>Total oilseeds area - rapeseed, soya beans and sunflower (thousand hectares)</t>
  </si>
  <si>
    <t>Total oilseeds production - rapeseed, soya beans and sunflower (thousand tonnes)</t>
  </si>
  <si>
    <t>Soya bean production (thousand tonnes)</t>
  </si>
  <si>
    <t>Soya bean area (thousand hectares)</t>
  </si>
  <si>
    <t>2016/2017</t>
  </si>
  <si>
    <t xml:space="preserve">    o.w. net exports in processed products</t>
  </si>
  <si>
    <t>Czechia</t>
  </si>
  <si>
    <t>Total sheep and goat flock - December census (thousand heads)</t>
  </si>
  <si>
    <t>Sheep and goat flock size (thousand heads)</t>
  </si>
  <si>
    <t>Sheep flock - December census (thousand heads)</t>
  </si>
  <si>
    <t>Goat flock - December census (thousand heads)</t>
  </si>
  <si>
    <t>Czech Republic</t>
  </si>
  <si>
    <t>2017/2018</t>
  </si>
  <si>
    <t>2018/2019</t>
  </si>
  <si>
    <t>.</t>
  </si>
  <si>
    <r>
      <t>Per capita consumption</t>
    </r>
    <r>
      <rPr>
        <vertAlign val="superscript"/>
        <sz val="10"/>
        <color theme="1"/>
        <rFont val="Verdana"/>
        <family val="2"/>
      </rPr>
      <t>1</t>
    </r>
    <r>
      <rPr>
        <sz val="10"/>
        <color theme="1"/>
        <rFont val="Verdana"/>
        <family val="2"/>
      </rPr>
      <t xml:space="preserve"> (kg)</t>
    </r>
  </si>
  <si>
    <t>Note: Unless stated otherwise, EU refers to the current composition of 27 Member States.</t>
  </si>
  <si>
    <t>EU+UK sugar balance sheet (million tonnes)</t>
  </si>
  <si>
    <t>Soya bean area</t>
  </si>
  <si>
    <t>Soya bean production</t>
  </si>
  <si>
    <t>Soya bean yield</t>
  </si>
  <si>
    <t>Soya bean yield (tonnes/hectare)</t>
  </si>
  <si>
    <t>EU ethanol balance sheet (billion litres)</t>
  </si>
  <si>
    <t>EU biodiesel balance sheet (billion litres)</t>
  </si>
  <si>
    <t>Olives for oil area (thousand hectares)</t>
  </si>
  <si>
    <t>Olives for oil production (thousand tonnes)</t>
  </si>
  <si>
    <t>Olives for oil yield (tonnes / hectare)</t>
  </si>
  <si>
    <t>Olive oil production (thousand tonnes)</t>
  </si>
  <si>
    <t>Olive oil yield (kilograms of oil per tonne of olives)</t>
  </si>
  <si>
    <t>Olive oil beginning stocks (thousand tonnes)</t>
  </si>
  <si>
    <t>EU olive oil balance sheet (thousand tonnes)</t>
  </si>
  <si>
    <t>ES+IT+EL+PT</t>
  </si>
  <si>
    <t>rest EU</t>
  </si>
  <si>
    <t>Vineyard area (thousand hectares)</t>
  </si>
  <si>
    <t>Wine yield (hectolitres/hectare)</t>
  </si>
  <si>
    <t xml:space="preserve">Area (million ha) </t>
  </si>
  <si>
    <t>Yield (hl/ha)</t>
  </si>
  <si>
    <t>Domestic use</t>
  </si>
  <si>
    <t xml:space="preserve">Exports </t>
  </si>
  <si>
    <t>EU</t>
  </si>
  <si>
    <t>Isoglucose</t>
  </si>
  <si>
    <t>Isoglucose balance sheet</t>
  </si>
  <si>
    <t>Ethanol</t>
  </si>
  <si>
    <t>Biodiesel</t>
  </si>
  <si>
    <t>Ethanol balance sheet</t>
  </si>
  <si>
    <t>Biodiesel balance sheet</t>
  </si>
  <si>
    <t>EU+UK isoglucose balance sheet (thousand tonnes)</t>
  </si>
  <si>
    <t xml:space="preserve">Olive oil </t>
  </si>
  <si>
    <t>Wine</t>
  </si>
  <si>
    <t>Olive oil balance sheet</t>
  </si>
  <si>
    <t>Wine balance sheet</t>
  </si>
  <si>
    <t>Olives for oil area</t>
  </si>
  <si>
    <t>Olives for oil production</t>
  </si>
  <si>
    <t>Olive oil production</t>
  </si>
  <si>
    <t>Olive oil yield</t>
  </si>
  <si>
    <t>Olive oil beginning stocks</t>
  </si>
  <si>
    <t>Vinified production</t>
  </si>
  <si>
    <t>Wine beginning stocks</t>
  </si>
  <si>
    <t>Wine beginning stocks (thousand hectolitres)</t>
  </si>
  <si>
    <t>agri-outlook@ec.europa.eu</t>
  </si>
  <si>
    <t>Vinified production (thousand hectoliters)</t>
  </si>
  <si>
    <t>Vinified  production (thousand hectolitres)</t>
  </si>
  <si>
    <t>Values only of countries above reporting threshold are displayed.</t>
  </si>
  <si>
    <t>Note: Values only of countries above reporting threshold are displayed.</t>
  </si>
  <si>
    <t>Note: values only of countries above reporting threshold are displayed.</t>
  </si>
  <si>
    <t>Total sheep and goat flock</t>
  </si>
  <si>
    <t>Sheep flock</t>
  </si>
  <si>
    <t>Goat flock</t>
  </si>
  <si>
    <t xml:space="preserve">  Goat flock</t>
  </si>
  <si>
    <t xml:space="preserve">  Sheep flock</t>
  </si>
  <si>
    <t>2019/2020</t>
  </si>
  <si>
    <t>Change in stocks</t>
  </si>
  <si>
    <t>Oranges</t>
  </si>
  <si>
    <t>Oranges production</t>
  </si>
  <si>
    <t>Oranges yield</t>
  </si>
  <si>
    <t>EU oranges balance sheet (thousand tonnes fresh equivalent)</t>
  </si>
  <si>
    <t>Production (fresh)</t>
  </si>
  <si>
    <t>Orange tree orchards area (thousand hectares)</t>
  </si>
  <si>
    <t>2017e</t>
  </si>
  <si>
    <t>Oranges production (thousand tonnes)</t>
  </si>
  <si>
    <t>Oranges yield (tonnes/hectare)</t>
  </si>
  <si>
    <t>Oranges balance sheet</t>
  </si>
  <si>
    <r>
      <t>Domestic use</t>
    </r>
    <r>
      <rPr>
        <b/>
        <vertAlign val="superscript"/>
        <sz val="10"/>
        <rFont val="Verdana"/>
        <family val="2"/>
      </rPr>
      <t>4</t>
    </r>
  </si>
  <si>
    <t>Availability</t>
  </si>
  <si>
    <t>Total use</t>
  </si>
  <si>
    <t>Live Imports</t>
  </si>
  <si>
    <t>Live Exports</t>
  </si>
  <si>
    <t>Meat Imports</t>
  </si>
  <si>
    <t>Meat Exports</t>
  </si>
  <si>
    <r>
      <t>Imports</t>
    </r>
    <r>
      <rPr>
        <b/>
        <vertAlign val="superscript"/>
        <sz val="10"/>
        <rFont val="Verdana"/>
        <family val="2"/>
      </rPr>
      <t xml:space="preserve"> </t>
    </r>
    <r>
      <rPr>
        <b/>
        <vertAlign val="superscript"/>
        <sz val="10"/>
        <rFont val="Verdana"/>
        <family val="2"/>
      </rPr>
      <t>3</t>
    </r>
  </si>
  <si>
    <t xml:space="preserve">Imports </t>
  </si>
  <si>
    <t>Domestic use white sugar</t>
  </si>
  <si>
    <t>Losses (excl. on-farm)</t>
  </si>
  <si>
    <t>EUN_BV_QP</t>
  </si>
  <si>
    <t>EUN_BV_IML</t>
  </si>
  <si>
    <t>EUN_BV_EXL</t>
  </si>
  <si>
    <t>EUN_BV_QPS</t>
  </si>
  <si>
    <t>EUN_BV_IMM</t>
  </si>
  <si>
    <t>EUN_BV_EXM</t>
  </si>
  <si>
    <t>EUN_BV_QC..POP</t>
  </si>
  <si>
    <t>EUN_BV_SS</t>
  </si>
  <si>
    <t>EUN_PK_QP</t>
  </si>
  <si>
    <t>EUN_PK_IML</t>
  </si>
  <si>
    <t>EUN_PK_EXL</t>
  </si>
  <si>
    <t>EUN_PK_QPS</t>
  </si>
  <si>
    <t>EUN_PK_IMM</t>
  </si>
  <si>
    <t>EUN_PK_EXM</t>
  </si>
  <si>
    <t>EUN_PK_QC</t>
  </si>
  <si>
    <t>EUN_PK_QC..POP</t>
  </si>
  <si>
    <t>EUN_PK_SS</t>
  </si>
  <si>
    <t>EUN_PT_QP</t>
  </si>
  <si>
    <t>EUN_PT_IML</t>
  </si>
  <si>
    <t>EUN_PT_EXL</t>
  </si>
  <si>
    <t>EUN_PT_QPS</t>
  </si>
  <si>
    <t>EUN_PT_IMM</t>
  </si>
  <si>
    <t>EUN_PT_EXM</t>
  </si>
  <si>
    <t>EUN_PT_QC</t>
  </si>
  <si>
    <t>EUN_PT_QC..POP</t>
  </si>
  <si>
    <t>EUN_PT_SS</t>
  </si>
  <si>
    <t>EUN_SH_QP</t>
  </si>
  <si>
    <t>EUN_SH_IML</t>
  </si>
  <si>
    <t>EUN_SH_EXL</t>
  </si>
  <si>
    <t>EUN_SH_QPS</t>
  </si>
  <si>
    <t>EUN_SH_QPS..onfarm</t>
  </si>
  <si>
    <t>EUN_SH_IMM</t>
  </si>
  <si>
    <t>EUN_SH_EXM</t>
  </si>
  <si>
    <t>EUN_SH_QC</t>
  </si>
  <si>
    <t>EUN_SH_QC..POP</t>
  </si>
  <si>
    <t>EUN_SH_SS</t>
  </si>
  <si>
    <t>BE_B1000_SL_THS_HD_z_apro_mt_pann.sloth</t>
  </si>
  <si>
    <t>BG_B1000_SL_THS_HD_z_apro_mt_pann.sloth</t>
  </si>
  <si>
    <t>CZ_B1000_SL_THS_HD_z_apro_mt_pann.sloth</t>
  </si>
  <si>
    <t>DK_B1000_SL_THS_HD_z_apro_mt_pann.sloth</t>
  </si>
  <si>
    <t>DE_B1000_SL_THS_HD_z_apro_mt_pann.sloth</t>
  </si>
  <si>
    <t>EE_B1000_SL_THS_HD_z_apro_mt_pann.sloth</t>
  </si>
  <si>
    <t>IE_B1000_SL_THS_HD_z_apro_mt_pann.sloth</t>
  </si>
  <si>
    <t>EL_B1000_SL_THS_HD_z_apro_mt_pann.sloth</t>
  </si>
  <si>
    <t>ES_B1000_SL_THS_HD_z_apro_mt_pann.sloth</t>
  </si>
  <si>
    <t>FR_B1000_SL_THS_HD_z_apro_mt_pann.sloth</t>
  </si>
  <si>
    <t>HR_B1000_SL_THS_HD_z_apro_mt_pann.sloth</t>
  </si>
  <si>
    <t>IT_B1000_SL_THS_HD_z_apro_mt_pann.sloth</t>
  </si>
  <si>
    <t>CY_B1000_SL_THS_HD_z_apro_mt_pann.sloth</t>
  </si>
  <si>
    <t>LV_B1000_SL_THS_HD_z_apro_mt_pann.sloth</t>
  </si>
  <si>
    <t>LT_B1000_SL_THS_HD_z_apro_mt_pann.sloth</t>
  </si>
  <si>
    <t>LU_B1000_SL_THS_HD_z_apro_mt_pann.sloth</t>
  </si>
  <si>
    <t>HU_B1000_SL_THS_HD_z_apro_mt_pann.sloth</t>
  </si>
  <si>
    <t>MT_B1000_SL_THS_HD_z_apro_mt_pann.sloth</t>
  </si>
  <si>
    <t>NL_B1000_SL_THS_HD_z_apro_mt_pann.sloth</t>
  </si>
  <si>
    <t>AT_B1000_SL_THS_HD_z_apro_mt_pann.sloth</t>
  </si>
  <si>
    <t>PL_B1000_SL_THS_HD_z_apro_mt_pann.sloth</t>
  </si>
  <si>
    <t>PT_B1000_SL_THS_HD_z_apro_mt_pann.sloth</t>
  </si>
  <si>
    <t>RO_B1000_SL_THS_HD_z_apro_mt_pann.sloth</t>
  </si>
  <si>
    <t>SI_B1000_SL_THS_HD_z_apro_mt_pann.sloth</t>
  </si>
  <si>
    <t>SK_B1000_SL_THS_HD_z_apro_mt_pann.sloth</t>
  </si>
  <si>
    <t>FI_B1000_SL_THS_HD_z_apro_mt_pann.sloth</t>
  </si>
  <si>
    <t>SE_B1000_SL_THS_HD_z_apro_mt_pann.sloth</t>
  </si>
  <si>
    <t>BE_B1000_SL_THS_T_z_apro_mt_pann.sloth</t>
  </si>
  <si>
    <t>BG_B1000_SL_THS_T_z_apro_mt_pann.sloth</t>
  </si>
  <si>
    <t>CZ_B1000_SL_THS_T_z_apro_mt_pann.sloth</t>
  </si>
  <si>
    <t>DK_B1000_SL_THS_T_z_apro_mt_pann.sloth</t>
  </si>
  <si>
    <t>DE_B1000_SL_THS_T_z_apro_mt_pann.sloth</t>
  </si>
  <si>
    <t>EE_B1000_SL_THS_T_z_apro_mt_pann.sloth</t>
  </si>
  <si>
    <t>IE_B1000_SL_THS_T_z_apro_mt_pann.sloth</t>
  </si>
  <si>
    <t>EL_B1000_SL_THS_T_z_apro_mt_pann.sloth</t>
  </si>
  <si>
    <t>ES_B1000_SL_THS_T_z_apro_mt_pann.sloth</t>
  </si>
  <si>
    <t>FR_B1000_SL_THS_T_z_apro_mt_pann.sloth</t>
  </si>
  <si>
    <t>HR_B1000_SL_THS_T_z_apro_mt_pann.sloth</t>
  </si>
  <si>
    <t>IT_B1000_SL_THS_T_z_apro_mt_pann.sloth</t>
  </si>
  <si>
    <t>CY_B1000_SL_THS_T_z_apro_mt_pann.sloth</t>
  </si>
  <si>
    <t>LV_B1000_SL_THS_T_z_apro_mt_pann.sloth</t>
  </si>
  <si>
    <t>LT_B1000_SL_THS_T_z_apro_mt_pann.sloth</t>
  </si>
  <si>
    <t>LU_B1000_SL_THS_T_z_apro_mt_pann.sloth</t>
  </si>
  <si>
    <t>HU_B1000_SL_THS_T_z_apro_mt_pann.sloth</t>
  </si>
  <si>
    <t>MT_B1000_SL_THS_T_z_apro_mt_pann.sloth</t>
  </si>
  <si>
    <t>NL_B1000_SL_THS_T_z_apro_mt_pann.sloth</t>
  </si>
  <si>
    <t>AT_B1000_SL_THS_T_z_apro_mt_pann.sloth</t>
  </si>
  <si>
    <t>PL_B1000_SL_THS_T_z_apro_mt_pann.sloth</t>
  </si>
  <si>
    <t>PT_B1000_SL_THS_T_z_apro_mt_pann.sloth</t>
  </si>
  <si>
    <t>RO_B1000_SL_THS_T_z_apro_mt_pann.sloth</t>
  </si>
  <si>
    <t>SI_B1000_SL_THS_T_z_apro_mt_pann.sloth</t>
  </si>
  <si>
    <t>SK_B1000_SL_THS_T_z_apro_mt_pann.sloth</t>
  </si>
  <si>
    <t>FI_B1000_SL_THS_T_z_apro_mt_pann.sloth</t>
  </si>
  <si>
    <t>SE_B1000_SL_THS_T_z_apro_mt_pann.sloth</t>
  </si>
  <si>
    <t>BE_B3100_SL_THS_HD_z_apro_mt_pann.sloth</t>
  </si>
  <si>
    <t>BG_B3100_SL_THS_HD_z_apro_mt_pann.sloth</t>
  </si>
  <si>
    <t>CZ_B3100_SL_THS_HD_z_apro_mt_pann.sloth</t>
  </si>
  <si>
    <t>DK_B3100_SL_THS_HD_z_apro_mt_pann.sloth</t>
  </si>
  <si>
    <t>DE_B3100_SL_THS_HD_z_apro_mt_pann.sloth</t>
  </si>
  <si>
    <t>EE_B3100_SL_THS_HD_z_apro_mt_pann.sloth</t>
  </si>
  <si>
    <t>IE_B3100_SL_THS_HD_z_apro_mt_pann.sloth</t>
  </si>
  <si>
    <t>EL_B3100_SL_THS_HD_z_apro_mt_pann.sloth</t>
  </si>
  <si>
    <t>ES_B3100_SL_THS_HD_z_apro_mt_pann.sloth</t>
  </si>
  <si>
    <t>FR_B3100_SL_THS_HD_z_apro_mt_pann.sloth</t>
  </si>
  <si>
    <t>HR_B3100_SL_THS_HD_z_apro_mt_pann.sloth</t>
  </si>
  <si>
    <t>IT_B3100_SL_THS_HD_z_apro_mt_pann.sloth</t>
  </si>
  <si>
    <t>CY_B3100_SL_THS_HD_z_apro_mt_pann.sloth</t>
  </si>
  <si>
    <t>LV_B3100_SL_THS_HD_z_apro_mt_pann.sloth</t>
  </si>
  <si>
    <t>LT_B3100_SL_THS_HD_z_apro_mt_pann.sloth</t>
  </si>
  <si>
    <t>LU_B3100_SL_THS_HD_z_apro_mt_pann.sloth</t>
  </si>
  <si>
    <t>HU_B3100_SL_THS_HD_z_apro_mt_pann.sloth</t>
  </si>
  <si>
    <t>MT_B3100_SL_THS_HD_z_apro_mt_pann.sloth</t>
  </si>
  <si>
    <t>NL_B3100_SL_THS_HD_z_apro_mt_pann.sloth</t>
  </si>
  <si>
    <t>AT_B3100_SL_THS_HD_z_apro_mt_pann.sloth</t>
  </si>
  <si>
    <t>PL_B3100_SL_THS_HD_z_apro_mt_pann.sloth</t>
  </si>
  <si>
    <t>PT_B3100_SL_THS_HD_z_apro_mt_pann.sloth</t>
  </si>
  <si>
    <t>RO_B3100_SL_THS_HD_z_apro_mt_pann.sloth</t>
  </si>
  <si>
    <t>SI_B3100_SL_THS_HD_z_apro_mt_pann.sloth</t>
  </si>
  <si>
    <t>SK_B3100_SL_THS_HD_z_apro_mt_pann.sloth</t>
  </si>
  <si>
    <t>FI_B3100_SL_THS_HD_z_apro_mt_pann.sloth</t>
  </si>
  <si>
    <t>SE_B3100_SL_THS_HD_z_apro_mt_pann.sloth</t>
  </si>
  <si>
    <t>BE_B3100_SL_THS_T_z_apro_mt_pann.sloth</t>
  </si>
  <si>
    <t>BG_B3100_SL_THS_T_z_apro_mt_pann.sloth</t>
  </si>
  <si>
    <t>CZ_B3100_SL_THS_T_z_apro_mt_pann.sloth</t>
  </si>
  <si>
    <t>DK_B3100_SL_THS_T_z_apro_mt_pann.sloth</t>
  </si>
  <si>
    <t>DE_B3100_SL_THS_T_z_apro_mt_pann.sloth</t>
  </si>
  <si>
    <t>EE_B3100_SL_THS_T_z_apro_mt_pann.sloth</t>
  </si>
  <si>
    <t>IE_B3100_SL_THS_T_z_apro_mt_pann.sloth</t>
  </si>
  <si>
    <t>EL_B3100_SL_THS_T_z_apro_mt_pann.sloth</t>
  </si>
  <si>
    <t>ES_B3100_SL_THS_T_z_apro_mt_pann.sloth</t>
  </si>
  <si>
    <t>FR_B3100_SL_THS_T_z_apro_mt_pann.sloth</t>
  </si>
  <si>
    <t>HR_B3100_SL_THS_T_z_apro_mt_pann.sloth</t>
  </si>
  <si>
    <t>IT_B3100_SL_THS_T_z_apro_mt_pann.sloth</t>
  </si>
  <si>
    <t>CY_B3100_SL_THS_T_z_apro_mt_pann.sloth</t>
  </si>
  <si>
    <t>LV_B3100_SL_THS_T_z_apro_mt_pann.sloth</t>
  </si>
  <si>
    <t>LT_B3100_SL_THS_T_z_apro_mt_pann.sloth</t>
  </si>
  <si>
    <t>LU_B3100_SL_THS_T_z_apro_mt_pann.sloth</t>
  </si>
  <si>
    <t>HU_B3100_SL_THS_T_z_apro_mt_pann.sloth</t>
  </si>
  <si>
    <t>MT_B3100_SL_THS_T_z_apro_mt_pann.sloth</t>
  </si>
  <si>
    <t>NL_B3100_SL_THS_T_z_apro_mt_pann.sloth</t>
  </si>
  <si>
    <t>AT_B3100_SL_THS_T_z_apro_mt_pann.sloth</t>
  </si>
  <si>
    <t>PL_B3100_SL_THS_T_z_apro_mt_pann.sloth</t>
  </si>
  <si>
    <t>PT_B3100_SL_THS_T_z_apro_mt_pann.sloth</t>
  </si>
  <si>
    <t>RO_B3100_SL_THS_T_z_apro_mt_pann.sloth</t>
  </si>
  <si>
    <t>SI_B3100_SL_THS_T_z_apro_mt_pann.sloth</t>
  </si>
  <si>
    <t>SK_B3100_SL_THS_T_z_apro_mt_pann.sloth</t>
  </si>
  <si>
    <t>FI_B3100_SL_THS_T_z_apro_mt_pann.sloth</t>
  </si>
  <si>
    <t>SE_B3100_SL_THS_T_z_apro_mt_pann.sloth</t>
  </si>
  <si>
    <t>BE_B7000_SL_THS_HD_z_apro_mt_pann</t>
  </si>
  <si>
    <t>BG_B7000_SL_THS_HD_z_apro_mt_pann</t>
  </si>
  <si>
    <t>CZ_B7000_SL_THS_HD_z_apro_mt_pann</t>
  </si>
  <si>
    <t>DK_B7000_SL_THS_HD_z_apro_mt_pann</t>
  </si>
  <si>
    <t>DE_B7000_SL_THS_HD_z_apro_mt_pann</t>
  </si>
  <si>
    <t>EE_B7000_SL_THS_HD_z_apro_mt_pann</t>
  </si>
  <si>
    <t>IE_B7000_SL_THS_HD_z_apro_mt_pann</t>
  </si>
  <si>
    <t>EL_B7000_SL_THS_HD_z_apro_mt_pann</t>
  </si>
  <si>
    <t>ES_B7000_SL_THS_HD_z_apro_mt_pann</t>
  </si>
  <si>
    <t>FR_B7000_SL_THS_HD_z_apro_mt_pann</t>
  </si>
  <si>
    <t>HR_B7000_SL_THS_HD_z_apro_mt_pann</t>
  </si>
  <si>
    <t>IT_B7000_SL_THS_HD_z_apro_mt_pann</t>
  </si>
  <si>
    <t>CY_B7000_SL_THS_HD_z_apro_mt_pann</t>
  </si>
  <si>
    <t>LV_B7000_SL_THS_HD_z_apro_mt_pann</t>
  </si>
  <si>
    <t>LT_B7000_SL_THS_HD_z_apro_mt_pann</t>
  </si>
  <si>
    <t>LU_B7000_SL_THS_HD_z_apro_mt_pann</t>
  </si>
  <si>
    <t>HU_B7000_SL_THS_HD_z_apro_mt_pann</t>
  </si>
  <si>
    <t>MT_B7000_SL_THS_HD_z_apro_mt_pann</t>
  </si>
  <si>
    <t>NL_B7000_SL_THS_HD_z_apro_mt_pann</t>
  </si>
  <si>
    <t>AT_B7000_SL_THS_HD_z_apro_mt_pann</t>
  </si>
  <si>
    <t>PL_B7000_SL_THS_HD_z_apro_mt_pann</t>
  </si>
  <si>
    <t>PT_B7000_SL_THS_HD_z_apro_mt_pann</t>
  </si>
  <si>
    <t>RO_B7000_SL_THS_HD_z_apro_mt_pann</t>
  </si>
  <si>
    <t>SI_B7000_SL_THS_HD_z_apro_mt_pann</t>
  </si>
  <si>
    <t>SK_B7000_SL_THS_HD_z_apro_mt_pann</t>
  </si>
  <si>
    <t>FI_B7000_SL_THS_HD_z_apro_mt_pann</t>
  </si>
  <si>
    <t>SE_B7000_SL_THS_HD_z_apro_mt_pann</t>
  </si>
  <si>
    <t>BE_B7000_SL_THS_T_z_apro_mt_pann</t>
  </si>
  <si>
    <t>BG_B7000_SL_THS_T_z_apro_mt_pann</t>
  </si>
  <si>
    <t>CZ_B7000_SL_THS_T_z_apro_mt_pann</t>
  </si>
  <si>
    <t>DK_B7000_SL_THS_T_z_apro_mt_pann</t>
  </si>
  <si>
    <t>DE_B7000_SL_THS_T_z_apro_mt_pann</t>
  </si>
  <si>
    <t>EE_B7000_SL_THS_T_z_apro_mt_pann</t>
  </si>
  <si>
    <t>IE_B7000_SL_THS_T_z_apro_mt_pann</t>
  </si>
  <si>
    <t>EL_B7000_SL_THS_T_z_apro_mt_pann</t>
  </si>
  <si>
    <t>ES_B7000_SL_THS_T_z_apro_mt_pann</t>
  </si>
  <si>
    <t>FR_B7000_SL_THS_T_z_apro_mt_pann</t>
  </si>
  <si>
    <t>HR_B7000_SL_THS_T_z_apro_mt_pann</t>
  </si>
  <si>
    <t>IT_B7000_SL_THS_T_z_apro_mt_pann</t>
  </si>
  <si>
    <t>CY_B7000_SL_THS_T_z_apro_mt_pann</t>
  </si>
  <si>
    <t>LV_B7000_SL_THS_T_z_apro_mt_pann</t>
  </si>
  <si>
    <t>LT_B7000_SL_THS_T_z_apro_mt_pann</t>
  </si>
  <si>
    <t>LU_B7000_SL_THS_T_z_apro_mt_pann</t>
  </si>
  <si>
    <t>HU_B7000_SL_THS_T_z_apro_mt_pann</t>
  </si>
  <si>
    <t>MT_B7000_SL_THS_T_z_apro_mt_pann</t>
  </si>
  <si>
    <t>NL_B7000_SL_THS_T_z_apro_mt_pann</t>
  </si>
  <si>
    <t>AT_B7000_SL_THS_T_z_apro_mt_pann</t>
  </si>
  <si>
    <t>PL_B7000_SL_THS_T_z_apro_mt_pann</t>
  </si>
  <si>
    <t>PT_B7000_SL_THS_T_z_apro_mt_pann</t>
  </si>
  <si>
    <t>RO_B7000_SL_THS_T_z_apro_mt_pann</t>
  </si>
  <si>
    <t>SI_B7000_SL_THS_T_z_apro_mt_pann</t>
  </si>
  <si>
    <t>SK_B7000_SL_THS_T_z_apro_mt_pann</t>
  </si>
  <si>
    <t>FI_B7000_SL_THS_T_z_apro_mt_pann</t>
  </si>
  <si>
    <t>SE_B7000_SL_THS_T_z_apro_mt_pann</t>
  </si>
  <si>
    <t>BE_B4100.B4200_SL_THS_HD_z_apro_mt_pann.sloth</t>
  </si>
  <si>
    <t>BG_B4100.B4200_SL_THS_HD_z_apro_mt_pann.sloth</t>
  </si>
  <si>
    <t>CZ_B4100.B4200_SL_THS_HD_z_apro_mt_pann.sloth</t>
  </si>
  <si>
    <t>DK_B4100.B4200_SL_THS_HD_z_apro_mt_pann.sloth</t>
  </si>
  <si>
    <t>DE_B4100.B4200_SL_THS_HD_z_apro_mt_pann.sloth</t>
  </si>
  <si>
    <t>EE_B4100.B4200_SL_THS_HD_z_apro_mt_pann.sloth</t>
  </si>
  <si>
    <t>IE_B4100.B4200_SL_THS_HD_z_apro_mt_pann.sloth</t>
  </si>
  <si>
    <t>EL_B4100.B4200_SL_THS_HD_z_apro_mt_pann.sloth</t>
  </si>
  <si>
    <t>ES_B4100.B4200_SL_THS_HD_z_apro_mt_pann.sloth</t>
  </si>
  <si>
    <t>FR_B4100.B4200_SL_THS_HD_z_apro_mt_pann.sloth</t>
  </si>
  <si>
    <t>HR_B4100.B4200_SL_THS_HD_z_apro_mt_pann.sloth</t>
  </si>
  <si>
    <t>IT_B4100.B4200_SL_THS_HD_z_apro_mt_pann.sloth</t>
  </si>
  <si>
    <t>CY_B4100.B4200_SL_THS_HD_z_apro_mt_pann.sloth</t>
  </si>
  <si>
    <t>LV_B4100.B4200_SL_THS_HD_z_apro_mt_pann.sloth</t>
  </si>
  <si>
    <t>LT_B4100.B4200_SL_THS_HD_z_apro_mt_pann.sloth</t>
  </si>
  <si>
    <t>LU_B4100.B4200_SL_THS_HD_z_apro_mt_pann.sloth</t>
  </si>
  <si>
    <t>HU_B4100.B4200_SL_THS_HD_z_apro_mt_pann.sloth</t>
  </si>
  <si>
    <t>MT_B4100.B4200_SL_THS_HD_z_apro_mt_pann.sloth</t>
  </si>
  <si>
    <t>NL_B4100.B4200_SL_THS_HD_z_apro_mt_pann.sloth</t>
  </si>
  <si>
    <t>AT_B4100.B4200_SL_THS_HD_z_apro_mt_pann.sloth</t>
  </si>
  <si>
    <t>PL_B4100.B4200_SL_THS_HD_z_apro_mt_pann.sloth</t>
  </si>
  <si>
    <t>PT_B4100.B4200_SL_THS_HD_z_apro_mt_pann.sloth</t>
  </si>
  <si>
    <t>RO_B4100.B4200_SL_THS_HD_z_apro_mt_pann.sloth</t>
  </si>
  <si>
    <t>SI_B4100.B4200_SL_THS_HD_z_apro_mt_pann.sloth</t>
  </si>
  <si>
    <t>SK_B4100.B4200_SL_THS_HD_z_apro_mt_pann.sloth</t>
  </si>
  <si>
    <t>FI_B4100.B4200_SL_THS_HD_z_apro_mt_pann.sloth</t>
  </si>
  <si>
    <t>SE_B4100.B4200_SL_THS_HD_z_apro_mt_pann.sloth</t>
  </si>
  <si>
    <t>BE_B4100.B4200_SL_THS_T_z_apro_mt_pann.sloth</t>
  </si>
  <si>
    <t>BG_B4100.B4200_SL_THS_T_z_apro_mt_pann.sloth</t>
  </si>
  <si>
    <t>CZ_B4100.B4200_SL_THS_T_z_apro_mt_pann.sloth</t>
  </si>
  <si>
    <t>DK_B4100.B4200_SL_THS_T_z_apro_mt_pann.sloth</t>
  </si>
  <si>
    <t>DE_B4100.B4200_SL_THS_T_z_apro_mt_pann.sloth</t>
  </si>
  <si>
    <t>EE_B4100.B4200_SL_THS_T_z_apro_mt_pann.sloth</t>
  </si>
  <si>
    <t>IE_B4100.B4200_SL_THS_T_z_apro_mt_pann.sloth</t>
  </si>
  <si>
    <t>EL_B4100.B4200_SL_THS_T_z_apro_mt_pann.sloth</t>
  </si>
  <si>
    <t>ES_B4100.B4200_SL_THS_T_z_apro_mt_pann.sloth</t>
  </si>
  <si>
    <t>FR_B4100.B4200_SL_THS_T_z_apro_mt_pann.sloth</t>
  </si>
  <si>
    <t>HR_B4100.B4200_SL_THS_T_z_apro_mt_pann.sloth</t>
  </si>
  <si>
    <t>IT_B4100.B4200_SL_THS_T_z_apro_mt_pann.sloth</t>
  </si>
  <si>
    <t>CY_B4100.B4200_SL_THS_T_z_apro_mt_pann.sloth</t>
  </si>
  <si>
    <t>LV_B4100.B4200_SL_THS_T_z_apro_mt_pann.sloth</t>
  </si>
  <si>
    <t>LT_B4100.B4200_SL_THS_T_z_apro_mt_pann.sloth</t>
  </si>
  <si>
    <t>LU_B4100.B4200_SL_THS_T_z_apro_mt_pann.sloth</t>
  </si>
  <si>
    <t>HU_B4100.B4200_SL_THS_T_z_apro_mt_pann.sloth</t>
  </si>
  <si>
    <t>MT_B4100.B4200_SL_THS_T_z_apro_mt_pann.sloth</t>
  </si>
  <si>
    <t>NL_B4100.B4200_SL_THS_T_z_apro_mt_pann.sloth</t>
  </si>
  <si>
    <t>AT_B4100.B4200_SL_THS_T_z_apro_mt_pann.sloth</t>
  </si>
  <si>
    <t>PL_B4100.B4200_SL_THS_T_z_apro_mt_pann.sloth</t>
  </si>
  <si>
    <t>PT_B4100.B4200_SL_THS_T_z_apro_mt_pann.sloth</t>
  </si>
  <si>
    <t>RO_B4100.B4200_SL_THS_T_z_apro_mt_pann.sloth</t>
  </si>
  <si>
    <t>SI_B4100.B4200_SL_THS_T_z_apro_mt_pann.sloth</t>
  </si>
  <si>
    <t>SK_B4100.B4200_SL_THS_T_z_apro_mt_pann.sloth</t>
  </si>
  <si>
    <t>FI_B4100.B4200_SL_THS_T_z_apro_mt_pann.sloth</t>
  </si>
  <si>
    <t>SE_B4100.B4200_SL_THS_T_z_apro_mt_pann.sloth</t>
  </si>
  <si>
    <t>BE_A2000_z_THS_HD_M12_apro_mt_lscatl</t>
  </si>
  <si>
    <t>BG_A2000_z_THS_HD_M12_apro_mt_lscatl</t>
  </si>
  <si>
    <t>CZ_A2000_z_THS_HD_M12_apro_mt_lscatl</t>
  </si>
  <si>
    <t>DK_A2000_z_THS_HD_M12_apro_mt_lscatl</t>
  </si>
  <si>
    <t>DE_A2000_z_THS_HD_M12_apro_mt_lscatl</t>
  </si>
  <si>
    <t>EE_A2000_z_THS_HD_M12_apro_mt_lscatl</t>
  </si>
  <si>
    <t>IE_A2000_z_THS_HD_M12_apro_mt_lscatl</t>
  </si>
  <si>
    <t>EL_A2000_z_THS_HD_M12_apro_mt_lscatl</t>
  </si>
  <si>
    <t>ES_A2000_z_THS_HD_M12_apro_mt_lscatl</t>
  </si>
  <si>
    <t>FR_A2000_z_THS_HD_M12_apro_mt_lscatl</t>
  </si>
  <si>
    <t>HR_A2000_z_THS_HD_M12_apro_mt_lscatl</t>
  </si>
  <si>
    <t>IT_A2000_z_THS_HD_M12_apro_mt_lscatl</t>
  </si>
  <si>
    <t>CY_A2000_z_THS_HD_M12_apro_mt_lscatl</t>
  </si>
  <si>
    <t>LV_A2000_z_THS_HD_M12_apro_mt_lscatl</t>
  </si>
  <si>
    <t>LT_A2000_z_THS_HD_M12_apro_mt_lscatl</t>
  </si>
  <si>
    <t>LU_A2000_z_THS_HD_M12_apro_mt_lscatl</t>
  </si>
  <si>
    <t>HU_A2000_z_THS_HD_M12_apro_mt_lscatl</t>
  </si>
  <si>
    <t>MT_A2000_z_THS_HD_M12_apro_mt_lscatl</t>
  </si>
  <si>
    <t>NL_A2000_z_THS_HD_M12_apro_mt_lscatl</t>
  </si>
  <si>
    <t>AT_A2000_z_THS_HD_M12_apro_mt_lscatl</t>
  </si>
  <si>
    <t>PL_A2000_z_THS_HD_M12_apro_mt_lscatl</t>
  </si>
  <si>
    <t>PT_A2000_z_THS_HD_M12_apro_mt_lscatl</t>
  </si>
  <si>
    <t>RO_A2000_z_THS_HD_M12_apro_mt_lscatl</t>
  </si>
  <si>
    <t>SI_A2000_z_THS_HD_M12_apro_mt_lscatl</t>
  </si>
  <si>
    <t>SK_A2000_z_THS_HD_M12_apro_mt_lscatl</t>
  </si>
  <si>
    <t>FI_A2000_z_THS_HD_M12_apro_mt_lscatl</t>
  </si>
  <si>
    <t>SE_A2000_z_THS_HD_M12_apro_mt_lscatl</t>
  </si>
  <si>
    <t>BE_A2300G_z_THS_HD_M12_apro_mt_lscatl</t>
  </si>
  <si>
    <t>BG_A2300G_z_THS_HD_M12_apro_mt_lscatl</t>
  </si>
  <si>
    <t>CZ_A2300G_z_THS_HD_M12_apro_mt_lscatl</t>
  </si>
  <si>
    <t>DK_A2300G_z_THS_HD_M12_apro_mt_lscatl</t>
  </si>
  <si>
    <t>DE_A2300G_z_THS_HD_M12_apro_mt_lscatl</t>
  </si>
  <si>
    <t>EE_A2300G_z_THS_HD_M12_apro_mt_lscatl</t>
  </si>
  <si>
    <t>IE_A2300G_z_THS_HD_M12_apro_mt_lscatl</t>
  </si>
  <si>
    <t>EL_A2300G_z_THS_HD_M12_apro_mt_lscatl</t>
  </si>
  <si>
    <t>ES_A2300G_z_THS_HD_M12_apro_mt_lscatl</t>
  </si>
  <si>
    <t>FR_A2300G_z_THS_HD_M12_apro_mt_lscatl</t>
  </si>
  <si>
    <t>HR_A2300G_z_THS_HD_M12_apro_mt_lscatl</t>
  </si>
  <si>
    <t>IT_A2300G_z_THS_HD_M12_apro_mt_lscatl</t>
  </si>
  <si>
    <t>CY_A2300G_z_THS_HD_M12_apro_mt_lscatl</t>
  </si>
  <si>
    <t>LV_A2300G_z_THS_HD_M12_apro_mt_lscatl</t>
  </si>
  <si>
    <t>LT_A2300G_z_THS_HD_M12_apro_mt_lscatl</t>
  </si>
  <si>
    <t>LU_A2300G_z_THS_HD_M12_apro_mt_lscatl</t>
  </si>
  <si>
    <t>HU_A2300G_z_THS_HD_M12_apro_mt_lscatl</t>
  </si>
  <si>
    <t>MT_A2300G_z_THS_HD_M12_apro_mt_lscatl</t>
  </si>
  <si>
    <t>NL_A2300G_z_THS_HD_M12_apro_mt_lscatl</t>
  </si>
  <si>
    <t>AT_A2300G_z_THS_HD_M12_apro_mt_lscatl</t>
  </si>
  <si>
    <t>PL_A2300G_z_THS_HD_M12_apro_mt_lscatl</t>
  </si>
  <si>
    <t>PT_A2300G_z_THS_HD_M12_apro_mt_lscatl</t>
  </si>
  <si>
    <t>RO_A2300G_z_THS_HD_M12_apro_mt_lscatl</t>
  </si>
  <si>
    <t>SI_A2300G_z_THS_HD_M12_apro_mt_lscatl</t>
  </si>
  <si>
    <t>SK_A2300G_z_THS_HD_M12_apro_mt_lscatl</t>
  </si>
  <si>
    <t>FI_A2300G_z_THS_HD_M12_apro_mt_lscatl</t>
  </si>
  <si>
    <t>SE_A2300G_z_THS_HD_M12_apro_mt_lscatl</t>
  </si>
  <si>
    <t>BE_A3100_z_THS_HD_M12_apro_mt_Lspig</t>
  </si>
  <si>
    <t>BG_A3100_z_THS_HD_M12_apro_mt_Lspig</t>
  </si>
  <si>
    <t>CZ_A3100_z_THS_HD_M12_apro_mt_Lspig</t>
  </si>
  <si>
    <t>DK_A3100_z_THS_HD_M12_apro_mt_Lspig</t>
  </si>
  <si>
    <t>DE_A3100_z_THS_HD_M12_apro_mt_Lspig</t>
  </si>
  <si>
    <t>EE_A3100_z_THS_HD_M12_apro_mt_Lspig</t>
  </si>
  <si>
    <t>IE_A3100_z_THS_HD_M12_apro_mt_Lspig</t>
  </si>
  <si>
    <t>EL_A3100_z_THS_HD_M12_apro_mt_Lspig</t>
  </si>
  <si>
    <t>ES_A3100_z_THS_HD_M12_apro_mt_Lspig</t>
  </si>
  <si>
    <t>FR_A3100_z_THS_HD_M12_apro_mt_Lspig</t>
  </si>
  <si>
    <t>HR_A3100_z_THS_HD_M12_apro_mt_Lspig</t>
  </si>
  <si>
    <t>IT_A3100_z_THS_HD_M12_apro_mt_Lspig</t>
  </si>
  <si>
    <t>CY_A3100_z_THS_HD_M12_apro_mt_Lspig</t>
  </si>
  <si>
    <t>LV_A3100_z_THS_HD_M12_apro_mt_Lspig</t>
  </si>
  <si>
    <t>LT_A3100_z_THS_HD_M12_apro_mt_Lspig</t>
  </si>
  <si>
    <t>LU_A3100_z_THS_HD_M12_apro_mt_Lspig</t>
  </si>
  <si>
    <t>HU_A3100_z_THS_HD_M12_apro_mt_Lspig</t>
  </si>
  <si>
    <t>MT_A3100_z_THS_HD_M12_apro_mt_Lspig</t>
  </si>
  <si>
    <t>NL_A3100_z_THS_HD_M12_apro_mt_Lspig</t>
  </si>
  <si>
    <t>AT_A3100_z_THS_HD_M12_apro_mt_Lspig</t>
  </si>
  <si>
    <t>PL_A3100_z_THS_HD_M12_apro_mt_Lspig</t>
  </si>
  <si>
    <t>PT_A3100_z_THS_HD_M12_apro_mt_Lspig</t>
  </si>
  <si>
    <t>RO_A3100_z_THS_HD_M12_apro_mt_Lspig</t>
  </si>
  <si>
    <t>SI_A3100_z_THS_HD_M12_apro_mt_Lspig</t>
  </si>
  <si>
    <t>SK_A3100_z_THS_HD_M12_apro_mt_Lspig</t>
  </si>
  <si>
    <t>FI_A3100_z_THS_HD_M12_apro_mt_Lspig</t>
  </si>
  <si>
    <t>SE_A3100_z_THS_HD_M12_apro_mt_Lspig</t>
  </si>
  <si>
    <t>BE_A3120_z_THS_HD_M12_apro_mt_lspig</t>
  </si>
  <si>
    <t>BG_A3120_z_THS_HD_M12_apro_mt_lspig</t>
  </si>
  <si>
    <t>CZ_A3120_z_THS_HD_M12_apro_mt_lspig</t>
  </si>
  <si>
    <t>DK_A3120_z_THS_HD_M12_apro_mt_lspig</t>
  </si>
  <si>
    <t>DE_A3120_z_THS_HD_M12_apro_mt_lspig</t>
  </si>
  <si>
    <t>EE_A3120_z_THS_HD_M12_apro_mt_lspig</t>
  </si>
  <si>
    <t>IE_A3120_z_THS_HD_M12_apro_mt_lspig</t>
  </si>
  <si>
    <t>EL_A3120_z_THS_HD_M12_apro_mt_lspig</t>
  </si>
  <si>
    <t>ES_A3120_z_THS_HD_M12_apro_mt_lspig</t>
  </si>
  <si>
    <t>FR_A3120_z_THS_HD_M12_apro_mt_lspig</t>
  </si>
  <si>
    <t>HR_A3120_z_THS_HD_M12_apro_mt_lspig</t>
  </si>
  <si>
    <t>IT_A3120_z_THS_HD_M12_apro_mt_lspig</t>
  </si>
  <si>
    <t>CY_A3120_z_THS_HD_M12_apro_mt_lspig</t>
  </si>
  <si>
    <t>LV_A3120_z_THS_HD_M12_apro_mt_lspig</t>
  </si>
  <si>
    <t>LT_A3120_z_THS_HD_M12_apro_mt_lspig</t>
  </si>
  <si>
    <t>LU_A3120_z_THS_HD_M12_apro_mt_lspig</t>
  </si>
  <si>
    <t>HU_A3120_z_THS_HD_M12_apro_mt_lspig</t>
  </si>
  <si>
    <t>MT_A3120_z_THS_HD_M12_apro_mt_lspig</t>
  </si>
  <si>
    <t>NL_A3120_z_THS_HD_M12_apro_mt_lspig</t>
  </si>
  <si>
    <t>AT_A3120_z_THS_HD_M12_apro_mt_lspig</t>
  </si>
  <si>
    <t>PL_A3120_z_THS_HD_M12_apro_mt_lspig</t>
  </si>
  <si>
    <t>PT_A3120_z_THS_HD_M12_apro_mt_lspig</t>
  </si>
  <si>
    <t>RO_A3120_z_THS_HD_M12_apro_mt_lspig</t>
  </si>
  <si>
    <t>SI_A3120_z_THS_HD_M12_apro_mt_lspig</t>
  </si>
  <si>
    <t>SK_A3120_z_THS_HD_M12_apro_mt_lspig</t>
  </si>
  <si>
    <t>FI_A3120_z_THS_HD_M12_apro_mt_lspig</t>
  </si>
  <si>
    <t>SE_A3120_z_THS_HD_M12_apro_mt_lspig</t>
  </si>
  <si>
    <t>BE_A4100.A4200_z_THS_HD_M12_apro_mt_lssheep.lsgoat</t>
  </si>
  <si>
    <t>BG_A4100.A4200_z_THS_HD_M12_apro_mt_lssheep.lsgoat</t>
  </si>
  <si>
    <t>CZ_A4100.A4200_z_THS_HD_M12_apro_mt_lssheep.lsgoat</t>
  </si>
  <si>
    <t>DK_A4100.A4200_z_THS_HD_M12_apro_mt_lssheep.lsgoat</t>
  </si>
  <si>
    <t>DE_A4100.A4200_z_THS_HD_M12_apro_mt_lssheep.lsgoat</t>
  </si>
  <si>
    <t>EE_A4100.A4200_z_THS_HD_M12_apro_mt_lssheep.lsgoat</t>
  </si>
  <si>
    <t>IE_A4100.A4200_z_THS_HD_M12_apro_mt_lssheep.lsgoat</t>
  </si>
  <si>
    <t>EL_A4100.A4200_z_THS_HD_M12_apro_mt_lssheep.lsgoat</t>
  </si>
  <si>
    <t>ES_A4100.A4200_z_THS_HD_M12_apro_mt_lssheep.lsgoat</t>
  </si>
  <si>
    <t>FR_A4100.A4200_z_THS_HD_M12_apro_mt_lssheep.lsgoat</t>
  </si>
  <si>
    <t>HR_A4100.A4200_z_THS_HD_M12_apro_mt_lssheep.lsgoat</t>
  </si>
  <si>
    <t>IT_A4100.A4200_z_THS_HD_M12_apro_mt_lssheep.lsgoat</t>
  </si>
  <si>
    <t>CY_A4100.A4200_z_THS_HD_M12_apro_mt_lssheep.lsgoat</t>
  </si>
  <si>
    <t>LV_A4100.A4200_z_THS_HD_M12_apro_mt_lssheep.lsgoat</t>
  </si>
  <si>
    <t>LT_A4100.A4200_z_THS_HD_M12_apro_mt_lssheep.lsgoat</t>
  </si>
  <si>
    <t>LU_A4100.A4200_z_THS_HD_M12_apro_mt_lssheep.lsgoat</t>
  </si>
  <si>
    <t>HU_A4100.A4200_z_THS_HD_M12_apro_mt_lssheep.lsgoat</t>
  </si>
  <si>
    <t>MT_A4100.A4200_z_THS_HD_M12_apro_mt_lssheep.lsgoat</t>
  </si>
  <si>
    <t>NL_A4100.A4200_z_THS_HD_M12_apro_mt_lssheep.lsgoat</t>
  </si>
  <si>
    <t>AT_A4100.A4200_z_THS_HD_M12_apro_mt_lssheep.lsgoat</t>
  </si>
  <si>
    <t>PL_A4100.A4200_z_THS_HD_M12_apro_mt_lssheep.lsgoat</t>
  </si>
  <si>
    <t>PT_A4100.A4200_z_THS_HD_M12_apro_mt_lssheep.lsgoat</t>
  </si>
  <si>
    <t>RO_A4100.A4200_z_THS_HD_M12_apro_mt_lssheep.lsgoat</t>
  </si>
  <si>
    <t>SI_A4100.A4200_z_THS_HD_M12_apro_mt_lssheep.lsgoat</t>
  </si>
  <si>
    <t>SK_A4100.A4200_z_THS_HD_M12_apro_mt_lssheep.lsgoat</t>
  </si>
  <si>
    <t>FI_A4100.A4200_z_THS_HD_M12_apro_mt_lssheep.lsgoat</t>
  </si>
  <si>
    <t>SE_A4100.A4200_z_THS_HD_M12_apro_mt_lssheep.lsgoat</t>
  </si>
  <si>
    <t>BE_A4100_z_THS_HD_M12_apro_mt_lssheep</t>
  </si>
  <si>
    <t>BG_A4100_z_THS_HD_M12_apro_mt_lssheep</t>
  </si>
  <si>
    <t>CZ_A4100_z_THS_HD_M12_apro_mt_lssheep</t>
  </si>
  <si>
    <t>DK_A4100_z_THS_HD_M12_apro_mt_lssheep</t>
  </si>
  <si>
    <t>DE_A4100_z_THS_HD_M12_apro_mt_lssheep</t>
  </si>
  <si>
    <t>EE_A4100_z_THS_HD_M12_apro_mt_lssheep</t>
  </si>
  <si>
    <t>IE_A4100_z_THS_HD_M12_apro_mt_lssheep</t>
  </si>
  <si>
    <t>EL_A4100_z_THS_HD_M12_apro_mt_lssheep</t>
  </si>
  <si>
    <t>ES_A4100_z_THS_HD_M12_apro_mt_lssheep</t>
  </si>
  <si>
    <t>FR_A4100_z_THS_HD_M12_apro_mt_lssheep</t>
  </si>
  <si>
    <t>HR_A4100_z_THS_HD_M12_apro_mt_lssheep</t>
  </si>
  <si>
    <t>IT_A4100_z_THS_HD_M12_apro_mt_lssheep</t>
  </si>
  <si>
    <t>CY_A4100_z_THS_HD_M12_apro_mt_lssheep</t>
  </si>
  <si>
    <t>LV_A4100_z_THS_HD_M12_apro_mt_lssheep</t>
  </si>
  <si>
    <t>LT_A4100_z_THS_HD_M12_apro_mt_lssheep</t>
  </si>
  <si>
    <t>LU_A4100_z_THS_HD_M12_apro_mt_lssheep</t>
  </si>
  <si>
    <t>HU_A4100_z_THS_HD_M12_apro_mt_lssheep</t>
  </si>
  <si>
    <t>MT_A4100_z_THS_HD_M12_apro_mt_lssheep</t>
  </si>
  <si>
    <t>NL_A4100_z_THS_HD_M12_apro_mt_lssheep</t>
  </si>
  <si>
    <t>AT_A4100_z_THS_HD_M12_apro_mt_lssheep</t>
  </si>
  <si>
    <t>PL_A4100_z_THS_HD_M12_apro_mt_lssheep</t>
  </si>
  <si>
    <t>PT_A4100_z_THS_HD_M12_apro_mt_lssheep</t>
  </si>
  <si>
    <t>RO_A4100_z_THS_HD_M12_apro_mt_lssheep</t>
  </si>
  <si>
    <t>SI_A4100_z_THS_HD_M12_apro_mt_lssheep</t>
  </si>
  <si>
    <t>SK_A4100_z_THS_HD_M12_apro_mt_lssheep</t>
  </si>
  <si>
    <t>FI_A4100_z_THS_HD_M12_apro_mt_lssheep</t>
  </si>
  <si>
    <t>SE_A4100_z_THS_HD_M12_apro_mt_lssheep</t>
  </si>
  <si>
    <t>BE_A4200_z_THS_HD_M12_apro_mt_lsgoat</t>
  </si>
  <si>
    <t>BG_A4200_z_THS_HD_M12_apro_mt_lsgoat</t>
  </si>
  <si>
    <t>CZ_A4200_z_THS_HD_M12_apro_mt_lsgoat</t>
  </si>
  <si>
    <t>DK_A4200_z_THS_HD_M12_apro_mt_lsgoat</t>
  </si>
  <si>
    <t>DE_A4200_z_THS_HD_M12_apro_mt_lsgoat</t>
  </si>
  <si>
    <t>EE_A4200_z_THS_HD_M12_apro_mt_lsgoat</t>
  </si>
  <si>
    <t>IE_A4200_z_THS_HD_M12_apro_mt_lsgoat</t>
  </si>
  <si>
    <t>EL_A4200_z_THS_HD_M12_apro_mt_lsgoat</t>
  </si>
  <si>
    <t>ES_A4200_z_THS_HD_M12_apro_mt_lsgoat</t>
  </si>
  <si>
    <t>FR_A4200_z_THS_HD_M12_apro_mt_lsgoat</t>
  </si>
  <si>
    <t>HR_A4200_z_THS_HD_M12_apro_mt_lsgoat</t>
  </si>
  <si>
    <t>IT_A4200_z_THS_HD_M12_apro_mt_lsgoat</t>
  </si>
  <si>
    <t>CY_A4200_z_THS_HD_M12_apro_mt_lsgoat</t>
  </si>
  <si>
    <t>LV_A4200_z_THS_HD_M12_apro_mt_lsgoat</t>
  </si>
  <si>
    <t>LT_A4200_z_THS_HD_M12_apro_mt_lsgoat</t>
  </si>
  <si>
    <t>LU_A4200_z_THS_HD_M12_apro_mt_lsgoat</t>
  </si>
  <si>
    <t>HU_A4200_z_THS_HD_M12_apro_mt_lsgoat</t>
  </si>
  <si>
    <t>MT_A4200_z_THS_HD_M12_apro_mt_lsgoat</t>
  </si>
  <si>
    <t>NL_A4200_z_THS_HD_M12_apro_mt_lsgoat</t>
  </si>
  <si>
    <t>AT_A4200_z_THS_HD_M12_apro_mt_lsgoat</t>
  </si>
  <si>
    <t>PL_A4200_z_THS_HD_M12_apro_mt_lsgoat</t>
  </si>
  <si>
    <t>PT_A4200_z_THS_HD_M12_apro_mt_lsgoat</t>
  </si>
  <si>
    <t>RO_A4200_z_THS_HD_M12_apro_mt_lsgoat</t>
  </si>
  <si>
    <t>SI_A4200_z_THS_HD_M12_apro_mt_lsgoat</t>
  </si>
  <si>
    <t>SK_A4200_z_THS_HD_M12_apro_mt_lsgoat</t>
  </si>
  <si>
    <t>FI_A4200_z_THS_HD_M12_apro_mt_lsgoat</t>
  </si>
  <si>
    <t>SE_A4200_z_THS_HD_M12_apro_mt_lsgoat</t>
  </si>
  <si>
    <t>2021/2020</t>
  </si>
  <si>
    <t>2020/2021</t>
  </si>
  <si>
    <t>Note - olive oil: marketing year 1st October - 30th September</t>
  </si>
  <si>
    <t>Note - wine: marketing year 1st August - 31st July</t>
  </si>
  <si>
    <t>Note - oranges: marketing year 1st October - 30th September</t>
  </si>
  <si>
    <t>5-year averages are calculated as olympic averages</t>
  </si>
  <si>
    <t>EUN_BV_QC</t>
  </si>
  <si>
    <t>EU whey market balance sheet (thousand tonnes)</t>
  </si>
  <si>
    <t>of which losses and feed use</t>
  </si>
  <si>
    <t>of which usable production</t>
  </si>
  <si>
    <t>Apples area (thousand hectares)</t>
  </si>
  <si>
    <t>Apples production (thousand tonnes)</t>
  </si>
  <si>
    <t>Apples yield (tonnes/hectare)</t>
  </si>
  <si>
    <t>2011-2021</t>
  </si>
  <si>
    <t>2022/2021</t>
  </si>
  <si>
    <t>2021/2022</t>
  </si>
  <si>
    <t>EU_B1000_SL_THS_HD_z_apro_mt_pann.sloth</t>
  </si>
  <si>
    <t>EU_B1000_SL_THS_T_z_apro_mt_pann.sloth</t>
  </si>
  <si>
    <t>EU_B3100_SL_THS_HD_z_apro_mt_pann.sloth</t>
  </si>
  <si>
    <t>EU_B3100_SL_THS_T_z_apro_mt_pann.sloth</t>
  </si>
  <si>
    <t>EU_B7000_SL_THS_HD_z_apro_mt_pann</t>
  </si>
  <si>
    <t>EU_B7000_SL_THS_T_z_apro_mt_pann</t>
  </si>
  <si>
    <t>EU_B4100.B4200_SL_THS_HD_z_apro_mt_pann.sloth</t>
  </si>
  <si>
    <t>EU_B4100.B4200_SL_THS_T_z_apro_mt_pann.sloth</t>
  </si>
  <si>
    <t>EU_A2000_z_THS_HD_M12_apro_mt_lscatl</t>
  </si>
  <si>
    <t>EU_A2300G_z_THS_HD_M12_apro_mt_lscatl</t>
  </si>
  <si>
    <t>EU_A3100_z_THS_HD_M12_apro_mt_Lspig</t>
  </si>
  <si>
    <t>EU_A3120_z_THS_HD_M12_apro_mt_lspig</t>
  </si>
  <si>
    <t>EU_A4100.A4200_z_THS_HD_M12_apro_mt_lssheep.lsgoat</t>
  </si>
  <si>
    <t>EU_A4100_z_THS_HD_M12_apro_mt_lssheep</t>
  </si>
  <si>
    <t>EU_A4200_z_THS_HD_M12_apro_mt_lsgoat</t>
  </si>
  <si>
    <t>EU WMP balance sheet  (thousand tonnes)</t>
  </si>
  <si>
    <t>EU SMP balance sheet  (thousand tonnes)</t>
  </si>
  <si>
    <t>-</t>
  </si>
  <si>
    <t>Area (1000 ha)</t>
  </si>
  <si>
    <t>Consumption (fresh)</t>
  </si>
  <si>
    <t>Consumption (processed)</t>
  </si>
  <si>
    <t>Self-sufficiency rate (processed) %</t>
  </si>
  <si>
    <t>Self-sufficiency rate (fresh) %</t>
  </si>
  <si>
    <t xml:space="preserve">Production (fresh) </t>
  </si>
  <si>
    <t>Imports (fresh)</t>
  </si>
  <si>
    <t>Exports (fresh)</t>
  </si>
  <si>
    <t>Production (processed)</t>
  </si>
  <si>
    <t>of which ES,IT, PT</t>
  </si>
  <si>
    <t>Total production</t>
  </si>
  <si>
    <t>EU oranges balance sheet (thousand tonnes)</t>
  </si>
  <si>
    <t>EU apples balance sheet (thousand tonnes fresh equivalent)</t>
  </si>
  <si>
    <t>EU peaches and nectarines balance sheet (thousand tonnes fresh equivalent)</t>
  </si>
  <si>
    <t>Exports (processed)</t>
  </si>
  <si>
    <t xml:space="preserve">Change in stocks </t>
  </si>
  <si>
    <t>Imports (processed)</t>
  </si>
  <si>
    <t>Area (1000 ha) - fresh</t>
  </si>
  <si>
    <t>Yield (t/ha) - fresh</t>
  </si>
  <si>
    <t>Area (1000 ha) - processed</t>
  </si>
  <si>
    <t>Yield (t/ha) - processed</t>
  </si>
  <si>
    <t xml:space="preserve">Note: the sugar marketing year is October-September. </t>
  </si>
  <si>
    <t xml:space="preserve">Note: the oilmeals marketing year is July-June. </t>
  </si>
  <si>
    <t xml:space="preserve">Note: the vegetable oils marketing year is July-June. </t>
  </si>
  <si>
    <t>Feed use (million t)</t>
  </si>
  <si>
    <t>Fat content of milk (%)</t>
  </si>
  <si>
    <t>Protein content of milk (%)</t>
  </si>
  <si>
    <t xml:space="preserve">Note 1: the cereals marketing year is July-June. </t>
  </si>
  <si>
    <r>
      <t>EU ethanol balanc</t>
    </r>
    <r>
      <rPr>
        <b/>
        <sz val="12"/>
        <color theme="1"/>
        <rFont val="Verdana"/>
        <family val="2"/>
      </rPr>
      <t>e sheet</t>
    </r>
    <r>
      <rPr>
        <b/>
        <sz val="12"/>
        <rFont val="Verdana"/>
        <family val="2"/>
      </rPr>
      <t xml:space="preserve"> (billion litres)</t>
    </r>
  </si>
  <si>
    <t>EU white sugar balance sheet (million tonnes white sugar equivalent)</t>
  </si>
  <si>
    <t>EU isoglucose balance sheet (thousand tonnes)</t>
  </si>
  <si>
    <t xml:space="preserve">of which other EU MS </t>
  </si>
  <si>
    <r>
      <t>of which 5 main producing MS</t>
    </r>
    <r>
      <rPr>
        <i/>
        <vertAlign val="superscript"/>
        <sz val="10"/>
        <rFont val="Verdana"/>
        <family val="2"/>
      </rPr>
      <t>1</t>
    </r>
  </si>
  <si>
    <t>EU wine balance sheet (million hectolitres)</t>
  </si>
  <si>
    <t xml:space="preserve">Note 1: the soft wheat marketing year is July-June. </t>
  </si>
  <si>
    <t xml:space="preserve">Note 1: the durum wheat marketing year is July-June. </t>
  </si>
  <si>
    <t xml:space="preserve">Note 1: the barley marketing year is July-June. </t>
  </si>
  <si>
    <t xml:space="preserve">Note 1: the grain maize marketing year is July-June. </t>
  </si>
  <si>
    <t xml:space="preserve">Note 1: the rye marketing year is July-June. </t>
  </si>
  <si>
    <t xml:space="preserve">Note 1: the sorghum marketing year is July-June. </t>
  </si>
  <si>
    <t xml:space="preserve">Note 1: the oats marketing year is July-June. </t>
  </si>
  <si>
    <t xml:space="preserve">Note 1: the triticale marketing year is July-June. </t>
  </si>
  <si>
    <t xml:space="preserve">Note 1: the other cereals marketing year is July-June. </t>
  </si>
  <si>
    <t>EU beef and veal balance sheet (thousand tonnes carcass weight equivalent)</t>
  </si>
  <si>
    <t>EU pigmeat balance sheet (thousand tonnes carcass weight equivalent)</t>
  </si>
  <si>
    <t>EU poultry meat balance sheet (thousand tonnes carcass weight equivalent)</t>
  </si>
  <si>
    <t>EU sheep and goat meat balance sheet (thousand tonnes carcass weight equivalent)</t>
  </si>
  <si>
    <t>EU aggregate meat balance sheet (thousand tonnes carcass weight equivalent)</t>
  </si>
  <si>
    <t>Note: Meat production data excludes the offal and fat categories (with the exception of pork lard).</t>
  </si>
  <si>
    <r>
      <t>Dairy cows (million heads)</t>
    </r>
    <r>
      <rPr>
        <b/>
        <vertAlign val="superscript"/>
        <sz val="10"/>
        <rFont val="Verdana"/>
        <family val="2"/>
      </rPr>
      <t>1</t>
    </r>
  </si>
  <si>
    <t>Delivered to dairies (million t)</t>
  </si>
  <si>
    <t>Cow milk production (million t)</t>
  </si>
  <si>
    <t>On farm use and direct sales (million t)</t>
  </si>
  <si>
    <r>
      <t>Delivery ratio (%)</t>
    </r>
    <r>
      <rPr>
        <b/>
        <vertAlign val="superscript"/>
        <sz val="10"/>
        <rFont val="Verdana"/>
        <family val="2"/>
      </rPr>
      <t>3</t>
    </r>
  </si>
  <si>
    <t>EU cheese balance sheet (thousand tonnes)</t>
  </si>
  <si>
    <t xml:space="preserve">Note 1: The figures on imports and exports are referring to total trade, i.e. including inward processing. </t>
  </si>
  <si>
    <t>Note 2: The figures on production were updated with the update of Eurostat database on 20th September 2022.</t>
  </si>
  <si>
    <r>
      <t xml:space="preserve">   of which other Fresh Products</t>
    </r>
    <r>
      <rPr>
        <vertAlign val="superscript"/>
        <sz val="10"/>
        <rFont val="Verdana"/>
        <family val="2"/>
      </rPr>
      <t>1</t>
    </r>
  </si>
  <si>
    <r>
      <t>Consumption</t>
    </r>
    <r>
      <rPr>
        <b/>
        <vertAlign val="superscript"/>
        <sz val="10"/>
        <rFont val="Verdana"/>
        <family val="2"/>
      </rPr>
      <t>2</t>
    </r>
  </si>
  <si>
    <t>Note: the figures on production were updated with the update of Eurostat database on 20th September 2022.</t>
  </si>
  <si>
    <t>Note 2: the figures on production were updated with the update of Eurostat database on 20th September 2022.</t>
  </si>
  <si>
    <t>Per capita consumption (kg) - processed</t>
  </si>
  <si>
    <t xml:space="preserve">Note 1: the oranges marketing year is October-September. </t>
  </si>
  <si>
    <r>
      <t>Ending stocks</t>
    </r>
    <r>
      <rPr>
        <vertAlign val="superscript"/>
        <sz val="10"/>
        <rFont val="Verdana"/>
        <family val="2"/>
      </rPr>
      <t>1</t>
    </r>
  </si>
  <si>
    <t xml:space="preserve">Note 1: the apple marketing year is August-July. </t>
  </si>
  <si>
    <t>Per capita consumption (kg) - fresh</t>
  </si>
  <si>
    <t>Note 1: the peaches and nectarines marketing year is January-December (calendar year).</t>
  </si>
  <si>
    <t>of which other EU countries</t>
  </si>
  <si>
    <r>
      <t>Consumption (processed)</t>
    </r>
    <r>
      <rPr>
        <vertAlign val="superscript"/>
        <sz val="10"/>
        <rFont val="Verdana"/>
        <family val="2"/>
      </rPr>
      <t>1</t>
    </r>
  </si>
  <si>
    <t>Note 2: trade of processed tomatoes is expressed in fresh tomato equivalent. Conversion coefficients used to convert processed products into fresh tomato weights vary between 1.13 and.19.5.</t>
  </si>
  <si>
    <t>Note 2: trade of processed peaches is expressed in fresh peach equivalent. The conversion coefficient is 1 for all processed products, but 6 for dried peaches and nectarines.</t>
  </si>
  <si>
    <t>2022/2023e</t>
  </si>
  <si>
    <t>Note 1: Data refer to butter, butter oil and other yellow fat products expressed in butter equivalent. Figures on imports and exports do not include/outward processing. In June 2021, trade data was revised by applying coefficients on EU-UK inward/outward processing flows which were not reported in intra-EU trade. Details are in STO methodology.</t>
  </si>
  <si>
    <t>Per capita consumption (kg)</t>
  </si>
  <si>
    <t>Per capita consumption (l)</t>
  </si>
  <si>
    <t>Share in caloric sweetener use %</t>
  </si>
  <si>
    <t>Total cereals balance sheet</t>
  </si>
  <si>
    <t>Oats</t>
  </si>
  <si>
    <t>EU maize balance sheet (million tonnes)</t>
  </si>
  <si>
    <t>Maize</t>
  </si>
  <si>
    <t>Maize balance sheet</t>
  </si>
  <si>
    <t>Source: DG Agriculture and Rural Development based on Eurostat crop production annual data [apro_acs_a]</t>
  </si>
  <si>
    <t>Source: DG Agriculture and Rural Development based on Eurostat crop production annual data [apro_acs_a].</t>
  </si>
  <si>
    <t>Note: Durum wheat item 1120, includes winter and spring varieties.</t>
  </si>
  <si>
    <t>Note: Soft wheat and Spelt item 1110, includes winter and spring varieties.</t>
  </si>
  <si>
    <t>Note: Barley item 1300, includes winter and spring varieties.</t>
  </si>
  <si>
    <t>Note: Grain maize and corn-cob-mix, item C1500.</t>
  </si>
  <si>
    <t>Source: DG Agriculture and Rural Development based on Eurostat crop production annual data [apro_cpsh1].</t>
  </si>
  <si>
    <t>Source: DG Agriculture and Rural Development based on Eurostat annual slaughterings and FAO [apro_mt_pann].</t>
  </si>
  <si>
    <t>Source: DG Agriculture and Rural Development based on Eurostat annual livestock survey and FAO [apro_mt_lscatl].</t>
  </si>
  <si>
    <t>Source: DG Agriculture and Rural Development based on Eurostat annual livestock survey and FAO [apro_mt_lspig].</t>
  </si>
  <si>
    <t>Source: DG Agriculture and Rural Development based on Eurostat annual livestock survey and FAO [apro_mt_lssheep] [apro_mt_lsgoat].</t>
  </si>
  <si>
    <t>Source: DG Agriculture and Rural Development based on Eurostat annual livestock survey and FAO [apro_mt_lssheep].</t>
  </si>
  <si>
    <t>Source: DG Agriculture and Rural Development based on Eurostat annual livestock survey and FAO [apro_mt_lsgoat].</t>
  </si>
  <si>
    <t>Source: DG Agriculture and Rural Development based on Eurostat annual milk collection (all milks) and dairy products obtained statistics [apro_mk_farm].</t>
  </si>
  <si>
    <t>Cow milk delivered to the first purchaser. Source: DG Agriculture and Rural Development based on Eurostat annual milk collection (all milks) and dairy products obtained statistics, AGEA, FEGA [apro_mk_pobta].</t>
  </si>
  <si>
    <t>Source: DG Agriculture and Rural Development based on Eurostat December livestock survey and ISTAT for Italy [apro_mt_lscatl].</t>
  </si>
  <si>
    <t>Source: DG Agriculture and Rural Development based on Eurostat annual milk production statistics [apro_mk_pobta].</t>
  </si>
  <si>
    <t>Note: 200X/200X+1 refers to a campaign running from October to September.</t>
  </si>
  <si>
    <t>Source: DG Agriculture and Rural Development based on MS notifications.</t>
  </si>
  <si>
    <t>Note: 200X/200X+1 refers to campaign running from October to September.</t>
  </si>
  <si>
    <t>Source: DG Agriculture and Rural Development based on Eurostat and MS notifications.</t>
  </si>
  <si>
    <t>Source: DG Agriculture and Rural Development based on Eurostat (before 2014 estimated based on beginning stocks-production+net trade+use) and MS notifications (2014 onwards).</t>
  </si>
  <si>
    <t>Note: 200X/200X+1 refers to a campaign running from August to July.</t>
  </si>
  <si>
    <t>Peaches and nectarines area (thousand hectares)</t>
  </si>
  <si>
    <t>Peaches and nectarines production (thousand tonnes)</t>
  </si>
  <si>
    <t>Peaches and nectarines yield (tonnes/hectare)</t>
  </si>
  <si>
    <t>Tomatoes area (thousand hectares)</t>
  </si>
  <si>
    <t>Tomatoes production (thousand tonnes)</t>
  </si>
  <si>
    <t>Tomatoes yield (tonnes/hectare)</t>
  </si>
  <si>
    <t>Updated:  March 2023</t>
  </si>
  <si>
    <t>EU cereals balance sheets</t>
  </si>
  <si>
    <t>Area, production and yield by MS</t>
  </si>
  <si>
    <t>EU biofuels balance sheets</t>
  </si>
  <si>
    <t>EU meat balance sheets</t>
  </si>
  <si>
    <t>Net production (official and on-farm slaughterings), in heads and tonnes and carcass weight by MS</t>
  </si>
  <si>
    <t>Livestock numbers</t>
  </si>
  <si>
    <t>EU dairy balance sheets</t>
  </si>
  <si>
    <t>Production by MS</t>
  </si>
  <si>
    <t>Area, production, yield and beginning stocks by MS</t>
  </si>
  <si>
    <t>Maize area</t>
  </si>
  <si>
    <t>Maize yield</t>
  </si>
  <si>
    <t>Maize area (thousand hectares)</t>
  </si>
  <si>
    <t>Maize gross production (thousand tonnes)</t>
  </si>
  <si>
    <t>Maize yield (tonnes/hectare)</t>
  </si>
  <si>
    <t>EU oilseeds balance sheets</t>
  </si>
  <si>
    <t>Total oilseeds area</t>
  </si>
  <si>
    <t>Total oilseeds production</t>
  </si>
  <si>
    <t>Average oilseeds yield</t>
  </si>
  <si>
    <t>EU sugar balance sheets</t>
  </si>
  <si>
    <t>White sugar</t>
  </si>
  <si>
    <t>Bovine net production (heads)</t>
  </si>
  <si>
    <t>Bovine net production (tonnes)</t>
  </si>
  <si>
    <t>Dairy cows milk production (thousand tonnes)</t>
  </si>
  <si>
    <t>Cows milk production (thousand tonnes)</t>
  </si>
  <si>
    <t>Whole milk powder</t>
  </si>
  <si>
    <t>Skimmed milk powder</t>
  </si>
  <si>
    <t>Whey</t>
  </si>
  <si>
    <t>Cheese from cows milk production (thousand tonnes)</t>
  </si>
  <si>
    <t>Total cheese</t>
  </si>
  <si>
    <t>Cheese from cow milk</t>
  </si>
  <si>
    <t>Apples</t>
  </si>
  <si>
    <t>Peaches &amp; Nectarines</t>
  </si>
  <si>
    <t>Tomatoes</t>
  </si>
  <si>
    <t>Note - apples: marketing year 1st August - 31st July</t>
  </si>
  <si>
    <t>Note - peaches &amp; nectarines: marketing year 1st January - 31st December (calendar year)</t>
  </si>
  <si>
    <t>Note - tomatoes: marketing year 1st January - 31st December (calendar year)</t>
  </si>
  <si>
    <t>Olives for oil yield</t>
  </si>
  <si>
    <t>Orange tree orchard area</t>
  </si>
  <si>
    <t>Vineyard area</t>
  </si>
  <si>
    <t>Wine yield</t>
  </si>
  <si>
    <t>EU includes EU Member States from February 2020 (i.e. excluding the UK)</t>
  </si>
  <si>
    <t>Apples production</t>
  </si>
  <si>
    <t>Apples yield</t>
  </si>
  <si>
    <t>Peaches &amp; Nectarines production</t>
  </si>
  <si>
    <t>Peaches &amp; Nectarines yield</t>
  </si>
  <si>
    <t>Tomatoes area</t>
  </si>
  <si>
    <t>Tomatoes production</t>
  </si>
  <si>
    <t>Tomatoes yield</t>
  </si>
  <si>
    <t>2022/5-year average</t>
  </si>
  <si>
    <t>2012-2022</t>
  </si>
  <si>
    <t>Rapeseed area (thousand hectares)</t>
  </si>
  <si>
    <t>Info: Rapeseed includes turnip rape</t>
  </si>
  <si>
    <t>Rapeseed yield (tonnes/hectare)</t>
  </si>
  <si>
    <t xml:space="preserve">Annual rate of change
</t>
  </si>
  <si>
    <t>Sheep and goat net production (heads)</t>
  </si>
  <si>
    <t>Sheep and goat net production (tonnes)</t>
  </si>
  <si>
    <t>Sheep and goat net production (thousand heads)</t>
  </si>
  <si>
    <t>2023/2022</t>
  </si>
  <si>
    <t>2023/5-year average</t>
  </si>
  <si>
    <t>2014-2023</t>
  </si>
  <si>
    <t>Apple tree orchard area (thousand hectares)</t>
  </si>
  <si>
    <t>Peaches and nectarines tree orchard area (thousand hectares)</t>
  </si>
  <si>
    <r>
      <rPr>
        <i/>
        <vertAlign val="superscript"/>
        <sz val="10"/>
        <color theme="1"/>
        <rFont val="Verdana"/>
        <family val="2"/>
      </rPr>
      <t>1</t>
    </r>
    <r>
      <rPr>
        <i/>
        <sz val="10"/>
        <color theme="1"/>
        <rFont val="Verdana"/>
        <family val="2"/>
      </rPr>
      <t>stocks by the beginning of July.</t>
    </r>
  </si>
  <si>
    <r>
      <rPr>
        <i/>
        <vertAlign val="superscript"/>
        <sz val="10"/>
        <rFont val="Verdana"/>
        <family val="2"/>
      </rPr>
      <t>1</t>
    </r>
    <r>
      <rPr>
        <i/>
        <sz val="10"/>
        <color theme="1"/>
        <rFont val="Verdana"/>
        <family val="2"/>
      </rPr>
      <t>consumption also includes stock variation.</t>
    </r>
  </si>
  <si>
    <r>
      <t>1</t>
    </r>
    <r>
      <rPr>
        <i/>
        <sz val="10"/>
        <color indexed="8"/>
        <rFont val="Verdana"/>
        <family val="2"/>
      </rPr>
      <t>Domestic use includes stock changes</t>
    </r>
  </si>
  <si>
    <r>
      <t>4</t>
    </r>
    <r>
      <rPr>
        <i/>
        <sz val="10"/>
        <rFont val="Verdana"/>
        <family val="2"/>
      </rPr>
      <t>Domestic use includes stock changes</t>
    </r>
    <r>
      <rPr>
        <i/>
        <vertAlign val="superscript"/>
        <sz val="10"/>
        <color theme="1"/>
        <rFont val="Verdana"/>
        <family val="2"/>
      </rPr>
      <t>.</t>
    </r>
  </si>
  <si>
    <r>
      <t>1</t>
    </r>
    <r>
      <rPr>
        <i/>
        <sz val="10"/>
        <rFont val="Verdana"/>
        <family val="2"/>
      </rPr>
      <t>Includes buttermilk, drinks with milk base and other fresh commodities</t>
    </r>
  </si>
  <si>
    <r>
      <t>2</t>
    </r>
    <r>
      <rPr>
        <i/>
        <sz val="10"/>
        <rFont val="Verdana"/>
        <family val="2"/>
      </rPr>
      <t>Consumption includes stock changes</t>
    </r>
  </si>
  <si>
    <r>
      <t>1</t>
    </r>
    <r>
      <rPr>
        <i/>
        <sz val="10"/>
        <rFont val="Verdana"/>
        <family val="2"/>
      </rPr>
      <t>Other milk includes goat, ewe and buffalo milk</t>
    </r>
    <r>
      <rPr>
        <i/>
        <vertAlign val="superscript"/>
        <sz val="10"/>
        <color theme="1"/>
        <rFont val="Verdana"/>
        <family val="2"/>
      </rPr>
      <t>.</t>
    </r>
  </si>
  <si>
    <r>
      <t>2</t>
    </r>
    <r>
      <rPr>
        <i/>
        <sz val="10"/>
        <rFont val="Verdana"/>
        <family val="2"/>
      </rPr>
      <t>Processed cheese impact includes production and net exports of processed cheese</t>
    </r>
    <r>
      <rPr>
        <i/>
        <vertAlign val="superscript"/>
        <sz val="10"/>
        <color theme="1"/>
        <rFont val="Verdana"/>
        <family val="2"/>
      </rPr>
      <t>.</t>
    </r>
  </si>
  <si>
    <r>
      <t>3</t>
    </r>
    <r>
      <rPr>
        <i/>
        <sz val="10"/>
        <rFont val="Verdana"/>
        <family val="2"/>
      </rPr>
      <t>Imports and exports include processed cheese</t>
    </r>
    <r>
      <rPr>
        <i/>
        <vertAlign val="superscript"/>
        <sz val="10"/>
        <color theme="1"/>
        <rFont val="Verdana"/>
        <family val="2"/>
      </rPr>
      <t>.</t>
    </r>
  </si>
  <si>
    <r>
      <t>1</t>
    </r>
    <r>
      <rPr>
        <i/>
        <sz val="10"/>
        <rFont val="Verdana"/>
        <family val="2"/>
      </rPr>
      <t>Dairy cow numbers refer to the end of the year (historical figures from the December cattle survey)</t>
    </r>
    <r>
      <rPr>
        <i/>
        <vertAlign val="superscript"/>
        <sz val="10"/>
        <color theme="1"/>
        <rFont val="Verdana"/>
        <family val="2"/>
      </rPr>
      <t>.</t>
    </r>
  </si>
  <si>
    <r>
      <rPr>
        <i/>
        <vertAlign val="superscript"/>
        <sz val="10"/>
        <rFont val="Verdana"/>
        <family val="2"/>
      </rPr>
      <t>2</t>
    </r>
    <r>
      <rPr>
        <i/>
        <sz val="10"/>
        <rFont val="Verdana"/>
        <family val="2"/>
      </rPr>
      <t>Milk yield is dairy cow production per dairy cows (milk from dairy cows represent around 98% of EU total cow milk production).</t>
    </r>
  </si>
  <si>
    <r>
      <t>3</t>
    </r>
    <r>
      <rPr>
        <i/>
        <sz val="10"/>
        <rFont val="Verdana"/>
        <family val="2"/>
      </rPr>
      <t>Delivery ratio is milk delivered to dairies per total production</t>
    </r>
    <r>
      <rPr>
        <i/>
        <vertAlign val="superscript"/>
        <sz val="10"/>
        <color theme="1"/>
        <rFont val="Verdana"/>
        <family val="2"/>
      </rPr>
      <t>.</t>
    </r>
  </si>
  <si>
    <r>
      <t>1</t>
    </r>
    <r>
      <rPr>
        <i/>
        <sz val="10"/>
        <rFont val="Verdana"/>
        <family val="2"/>
      </rPr>
      <t>In retail weight. Coefficients to transform carcass weight into retail weight are 0.7 for beef and veal meat, 0.78 for pigmeat and 0.88 for both poultry meat and sheep and goat meat.</t>
    </r>
  </si>
  <si>
    <r>
      <rPr>
        <i/>
        <vertAlign val="superscript"/>
        <sz val="10"/>
        <color theme="1"/>
        <rFont val="Verdana"/>
        <family val="2"/>
      </rPr>
      <t>1</t>
    </r>
    <r>
      <rPr>
        <i/>
        <sz val="10"/>
        <color theme="1"/>
        <rFont val="Verdana"/>
        <family val="2"/>
      </rPr>
      <t>In retail weight. Coefficients to transform carcass weight into retail weight are 0.7 for beef and veal meat.</t>
    </r>
  </si>
  <si>
    <r>
      <t>1</t>
    </r>
    <r>
      <rPr>
        <i/>
        <sz val="10"/>
        <rFont val="Verdana"/>
        <family val="2"/>
      </rPr>
      <t xml:space="preserve">In retail weight. Coefficients to transform carcass weight into retail weight are 0.78 for pigmeat. </t>
    </r>
  </si>
  <si>
    <r>
      <t>1</t>
    </r>
    <r>
      <rPr>
        <i/>
        <sz val="10"/>
        <rFont val="Verdana"/>
        <family val="2"/>
      </rPr>
      <t xml:space="preserve">In retail weight. Coefficients to transform carcass weight into retail weight are 0.88 for poultry meat. </t>
    </r>
  </si>
  <si>
    <r>
      <t>1</t>
    </r>
    <r>
      <rPr>
        <i/>
        <sz val="10"/>
        <rFont val="Verdana"/>
        <family val="2"/>
      </rPr>
      <t>In retail weight. Coefficients to transform carcass weight into retail weight are 0.88 for sheep and goat meat.</t>
    </r>
  </si>
  <si>
    <t>Denatured</t>
  </si>
  <si>
    <t>Undenatured</t>
  </si>
  <si>
    <t>Pure</t>
  </si>
  <si>
    <t>Blended</t>
  </si>
  <si>
    <t>Total cereal gross production</t>
  </si>
  <si>
    <t>Soft wheat gross production</t>
  </si>
  <si>
    <t>Durum wheat gross production</t>
  </si>
  <si>
    <t>Barley gross production</t>
  </si>
  <si>
    <t>Maize gross production</t>
  </si>
  <si>
    <t>Rye gross production</t>
  </si>
  <si>
    <t>Sorghum gross production</t>
  </si>
  <si>
    <t>Oats gross production</t>
  </si>
  <si>
    <t>Triticale gross production</t>
  </si>
  <si>
    <t>Other cereals gross production</t>
  </si>
  <si>
    <t xml:space="preserve">Note 1: the olive oil marketing year is October-September. </t>
  </si>
  <si>
    <t>2023/2024f</t>
  </si>
  <si>
    <t>Area (1 000 ha)</t>
  </si>
  <si>
    <t>Note 3: before 2012/2013 Croatia is not included in EU figures.</t>
  </si>
  <si>
    <t>Area (of sugar beet) (1 000 ha)</t>
  </si>
  <si>
    <t>Yield (of sugar beet) (t/ha)</t>
  </si>
  <si>
    <t xml:space="preserve">Note 1: the sugar marketing year is October-September. </t>
  </si>
  <si>
    <t>Area (of olives for oil) (1 000 ha)</t>
  </si>
  <si>
    <t>Yield (of olives for oil) (t/ha)</t>
  </si>
  <si>
    <t>other use</t>
  </si>
  <si>
    <r>
      <rPr>
        <i/>
        <vertAlign val="superscript"/>
        <sz val="10"/>
        <color theme="1"/>
        <rFont val="Verdana"/>
        <family val="2"/>
      </rPr>
      <t xml:space="preserve">1 </t>
    </r>
    <r>
      <rPr>
        <i/>
        <sz val="10"/>
        <color theme="1"/>
        <rFont val="Verdana"/>
        <family val="2"/>
      </rPr>
      <t>IT, FR, ES, DE, PT</t>
    </r>
  </si>
  <si>
    <t>Note 3: trade of processed apples is expressed in fresh apple equivalent. The conversion coefficients used to convert processed products into fresh apple weight rates vary between 1.3 and 6.</t>
  </si>
  <si>
    <t xml:space="preserve">Note 1: the wine marketing year is August-July. </t>
  </si>
  <si>
    <t>Note 1: the tomatoes marketing year is January-December (calendar year).</t>
  </si>
  <si>
    <t>Note: due to confidentiality of reported data by Luxembourg it has been removed from the EU aggregates. This is valid only for dairy balance sheets.</t>
  </si>
  <si>
    <t>of which IT, EL, ES and FR</t>
  </si>
  <si>
    <t xml:space="preserve">of which  EL and ES </t>
  </si>
  <si>
    <t xml:space="preserve">Total area (1000 ha) </t>
  </si>
  <si>
    <t xml:space="preserve">Total Yield (t/ha) </t>
  </si>
  <si>
    <t>2022e</t>
  </si>
  <si>
    <t>2023f</t>
  </si>
  <si>
    <t>Production (of sugar beet) (million t of beet)</t>
  </si>
  <si>
    <t>Yield (of oil of olives) (oil/kg of olives)</t>
  </si>
  <si>
    <t>Orange tree orchard area (thousand hectares)</t>
  </si>
  <si>
    <t>Peaches &amp; Nectarines orchard tree area</t>
  </si>
  <si>
    <t>Apples balance sheet</t>
  </si>
  <si>
    <t>Peaches &amp; Nectarines balance sheet</t>
  </si>
  <si>
    <t>Tomatoes balance sheet</t>
  </si>
  <si>
    <t>Note: Before 2009, Slovenia, Belgium, Malta, Portugal and Sweden did not report the on-farm slaughtering data.</t>
  </si>
  <si>
    <t>Apple tree orchard area</t>
  </si>
  <si>
    <t>Milk supply and utilisation</t>
  </si>
  <si>
    <t>Whey balance sheet</t>
  </si>
  <si>
    <t>Cheese from cow milk production (thousand tonnes)</t>
  </si>
  <si>
    <t>Cow milk production (thousand tonnes)</t>
  </si>
  <si>
    <t>Dairy cow milk production (thousand tonnes)</t>
  </si>
  <si>
    <t xml:space="preserve">Cow milk </t>
  </si>
  <si>
    <t xml:space="preserve">Dairy cow milk </t>
  </si>
  <si>
    <t>Total butter</t>
  </si>
  <si>
    <t>Whey powder</t>
  </si>
  <si>
    <t>EU specialised crops balance sheets</t>
  </si>
  <si>
    <t>Butter (80-90% fat)</t>
  </si>
  <si>
    <t>Butter (80-90% fat) production</t>
  </si>
  <si>
    <t>Sheep and goat meat balance sheet</t>
  </si>
  <si>
    <t>Poultry net production (heads)</t>
  </si>
  <si>
    <t>Poultry net production (tonnes)</t>
  </si>
  <si>
    <t>Bovine net production</t>
  </si>
  <si>
    <t>Pig meat net production</t>
  </si>
  <si>
    <t>Poultry meat net production</t>
  </si>
  <si>
    <t>Sheep and goat net production</t>
  </si>
  <si>
    <t>Pig net production (heads)</t>
  </si>
  <si>
    <t>Pig net production (tonnes)</t>
  </si>
  <si>
    <t>Pig net production - total: official and on-farm slaughterings (thousand heads)</t>
  </si>
  <si>
    <t>Pig net production - total: official and on-farm slaughterings (thousand tonnes)</t>
  </si>
  <si>
    <t>Pig carcass weight (kg/head)</t>
  </si>
  <si>
    <t>Number of  suckler cows - December census (thousand heads)</t>
  </si>
  <si>
    <t>Number of live pigs - December census (thousand heads)</t>
  </si>
  <si>
    <t>Number of breeding sows - December census (thousand heads)</t>
  </si>
  <si>
    <t>EU tomatoes balance sheet (thousand tonnes fresh equivalent)</t>
  </si>
  <si>
    <t>Number of suckler cows</t>
  </si>
  <si>
    <t>Number of live pigs</t>
  </si>
  <si>
    <t>Number of breeding sows</t>
  </si>
  <si>
    <t>Dairy cows (number)</t>
  </si>
  <si>
    <t>Suckler cows (number)</t>
  </si>
  <si>
    <t>Live pigs (number)</t>
  </si>
  <si>
    <t>Breeding sows (number)</t>
  </si>
  <si>
    <t>ARABLE CROPS</t>
  </si>
  <si>
    <t>CEREALS</t>
  </si>
  <si>
    <t>OILSEEDS</t>
  </si>
  <si>
    <t>SUGAR</t>
  </si>
  <si>
    <t>BIOFUELS</t>
  </si>
  <si>
    <t>SPECIALISED CROPS</t>
  </si>
  <si>
    <t>DAIRY</t>
  </si>
  <si>
    <t>MEAT</t>
  </si>
  <si>
    <t>Note 2: Area and yield (of wine) are reported per calendar year, and attributed to the corresponding marketing year starting in a given year (e.g. 2005 = marketing year 2005/2006)</t>
  </si>
  <si>
    <t>Note 2: Area and yield (of apples) are reported per calendar year, and attributed to the corresponding marketing year starting in a given year (e.g. 2005 = marketing year 2005/2006)</t>
  </si>
  <si>
    <t>Note 1: the protein crops marketing year is July-June.</t>
  </si>
  <si>
    <t xml:space="preserve"> other dry pulses</t>
  </si>
  <si>
    <t xml:space="preserve"> Chickpeas</t>
  </si>
  <si>
    <t xml:space="preserve"> Lupins</t>
  </si>
  <si>
    <t xml:space="preserve"> Lentils</t>
  </si>
  <si>
    <t xml:space="preserve"> Broad beans</t>
  </si>
  <si>
    <t xml:space="preserve"> Field peas</t>
  </si>
  <si>
    <t>EU protein crops balance sheet (million tonnes)</t>
  </si>
  <si>
    <t>Other dry pulses yield (tonnes/hectare)</t>
  </si>
  <si>
    <t>Other dry pulses production (thousand tonnes)</t>
  </si>
  <si>
    <t>Other dry pulses area (thousand hectares)</t>
  </si>
  <si>
    <t>Lupins yield (tonnes/hectare)</t>
  </si>
  <si>
    <t>Lupins production (thousand tonnes)</t>
  </si>
  <si>
    <t>Lupins area (thousand hectares)</t>
  </si>
  <si>
    <t>Broad beans yield (tonnes/hectare)</t>
  </si>
  <si>
    <t>Broad beans production (thousand tonnes)</t>
  </si>
  <si>
    <t>Broad beans area (thousand hectares)</t>
  </si>
  <si>
    <t>Field peas yield (tonnes/hectare)</t>
  </si>
  <si>
    <t>Field peas production (thousand tonnes)</t>
  </si>
  <si>
    <t>Field peas area (thousand hectares)</t>
  </si>
  <si>
    <t>Average protein crop yields - field peas, broad beans, lupins and other dry pulses (tonnes/hectare)</t>
  </si>
  <si>
    <t>Total protein crop production - field peas, broad beans, lupins and other dry pulses (thousand tonnes)</t>
  </si>
  <si>
    <t>Total protein crop area - field peas, broad beans, lupins and other dry pulses (thousand hectares)</t>
  </si>
  <si>
    <t>Note 2: Area and yield (of protein crops) are reported per calendar year, and attributed to the corresponding marketing year starting in a given year (e.g. 2005 = marketing year 2005/2006)</t>
  </si>
  <si>
    <t>PROTEIN CROPS</t>
  </si>
  <si>
    <t>EU protein crops balance sheets</t>
  </si>
  <si>
    <t>Protein crops</t>
  </si>
  <si>
    <t>Protein crops balance sheet</t>
  </si>
  <si>
    <t>Total protein crop area - field peas, broad beans, lupins and other dry pulse</t>
  </si>
  <si>
    <t>Total protein crop area</t>
  </si>
  <si>
    <t>Total protein crop production</t>
  </si>
  <si>
    <t>Total protein crop production - field peas, broad beans, lupins and other dry pulse</t>
  </si>
  <si>
    <t>Average protein crop yields</t>
  </si>
  <si>
    <t>Average protein crop yields - field peas, broad beans, lupins and other dry pulse</t>
  </si>
  <si>
    <t>Field peas area</t>
  </si>
  <si>
    <t>Field peas production</t>
  </si>
  <si>
    <t>Field peas yield</t>
  </si>
  <si>
    <t>Broad beans area</t>
  </si>
  <si>
    <t>Broad beans production</t>
  </si>
  <si>
    <t>Broad beans yield</t>
  </si>
  <si>
    <t>Lupins area</t>
  </si>
  <si>
    <t>Lupins production</t>
  </si>
  <si>
    <t>Lupins yield</t>
  </si>
  <si>
    <t>Other dry pulses area</t>
  </si>
  <si>
    <t>Other dry pulses production</t>
  </si>
  <si>
    <t>Other dry pulses yield</t>
  </si>
  <si>
    <t>Note - protein crops: marketing year 1st July - 30th June</t>
  </si>
  <si>
    <t>Note - oilseeds, for all  oilseed classes:  marketing year 1st July - 30th June</t>
  </si>
  <si>
    <t>Note - cereals, for all cereal classes: marketing year 1st July - 30th June</t>
  </si>
  <si>
    <t>Correction: processed data for Exports, Imports, Consumption, Per capita consumption and Self-sufficiency rate (%) was corrected on 04/04/23.</t>
  </si>
  <si>
    <t>Note 2: Area and yield (of cereals) are reported per calendar year, and attributed to the corresponding marketing year starting in a given year (e.g. 2005 = marketing year 2005/2006).</t>
  </si>
  <si>
    <t>Note 2: Area and yield (of barley) are reported per calendar year, and attributed to the corresponding marketing year starting in a given year (e.g. 2005 = marketing year 2005/2006).</t>
  </si>
  <si>
    <t>Note 2: Area and yield (of rye) are reported per calendar year, and attributed to the corresponding marketing year starting in a given year (e.g. 2005 = marketing year 2005/2006).</t>
  </si>
  <si>
    <t>Note 2: Area and yield (of triticale) are reported per calendar year, and attributed to the corresponding marketing year starting in a given year (e.g. 2005 = marketing year 2005/2006).</t>
  </si>
  <si>
    <t>Note 2: Area and yield (of oats) are reported per calendar year, and attributed to the corresponding marketing year starting in a given year (e.g. 2005 = marketing year 2005/2006).</t>
  </si>
  <si>
    <t>Note 2: Area and yield (of sorghum) are reported per calendar year, and attributed to the corresponding marketing year starting in a given year (e.g. 2005 = marketing year 2005/2006).</t>
  </si>
  <si>
    <t>Note 2: Area and yield (of maize) are reported per calendar year, and attributed to the corresponding marketing year starting in a given year (e.g. 2005 = marketing year 2005/2006).</t>
  </si>
  <si>
    <t>Note 2: Area and yield (of durum wheat) are reported per calendar year, and attributed to the corresponding marketing year starting in a given year (e.g. 2005 = marketing year 2005/2006).</t>
  </si>
  <si>
    <t>Note 2: Area and yield (of soft wheat) are reported per calendar year, and attributed to the corresponding marketing year starting in a given year (e.g. 2005 = marketing year 2005/2006).</t>
  </si>
  <si>
    <t>Note 2: Area and yield (of other cereals) are reported per calendar year, and attributed to the corresponding marketing year starting in a given year (e.g. 2005 = marketing year 2005/2006).</t>
  </si>
  <si>
    <t>Note 3: trade of processed oranges is estimated using conversion coefficients into fresh equivalent. Conversion coefficients used to convert processed products into fresh oranges weights vary between 0.3 and 12.</t>
  </si>
  <si>
    <t>Note 2: Area and yield (of oilseeds) are reported per calendar year, and attributed to the corresponding marketing year starting in a given year (e.g. 2005 = marketing year 2005/2006).</t>
  </si>
  <si>
    <t>Note 2: Area and yield (of sugar beet) are reported per calendar year, and attributed to the corresponding marketing year starting in a given year (e.g. 2005 = marketing year 2005/2006).</t>
  </si>
  <si>
    <t>Note 2: Area and yield (of olives for oil) are reported per calendar year, and attributed to the corresponding marketing year starting in a given year (e.g. 2005 = marketing year 2005/2006).</t>
  </si>
  <si>
    <t>Note 2: Area and yield (of oranges) are reported per calendar year, and attributed to the corresponding marketing year starting in a given year (e.g. 2005 = marketing year 2005/2006).</t>
  </si>
  <si>
    <t xml:space="preserve">Note 1: the oilseeds marketing year is July-June. </t>
  </si>
  <si>
    <r>
      <rPr>
        <i/>
        <vertAlign val="superscript"/>
        <sz val="10"/>
        <rFont val="Verdana"/>
        <family val="2"/>
      </rPr>
      <t>1</t>
    </r>
    <r>
      <rPr>
        <i/>
        <sz val="10"/>
        <rFont val="Verdana"/>
        <family val="2"/>
      </rPr>
      <t>Domestic use includes stock changes</t>
    </r>
    <r>
      <rPr>
        <i/>
        <vertAlign val="superscript"/>
        <sz val="10"/>
        <color theme="1"/>
        <rFont val="Verdana"/>
        <family val="2"/>
      </rPr>
      <t>.</t>
    </r>
  </si>
  <si>
    <t xml:space="preserve"> </t>
  </si>
  <si>
    <t xml:space="preserve">: </t>
  </si>
  <si>
    <t>91 e</t>
  </si>
  <si>
    <t>96 e</t>
  </si>
  <si>
    <t>88 e</t>
  </si>
  <si>
    <t>86 e</t>
  </si>
  <si>
    <t>83 e</t>
  </si>
  <si>
    <t>64 e</t>
  </si>
  <si>
    <t>59 e</t>
  </si>
  <si>
    <t>15 e</t>
  </si>
  <si>
    <t>16 e</t>
  </si>
  <si>
    <t>19 e</t>
  </si>
  <si>
    <t>21 e</t>
  </si>
  <si>
    <t>23 e</t>
  </si>
  <si>
    <t>29 e</t>
  </si>
  <si>
    <t>28 e</t>
  </si>
  <si>
    <t>537 e</t>
  </si>
  <si>
    <t>592 e</t>
  </si>
  <si>
    <t>691 e</t>
  </si>
  <si>
    <t>906 e</t>
  </si>
  <si>
    <t>931 e</t>
  </si>
  <si>
    <t>1233 e</t>
  </si>
  <si>
    <t>1114 e</t>
  </si>
  <si>
    <t>36.5 e</t>
  </si>
  <si>
    <t>36.9 e</t>
  </si>
  <si>
    <t>36.7 e</t>
  </si>
  <si>
    <t>43.4 e</t>
  </si>
  <si>
    <t>40.6 e</t>
  </si>
  <si>
    <t>42.1 e</t>
  </si>
  <si>
    <t>40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</si>
</sst>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_-&quot;£&quot;* #,##0.00_-;\-&quot;£&quot;* #,##0.00_-;_-&quot;£&quot;* &quot;-&quot;??_-;_-@_-"/>
    <numFmt numFmtId="165" formatCode="#,##0.0"/>
    <numFmt numFmtId="166" formatCode="#\ ##0"/>
    <numFmt numFmtId="167" formatCode="0\ &quot;e&quot;"/>
    <numFmt numFmtId="168" formatCode="0.00_)"/>
    <numFmt numFmtId="169" formatCode="0.0"/>
    <numFmt numFmtId="170" formatCode="0.000"/>
    <numFmt numFmtId="171" formatCode="#.#"/>
    <numFmt numFmtId="172" formatCode="#"/>
    <numFmt numFmtId="173" formatCode="#.0"/>
    <numFmt numFmtId="174" formatCode="#,##0.000"/>
    <numFmt numFmtId="175" formatCode="0\ 000&quot;e&quot;"/>
    <numFmt numFmtId="176" formatCode="0\ &quot;b&quot;"/>
    <numFmt numFmtId="177" formatCode="#,##0\ &quot;b&quot;"/>
    <numFmt numFmtId="178" formatCode="#,##0\ &quot;e&quot;"/>
    <numFmt numFmtId="179" formatCode="#,##0.0000"/>
    <numFmt numFmtId="180" formatCode="0.0\ &quot;e&quot;"/>
    <numFmt numFmtId="181" formatCode="0.000\ &quot;e&quot;"/>
    <numFmt numFmtId="182" formatCode="0.0000\ &quot;e&quot;"/>
    <numFmt numFmtId="183" formatCode="#,##0.0\ &quot;e&quot;"/>
    <numFmt numFmtId="184" formatCode="#,##0.00\ &quot;r&quot;"/>
    <numFmt numFmtId="185" formatCode="#,##0\ &quot;r&quot;"/>
    <numFmt numFmtId="186" formatCode="#,##0.000\ &quot;e&quot;"/>
    <numFmt numFmtId="187" formatCode="0\ 000\ &quot;e&quot;"/>
    <numFmt numFmtId="188" formatCode="_-* #,##0.00\ _€_-;\-* #,##0.00\ _€_-;_-* &quot;-&quot;??\ _€_-;_-@_-"/>
    <numFmt numFmtId="189" formatCode="#,##0.0_ ;[Red]\-#,##0.0\ "/>
    <numFmt numFmtId="190" formatCode="0.0%"/>
    <numFmt numFmtId="191" formatCode="#,##0.0_ ;\-#,##0.0\ "/>
    <numFmt numFmtId="192" formatCode="0.00_ ;\-0.00\ "/>
  </numFmts>
  <fonts count="133">
    <font>
      <sz val="11"/>
      <color theme="1"/>
      <name val="Calibri"/>
      <family val="2"/>
      <scheme val="minor"/>
    </font>
    <font>
      <sz val="10"/>
      <color theme="1"/>
      <name val="Verdana"/>
      <family val="2"/>
    </font>
    <font>
      <sz val="10"/>
      <name val="Courier"/>
      <family val="3"/>
    </font>
    <font>
      <sz val="10"/>
      <name val="Arial"/>
      <family val="2"/>
    </font>
    <font>
      <sz val="10"/>
      <name val="Arial"/>
      <family val="2"/>
    </font>
    <font>
      <sz val="7"/>
      <name val="Arial"/>
      <family val="2"/>
    </font>
    <font>
      <sz val="11"/>
      <color indexed="60"/>
      <name val="Calibri"/>
      <family val="2"/>
      <charset val="238"/>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1"/>
      <color theme="1"/>
      <name val="Calibri"/>
      <family val="2"/>
      <scheme val="minor"/>
    </font>
    <font>
      <sz val="10"/>
      <color theme="1"/>
      <name val="Verdana"/>
      <family val="2"/>
    </font>
    <font>
      <b/>
      <sz val="10"/>
      <name val="Verdana"/>
      <family val="2"/>
    </font>
    <font>
      <sz val="10"/>
      <name val="Verdana"/>
      <family val="2"/>
    </font>
    <font>
      <sz val="12"/>
      <color theme="1"/>
      <name val="Verdana"/>
      <family val="2"/>
    </font>
    <font>
      <b/>
      <sz val="10"/>
      <color theme="1"/>
      <name val="Verdana"/>
      <family val="2"/>
    </font>
    <font>
      <b/>
      <sz val="12"/>
      <name val="Verdana"/>
      <family val="2"/>
    </font>
    <font>
      <sz val="12"/>
      <name val="Verdana"/>
      <family val="2"/>
    </font>
    <font>
      <b/>
      <sz val="10"/>
      <color theme="0" tint="-4.9989318521683403E-2"/>
      <name val="Verdana"/>
      <family val="2"/>
    </font>
    <font>
      <i/>
      <vertAlign val="superscript"/>
      <sz val="10"/>
      <color theme="1"/>
      <name val="Verdana"/>
      <family val="2"/>
    </font>
    <font>
      <i/>
      <sz val="10"/>
      <color theme="1"/>
      <name val="Verdana"/>
      <family val="2"/>
    </font>
    <font>
      <i/>
      <sz val="8"/>
      <name val="Verdana"/>
      <family val="2"/>
    </font>
    <font>
      <b/>
      <i/>
      <sz val="10"/>
      <name val="Verdana"/>
      <family val="2"/>
    </font>
    <font>
      <i/>
      <sz val="10"/>
      <name val="Verdana"/>
      <family val="2"/>
    </font>
    <font>
      <b/>
      <i/>
      <sz val="10"/>
      <color theme="0" tint="-4.9989318521683403E-2"/>
      <name val="Verdana"/>
      <family val="2"/>
    </font>
    <font>
      <i/>
      <sz val="8"/>
      <color theme="1"/>
      <name val="Verdana"/>
      <family val="2"/>
    </font>
    <font>
      <u/>
      <sz val="11"/>
      <color theme="10"/>
      <name val="Calibri"/>
      <family val="2"/>
      <scheme val="minor"/>
    </font>
    <font>
      <u/>
      <sz val="8"/>
      <color theme="10"/>
      <name val="Verdana"/>
      <family val="2"/>
    </font>
    <font>
      <b/>
      <sz val="12"/>
      <color theme="1"/>
      <name val="Verdana"/>
      <family val="2"/>
    </font>
    <font>
      <sz val="11"/>
      <color rgb="FF9C0006"/>
      <name val="Calibri"/>
      <family val="2"/>
      <scheme val="minor"/>
    </font>
    <font>
      <sz val="10"/>
      <name val="Arial"/>
      <family val="2"/>
      <charset val="238"/>
    </font>
    <font>
      <sz val="12"/>
      <color indexed="8"/>
      <name val="Arial MT"/>
    </font>
    <font>
      <sz val="12"/>
      <name val="Arial MT"/>
    </font>
    <font>
      <b/>
      <vertAlign val="superscript"/>
      <sz val="10"/>
      <name val="Verdana"/>
      <family val="2"/>
    </font>
    <font>
      <vertAlign val="superscript"/>
      <sz val="10"/>
      <name val="Verdana"/>
      <family val="2"/>
    </font>
    <font>
      <sz val="10"/>
      <color indexed="8"/>
      <name val="Verdana"/>
      <family val="2"/>
    </font>
    <font>
      <sz val="10"/>
      <color theme="0"/>
      <name val="Verdana"/>
      <family val="2"/>
    </font>
    <font>
      <i/>
      <vertAlign val="superscript"/>
      <sz val="10"/>
      <color indexed="8"/>
      <name val="Verdana"/>
      <family val="2"/>
    </font>
    <font>
      <i/>
      <sz val="10"/>
      <color indexed="8"/>
      <name val="Verdana"/>
      <family val="2"/>
    </font>
    <font>
      <i/>
      <sz val="8"/>
      <color theme="0"/>
      <name val="Verdana"/>
      <family val="2"/>
    </font>
    <font>
      <sz val="10"/>
      <name val="Calibri"/>
      <family val="2"/>
    </font>
    <font>
      <sz val="10"/>
      <color theme="1"/>
      <name val="Arial"/>
      <family val="2"/>
    </font>
    <font>
      <b/>
      <sz val="10"/>
      <name val="Calibri"/>
      <family val="2"/>
    </font>
    <font>
      <u/>
      <sz val="10"/>
      <color theme="10"/>
      <name val="Verdana"/>
      <family val="2"/>
    </font>
    <font>
      <u/>
      <sz val="10"/>
      <color theme="10"/>
      <name val="Calibri"/>
      <family val="2"/>
      <scheme val="minor"/>
    </font>
    <font>
      <i/>
      <sz val="10"/>
      <color rgb="FF009900"/>
      <name val="Verdana"/>
      <family val="2"/>
    </font>
    <font>
      <b/>
      <sz val="14"/>
      <color theme="1"/>
      <name val="Verdana"/>
      <family val="2"/>
    </font>
    <font>
      <i/>
      <sz val="10"/>
      <color theme="0"/>
      <name val="Verdana"/>
      <family val="2"/>
    </font>
    <font>
      <sz val="11"/>
      <color theme="0"/>
      <name val="Calibri"/>
      <family val="2"/>
      <scheme val="minor"/>
    </font>
    <font>
      <sz val="11"/>
      <color rgb="FF9C6500"/>
      <name val="Calibri"/>
      <family val="2"/>
      <scheme val="minor"/>
    </font>
    <font>
      <b/>
      <sz val="11"/>
      <color theme="0"/>
      <name val="Calibri"/>
      <family val="2"/>
      <scheme val="minor"/>
    </font>
    <font>
      <sz val="10"/>
      <color indexed="62"/>
      <name val="Arial"/>
      <family val="2"/>
    </font>
    <font>
      <sz val="10"/>
      <color indexed="48"/>
      <name val="Arial"/>
      <family val="2"/>
    </font>
    <font>
      <b/>
      <sz val="10"/>
      <color indexed="48"/>
      <name val="Arial"/>
      <family val="2"/>
    </font>
    <font>
      <sz val="10"/>
      <color indexed="55"/>
      <name val="Arial"/>
      <family val="2"/>
    </font>
    <font>
      <sz val="10"/>
      <color indexed="10"/>
      <name val="Arial"/>
      <family val="2"/>
    </font>
    <font>
      <sz val="10"/>
      <color theme="0"/>
      <name val="Arial"/>
      <family val="2"/>
    </font>
    <font>
      <sz val="10"/>
      <color indexed="54"/>
      <name val="Arial"/>
      <family val="2"/>
    </font>
    <font>
      <sz val="10"/>
      <name val="Arial"/>
      <family val="2"/>
    </font>
    <font>
      <b/>
      <sz val="10"/>
      <color theme="7"/>
      <name val="Arial"/>
      <family val="2"/>
    </font>
    <font>
      <sz val="10"/>
      <color indexed="19"/>
      <name val="Arial"/>
      <family val="2"/>
    </font>
    <font>
      <sz val="10"/>
      <color indexed="23"/>
      <name val="Arial"/>
      <family val="2"/>
    </font>
    <font>
      <vertAlign val="superscript"/>
      <sz val="10"/>
      <color theme="1"/>
      <name val="Verdana"/>
      <family val="2"/>
    </font>
    <font>
      <sz val="10"/>
      <name val="Times New Roman"/>
      <family val="1"/>
    </font>
    <font>
      <sz val="10"/>
      <color theme="1"/>
      <name val="Calibri"/>
      <family val="2"/>
      <scheme val="minor"/>
    </font>
    <font>
      <sz val="8"/>
      <color theme="1"/>
      <name val="Calibri"/>
      <family val="2"/>
      <scheme val="minor"/>
    </font>
    <font>
      <sz val="10"/>
      <color theme="0" tint="-0.34998626667073579"/>
      <name val="Verdana"/>
      <family val="2"/>
    </font>
    <font>
      <sz val="11"/>
      <color theme="0" tint="-0.34998626667073579"/>
      <name val="Calibri"/>
      <family val="2"/>
      <scheme val="minor"/>
    </font>
    <font>
      <sz val="12"/>
      <color theme="0" tint="-0.34998626667073579"/>
      <name val="Verdana"/>
      <family val="2"/>
    </font>
    <font>
      <sz val="10"/>
      <color theme="0" tint="-0.34998626667073579"/>
      <name val="Calibri"/>
      <family val="2"/>
    </font>
    <font>
      <b/>
      <sz val="10"/>
      <color theme="0" tint="-0.34998626667073579"/>
      <name val="Verdana"/>
      <family val="2"/>
    </font>
    <font>
      <i/>
      <sz val="10"/>
      <color theme="0" tint="-0.34998626667073579"/>
      <name val="Verdana"/>
      <family val="2"/>
    </font>
    <font>
      <i/>
      <sz val="8"/>
      <color theme="0" tint="-0.34998626667073579"/>
      <name val="Verdana"/>
      <family val="2"/>
    </font>
    <font>
      <sz val="8"/>
      <color theme="0" tint="-0.34998626667073579"/>
      <name val="Calibri"/>
      <family val="2"/>
      <scheme val="minor"/>
    </font>
    <font>
      <sz val="8"/>
      <color theme="0" tint="-0.34998626667073579"/>
      <name val="Verdana"/>
      <family val="2"/>
    </font>
    <font>
      <sz val="8"/>
      <color theme="1"/>
      <name val="Verdana"/>
      <family val="2"/>
    </font>
    <font>
      <sz val="8"/>
      <name val="Verdana"/>
      <family val="2"/>
    </font>
    <font>
      <b/>
      <sz val="10"/>
      <color theme="0" tint="-0.14999847407452621"/>
      <name val="Verdana"/>
      <family val="2"/>
    </font>
    <font>
      <b/>
      <sz val="11"/>
      <color theme="1"/>
      <name val="Calibri"/>
      <family val="2"/>
      <scheme val="minor"/>
    </font>
    <font>
      <sz val="11"/>
      <name val="Verdana"/>
      <family val="2"/>
    </font>
    <font>
      <i/>
      <sz val="16"/>
      <name val="Verdana"/>
      <family val="2"/>
    </font>
    <font>
      <sz val="8"/>
      <name val="Calibri"/>
      <family val="2"/>
      <scheme val="minor"/>
    </font>
    <font>
      <sz val="10"/>
      <color rgb="FF000000"/>
      <name val="Verdana"/>
      <family val="2"/>
    </font>
    <font>
      <b/>
      <sz val="10"/>
      <color rgb="FF000000"/>
      <name val="Verdana"/>
      <family val="2"/>
    </font>
    <font>
      <i/>
      <sz val="10"/>
      <color rgb="FF000000"/>
      <name val="Verdana"/>
      <family val="2"/>
    </font>
    <font>
      <sz val="11"/>
      <color rgb="FFFF0000"/>
      <name val="Calibri"/>
      <family val="2"/>
      <scheme val="minor"/>
    </font>
    <font>
      <sz val="10"/>
      <color rgb="FFFF0000"/>
      <name val="Verdana"/>
      <family val="2"/>
    </font>
    <font>
      <i/>
      <vertAlign val="superscript"/>
      <sz val="10"/>
      <name val="Verdan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rgb="FF9C0006"/>
      <name val="Arial"/>
      <family val="2"/>
    </font>
    <font>
      <sz val="10"/>
      <color rgb="FF9C6500"/>
      <name val="Arial"/>
      <family val="2"/>
    </font>
    <font>
      <sz val="10"/>
      <name val="Arial"/>
      <family val="2"/>
      <charset val="186"/>
    </font>
    <font>
      <sz val="10"/>
      <color indexed="8"/>
      <name val="Arial"/>
      <family val="2"/>
    </font>
    <font>
      <sz val="9"/>
      <name val="Geneva"/>
    </font>
    <font>
      <sz val="11"/>
      <name val="Arial"/>
      <family val="2"/>
    </font>
    <font>
      <sz val="10"/>
      <name val="Geneva"/>
    </font>
    <font>
      <sz val="10"/>
      <color rgb="FF006100"/>
      <name val="Arial"/>
      <family val="2"/>
    </font>
    <font>
      <b/>
      <sz val="18"/>
      <color theme="3"/>
      <name val="Cambria"/>
      <family val="2"/>
      <scheme val="major"/>
    </font>
    <font>
      <i/>
      <sz val="11"/>
      <color theme="1"/>
      <name val="Calibri"/>
      <family val="2"/>
      <scheme val="minor"/>
    </font>
    <font>
      <i/>
      <sz val="10"/>
      <color rgb="FFFF0000"/>
      <name val="Verdana"/>
      <family val="2"/>
    </font>
    <font>
      <i/>
      <sz val="8"/>
      <color theme="1"/>
      <name val="EC Square Sans Cond Pro"/>
      <family val="2"/>
    </font>
    <font>
      <b/>
      <sz val="11"/>
      <color rgb="FFFF0000"/>
      <name val="Calibri"/>
      <family val="2"/>
      <scheme val="minor"/>
    </font>
    <font>
      <sz val="11"/>
      <name val="Calibri"/>
      <family val="2"/>
      <scheme val="minor"/>
    </font>
    <font>
      <b/>
      <sz val="10"/>
      <color rgb="FFB28290"/>
      <name val="Verdana"/>
      <family val="2"/>
    </font>
    <font>
      <sz val="10"/>
      <color rgb="FFB28290"/>
      <name val="Verdana"/>
      <family val="2"/>
    </font>
    <font>
      <i/>
      <sz val="10"/>
      <color rgb="FFB28290"/>
      <name val="Verdana"/>
      <family val="2"/>
    </font>
    <font>
      <sz val="7"/>
      <color theme="1"/>
      <name val="Verdana"/>
      <family val="2"/>
    </font>
    <font>
      <b/>
      <sz val="7"/>
      <color theme="1"/>
      <name val="Verdana"/>
      <family val="2"/>
    </font>
    <font>
      <i/>
      <sz val="7"/>
      <color theme="1"/>
      <name val="Verdana"/>
      <family val="2"/>
    </font>
    <font>
      <sz val="7"/>
      <color rgb="FFFF0000"/>
      <name val="Verdana"/>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5"/>
      </patternFill>
    </fill>
    <fill>
      <patternFill patternType="solid">
        <fgColor rgb="FFFFC7CE"/>
      </patternFill>
    </fill>
    <fill>
      <patternFill patternType="solid">
        <fgColor theme="0"/>
        <bgColor indexed="64"/>
      </patternFill>
    </fill>
    <fill>
      <patternFill patternType="solid">
        <fgColor rgb="FFFFEB9C"/>
      </patternFill>
    </fill>
    <fill>
      <patternFill patternType="solid">
        <fgColor rgb="FFA5A5A5"/>
      </patternFill>
    </fill>
    <fill>
      <patternFill patternType="solid">
        <fgColor theme="4" tint="0.39997558519241921"/>
        <bgColor indexed="65"/>
      </patternFill>
    </fill>
    <fill>
      <patternFill patternType="solid">
        <fgColor theme="7" tint="0.39997558519241921"/>
        <bgColor indexed="65"/>
      </patternFill>
    </fill>
    <fill>
      <patternFill patternType="solid">
        <fgColor rgb="FFE1CDD4"/>
        <bgColor indexed="64"/>
      </patternFill>
    </fill>
    <fill>
      <patternFill patternType="solid">
        <fgColor rgb="FFF2F2F2"/>
        <bgColor indexed="64"/>
      </patternFill>
    </fill>
    <fill>
      <patternFill patternType="solid">
        <fgColor rgb="FFB28290"/>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theme="0" tint="-4.9989318521683403E-2"/>
      </left>
      <right style="medium">
        <color theme="0" tint="-4.9989318521683403E-2"/>
      </right>
      <top/>
      <bottom/>
      <diagonal/>
    </border>
    <border>
      <left/>
      <right style="medium">
        <color theme="0" tint="-4.9989318521683403E-2"/>
      </right>
      <top/>
      <bottom/>
      <diagonal/>
    </border>
    <border>
      <left style="medium">
        <color theme="0" tint="-4.9989318521683403E-2"/>
      </left>
      <right/>
      <top/>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double">
        <color rgb="FF3F3F3F"/>
      </left>
      <right style="double">
        <color rgb="FF3F3F3F"/>
      </right>
      <top style="double">
        <color rgb="FF3F3F3F"/>
      </top>
      <bottom style="double">
        <color rgb="FF3F3F3F"/>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style="medium">
        <color theme="0"/>
      </right>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medium">
        <color theme="0"/>
      </bottom>
      <diagonal/>
    </border>
    <border>
      <left style="medium">
        <color theme="0" tint="-4.9989318521683403E-2"/>
      </left>
      <right style="medium">
        <color theme="0"/>
      </right>
      <top/>
      <bottom/>
      <diagonal/>
    </border>
    <border>
      <left/>
      <right/>
      <top style="medium">
        <color theme="0"/>
      </top>
      <bottom/>
      <diagonal/>
    </border>
    <border>
      <left/>
      <right/>
      <top/>
      <bottom style="medium">
        <color theme="0"/>
      </bottom>
      <diagonal/>
    </border>
    <border>
      <left style="medium">
        <color theme="0" tint="-4.9989318521683403E-2"/>
      </left>
      <right style="medium">
        <color theme="0" tint="-4.9989318521683403E-2"/>
      </right>
      <top style="medium">
        <color theme="0"/>
      </top>
      <bottom style="medium">
        <color theme="0"/>
      </bottom>
      <diagonal/>
    </border>
    <border>
      <left/>
      <right style="medium">
        <color theme="0" tint="-4.9989318521683403E-2"/>
      </right>
      <top style="medium">
        <color theme="0"/>
      </top>
      <bottom style="medium">
        <color theme="0"/>
      </bottom>
      <diagonal/>
    </border>
    <border>
      <left style="medium">
        <color theme="0"/>
      </left>
      <right style="medium">
        <color theme="0" tint="-4.9989318521683403E-2"/>
      </right>
      <top/>
      <bottom/>
      <diagonal/>
    </border>
    <border>
      <left style="medium">
        <color theme="0"/>
      </left>
      <right style="medium">
        <color theme="0" tint="-4.9989318521683403E-2"/>
      </right>
      <top style="medium">
        <color theme="0"/>
      </top>
      <bottom style="medium">
        <color theme="0"/>
      </bottom>
      <diagonal/>
    </border>
    <border>
      <left style="medium">
        <color theme="0"/>
      </left>
      <right style="medium">
        <color theme="0" tint="-4.9989318521683403E-2"/>
      </right>
      <top style="medium">
        <color theme="0"/>
      </top>
      <bottom/>
      <diagonal/>
    </border>
    <border>
      <left style="medium">
        <color theme="0" tint="-4.9989318521683403E-2"/>
      </left>
      <right style="medium">
        <color theme="0" tint="-4.9989318521683403E-2"/>
      </right>
      <top style="medium">
        <color theme="0"/>
      </top>
      <bottom/>
      <diagonal/>
    </border>
    <border>
      <left/>
      <right style="medium">
        <color theme="0" tint="-4.9989318521683403E-2"/>
      </right>
      <top style="medium">
        <color theme="0"/>
      </top>
      <bottom/>
      <diagonal/>
    </border>
    <border>
      <left style="medium">
        <color theme="0" tint="-4.9989318521683403E-2"/>
      </left>
      <right style="medium">
        <color theme="0" tint="-4.9989318521683403E-2"/>
      </right>
      <top/>
      <bottom style="medium">
        <color theme="0"/>
      </bottom>
      <diagonal/>
    </border>
    <border>
      <left style="medium">
        <color theme="0" tint="-4.9989318521683403E-2"/>
      </left>
      <right/>
      <top/>
      <bottom style="medium">
        <color theme="0"/>
      </bottom>
      <diagonal/>
    </border>
    <border>
      <left/>
      <right style="medium">
        <color theme="0" tint="-4.9989318521683403E-2"/>
      </right>
      <top/>
      <bottom style="medium">
        <color theme="0"/>
      </bottom>
      <diagonal/>
    </border>
    <border>
      <left style="medium">
        <color theme="0" tint="-4.9989318521683403E-2"/>
      </left>
      <right style="medium">
        <color theme="0"/>
      </right>
      <top/>
      <bottom style="medium">
        <color theme="0"/>
      </bottom>
      <diagonal/>
    </border>
    <border>
      <left style="medium">
        <color theme="0" tint="-4.9989318521683403E-2"/>
      </left>
      <right style="medium">
        <color theme="0"/>
      </right>
      <top style="medium">
        <color theme="0"/>
      </top>
      <bottom style="medium">
        <color theme="0"/>
      </bottom>
      <diagonal/>
    </border>
    <border>
      <left style="medium">
        <color theme="0" tint="-4.9989318521683403E-2"/>
      </left>
      <right/>
      <top style="medium">
        <color theme="0"/>
      </top>
      <bottom style="medium">
        <color theme="0"/>
      </bottom>
      <diagonal/>
    </border>
  </borders>
  <cellStyleXfs count="130">
    <xf numFmtId="0" fontId="0" fillId="0" borderId="0"/>
    <xf numFmtId="0" fontId="2"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20" borderId="1" applyNumberFormat="0" applyAlignment="0" applyProtection="0"/>
    <xf numFmtId="0" fontId="10" fillId="20" borderId="2" applyNumberFormat="0" applyAlignment="0" applyProtection="0"/>
    <xf numFmtId="0" fontId="11" fillId="7" borderId="2"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164" fontId="3" fillId="0" borderId="0" applyFont="0" applyFill="0" applyBorder="0" applyAlignment="0" applyProtection="0"/>
    <xf numFmtId="0" fontId="14" fillId="4" borderId="0" applyNumberFormat="0" applyBorder="0" applyAlignment="0" applyProtection="0"/>
    <xf numFmtId="0" fontId="15" fillId="22" borderId="0" applyNumberFormat="0" applyBorder="0" applyAlignment="0" applyProtection="0"/>
    <xf numFmtId="0" fontId="4"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9" fontId="4" fillId="0" borderId="0" applyFont="0" applyFill="0" applyBorder="0" applyAlignment="0" applyProtection="0"/>
    <xf numFmtId="165" fontId="5" fillId="0" borderId="0" applyFont="0" applyFill="0" applyBorder="0" applyAlignment="0" applyProtection="0">
      <alignment horizontal="right"/>
    </xf>
    <xf numFmtId="0" fontId="16" fillId="3" borderId="0" applyNumberFormat="0" applyBorder="0" applyAlignment="0" applyProtection="0"/>
    <xf numFmtId="0" fontId="6" fillId="22" borderId="0" applyNumberFormat="0" applyBorder="0" applyAlignment="0" applyProtection="0"/>
    <xf numFmtId="0" fontId="3" fillId="0" borderId="0"/>
    <xf numFmtId="0" fontId="17"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0" applyNumberFormat="0" applyFill="0" applyBorder="0" applyAlignment="0" applyProtection="0"/>
    <xf numFmtId="0" fontId="23" fillId="21" borderId="3" applyNumberFormat="0" applyAlignment="0" applyProtection="0"/>
    <xf numFmtId="0" fontId="24" fillId="24" borderId="0" applyNumberFormat="0" applyBorder="0" applyAlignment="0" applyProtection="0"/>
    <xf numFmtId="0" fontId="40" fillId="0" borderId="0" applyNumberFormat="0" applyFill="0" applyBorder="0" applyAlignment="0" applyProtection="0"/>
    <xf numFmtId="0" fontId="3" fillId="0" borderId="0"/>
    <xf numFmtId="0" fontId="43" fillId="25" borderId="0" applyNumberFormat="0" applyBorder="0" applyAlignment="0" applyProtection="0"/>
    <xf numFmtId="0" fontId="44" fillId="0" borderId="0"/>
    <xf numFmtId="168" fontId="45" fillId="0" borderId="0"/>
    <xf numFmtId="0" fontId="3" fillId="0" borderId="0"/>
    <xf numFmtId="0" fontId="44" fillId="0" borderId="0"/>
    <xf numFmtId="168" fontId="46" fillId="0" borderId="0"/>
    <xf numFmtId="9" fontId="45" fillId="0" borderId="0" applyFont="0" applyFill="0" applyBorder="0" applyAlignment="0" applyProtection="0"/>
    <xf numFmtId="0" fontId="24" fillId="0" borderId="0"/>
    <xf numFmtId="0" fontId="55" fillId="24" borderId="0" applyNumberFormat="0" applyBorder="0" applyAlignment="0" applyProtection="0"/>
    <xf numFmtId="9" fontId="24" fillId="0" borderId="0" applyFont="0" applyFill="0" applyBorder="0" applyAlignment="0" applyProtection="0"/>
    <xf numFmtId="0" fontId="63" fillId="27" borderId="0" applyNumberFormat="0" applyBorder="0" applyAlignment="0" applyProtection="0"/>
    <xf numFmtId="0" fontId="64" fillId="28" borderId="16" applyNumberFormat="0" applyAlignment="0" applyProtection="0"/>
    <xf numFmtId="0" fontId="62" fillId="29" borderId="0" applyNumberFormat="0" applyBorder="0" applyAlignment="0" applyProtection="0"/>
    <xf numFmtId="0" fontId="62" fillId="30" borderId="0" applyNumberFormat="0" applyBorder="0" applyAlignment="0" applyProtection="0"/>
    <xf numFmtId="0" fontId="77" fillId="0" borderId="0"/>
    <xf numFmtId="0" fontId="24" fillId="0" borderId="0"/>
    <xf numFmtId="0" fontId="103" fillId="0" borderId="25" applyNumberFormat="0" applyFill="0" applyAlignment="0" applyProtection="0"/>
    <xf numFmtId="0" fontId="104" fillId="0" borderId="26" applyNumberFormat="0" applyFill="0" applyAlignment="0" applyProtection="0"/>
    <xf numFmtId="0" fontId="105" fillId="0" borderId="27" applyNumberFormat="0" applyFill="0" applyAlignment="0" applyProtection="0"/>
    <xf numFmtId="0" fontId="105" fillId="0" borderId="0" applyNumberFormat="0" applyFill="0" applyBorder="0" applyAlignment="0" applyProtection="0"/>
    <xf numFmtId="0" fontId="106" fillId="34" borderId="0" applyNumberFormat="0" applyBorder="0" applyAlignment="0" applyProtection="0"/>
    <xf numFmtId="0" fontId="107" fillId="35" borderId="28" applyNumberFormat="0" applyAlignment="0" applyProtection="0"/>
    <xf numFmtId="0" fontId="108" fillId="36" borderId="29" applyNumberFormat="0" applyAlignment="0" applyProtection="0"/>
    <xf numFmtId="0" fontId="109" fillId="36" borderId="28" applyNumberFormat="0" applyAlignment="0" applyProtection="0"/>
    <xf numFmtId="0" fontId="110" fillId="0" borderId="30" applyNumberFormat="0" applyFill="0" applyAlignment="0" applyProtection="0"/>
    <xf numFmtId="0" fontId="99" fillId="0" borderId="0" applyNumberFormat="0" applyFill="0" applyBorder="0" applyAlignment="0" applyProtection="0"/>
    <xf numFmtId="0" fontId="24" fillId="37" borderId="31" applyNumberFormat="0" applyFont="0" applyAlignment="0" applyProtection="0"/>
    <xf numFmtId="0" fontId="111" fillId="0" borderId="0" applyNumberFormat="0" applyFill="0" applyBorder="0" applyAlignment="0" applyProtection="0"/>
    <xf numFmtId="0" fontId="92" fillId="0" borderId="32" applyNumberFormat="0" applyFill="0" applyAlignment="0" applyProtection="0"/>
    <xf numFmtId="0" fontId="62"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62"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62" fillId="45" borderId="0" applyNumberFormat="0" applyBorder="0" applyAlignment="0" applyProtection="0"/>
    <xf numFmtId="0" fontId="24" fillId="46" borderId="0" applyNumberFormat="0" applyBorder="0" applyAlignment="0" applyProtection="0"/>
    <xf numFmtId="0" fontId="62"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62" fillId="51" borderId="0" applyNumberFormat="0" applyBorder="0" applyAlignment="0" applyProtection="0"/>
    <xf numFmtId="0" fontId="24" fillId="52" borderId="0" applyNumberFormat="0" applyBorder="0" applyAlignment="0" applyProtection="0"/>
    <xf numFmtId="0" fontId="24" fillId="53" borderId="0" applyNumberFormat="0" applyBorder="0" applyAlignment="0" applyProtection="0"/>
    <xf numFmtId="0" fontId="62" fillId="55" borderId="0" applyNumberFormat="0" applyBorder="0" applyAlignment="0" applyProtection="0"/>
    <xf numFmtId="0" fontId="24" fillId="56" borderId="0" applyNumberFormat="0" applyBorder="0" applyAlignment="0" applyProtection="0"/>
    <xf numFmtId="0" fontId="24" fillId="57" borderId="0" applyNumberFormat="0" applyBorder="0" applyAlignment="0" applyProtection="0"/>
    <xf numFmtId="9" fontId="3" fillId="0" borderId="0" applyFont="0" applyFill="0" applyBorder="0" applyAlignment="0" applyProtection="0"/>
    <xf numFmtId="188" fontId="3" fillId="0" borderId="0" applyFont="0" applyFill="0" applyBorder="0" applyAlignment="0" applyProtection="0"/>
    <xf numFmtId="0" fontId="55" fillId="24" borderId="0" applyNumberFormat="0" applyBorder="0" applyAlignment="0" applyProtection="0"/>
    <xf numFmtId="0" fontId="112" fillId="25" borderId="0" applyNumberFormat="0" applyBorder="0" applyAlignment="0" applyProtection="0"/>
    <xf numFmtId="0" fontId="113" fillId="27" borderId="0" applyNumberFormat="0" applyBorder="0" applyAlignment="0" applyProtection="0"/>
    <xf numFmtId="0" fontId="114" fillId="0" borderId="0"/>
    <xf numFmtId="0" fontId="3" fillId="0" borderId="0"/>
    <xf numFmtId="0" fontId="3" fillId="0" borderId="0"/>
    <xf numFmtId="0" fontId="114" fillId="0" borderId="0"/>
    <xf numFmtId="0" fontId="3" fillId="0" borderId="0" applyNumberFormat="0" applyFont="0" applyFill="0" applyBorder="0" applyAlignment="0" applyProtection="0"/>
    <xf numFmtId="0" fontId="3" fillId="0" borderId="0"/>
    <xf numFmtId="0" fontId="3" fillId="0" borderId="0"/>
    <xf numFmtId="0" fontId="115" fillId="0" borderId="0"/>
    <xf numFmtId="0" fontId="114" fillId="0" borderId="0"/>
    <xf numFmtId="0" fontId="3" fillId="0" borderId="0"/>
    <xf numFmtId="0" fontId="116" fillId="0" borderId="0"/>
    <xf numFmtId="0" fontId="117" fillId="0" borderId="0"/>
    <xf numFmtId="9" fontId="3" fillId="0" borderId="0" applyFont="0" applyFill="0" applyBorder="0" applyAlignment="0" applyProtection="0"/>
    <xf numFmtId="9" fontId="118" fillId="0" borderId="0" applyFont="0" applyFill="0" applyBorder="0" applyAlignment="0" applyProtection="0"/>
    <xf numFmtId="9" fontId="3" fillId="0" borderId="0" applyFont="0" applyFill="0" applyBorder="0" applyAlignment="0" applyProtection="0"/>
    <xf numFmtId="0" fontId="119" fillId="34" borderId="0" applyNumberFormat="0" applyBorder="0" applyAlignment="0" applyProtection="0"/>
    <xf numFmtId="188" fontId="24" fillId="0" borderId="0" applyFont="0" applyFill="0" applyBorder="0" applyAlignment="0" applyProtection="0"/>
    <xf numFmtId="0" fontId="62" fillId="44" borderId="0" applyNumberFormat="0" applyBorder="0" applyAlignment="0" applyProtection="0"/>
    <xf numFmtId="0" fontId="62" fillId="47" borderId="0" applyNumberFormat="0" applyBorder="0" applyAlignment="0" applyProtection="0"/>
    <xf numFmtId="0" fontId="62" fillId="54" borderId="0" applyNumberFormat="0" applyBorder="0" applyAlignment="0" applyProtection="0"/>
    <xf numFmtId="0" fontId="62" fillId="58" borderId="0" applyNumberFormat="0" applyBorder="0" applyAlignment="0" applyProtection="0"/>
    <xf numFmtId="0" fontId="120" fillId="0" borderId="0" applyNumberFormat="0" applyFill="0" applyBorder="0" applyAlignment="0" applyProtection="0"/>
    <xf numFmtId="0" fontId="102" fillId="0" borderId="0" applyNumberFormat="0" applyFill="0" applyBorder="0" applyAlignment="0" applyProtection="0"/>
    <xf numFmtId="0" fontId="77" fillId="0" borderId="0"/>
  </cellStyleXfs>
  <cellXfs count="793">
    <xf numFmtId="0" fontId="0" fillId="0" borderId="0" xfId="0"/>
    <xf numFmtId="0" fontId="25" fillId="0" borderId="0" xfId="0" applyFont="1" applyFill="1"/>
    <xf numFmtId="0" fontId="30" fillId="0" borderId="0" xfId="35" applyFont="1" applyFill="1" applyBorder="1" applyAlignment="1">
      <alignment horizontal="left"/>
    </xf>
    <xf numFmtId="0" fontId="31" fillId="0" borderId="0" xfId="35" applyFont="1" applyFill="1"/>
    <xf numFmtId="0" fontId="28" fillId="0" borderId="0" xfId="0" applyFont="1" applyFill="1"/>
    <xf numFmtId="0" fontId="27" fillId="0" borderId="0" xfId="1" applyFont="1" applyFill="1"/>
    <xf numFmtId="0" fontId="27" fillId="0" borderId="0" xfId="1" applyFont="1" applyFill="1" applyBorder="1"/>
    <xf numFmtId="0" fontId="25" fillId="0" borderId="0" xfId="0" applyFont="1" applyFill="1" applyBorder="1"/>
    <xf numFmtId="0" fontId="33" fillId="0" borderId="0" xfId="0" applyFont="1" applyFill="1" applyBorder="1" applyAlignment="1">
      <alignment horizontal="left" indent="1"/>
    </xf>
    <xf numFmtId="0" fontId="25" fillId="0" borderId="0" xfId="0" applyFont="1"/>
    <xf numFmtId="0" fontId="25" fillId="0" borderId="0" xfId="0" applyFont="1" applyBorder="1"/>
    <xf numFmtId="0" fontId="29" fillId="0" borderId="0" xfId="0" applyFont="1"/>
    <xf numFmtId="0" fontId="34" fillId="0" borderId="0" xfId="0" applyFont="1"/>
    <xf numFmtId="0" fontId="27" fillId="0" borderId="0" xfId="0" applyFont="1"/>
    <xf numFmtId="0" fontId="27" fillId="0" borderId="0" xfId="34" applyFont="1" applyFill="1" applyBorder="1" applyAlignment="1">
      <alignment horizontal="left" vertical="center" indent="1"/>
    </xf>
    <xf numFmtId="3" fontId="27" fillId="0" borderId="0" xfId="34" applyNumberFormat="1" applyFont="1" applyFill="1" applyBorder="1" applyAlignment="1">
      <alignment vertical="center"/>
    </xf>
    <xf numFmtId="165" fontId="37" fillId="0" borderId="0" xfId="34" applyNumberFormat="1" applyFont="1" applyFill="1" applyBorder="1" applyAlignment="1">
      <alignment vertical="center"/>
    </xf>
    <xf numFmtId="0" fontId="35" fillId="0" borderId="0" xfId="34" applyFont="1" applyFill="1" applyBorder="1" applyAlignment="1">
      <alignment horizontal="left" vertical="center" indent="1"/>
    </xf>
    <xf numFmtId="3" fontId="35" fillId="0" borderId="0" xfId="34" applyNumberFormat="1" applyFont="1" applyFill="1" applyBorder="1" applyAlignment="1">
      <alignment vertical="center"/>
    </xf>
    <xf numFmtId="165" fontId="35" fillId="0" borderId="0" xfId="34" applyNumberFormat="1" applyFont="1" applyFill="1" applyBorder="1" applyAlignment="1">
      <alignment vertical="center"/>
    </xf>
    <xf numFmtId="0" fontId="39" fillId="0" borderId="0" xfId="0" applyFont="1" applyFill="1" applyBorder="1"/>
    <xf numFmtId="0" fontId="40" fillId="0" borderId="0" xfId="53"/>
    <xf numFmtId="0" fontId="40" fillId="0" borderId="0" xfId="53" applyFill="1" applyBorder="1" applyAlignment="1">
      <alignment horizontal="left" vertical="center" indent="1"/>
    </xf>
    <xf numFmtId="0" fontId="41" fillId="0" borderId="0" xfId="53" applyFont="1" applyFill="1" applyBorder="1" applyAlignment="1">
      <alignment horizontal="left" vertical="center" indent="1"/>
    </xf>
    <xf numFmtId="0" fontId="42" fillId="0" borderId="0" xfId="0" applyFont="1" applyAlignment="1">
      <alignment horizontal="left" indent="1"/>
    </xf>
    <xf numFmtId="0" fontId="37" fillId="0" borderId="0" xfId="34" applyFont="1" applyFill="1" applyBorder="1" applyAlignment="1">
      <alignment horizontal="left" vertical="center" indent="1"/>
    </xf>
    <xf numFmtId="0" fontId="30" fillId="0" borderId="0" xfId="34" applyFont="1" applyFill="1" applyBorder="1" applyAlignment="1">
      <alignment horizontal="left" vertical="center" indent="1"/>
    </xf>
    <xf numFmtId="165" fontId="37" fillId="0" borderId="0" xfId="34" applyNumberFormat="1" applyFont="1" applyFill="1" applyBorder="1" applyAlignment="1">
      <alignment horizontal="center" vertical="center"/>
    </xf>
    <xf numFmtId="3" fontId="25" fillId="0" borderId="0" xfId="0" applyNumberFormat="1" applyFont="1"/>
    <xf numFmtId="165" fontId="37" fillId="0" borderId="0" xfId="54" applyNumberFormat="1" applyFont="1" applyFill="1" applyBorder="1" applyAlignment="1">
      <alignment vertical="center"/>
    </xf>
    <xf numFmtId="3" fontId="27" fillId="0" borderId="0" xfId="54" applyNumberFormat="1" applyFont="1" applyFill="1" applyBorder="1" applyAlignment="1">
      <alignment vertical="center"/>
    </xf>
    <xf numFmtId="0" fontId="27" fillId="0" borderId="0" xfId="54" applyFont="1" applyFill="1" applyBorder="1" applyAlignment="1">
      <alignment horizontal="left" vertical="center" indent="1"/>
    </xf>
    <xf numFmtId="165" fontId="35" fillId="0" borderId="0" xfId="54" applyNumberFormat="1" applyFont="1" applyFill="1" applyBorder="1" applyAlignment="1">
      <alignment vertical="center"/>
    </xf>
    <xf numFmtId="3" fontId="35" fillId="0" borderId="0" xfId="54" applyNumberFormat="1" applyFont="1" applyFill="1" applyBorder="1" applyAlignment="1">
      <alignment vertical="center"/>
    </xf>
    <xf numFmtId="0" fontId="35" fillId="0" borderId="0" xfId="54" applyFont="1" applyFill="1" applyBorder="1" applyAlignment="1">
      <alignment horizontal="left" vertical="center" indent="1"/>
    </xf>
    <xf numFmtId="165" fontId="27" fillId="0" borderId="0" xfId="54" applyNumberFormat="1" applyFont="1" applyFill="1" applyBorder="1" applyAlignment="1">
      <alignment vertical="center"/>
    </xf>
    <xf numFmtId="168" fontId="48" fillId="0" borderId="0" xfId="60" quotePrefix="1" applyFont="1" applyFill="1" applyBorder="1" applyAlignment="1">
      <alignment vertical="top"/>
    </xf>
    <xf numFmtId="0" fontId="27" fillId="0" borderId="0" xfId="56" applyFont="1" applyFill="1" applyBorder="1" applyAlignment="1">
      <alignment horizontal="center"/>
    </xf>
    <xf numFmtId="0" fontId="27" fillId="0" borderId="0" xfId="56" applyFont="1" applyFill="1"/>
    <xf numFmtId="168" fontId="49" fillId="0" borderId="0" xfId="57" applyFont="1"/>
    <xf numFmtId="0" fontId="27" fillId="0" borderId="0" xfId="59" quotePrefix="1" applyFont="1" applyFill="1" applyBorder="1" applyAlignment="1">
      <alignment horizontal="left" vertical="top"/>
    </xf>
    <xf numFmtId="0" fontId="50" fillId="26" borderId="0" xfId="56" applyFont="1" applyFill="1" applyBorder="1"/>
    <xf numFmtId="0" fontId="27" fillId="0" borderId="0" xfId="58" applyFont="1" applyFill="1"/>
    <xf numFmtId="0" fontId="27" fillId="0" borderId="0" xfId="58" applyFont="1" applyFill="1" applyAlignment="1">
      <alignment vertical="center"/>
    </xf>
    <xf numFmtId="168" fontId="48" fillId="0" borderId="0" xfId="60" quotePrefix="1" applyFont="1" applyFill="1" applyBorder="1"/>
    <xf numFmtId="0" fontId="26" fillId="0" borderId="0" xfId="58" applyFont="1" applyFill="1"/>
    <xf numFmtId="0" fontId="27" fillId="0" borderId="0" xfId="59" applyFont="1" applyFill="1"/>
    <xf numFmtId="0" fontId="37" fillId="0" borderId="0" xfId="56" applyFont="1" applyFill="1" applyBorder="1"/>
    <xf numFmtId="0" fontId="53" fillId="0" borderId="0" xfId="0" applyFont="1"/>
    <xf numFmtId="0" fontId="43" fillId="25" borderId="0" xfId="55" applyBorder="1"/>
    <xf numFmtId="0" fontId="54" fillId="0" borderId="0" xfId="54" applyFont="1" applyFill="1" applyBorder="1"/>
    <xf numFmtId="0" fontId="54" fillId="0" borderId="0" xfId="54" applyFont="1" applyFill="1"/>
    <xf numFmtId="0" fontId="54" fillId="0" borderId="0" xfId="54" applyFont="1"/>
    <xf numFmtId="0" fontId="54" fillId="0" borderId="0" xfId="54" applyFont="1" applyBorder="1"/>
    <xf numFmtId="0" fontId="56" fillId="0" borderId="0" xfId="54" applyFont="1"/>
    <xf numFmtId="0" fontId="27" fillId="0" borderId="0" xfId="62" applyFont="1" applyFill="1" applyBorder="1" applyAlignment="1">
      <alignment horizontal="left" vertical="center"/>
    </xf>
    <xf numFmtId="165" fontId="27" fillId="0" borderId="0" xfId="62" applyNumberFormat="1" applyFont="1" applyFill="1" applyBorder="1" applyAlignment="1">
      <alignment vertical="center"/>
    </xf>
    <xf numFmtId="3" fontId="27" fillId="0" borderId="0" xfId="62" applyNumberFormat="1" applyFont="1" applyFill="1" applyBorder="1" applyAlignment="1">
      <alignment vertical="center"/>
    </xf>
    <xf numFmtId="165" fontId="54" fillId="0" borderId="0" xfId="54" applyNumberFormat="1" applyFont="1" applyFill="1" applyBorder="1"/>
    <xf numFmtId="0" fontId="42" fillId="0" borderId="0" xfId="0" applyFont="1"/>
    <xf numFmtId="0" fontId="57" fillId="0" borderId="0" xfId="53" applyFont="1"/>
    <xf numFmtId="0" fontId="0" fillId="0" borderId="0" xfId="0" applyFill="1"/>
    <xf numFmtId="3" fontId="27" fillId="0" borderId="0" xfId="34" applyNumberFormat="1" applyFont="1" applyFill="1" applyBorder="1" applyAlignment="1">
      <alignment horizontal="right" vertical="center"/>
    </xf>
    <xf numFmtId="165" fontId="27" fillId="0" borderId="0" xfId="34" applyNumberFormat="1" applyFont="1" applyFill="1" applyBorder="1" applyAlignment="1">
      <alignment horizontal="right" vertical="center"/>
    </xf>
    <xf numFmtId="0" fontId="27" fillId="0" borderId="0" xfId="56" applyFont="1" applyFill="1" applyAlignment="1">
      <alignment horizontal="center"/>
    </xf>
    <xf numFmtId="0" fontId="26" fillId="0" borderId="0" xfId="58" applyFont="1" applyFill="1" applyBorder="1" applyAlignment="1">
      <alignment horizontal="left" vertical="center"/>
    </xf>
    <xf numFmtId="0" fontId="27" fillId="0" borderId="0" xfId="59" applyFont="1" applyFill="1" applyAlignment="1">
      <alignment horizontal="center"/>
    </xf>
    <xf numFmtId="0" fontId="27" fillId="0" borderId="0" xfId="58" applyFont="1" applyFill="1" applyBorder="1"/>
    <xf numFmtId="170" fontId="27" fillId="0" borderId="0" xfId="56" applyNumberFormat="1" applyFont="1" applyFill="1" applyBorder="1" applyAlignment="1">
      <alignment horizontal="center"/>
    </xf>
    <xf numFmtId="0" fontId="48" fillId="0" borderId="0" xfId="59" quotePrefix="1" applyFont="1" applyFill="1" applyBorder="1"/>
    <xf numFmtId="0" fontId="27" fillId="0" borderId="0" xfId="56" applyFont="1" applyFill="1" applyBorder="1"/>
    <xf numFmtId="0" fontId="47" fillId="0" borderId="0" xfId="59" quotePrefix="1" applyFont="1" applyFill="1" applyBorder="1" applyAlignment="1">
      <alignment horizontal="left" vertical="top"/>
    </xf>
    <xf numFmtId="0" fontId="48" fillId="0" borderId="0" xfId="59" quotePrefix="1" applyFont="1" applyFill="1" applyBorder="1" applyAlignment="1">
      <alignment vertical="top"/>
    </xf>
    <xf numFmtId="0" fontId="27" fillId="0" borderId="0" xfId="59" applyFont="1" applyFill="1" applyBorder="1" applyAlignment="1">
      <alignment horizontal="center"/>
    </xf>
    <xf numFmtId="168" fontId="52" fillId="0" borderId="0" xfId="57" applyFont="1"/>
    <xf numFmtId="0" fontId="30" fillId="0" borderId="0" xfId="54" applyFont="1" applyFill="1" applyBorder="1" applyAlignment="1">
      <alignment horizontal="left" indent="1"/>
    </xf>
    <xf numFmtId="3" fontId="30" fillId="0" borderId="0" xfId="34" applyNumberFormat="1" applyFont="1" applyFill="1" applyBorder="1" applyAlignment="1">
      <alignment vertical="center"/>
    </xf>
    <xf numFmtId="173" fontId="26" fillId="0" borderId="0" xfId="60" applyNumberFormat="1" applyFont="1" applyFill="1" applyBorder="1" applyAlignment="1">
      <alignment horizontal="right" vertical="center" indent="1"/>
    </xf>
    <xf numFmtId="0" fontId="34" fillId="0" borderId="0" xfId="0" applyFont="1" applyFill="1"/>
    <xf numFmtId="0" fontId="37" fillId="0" borderId="0" xfId="54" applyFont="1" applyFill="1" applyBorder="1" applyAlignment="1">
      <alignment horizontal="left" vertical="center" indent="1"/>
    </xf>
    <xf numFmtId="0" fontId="34" fillId="0" borderId="0" xfId="0" applyFont="1" applyFill="1" applyBorder="1"/>
    <xf numFmtId="3" fontId="37" fillId="0" borderId="0" xfId="54" applyNumberFormat="1" applyFont="1" applyFill="1" applyBorder="1" applyAlignment="1">
      <alignment vertical="center"/>
    </xf>
    <xf numFmtId="0" fontId="58" fillId="0" borderId="0" xfId="53" applyFont="1"/>
    <xf numFmtId="165" fontId="0" fillId="0" borderId="0" xfId="0" applyNumberFormat="1"/>
    <xf numFmtId="3" fontId="0" fillId="0" borderId="0" xfId="0" applyNumberFormat="1"/>
    <xf numFmtId="0" fontId="59" fillId="0" borderId="0" xfId="0" applyFont="1" applyFill="1" applyBorder="1" applyAlignment="1">
      <alignment horizontal="left"/>
    </xf>
    <xf numFmtId="0" fontId="60" fillId="0" borderId="0" xfId="0" applyFont="1"/>
    <xf numFmtId="0" fontId="1" fillId="0" borderId="0" xfId="0" applyFont="1"/>
    <xf numFmtId="0" fontId="1" fillId="0" borderId="0" xfId="0" applyFont="1" applyAlignment="1">
      <alignment horizontal="left"/>
    </xf>
    <xf numFmtId="0" fontId="1" fillId="0" borderId="0" xfId="0" applyFont="1" applyAlignment="1">
      <alignment horizontal="left" indent="1"/>
    </xf>
    <xf numFmtId="0" fontId="50" fillId="0" borderId="0" xfId="0" applyFont="1"/>
    <xf numFmtId="0" fontId="42" fillId="26" borderId="0" xfId="0" applyFont="1" applyFill="1" applyAlignment="1">
      <alignment horizontal="left" indent="1"/>
    </xf>
    <xf numFmtId="0" fontId="61" fillId="0" borderId="0" xfId="0" applyFont="1"/>
    <xf numFmtId="0" fontId="1" fillId="0" borderId="0" xfId="0" applyFont="1" applyFill="1"/>
    <xf numFmtId="0" fontId="37" fillId="0" borderId="0" xfId="54" quotePrefix="1" applyFont="1" applyFill="1" applyBorder="1" applyAlignment="1">
      <alignment horizontal="left" vertical="center" indent="1"/>
    </xf>
    <xf numFmtId="10" fontId="65" fillId="0" borderId="0" xfId="0" applyNumberFormat="1" applyFont="1" applyFill="1" applyBorder="1"/>
    <xf numFmtId="3" fontId="66" fillId="0" borderId="0" xfId="0" applyNumberFormat="1" applyFont="1" applyFill="1" applyBorder="1"/>
    <xf numFmtId="3" fontId="67" fillId="0" borderId="0" xfId="0" applyNumberFormat="1" applyFont="1" applyFill="1" applyBorder="1"/>
    <xf numFmtId="167" fontId="64" fillId="0" borderId="0" xfId="66" applyNumberFormat="1" applyFill="1" applyBorder="1"/>
    <xf numFmtId="167" fontId="3" fillId="0" borderId="0" xfId="0" applyNumberFormat="1" applyFont="1" applyFill="1" applyBorder="1"/>
    <xf numFmtId="168" fontId="65" fillId="0" borderId="0" xfId="0" applyNumberFormat="1" applyFont="1" applyFill="1" applyBorder="1"/>
    <xf numFmtId="3" fontId="62" fillId="0" borderId="0" xfId="67" applyNumberFormat="1" applyFill="1" applyBorder="1"/>
    <xf numFmtId="167" fontId="62" fillId="0" borderId="0" xfId="68" applyNumberFormat="1" applyFill="1" applyBorder="1"/>
    <xf numFmtId="0" fontId="27" fillId="0" borderId="0" xfId="0" applyFont="1" applyFill="1" applyBorder="1"/>
    <xf numFmtId="165" fontId="66" fillId="0" borderId="0" xfId="0" applyNumberFormat="1" applyFont="1" applyFill="1" applyBorder="1"/>
    <xf numFmtId="165" fontId="67" fillId="0" borderId="0" xfId="0" applyNumberFormat="1" applyFont="1" applyFill="1" applyBorder="1"/>
    <xf numFmtId="180" fontId="3" fillId="0" borderId="0" xfId="0" applyNumberFormat="1" applyFont="1" applyFill="1" applyBorder="1"/>
    <xf numFmtId="167" fontId="68" fillId="0" borderId="0" xfId="0" applyNumberFormat="1" applyFont="1" applyFill="1" applyBorder="1"/>
    <xf numFmtId="181" fontId="3" fillId="0" borderId="0" xfId="0" applyNumberFormat="1" applyFont="1" applyFill="1" applyBorder="1"/>
    <xf numFmtId="182" fontId="3" fillId="0" borderId="0" xfId="0" applyNumberFormat="1" applyFont="1" applyFill="1" applyBorder="1"/>
    <xf numFmtId="3" fontId="69" fillId="0" borderId="0" xfId="0" applyNumberFormat="1" applyFont="1" applyFill="1" applyBorder="1"/>
    <xf numFmtId="178" fontId="3" fillId="0" borderId="0" xfId="0" applyNumberFormat="1" applyFont="1" applyFill="1" applyBorder="1"/>
    <xf numFmtId="183" fontId="3" fillId="0" borderId="0" xfId="0" applyNumberFormat="1" applyFont="1" applyFill="1" applyBorder="1"/>
    <xf numFmtId="0" fontId="70" fillId="0" borderId="0" xfId="0" applyFont="1" applyFill="1" applyBorder="1"/>
    <xf numFmtId="10" fontId="71" fillId="0" borderId="0" xfId="0" applyNumberFormat="1" applyFont="1" applyFill="1" applyBorder="1"/>
    <xf numFmtId="168" fontId="71" fillId="0" borderId="0" xfId="0" applyNumberFormat="1" applyFont="1" applyFill="1" applyBorder="1"/>
    <xf numFmtId="179" fontId="67" fillId="0" borderId="0" xfId="0" applyNumberFormat="1" applyFont="1" applyFill="1" applyBorder="1"/>
    <xf numFmtId="179" fontId="66" fillId="0" borderId="0" xfId="0" applyNumberFormat="1" applyFont="1" applyFill="1" applyBorder="1"/>
    <xf numFmtId="3" fontId="62" fillId="0" borderId="0" xfId="68" applyNumberFormat="1" applyFill="1" applyBorder="1"/>
    <xf numFmtId="4" fontId="3" fillId="0" borderId="0" xfId="0" applyNumberFormat="1" applyFont="1" applyFill="1" applyBorder="1"/>
    <xf numFmtId="3" fontId="3" fillId="0" borderId="0" xfId="0" applyNumberFormat="1" applyFont="1" applyFill="1" applyBorder="1"/>
    <xf numFmtId="184" fontId="63" fillId="0" borderId="0" xfId="65" applyNumberFormat="1" applyFill="1" applyBorder="1"/>
    <xf numFmtId="185" fontId="63" fillId="0" borderId="0" xfId="65" applyNumberFormat="1" applyFill="1" applyBorder="1"/>
    <xf numFmtId="186" fontId="3" fillId="0" borderId="0" xfId="0" applyNumberFormat="1" applyFont="1" applyFill="1" applyBorder="1"/>
    <xf numFmtId="167" fontId="72" fillId="0" borderId="0" xfId="0" applyNumberFormat="1" applyFont="1" applyFill="1" applyBorder="1"/>
    <xf numFmtId="3" fontId="64" fillId="0" borderId="0" xfId="66" applyNumberFormat="1" applyFill="1" applyBorder="1"/>
    <xf numFmtId="3" fontId="73" fillId="0" borderId="0" xfId="0" applyNumberFormat="1" applyFont="1" applyFill="1" applyBorder="1"/>
    <xf numFmtId="4" fontId="73" fillId="0" borderId="0" xfId="0" applyNumberFormat="1" applyFont="1" applyFill="1" applyBorder="1"/>
    <xf numFmtId="4" fontId="67" fillId="0" borderId="0" xfId="0" applyNumberFormat="1" applyFont="1" applyFill="1" applyBorder="1"/>
    <xf numFmtId="180" fontId="66" fillId="0" borderId="0" xfId="0" applyNumberFormat="1" applyFont="1" applyFill="1" applyBorder="1"/>
    <xf numFmtId="10" fontId="74" fillId="0" borderId="0" xfId="0" applyNumberFormat="1" applyFont="1" applyFill="1" applyBorder="1"/>
    <xf numFmtId="168" fontId="74" fillId="0" borderId="0" xfId="0" applyNumberFormat="1" applyFont="1" applyFill="1" applyBorder="1"/>
    <xf numFmtId="4" fontId="66" fillId="0" borderId="0" xfId="0" applyNumberFormat="1" applyFont="1" applyFill="1" applyBorder="1"/>
    <xf numFmtId="3" fontId="75" fillId="0" borderId="0" xfId="0" applyNumberFormat="1" applyFont="1" applyFill="1" applyBorder="1"/>
    <xf numFmtId="167" fontId="66" fillId="0" borderId="0" xfId="0" applyNumberFormat="1" applyFont="1" applyFill="1" applyBorder="1"/>
    <xf numFmtId="177" fontId="62" fillId="0" borderId="0" xfId="67" applyNumberFormat="1" applyFill="1" applyBorder="1"/>
    <xf numFmtId="167" fontId="69" fillId="0" borderId="0" xfId="0" applyNumberFormat="1" applyFont="1" applyFill="1" applyBorder="1"/>
    <xf numFmtId="165" fontId="3" fillId="0" borderId="0" xfId="0" applyNumberFormat="1" applyFont="1" applyFill="1" applyBorder="1"/>
    <xf numFmtId="1" fontId="66" fillId="0" borderId="0" xfId="0" applyNumberFormat="1" applyFont="1" applyFill="1" applyBorder="1"/>
    <xf numFmtId="1" fontId="3" fillId="0" borderId="0" xfId="0" applyNumberFormat="1" applyFont="1" applyFill="1" applyBorder="1"/>
    <xf numFmtId="0" fontId="27" fillId="0" borderId="0" xfId="59" applyFont="1" applyFill="1" applyBorder="1"/>
    <xf numFmtId="0" fontId="25" fillId="0" borderId="0" xfId="0" applyFont="1" applyFill="1" applyAlignment="1">
      <alignment vertical="center"/>
    </xf>
    <xf numFmtId="0" fontId="30" fillId="0" borderId="0" xfId="35" applyFont="1" applyFill="1" applyBorder="1" applyAlignment="1">
      <alignment horizontal="left" vertical="center"/>
    </xf>
    <xf numFmtId="0" fontId="28" fillId="0" borderId="0" xfId="0" applyFont="1" applyFill="1" applyAlignment="1">
      <alignment vertical="center"/>
    </xf>
    <xf numFmtId="0" fontId="54" fillId="0" borderId="0" xfId="54" applyFont="1" applyAlignment="1">
      <alignment vertical="center"/>
    </xf>
    <xf numFmtId="0" fontId="1" fillId="0" borderId="0" xfId="0" applyFont="1" applyFill="1" applyAlignment="1">
      <alignment vertical="center"/>
    </xf>
    <xf numFmtId="0" fontId="34" fillId="0" borderId="0" xfId="0" applyFont="1" applyFill="1" applyAlignment="1">
      <alignment vertical="center"/>
    </xf>
    <xf numFmtId="0" fontId="29" fillId="0" borderId="0" xfId="0" applyFont="1" applyFill="1" applyAlignment="1">
      <alignment vertical="center"/>
    </xf>
    <xf numFmtId="0" fontId="25" fillId="0" borderId="0" xfId="0" applyFont="1" applyFill="1" applyBorder="1" applyAlignment="1">
      <alignment horizontal="left" vertical="center"/>
    </xf>
    <xf numFmtId="3" fontId="25" fillId="0" borderId="0" xfId="0" applyNumberFormat="1" applyFont="1" applyFill="1" applyAlignment="1">
      <alignment vertical="center"/>
    </xf>
    <xf numFmtId="0" fontId="37" fillId="0" borderId="0" xfId="59" applyFont="1" applyFill="1"/>
    <xf numFmtId="3" fontId="25" fillId="0" borderId="0" xfId="0" applyNumberFormat="1" applyFont="1" applyFill="1" applyAlignment="1">
      <alignment horizontal="center" vertical="center"/>
    </xf>
    <xf numFmtId="3" fontId="30" fillId="0" borderId="0" xfId="35" applyNumberFormat="1" applyFont="1" applyFill="1" applyBorder="1" applyAlignment="1">
      <alignment horizontal="center" vertical="center"/>
    </xf>
    <xf numFmtId="3" fontId="31" fillId="0" borderId="0" xfId="35" applyNumberFormat="1" applyFont="1" applyFill="1" applyAlignment="1">
      <alignment horizontal="center" vertical="center"/>
    </xf>
    <xf numFmtId="3" fontId="28" fillId="0" borderId="0" xfId="0" applyNumberFormat="1" applyFont="1" applyFill="1" applyAlignment="1">
      <alignment horizontal="center" vertical="center"/>
    </xf>
    <xf numFmtId="3" fontId="0" fillId="0" borderId="0" xfId="0" applyNumberFormat="1" applyAlignment="1">
      <alignment horizontal="center" vertical="center"/>
    </xf>
    <xf numFmtId="3" fontId="27" fillId="0" borderId="0" xfId="1" applyNumberFormat="1" applyFont="1" applyFill="1" applyBorder="1" applyAlignment="1">
      <alignment horizontal="center" vertical="center"/>
    </xf>
    <xf numFmtId="3" fontId="27" fillId="0" borderId="0" xfId="36" applyNumberFormat="1" applyFont="1" applyFill="1" applyBorder="1" applyAlignment="1">
      <alignment horizontal="center" vertical="center"/>
    </xf>
    <xf numFmtId="3" fontId="25" fillId="0" borderId="0" xfId="0" applyNumberFormat="1" applyFont="1" applyFill="1" applyBorder="1" applyAlignment="1">
      <alignment horizontal="center" vertical="center"/>
    </xf>
    <xf numFmtId="3" fontId="27" fillId="0" borderId="0" xfId="1" applyNumberFormat="1" applyFont="1" applyFill="1" applyAlignment="1">
      <alignment horizontal="center" vertical="center"/>
    </xf>
    <xf numFmtId="3" fontId="27" fillId="0" borderId="0" xfId="36" applyNumberFormat="1" applyFont="1" applyFill="1" applyAlignment="1">
      <alignment horizontal="center" vertical="center"/>
    </xf>
    <xf numFmtId="3" fontId="27" fillId="0" borderId="0" xfId="39" applyNumberFormat="1" applyFont="1" applyFill="1" applyAlignment="1">
      <alignment horizontal="center" vertical="center"/>
    </xf>
    <xf numFmtId="0" fontId="80" fillId="0" borderId="0" xfId="35" applyFont="1" applyFill="1" applyAlignment="1">
      <alignment vertical="center"/>
    </xf>
    <xf numFmtId="3" fontId="80" fillId="0" borderId="0" xfId="0" applyNumberFormat="1" applyFont="1" applyFill="1" applyAlignment="1">
      <alignment vertical="center"/>
    </xf>
    <xf numFmtId="3" fontId="80" fillId="0" borderId="0" xfId="35" applyNumberFormat="1" applyFont="1" applyFill="1" applyAlignment="1">
      <alignment horizontal="center" vertical="center"/>
    </xf>
    <xf numFmtId="0" fontId="81" fillId="0" borderId="0" xfId="0" applyFont="1"/>
    <xf numFmtId="0" fontId="80" fillId="0" borderId="0" xfId="0" applyFont="1" applyFill="1" applyAlignment="1">
      <alignment vertical="center"/>
    </xf>
    <xf numFmtId="0" fontId="82" fillId="0" borderId="0" xfId="0" applyFont="1" applyFill="1" applyAlignment="1">
      <alignment vertical="center"/>
    </xf>
    <xf numFmtId="0" fontId="83" fillId="0" borderId="0" xfId="54" applyFont="1" applyAlignment="1">
      <alignment vertical="center"/>
    </xf>
    <xf numFmtId="0" fontId="84" fillId="0" borderId="0" xfId="0" applyFont="1" applyFill="1" applyAlignment="1">
      <alignment vertical="center"/>
    </xf>
    <xf numFmtId="0" fontId="85" fillId="0" borderId="0" xfId="59" applyFont="1" applyFill="1"/>
    <xf numFmtId="0" fontId="80" fillId="0" borderId="0" xfId="0" applyFont="1"/>
    <xf numFmtId="0" fontId="86" fillId="0" borderId="0" xfId="0" applyFont="1" applyFill="1" applyBorder="1"/>
    <xf numFmtId="0" fontId="78" fillId="0" borderId="0" xfId="0" applyFont="1"/>
    <xf numFmtId="3" fontId="1" fillId="0" borderId="0" xfId="0" applyNumberFormat="1" applyFont="1"/>
    <xf numFmtId="0" fontId="1" fillId="0" borderId="0" xfId="0" applyFont="1" applyFill="1" applyBorder="1"/>
    <xf numFmtId="0" fontId="87" fillId="0" borderId="0" xfId="70" applyFont="1"/>
    <xf numFmtId="0" fontId="87" fillId="0" borderId="0" xfId="0" applyFont="1"/>
    <xf numFmtId="0" fontId="79" fillId="0" borderId="0" xfId="0" applyFont="1" applyAlignment="1">
      <alignment horizontal="center"/>
    </xf>
    <xf numFmtId="0" fontId="79" fillId="0" borderId="0" xfId="0" applyFont="1"/>
    <xf numFmtId="0" fontId="88" fillId="0" borderId="0" xfId="0" applyFont="1" applyFill="1" applyAlignment="1">
      <alignment vertical="center"/>
    </xf>
    <xf numFmtId="0" fontId="88" fillId="0" borderId="0" xfId="0" applyFont="1" applyFill="1" applyAlignment="1">
      <alignment horizontal="center" vertical="center"/>
    </xf>
    <xf numFmtId="0" fontId="39" fillId="0" borderId="0" xfId="0" applyFont="1" applyFill="1" applyBorder="1" applyAlignment="1">
      <alignment horizontal="center"/>
    </xf>
    <xf numFmtId="0" fontId="88" fillId="0" borderId="0" xfId="0" applyFont="1"/>
    <xf numFmtId="0" fontId="89" fillId="0" borderId="0" xfId="0" applyFont="1" applyAlignment="1">
      <alignment horizontal="center"/>
    </xf>
    <xf numFmtId="0" fontId="89" fillId="0" borderId="0" xfId="0" applyFont="1"/>
    <xf numFmtId="3" fontId="89" fillId="0" borderId="0" xfId="0" applyNumberFormat="1" applyFont="1"/>
    <xf numFmtId="0" fontId="90" fillId="0" borderId="0" xfId="0" applyFont="1"/>
    <xf numFmtId="0" fontId="88" fillId="0" borderId="0" xfId="0" applyFont="1" applyFill="1" applyBorder="1"/>
    <xf numFmtId="0" fontId="89" fillId="0" borderId="0" xfId="0" applyFont="1" applyFill="1" applyBorder="1" applyAlignment="1">
      <alignment horizontal="center"/>
    </xf>
    <xf numFmtId="0" fontId="89" fillId="0" borderId="0" xfId="0" applyFont="1" applyFill="1" applyBorder="1"/>
    <xf numFmtId="0" fontId="88" fillId="0" borderId="0" xfId="0" applyFont="1" applyFill="1"/>
    <xf numFmtId="0" fontId="89" fillId="0" borderId="0" xfId="0" applyFont="1" applyFill="1" applyAlignment="1">
      <alignment horizontal="center"/>
    </xf>
    <xf numFmtId="0" fontId="89" fillId="0" borderId="0" xfId="0" applyFont="1" applyFill="1"/>
    <xf numFmtId="3" fontId="88" fillId="0" borderId="0" xfId="0" applyNumberFormat="1" applyFont="1"/>
    <xf numFmtId="3" fontId="89" fillId="0" borderId="0" xfId="0" applyNumberFormat="1" applyFont="1" applyAlignment="1">
      <alignment horizontal="center"/>
    </xf>
    <xf numFmtId="0" fontId="85" fillId="0" borderId="0" xfId="0" applyFont="1"/>
    <xf numFmtId="0" fontId="26" fillId="31" borderId="11" xfId="54" applyFont="1" applyFill="1" applyBorder="1" applyAlignment="1">
      <alignment horizontal="left" vertical="center"/>
    </xf>
    <xf numFmtId="165" fontId="26" fillId="31" borderId="10" xfId="54" applyNumberFormat="1" applyFont="1" applyFill="1" applyBorder="1" applyAlignment="1">
      <alignment vertical="center"/>
    </xf>
    <xf numFmtId="165" fontId="26" fillId="31" borderId="11" xfId="54" applyNumberFormat="1" applyFont="1" applyFill="1" applyBorder="1" applyAlignment="1">
      <alignment vertical="center"/>
    </xf>
    <xf numFmtId="0" fontId="37" fillId="31" borderId="11" xfId="54" applyFont="1" applyFill="1" applyBorder="1" applyAlignment="1">
      <alignment horizontal="left" vertical="center"/>
    </xf>
    <xf numFmtId="3" fontId="37" fillId="31" borderId="11" xfId="54" applyNumberFormat="1" applyFont="1" applyFill="1" applyBorder="1" applyAlignment="1">
      <alignment vertical="center"/>
    </xf>
    <xf numFmtId="165" fontId="27" fillId="32" borderId="17" xfId="54" applyNumberFormat="1" applyFont="1" applyFill="1" applyBorder="1" applyAlignment="1">
      <alignment vertical="center"/>
    </xf>
    <xf numFmtId="0" fontId="32" fillId="33" borderId="10" xfId="0" applyFont="1" applyFill="1" applyBorder="1" applyAlignment="1">
      <alignment horizontal="center" vertical="center" wrapText="1"/>
    </xf>
    <xf numFmtId="0" fontId="32" fillId="33" borderId="12" xfId="0" applyFont="1" applyFill="1" applyBorder="1" applyAlignment="1">
      <alignment vertical="center" wrapText="1"/>
    </xf>
    <xf numFmtId="0" fontId="32" fillId="33" borderId="0" xfId="0" applyFont="1" applyFill="1" applyBorder="1" applyAlignment="1">
      <alignment vertical="center" wrapText="1"/>
    </xf>
    <xf numFmtId="0" fontId="32" fillId="33" borderId="0" xfId="0" applyFont="1" applyFill="1" applyBorder="1" applyAlignment="1">
      <alignment vertical="center"/>
    </xf>
    <xf numFmtId="0" fontId="32" fillId="33" borderId="11" xfId="0" applyFont="1" applyFill="1" applyBorder="1" applyAlignment="1">
      <alignment horizontal="center" vertical="center" wrapText="1"/>
    </xf>
    <xf numFmtId="165" fontId="37" fillId="32" borderId="17" xfId="54" applyNumberFormat="1" applyFont="1" applyFill="1" applyBorder="1" applyAlignment="1">
      <alignment vertical="center"/>
    </xf>
    <xf numFmtId="165" fontId="26" fillId="32" borderId="17" xfId="54" applyNumberFormat="1" applyFont="1" applyFill="1" applyBorder="1" applyAlignment="1">
      <alignment vertical="center"/>
    </xf>
    <xf numFmtId="0" fontId="32" fillId="33" borderId="0" xfId="0" applyFont="1" applyFill="1" applyBorder="1" applyAlignment="1">
      <alignment horizontal="centerContinuous" vertical="center" wrapText="1"/>
    </xf>
    <xf numFmtId="0" fontId="32" fillId="33" borderId="11" xfId="0" applyFont="1" applyFill="1" applyBorder="1" applyAlignment="1">
      <alignment vertical="center"/>
    </xf>
    <xf numFmtId="0" fontId="32" fillId="33" borderId="0" xfId="0" applyFont="1" applyFill="1" applyBorder="1" applyAlignment="1">
      <alignment horizontal="center" vertical="center" wrapText="1"/>
    </xf>
    <xf numFmtId="0" fontId="38" fillId="33" borderId="0" xfId="0" applyFont="1" applyFill="1" applyBorder="1" applyAlignment="1">
      <alignment horizontal="center" vertical="center" wrapText="1"/>
    </xf>
    <xf numFmtId="0" fontId="38" fillId="33" borderId="10" xfId="0" applyFont="1" applyFill="1" applyBorder="1" applyAlignment="1">
      <alignment horizontal="center" vertical="center" wrapText="1"/>
    </xf>
    <xf numFmtId="0" fontId="32" fillId="33" borderId="12" xfId="0" applyFont="1" applyFill="1" applyBorder="1" applyAlignment="1">
      <alignment vertical="center"/>
    </xf>
    <xf numFmtId="0" fontId="32" fillId="33" borderId="11" xfId="0" applyFont="1" applyFill="1" applyBorder="1" applyAlignment="1">
      <alignment horizontal="right" vertical="center" wrapText="1"/>
    </xf>
    <xf numFmtId="0" fontId="26" fillId="32" borderId="17" xfId="54" applyFont="1" applyFill="1" applyBorder="1" applyAlignment="1">
      <alignment horizontal="left" vertical="center"/>
    </xf>
    <xf numFmtId="0" fontId="32" fillId="33" borderId="10" xfId="54" applyFont="1" applyFill="1" applyBorder="1" applyAlignment="1">
      <alignment horizontal="center" vertical="center" wrapText="1"/>
    </xf>
    <xf numFmtId="0" fontId="32" fillId="33" borderId="12" xfId="54" applyFont="1" applyFill="1" applyBorder="1" applyAlignment="1">
      <alignment vertical="center"/>
    </xf>
    <xf numFmtId="0" fontId="32" fillId="33" borderId="0" xfId="54" applyFont="1" applyFill="1" applyBorder="1" applyAlignment="1">
      <alignment vertical="center"/>
    </xf>
    <xf numFmtId="0" fontId="26" fillId="32" borderId="17" xfId="62" applyFont="1" applyFill="1" applyBorder="1" applyAlignment="1">
      <alignment horizontal="left" vertical="center"/>
    </xf>
    <xf numFmtId="165" fontId="26" fillId="32" borderId="17" xfId="62" applyNumberFormat="1" applyFont="1" applyFill="1" applyBorder="1" applyAlignment="1">
      <alignment horizontal="right" vertical="center"/>
    </xf>
    <xf numFmtId="0" fontId="26" fillId="31" borderId="17" xfId="62" applyFont="1" applyFill="1" applyBorder="1" applyAlignment="1">
      <alignment horizontal="left" vertical="center"/>
    </xf>
    <xf numFmtId="165" fontId="26" fillId="31" borderId="17" xfId="62" applyNumberFormat="1" applyFont="1" applyFill="1" applyBorder="1" applyAlignment="1">
      <alignment vertical="center"/>
    </xf>
    <xf numFmtId="165" fontId="1" fillId="32" borderId="17" xfId="63" applyNumberFormat="1" applyFont="1" applyFill="1" applyBorder="1" applyAlignment="1">
      <alignment vertical="center"/>
    </xf>
    <xf numFmtId="0" fontId="1" fillId="32" borderId="17" xfId="63" applyFont="1" applyFill="1" applyBorder="1" applyAlignment="1">
      <alignment horizontal="left" indent="1"/>
    </xf>
    <xf numFmtId="0" fontId="37" fillId="31" borderId="17" xfId="62" applyFont="1" applyFill="1" applyBorder="1" applyAlignment="1">
      <alignment horizontal="left" vertical="center"/>
    </xf>
    <xf numFmtId="3" fontId="37" fillId="31" borderId="17" xfId="62" applyNumberFormat="1" applyFont="1" applyFill="1" applyBorder="1" applyAlignment="1">
      <alignment vertical="center"/>
    </xf>
    <xf numFmtId="0" fontId="32" fillId="33" borderId="11" xfId="0" applyFont="1" applyFill="1" applyBorder="1" applyAlignment="1">
      <alignment horizontal="center" vertical="center" wrapText="1"/>
    </xf>
    <xf numFmtId="0" fontId="1" fillId="32" borderId="17" xfId="52" applyFont="1" applyFill="1" applyBorder="1" applyAlignment="1">
      <alignment horizontal="left" vertical="center"/>
    </xf>
    <xf numFmtId="165" fontId="1" fillId="32" borderId="17" xfId="52" applyNumberFormat="1" applyFont="1" applyFill="1" applyBorder="1" applyAlignment="1">
      <alignment vertical="center"/>
    </xf>
    <xf numFmtId="165" fontId="29" fillId="32" borderId="17" xfId="52" applyNumberFormat="1" applyFont="1" applyFill="1" applyBorder="1" applyAlignment="1">
      <alignment vertical="center"/>
    </xf>
    <xf numFmtId="0" fontId="27" fillId="31" borderId="17" xfId="54" applyFont="1" applyFill="1" applyBorder="1" applyAlignment="1">
      <alignment horizontal="left" vertical="center"/>
    </xf>
    <xf numFmtId="0" fontId="37" fillId="31" borderId="17" xfId="54" applyFont="1" applyFill="1" applyBorder="1" applyAlignment="1">
      <alignment horizontal="left" vertical="center"/>
    </xf>
    <xf numFmtId="0" fontId="26" fillId="31" borderId="17" xfId="54" applyFont="1" applyFill="1" applyBorder="1" applyAlignment="1">
      <alignment horizontal="left" vertical="center"/>
    </xf>
    <xf numFmtId="165" fontId="26" fillId="31" borderId="17" xfId="54" applyNumberFormat="1" applyFont="1" applyFill="1" applyBorder="1" applyAlignment="1">
      <alignment vertical="center"/>
    </xf>
    <xf numFmtId="0" fontId="92" fillId="0" borderId="0" xfId="0" applyFont="1"/>
    <xf numFmtId="166" fontId="26" fillId="32" borderId="17" xfId="54" applyNumberFormat="1" applyFont="1" applyFill="1" applyBorder="1" applyAlignment="1">
      <alignment horizontal="right" vertical="center"/>
    </xf>
    <xf numFmtId="3" fontId="37" fillId="31" borderId="17" xfId="54" applyNumberFormat="1" applyFont="1" applyFill="1" applyBorder="1" applyAlignment="1">
      <alignment vertical="center"/>
    </xf>
    <xf numFmtId="165" fontId="27" fillId="32" borderId="18" xfId="54" applyNumberFormat="1" applyFont="1" applyFill="1" applyBorder="1" applyAlignment="1">
      <alignment vertical="center"/>
    </xf>
    <xf numFmtId="0" fontId="32" fillId="33" borderId="10" xfId="0" applyNumberFormat="1" applyFont="1" applyFill="1" applyBorder="1" applyAlignment="1">
      <alignment horizontal="center" vertical="center" wrapText="1"/>
    </xf>
    <xf numFmtId="0" fontId="32" fillId="33" borderId="12" xfId="0" applyNumberFormat="1" applyFont="1" applyFill="1" applyBorder="1" applyAlignment="1">
      <alignment horizontal="center" vertical="center" wrapText="1"/>
    </xf>
    <xf numFmtId="166" fontId="27" fillId="31" borderId="17" xfId="54" applyNumberFormat="1" applyFont="1" applyFill="1" applyBorder="1" applyAlignment="1">
      <alignment vertical="center"/>
    </xf>
    <xf numFmtId="166" fontId="26" fillId="31" borderId="17" xfId="54" applyNumberFormat="1" applyFont="1" applyFill="1" applyBorder="1" applyAlignment="1">
      <alignment vertical="center"/>
    </xf>
    <xf numFmtId="0" fontId="38" fillId="33" borderId="0" xfId="0" applyFont="1" applyFill="1" applyBorder="1" applyAlignment="1">
      <alignment horizontal="center" vertical="center"/>
    </xf>
    <xf numFmtId="0" fontId="38" fillId="33" borderId="0" xfId="0" quotePrefix="1" applyFont="1" applyFill="1" applyBorder="1" applyAlignment="1">
      <alignment horizontal="center" vertical="center" wrapText="1"/>
    </xf>
    <xf numFmtId="0" fontId="42" fillId="26" borderId="0" xfId="0" applyFont="1" applyFill="1" applyAlignment="1" applyProtection="1">
      <alignment horizontal="left" indent="1"/>
      <protection locked="0"/>
    </xf>
    <xf numFmtId="0" fontId="29" fillId="0" borderId="0" xfId="0" applyFont="1" applyProtection="1">
      <protection locked="0"/>
    </xf>
    <xf numFmtId="0" fontId="25" fillId="0" borderId="0" xfId="0" applyFont="1" applyProtection="1">
      <protection locked="0"/>
    </xf>
    <xf numFmtId="0" fontId="34" fillId="0" borderId="0" xfId="0" applyFont="1" applyProtection="1">
      <protection locked="0"/>
    </xf>
    <xf numFmtId="0" fontId="0" fillId="0" borderId="0" xfId="0" applyProtection="1">
      <protection locked="0"/>
    </xf>
    <xf numFmtId="0" fontId="1" fillId="0" borderId="0" xfId="0" applyFont="1" applyProtection="1">
      <protection locked="0"/>
    </xf>
    <xf numFmtId="0" fontId="32" fillId="33" borderId="12" xfId="0" applyFont="1" applyFill="1" applyBorder="1" applyAlignment="1" applyProtection="1">
      <alignment vertical="center"/>
      <protection locked="0"/>
    </xf>
    <xf numFmtId="0" fontId="32" fillId="33" borderId="11" xfId="0" applyFont="1" applyFill="1" applyBorder="1" applyAlignment="1" applyProtection="1">
      <alignment vertical="center"/>
      <protection locked="0"/>
    </xf>
    <xf numFmtId="0" fontId="38" fillId="33" borderId="0" xfId="0" applyFont="1" applyFill="1" applyBorder="1" applyAlignment="1" applyProtection="1">
      <alignment horizontal="center" vertical="center"/>
      <protection locked="0"/>
    </xf>
    <xf numFmtId="0" fontId="87" fillId="0" borderId="0" xfId="0" applyFont="1" applyProtection="1">
      <protection locked="0"/>
    </xf>
    <xf numFmtId="0" fontId="79" fillId="0" borderId="0" xfId="0" applyFont="1" applyAlignment="1" applyProtection="1">
      <alignment horizontal="center"/>
      <protection locked="0"/>
    </xf>
    <xf numFmtId="0" fontId="79" fillId="0" borderId="0" xfId="0" applyFont="1" applyProtection="1">
      <protection locked="0"/>
    </xf>
    <xf numFmtId="0" fontId="32" fillId="33" borderId="11" xfId="0" applyFont="1" applyFill="1" applyBorder="1" applyAlignment="1" applyProtection="1">
      <alignment horizontal="right" vertical="center" wrapText="1"/>
      <protection locked="0"/>
    </xf>
    <xf numFmtId="0" fontId="32" fillId="33" borderId="11" xfId="0" applyFont="1" applyFill="1" applyBorder="1" applyAlignment="1" applyProtection="1">
      <alignment horizontal="center" vertical="center" wrapText="1"/>
      <protection locked="0"/>
    </xf>
    <xf numFmtId="0" fontId="32" fillId="33" borderId="10" xfId="0" applyFont="1" applyFill="1" applyBorder="1" applyAlignment="1" applyProtection="1">
      <alignment horizontal="center" vertical="center" wrapText="1"/>
      <protection locked="0"/>
    </xf>
    <xf numFmtId="0" fontId="32" fillId="33" borderId="0" xfId="0" applyFont="1" applyFill="1" applyBorder="1" applyAlignment="1" applyProtection="1">
      <alignment horizontal="center" vertical="center" wrapText="1"/>
      <protection locked="0"/>
    </xf>
    <xf numFmtId="0" fontId="32" fillId="33" borderId="10" xfId="0" quotePrefix="1" applyFont="1" applyFill="1" applyBorder="1" applyAlignment="1" applyProtection="1">
      <alignment horizontal="center" vertical="center" wrapText="1"/>
      <protection locked="0"/>
    </xf>
    <xf numFmtId="0" fontId="38" fillId="33" borderId="0" xfId="0" quotePrefix="1" applyFont="1" applyFill="1" applyBorder="1" applyAlignment="1" applyProtection="1">
      <alignment horizontal="center" vertical="center" wrapText="1"/>
      <protection locked="0"/>
    </xf>
    <xf numFmtId="0" fontId="38" fillId="33" borderId="10" xfId="0" quotePrefix="1" applyFont="1" applyFill="1" applyBorder="1" applyAlignment="1" applyProtection="1">
      <alignment horizontal="center" vertical="center" wrapText="1"/>
      <protection locked="0"/>
    </xf>
    <xf numFmtId="0" fontId="38" fillId="33" borderId="10" xfId="0" quotePrefix="1" applyFont="1" applyFill="1" applyBorder="1" applyAlignment="1">
      <alignment horizontal="center" vertical="center" wrapText="1"/>
    </xf>
    <xf numFmtId="168" fontId="26" fillId="32" borderId="17" xfId="60" applyFont="1" applyFill="1" applyBorder="1" applyAlignment="1">
      <alignment horizontal="left"/>
    </xf>
    <xf numFmtId="166" fontId="26" fillId="32" borderId="17" xfId="60" applyNumberFormat="1" applyFont="1" applyFill="1" applyBorder="1" applyAlignment="1">
      <alignment horizontal="right"/>
    </xf>
    <xf numFmtId="0" fontId="27" fillId="32" borderId="17" xfId="58" applyFont="1" applyFill="1" applyBorder="1" applyAlignment="1">
      <alignment horizontal="left" vertical="center" indent="1"/>
    </xf>
    <xf numFmtId="166" fontId="27" fillId="32" borderId="17" xfId="60" applyNumberFormat="1" applyFont="1" applyFill="1" applyBorder="1" applyAlignment="1">
      <alignment horizontal="right" vertical="center"/>
    </xf>
    <xf numFmtId="0" fontId="37" fillId="32" borderId="17" xfId="58" applyFont="1" applyFill="1" applyBorder="1" applyAlignment="1">
      <alignment horizontal="left" vertical="center" indent="1"/>
    </xf>
    <xf numFmtId="168" fontId="27" fillId="32" borderId="17" xfId="60" applyFont="1" applyFill="1" applyBorder="1" applyAlignment="1">
      <alignment horizontal="left"/>
    </xf>
    <xf numFmtId="0" fontId="27" fillId="32" borderId="17" xfId="58" applyFont="1" applyFill="1" applyBorder="1" applyAlignment="1">
      <alignment horizontal="left" vertical="center"/>
    </xf>
    <xf numFmtId="168" fontId="37" fillId="31" borderId="14" xfId="60" applyFont="1" applyFill="1" applyBorder="1" applyAlignment="1">
      <alignment horizontal="left" vertical="center"/>
    </xf>
    <xf numFmtId="169" fontId="26" fillId="32" borderId="17" xfId="60" applyNumberFormat="1" applyFont="1" applyFill="1" applyBorder="1" applyAlignment="1">
      <alignment horizontal="right"/>
    </xf>
    <xf numFmtId="169" fontId="27" fillId="32" borderId="17" xfId="60" applyNumberFormat="1" applyFont="1" applyFill="1" applyBorder="1" applyAlignment="1">
      <alignment horizontal="right"/>
    </xf>
    <xf numFmtId="2" fontId="27" fillId="32" borderId="17" xfId="61" applyNumberFormat="1" applyFont="1" applyFill="1" applyBorder="1" applyAlignment="1">
      <alignment horizontal="right"/>
    </xf>
    <xf numFmtId="168" fontId="26" fillId="32" borderId="18" xfId="60" quotePrefix="1" applyFont="1" applyFill="1" applyBorder="1" applyAlignment="1">
      <alignment horizontal="left"/>
    </xf>
    <xf numFmtId="169" fontId="26" fillId="32" borderId="18" xfId="60" applyNumberFormat="1" applyFont="1" applyFill="1" applyBorder="1" applyAlignment="1">
      <alignment horizontal="right"/>
    </xf>
    <xf numFmtId="168" fontId="26" fillId="32" borderId="18" xfId="60" applyFont="1" applyFill="1" applyBorder="1" applyAlignment="1">
      <alignment horizontal="left"/>
    </xf>
    <xf numFmtId="168" fontId="26" fillId="31" borderId="17" xfId="60" applyFont="1" applyFill="1" applyBorder="1" applyAlignment="1">
      <alignment horizontal="left"/>
    </xf>
    <xf numFmtId="169" fontId="26" fillId="31" borderId="17" xfId="60" applyNumberFormat="1" applyFont="1" applyFill="1" applyBorder="1" applyAlignment="1">
      <alignment horizontal="right"/>
    </xf>
    <xf numFmtId="168" fontId="37" fillId="31" borderId="17" xfId="60" applyFont="1" applyFill="1" applyBorder="1" applyAlignment="1">
      <alignment horizontal="left" vertical="center"/>
    </xf>
    <xf numFmtId="166" fontId="26" fillId="31" borderId="17" xfId="60" applyNumberFormat="1" applyFont="1" applyFill="1" applyBorder="1" applyAlignment="1">
      <alignment horizontal="right"/>
    </xf>
    <xf numFmtId="166" fontId="26" fillId="32" borderId="17" xfId="60" applyNumberFormat="1" applyFont="1" applyFill="1" applyBorder="1" applyAlignment="1"/>
    <xf numFmtId="166" fontId="27" fillId="32" borderId="17" xfId="60" applyNumberFormat="1" applyFont="1" applyFill="1" applyBorder="1" applyAlignment="1">
      <alignment vertical="center"/>
    </xf>
    <xf numFmtId="166" fontId="27" fillId="32" borderId="17" xfId="60" applyNumberFormat="1" applyFont="1" applyFill="1" applyBorder="1" applyAlignment="1"/>
    <xf numFmtId="166" fontId="26" fillId="31" borderId="17" xfId="60" applyNumberFormat="1" applyFont="1" applyFill="1" applyBorder="1" applyAlignment="1"/>
    <xf numFmtId="166" fontId="26" fillId="32" borderId="18" xfId="60" applyNumberFormat="1" applyFont="1" applyFill="1" applyBorder="1" applyAlignment="1"/>
    <xf numFmtId="171" fontId="37" fillId="32" borderId="17" xfId="60" applyNumberFormat="1" applyFont="1" applyFill="1" applyBorder="1" applyAlignment="1">
      <alignment vertical="center"/>
    </xf>
    <xf numFmtId="172" fontId="37" fillId="31" borderId="17" xfId="60" applyNumberFormat="1" applyFont="1" applyFill="1" applyBorder="1" applyAlignment="1">
      <alignment vertical="center"/>
    </xf>
    <xf numFmtId="3" fontId="26" fillId="32" borderId="17" xfId="60" applyNumberFormat="1" applyFont="1" applyFill="1" applyBorder="1" applyAlignment="1"/>
    <xf numFmtId="3" fontId="26" fillId="31" borderId="17" xfId="60" applyNumberFormat="1" applyFont="1" applyFill="1" applyBorder="1" applyAlignment="1"/>
    <xf numFmtId="172" fontId="37" fillId="31" borderId="14" xfId="60" applyNumberFormat="1" applyFont="1" applyFill="1" applyBorder="1" applyAlignment="1">
      <alignment vertical="center"/>
    </xf>
    <xf numFmtId="0" fontId="27" fillId="32" borderId="17" xfId="54" applyFont="1" applyFill="1" applyBorder="1" applyAlignment="1">
      <alignment horizontal="left" vertical="center"/>
    </xf>
    <xf numFmtId="3" fontId="27" fillId="32" borderId="17" xfId="54" applyNumberFormat="1" applyFont="1" applyFill="1" applyBorder="1" applyAlignment="1">
      <alignment vertical="center"/>
    </xf>
    <xf numFmtId="3" fontId="26" fillId="31" borderId="17" xfId="54" applyNumberFormat="1" applyFont="1" applyFill="1" applyBorder="1" applyAlignment="1">
      <alignment vertical="center"/>
    </xf>
    <xf numFmtId="0" fontId="37" fillId="32" borderId="17" xfId="54" applyFont="1" applyFill="1" applyBorder="1" applyAlignment="1">
      <alignment horizontal="left" vertical="center"/>
    </xf>
    <xf numFmtId="3" fontId="26" fillId="32" borderId="17" xfId="54" applyNumberFormat="1" applyFont="1" applyFill="1" applyBorder="1" applyAlignment="1">
      <alignment vertical="center"/>
    </xf>
    <xf numFmtId="169" fontId="27" fillId="32" borderId="17" xfId="54" applyNumberFormat="1" applyFont="1" applyFill="1" applyBorder="1" applyAlignment="1">
      <alignment horizontal="right" vertical="center"/>
    </xf>
    <xf numFmtId="1" fontId="37" fillId="32" borderId="17" xfId="54" applyNumberFormat="1" applyFont="1" applyFill="1" applyBorder="1" applyAlignment="1">
      <alignment horizontal="right" vertical="center"/>
    </xf>
    <xf numFmtId="1" fontId="26" fillId="32" borderId="17" xfId="54" applyNumberFormat="1" applyFont="1" applyFill="1" applyBorder="1" applyAlignment="1">
      <alignment horizontal="right" vertical="center"/>
    </xf>
    <xf numFmtId="49" fontId="27" fillId="32" borderId="17" xfId="54" applyNumberFormat="1" applyFont="1" applyFill="1" applyBorder="1" applyAlignment="1">
      <alignment horizontal="left" vertical="center"/>
    </xf>
    <xf numFmtId="1" fontId="27" fillId="32" borderId="17" xfId="54" applyNumberFormat="1" applyFont="1" applyFill="1" applyBorder="1" applyAlignment="1">
      <alignment horizontal="right" vertical="center"/>
    </xf>
    <xf numFmtId="169" fontId="37" fillId="32" borderId="17" xfId="54" applyNumberFormat="1" applyFont="1" applyFill="1" applyBorder="1" applyAlignment="1">
      <alignment horizontal="right" vertical="center"/>
    </xf>
    <xf numFmtId="1" fontId="26" fillId="31" borderId="11" xfId="54" applyNumberFormat="1" applyFont="1" applyFill="1" applyBorder="1" applyAlignment="1">
      <alignment horizontal="right" vertical="center"/>
    </xf>
    <xf numFmtId="3" fontId="37" fillId="31" borderId="10" xfId="54" applyNumberFormat="1" applyFont="1" applyFill="1" applyBorder="1" applyAlignment="1">
      <alignment vertical="center"/>
    </xf>
    <xf numFmtId="1" fontId="32" fillId="33" borderId="11" xfId="0" applyNumberFormat="1" applyFont="1" applyFill="1" applyBorder="1" applyAlignment="1">
      <alignment horizontal="center" vertical="center" wrapText="1"/>
    </xf>
    <xf numFmtId="0" fontId="26" fillId="31" borderId="17" xfId="69" applyFont="1" applyFill="1" applyBorder="1" applyAlignment="1">
      <alignment horizontal="left" vertical="center"/>
    </xf>
    <xf numFmtId="3" fontId="26" fillId="31" borderId="17" xfId="69" applyNumberFormat="1" applyFont="1" applyFill="1" applyBorder="1" applyAlignment="1">
      <alignment horizontal="right" vertical="center"/>
    </xf>
    <xf numFmtId="169" fontId="26" fillId="31" borderId="17" xfId="64" applyNumberFormat="1" applyFont="1" applyFill="1" applyBorder="1" applyAlignment="1">
      <alignment horizontal="right" vertical="center"/>
    </xf>
    <xf numFmtId="0" fontId="27" fillId="32" borderId="17" xfId="69" applyFont="1" applyFill="1" applyBorder="1" applyAlignment="1">
      <alignment horizontal="left" vertical="center" indent="1"/>
    </xf>
    <xf numFmtId="3" fontId="27" fillId="32" borderId="17" xfId="69" applyNumberFormat="1" applyFont="1" applyFill="1" applyBorder="1" applyAlignment="1">
      <alignment horizontal="right" vertical="center"/>
    </xf>
    <xf numFmtId="167" fontId="27" fillId="32" borderId="17" xfId="54" applyNumberFormat="1" applyFont="1" applyFill="1" applyBorder="1" applyAlignment="1">
      <alignment vertical="center"/>
    </xf>
    <xf numFmtId="165" fontId="27" fillId="32" borderId="17" xfId="69" applyNumberFormat="1" applyFont="1" applyFill="1" applyBorder="1" applyAlignment="1">
      <alignment horizontal="right" vertical="center"/>
    </xf>
    <xf numFmtId="4" fontId="27" fillId="32" borderId="17" xfId="69" applyNumberFormat="1" applyFont="1" applyFill="1" applyBorder="1" applyAlignment="1">
      <alignment horizontal="right" vertical="center"/>
    </xf>
    <xf numFmtId="4" fontId="26" fillId="31" borderId="17" xfId="69" applyNumberFormat="1" applyFont="1" applyFill="1" applyBorder="1" applyAlignment="1">
      <alignment horizontal="right" vertical="center"/>
    </xf>
    <xf numFmtId="0" fontId="26" fillId="31" borderId="20" xfId="54" applyFont="1" applyFill="1" applyBorder="1" applyAlignment="1">
      <alignment horizontal="left" vertical="center"/>
    </xf>
    <xf numFmtId="3" fontId="26" fillId="31" borderId="20" xfId="54" applyNumberFormat="1" applyFont="1" applyFill="1" applyBorder="1" applyAlignment="1">
      <alignment horizontal="right" vertical="center"/>
    </xf>
    <xf numFmtId="0" fontId="27" fillId="32" borderId="17" xfId="54" applyFont="1" applyFill="1" applyBorder="1" applyAlignment="1">
      <alignment horizontal="left" vertical="center" indent="1"/>
    </xf>
    <xf numFmtId="177" fontId="27" fillId="32" borderId="17" xfId="54" applyNumberFormat="1" applyFont="1" applyFill="1" applyBorder="1" applyAlignment="1">
      <alignment vertical="center"/>
    </xf>
    <xf numFmtId="3" fontId="27" fillId="32" borderId="17" xfId="54" applyNumberFormat="1" applyFont="1" applyFill="1" applyBorder="1" applyAlignment="1">
      <alignment horizontal="right" vertical="center"/>
    </xf>
    <xf numFmtId="167" fontId="27" fillId="32" borderId="17" xfId="54" applyNumberFormat="1" applyFont="1" applyFill="1" applyBorder="1" applyAlignment="1">
      <alignment horizontal="right" vertical="center"/>
    </xf>
    <xf numFmtId="178" fontId="27" fillId="32" borderId="17" xfId="54" applyNumberFormat="1" applyFont="1" applyFill="1" applyBorder="1" applyAlignment="1">
      <alignment vertical="center"/>
    </xf>
    <xf numFmtId="175" fontId="27" fillId="32" borderId="17" xfId="54" applyNumberFormat="1" applyFont="1" applyFill="1" applyBorder="1" applyAlignment="1">
      <alignment horizontal="right" vertical="center"/>
    </xf>
    <xf numFmtId="0" fontId="25" fillId="32" borderId="0" xfId="0" applyFont="1" applyFill="1"/>
    <xf numFmtId="3" fontId="26" fillId="31" borderId="17" xfId="54" applyNumberFormat="1" applyFont="1" applyFill="1" applyBorder="1" applyAlignment="1">
      <alignment horizontal="right" vertical="center"/>
    </xf>
    <xf numFmtId="165" fontId="36" fillId="31" borderId="17" xfId="54" applyNumberFormat="1" applyFont="1" applyFill="1" applyBorder="1" applyAlignment="1">
      <alignment horizontal="right" vertical="center"/>
    </xf>
    <xf numFmtId="165" fontId="36" fillId="31" borderId="17" xfId="54" applyNumberFormat="1" applyFont="1" applyFill="1" applyBorder="1" applyAlignment="1">
      <alignment horizontal="center" vertical="center"/>
    </xf>
    <xf numFmtId="0" fontId="25" fillId="31" borderId="0" xfId="0" applyFont="1" applyFill="1"/>
    <xf numFmtId="0" fontId="91" fillId="31" borderId="17" xfId="69" applyFont="1" applyFill="1" applyBorder="1" applyAlignment="1">
      <alignment horizontal="left" vertical="center"/>
    </xf>
    <xf numFmtId="165" fontId="26" fillId="31" borderId="17" xfId="69" applyNumberFormat="1" applyFont="1" applyFill="1" applyBorder="1" applyAlignment="1">
      <alignment horizontal="right" vertical="center"/>
    </xf>
    <xf numFmtId="0" fontId="26" fillId="31" borderId="20" xfId="69" applyFont="1" applyFill="1" applyBorder="1" applyAlignment="1">
      <alignment horizontal="left" vertical="center"/>
    </xf>
    <xf numFmtId="165" fontId="26" fillId="31" borderId="20" xfId="69" applyNumberFormat="1" applyFont="1" applyFill="1" applyBorder="1" applyAlignment="1">
      <alignment horizontal="right" vertical="center"/>
    </xf>
    <xf numFmtId="0" fontId="26" fillId="31" borderId="11" xfId="69" applyFont="1" applyFill="1" applyBorder="1" applyAlignment="1">
      <alignment horizontal="left" vertical="center"/>
    </xf>
    <xf numFmtId="165" fontId="26" fillId="31" borderId="10" xfId="69" applyNumberFormat="1" applyFont="1" applyFill="1" applyBorder="1" applyAlignment="1">
      <alignment horizontal="right" vertical="center"/>
    </xf>
    <xf numFmtId="3" fontId="26" fillId="31" borderId="11" xfId="34" applyNumberFormat="1" applyFont="1" applyFill="1" applyBorder="1" applyAlignment="1">
      <alignment horizontal="right" vertical="center"/>
    </xf>
    <xf numFmtId="0" fontId="26" fillId="31" borderId="11" xfId="34" applyFont="1" applyFill="1" applyBorder="1" applyAlignment="1">
      <alignment horizontal="left" vertical="center"/>
    </xf>
    <xf numFmtId="3" fontId="26" fillId="31" borderId="10" xfId="34" applyNumberFormat="1" applyFont="1" applyFill="1" applyBorder="1" applyAlignment="1">
      <alignment horizontal="right" vertical="center"/>
    </xf>
    <xf numFmtId="0" fontId="27" fillId="32" borderId="17" xfId="34" applyFont="1" applyFill="1" applyBorder="1" applyAlignment="1">
      <alignment horizontal="left" vertical="center" indent="1"/>
    </xf>
    <xf numFmtId="165" fontId="37" fillId="32" borderId="17" xfId="34" applyNumberFormat="1" applyFont="1" applyFill="1" applyBorder="1" applyAlignment="1">
      <alignment vertical="center"/>
    </xf>
    <xf numFmtId="165" fontId="37" fillId="32" borderId="17" xfId="34" applyNumberFormat="1" applyFont="1" applyFill="1" applyBorder="1" applyAlignment="1">
      <alignment horizontal="center" vertical="center"/>
    </xf>
    <xf numFmtId="3" fontId="27" fillId="32" borderId="17" xfId="34" applyNumberFormat="1" applyFont="1" applyFill="1" applyBorder="1" applyAlignment="1">
      <alignment vertical="center"/>
    </xf>
    <xf numFmtId="165" fontId="26" fillId="31" borderId="17" xfId="54" applyNumberFormat="1" applyFont="1" applyFill="1" applyBorder="1" applyAlignment="1">
      <alignment horizontal="right" vertical="center"/>
    </xf>
    <xf numFmtId="165" fontId="26" fillId="31" borderId="20" xfId="54" applyNumberFormat="1" applyFont="1" applyFill="1" applyBorder="1" applyAlignment="1">
      <alignment horizontal="right" vertical="center"/>
    </xf>
    <xf numFmtId="3" fontId="26" fillId="31" borderId="22" xfId="54" applyNumberFormat="1" applyFont="1" applyFill="1" applyBorder="1" applyAlignment="1">
      <alignment horizontal="right" vertical="center"/>
    </xf>
    <xf numFmtId="0" fontId="93" fillId="32" borderId="17" xfId="34" applyFont="1" applyFill="1" applyBorder="1" applyAlignment="1">
      <alignment horizontal="left" vertical="center" indent="1"/>
    </xf>
    <xf numFmtId="3" fontId="27" fillId="32" borderId="21" xfId="54" applyNumberFormat="1" applyFont="1" applyFill="1" applyBorder="1" applyAlignment="1">
      <alignment vertical="center"/>
    </xf>
    <xf numFmtId="3" fontId="27" fillId="32" borderId="19" xfId="54" applyNumberFormat="1" applyFont="1" applyFill="1" applyBorder="1" applyAlignment="1">
      <alignment vertical="center"/>
    </xf>
    <xf numFmtId="167" fontId="27" fillId="32" borderId="11" xfId="54" applyNumberFormat="1" applyFont="1" applyFill="1" applyBorder="1" applyAlignment="1">
      <alignment vertical="center"/>
    </xf>
    <xf numFmtId="167" fontId="27" fillId="32" borderId="10" xfId="54" applyNumberFormat="1" applyFont="1" applyFill="1" applyBorder="1" applyAlignment="1">
      <alignment vertical="center"/>
    </xf>
    <xf numFmtId="3" fontId="27" fillId="32" borderId="10" xfId="54" applyNumberFormat="1" applyFont="1" applyFill="1" applyBorder="1" applyAlignment="1">
      <alignment vertical="center"/>
    </xf>
    <xf numFmtId="3" fontId="27" fillId="32" borderId="12" xfId="54" applyNumberFormat="1" applyFont="1" applyFill="1" applyBorder="1" applyAlignment="1">
      <alignment vertical="center"/>
    </xf>
    <xf numFmtId="187" fontId="27" fillId="32" borderId="17" xfId="54" applyNumberFormat="1" applyFont="1" applyFill="1" applyBorder="1" applyAlignment="1">
      <alignment vertical="center"/>
    </xf>
    <xf numFmtId="175" fontId="27" fillId="32" borderId="17" xfId="54" applyNumberFormat="1" applyFont="1" applyFill="1" applyBorder="1" applyAlignment="1">
      <alignment vertical="center"/>
    </xf>
    <xf numFmtId="176" fontId="27" fillId="32" borderId="17" xfId="54" applyNumberFormat="1" applyFont="1" applyFill="1" applyBorder="1" applyAlignment="1">
      <alignment vertical="center"/>
    </xf>
    <xf numFmtId="165" fontId="27" fillId="32" borderId="17" xfId="34" applyNumberFormat="1" applyFont="1" applyFill="1" applyBorder="1" applyAlignment="1">
      <alignment vertical="center"/>
    </xf>
    <xf numFmtId="183" fontId="27" fillId="32" borderId="17" xfId="54" applyNumberFormat="1" applyFont="1" applyFill="1" applyBorder="1" applyAlignment="1">
      <alignment vertical="center"/>
    </xf>
    <xf numFmtId="183" fontId="27" fillId="32" borderId="17" xfId="34" applyNumberFormat="1" applyFont="1" applyFill="1" applyBorder="1" applyAlignment="1">
      <alignment vertical="center"/>
    </xf>
    <xf numFmtId="187" fontId="27" fillId="32" borderId="17" xfId="34" applyNumberFormat="1" applyFont="1" applyFill="1" applyBorder="1" applyAlignment="1">
      <alignment vertical="center"/>
    </xf>
    <xf numFmtId="167" fontId="27" fillId="32" borderId="17" xfId="34" applyNumberFormat="1" applyFont="1" applyFill="1" applyBorder="1" applyAlignment="1">
      <alignment vertical="center"/>
    </xf>
    <xf numFmtId="165" fontId="26" fillId="31" borderId="22" xfId="54" applyNumberFormat="1" applyFont="1" applyFill="1" applyBorder="1" applyAlignment="1">
      <alignment horizontal="right" vertical="center"/>
    </xf>
    <xf numFmtId="166" fontId="26" fillId="31" borderId="17" xfId="54" applyNumberFormat="1" applyFont="1" applyFill="1" applyBorder="1" applyAlignment="1">
      <alignment horizontal="right" vertical="center"/>
    </xf>
    <xf numFmtId="166" fontId="27" fillId="32" borderId="17" xfId="54" applyNumberFormat="1" applyFont="1" applyFill="1" applyBorder="1" applyAlignment="1">
      <alignment horizontal="right" vertical="center"/>
    </xf>
    <xf numFmtId="165" fontId="27" fillId="32" borderId="17" xfId="54" applyNumberFormat="1" applyFont="1" applyFill="1" applyBorder="1" applyAlignment="1">
      <alignment horizontal="right" vertical="center"/>
    </xf>
    <xf numFmtId="3" fontId="26" fillId="31" borderId="17" xfId="54" applyNumberFormat="1" applyFont="1" applyFill="1" applyBorder="1" applyAlignment="1">
      <alignment horizontal="left" vertical="center"/>
    </xf>
    <xf numFmtId="165" fontId="26" fillId="31" borderId="10" xfId="34" applyNumberFormat="1" applyFont="1" applyFill="1" applyBorder="1" applyAlignment="1">
      <alignment horizontal="right" vertical="center"/>
    </xf>
    <xf numFmtId="3" fontId="27" fillId="32" borderId="11" xfId="34" applyNumberFormat="1" applyFont="1" applyFill="1" applyBorder="1" applyAlignment="1">
      <alignment horizontal="right" vertical="center"/>
    </xf>
    <xf numFmtId="165" fontId="37" fillId="32" borderId="17" xfId="54" applyNumberFormat="1" applyFont="1" applyFill="1" applyBorder="1" applyAlignment="1">
      <alignment horizontal="right" vertical="center"/>
    </xf>
    <xf numFmtId="3" fontId="27" fillId="32" borderId="10" xfId="34" applyNumberFormat="1" applyFont="1" applyFill="1" applyBorder="1" applyAlignment="1">
      <alignment horizontal="right" vertical="center"/>
    </xf>
    <xf numFmtId="165" fontId="27" fillId="32" borderId="10" xfId="34" applyNumberFormat="1" applyFont="1" applyFill="1" applyBorder="1" applyAlignment="1">
      <alignment horizontal="right" vertical="center"/>
    </xf>
    <xf numFmtId="165" fontId="26" fillId="31" borderId="10" xfId="54" applyNumberFormat="1" applyFont="1" applyFill="1" applyBorder="1" applyAlignment="1">
      <alignment horizontal="right" vertical="center"/>
    </xf>
    <xf numFmtId="3" fontId="27" fillId="32" borderId="10" xfId="54" quotePrefix="1" applyNumberFormat="1" applyFont="1" applyFill="1" applyBorder="1" applyAlignment="1">
      <alignment horizontal="right" vertical="center"/>
    </xf>
    <xf numFmtId="3" fontId="27" fillId="32" borderId="17" xfId="54" quotePrefix="1" applyNumberFormat="1" applyFont="1" applyFill="1" applyBorder="1" applyAlignment="1">
      <alignment horizontal="right" vertical="center"/>
    </xf>
    <xf numFmtId="0" fontId="32" fillId="33" borderId="11" xfId="0" applyFont="1" applyFill="1" applyBorder="1" applyAlignment="1">
      <alignment horizontal="center" vertical="center" wrapText="1"/>
    </xf>
    <xf numFmtId="0" fontId="32" fillId="33" borderId="11" xfId="0" applyFont="1" applyFill="1" applyBorder="1" applyAlignment="1">
      <alignment horizontal="center" vertical="center" wrapText="1"/>
    </xf>
    <xf numFmtId="174" fontId="27" fillId="32" borderId="17" xfId="54" applyNumberFormat="1" applyFont="1" applyFill="1" applyBorder="1" applyAlignment="1">
      <alignment horizontal="right" vertical="center"/>
    </xf>
    <xf numFmtId="0" fontId="32" fillId="33" borderId="0" xfId="0" applyFont="1" applyFill="1" applyBorder="1" applyAlignment="1">
      <alignment horizontal="center" vertical="center" wrapText="1"/>
    </xf>
    <xf numFmtId="0" fontId="32" fillId="33" borderId="11" xfId="0" applyFont="1" applyFill="1" applyBorder="1" applyAlignment="1">
      <alignment horizontal="center" vertical="center" wrapText="1"/>
    </xf>
    <xf numFmtId="0" fontId="1" fillId="32" borderId="13" xfId="0" applyFont="1" applyFill="1" applyBorder="1" applyAlignment="1">
      <alignment vertical="center"/>
    </xf>
    <xf numFmtId="0" fontId="29" fillId="32" borderId="21" xfId="0" applyFont="1" applyFill="1" applyBorder="1" applyAlignment="1">
      <alignment vertical="center"/>
    </xf>
    <xf numFmtId="0" fontId="32" fillId="33" borderId="12" xfId="0" applyFont="1" applyFill="1" applyBorder="1" applyAlignment="1">
      <alignment horizontal="center" vertical="center" wrapText="1"/>
    </xf>
    <xf numFmtId="0" fontId="32" fillId="33" borderId="0" xfId="0" applyFont="1" applyFill="1" applyBorder="1" applyAlignment="1">
      <alignment horizontal="center" vertical="center" wrapText="1"/>
    </xf>
    <xf numFmtId="0" fontId="32" fillId="33" borderId="11" xfId="0" applyFont="1" applyFill="1" applyBorder="1" applyAlignment="1">
      <alignment horizontal="center" vertical="center" wrapText="1"/>
    </xf>
    <xf numFmtId="0" fontId="42" fillId="0" borderId="0" xfId="35" applyFont="1" applyFill="1" applyBorder="1" applyAlignment="1">
      <alignment horizontal="left"/>
    </xf>
    <xf numFmtId="171" fontId="37" fillId="32" borderId="17" xfId="54" applyNumberFormat="1" applyFont="1" applyFill="1" applyBorder="1" applyAlignment="1">
      <alignment vertical="center"/>
    </xf>
    <xf numFmtId="3" fontId="27" fillId="0" borderId="0" xfId="0" applyNumberFormat="1" applyFont="1" applyFill="1" applyAlignment="1">
      <alignment horizontal="center" vertical="center"/>
    </xf>
    <xf numFmtId="3" fontId="100" fillId="0" borderId="0" xfId="1" applyNumberFormat="1" applyFont="1" applyFill="1" applyAlignment="1">
      <alignment horizontal="center" vertical="center"/>
    </xf>
    <xf numFmtId="0" fontId="37" fillId="0" borderId="0" xfId="0" applyFont="1" applyFill="1" applyBorder="1" applyAlignment="1">
      <alignment horizontal="left" indent="1"/>
    </xf>
    <xf numFmtId="0" fontId="0" fillId="0" borderId="0" xfId="0"/>
    <xf numFmtId="0" fontId="29" fillId="31" borderId="17" xfId="54" applyFont="1" applyFill="1" applyBorder="1" applyAlignment="1">
      <alignment horizontal="left" vertical="center"/>
    </xf>
    <xf numFmtId="165" fontId="37" fillId="32" borderId="0" xfId="54" applyNumberFormat="1" applyFont="1" applyFill="1" applyBorder="1" applyAlignment="1">
      <alignment vertical="center"/>
    </xf>
    <xf numFmtId="0" fontId="32" fillId="33" borderId="12" xfId="0" applyFont="1" applyFill="1" applyBorder="1" applyAlignment="1">
      <alignment horizontal="center" vertical="center" wrapText="1"/>
    </xf>
    <xf numFmtId="0" fontId="32" fillId="33" borderId="0" xfId="0" applyFont="1" applyFill="1" applyBorder="1" applyAlignment="1">
      <alignment horizontal="center" vertical="center" wrapText="1"/>
    </xf>
    <xf numFmtId="0" fontId="32" fillId="33" borderId="11" xfId="0" applyFont="1" applyFill="1" applyBorder="1" applyAlignment="1">
      <alignment horizontal="center" vertical="center" wrapText="1"/>
    </xf>
    <xf numFmtId="3" fontId="32" fillId="33" borderId="0" xfId="54" applyNumberFormat="1" applyFont="1" applyFill="1" applyBorder="1" applyAlignment="1">
      <alignment horizontal="center" vertical="center" wrapText="1"/>
    </xf>
    <xf numFmtId="0" fontId="32" fillId="33" borderId="12" xfId="54" applyFont="1" applyFill="1" applyBorder="1" applyAlignment="1">
      <alignment horizontal="center" vertical="center" wrapText="1"/>
    </xf>
    <xf numFmtId="0" fontId="32" fillId="33" borderId="0" xfId="0" applyFont="1" applyFill="1" applyAlignment="1">
      <alignment horizontal="center" vertical="center" wrapText="1"/>
    </xf>
    <xf numFmtId="0" fontId="34" fillId="32" borderId="21" xfId="0" applyFont="1" applyFill="1" applyBorder="1" applyAlignment="1">
      <alignment horizontal="left" vertical="center" indent="1"/>
    </xf>
    <xf numFmtId="0" fontId="34" fillId="32" borderId="24" xfId="0" applyFont="1" applyFill="1" applyBorder="1" applyAlignment="1">
      <alignment horizontal="left" vertical="center" indent="1"/>
    </xf>
    <xf numFmtId="0" fontId="27" fillId="26" borderId="17" xfId="54" applyFont="1" applyFill="1" applyBorder="1" applyAlignment="1">
      <alignment horizontal="left" vertical="center"/>
    </xf>
    <xf numFmtId="0" fontId="37" fillId="32" borderId="17" xfId="54" applyFont="1" applyFill="1" applyBorder="1" applyAlignment="1">
      <alignment horizontal="left" vertical="center" indent="1"/>
    </xf>
    <xf numFmtId="166" fontId="26" fillId="32" borderId="19" xfId="54" applyNumberFormat="1" applyFont="1" applyFill="1" applyBorder="1" applyAlignment="1">
      <alignment horizontal="right" vertical="center"/>
    </xf>
    <xf numFmtId="166" fontId="27" fillId="31" borderId="19" xfId="54" applyNumberFormat="1" applyFont="1" applyFill="1" applyBorder="1" applyAlignment="1">
      <alignment vertical="center"/>
    </xf>
    <xf numFmtId="166" fontId="26" fillId="31" borderId="19" xfId="54" applyNumberFormat="1" applyFont="1" applyFill="1" applyBorder="1" applyAlignment="1">
      <alignment vertical="center"/>
    </xf>
    <xf numFmtId="166" fontId="26" fillId="31" borderId="19" xfId="54" applyNumberFormat="1" applyFont="1" applyFill="1" applyBorder="1" applyAlignment="1">
      <alignment horizontal="right" vertical="center"/>
    </xf>
    <xf numFmtId="171" fontId="37" fillId="32" borderId="19" xfId="54" applyNumberFormat="1" applyFont="1" applyFill="1" applyBorder="1" applyAlignment="1">
      <alignment vertical="center"/>
    </xf>
    <xf numFmtId="0" fontId="28" fillId="0" borderId="0" xfId="0" applyFont="1" applyFill="1" applyBorder="1" applyAlignment="1">
      <alignment vertical="center"/>
    </xf>
    <xf numFmtId="0" fontId="54" fillId="0" borderId="0" xfId="54" applyFont="1" applyBorder="1" applyAlignment="1">
      <alignment vertical="center"/>
    </xf>
    <xf numFmtId="0" fontId="25" fillId="0" borderId="0" xfId="0" applyFont="1" applyFill="1" applyBorder="1" applyAlignment="1">
      <alignment vertical="center"/>
    </xf>
    <xf numFmtId="0" fontId="1" fillId="0" borderId="0" xfId="0" applyFont="1" applyFill="1" applyBorder="1" applyAlignment="1">
      <alignment vertical="center"/>
    </xf>
    <xf numFmtId="0" fontId="29" fillId="0" borderId="0" xfId="0" applyFont="1" applyFill="1" applyBorder="1" applyAlignment="1">
      <alignment vertical="center"/>
    </xf>
    <xf numFmtId="0" fontId="80" fillId="0" borderId="0" xfId="0" applyFont="1" applyFill="1" applyBorder="1" applyAlignment="1">
      <alignment vertical="center"/>
    </xf>
    <xf numFmtId="0" fontId="37" fillId="0" borderId="0" xfId="59" applyFont="1" applyFill="1" applyBorder="1"/>
    <xf numFmtId="3" fontId="25" fillId="0" borderId="0" xfId="0" applyNumberFormat="1" applyFont="1" applyFill="1" applyBorder="1" applyAlignment="1">
      <alignment vertical="center"/>
    </xf>
    <xf numFmtId="0" fontId="32" fillId="33" borderId="34" xfId="0" applyFont="1" applyFill="1" applyBorder="1" applyAlignment="1">
      <alignment horizontal="center" vertical="center" wrapText="1"/>
    </xf>
    <xf numFmtId="0" fontId="27" fillId="0" borderId="13" xfId="58" applyFont="1" applyFill="1" applyBorder="1"/>
    <xf numFmtId="0" fontId="27" fillId="0" borderId="13" xfId="56" applyFont="1" applyFill="1" applyBorder="1"/>
    <xf numFmtId="0" fontId="37" fillId="0" borderId="13" xfId="56" applyFont="1" applyFill="1" applyBorder="1"/>
    <xf numFmtId="0" fontId="25" fillId="0" borderId="13" xfId="0" applyFont="1" applyBorder="1"/>
    <xf numFmtId="0" fontId="27" fillId="0" borderId="13" xfId="59" applyFont="1" applyFill="1" applyBorder="1"/>
    <xf numFmtId="1" fontId="27" fillId="32" borderId="19" xfId="54" applyNumberFormat="1" applyFont="1" applyFill="1" applyBorder="1" applyAlignment="1">
      <alignment horizontal="right" vertical="center"/>
    </xf>
    <xf numFmtId="3" fontId="26" fillId="31" borderId="19" xfId="54" applyNumberFormat="1" applyFont="1" applyFill="1" applyBorder="1" applyAlignment="1">
      <alignment vertical="center"/>
    </xf>
    <xf numFmtId="165" fontId="37" fillId="32" borderId="19" xfId="54" applyNumberFormat="1" applyFont="1" applyFill="1" applyBorder="1" applyAlignment="1">
      <alignment vertical="center"/>
    </xf>
    <xf numFmtId="3" fontId="37" fillId="31" borderId="19" xfId="54" applyNumberFormat="1" applyFont="1" applyFill="1" applyBorder="1" applyAlignment="1">
      <alignment vertical="center"/>
    </xf>
    <xf numFmtId="169" fontId="27" fillId="32" borderId="19" xfId="54" applyNumberFormat="1" applyFont="1" applyFill="1" applyBorder="1" applyAlignment="1">
      <alignment horizontal="right" vertical="center"/>
    </xf>
    <xf numFmtId="1" fontId="26" fillId="31" borderId="0" xfId="54" applyNumberFormat="1" applyFont="1" applyFill="1" applyBorder="1" applyAlignment="1">
      <alignment horizontal="right" vertical="center"/>
    </xf>
    <xf numFmtId="1" fontId="37" fillId="32" borderId="19" xfId="54" applyNumberFormat="1" applyFont="1" applyFill="1" applyBorder="1" applyAlignment="1">
      <alignment horizontal="right" vertical="center"/>
    </xf>
    <xf numFmtId="169" fontId="37" fillId="32" borderId="19" xfId="54" applyNumberFormat="1" applyFont="1" applyFill="1" applyBorder="1" applyAlignment="1">
      <alignment horizontal="right" vertical="center"/>
    </xf>
    <xf numFmtId="1" fontId="26" fillId="32" borderId="19" xfId="54" applyNumberFormat="1" applyFont="1" applyFill="1" applyBorder="1" applyAlignment="1">
      <alignment horizontal="right" vertical="center"/>
    </xf>
    <xf numFmtId="3" fontId="37" fillId="31" borderId="12" xfId="54" applyNumberFormat="1" applyFont="1" applyFill="1" applyBorder="1" applyAlignment="1">
      <alignment vertical="center"/>
    </xf>
    <xf numFmtId="3" fontId="26" fillId="32" borderId="19" xfId="54" applyNumberFormat="1" applyFont="1" applyFill="1" applyBorder="1" applyAlignment="1">
      <alignment vertical="center"/>
    </xf>
    <xf numFmtId="0" fontId="27" fillId="32" borderId="11" xfId="34" applyFont="1" applyFill="1" applyBorder="1" applyAlignment="1">
      <alignment horizontal="left" vertical="center"/>
    </xf>
    <xf numFmtId="1" fontId="37" fillId="32" borderId="17" xfId="54" applyNumberFormat="1" applyFont="1" applyFill="1" applyBorder="1" applyAlignment="1">
      <alignment vertical="center"/>
    </xf>
    <xf numFmtId="0" fontId="30" fillId="26" borderId="0" xfId="54" applyFont="1" applyFill="1" applyBorder="1" applyAlignment="1">
      <alignment horizontal="left" indent="1"/>
    </xf>
    <xf numFmtId="0" fontId="0" fillId="26" borderId="0" xfId="0" applyFill="1"/>
    <xf numFmtId="0" fontId="42" fillId="26" borderId="0" xfId="35" applyFont="1" applyFill="1" applyBorder="1" applyAlignment="1">
      <alignment horizontal="left"/>
    </xf>
    <xf numFmtId="0" fontId="30" fillId="26" borderId="0" xfId="35" applyFont="1" applyFill="1" applyBorder="1" applyAlignment="1">
      <alignment horizontal="left"/>
    </xf>
    <xf numFmtId="0" fontId="31" fillId="26" borderId="0" xfId="35" applyFont="1" applyFill="1"/>
    <xf numFmtId="0" fontId="28" fillId="26" borderId="0" xfId="0" applyFont="1" applyFill="1"/>
    <xf numFmtId="0" fontId="34" fillId="26" borderId="0" xfId="0" applyFont="1" applyFill="1"/>
    <xf numFmtId="0" fontId="27" fillId="26" borderId="0" xfId="1" applyFont="1" applyFill="1" applyBorder="1"/>
    <xf numFmtId="0" fontId="1" fillId="26" borderId="0" xfId="0" applyFont="1" applyFill="1"/>
    <xf numFmtId="0" fontId="0" fillId="26" borderId="0" xfId="0" applyFill="1" applyBorder="1"/>
    <xf numFmtId="0" fontId="59" fillId="26" borderId="0" xfId="0" applyFont="1" applyFill="1" applyBorder="1" applyAlignment="1">
      <alignment horizontal="left"/>
    </xf>
    <xf numFmtId="0" fontId="57" fillId="26" borderId="0" xfId="53" applyFont="1" applyFill="1"/>
    <xf numFmtId="0" fontId="26" fillId="26" borderId="0" xfId="35" applyFont="1" applyFill="1" applyBorder="1" applyAlignment="1">
      <alignment horizontal="left"/>
    </xf>
    <xf numFmtId="0" fontId="27" fillId="26" borderId="0" xfId="35" applyFont="1" applyFill="1"/>
    <xf numFmtId="165" fontId="78" fillId="26" borderId="0" xfId="0" applyNumberFormat="1" applyFont="1" applyFill="1"/>
    <xf numFmtId="165" fontId="0" fillId="26" borderId="0" xfId="0" applyNumberFormat="1" applyFill="1"/>
    <xf numFmtId="165" fontId="0" fillId="26" borderId="0" xfId="0" applyNumberFormat="1" applyFill="1" applyBorder="1"/>
    <xf numFmtId="172" fontId="37" fillId="31" borderId="17" xfId="60" applyNumberFormat="1" applyFont="1" applyFill="1" applyBorder="1" applyAlignment="1">
      <alignment horizontal="right" vertical="center"/>
    </xf>
    <xf numFmtId="172" fontId="37" fillId="31" borderId="19" xfId="60" applyNumberFormat="1" applyFont="1" applyFill="1" applyBorder="1" applyAlignment="1">
      <alignment horizontal="right" vertical="center"/>
    </xf>
    <xf numFmtId="0" fontId="100" fillId="26" borderId="0" xfId="0" applyFont="1" applyFill="1"/>
    <xf numFmtId="0" fontId="30" fillId="26" borderId="0" xfId="35" applyFont="1" applyFill="1" applyAlignment="1">
      <alignment horizontal="left"/>
    </xf>
    <xf numFmtId="0" fontId="27" fillId="26" borderId="0" xfId="1" applyFont="1" applyFill="1"/>
    <xf numFmtId="0" fontId="1" fillId="26" borderId="0" xfId="0" applyFont="1" applyFill="1" applyBorder="1"/>
    <xf numFmtId="1" fontId="27" fillId="31" borderId="20" xfId="54" applyNumberFormat="1" applyFont="1" applyFill="1" applyBorder="1" applyAlignment="1">
      <alignment horizontal="right" vertical="center"/>
    </xf>
    <xf numFmtId="1" fontId="27" fillId="31" borderId="22" xfId="54" applyNumberFormat="1" applyFont="1" applyFill="1" applyBorder="1" applyAlignment="1">
      <alignment horizontal="right" vertical="center"/>
    </xf>
    <xf numFmtId="0" fontId="30" fillId="26" borderId="0" xfId="54" applyFont="1" applyFill="1" applyAlignment="1">
      <alignment horizontal="left" indent="1"/>
    </xf>
    <xf numFmtId="0" fontId="37" fillId="31" borderId="20" xfId="54" applyFont="1" applyFill="1" applyBorder="1" applyAlignment="1">
      <alignment horizontal="left" vertical="center"/>
    </xf>
    <xf numFmtId="3" fontId="37" fillId="31" borderId="20" xfId="54" applyNumberFormat="1" applyFont="1" applyFill="1" applyBorder="1" applyAlignment="1">
      <alignment vertical="center"/>
    </xf>
    <xf numFmtId="3" fontId="37" fillId="31" borderId="22" xfId="54" applyNumberFormat="1" applyFont="1" applyFill="1" applyBorder="1" applyAlignment="1">
      <alignment vertical="center"/>
    </xf>
    <xf numFmtId="0" fontId="32" fillId="33" borderId="0" xfId="0" applyFont="1" applyFill="1" applyBorder="1" applyAlignment="1">
      <alignment horizontal="center" vertical="center" wrapText="1"/>
    </xf>
    <xf numFmtId="0" fontId="32" fillId="33" borderId="11" xfId="0" applyFont="1" applyFill="1" applyBorder="1" applyAlignment="1">
      <alignment horizontal="center" vertical="center" wrapText="1"/>
    </xf>
    <xf numFmtId="0" fontId="40" fillId="0" borderId="0" xfId="53" applyFill="1" applyBorder="1" applyAlignment="1">
      <alignment horizontal="left"/>
    </xf>
    <xf numFmtId="0" fontId="29" fillId="26" borderId="0" xfId="0" applyFont="1" applyFill="1"/>
    <xf numFmtId="0" fontId="25" fillId="26" borderId="0" xfId="0" applyFont="1" applyFill="1"/>
    <xf numFmtId="0" fontId="37" fillId="26" borderId="0" xfId="34" applyFont="1" applyFill="1" applyBorder="1" applyAlignment="1">
      <alignment horizontal="left" vertical="center" indent="1"/>
    </xf>
    <xf numFmtId="0" fontId="35" fillId="26" borderId="0" xfId="34" applyFont="1" applyFill="1" applyBorder="1" applyAlignment="1">
      <alignment horizontal="left" vertical="center" indent="1"/>
    </xf>
    <xf numFmtId="3" fontId="35" fillId="26" borderId="0" xfId="34" applyNumberFormat="1" applyFont="1" applyFill="1" applyBorder="1" applyAlignment="1">
      <alignment vertical="center"/>
    </xf>
    <xf numFmtId="0" fontId="40" fillId="26" borderId="0" xfId="53" applyFill="1"/>
    <xf numFmtId="165" fontId="35" fillId="26" borderId="0" xfId="34" applyNumberFormat="1" applyFont="1" applyFill="1" applyBorder="1" applyAlignment="1">
      <alignment vertical="center"/>
    </xf>
    <xf numFmtId="0" fontId="39" fillId="26" borderId="0" xfId="0" applyFont="1" applyFill="1" applyBorder="1"/>
    <xf numFmtId="0" fontId="88" fillId="26" borderId="0" xfId="0" applyFont="1" applyFill="1" applyAlignment="1">
      <alignment vertical="center"/>
    </xf>
    <xf numFmtId="0" fontId="88" fillId="26" borderId="0" xfId="0" applyFont="1" applyFill="1" applyAlignment="1">
      <alignment horizontal="center" vertical="center"/>
    </xf>
    <xf numFmtId="0" fontId="86" fillId="26" borderId="0" xfId="0" applyFont="1" applyFill="1" applyBorder="1"/>
    <xf numFmtId="0" fontId="39" fillId="26" borderId="0" xfId="0" applyFont="1" applyFill="1" applyBorder="1" applyAlignment="1">
      <alignment horizontal="center"/>
    </xf>
    <xf numFmtId="165" fontId="37" fillId="26" borderId="0" xfId="34" applyNumberFormat="1" applyFont="1" applyFill="1" applyBorder="1" applyAlignment="1">
      <alignment vertical="center"/>
    </xf>
    <xf numFmtId="165" fontId="37" fillId="26" borderId="0" xfId="34" applyNumberFormat="1" applyFont="1" applyFill="1" applyBorder="1" applyAlignment="1">
      <alignment horizontal="center" vertical="center"/>
    </xf>
    <xf numFmtId="0" fontId="88" fillId="26" borderId="0" xfId="0" applyFont="1" applyFill="1" applyBorder="1"/>
    <xf numFmtId="0" fontId="89" fillId="26" borderId="0" xfId="0" applyFont="1" applyFill="1" applyBorder="1" applyAlignment="1">
      <alignment horizontal="center"/>
    </xf>
    <xf numFmtId="0" fontId="40" fillId="26" borderId="0" xfId="53" applyFill="1" applyBorder="1" applyAlignment="1">
      <alignment horizontal="left" vertical="center" indent="1"/>
    </xf>
    <xf numFmtId="0" fontId="25" fillId="26" borderId="0" xfId="0" applyFont="1" applyFill="1" applyBorder="1"/>
    <xf numFmtId="0" fontId="41" fillId="26" borderId="0" xfId="53" applyFont="1" applyFill="1" applyBorder="1" applyAlignment="1">
      <alignment horizontal="left" vertical="center" indent="1"/>
    </xf>
    <xf numFmtId="0" fontId="87" fillId="26" borderId="0" xfId="0" applyFont="1" applyFill="1"/>
    <xf numFmtId="0" fontId="79" fillId="26" borderId="0" xfId="0" applyFont="1" applyFill="1" applyAlignment="1">
      <alignment horizontal="center"/>
    </xf>
    <xf numFmtId="4" fontId="0" fillId="26" borderId="0" xfId="0" applyNumberFormat="1" applyFill="1"/>
    <xf numFmtId="0" fontId="88" fillId="26" borderId="0" xfId="0" applyFont="1" applyFill="1"/>
    <xf numFmtId="0" fontId="89" fillId="26" borderId="0" xfId="0" applyFont="1" applyFill="1" applyAlignment="1">
      <alignment horizontal="center"/>
    </xf>
    <xf numFmtId="3" fontId="0" fillId="26" borderId="0" xfId="0" applyNumberFormat="1" applyFill="1"/>
    <xf numFmtId="3" fontId="27" fillId="26" borderId="0" xfId="54" applyNumberFormat="1" applyFont="1" applyFill="1" applyBorder="1" applyAlignment="1">
      <alignment vertical="center"/>
    </xf>
    <xf numFmtId="0" fontId="42" fillId="26" borderId="0" xfId="0" applyFont="1" applyFill="1" applyBorder="1" applyAlignment="1">
      <alignment horizontal="left" indent="1"/>
    </xf>
    <xf numFmtId="3" fontId="0" fillId="26" borderId="0" xfId="0" applyNumberFormat="1" applyFill="1" applyBorder="1"/>
    <xf numFmtId="0" fontId="89" fillId="26" borderId="0" xfId="0" applyFont="1" applyFill="1"/>
    <xf numFmtId="3" fontId="88" fillId="26" borderId="0" xfId="0" applyNumberFormat="1" applyFont="1" applyFill="1"/>
    <xf numFmtId="3" fontId="89" fillId="26" borderId="0" xfId="0" applyNumberFormat="1" applyFont="1" applyFill="1" applyAlignment="1">
      <alignment horizontal="center"/>
    </xf>
    <xf numFmtId="0" fontId="87" fillId="26" borderId="0" xfId="70" applyFont="1" applyFill="1"/>
    <xf numFmtId="0" fontId="37" fillId="26" borderId="0" xfId="69" applyFont="1" applyFill="1" applyBorder="1" applyAlignment="1">
      <alignment horizontal="left" vertical="center" indent="1"/>
    </xf>
    <xf numFmtId="3" fontId="37" fillId="26" borderId="0" xfId="69" applyNumberFormat="1" applyFont="1" applyFill="1" applyBorder="1" applyAlignment="1">
      <alignment vertical="center"/>
    </xf>
    <xf numFmtId="0" fontId="57" fillId="26" borderId="0" xfId="53" applyFont="1" applyFill="1" applyBorder="1" applyAlignment="1">
      <alignment horizontal="left" vertical="center" indent="1"/>
    </xf>
    <xf numFmtId="0" fontId="50" fillId="26" borderId="0" xfId="0" applyFont="1" applyFill="1"/>
    <xf numFmtId="0" fontId="61" fillId="26" borderId="0" xfId="0" applyFont="1" applyFill="1"/>
    <xf numFmtId="0" fontId="42" fillId="26" borderId="0" xfId="0" applyFont="1" applyFill="1"/>
    <xf numFmtId="0" fontId="35" fillId="26" borderId="0" xfId="69" applyFont="1" applyFill="1" applyBorder="1" applyAlignment="1">
      <alignment horizontal="left" vertical="center"/>
    </xf>
    <xf numFmtId="3" fontId="35" fillId="26" borderId="0" xfId="69" applyNumberFormat="1" applyFont="1" applyFill="1" applyBorder="1" applyAlignment="1">
      <alignment vertical="center"/>
    </xf>
    <xf numFmtId="3" fontId="27" fillId="26" borderId="0" xfId="69" applyNumberFormat="1" applyFont="1" applyFill="1" applyBorder="1" applyAlignment="1">
      <alignment vertical="center"/>
    </xf>
    <xf numFmtId="0" fontId="35" fillId="26" borderId="0" xfId="69" applyFont="1" applyFill="1" applyBorder="1" applyAlignment="1">
      <alignment horizontal="left" vertical="center" indent="1"/>
    </xf>
    <xf numFmtId="3" fontId="26" fillId="26" borderId="10" xfId="69" applyNumberFormat="1" applyFont="1" applyFill="1" applyBorder="1" applyAlignment="1">
      <alignment horizontal="left" vertical="center"/>
    </xf>
    <xf numFmtId="0" fontId="27" fillId="26" borderId="0" xfId="69" applyFont="1" applyFill="1" applyBorder="1" applyAlignment="1">
      <alignment horizontal="left" vertical="center" indent="1"/>
    </xf>
    <xf numFmtId="4" fontId="27" fillId="26" borderId="0" xfId="69" applyNumberFormat="1" applyFont="1" applyFill="1" applyBorder="1" applyAlignment="1">
      <alignment vertical="center"/>
    </xf>
    <xf numFmtId="0" fontId="30" fillId="26" borderId="0" xfId="0" applyFont="1" applyFill="1"/>
    <xf numFmtId="3" fontId="94" fillId="26" borderId="0" xfId="69" applyNumberFormat="1" applyFont="1" applyFill="1" applyBorder="1" applyAlignment="1">
      <alignment vertical="center"/>
    </xf>
    <xf numFmtId="0" fontId="32" fillId="33" borderId="0" xfId="0" applyFont="1" applyFill="1" applyBorder="1" applyAlignment="1">
      <alignment horizontal="center" vertical="center" wrapText="1"/>
    </xf>
    <xf numFmtId="0" fontId="32" fillId="33" borderId="13" xfId="0" applyFont="1" applyFill="1" applyBorder="1" applyAlignment="1">
      <alignment horizontal="center" vertical="center" wrapText="1"/>
    </xf>
    <xf numFmtId="0" fontId="38" fillId="33" borderId="11" xfId="0" applyFont="1" applyFill="1" applyBorder="1" applyAlignment="1">
      <alignment horizontal="center" vertical="center"/>
    </xf>
    <xf numFmtId="0" fontId="32" fillId="33" borderId="11" xfId="0" applyFont="1" applyFill="1" applyBorder="1" applyAlignment="1">
      <alignment horizontal="center" vertical="center" wrapText="1"/>
    </xf>
    <xf numFmtId="0" fontId="32" fillId="33" borderId="11" xfId="0" applyFont="1" applyFill="1" applyBorder="1" applyAlignment="1" applyProtection="1">
      <alignment horizontal="center" vertical="center"/>
      <protection locked="0"/>
    </xf>
    <xf numFmtId="0" fontId="38" fillId="33" borderId="12" xfId="0" applyFont="1" applyFill="1" applyBorder="1" applyAlignment="1">
      <alignment horizontal="center" vertical="center" wrapText="1"/>
    </xf>
    <xf numFmtId="0" fontId="0" fillId="0" borderId="0" xfId="0" applyBorder="1"/>
    <xf numFmtId="169" fontId="36" fillId="31" borderId="17" xfId="64" applyNumberFormat="1" applyFont="1" applyFill="1" applyBorder="1" applyAlignment="1">
      <alignment horizontal="right" vertical="center"/>
    </xf>
    <xf numFmtId="169" fontId="37" fillId="32" borderId="17" xfId="64" applyNumberFormat="1" applyFont="1" applyFill="1" applyBorder="1" applyAlignment="1">
      <alignment horizontal="right" vertical="center"/>
    </xf>
    <xf numFmtId="0" fontId="32" fillId="33" borderId="0" xfId="0" applyFont="1" applyFill="1" applyBorder="1" applyAlignment="1">
      <alignment horizontal="center" vertical="center" wrapText="1"/>
    </xf>
    <xf numFmtId="0" fontId="32" fillId="33" borderId="11" xfId="0" applyFont="1" applyFill="1" applyBorder="1" applyAlignment="1">
      <alignment horizontal="center" vertical="center" wrapText="1"/>
    </xf>
    <xf numFmtId="0" fontId="38" fillId="33" borderId="0" xfId="0" applyFont="1" applyFill="1" applyBorder="1" applyAlignment="1">
      <alignment horizontal="center" vertical="center"/>
    </xf>
    <xf numFmtId="0" fontId="26" fillId="31" borderId="19" xfId="34" applyFont="1" applyFill="1" applyBorder="1" applyAlignment="1">
      <alignment horizontal="left" vertical="center"/>
    </xf>
    <xf numFmtId="0" fontId="26" fillId="31" borderId="37" xfId="34" applyFont="1" applyFill="1" applyBorder="1" applyAlignment="1">
      <alignment horizontal="left" vertical="center"/>
    </xf>
    <xf numFmtId="3" fontId="26" fillId="31" borderId="38" xfId="34" applyNumberFormat="1" applyFont="1" applyFill="1" applyBorder="1" applyAlignment="1">
      <alignment horizontal="right" vertical="center"/>
    </xf>
    <xf numFmtId="0" fontId="32" fillId="33" borderId="39" xfId="0" applyFont="1" applyFill="1" applyBorder="1" applyAlignment="1" applyProtection="1">
      <alignment horizontal="center" vertical="center"/>
      <protection locked="0"/>
    </xf>
    <xf numFmtId="0" fontId="26" fillId="31" borderId="40" xfId="34" applyFont="1" applyFill="1" applyBorder="1" applyAlignment="1">
      <alignment horizontal="left" vertical="center"/>
    </xf>
    <xf numFmtId="3" fontId="26" fillId="31" borderId="37" xfId="34" applyNumberFormat="1" applyFont="1" applyFill="1" applyBorder="1" applyAlignment="1">
      <alignment horizontal="right" vertical="center"/>
    </xf>
    <xf numFmtId="3" fontId="26" fillId="31" borderId="21" xfId="34" applyNumberFormat="1" applyFont="1" applyFill="1" applyBorder="1" applyAlignment="1">
      <alignment horizontal="right" vertical="center"/>
    </xf>
    <xf numFmtId="0" fontId="26" fillId="31" borderId="41" xfId="34" applyFont="1" applyFill="1" applyBorder="1" applyAlignment="1">
      <alignment horizontal="left" vertical="center"/>
    </xf>
    <xf numFmtId="3" fontId="26" fillId="31" borderId="42" xfId="34" applyNumberFormat="1" applyFont="1" applyFill="1" applyBorder="1" applyAlignment="1">
      <alignment horizontal="right" vertical="center"/>
    </xf>
    <xf numFmtId="3" fontId="26" fillId="31" borderId="43" xfId="34" applyNumberFormat="1" applyFont="1" applyFill="1" applyBorder="1" applyAlignment="1">
      <alignment horizontal="right" vertical="center"/>
    </xf>
    <xf numFmtId="0" fontId="32" fillId="33" borderId="45" xfId="0" applyFont="1" applyFill="1" applyBorder="1" applyAlignment="1">
      <alignment vertical="center"/>
    </xf>
    <xf numFmtId="0" fontId="32" fillId="33" borderId="46" xfId="0" applyFont="1" applyFill="1" applyBorder="1" applyAlignment="1">
      <alignment horizontal="right" vertical="center" wrapText="1"/>
    </xf>
    <xf numFmtId="0" fontId="32" fillId="33" borderId="44" xfId="0" applyFont="1" applyFill="1" applyBorder="1" applyAlignment="1">
      <alignment horizontal="center" vertical="center" wrapText="1"/>
    </xf>
    <xf numFmtId="0" fontId="32" fillId="33" borderId="36" xfId="0" applyFont="1" applyFill="1" applyBorder="1" applyAlignment="1">
      <alignment horizontal="center" vertical="center" wrapText="1"/>
    </xf>
    <xf numFmtId="0" fontId="32" fillId="33" borderId="46" xfId="0" applyFont="1" applyFill="1" applyBorder="1" applyAlignment="1">
      <alignment horizontal="center" vertical="center" wrapText="1"/>
    </xf>
    <xf numFmtId="3" fontId="26" fillId="31" borderId="23" xfId="34" applyNumberFormat="1" applyFont="1" applyFill="1" applyBorder="1" applyAlignment="1">
      <alignment horizontal="right" vertical="center"/>
    </xf>
    <xf numFmtId="165" fontId="36" fillId="31" borderId="19" xfId="54" applyNumberFormat="1" applyFont="1" applyFill="1" applyBorder="1" applyAlignment="1">
      <alignment horizontal="center" vertical="center"/>
    </xf>
    <xf numFmtId="165" fontId="37" fillId="32" borderId="19" xfId="54" applyNumberFormat="1" applyFont="1" applyFill="1" applyBorder="1" applyAlignment="1">
      <alignment horizontal="center" vertical="center"/>
    </xf>
    <xf numFmtId="0" fontId="27" fillId="0" borderId="0" xfId="0" applyFont="1" applyBorder="1"/>
    <xf numFmtId="0" fontId="121" fillId="26" borderId="0" xfId="0" applyFont="1" applyFill="1"/>
    <xf numFmtId="0" fontId="38" fillId="33" borderId="24" xfId="0" applyFont="1" applyFill="1" applyBorder="1" applyAlignment="1">
      <alignment horizontal="center" vertical="center" wrapText="1"/>
    </xf>
    <xf numFmtId="0" fontId="38" fillId="33" borderId="33" xfId="0" applyFont="1" applyFill="1" applyBorder="1" applyAlignment="1">
      <alignment horizontal="center" vertical="center" wrapText="1"/>
    </xf>
    <xf numFmtId="0" fontId="38" fillId="33" borderId="18" xfId="0" applyFont="1" applyFill="1" applyBorder="1" applyAlignment="1">
      <alignment horizontal="center" vertical="center" wrapText="1"/>
    </xf>
    <xf numFmtId="0" fontId="38" fillId="33" borderId="47" xfId="0" applyFont="1" applyFill="1" applyBorder="1" applyAlignment="1">
      <alignment horizontal="center" vertical="center" wrapText="1"/>
    </xf>
    <xf numFmtId="3" fontId="26" fillId="31" borderId="19" xfId="69" applyNumberFormat="1" applyFont="1" applyFill="1" applyBorder="1" applyAlignment="1">
      <alignment horizontal="right" vertical="center"/>
    </xf>
    <xf numFmtId="0" fontId="38" fillId="33" borderId="45" xfId="0" applyFont="1" applyFill="1" applyBorder="1" applyAlignment="1">
      <alignment horizontal="center" vertical="center" wrapText="1"/>
    </xf>
    <xf numFmtId="0" fontId="38" fillId="33" borderId="44" xfId="0" applyFont="1" applyFill="1" applyBorder="1" applyAlignment="1">
      <alignment horizontal="center" vertical="center" wrapText="1"/>
    </xf>
    <xf numFmtId="165" fontId="26" fillId="31" borderId="22" xfId="69" applyNumberFormat="1" applyFont="1" applyFill="1" applyBorder="1" applyAlignment="1">
      <alignment horizontal="right" vertical="center"/>
    </xf>
    <xf numFmtId="0" fontId="26" fillId="31" borderId="40" xfId="69" applyFont="1" applyFill="1" applyBorder="1" applyAlignment="1">
      <alignment horizontal="left" vertical="center"/>
    </xf>
    <xf numFmtId="0" fontId="26" fillId="31" borderId="38" xfId="69" applyFont="1" applyFill="1" applyBorder="1" applyAlignment="1">
      <alignment horizontal="left" vertical="center"/>
    </xf>
    <xf numFmtId="3" fontId="26" fillId="31" borderId="37" xfId="69" applyNumberFormat="1" applyFont="1" applyFill="1" applyBorder="1" applyAlignment="1">
      <alignment horizontal="right" vertical="center"/>
    </xf>
    <xf numFmtId="0" fontId="38" fillId="33" borderId="15" xfId="0" applyFont="1" applyFill="1" applyBorder="1" applyAlignment="1">
      <alignment horizontal="center" vertical="center" wrapText="1"/>
    </xf>
    <xf numFmtId="0" fontId="26" fillId="31" borderId="41" xfId="69" applyFont="1" applyFill="1" applyBorder="1" applyAlignment="1">
      <alignment horizontal="left" vertical="center"/>
    </xf>
    <xf numFmtId="0" fontId="26" fillId="31" borderId="43" xfId="69" applyFont="1" applyFill="1" applyBorder="1" applyAlignment="1">
      <alignment horizontal="left" vertical="center"/>
    </xf>
    <xf numFmtId="165" fontId="26" fillId="31" borderId="42" xfId="69" applyNumberFormat="1" applyFont="1" applyFill="1" applyBorder="1" applyAlignment="1">
      <alignment horizontal="right" vertical="center"/>
    </xf>
    <xf numFmtId="0" fontId="38" fillId="33" borderId="36" xfId="0" quotePrefix="1" applyFont="1" applyFill="1" applyBorder="1" applyAlignment="1" applyProtection="1">
      <alignment horizontal="center" vertical="center" wrapText="1"/>
      <protection locked="0"/>
    </xf>
    <xf numFmtId="0" fontId="38" fillId="33" borderId="14" xfId="0" applyFont="1" applyFill="1" applyBorder="1" applyAlignment="1">
      <alignment horizontal="center" vertical="center" wrapText="1"/>
    </xf>
    <xf numFmtId="3" fontId="26" fillId="31" borderId="42" xfId="69" applyNumberFormat="1" applyFont="1" applyFill="1" applyBorder="1" applyAlignment="1">
      <alignment horizontal="right" vertical="center"/>
    </xf>
    <xf numFmtId="165" fontId="26" fillId="31" borderId="37" xfId="69" applyNumberFormat="1" applyFont="1" applyFill="1" applyBorder="1" applyAlignment="1">
      <alignment horizontal="right" vertical="center"/>
    </xf>
    <xf numFmtId="3" fontId="26" fillId="31" borderId="0" xfId="69" applyNumberFormat="1" applyFont="1" applyFill="1" applyBorder="1" applyAlignment="1">
      <alignment horizontal="right" vertical="center"/>
    </xf>
    <xf numFmtId="3" fontId="26" fillId="31" borderId="48" xfId="69" applyNumberFormat="1" applyFont="1" applyFill="1" applyBorder="1" applyAlignment="1">
      <alignment horizontal="right" vertical="center"/>
    </xf>
    <xf numFmtId="0" fontId="32" fillId="33" borderId="0" xfId="0" applyFont="1" applyFill="1" applyBorder="1" applyAlignment="1">
      <alignment horizontal="center" vertical="center" wrapText="1"/>
    </xf>
    <xf numFmtId="0" fontId="32" fillId="33" borderId="11" xfId="0" applyFont="1" applyFill="1" applyBorder="1" applyAlignment="1">
      <alignment horizontal="center" vertical="center" wrapText="1"/>
    </xf>
    <xf numFmtId="0" fontId="32" fillId="33" borderId="0" xfId="0" applyFont="1" applyFill="1" applyBorder="1" applyAlignment="1">
      <alignment horizontal="center" vertical="center"/>
    </xf>
    <xf numFmtId="0" fontId="62" fillId="26" borderId="0" xfId="0" applyFont="1" applyFill="1"/>
    <xf numFmtId="0" fontId="35" fillId="26" borderId="0" xfId="54" applyFont="1" applyFill="1" applyBorder="1" applyAlignment="1">
      <alignment horizontal="left" vertical="center" indent="1"/>
    </xf>
    <xf numFmtId="3" fontId="35" fillId="26" borderId="0" xfId="54" applyNumberFormat="1" applyFont="1" applyFill="1" applyBorder="1" applyAlignment="1">
      <alignment vertical="center"/>
    </xf>
    <xf numFmtId="165" fontId="35" fillId="26" borderId="0" xfId="54" applyNumberFormat="1" applyFont="1" applyFill="1" applyBorder="1" applyAlignment="1">
      <alignment vertical="center"/>
    </xf>
    <xf numFmtId="0" fontId="27" fillId="26" borderId="0" xfId="54" applyFont="1" applyFill="1" applyBorder="1" applyAlignment="1">
      <alignment horizontal="left" vertical="center" indent="1"/>
    </xf>
    <xf numFmtId="165" fontId="37" fillId="26" borderId="0" xfId="54" applyNumberFormat="1" applyFont="1" applyFill="1" applyBorder="1" applyAlignment="1">
      <alignment vertical="center"/>
    </xf>
    <xf numFmtId="0" fontId="32" fillId="33" borderId="11" xfId="0" applyFont="1" applyFill="1" applyBorder="1" applyAlignment="1">
      <alignment horizontal="center" vertical="center" wrapText="1"/>
    </xf>
    <xf numFmtId="189" fontId="37" fillId="32" borderId="17" xfId="54" applyNumberFormat="1" applyFont="1" applyFill="1" applyBorder="1" applyAlignment="1">
      <alignment horizontal="right" vertical="center"/>
    </xf>
    <xf numFmtId="189" fontId="37" fillId="32" borderId="19" xfId="54" applyNumberFormat="1" applyFont="1" applyFill="1" applyBorder="1" applyAlignment="1">
      <alignment horizontal="center" vertical="center"/>
    </xf>
    <xf numFmtId="166" fontId="1" fillId="32" borderId="17" xfId="63" applyNumberFormat="1" applyFont="1" applyFill="1" applyBorder="1" applyAlignment="1">
      <alignment vertical="center"/>
    </xf>
    <xf numFmtId="166" fontId="26" fillId="32" borderId="17" xfId="62" applyNumberFormat="1" applyFont="1" applyFill="1" applyBorder="1" applyAlignment="1">
      <alignment horizontal="right" vertical="center"/>
    </xf>
    <xf numFmtId="166" fontId="27" fillId="32" borderId="17" xfId="54" applyNumberFormat="1" applyFont="1" applyFill="1" applyBorder="1" applyAlignment="1">
      <alignment vertical="center"/>
    </xf>
    <xf numFmtId="0" fontId="34" fillId="26" borderId="0" xfId="0" applyFont="1" applyFill="1" applyAlignment="1">
      <alignment horizontal="left" vertical="center" indent="1"/>
    </xf>
    <xf numFmtId="0" fontId="34" fillId="26" borderId="0" xfId="0" applyFont="1" applyFill="1" applyAlignment="1">
      <alignment horizontal="left" indent="1"/>
    </xf>
    <xf numFmtId="0" fontId="34" fillId="0" borderId="0" xfId="0" applyFont="1" applyFill="1" applyAlignment="1">
      <alignment horizontal="left" indent="1"/>
    </xf>
    <xf numFmtId="0" fontId="34" fillId="0" borderId="0" xfId="0" applyFont="1" applyAlignment="1">
      <alignment horizontal="left" indent="1"/>
    </xf>
    <xf numFmtId="0" fontId="37" fillId="0" borderId="0" xfId="59" quotePrefix="1" applyFont="1" applyFill="1" applyBorder="1" applyAlignment="1">
      <alignment horizontal="left" vertical="top" indent="1"/>
    </xf>
    <xf numFmtId="0" fontId="37" fillId="0" borderId="0" xfId="56" applyFont="1" applyFill="1" applyBorder="1" applyAlignment="1">
      <alignment horizontal="left" vertical="top" indent="1"/>
    </xf>
    <xf numFmtId="0" fontId="37" fillId="0" borderId="0" xfId="56" applyFont="1" applyFill="1" applyBorder="1" applyAlignment="1">
      <alignment horizontal="left" indent="1"/>
    </xf>
    <xf numFmtId="0" fontId="25" fillId="0" borderId="0" xfId="0" applyFont="1" applyAlignment="1">
      <alignment horizontal="left" indent="1"/>
    </xf>
    <xf numFmtId="0" fontId="101" fillId="0" borderId="0" xfId="0" applyFont="1" applyFill="1" applyBorder="1" applyAlignment="1">
      <alignment horizontal="left" vertical="center" indent="1"/>
    </xf>
    <xf numFmtId="0" fontId="37" fillId="0" borderId="0" xfId="0" applyFont="1" applyFill="1" applyBorder="1" applyAlignment="1">
      <alignment horizontal="left" vertical="center" indent="1"/>
    </xf>
    <xf numFmtId="0" fontId="34" fillId="0" borderId="0" xfId="0" applyFont="1" applyFill="1" applyAlignment="1">
      <alignment horizontal="left" vertical="center" indent="1"/>
    </xf>
    <xf numFmtId="169" fontId="37" fillId="0" borderId="17" xfId="54" applyNumberFormat="1" applyFont="1" applyFill="1" applyBorder="1" applyAlignment="1">
      <alignment vertical="center"/>
    </xf>
    <xf numFmtId="0" fontId="34" fillId="31" borderId="17" xfId="52" applyFont="1" applyFill="1" applyBorder="1" applyAlignment="1">
      <alignment horizontal="left"/>
    </xf>
    <xf numFmtId="3" fontId="34" fillId="31" borderId="17" xfId="52" applyNumberFormat="1" applyFont="1" applyFill="1" applyBorder="1"/>
    <xf numFmtId="3" fontId="34" fillId="31" borderId="19" xfId="52" applyNumberFormat="1" applyFont="1" applyFill="1" applyBorder="1"/>
    <xf numFmtId="0" fontId="92" fillId="26" borderId="0" xfId="0" applyFont="1" applyFill="1"/>
    <xf numFmtId="0" fontId="1" fillId="32" borderId="17" xfId="52" applyFont="1" applyFill="1" applyBorder="1" applyAlignment="1">
      <alignment horizontal="left" vertical="center" indent="1"/>
    </xf>
    <xf numFmtId="165" fontId="27" fillId="26" borderId="17" xfId="54" applyNumberFormat="1" applyFont="1" applyFill="1" applyBorder="1" applyAlignment="1">
      <alignment vertical="center"/>
    </xf>
    <xf numFmtId="0" fontId="1" fillId="26" borderId="17" xfId="52" applyFont="1" applyFill="1" applyBorder="1" applyAlignment="1">
      <alignment horizontal="left" vertical="center" indent="1"/>
    </xf>
    <xf numFmtId="0" fontId="37" fillId="26" borderId="17" xfId="54" applyFont="1" applyFill="1" applyBorder="1" applyAlignment="1">
      <alignment horizontal="left" vertical="center"/>
    </xf>
    <xf numFmtId="0" fontId="27" fillId="26" borderId="17" xfId="54" applyFont="1" applyFill="1" applyBorder="1" applyAlignment="1">
      <alignment horizontal="left" vertical="center" indent="1"/>
    </xf>
    <xf numFmtId="3" fontId="37" fillId="31" borderId="17" xfId="54" applyNumberFormat="1" applyFont="1" applyFill="1" applyBorder="1" applyAlignment="1">
      <alignment horizontal="right" vertical="center"/>
    </xf>
    <xf numFmtId="166" fontId="96" fillId="32" borderId="20" xfId="64" applyNumberFormat="1" applyFont="1" applyFill="1" applyBorder="1" applyAlignment="1">
      <alignment horizontal="right" vertical="center"/>
    </xf>
    <xf numFmtId="173" fontId="98" fillId="32" borderId="20" xfId="64" applyNumberFormat="1" applyFont="1" applyFill="1" applyBorder="1" applyAlignment="1">
      <alignment horizontal="right" vertical="center"/>
    </xf>
    <xf numFmtId="166" fontId="97" fillId="32" borderId="20" xfId="64" applyNumberFormat="1" applyFont="1" applyFill="1" applyBorder="1" applyAlignment="1">
      <alignment horizontal="right" vertical="center"/>
    </xf>
    <xf numFmtId="166" fontId="97" fillId="32" borderId="22" xfId="64" applyNumberFormat="1" applyFont="1" applyFill="1" applyBorder="1" applyAlignment="1">
      <alignment horizontal="right" vertical="center"/>
    </xf>
    <xf numFmtId="3" fontId="26" fillId="31" borderId="19" xfId="54" applyNumberFormat="1" applyFont="1" applyFill="1" applyBorder="1" applyAlignment="1">
      <alignment horizontal="right" vertical="center"/>
    </xf>
    <xf numFmtId="3" fontId="27" fillId="32" borderId="19" xfId="54" applyNumberFormat="1" applyFont="1" applyFill="1" applyBorder="1" applyAlignment="1">
      <alignment horizontal="right" vertical="center"/>
    </xf>
    <xf numFmtId="165" fontId="37" fillId="32" borderId="19" xfId="54" applyNumberFormat="1" applyFont="1" applyFill="1" applyBorder="1" applyAlignment="1">
      <alignment horizontal="right" vertical="center"/>
    </xf>
    <xf numFmtId="3" fontId="37" fillId="31" borderId="19" xfId="54" applyNumberFormat="1" applyFont="1" applyFill="1" applyBorder="1" applyAlignment="1">
      <alignment horizontal="right" vertical="center"/>
    </xf>
    <xf numFmtId="166" fontId="96" fillId="32" borderId="23" xfId="64" applyNumberFormat="1" applyFont="1" applyFill="1" applyBorder="1" applyAlignment="1">
      <alignment horizontal="right" vertical="center"/>
    </xf>
    <xf numFmtId="166" fontId="96" fillId="32" borderId="35" xfId="64" applyNumberFormat="1" applyFont="1" applyFill="1" applyBorder="1" applyAlignment="1">
      <alignment horizontal="right" vertical="center"/>
    </xf>
    <xf numFmtId="3" fontId="37" fillId="31" borderId="20" xfId="54" applyNumberFormat="1" applyFont="1" applyFill="1" applyBorder="1" applyAlignment="1">
      <alignment horizontal="right" vertical="center"/>
    </xf>
    <xf numFmtId="3" fontId="37" fillId="31" borderId="22" xfId="54" applyNumberFormat="1" applyFont="1" applyFill="1" applyBorder="1" applyAlignment="1">
      <alignment horizontal="right" vertical="center"/>
    </xf>
    <xf numFmtId="3" fontId="1" fillId="32" borderId="17" xfId="52" applyNumberFormat="1" applyFont="1" applyFill="1" applyBorder="1" applyAlignment="1">
      <alignment vertical="center"/>
    </xf>
    <xf numFmtId="0" fontId="32" fillId="33" borderId="12" xfId="0" applyFont="1" applyFill="1" applyBorder="1" applyAlignment="1">
      <alignment horizontal="center" vertical="center" wrapText="1"/>
    </xf>
    <xf numFmtId="0" fontId="32" fillId="33" borderId="0" xfId="0" applyFont="1" applyFill="1" applyBorder="1" applyAlignment="1">
      <alignment horizontal="center" vertical="center" wrapText="1"/>
    </xf>
    <xf numFmtId="0" fontId="32" fillId="33" borderId="13" xfId="0" applyFont="1" applyFill="1" applyBorder="1" applyAlignment="1">
      <alignment horizontal="center" vertical="center" wrapText="1"/>
    </xf>
    <xf numFmtId="190" fontId="0" fillId="26" borderId="0" xfId="64" applyNumberFormat="1" applyFont="1" applyFill="1"/>
    <xf numFmtId="0" fontId="32" fillId="33" borderId="0" xfId="0" applyFont="1" applyFill="1" applyBorder="1" applyAlignment="1">
      <alignment horizontal="center" vertical="center" wrapText="1"/>
    </xf>
    <xf numFmtId="0" fontId="1" fillId="32" borderId="23" xfId="0" applyFont="1" applyFill="1" applyBorder="1" applyAlignment="1">
      <alignment vertical="center"/>
    </xf>
    <xf numFmtId="0" fontId="34" fillId="32" borderId="23" xfId="0" applyFont="1" applyFill="1" applyBorder="1" applyAlignment="1">
      <alignment vertical="center"/>
    </xf>
    <xf numFmtId="174" fontId="27" fillId="32" borderId="17" xfId="69" applyNumberFormat="1" applyFont="1" applyFill="1" applyBorder="1" applyAlignment="1">
      <alignment horizontal="right" vertical="center"/>
    </xf>
    <xf numFmtId="0" fontId="32" fillId="33" borderId="11" xfId="0" applyFont="1" applyFill="1" applyBorder="1" applyAlignment="1">
      <alignment horizontal="center" vertical="center" wrapText="1"/>
    </xf>
    <xf numFmtId="0" fontId="32" fillId="33" borderId="0" xfId="0" applyFont="1" applyFill="1" applyAlignment="1">
      <alignment horizontal="center" vertical="center" wrapText="1"/>
    </xf>
    <xf numFmtId="0" fontId="37" fillId="0" borderId="0" xfId="0" applyFont="1" applyFill="1" applyAlignment="1">
      <alignment horizontal="left" indent="1"/>
    </xf>
    <xf numFmtId="49" fontId="37" fillId="32" borderId="17" xfId="54" applyNumberFormat="1" applyFont="1" applyFill="1" applyBorder="1" applyAlignment="1">
      <alignment horizontal="left" vertical="center"/>
    </xf>
    <xf numFmtId="0" fontId="123" fillId="26" borderId="0" xfId="0" applyFont="1" applyFill="1" applyAlignment="1">
      <alignment vertical="center"/>
    </xf>
    <xf numFmtId="0" fontId="1" fillId="32" borderId="21" xfId="0" applyFont="1" applyFill="1" applyBorder="1" applyAlignment="1">
      <alignment vertical="center"/>
    </xf>
    <xf numFmtId="0" fontId="99" fillId="26" borderId="0" xfId="0" applyFont="1" applyFill="1"/>
    <xf numFmtId="0" fontId="124" fillId="26" borderId="0" xfId="0" applyFont="1" applyFill="1"/>
    <xf numFmtId="0" fontId="125" fillId="26" borderId="0" xfId="0" applyFont="1" applyFill="1"/>
    <xf numFmtId="165" fontId="38" fillId="33" borderId="10" xfId="0" applyNumberFormat="1" applyFont="1" applyFill="1" applyBorder="1" applyAlignment="1">
      <alignment horizontal="center" vertical="center" wrapText="1"/>
    </xf>
    <xf numFmtId="0" fontId="125" fillId="26" borderId="0" xfId="0" quotePrefix="1" applyFont="1" applyFill="1"/>
    <xf numFmtId="0" fontId="32" fillId="33" borderId="0" xfId="0" applyFont="1" applyFill="1" applyBorder="1" applyAlignment="1">
      <alignment horizontal="center" vertical="center" wrapText="1"/>
    </xf>
    <xf numFmtId="0" fontId="32" fillId="33" borderId="11" xfId="0" applyFont="1" applyFill="1" applyBorder="1" applyAlignment="1">
      <alignment horizontal="center" vertical="center" wrapText="1"/>
    </xf>
    <xf numFmtId="174" fontId="26" fillId="31" borderId="17" xfId="54" applyNumberFormat="1" applyFont="1" applyFill="1" applyBorder="1" applyAlignment="1">
      <alignment vertical="center"/>
    </xf>
    <xf numFmtId="0" fontId="32" fillId="33" borderId="12" xfId="0" applyFont="1" applyFill="1" applyBorder="1" applyAlignment="1">
      <alignment horizontal="center" vertical="center" wrapText="1"/>
    </xf>
    <xf numFmtId="0" fontId="38" fillId="33" borderId="0" xfId="0" applyFont="1" applyFill="1" applyBorder="1" applyAlignment="1">
      <alignment horizontal="center" vertical="center"/>
    </xf>
    <xf numFmtId="191" fontId="36" fillId="31" borderId="17" xfId="54" applyNumberFormat="1" applyFont="1" applyFill="1" applyBorder="1" applyAlignment="1">
      <alignment horizontal="right" vertical="center"/>
    </xf>
    <xf numFmtId="191" fontId="36" fillId="31" borderId="22" xfId="54" applyNumberFormat="1" applyFont="1" applyFill="1" applyBorder="1" applyAlignment="1">
      <alignment horizontal="center" vertical="center"/>
    </xf>
    <xf numFmtId="191" fontId="37" fillId="32" borderId="17" xfId="54" applyNumberFormat="1" applyFont="1" applyFill="1" applyBorder="1" applyAlignment="1">
      <alignment horizontal="right" vertical="center"/>
    </xf>
    <xf numFmtId="191" fontId="37" fillId="32" borderId="19" xfId="54" applyNumberFormat="1" applyFont="1" applyFill="1" applyBorder="1" applyAlignment="1">
      <alignment horizontal="center" vertical="center"/>
    </xf>
    <xf numFmtId="192" fontId="34" fillId="0" borderId="0" xfId="0" applyNumberFormat="1" applyFont="1"/>
    <xf numFmtId="192" fontId="34" fillId="0" borderId="0" xfId="0" applyNumberFormat="1" applyFont="1" applyBorder="1"/>
    <xf numFmtId="192" fontId="38" fillId="33" borderId="15" xfId="0" applyNumberFormat="1" applyFont="1" applyFill="1" applyBorder="1" applyAlignment="1">
      <alignment vertical="center"/>
    </xf>
    <xf numFmtId="192" fontId="38" fillId="33" borderId="0" xfId="0" applyNumberFormat="1" applyFont="1" applyFill="1" applyBorder="1" applyAlignment="1">
      <alignment horizontal="center" vertical="center" wrapText="1"/>
    </xf>
    <xf numFmtId="192" fontId="38" fillId="33" borderId="10" xfId="0" applyNumberFormat="1" applyFont="1" applyFill="1" applyBorder="1" applyAlignment="1">
      <alignment horizontal="center" vertical="center" wrapText="1"/>
    </xf>
    <xf numFmtId="192" fontId="38" fillId="33" borderId="0" xfId="0" quotePrefix="1" applyNumberFormat="1" applyFont="1" applyFill="1" applyBorder="1" applyAlignment="1" applyProtection="1">
      <alignment horizontal="center" vertical="center" wrapText="1"/>
      <protection locked="0"/>
    </xf>
    <xf numFmtId="192" fontId="36" fillId="31" borderId="17" xfId="54" applyNumberFormat="1" applyFont="1" applyFill="1" applyBorder="1" applyAlignment="1">
      <alignment horizontal="right" vertical="center"/>
    </xf>
    <xf numFmtId="192" fontId="36" fillId="31" borderId="22" xfId="54" applyNumberFormat="1" applyFont="1" applyFill="1" applyBorder="1" applyAlignment="1">
      <alignment horizontal="center" vertical="center"/>
    </xf>
    <xf numFmtId="192" fontId="37" fillId="32" borderId="17" xfId="54" applyNumberFormat="1" applyFont="1" applyFill="1" applyBorder="1" applyAlignment="1">
      <alignment horizontal="right" vertical="center"/>
    </xf>
    <xf numFmtId="192" fontId="37" fillId="32" borderId="19" xfId="54" applyNumberFormat="1" applyFont="1" applyFill="1" applyBorder="1" applyAlignment="1">
      <alignment horizontal="center" vertical="center"/>
    </xf>
    <xf numFmtId="192" fontId="35" fillId="0" borderId="0" xfId="54" applyNumberFormat="1" applyFont="1" applyFill="1" applyBorder="1" applyAlignment="1">
      <alignment vertical="center"/>
    </xf>
    <xf numFmtId="192" fontId="38" fillId="33" borderId="0" xfId="0" applyNumberFormat="1" applyFont="1" applyFill="1" applyBorder="1" applyAlignment="1" applyProtection="1">
      <alignment horizontal="center" vertical="center"/>
      <protection locked="0"/>
    </xf>
    <xf numFmtId="192" fontId="37" fillId="0" borderId="0" xfId="54" applyNumberFormat="1" applyFont="1" applyFill="1" applyBorder="1" applyAlignment="1">
      <alignment vertical="center"/>
    </xf>
    <xf numFmtId="192" fontId="0" fillId="0" borderId="0" xfId="0" applyNumberFormat="1"/>
    <xf numFmtId="192" fontId="0" fillId="0" borderId="0" xfId="0" applyNumberFormat="1" applyBorder="1"/>
    <xf numFmtId="0" fontId="61" fillId="26" borderId="0" xfId="0" applyFont="1" applyFill="1" applyAlignment="1">
      <alignment horizontal="center"/>
    </xf>
    <xf numFmtId="0" fontId="34" fillId="26" borderId="0" xfId="0" applyFont="1" applyFill="1" applyAlignment="1">
      <alignment horizontal="center"/>
    </xf>
    <xf numFmtId="169" fontId="36" fillId="31" borderId="17" xfId="64" applyNumberFormat="1" applyFont="1" applyFill="1" applyBorder="1" applyAlignment="1">
      <alignment horizontal="center" vertical="center"/>
    </xf>
    <xf numFmtId="169" fontId="37" fillId="32" borderId="17" xfId="64" applyNumberFormat="1" applyFont="1" applyFill="1" applyBorder="1" applyAlignment="1">
      <alignment horizontal="center" vertical="center"/>
    </xf>
    <xf numFmtId="165" fontId="35" fillId="0" borderId="0" xfId="54" applyNumberFormat="1" applyFont="1" applyFill="1" applyBorder="1" applyAlignment="1">
      <alignment horizontal="center" vertical="center"/>
    </xf>
    <xf numFmtId="165" fontId="35" fillId="26" borderId="0" xfId="54" applyNumberFormat="1" applyFont="1" applyFill="1" applyBorder="1" applyAlignment="1">
      <alignment horizontal="center" vertical="center"/>
    </xf>
    <xf numFmtId="165" fontId="37" fillId="26" borderId="0" xfId="54" applyNumberFormat="1" applyFont="1" applyFill="1" applyBorder="1" applyAlignment="1">
      <alignment horizontal="center" vertical="center"/>
    </xf>
    <xf numFmtId="0" fontId="121" fillId="26" borderId="0" xfId="0" applyFont="1" applyFill="1" applyAlignment="1">
      <alignment horizontal="center"/>
    </xf>
    <xf numFmtId="0" fontId="34" fillId="26" borderId="0" xfId="0" applyFont="1" applyFill="1" applyBorder="1" applyAlignment="1">
      <alignment horizontal="center"/>
    </xf>
    <xf numFmtId="165" fontId="37" fillId="26" borderId="0" xfId="69" applyNumberFormat="1" applyFont="1" applyFill="1" applyBorder="1" applyAlignment="1">
      <alignment horizontal="center" vertical="center"/>
    </xf>
    <xf numFmtId="0" fontId="61" fillId="26" borderId="0" xfId="0" applyFont="1" applyFill="1" applyBorder="1" applyAlignment="1">
      <alignment horizontal="center"/>
    </xf>
    <xf numFmtId="0" fontId="121" fillId="26" borderId="0" xfId="0" applyFont="1" applyFill="1" applyBorder="1" applyAlignment="1">
      <alignment horizontal="center"/>
    </xf>
    <xf numFmtId="169" fontId="36" fillId="31" borderId="40" xfId="64" applyNumberFormat="1" applyFont="1" applyFill="1" applyBorder="1" applyAlignment="1">
      <alignment horizontal="center" vertical="center"/>
    </xf>
    <xf numFmtId="169" fontId="36" fillId="31" borderId="37" xfId="64" applyNumberFormat="1" applyFont="1" applyFill="1" applyBorder="1" applyAlignment="1">
      <alignment horizontal="center" vertical="center"/>
    </xf>
    <xf numFmtId="165" fontId="35" fillId="26" borderId="0" xfId="69" applyNumberFormat="1" applyFont="1" applyFill="1" applyBorder="1" applyAlignment="1">
      <alignment horizontal="center" vertical="center"/>
    </xf>
    <xf numFmtId="0" fontId="0" fillId="26" borderId="0" xfId="0" applyFill="1" applyAlignment="1">
      <alignment horizontal="center"/>
    </xf>
    <xf numFmtId="0" fontId="1" fillId="26" borderId="0" xfId="0" applyFont="1" applyFill="1" applyAlignment="1">
      <alignment horizontal="center"/>
    </xf>
    <xf numFmtId="169" fontId="36" fillId="31" borderId="48" xfId="64" applyNumberFormat="1" applyFont="1" applyFill="1" applyBorder="1" applyAlignment="1">
      <alignment horizontal="center" vertical="center"/>
    </xf>
    <xf numFmtId="169" fontId="36" fillId="31" borderId="42" xfId="64" applyNumberFormat="1" applyFont="1" applyFill="1" applyBorder="1" applyAlignment="1">
      <alignment horizontal="center" vertical="center"/>
    </xf>
    <xf numFmtId="169" fontId="36" fillId="31" borderId="38" xfId="64" applyNumberFormat="1" applyFont="1" applyFill="1" applyBorder="1" applyAlignment="1">
      <alignment horizontal="center" vertical="center"/>
    </xf>
    <xf numFmtId="0" fontId="53" fillId="0" borderId="0" xfId="0" applyFont="1" applyAlignment="1">
      <alignment horizontal="center"/>
    </xf>
    <xf numFmtId="0" fontId="122" fillId="0" borderId="0" xfId="0" applyFont="1" applyAlignment="1">
      <alignment horizontal="center"/>
    </xf>
    <xf numFmtId="0" fontId="122" fillId="0" borderId="0" xfId="0" applyFont="1" applyBorder="1" applyAlignment="1">
      <alignment horizontal="center"/>
    </xf>
    <xf numFmtId="165" fontId="36" fillId="31" borderId="20" xfId="54" applyNumberFormat="1" applyFont="1" applyFill="1" applyBorder="1" applyAlignment="1">
      <alignment horizontal="center" vertical="center"/>
    </xf>
    <xf numFmtId="165" fontId="37" fillId="32" borderId="17" xfId="54" applyNumberFormat="1" applyFont="1" applyFill="1" applyBorder="1" applyAlignment="1">
      <alignment horizontal="center" vertical="center"/>
    </xf>
    <xf numFmtId="167" fontId="27" fillId="32" borderId="17" xfId="54" applyNumberFormat="1" applyFont="1" applyFill="1" applyBorder="1" applyAlignment="1">
      <alignment horizontal="center" vertical="center"/>
    </xf>
    <xf numFmtId="3" fontId="37" fillId="0" borderId="0" xfId="54" applyNumberFormat="1" applyFont="1" applyFill="1" applyBorder="1" applyAlignment="1">
      <alignment horizontal="center" vertical="center"/>
    </xf>
    <xf numFmtId="165" fontId="37" fillId="0" borderId="0" xfId="54" applyNumberFormat="1" applyFont="1" applyFill="1" applyBorder="1" applyAlignment="1">
      <alignment horizontal="center" vertical="center"/>
    </xf>
    <xf numFmtId="3" fontId="35" fillId="0" borderId="0" xfId="54" applyNumberFormat="1" applyFont="1" applyFill="1" applyBorder="1" applyAlignment="1">
      <alignment horizontal="center" vertical="center"/>
    </xf>
    <xf numFmtId="3" fontId="26" fillId="31" borderId="20" xfId="54" applyNumberFormat="1" applyFont="1" applyFill="1" applyBorder="1" applyAlignment="1">
      <alignment horizontal="center" vertical="center"/>
    </xf>
    <xf numFmtId="3" fontId="27" fillId="32" borderId="17" xfId="54" applyNumberFormat="1" applyFont="1" applyFill="1" applyBorder="1" applyAlignment="1">
      <alignment horizontal="center" vertical="center"/>
    </xf>
    <xf numFmtId="0" fontId="0" fillId="0" borderId="0" xfId="0" applyAlignment="1">
      <alignment horizontal="center"/>
    </xf>
    <xf numFmtId="0" fontId="34" fillId="0" borderId="0" xfId="0" applyFont="1" applyAlignment="1">
      <alignment horizontal="center"/>
    </xf>
    <xf numFmtId="169" fontId="36" fillId="31" borderId="19" xfId="64" applyNumberFormat="1" applyFont="1" applyFill="1" applyBorder="1" applyAlignment="1">
      <alignment horizontal="center" vertical="center"/>
    </xf>
    <xf numFmtId="169" fontId="37" fillId="32" borderId="19" xfId="64" applyNumberFormat="1" applyFont="1" applyFill="1" applyBorder="1" applyAlignment="1">
      <alignment horizontal="center" vertical="center"/>
    </xf>
    <xf numFmtId="169" fontId="37" fillId="32" borderId="18" xfId="64" applyNumberFormat="1" applyFont="1" applyFill="1" applyBorder="1" applyAlignment="1">
      <alignment horizontal="center" vertical="center"/>
    </xf>
    <xf numFmtId="169" fontId="36" fillId="31" borderId="0" xfId="64" applyNumberFormat="1" applyFont="1" applyFill="1" applyBorder="1" applyAlignment="1">
      <alignment horizontal="center" vertical="center"/>
    </xf>
    <xf numFmtId="169" fontId="37" fillId="32" borderId="0" xfId="64" applyNumberFormat="1" applyFont="1" applyFill="1" applyBorder="1" applyAlignment="1">
      <alignment horizontal="center" vertical="center"/>
    </xf>
    <xf numFmtId="0" fontId="1" fillId="26" borderId="0" xfId="0" applyFont="1" applyFill="1" applyBorder="1" applyAlignment="1">
      <alignment horizontal="center"/>
    </xf>
    <xf numFmtId="0" fontId="38" fillId="33" borderId="12" xfId="0" applyFont="1" applyFill="1" applyBorder="1" applyAlignment="1" applyProtection="1">
      <alignment horizontal="center" vertical="center"/>
      <protection locked="0"/>
    </xf>
    <xf numFmtId="0" fontId="38" fillId="33" borderId="12" xfId="0" quotePrefix="1" applyFont="1" applyFill="1" applyBorder="1" applyAlignment="1" applyProtection="1">
      <alignment horizontal="center" vertical="center" wrapText="1"/>
      <protection locked="0"/>
    </xf>
    <xf numFmtId="169" fontId="36" fillId="31" borderId="49" xfId="64" applyNumberFormat="1" applyFont="1" applyFill="1" applyBorder="1" applyAlignment="1">
      <alignment horizontal="center" vertical="center"/>
    </xf>
    <xf numFmtId="169" fontId="36" fillId="31" borderId="36" xfId="64" applyNumberFormat="1" applyFont="1" applyFill="1" applyBorder="1" applyAlignment="1">
      <alignment horizontal="center" vertical="center"/>
    </xf>
    <xf numFmtId="165" fontId="36" fillId="31" borderId="22" xfId="54" applyNumberFormat="1" applyFont="1" applyFill="1" applyBorder="1" applyAlignment="1">
      <alignment horizontal="center" vertical="center"/>
    </xf>
    <xf numFmtId="167" fontId="27" fillId="32" borderId="19" xfId="54" applyNumberFormat="1" applyFont="1" applyFill="1" applyBorder="1" applyAlignment="1">
      <alignment horizontal="center" vertical="center"/>
    </xf>
    <xf numFmtId="165" fontId="38" fillId="33" borderId="12" xfId="0" applyNumberFormat="1" applyFont="1" applyFill="1" applyBorder="1" applyAlignment="1">
      <alignment horizontal="center" vertical="center" wrapText="1"/>
    </xf>
    <xf numFmtId="0" fontId="50" fillId="0" borderId="0" xfId="0" applyFont="1" applyAlignment="1">
      <alignment horizontal="center"/>
    </xf>
    <xf numFmtId="0" fontId="25" fillId="0" borderId="0" xfId="0" applyFont="1" applyBorder="1" applyAlignment="1">
      <alignment horizontal="center"/>
    </xf>
    <xf numFmtId="0" fontId="27" fillId="0" borderId="0" xfId="0" applyFont="1" applyBorder="1" applyAlignment="1">
      <alignment horizontal="center"/>
    </xf>
    <xf numFmtId="0" fontId="0" fillId="0" borderId="0" xfId="0" applyBorder="1" applyAlignment="1">
      <alignment horizontal="center"/>
    </xf>
    <xf numFmtId="0" fontId="25" fillId="0" borderId="0" xfId="0" applyFont="1" applyAlignment="1">
      <alignment horizontal="center"/>
    </xf>
    <xf numFmtId="0" fontId="27" fillId="0" borderId="0" xfId="0" applyFont="1" applyAlignment="1">
      <alignment horizontal="center"/>
    </xf>
    <xf numFmtId="0" fontId="34" fillId="0" borderId="0" xfId="0" applyFont="1" applyFill="1" applyBorder="1" applyAlignment="1">
      <alignment horizontal="center"/>
    </xf>
    <xf numFmtId="0" fontId="25" fillId="0" borderId="0" xfId="0" applyFont="1" applyFill="1" applyBorder="1" applyAlignment="1">
      <alignment horizontal="center"/>
    </xf>
    <xf numFmtId="3" fontId="27" fillId="32" borderId="19" xfId="54" applyNumberFormat="1" applyFont="1" applyFill="1" applyBorder="1" applyAlignment="1">
      <alignment horizontal="center" vertical="center"/>
    </xf>
    <xf numFmtId="165" fontId="37" fillId="32" borderId="19" xfId="34" applyNumberFormat="1" applyFont="1" applyFill="1" applyBorder="1" applyAlignment="1">
      <alignment horizontal="center" vertical="center"/>
    </xf>
    <xf numFmtId="0" fontId="32" fillId="33" borderId="11" xfId="0" applyFont="1" applyFill="1" applyBorder="1" applyAlignment="1">
      <alignment horizontal="center" vertical="center" wrapText="1"/>
    </xf>
    <xf numFmtId="0" fontId="32" fillId="33" borderId="0" xfId="0" applyFont="1" applyFill="1" applyAlignment="1">
      <alignment horizontal="center" vertical="center" wrapText="1"/>
    </xf>
    <xf numFmtId="0" fontId="126" fillId="0" borderId="0" xfId="0" applyFont="1" applyFill="1"/>
    <xf numFmtId="3" fontId="37" fillId="0" borderId="0" xfId="1" applyNumberFormat="1" applyFont="1" applyFill="1" applyAlignment="1">
      <alignment horizontal="left" vertical="center" indent="1"/>
    </xf>
    <xf numFmtId="0" fontId="40" fillId="0" borderId="0" xfId="53" applyAlignment="1">
      <alignment horizontal="left" indent="1"/>
    </xf>
    <xf numFmtId="0" fontId="127" fillId="0" borderId="0" xfId="0" applyFont="1" applyFill="1"/>
    <xf numFmtId="0" fontId="25" fillId="33" borderId="0" xfId="0" applyFont="1" applyFill="1"/>
    <xf numFmtId="0" fontId="126" fillId="0" borderId="0" xfId="0" applyFont="1" applyAlignment="1">
      <alignment horizontal="left" wrapText="1"/>
    </xf>
    <xf numFmtId="0" fontId="127" fillId="0" borderId="0" xfId="0" applyFont="1" applyAlignment="1">
      <alignment horizontal="left"/>
    </xf>
    <xf numFmtId="0" fontId="128" fillId="0" borderId="0" xfId="0" applyFont="1" applyAlignment="1">
      <alignment horizontal="left" wrapText="1"/>
    </xf>
    <xf numFmtId="0" fontId="128" fillId="0" borderId="0" xfId="0" quotePrefix="1" applyFont="1" applyAlignment="1">
      <alignment horizontal="left" wrapText="1"/>
    </xf>
    <xf numFmtId="0" fontId="127" fillId="0" borderId="0" xfId="0" applyFont="1"/>
    <xf numFmtId="0" fontId="128" fillId="0" borderId="0" xfId="0" applyFont="1" applyFill="1" applyBorder="1" applyAlignment="1">
      <alignment horizontal="left"/>
    </xf>
    <xf numFmtId="0" fontId="29" fillId="33" borderId="0" xfId="0" applyFont="1" applyFill="1"/>
    <xf numFmtId="0" fontId="29" fillId="31" borderId="0" xfId="0" applyFont="1" applyFill="1"/>
    <xf numFmtId="0" fontId="57" fillId="31" borderId="0" xfId="53" applyFont="1" applyFill="1"/>
    <xf numFmtId="0" fontId="37" fillId="26" borderId="0" xfId="0" applyFont="1" applyFill="1" applyAlignment="1">
      <alignment horizontal="left" indent="1"/>
    </xf>
    <xf numFmtId="166" fontId="26" fillId="31" borderId="14" xfId="60" applyNumberFormat="1" applyFont="1" applyFill="1" applyBorder="1" applyAlignment="1">
      <alignment horizontal="right" vertical="center"/>
    </xf>
    <xf numFmtId="165" fontId="27" fillId="32" borderId="17" xfId="54" applyNumberFormat="1" applyFont="1" applyFill="1" applyBorder="1" applyAlignment="1">
      <alignment horizontal="left" vertical="center" indent="1"/>
    </xf>
    <xf numFmtId="166" fontId="29" fillId="31" borderId="17" xfId="63" applyNumberFormat="1" applyFont="1" applyFill="1" applyBorder="1" applyAlignment="1">
      <alignment vertical="center"/>
    </xf>
    <xf numFmtId="165" fontId="27" fillId="32" borderId="20" xfId="54" applyNumberFormat="1" applyFont="1" applyFill="1" applyBorder="1" applyAlignment="1">
      <alignment horizontal="left" vertical="center" indent="1"/>
    </xf>
    <xf numFmtId="165" fontId="27" fillId="32" borderId="33" xfId="54" applyNumberFormat="1" applyFont="1" applyFill="1" applyBorder="1" applyAlignment="1">
      <alignment horizontal="left" vertical="center" indent="1"/>
    </xf>
    <xf numFmtId="166" fontId="29" fillId="32" borderId="17" xfId="63" applyNumberFormat="1" applyFont="1" applyFill="1" applyBorder="1" applyAlignment="1">
      <alignment vertical="center"/>
    </xf>
    <xf numFmtId="169" fontId="1" fillId="32" borderId="17" xfId="63" applyNumberFormat="1" applyFont="1" applyFill="1" applyBorder="1" applyAlignment="1">
      <alignment vertical="center"/>
    </xf>
    <xf numFmtId="169" fontId="29" fillId="32" borderId="17" xfId="63" applyNumberFormat="1" applyFont="1" applyFill="1" applyBorder="1" applyAlignment="1">
      <alignment vertical="center"/>
    </xf>
    <xf numFmtId="0" fontId="32" fillId="33" borderId="0" xfId="0" applyFont="1" applyFill="1" applyAlignment="1">
      <alignment vertical="center" wrapText="1"/>
    </xf>
    <xf numFmtId="0" fontId="30" fillId="0" borderId="0" xfId="35" applyFont="1" applyAlignment="1">
      <alignment horizontal="left"/>
    </xf>
    <xf numFmtId="165" fontId="54" fillId="0" borderId="0" xfId="54" applyNumberFormat="1" applyFont="1"/>
    <xf numFmtId="169" fontId="0" fillId="0" borderId="0" xfId="0" applyNumberFormat="1"/>
    <xf numFmtId="169" fontId="37" fillId="32" borderId="19" xfId="54" applyNumberFormat="1" applyFont="1" applyFill="1" applyBorder="1" applyAlignment="1">
      <alignment horizontal="center" vertical="center"/>
    </xf>
    <xf numFmtId="169" fontId="36" fillId="31" borderId="22" xfId="54" applyNumberFormat="1" applyFont="1" applyFill="1" applyBorder="1" applyAlignment="1">
      <alignment horizontal="center" vertical="center"/>
    </xf>
    <xf numFmtId="169" fontId="36" fillId="31" borderId="17" xfId="54" applyNumberFormat="1" applyFont="1" applyFill="1" applyBorder="1" applyAlignment="1">
      <alignment horizontal="right" vertical="center"/>
    </xf>
    <xf numFmtId="169" fontId="38" fillId="33" borderId="0" xfId="0" quotePrefix="1" applyNumberFormat="1" applyFont="1" applyFill="1" applyAlignment="1" applyProtection="1">
      <alignment horizontal="center" vertical="center" wrapText="1"/>
      <protection locked="0"/>
    </xf>
    <xf numFmtId="169" fontId="38" fillId="33" borderId="10" xfId="0" applyNumberFormat="1" applyFont="1" applyFill="1" applyBorder="1" applyAlignment="1">
      <alignment horizontal="center" vertical="center" wrapText="1"/>
    </xf>
    <xf numFmtId="169" fontId="38" fillId="33" borderId="0" xfId="0" applyNumberFormat="1" applyFont="1" applyFill="1" applyAlignment="1">
      <alignment horizontal="center" vertical="center" wrapText="1"/>
    </xf>
    <xf numFmtId="169" fontId="38" fillId="33" borderId="0" xfId="0" applyNumberFormat="1" applyFont="1" applyFill="1" applyAlignment="1" applyProtection="1">
      <alignment horizontal="center" vertical="center"/>
      <protection locked="0"/>
    </xf>
    <xf numFmtId="3" fontId="30" fillId="0" borderId="0" xfId="54" applyNumberFormat="1" applyFont="1" applyAlignment="1">
      <alignment vertical="center"/>
    </xf>
    <xf numFmtId="0" fontId="37" fillId="0" borderId="0" xfId="54" applyFont="1" applyAlignment="1">
      <alignment horizontal="left" vertical="center" indent="1"/>
    </xf>
    <xf numFmtId="3" fontId="27" fillId="0" borderId="0" xfId="54" applyNumberFormat="1" applyFont="1" applyAlignment="1">
      <alignment vertical="center"/>
    </xf>
    <xf numFmtId="0" fontId="27" fillId="0" borderId="0" xfId="54" applyFont="1" applyAlignment="1">
      <alignment horizontal="left" vertical="center" indent="1"/>
    </xf>
    <xf numFmtId="165" fontId="27" fillId="0" borderId="0" xfId="54" applyNumberFormat="1" applyFont="1" applyAlignment="1">
      <alignment horizontal="right" vertical="center"/>
    </xf>
    <xf numFmtId="3" fontId="27" fillId="0" borderId="0" xfId="54" applyNumberFormat="1" applyFont="1" applyAlignment="1">
      <alignment horizontal="right" vertical="center"/>
    </xf>
    <xf numFmtId="169" fontId="37" fillId="0" borderId="0" xfId="54" applyNumberFormat="1" applyFont="1" applyAlignment="1">
      <alignment horizontal="left" vertical="center" indent="1"/>
    </xf>
    <xf numFmtId="0" fontId="129" fillId="0" borderId="0" xfId="0" applyFont="1"/>
    <xf numFmtId="0" fontId="130" fillId="0" borderId="0" xfId="0" applyFont="1"/>
    <xf numFmtId="0" fontId="131" fillId="0" borderId="0" xfId="0" applyFont="1"/>
    <xf numFmtId="0" fontId="132" fillId="0" borderId="0" xfId="0" applyFont="1"/>
    <xf numFmtId="0" fontId="37" fillId="26" borderId="0" xfId="0" applyFont="1" applyFill="1" applyAlignment="1">
      <alignment horizontal="left" vertical="center" indent="1"/>
    </xf>
    <xf numFmtId="0" fontId="127" fillId="0" borderId="0" xfId="0" applyFont="1" applyAlignment="1">
      <alignment horizontal="left" wrapText="1"/>
    </xf>
    <xf numFmtId="192" fontId="38" fillId="33" borderId="15" xfId="0" applyNumberFormat="1" applyFont="1" applyFill="1" applyBorder="1" applyAlignment="1">
      <alignment horizontal="center" vertical="center"/>
    </xf>
    <xf numFmtId="192" fontId="38" fillId="33" borderId="11" xfId="0" applyNumberFormat="1" applyFont="1" applyFill="1" applyBorder="1" applyAlignment="1">
      <alignment horizontal="center" vertical="center"/>
    </xf>
    <xf numFmtId="0" fontId="38" fillId="33" borderId="15" xfId="0" applyFont="1" applyFill="1" applyBorder="1" applyAlignment="1">
      <alignment horizontal="center" vertical="center"/>
    </xf>
    <xf numFmtId="0" fontId="38" fillId="33" borderId="11" xfId="0" applyFont="1" applyFill="1" applyBorder="1" applyAlignment="1">
      <alignment horizontal="center" vertical="center"/>
    </xf>
    <xf numFmtId="169" fontId="38" fillId="33" borderId="15" xfId="0" applyNumberFormat="1" applyFont="1" applyFill="1" applyBorder="1" applyAlignment="1">
      <alignment horizontal="center" vertical="center"/>
    </xf>
    <xf numFmtId="169" fontId="38" fillId="33" borderId="11" xfId="0" applyNumberFormat="1" applyFont="1" applyFill="1" applyBorder="1" applyAlignment="1">
      <alignment horizontal="center" vertical="center"/>
    </xf>
    <xf numFmtId="0" fontId="32" fillId="33" borderId="12" xfId="0" applyFont="1" applyFill="1" applyBorder="1" applyAlignment="1">
      <alignment horizontal="center" vertical="center" wrapText="1"/>
    </xf>
    <xf numFmtId="0" fontId="32" fillId="33" borderId="0" xfId="0" applyFont="1" applyFill="1" applyBorder="1" applyAlignment="1">
      <alignment horizontal="center" vertical="center" wrapText="1"/>
    </xf>
    <xf numFmtId="0" fontId="32" fillId="33" borderId="11" xfId="0" applyFont="1" applyFill="1" applyBorder="1" applyAlignment="1">
      <alignment horizontal="center" vertical="center" wrapText="1"/>
    </xf>
    <xf numFmtId="0" fontId="32" fillId="33" borderId="13" xfId="0" applyFont="1" applyFill="1" applyBorder="1" applyAlignment="1">
      <alignment horizontal="center" vertical="center" wrapText="1"/>
    </xf>
    <xf numFmtId="0" fontId="38" fillId="33" borderId="0" xfId="0" applyFont="1" applyFill="1" applyBorder="1" applyAlignment="1">
      <alignment horizontal="center" vertical="center"/>
    </xf>
    <xf numFmtId="0" fontId="32" fillId="33" borderId="0" xfId="0" applyFont="1" applyFill="1" applyAlignment="1">
      <alignment horizontal="center" vertical="center" wrapText="1"/>
    </xf>
    <xf numFmtId="168" fontId="51" fillId="0" borderId="0" xfId="57" applyFont="1" applyFill="1" applyBorder="1" applyAlignment="1">
      <alignment horizontal="left" vertical="top" wrapText="1" indent="1"/>
    </xf>
    <xf numFmtId="168" fontId="52" fillId="0" borderId="0" xfId="57" applyFont="1" applyFill="1" applyBorder="1" applyAlignment="1">
      <alignment horizontal="left" vertical="top" wrapText="1" indent="1"/>
    </xf>
    <xf numFmtId="0" fontId="32" fillId="33" borderId="12" xfId="54" applyFont="1" applyFill="1" applyBorder="1" applyAlignment="1">
      <alignment horizontal="center" vertical="center" wrapText="1"/>
    </xf>
    <xf numFmtId="0" fontId="32" fillId="33" borderId="0" xfId="54" applyFont="1" applyFill="1" applyBorder="1" applyAlignment="1">
      <alignment horizontal="center" vertical="center" wrapText="1"/>
    </xf>
    <xf numFmtId="0" fontId="32" fillId="33" borderId="13" xfId="54" applyFont="1" applyFill="1" applyBorder="1" applyAlignment="1">
      <alignment horizontal="center" vertical="center" wrapText="1"/>
    </xf>
    <xf numFmtId="3" fontId="32" fillId="33" borderId="12" xfId="54" applyNumberFormat="1" applyFont="1" applyFill="1" applyBorder="1" applyAlignment="1">
      <alignment horizontal="center" vertical="center" wrapText="1"/>
    </xf>
    <xf numFmtId="3" fontId="32" fillId="33" borderId="0" xfId="54" applyNumberFormat="1" applyFont="1" applyFill="1" applyBorder="1" applyAlignment="1">
      <alignment horizontal="center" vertical="center" wrapText="1"/>
    </xf>
    <xf numFmtId="3" fontId="32" fillId="33" borderId="13" xfId="54" applyNumberFormat="1" applyFont="1" applyFill="1" applyBorder="1" applyAlignment="1">
      <alignment horizontal="center" vertical="center" wrapText="1"/>
    </xf>
    <xf numFmtId="0" fontId="42" fillId="0" borderId="0" xfId="0" applyFont="1" applyAlignment="1">
      <alignment horizontal="left"/>
    </xf>
    <xf numFmtId="0" fontId="32" fillId="33" borderId="12" xfId="0" applyFont="1" applyFill="1" applyBorder="1" applyAlignment="1">
      <alignment horizontal="center" vertical="center"/>
    </xf>
    <xf numFmtId="0" fontId="32" fillId="33" borderId="0" xfId="0" applyFont="1" applyFill="1" applyBorder="1" applyAlignment="1">
      <alignment horizontal="center" vertical="center"/>
    </xf>
    <xf numFmtId="0" fontId="32" fillId="33" borderId="11" xfId="0" applyFont="1" applyFill="1" applyBorder="1" applyAlignment="1">
      <alignment horizontal="center" vertical="center"/>
    </xf>
    <xf numFmtId="0" fontId="32" fillId="33" borderId="12" xfId="0" applyFont="1" applyFill="1" applyBorder="1" applyAlignment="1" applyProtection="1">
      <alignment horizontal="center" vertical="center"/>
      <protection locked="0"/>
    </xf>
    <xf numFmtId="0" fontId="32" fillId="33" borderId="0" xfId="0" applyFont="1" applyFill="1" applyBorder="1" applyAlignment="1" applyProtection="1">
      <alignment horizontal="center" vertical="center"/>
      <protection locked="0"/>
    </xf>
    <xf numFmtId="0" fontId="32" fillId="33" borderId="11" xfId="0" applyFont="1" applyFill="1" applyBorder="1" applyAlignment="1" applyProtection="1">
      <alignment horizontal="center" vertical="center"/>
      <protection locked="0"/>
    </xf>
    <xf numFmtId="0" fontId="32" fillId="33" borderId="13" xfId="0" applyFont="1" applyFill="1" applyBorder="1" applyAlignment="1">
      <alignment horizontal="center" vertical="center"/>
    </xf>
  </cellXfs>
  <cellStyles count="130">
    <cellStyle name="20 % - Accent3 2" xfId="103" xr:uid="{00000000-0005-0000-0000-000000000000}"/>
    <cellStyle name="20% - Accent1" xfId="85" builtinId="30" customBuiltin="1"/>
    <cellStyle name="20% - Accent2" xfId="88" builtinId="34" customBuiltin="1"/>
    <cellStyle name="20% - Accent3" xfId="52" builtinId="38" customBuiltin="1"/>
    <cellStyle name="20% - Accent3 2" xfId="63" xr:uid="{00000000-0005-0000-0000-000004000000}"/>
    <cellStyle name="20% - Accent4" xfId="93" builtinId="42" customBuiltin="1"/>
    <cellStyle name="20% - Accent5" xfId="96" builtinId="46" customBuiltin="1"/>
    <cellStyle name="20% - Accent6" xfId="99" builtinId="50" customBuiltin="1"/>
    <cellStyle name="20% - Akzent1" xfId="2" xr:uid="{00000000-0005-0000-0000-000008000000}"/>
    <cellStyle name="20% - Akzent2" xfId="3" xr:uid="{00000000-0005-0000-0000-000009000000}"/>
    <cellStyle name="20% - Akzent3" xfId="4" xr:uid="{00000000-0005-0000-0000-00000A000000}"/>
    <cellStyle name="20% - Akzent4" xfId="5" xr:uid="{00000000-0005-0000-0000-00000B000000}"/>
    <cellStyle name="20% - Akzent5" xfId="6" xr:uid="{00000000-0005-0000-0000-00000C000000}"/>
    <cellStyle name="20% - Akzent6" xfId="7" xr:uid="{00000000-0005-0000-0000-00000D000000}"/>
    <cellStyle name="40% - Accent1" xfId="86" builtinId="31" customBuiltin="1"/>
    <cellStyle name="40% - Accent2" xfId="89" builtinId="35" customBuiltin="1"/>
    <cellStyle name="40% - Accent3" xfId="91" builtinId="39" customBuiltin="1"/>
    <cellStyle name="40% - Accent4" xfId="94" builtinId="43" customBuiltin="1"/>
    <cellStyle name="40% - Accent5" xfId="97" builtinId="47" customBuiltin="1"/>
    <cellStyle name="40% - Accent6" xfId="100" builtinId="51" customBuiltin="1"/>
    <cellStyle name="40% - Akzent1" xfId="8" xr:uid="{00000000-0005-0000-0000-000014000000}"/>
    <cellStyle name="40% - Akzent2" xfId="9" xr:uid="{00000000-0005-0000-0000-000015000000}"/>
    <cellStyle name="40% - Akzent3" xfId="10" xr:uid="{00000000-0005-0000-0000-000016000000}"/>
    <cellStyle name="40% - Akzent4" xfId="11" xr:uid="{00000000-0005-0000-0000-000017000000}"/>
    <cellStyle name="40% - Akzent5" xfId="12" xr:uid="{00000000-0005-0000-0000-000018000000}"/>
    <cellStyle name="40% - Akzent6" xfId="13" xr:uid="{00000000-0005-0000-0000-000019000000}"/>
    <cellStyle name="60% - Accent1" xfId="67" builtinId="32" customBuiltin="1"/>
    <cellStyle name="60% - Accent2 2" xfId="123" xr:uid="{00000000-0005-0000-0000-00001B000000}"/>
    <cellStyle name="60% - Accent3 2" xfId="124" xr:uid="{00000000-0005-0000-0000-00001C000000}"/>
    <cellStyle name="60% - Accent4" xfId="68" builtinId="44" customBuiltin="1"/>
    <cellStyle name="60% - Accent5 2" xfId="125" xr:uid="{00000000-0005-0000-0000-00001E000000}"/>
    <cellStyle name="60% - Accent6 2" xfId="126" xr:uid="{00000000-0005-0000-0000-00001F000000}"/>
    <cellStyle name="60% - Akzent1" xfId="14" xr:uid="{00000000-0005-0000-0000-000020000000}"/>
    <cellStyle name="60% - Akzent2" xfId="15" xr:uid="{00000000-0005-0000-0000-000021000000}"/>
    <cellStyle name="60% - Akzent3" xfId="16" xr:uid="{00000000-0005-0000-0000-000022000000}"/>
    <cellStyle name="60% - Akzent4" xfId="17" xr:uid="{00000000-0005-0000-0000-000023000000}"/>
    <cellStyle name="60% - Akzent5" xfId="18" xr:uid="{00000000-0005-0000-0000-000024000000}"/>
    <cellStyle name="60% - Akzent6" xfId="19" xr:uid="{00000000-0005-0000-0000-000025000000}"/>
    <cellStyle name="Accent1" xfId="84" builtinId="29" customBuiltin="1"/>
    <cellStyle name="Accent2" xfId="87" builtinId="33" customBuiltin="1"/>
    <cellStyle name="Accent3" xfId="90" builtinId="37" customBuiltin="1"/>
    <cellStyle name="Accent4" xfId="92" builtinId="41" customBuiltin="1"/>
    <cellStyle name="Accent5" xfId="95" builtinId="45" customBuiltin="1"/>
    <cellStyle name="Accent6" xfId="98" builtinId="49" customBuiltin="1"/>
    <cellStyle name="Akzent1" xfId="20" xr:uid="{00000000-0005-0000-0000-00002C000000}"/>
    <cellStyle name="Akzent2" xfId="21" xr:uid="{00000000-0005-0000-0000-00002D000000}"/>
    <cellStyle name="Akzent3" xfId="22" xr:uid="{00000000-0005-0000-0000-00002E000000}"/>
    <cellStyle name="Akzent4" xfId="23" xr:uid="{00000000-0005-0000-0000-00002F000000}"/>
    <cellStyle name="Akzent5" xfId="24" xr:uid="{00000000-0005-0000-0000-000030000000}"/>
    <cellStyle name="Akzent6" xfId="25" xr:uid="{00000000-0005-0000-0000-000031000000}"/>
    <cellStyle name="Ausgabe" xfId="26" xr:uid="{00000000-0005-0000-0000-000032000000}"/>
    <cellStyle name="Bad" xfId="55" builtinId="27" customBuiltin="1"/>
    <cellStyle name="Berechnung" xfId="27" xr:uid="{00000000-0005-0000-0000-000034000000}"/>
    <cellStyle name="Calculation" xfId="78" builtinId="22" customBuiltin="1"/>
    <cellStyle name="Check Cell" xfId="66" builtinId="23" customBuiltin="1"/>
    <cellStyle name="Comma 2" xfId="102" xr:uid="{00000000-0005-0000-0000-000037000000}"/>
    <cellStyle name="Comma 3" xfId="122" xr:uid="{00000000-0005-0000-0000-000038000000}"/>
    <cellStyle name="Eingabe" xfId="28" xr:uid="{00000000-0005-0000-0000-000039000000}"/>
    <cellStyle name="Ergebnis" xfId="29" xr:uid="{00000000-0005-0000-0000-00003A000000}"/>
    <cellStyle name="Erklärender Text" xfId="30" xr:uid="{00000000-0005-0000-0000-00003B000000}"/>
    <cellStyle name="Euro" xfId="31" xr:uid="{00000000-0005-0000-0000-00003C000000}"/>
    <cellStyle name="Explanatory Text" xfId="82" builtinId="53" customBuiltin="1"/>
    <cellStyle name="Good" xfId="75" builtinId="26" customBuiltin="1"/>
    <cellStyle name="Gut" xfId="32" xr:uid="{00000000-0005-0000-0000-00003F000000}"/>
    <cellStyle name="Heading 1" xfId="71" builtinId="16" customBuiltin="1"/>
    <cellStyle name="Heading 2" xfId="72" builtinId="17" customBuiltin="1"/>
    <cellStyle name="Heading 3" xfId="73" builtinId="18" customBuiltin="1"/>
    <cellStyle name="Heading 4" xfId="74" builtinId="19" customBuiltin="1"/>
    <cellStyle name="Hyperlink" xfId="53" builtinId="8"/>
    <cellStyle name="Input" xfId="76" builtinId="20" customBuiltin="1"/>
    <cellStyle name="Insatisfaisant 2" xfId="104" xr:uid="{00000000-0005-0000-0000-000046000000}"/>
    <cellStyle name="Linked Cell" xfId="79" builtinId="24" customBuiltin="1"/>
    <cellStyle name="Neutral" xfId="65" builtinId="28" customBuiltin="1"/>
    <cellStyle name="Neutral 2" xfId="33" xr:uid="{00000000-0005-0000-0000-000049000000}"/>
    <cellStyle name="Neutre 2" xfId="105" xr:uid="{00000000-0005-0000-0000-00004A000000}"/>
    <cellStyle name="Normal" xfId="0" builtinId="0"/>
    <cellStyle name="Normal 2" xfId="34" xr:uid="{00000000-0005-0000-0000-00004C000000}"/>
    <cellStyle name="Normal 2 2" xfId="54" xr:uid="{00000000-0005-0000-0000-00004D000000}"/>
    <cellStyle name="Normal 2 2 2" xfId="69" xr:uid="{00000000-0005-0000-0000-00004E000000}"/>
    <cellStyle name="Normal 2 2 2 2" xfId="129" xr:uid="{00000000-0005-0000-0000-00004F000000}"/>
    <cellStyle name="Normal 2 2 2 3" xfId="106" xr:uid="{00000000-0005-0000-0000-000050000000}"/>
    <cellStyle name="Normal 2 2 3" xfId="107" xr:uid="{00000000-0005-0000-0000-000051000000}"/>
    <cellStyle name="Normal 2 3" xfId="62" xr:uid="{00000000-0005-0000-0000-000052000000}"/>
    <cellStyle name="Normal 3" xfId="1" xr:uid="{00000000-0005-0000-0000-000053000000}"/>
    <cellStyle name="Normal 3 2" xfId="108" xr:uid="{00000000-0005-0000-0000-000054000000}"/>
    <cellStyle name="Normal 3 2 2" xfId="109" xr:uid="{00000000-0005-0000-0000-000055000000}"/>
    <cellStyle name="Normal 3 6" xfId="70" xr:uid="{00000000-0005-0000-0000-000056000000}"/>
    <cellStyle name="Normal 4" xfId="57" xr:uid="{00000000-0005-0000-0000-000057000000}"/>
    <cellStyle name="Normal 4 2" xfId="110" xr:uid="{00000000-0005-0000-0000-000058000000}"/>
    <cellStyle name="Normal 4 2 2" xfId="111" xr:uid="{00000000-0005-0000-0000-000059000000}"/>
    <cellStyle name="Normal 4 3" xfId="112" xr:uid="{00000000-0005-0000-0000-00005A000000}"/>
    <cellStyle name="Normal 5" xfId="113" xr:uid="{00000000-0005-0000-0000-00005B000000}"/>
    <cellStyle name="Normal 5 2" xfId="114" xr:uid="{00000000-0005-0000-0000-00005C000000}"/>
    <cellStyle name="Normal 6" xfId="115" xr:uid="{00000000-0005-0000-0000-00005D000000}"/>
    <cellStyle name="Normal 7" xfId="116" xr:uid="{00000000-0005-0000-0000-00005E000000}"/>
    <cellStyle name="Normal 8" xfId="117" xr:uid="{00000000-0005-0000-0000-00005F000000}"/>
    <cellStyle name="Normal_CALIB_DAIRY BaselineHC_200901mod2" xfId="35" xr:uid="{00000000-0005-0000-0000-000060000000}"/>
    <cellStyle name="Normal_CALIB_DAIRY BaselineHC_200901mod2 3" xfId="58" xr:uid="{00000000-0005-0000-0000-000061000000}"/>
    <cellStyle name="Normal_CALIB_MEAT BaselineHC_200901mod2" xfId="36" xr:uid="{00000000-0005-0000-0000-000062000000}"/>
    <cellStyle name="Normal_DAIRY OUTLOOK 2005_2 final" xfId="59" xr:uid="{00000000-0005-0000-0000-000063000000}"/>
    <cellStyle name="Normal_OTLK 2010_2" xfId="56" xr:uid="{00000000-0005-0000-0000-000064000000}"/>
    <cellStyle name="Normal_Sheet1" xfId="60" xr:uid="{00000000-0005-0000-0000-000065000000}"/>
    <cellStyle name="Note" xfId="81" builtinId="10" customBuiltin="1"/>
    <cellStyle name="Note 2" xfId="37" xr:uid="{00000000-0005-0000-0000-000067000000}"/>
    <cellStyle name="Notiz" xfId="38" xr:uid="{00000000-0005-0000-0000-000068000000}"/>
    <cellStyle name="Output" xfId="77" builtinId="21" customBuiltin="1"/>
    <cellStyle name="Percent" xfId="64" builtinId="5"/>
    <cellStyle name="Percent 2" xfId="39" xr:uid="{00000000-0005-0000-0000-00006B000000}"/>
    <cellStyle name="Percent 2 2" xfId="101" xr:uid="{00000000-0005-0000-0000-00006C000000}"/>
    <cellStyle name="Percent 3" xfId="61" xr:uid="{00000000-0005-0000-0000-00006D000000}"/>
    <cellStyle name="Percent 4" xfId="118" xr:uid="{00000000-0005-0000-0000-00006E000000}"/>
    <cellStyle name="Percent 5" xfId="119" xr:uid="{00000000-0005-0000-0000-00006F000000}"/>
    <cellStyle name="Pourcentage 2" xfId="120" xr:uid="{00000000-0005-0000-0000-000070000000}"/>
    <cellStyle name="Publication1" xfId="40" xr:uid="{00000000-0005-0000-0000-000071000000}"/>
    <cellStyle name="Satisfaisant 2" xfId="121" xr:uid="{00000000-0005-0000-0000-000072000000}"/>
    <cellStyle name="Schlecht" xfId="41" xr:uid="{00000000-0005-0000-0000-000073000000}"/>
    <cellStyle name="Semleges" xfId="42" xr:uid="{00000000-0005-0000-0000-000074000000}"/>
    <cellStyle name="Standard 2" xfId="43" xr:uid="{00000000-0005-0000-0000-000075000000}"/>
    <cellStyle name="Title 2" xfId="128" xr:uid="{00000000-0005-0000-0000-000076000000}"/>
    <cellStyle name="Title 3" xfId="127" xr:uid="{00000000-0005-0000-0000-000077000000}"/>
    <cellStyle name="Total" xfId="83" builtinId="25" customBuiltin="1"/>
    <cellStyle name="Überschrift" xfId="44" xr:uid="{00000000-0005-0000-0000-000079000000}"/>
    <cellStyle name="Überschrift 1" xfId="45" xr:uid="{00000000-0005-0000-0000-00007A000000}"/>
    <cellStyle name="Überschrift 2" xfId="46" xr:uid="{00000000-0005-0000-0000-00007B000000}"/>
    <cellStyle name="Überschrift 3" xfId="47" xr:uid="{00000000-0005-0000-0000-00007C000000}"/>
    <cellStyle name="Überschrift 4" xfId="48" xr:uid="{00000000-0005-0000-0000-00007D000000}"/>
    <cellStyle name="Verknüpfte Zelle" xfId="49" xr:uid="{00000000-0005-0000-0000-00007E000000}"/>
    <cellStyle name="Warnender Text" xfId="50" xr:uid="{00000000-0005-0000-0000-00007F000000}"/>
    <cellStyle name="Warning Text" xfId="80" builtinId="11" customBuiltin="1"/>
    <cellStyle name="Zelle überprüfen" xfId="51" xr:uid="{00000000-0005-0000-0000-000081000000}"/>
  </cellStyles>
  <dxfs count="0"/>
  <tableStyles count="0" defaultTableStyle="TableStyleMedium2" defaultPivotStyle="PivotStyleLight16"/>
  <colors>
    <mruColors>
      <color rgb="FFE1CDD4"/>
      <color rgb="FFB28290"/>
      <color rgb="FFD60093"/>
      <color rgb="FFFFFF00"/>
      <color rgb="FFFFFFCC"/>
      <color rgb="FFF2F2F2"/>
      <color rgb="FF0066FF"/>
      <color rgb="FF42A62A"/>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agri\home\DataValidation\AGRIS\Modules\Metadata%20Cerea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heet1"/>
      <sheetName val="Sheet2"/>
      <sheetName val="Sheet3"/>
      <sheetName val="monthly price"/>
      <sheetName val="LEGISLATION"/>
      <sheetName val="Mensue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gri-outlook@ec.europa.e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283"/>
  <sheetViews>
    <sheetView showGridLines="0" tabSelected="1" zoomScale="90" zoomScaleNormal="90" zoomScaleSheetLayoutView="80" workbookViewId="0"/>
  </sheetViews>
  <sheetFormatPr defaultColWidth="9.28515625" defaultRowHeight="12.75"/>
  <cols>
    <col min="1" max="1" width="2.7109375" style="759" customWidth="1"/>
    <col min="2" max="2" width="76.85546875" style="9" customWidth="1"/>
    <col min="3" max="3" width="73" style="9" customWidth="1"/>
    <col min="4" max="4" width="28.42578125" style="9" customWidth="1"/>
    <col min="5" max="5" width="35.42578125" style="9" customWidth="1"/>
    <col min="6" max="16384" width="9.28515625" style="9"/>
  </cols>
  <sheetData>
    <row r="1" spans="1:16">
      <c r="B1" s="718" t="s">
        <v>1012</v>
      </c>
    </row>
    <row r="2" spans="1:16">
      <c r="B2" s="721" t="s">
        <v>350</v>
      </c>
    </row>
    <row r="3" spans="1:16">
      <c r="B3" s="721" t="s">
        <v>161</v>
      </c>
      <c r="D3" s="1"/>
      <c r="E3" s="1"/>
      <c r="F3" s="1"/>
    </row>
    <row r="4" spans="1:16" ht="16.5" customHeight="1">
      <c r="B4" s="21" t="s">
        <v>393</v>
      </c>
      <c r="D4" s="1"/>
      <c r="E4" s="1"/>
      <c r="F4"/>
      <c r="G4"/>
      <c r="H4"/>
      <c r="I4"/>
    </row>
    <row r="5" spans="1:16" ht="17.25" customHeight="1">
      <c r="D5" s="1"/>
      <c r="E5" s="1"/>
    </row>
    <row r="6" spans="1:16" s="11" customFormat="1" ht="18">
      <c r="A6" s="760"/>
      <c r="B6" s="86" t="s">
        <v>61</v>
      </c>
      <c r="I6" s="9"/>
      <c r="J6" s="9"/>
      <c r="K6" s="9"/>
      <c r="L6" s="9"/>
      <c r="M6" s="9"/>
      <c r="N6" s="9"/>
      <c r="O6" s="9"/>
      <c r="P6" s="9"/>
    </row>
    <row r="7" spans="1:16" s="11" customFormat="1" ht="18">
      <c r="A7" s="760"/>
      <c r="B7" s="86"/>
      <c r="I7" s="9"/>
      <c r="J7" s="9"/>
      <c r="K7" s="9"/>
      <c r="L7" s="9"/>
      <c r="M7" s="9"/>
      <c r="N7" s="9"/>
      <c r="O7" s="9"/>
      <c r="P7" s="9"/>
    </row>
    <row r="8" spans="1:16">
      <c r="B8" s="729" t="s">
        <v>1171</v>
      </c>
      <c r="C8" s="722"/>
    </row>
    <row r="10" spans="1:16">
      <c r="B10" s="730" t="s">
        <v>1172</v>
      </c>
      <c r="C10" s="330"/>
    </row>
    <row r="11" spans="1:16">
      <c r="B11" s="11"/>
    </row>
    <row r="12" spans="1:16">
      <c r="B12" s="11" t="s">
        <v>1013</v>
      </c>
    </row>
    <row r="13" spans="1:16">
      <c r="B13" s="11"/>
    </row>
    <row r="14" spans="1:16" ht="15">
      <c r="B14" s="87" t="s">
        <v>978</v>
      </c>
      <c r="C14" s="466" t="s">
        <v>978</v>
      </c>
    </row>
    <row r="15" spans="1:16" ht="15">
      <c r="B15" s="89" t="s">
        <v>90</v>
      </c>
      <c r="C15" s="720" t="s">
        <v>91</v>
      </c>
      <c r="D15" s="21"/>
    </row>
    <row r="16" spans="1:16" ht="15">
      <c r="B16" s="89" t="s">
        <v>92</v>
      </c>
      <c r="C16" s="720" t="s">
        <v>93</v>
      </c>
    </row>
    <row r="17" spans="2:3" ht="15">
      <c r="B17" s="89" t="s">
        <v>98</v>
      </c>
      <c r="C17" s="720" t="s">
        <v>99</v>
      </c>
    </row>
    <row r="18" spans="2:3" ht="15">
      <c r="B18" s="89" t="s">
        <v>981</v>
      </c>
      <c r="C18" s="720" t="s">
        <v>982</v>
      </c>
    </row>
    <row r="19" spans="2:3" ht="15">
      <c r="B19" s="89" t="s">
        <v>174</v>
      </c>
      <c r="C19" s="720" t="s">
        <v>175</v>
      </c>
    </row>
    <row r="20" spans="2:3" ht="15">
      <c r="B20" s="89" t="s">
        <v>199</v>
      </c>
      <c r="C20" s="720" t="s">
        <v>203</v>
      </c>
    </row>
    <row r="21" spans="2:3" ht="15">
      <c r="B21" s="89" t="s">
        <v>979</v>
      </c>
      <c r="C21" s="720" t="s">
        <v>204</v>
      </c>
    </row>
    <row r="22" spans="2:3" ht="15">
      <c r="B22" s="89" t="s">
        <v>200</v>
      </c>
      <c r="C22" s="720" t="s">
        <v>205</v>
      </c>
    </row>
    <row r="23" spans="2:3" ht="15">
      <c r="B23" s="89" t="s">
        <v>208</v>
      </c>
      <c r="C23" s="720" t="s">
        <v>176</v>
      </c>
    </row>
    <row r="24" spans="2:3">
      <c r="B24" s="87"/>
      <c r="C24" s="60"/>
    </row>
    <row r="25" spans="2:3">
      <c r="B25" s="728" t="s">
        <v>1229</v>
      </c>
      <c r="C25" s="60"/>
    </row>
    <row r="26" spans="2:3">
      <c r="B26" s="87"/>
      <c r="C26" s="60"/>
    </row>
    <row r="27" spans="2:3">
      <c r="B27" s="11" t="s">
        <v>1014</v>
      </c>
    </row>
    <row r="28" spans="2:3">
      <c r="B28" s="11"/>
      <c r="C28" s="60"/>
    </row>
    <row r="29" spans="2:3" ht="15">
      <c r="B29" s="87" t="s">
        <v>100</v>
      </c>
      <c r="C29" s="21" t="s">
        <v>100</v>
      </c>
    </row>
    <row r="30" spans="2:3" ht="15">
      <c r="B30" s="87" t="s">
        <v>1096</v>
      </c>
      <c r="C30" s="21" t="s">
        <v>1096</v>
      </c>
    </row>
    <row r="31" spans="2:3" ht="15">
      <c r="B31" s="87" t="s">
        <v>265</v>
      </c>
      <c r="C31" s="21" t="s">
        <v>265</v>
      </c>
    </row>
    <row r="32" spans="2:3" ht="15">
      <c r="B32" s="87"/>
      <c r="C32" s="21"/>
    </row>
    <row r="33" spans="2:3" ht="15">
      <c r="B33" s="87" t="s">
        <v>135</v>
      </c>
      <c r="C33" s="21" t="s">
        <v>135</v>
      </c>
    </row>
    <row r="34" spans="2:3" ht="15">
      <c r="B34" s="87" t="s">
        <v>1097</v>
      </c>
      <c r="C34" s="21" t="s">
        <v>1097</v>
      </c>
    </row>
    <row r="35" spans="2:3" ht="15">
      <c r="B35" s="87" t="s">
        <v>136</v>
      </c>
      <c r="C35" s="21" t="s">
        <v>136</v>
      </c>
    </row>
    <row r="36" spans="2:3" ht="15">
      <c r="B36" s="87"/>
      <c r="C36" s="21"/>
    </row>
    <row r="37" spans="2:3" ht="15">
      <c r="B37" s="87" t="s">
        <v>155</v>
      </c>
      <c r="C37" s="21" t="s">
        <v>155</v>
      </c>
    </row>
    <row r="38" spans="2:3" ht="15">
      <c r="B38" s="87" t="s">
        <v>1098</v>
      </c>
      <c r="C38" s="21" t="s">
        <v>1098</v>
      </c>
    </row>
    <row r="39" spans="2:3" ht="15">
      <c r="B39" s="87" t="s">
        <v>156</v>
      </c>
      <c r="C39" s="21" t="s">
        <v>156</v>
      </c>
    </row>
    <row r="40" spans="2:3" ht="15">
      <c r="B40" s="87"/>
      <c r="C40" s="21"/>
    </row>
    <row r="41" spans="2:3" ht="15">
      <c r="B41" s="87" t="s">
        <v>157</v>
      </c>
      <c r="C41" s="21" t="s">
        <v>157</v>
      </c>
    </row>
    <row r="42" spans="2:3" ht="15">
      <c r="B42" s="87" t="s">
        <v>1099</v>
      </c>
      <c r="C42" s="21" t="s">
        <v>1099</v>
      </c>
    </row>
    <row r="43" spans="2:3" ht="15">
      <c r="B43" s="87" t="s">
        <v>158</v>
      </c>
      <c r="C43" s="21" t="s">
        <v>158</v>
      </c>
    </row>
    <row r="44" spans="2:3" ht="15">
      <c r="B44" s="87"/>
      <c r="C44" s="21"/>
    </row>
    <row r="45" spans="2:3" ht="15">
      <c r="B45" s="87" t="s">
        <v>1022</v>
      </c>
      <c r="C45" s="21" t="s">
        <v>1022</v>
      </c>
    </row>
    <row r="46" spans="2:3" ht="15">
      <c r="B46" s="87" t="s">
        <v>1100</v>
      </c>
      <c r="C46" s="21" t="s">
        <v>1100</v>
      </c>
    </row>
    <row r="47" spans="2:3" ht="15">
      <c r="B47" s="87" t="s">
        <v>1023</v>
      </c>
      <c r="C47" s="21" t="s">
        <v>1023</v>
      </c>
    </row>
    <row r="48" spans="2:3" ht="15">
      <c r="B48" s="87"/>
      <c r="C48" s="21"/>
    </row>
    <row r="49" spans="2:3" ht="15">
      <c r="B49" s="87" t="s">
        <v>183</v>
      </c>
      <c r="C49" s="21" t="s">
        <v>183</v>
      </c>
    </row>
    <row r="50" spans="2:3" ht="15">
      <c r="B50" s="87" t="s">
        <v>1101</v>
      </c>
      <c r="C50" s="21" t="s">
        <v>1101</v>
      </c>
    </row>
    <row r="51" spans="2:3" ht="15">
      <c r="B51" s="87" t="s">
        <v>184</v>
      </c>
      <c r="C51" s="21" t="s">
        <v>187</v>
      </c>
    </row>
    <row r="52" spans="2:3" ht="15">
      <c r="B52" s="87"/>
      <c r="C52" s="21"/>
    </row>
    <row r="53" spans="2:3" ht="15">
      <c r="B53" s="87" t="s">
        <v>197</v>
      </c>
      <c r="C53" s="21" t="s">
        <v>197</v>
      </c>
    </row>
    <row r="54" spans="2:3" ht="15">
      <c r="B54" s="87" t="s">
        <v>1102</v>
      </c>
      <c r="C54" s="21" t="s">
        <v>1102</v>
      </c>
    </row>
    <row r="55" spans="2:3" ht="15">
      <c r="B55" s="87" t="s">
        <v>198</v>
      </c>
      <c r="C55" s="21" t="s">
        <v>198</v>
      </c>
    </row>
    <row r="56" spans="2:3" ht="15">
      <c r="B56" s="87"/>
      <c r="C56" s="21"/>
    </row>
    <row r="57" spans="2:3" ht="15">
      <c r="B57" s="87" t="s">
        <v>185</v>
      </c>
      <c r="C57" s="21" t="s">
        <v>185</v>
      </c>
    </row>
    <row r="58" spans="2:3" ht="15">
      <c r="B58" s="87" t="s">
        <v>1103</v>
      </c>
      <c r="C58" s="21" t="s">
        <v>1103</v>
      </c>
    </row>
    <row r="59" spans="2:3" ht="15">
      <c r="B59" s="87" t="s">
        <v>186</v>
      </c>
      <c r="C59" s="21" t="s">
        <v>186</v>
      </c>
    </row>
    <row r="60" spans="2:3" ht="15">
      <c r="B60" s="87"/>
      <c r="C60" s="21"/>
    </row>
    <row r="61" spans="2:3" ht="15">
      <c r="B61" s="87" t="s">
        <v>201</v>
      </c>
      <c r="C61" s="21" t="s">
        <v>201</v>
      </c>
    </row>
    <row r="62" spans="2:3" ht="15">
      <c r="B62" s="87" t="s">
        <v>1104</v>
      </c>
      <c r="C62" s="21" t="s">
        <v>1104</v>
      </c>
    </row>
    <row r="63" spans="2:3" ht="15">
      <c r="B63" s="87" t="s">
        <v>202</v>
      </c>
      <c r="C63" s="21" t="s">
        <v>202</v>
      </c>
    </row>
    <row r="64" spans="2:3" ht="15">
      <c r="B64" s="87"/>
      <c r="C64" s="21"/>
    </row>
    <row r="65" spans="2:3" ht="15">
      <c r="B65" s="87" t="s">
        <v>188</v>
      </c>
      <c r="C65" s="21" t="s">
        <v>188</v>
      </c>
    </row>
    <row r="66" spans="2:3" ht="15">
      <c r="B66" s="87" t="s">
        <v>1105</v>
      </c>
      <c r="C66" s="21" t="s">
        <v>1105</v>
      </c>
    </row>
    <row r="67" spans="2:3" ht="15">
      <c r="B67" s="87" t="s">
        <v>189</v>
      </c>
      <c r="C67" s="21" t="s">
        <v>189</v>
      </c>
    </row>
    <row r="68" spans="2:3">
      <c r="B68" s="87"/>
      <c r="C68" s="60"/>
    </row>
    <row r="69" spans="2:3">
      <c r="B69" s="87"/>
      <c r="C69" s="60"/>
    </row>
    <row r="70" spans="2:3">
      <c r="B70" s="730" t="s">
        <v>1173</v>
      </c>
      <c r="C70" s="330"/>
    </row>
    <row r="71" spans="2:3">
      <c r="B71" s="11"/>
      <c r="C71" s="60"/>
    </row>
    <row r="72" spans="2:3">
      <c r="B72" s="11" t="s">
        <v>1027</v>
      </c>
      <c r="C72" s="60"/>
    </row>
    <row r="73" spans="2:3">
      <c r="B73" s="11"/>
      <c r="C73" s="60"/>
    </row>
    <row r="74" spans="2:3" ht="15">
      <c r="B74" s="87" t="s">
        <v>126</v>
      </c>
      <c r="C74" s="21" t="s">
        <v>331</v>
      </c>
    </row>
    <row r="75" spans="2:3" ht="15">
      <c r="B75" s="87" t="s">
        <v>279</v>
      </c>
      <c r="C75" s="21" t="s">
        <v>329</v>
      </c>
    </row>
    <row r="76" spans="2:3" ht="15">
      <c r="B76" s="87" t="s">
        <v>278</v>
      </c>
      <c r="C76" s="21" t="s">
        <v>330</v>
      </c>
    </row>
    <row r="77" spans="2:3" ht="15">
      <c r="B77" s="87"/>
      <c r="C77" s="21"/>
    </row>
    <row r="78" spans="2:3" ht="15">
      <c r="B78" s="728" t="s">
        <v>1228</v>
      </c>
      <c r="C78" s="21"/>
    </row>
    <row r="79" spans="2:3">
      <c r="B79" s="13"/>
      <c r="C79" s="60"/>
    </row>
    <row r="80" spans="2:3">
      <c r="B80" s="11" t="s">
        <v>1014</v>
      </c>
      <c r="C80" s="60"/>
    </row>
    <row r="81" spans="2:6">
      <c r="B81" s="11"/>
      <c r="C81" s="60"/>
    </row>
    <row r="82" spans="2:6">
      <c r="B82" s="87" t="s">
        <v>1028</v>
      </c>
      <c r="C82" s="60" t="s">
        <v>1028</v>
      </c>
    </row>
    <row r="83" spans="2:6" ht="15">
      <c r="B83" s="87" t="s">
        <v>1029</v>
      </c>
      <c r="C83" s="21" t="s">
        <v>1029</v>
      </c>
    </row>
    <row r="84" spans="2:6" ht="15">
      <c r="B84" s="87" t="s">
        <v>1030</v>
      </c>
      <c r="C84" s="21" t="s">
        <v>1030</v>
      </c>
    </row>
    <row r="85" spans="2:6" ht="15">
      <c r="B85" s="87"/>
      <c r="C85" s="21"/>
    </row>
    <row r="86" spans="2:6" ht="15">
      <c r="B86" s="87" t="s">
        <v>132</v>
      </c>
      <c r="C86" s="21" t="s">
        <v>132</v>
      </c>
    </row>
    <row r="87" spans="2:6" ht="15">
      <c r="B87" s="87" t="s">
        <v>133</v>
      </c>
      <c r="C87" s="21" t="s">
        <v>133</v>
      </c>
    </row>
    <row r="88" spans="2:6" ht="15.75">
      <c r="B88" s="87" t="s">
        <v>134</v>
      </c>
      <c r="C88" s="21" t="s">
        <v>134</v>
      </c>
      <c r="F88" s="59"/>
    </row>
    <row r="89" spans="2:6" ht="15">
      <c r="B89" s="87"/>
      <c r="C89" s="21"/>
      <c r="F89" s="752"/>
    </row>
    <row r="90" spans="2:6" ht="15">
      <c r="B90" s="87" t="s">
        <v>352</v>
      </c>
      <c r="C90" s="21" t="s">
        <v>352</v>
      </c>
      <c r="F90" s="752"/>
    </row>
    <row r="91" spans="2:6" ht="15">
      <c r="B91" s="87" t="s">
        <v>353</v>
      </c>
      <c r="C91" s="21" t="s">
        <v>353</v>
      </c>
    </row>
    <row r="92" spans="2:6" ht="15">
      <c r="B92" s="87" t="s">
        <v>354</v>
      </c>
      <c r="C92" s="21" t="s">
        <v>354</v>
      </c>
    </row>
    <row r="93" spans="2:6" ht="15">
      <c r="B93" s="87"/>
      <c r="C93" s="21"/>
    </row>
    <row r="94" spans="2:6" ht="15">
      <c r="B94" s="87" t="s">
        <v>128</v>
      </c>
      <c r="C94" s="21" t="s">
        <v>128</v>
      </c>
    </row>
    <row r="95" spans="2:6" ht="15">
      <c r="B95" s="87" t="s">
        <v>129</v>
      </c>
      <c r="C95" s="21" t="s">
        <v>129</v>
      </c>
    </row>
    <row r="96" spans="2:6" ht="15">
      <c r="B96" s="87" t="s">
        <v>131</v>
      </c>
      <c r="C96" s="21" t="s">
        <v>131</v>
      </c>
    </row>
    <row r="97" spans="2:3">
      <c r="B97" s="87"/>
      <c r="C97" s="60"/>
    </row>
    <row r="98" spans="2:3">
      <c r="B98" s="87"/>
      <c r="C98" s="60"/>
    </row>
    <row r="99" spans="2:3">
      <c r="B99" s="730" t="s">
        <v>1205</v>
      </c>
      <c r="C99" s="330"/>
    </row>
    <row r="100" spans="2:3">
      <c r="B100" s="87"/>
      <c r="C100" s="60"/>
    </row>
    <row r="101" spans="2:3">
      <c r="B101" s="11" t="s">
        <v>1206</v>
      </c>
      <c r="C101" s="60"/>
    </row>
    <row r="102" spans="2:3">
      <c r="B102" s="87"/>
      <c r="C102" s="60"/>
    </row>
    <row r="103" spans="2:3" ht="15">
      <c r="B103" s="87" t="s">
        <v>1207</v>
      </c>
      <c r="C103" s="21" t="s">
        <v>1208</v>
      </c>
    </row>
    <row r="104" spans="2:3" ht="15">
      <c r="B104" s="87"/>
      <c r="C104" s="21"/>
    </row>
    <row r="105" spans="2:3" ht="15">
      <c r="B105" s="728" t="s">
        <v>1227</v>
      </c>
      <c r="C105" s="21"/>
    </row>
    <row r="106" spans="2:3">
      <c r="B106" s="87"/>
      <c r="C106" s="60"/>
    </row>
    <row r="107" spans="2:3">
      <c r="B107" s="11" t="s">
        <v>1014</v>
      </c>
      <c r="C107" s="60"/>
    </row>
    <row r="108" spans="2:3">
      <c r="B108" s="11"/>
      <c r="C108" s="60"/>
    </row>
    <row r="109" spans="2:3" ht="15">
      <c r="B109" s="87" t="s">
        <v>1210</v>
      </c>
      <c r="C109" s="21" t="s">
        <v>1209</v>
      </c>
    </row>
    <row r="110" spans="2:3" ht="15">
      <c r="B110" s="87" t="s">
        <v>1211</v>
      </c>
      <c r="C110" s="21" t="s">
        <v>1212</v>
      </c>
    </row>
    <row r="111" spans="2:3" ht="15">
      <c r="B111" s="87" t="s">
        <v>1213</v>
      </c>
      <c r="C111" s="21" t="s">
        <v>1214</v>
      </c>
    </row>
    <row r="112" spans="2:3" ht="15">
      <c r="B112" s="87"/>
      <c r="C112" s="21"/>
    </row>
    <row r="113" spans="2:3" ht="15">
      <c r="B113" s="87" t="s">
        <v>1215</v>
      </c>
      <c r="C113" s="21" t="s">
        <v>1215</v>
      </c>
    </row>
    <row r="114" spans="2:3" ht="15">
      <c r="B114" s="87" t="s">
        <v>1216</v>
      </c>
      <c r="C114" s="21" t="s">
        <v>1216</v>
      </c>
    </row>
    <row r="115" spans="2:3" ht="15">
      <c r="B115" s="87" t="s">
        <v>1217</v>
      </c>
      <c r="C115" s="21" t="s">
        <v>1217</v>
      </c>
    </row>
    <row r="116" spans="2:3" ht="15">
      <c r="B116" s="87"/>
      <c r="C116" s="21"/>
    </row>
    <row r="117" spans="2:3" ht="15">
      <c r="B117" s="87" t="s">
        <v>1218</v>
      </c>
      <c r="C117" s="21" t="s">
        <v>1218</v>
      </c>
    </row>
    <row r="118" spans="2:3" ht="15">
      <c r="B118" s="87" t="s">
        <v>1219</v>
      </c>
      <c r="C118" s="21" t="s">
        <v>1219</v>
      </c>
    </row>
    <row r="119" spans="2:3" ht="15">
      <c r="B119" s="87" t="s">
        <v>1220</v>
      </c>
      <c r="C119" s="21" t="s">
        <v>1220</v>
      </c>
    </row>
    <row r="120" spans="2:3" ht="15">
      <c r="B120" s="87"/>
      <c r="C120" s="21"/>
    </row>
    <row r="121" spans="2:3" ht="15">
      <c r="B121" s="87" t="s">
        <v>1221</v>
      </c>
      <c r="C121" s="21" t="s">
        <v>1221</v>
      </c>
    </row>
    <row r="122" spans="2:3" ht="15">
      <c r="B122" s="87" t="s">
        <v>1222</v>
      </c>
      <c r="C122" s="21" t="s">
        <v>1222</v>
      </c>
    </row>
    <row r="123" spans="2:3" ht="15">
      <c r="B123" s="87" t="s">
        <v>1223</v>
      </c>
      <c r="C123" s="21" t="s">
        <v>1223</v>
      </c>
    </row>
    <row r="124" spans="2:3" ht="15">
      <c r="B124" s="87"/>
      <c r="C124" s="21"/>
    </row>
    <row r="125" spans="2:3" ht="15">
      <c r="B125" s="87" t="s">
        <v>1224</v>
      </c>
      <c r="C125" s="21" t="s">
        <v>1224</v>
      </c>
    </row>
    <row r="126" spans="2:3" ht="15">
      <c r="B126" s="87" t="s">
        <v>1225</v>
      </c>
      <c r="C126" s="21" t="s">
        <v>1225</v>
      </c>
    </row>
    <row r="127" spans="2:3" ht="15">
      <c r="B127" s="87" t="s">
        <v>1226</v>
      </c>
      <c r="C127" s="21" t="s">
        <v>1226</v>
      </c>
    </row>
    <row r="128" spans="2:3">
      <c r="B128" s="87"/>
      <c r="C128" s="60"/>
    </row>
    <row r="129" spans="2:3">
      <c r="B129" s="87"/>
      <c r="C129" s="60"/>
    </row>
    <row r="130" spans="2:3">
      <c r="B130" s="730" t="s">
        <v>1174</v>
      </c>
      <c r="C130" s="330"/>
    </row>
    <row r="131" spans="2:3">
      <c r="B131" s="87"/>
    </row>
    <row r="132" spans="2:3">
      <c r="B132" s="11" t="s">
        <v>1031</v>
      </c>
    </row>
    <row r="133" spans="2:3">
      <c r="B133" s="87"/>
      <c r="C133" s="87"/>
    </row>
    <row r="134" spans="2:3">
      <c r="B134" s="87" t="s">
        <v>1032</v>
      </c>
      <c r="C134" s="60" t="s">
        <v>324</v>
      </c>
    </row>
    <row r="135" spans="2:3" ht="15">
      <c r="B135" s="87" t="s">
        <v>374</v>
      </c>
      <c r="C135" s="21" t="s">
        <v>375</v>
      </c>
    </row>
    <row r="136" spans="2:3" ht="15">
      <c r="B136" s="87"/>
      <c r="C136" s="21"/>
    </row>
    <row r="137" spans="2:3" ht="15">
      <c r="B137" s="728" t="s">
        <v>327</v>
      </c>
      <c r="C137" s="21"/>
    </row>
    <row r="138" spans="2:3">
      <c r="B138" s="87"/>
      <c r="C138" s="60"/>
    </row>
    <row r="139" spans="2:3">
      <c r="B139" s="11" t="s">
        <v>1014</v>
      </c>
      <c r="C139" s="60"/>
    </row>
    <row r="140" spans="2:3">
      <c r="B140" s="87"/>
      <c r="C140" s="60"/>
    </row>
    <row r="141" spans="2:3">
      <c r="B141" s="87" t="s">
        <v>325</v>
      </c>
      <c r="C141" s="60" t="s">
        <v>325</v>
      </c>
    </row>
    <row r="142" spans="2:3">
      <c r="B142" s="87" t="s">
        <v>317</v>
      </c>
      <c r="C142" s="60" t="s">
        <v>317</v>
      </c>
    </row>
    <row r="143" spans="2:3">
      <c r="B143" s="87" t="s">
        <v>326</v>
      </c>
      <c r="C143" s="60" t="s">
        <v>326</v>
      </c>
    </row>
    <row r="144" spans="2:3">
      <c r="B144" s="87"/>
      <c r="C144" s="60"/>
    </row>
    <row r="145" spans="1:3" s="12" customFormat="1">
      <c r="A145" s="761"/>
      <c r="B145" s="85"/>
      <c r="C145" s="60"/>
    </row>
    <row r="146" spans="1:3">
      <c r="B146" s="730" t="s">
        <v>1175</v>
      </c>
      <c r="C146" s="731"/>
    </row>
    <row r="147" spans="1:3">
      <c r="B147" s="87"/>
      <c r="C147" s="60"/>
    </row>
    <row r="148" spans="1:3">
      <c r="B148" s="11" t="s">
        <v>1015</v>
      </c>
      <c r="C148" s="60"/>
    </row>
    <row r="149" spans="1:3">
      <c r="B149" s="87"/>
      <c r="C149" s="60"/>
    </row>
    <row r="150" spans="1:3">
      <c r="B150" s="87" t="s">
        <v>376</v>
      </c>
      <c r="C150" s="60" t="s">
        <v>378</v>
      </c>
    </row>
    <row r="151" spans="1:3">
      <c r="B151" s="87" t="s">
        <v>377</v>
      </c>
      <c r="C151" s="60" t="s">
        <v>379</v>
      </c>
    </row>
    <row r="154" spans="1:3">
      <c r="B154" s="729" t="s">
        <v>1176</v>
      </c>
      <c r="C154" s="722"/>
    </row>
    <row r="155" spans="1:3">
      <c r="B155" s="11"/>
    </row>
    <row r="156" spans="1:3">
      <c r="B156" s="11" t="s">
        <v>1145</v>
      </c>
    </row>
    <row r="157" spans="1:3">
      <c r="B157" s="11"/>
    </row>
    <row r="158" spans="1:3" ht="15">
      <c r="B158" s="87" t="s">
        <v>381</v>
      </c>
      <c r="C158" s="21" t="s">
        <v>383</v>
      </c>
    </row>
    <row r="159" spans="1:3" ht="15">
      <c r="B159" s="87" t="s">
        <v>382</v>
      </c>
      <c r="C159" s="21" t="s">
        <v>384</v>
      </c>
    </row>
    <row r="160" spans="1:3" ht="15">
      <c r="B160" s="87" t="s">
        <v>1043</v>
      </c>
      <c r="C160" s="21" t="s">
        <v>1131</v>
      </c>
    </row>
    <row r="161" spans="2:3" ht="15">
      <c r="B161" s="87" t="s">
        <v>406</v>
      </c>
      <c r="C161" s="21" t="s">
        <v>415</v>
      </c>
    </row>
    <row r="162" spans="2:3" ht="15">
      <c r="B162" s="87" t="s">
        <v>1044</v>
      </c>
      <c r="C162" s="21" t="s">
        <v>1132</v>
      </c>
    </row>
    <row r="163" spans="2:3" ht="15">
      <c r="B163" s="87" t="s">
        <v>1045</v>
      </c>
      <c r="C163" s="21" t="s">
        <v>1133</v>
      </c>
    </row>
    <row r="164" spans="2:3" ht="15">
      <c r="B164" s="87"/>
      <c r="C164" s="21"/>
    </row>
    <row r="165" spans="2:3">
      <c r="B165" s="728" t="s">
        <v>870</v>
      </c>
      <c r="C165" s="60"/>
    </row>
    <row r="166" spans="2:3">
      <c r="B166" s="728" t="s">
        <v>871</v>
      </c>
      <c r="C166" s="60"/>
    </row>
    <row r="167" spans="2:3">
      <c r="B167" s="728" t="s">
        <v>1046</v>
      </c>
    </row>
    <row r="168" spans="2:3">
      <c r="B168" s="728" t="s">
        <v>872</v>
      </c>
    </row>
    <row r="169" spans="2:3">
      <c r="B169" s="728" t="s">
        <v>1047</v>
      </c>
    </row>
    <row r="170" spans="2:3">
      <c r="B170" s="728" t="s">
        <v>1048</v>
      </c>
    </row>
    <row r="172" spans="2:3">
      <c r="B172" s="11" t="s">
        <v>1021</v>
      </c>
    </row>
    <row r="173" spans="2:3">
      <c r="B173" s="11"/>
    </row>
    <row r="174" spans="2:3" ht="15">
      <c r="B174" s="87" t="s">
        <v>385</v>
      </c>
      <c r="C174" s="21" t="s">
        <v>385</v>
      </c>
    </row>
    <row r="175" spans="2:3" ht="15">
      <c r="B175" s="87" t="s">
        <v>386</v>
      </c>
      <c r="C175" s="21" t="s">
        <v>386</v>
      </c>
    </row>
    <row r="176" spans="2:3" ht="15">
      <c r="B176" s="87" t="s">
        <v>1049</v>
      </c>
      <c r="C176" s="21" t="s">
        <v>1049</v>
      </c>
    </row>
    <row r="177" spans="2:3" ht="15">
      <c r="B177" s="87" t="s">
        <v>387</v>
      </c>
      <c r="C177" s="21" t="s">
        <v>387</v>
      </c>
    </row>
    <row r="178" spans="2:3" ht="15">
      <c r="B178" s="87" t="s">
        <v>388</v>
      </c>
      <c r="C178" s="21" t="s">
        <v>388</v>
      </c>
    </row>
    <row r="179" spans="2:3" ht="15">
      <c r="B179" s="87" t="s">
        <v>389</v>
      </c>
      <c r="C179" s="21" t="s">
        <v>389</v>
      </c>
    </row>
    <row r="181" spans="2:3" ht="15">
      <c r="B181" s="87" t="s">
        <v>1051</v>
      </c>
      <c r="C181" s="21" t="s">
        <v>1051</v>
      </c>
    </row>
    <row r="182" spans="2:3" ht="15">
      <c r="B182" s="87" t="s">
        <v>390</v>
      </c>
      <c r="C182" s="21" t="s">
        <v>390</v>
      </c>
    </row>
    <row r="183" spans="2:3" ht="15">
      <c r="B183" s="87" t="s">
        <v>1052</v>
      </c>
      <c r="C183" s="21" t="s">
        <v>1052</v>
      </c>
    </row>
    <row r="184" spans="2:3" ht="15">
      <c r="B184" s="87" t="s">
        <v>391</v>
      </c>
      <c r="C184" s="21" t="s">
        <v>391</v>
      </c>
    </row>
    <row r="186" spans="2:3" ht="15">
      <c r="B186" s="13" t="s">
        <v>1135</v>
      </c>
      <c r="C186" s="21" t="s">
        <v>1135</v>
      </c>
    </row>
    <row r="187" spans="2:3" ht="15">
      <c r="B187" s="13" t="s">
        <v>1054</v>
      </c>
      <c r="C187" s="21" t="s">
        <v>1054</v>
      </c>
    </row>
    <row r="188" spans="2:3" ht="12.6" customHeight="1">
      <c r="B188" s="13" t="s">
        <v>1055</v>
      </c>
      <c r="C188" s="21" t="s">
        <v>1055</v>
      </c>
    </row>
    <row r="189" spans="2:3">
      <c r="B189" s="87"/>
      <c r="C189" s="60"/>
    </row>
    <row r="190" spans="2:3" ht="15">
      <c r="B190" s="87" t="s">
        <v>1050</v>
      </c>
      <c r="C190" s="21" t="s">
        <v>1050</v>
      </c>
    </row>
    <row r="191" spans="2:3" ht="15">
      <c r="B191" s="87" t="s">
        <v>407</v>
      </c>
      <c r="C191" s="21" t="s">
        <v>407</v>
      </c>
    </row>
    <row r="192" spans="2:3" ht="15">
      <c r="B192" s="87" t="s">
        <v>408</v>
      </c>
      <c r="C192" s="21" t="s">
        <v>408</v>
      </c>
    </row>
    <row r="194" spans="2:4" ht="15">
      <c r="B194" s="13" t="s">
        <v>1130</v>
      </c>
      <c r="C194" s="21" t="s">
        <v>1130</v>
      </c>
    </row>
    <row r="195" spans="2:4" ht="15">
      <c r="B195" s="13" t="s">
        <v>1056</v>
      </c>
      <c r="C195" s="21" t="s">
        <v>1056</v>
      </c>
    </row>
    <row r="196" spans="2:4" ht="15">
      <c r="B196" s="13" t="s">
        <v>1057</v>
      </c>
      <c r="C196" s="21" t="s">
        <v>1057</v>
      </c>
    </row>
    <row r="198" spans="2:4" ht="15">
      <c r="B198" s="13" t="s">
        <v>1058</v>
      </c>
      <c r="C198" s="21" t="s">
        <v>1058</v>
      </c>
    </row>
    <row r="199" spans="2:4" ht="15">
      <c r="B199" s="13" t="s">
        <v>1059</v>
      </c>
      <c r="C199" s="21" t="s">
        <v>1059</v>
      </c>
    </row>
    <row r="200" spans="2:4" ht="15">
      <c r="B200" s="13" t="s">
        <v>1060</v>
      </c>
      <c r="C200" s="21" t="s">
        <v>1060</v>
      </c>
    </row>
    <row r="202" spans="2:4">
      <c r="B202" s="87"/>
    </row>
    <row r="203" spans="2:4">
      <c r="B203" s="729" t="s">
        <v>1177</v>
      </c>
      <c r="C203" s="722"/>
    </row>
    <row r="204" spans="2:4">
      <c r="B204" s="87"/>
    </row>
    <row r="205" spans="2:4">
      <c r="B205" s="11" t="s">
        <v>1019</v>
      </c>
    </row>
    <row r="206" spans="2:4">
      <c r="B206" s="11"/>
    </row>
    <row r="207" spans="2:4" ht="15.75">
      <c r="B207" s="88" t="s">
        <v>63</v>
      </c>
      <c r="C207" s="21" t="s">
        <v>1136</v>
      </c>
      <c r="D207" s="2"/>
    </row>
    <row r="208" spans="2:4" ht="15.75">
      <c r="B208" s="87" t="s">
        <v>65</v>
      </c>
      <c r="C208" s="21" t="s">
        <v>138</v>
      </c>
      <c r="D208" s="2"/>
    </row>
    <row r="209" spans="2:4" ht="15">
      <c r="B209" s="87" t="s">
        <v>64</v>
      </c>
      <c r="C209" s="21" t="s">
        <v>137</v>
      </c>
    </row>
    <row r="210" spans="2:4" ht="15">
      <c r="B210" s="87" t="s">
        <v>1037</v>
      </c>
      <c r="C210" s="21" t="s">
        <v>139</v>
      </c>
    </row>
    <row r="211" spans="2:4" ht="15">
      <c r="B211" s="87" t="s">
        <v>1038</v>
      </c>
      <c r="C211" s="21" t="s">
        <v>302</v>
      </c>
    </row>
    <row r="212" spans="2:4" ht="15">
      <c r="B212" s="87" t="s">
        <v>66</v>
      </c>
      <c r="C212" s="21" t="s">
        <v>140</v>
      </c>
    </row>
    <row r="213" spans="2:4" ht="15">
      <c r="B213" s="87" t="s">
        <v>1039</v>
      </c>
      <c r="C213" s="21" t="s">
        <v>1137</v>
      </c>
    </row>
    <row r="214" spans="2:4">
      <c r="B214" s="11"/>
    </row>
    <row r="215" spans="2:4">
      <c r="B215" s="11" t="s">
        <v>1020</v>
      </c>
    </row>
    <row r="216" spans="2:4">
      <c r="B216" s="11"/>
    </row>
    <row r="217" spans="2:4" ht="15">
      <c r="B217" s="93" t="s">
        <v>1141</v>
      </c>
      <c r="C217" s="21" t="s">
        <v>67</v>
      </c>
    </row>
    <row r="218" spans="2:4" ht="15.75">
      <c r="B218" s="93" t="s">
        <v>1142</v>
      </c>
      <c r="C218" s="21" t="s">
        <v>149</v>
      </c>
      <c r="D218" s="59"/>
    </row>
    <row r="219" spans="2:4" ht="15.75">
      <c r="B219" s="93" t="s">
        <v>68</v>
      </c>
      <c r="C219" s="21" t="s">
        <v>68</v>
      </c>
      <c r="D219" s="59"/>
    </row>
    <row r="220" spans="2:4" ht="15.75">
      <c r="B220" s="93" t="s">
        <v>1167</v>
      </c>
      <c r="C220" s="21" t="s">
        <v>69</v>
      </c>
      <c r="D220" s="59"/>
    </row>
    <row r="221" spans="2:4" ht="15.75">
      <c r="B221" s="93" t="s">
        <v>150</v>
      </c>
      <c r="C221" s="21" t="s">
        <v>150</v>
      </c>
      <c r="D221" s="59"/>
    </row>
    <row r="222" spans="2:4">
      <c r="B222" s="87"/>
      <c r="C222" s="60"/>
    </row>
    <row r="223" spans="2:4" ht="15.75">
      <c r="B223" s="87" t="s">
        <v>64</v>
      </c>
      <c r="C223" s="21" t="s">
        <v>309</v>
      </c>
      <c r="D223" s="59"/>
    </row>
    <row r="224" spans="2:4" ht="15.75">
      <c r="B224" s="89" t="s">
        <v>70</v>
      </c>
      <c r="C224" s="720" t="s">
        <v>310</v>
      </c>
      <c r="D224" s="59"/>
    </row>
    <row r="225" spans="2:4" ht="15.75">
      <c r="B225" s="89" t="s">
        <v>152</v>
      </c>
      <c r="C225" s="720" t="s">
        <v>308</v>
      </c>
      <c r="D225" s="59"/>
    </row>
    <row r="226" spans="2:4" ht="15.75">
      <c r="B226" s="89" t="s">
        <v>153</v>
      </c>
      <c r="C226" s="720" t="s">
        <v>311</v>
      </c>
      <c r="D226" s="59"/>
    </row>
    <row r="227" spans="2:4" ht="15.75">
      <c r="B227" s="89" t="s">
        <v>151</v>
      </c>
      <c r="C227" s="720" t="s">
        <v>312</v>
      </c>
      <c r="D227" s="59"/>
    </row>
    <row r="228" spans="2:4" ht="15.75">
      <c r="B228" s="13" t="s">
        <v>1037</v>
      </c>
      <c r="C228" s="21" t="s">
        <v>313</v>
      </c>
      <c r="D228" s="59"/>
    </row>
    <row r="229" spans="2:4" ht="15.75">
      <c r="B229" s="13" t="s">
        <v>1038</v>
      </c>
      <c r="C229" s="21" t="s">
        <v>307</v>
      </c>
      <c r="D229" s="59"/>
    </row>
    <row r="230" spans="2:4" ht="15.75">
      <c r="B230" s="13" t="s">
        <v>1143</v>
      </c>
      <c r="C230" s="21" t="s">
        <v>154</v>
      </c>
      <c r="D230" s="59"/>
    </row>
    <row r="231" spans="2:4" ht="15.75">
      <c r="B231" s="89" t="s">
        <v>1146</v>
      </c>
      <c r="C231" s="720" t="s">
        <v>1147</v>
      </c>
      <c r="D231" s="59"/>
    </row>
    <row r="232" spans="2:4" ht="15.75">
      <c r="B232" s="87" t="s">
        <v>1041</v>
      </c>
      <c r="C232" s="21" t="s">
        <v>303</v>
      </c>
      <c r="D232" s="59"/>
    </row>
    <row r="233" spans="2:4" ht="15.75">
      <c r="B233" s="89" t="s">
        <v>1042</v>
      </c>
      <c r="C233" s="720" t="s">
        <v>304</v>
      </c>
      <c r="D233" s="59"/>
    </row>
    <row r="234" spans="2:4" ht="15.75">
      <c r="B234" s="89" t="s">
        <v>162</v>
      </c>
      <c r="C234" s="720" t="s">
        <v>305</v>
      </c>
      <c r="D234" s="59"/>
    </row>
    <row r="235" spans="2:4" ht="15.75">
      <c r="B235" s="13" t="s">
        <v>1144</v>
      </c>
      <c r="C235" s="21" t="s">
        <v>306</v>
      </c>
      <c r="D235" s="59"/>
    </row>
    <row r="236" spans="2:4" ht="15.75">
      <c r="B236" s="13"/>
      <c r="C236" s="21"/>
      <c r="D236" s="59"/>
    </row>
    <row r="238" spans="2:4">
      <c r="B238" s="729" t="s">
        <v>1178</v>
      </c>
      <c r="C238" s="722"/>
    </row>
    <row r="239" spans="2:4">
      <c r="B239" s="11"/>
      <c r="C239" s="60"/>
    </row>
    <row r="240" spans="2:4">
      <c r="B240" s="11" t="s">
        <v>1016</v>
      </c>
      <c r="C240" s="60"/>
    </row>
    <row r="241" spans="2:4">
      <c r="B241" s="11"/>
      <c r="C241" s="60"/>
    </row>
    <row r="242" spans="2:4" ht="15">
      <c r="B242" s="87" t="s">
        <v>97</v>
      </c>
      <c r="C242" s="21" t="s">
        <v>269</v>
      </c>
      <c r="D242" s="142"/>
    </row>
    <row r="243" spans="2:4" ht="15">
      <c r="B243" s="88" t="s">
        <v>94</v>
      </c>
      <c r="C243" s="21" t="s">
        <v>266</v>
      </c>
      <c r="D243" s="142"/>
    </row>
    <row r="244" spans="2:4" ht="15">
      <c r="B244" s="87" t="s">
        <v>270</v>
      </c>
      <c r="C244" s="21" t="s">
        <v>267</v>
      </c>
      <c r="D244" s="142"/>
    </row>
    <row r="245" spans="2:4" ht="15">
      <c r="B245" s="87" t="s">
        <v>95</v>
      </c>
      <c r="C245" s="21" t="s">
        <v>268</v>
      </c>
      <c r="D245" s="142"/>
    </row>
    <row r="246" spans="2:4" ht="15">
      <c r="B246" s="87" t="s">
        <v>96</v>
      </c>
      <c r="C246" s="21" t="s">
        <v>1148</v>
      </c>
      <c r="D246" s="142"/>
    </row>
    <row r="247" spans="2:4">
      <c r="B247" s="87"/>
      <c r="C247" s="87"/>
    </row>
    <row r="248" spans="2:4">
      <c r="B248" s="11" t="s">
        <v>1017</v>
      </c>
    </row>
    <row r="249" spans="2:4">
      <c r="B249" s="11"/>
    </row>
    <row r="250" spans="2:4" ht="15.75">
      <c r="B250" s="87" t="s">
        <v>1033</v>
      </c>
      <c r="C250" s="21" t="s">
        <v>1151</v>
      </c>
      <c r="D250" s="247"/>
    </row>
    <row r="251" spans="2:4" ht="15.75">
      <c r="B251" s="87" t="s">
        <v>1034</v>
      </c>
      <c r="C251" s="21" t="s">
        <v>1151</v>
      </c>
      <c r="D251" s="91"/>
    </row>
    <row r="252" spans="2:4" ht="15">
      <c r="B252" s="87" t="s">
        <v>298</v>
      </c>
      <c r="C252" s="21" t="s">
        <v>298</v>
      </c>
      <c r="D252" s="26"/>
    </row>
    <row r="253" spans="2:4" ht="15">
      <c r="B253" s="87"/>
      <c r="C253" s="21"/>
      <c r="D253" s="26"/>
    </row>
    <row r="254" spans="2:4" ht="15.75">
      <c r="B254" s="87" t="s">
        <v>1155</v>
      </c>
      <c r="C254" s="21" t="s">
        <v>1152</v>
      </c>
      <c r="D254" s="24"/>
    </row>
    <row r="255" spans="2:4" ht="15.75">
      <c r="B255" s="87" t="s">
        <v>1156</v>
      </c>
      <c r="C255" s="21" t="s">
        <v>1152</v>
      </c>
      <c r="D255" s="24"/>
    </row>
    <row r="256" spans="2:4" ht="15">
      <c r="B256" s="87" t="s">
        <v>299</v>
      </c>
      <c r="C256" s="21" t="s">
        <v>299</v>
      </c>
      <c r="D256" s="26"/>
    </row>
    <row r="257" spans="1:4" ht="15">
      <c r="B257" s="87"/>
      <c r="C257" s="21"/>
      <c r="D257" s="26"/>
    </row>
    <row r="258" spans="1:4" ht="15.75">
      <c r="B258" s="87" t="s">
        <v>1149</v>
      </c>
      <c r="C258" s="21" t="s">
        <v>1153</v>
      </c>
      <c r="D258" s="24"/>
    </row>
    <row r="259" spans="1:4" ht="15.75">
      <c r="B259" s="87" t="s">
        <v>1150</v>
      </c>
      <c r="C259" s="21" t="s">
        <v>1153</v>
      </c>
      <c r="D259" s="24"/>
    </row>
    <row r="260" spans="1:4" ht="15.75">
      <c r="B260" s="87" t="s">
        <v>300</v>
      </c>
      <c r="C260" s="21" t="s">
        <v>300</v>
      </c>
      <c r="D260" s="24"/>
    </row>
    <row r="261" spans="1:4" ht="15.75">
      <c r="B261" s="87"/>
      <c r="C261" s="21"/>
      <c r="D261" s="24"/>
    </row>
    <row r="262" spans="1:4" ht="15.75">
      <c r="B262" s="87" t="s">
        <v>1067</v>
      </c>
      <c r="C262" s="21" t="s">
        <v>1154</v>
      </c>
      <c r="D262" s="24"/>
    </row>
    <row r="263" spans="1:4" ht="15.75">
      <c r="B263" s="87" t="s">
        <v>1068</v>
      </c>
      <c r="C263" s="21" t="s">
        <v>1154</v>
      </c>
      <c r="D263" s="24"/>
    </row>
    <row r="264" spans="1:4" ht="15.75">
      <c r="B264" s="87" t="s">
        <v>301</v>
      </c>
      <c r="C264" s="21" t="s">
        <v>301</v>
      </c>
      <c r="D264" s="24"/>
    </row>
    <row r="265" spans="1:4">
      <c r="B265" s="87"/>
      <c r="C265" s="60"/>
    </row>
    <row r="266" spans="1:4">
      <c r="B266" s="11" t="s">
        <v>1018</v>
      </c>
      <c r="C266" s="60"/>
    </row>
    <row r="267" spans="1:4">
      <c r="B267" s="11"/>
      <c r="C267" s="60"/>
    </row>
    <row r="268" spans="1:4" ht="15.75">
      <c r="B268" s="87" t="s">
        <v>209</v>
      </c>
      <c r="C268" s="21" t="s">
        <v>209</v>
      </c>
      <c r="D268" s="91"/>
    </row>
    <row r="269" spans="1:4" ht="15.75">
      <c r="A269" s="762"/>
      <c r="B269" s="89" t="s">
        <v>1168</v>
      </c>
      <c r="C269" s="720" t="s">
        <v>1164</v>
      </c>
      <c r="D269" s="91"/>
    </row>
    <row r="270" spans="1:4" ht="15.75">
      <c r="B270" s="89" t="s">
        <v>1167</v>
      </c>
      <c r="C270" s="720" t="s">
        <v>69</v>
      </c>
      <c r="D270" s="91"/>
    </row>
    <row r="271" spans="1:4" ht="15.75">
      <c r="B271" s="87" t="s">
        <v>1169</v>
      </c>
      <c r="C271" s="21" t="s">
        <v>1165</v>
      </c>
      <c r="D271" s="91"/>
    </row>
    <row r="272" spans="1:4" ht="15.75">
      <c r="B272" s="87" t="s">
        <v>1170</v>
      </c>
      <c r="C272" s="21" t="s">
        <v>1166</v>
      </c>
      <c r="D272" s="91"/>
    </row>
    <row r="273" spans="2:5" ht="15.75">
      <c r="B273" s="87" t="s">
        <v>399</v>
      </c>
      <c r="C273" s="21" t="s">
        <v>399</v>
      </c>
      <c r="D273" s="91"/>
    </row>
    <row r="274" spans="2:5" ht="15.75">
      <c r="B274" s="87" t="s">
        <v>403</v>
      </c>
      <c r="C274" s="720" t="s">
        <v>400</v>
      </c>
      <c r="D274" s="493"/>
    </row>
    <row r="275" spans="2:5" ht="15">
      <c r="B275" s="87" t="s">
        <v>402</v>
      </c>
      <c r="C275" s="720" t="s">
        <v>401</v>
      </c>
    </row>
    <row r="278" spans="2:5">
      <c r="B278" s="723" t="s">
        <v>59</v>
      </c>
      <c r="C278" s="724"/>
      <c r="D278" s="724"/>
      <c r="E278" s="724"/>
    </row>
    <row r="279" spans="2:5">
      <c r="B279" s="764" t="s">
        <v>1053</v>
      </c>
      <c r="C279" s="764"/>
      <c r="D279" s="764"/>
      <c r="E279" s="764"/>
    </row>
    <row r="280" spans="2:5">
      <c r="B280" s="725" t="s">
        <v>60</v>
      </c>
      <c r="C280" s="724"/>
      <c r="D280" s="724"/>
      <c r="E280" s="724"/>
    </row>
    <row r="281" spans="2:5">
      <c r="B281" s="726" t="s">
        <v>328</v>
      </c>
      <c r="C281" s="724"/>
      <c r="D281" s="724"/>
      <c r="E281" s="724"/>
    </row>
    <row r="282" spans="2:5">
      <c r="B282" s="725" t="s">
        <v>170</v>
      </c>
      <c r="C282" s="727"/>
      <c r="D282" s="727"/>
      <c r="E282" s="727"/>
    </row>
    <row r="283" spans="2:5">
      <c r="B283" s="727" t="s">
        <v>873</v>
      </c>
      <c r="C283" s="727"/>
      <c r="D283" s="727"/>
      <c r="E283" s="727"/>
    </row>
  </sheetData>
  <mergeCells count="1">
    <mergeCell ref="B279:E279"/>
  </mergeCells>
  <hyperlinks>
    <hyperlink ref="C243" location="EU_Meat_Balance!A17" display="Beef and veal balance sheet" xr:uid="{00000000-0004-0000-0000-000000000000}"/>
    <hyperlink ref="C244" location="EU_Meat_Balance!A31" display="Pigmeat balance sheet" xr:uid="{00000000-0004-0000-0000-000001000000}"/>
    <hyperlink ref="C250" location="MS_Meat!A2" display="Bovine net production by Member State" xr:uid="{00000000-0004-0000-0000-000002000000}"/>
    <hyperlink ref="C245" location="EU_Meat_Balance!A45" display="Poultry meat balance sheet" xr:uid="{00000000-0004-0000-0000-000003000000}"/>
    <hyperlink ref="C246" location="EU_Meat_Balance!A59" display="Sheep and goat meat balance sheet" xr:uid="{00000000-0004-0000-0000-000004000000}"/>
    <hyperlink ref="C251" location="MS_Meat!A35" display="Bovine net production by Member State " xr:uid="{00000000-0004-0000-0000-000005000000}"/>
    <hyperlink ref="C252" location="MS_Meat!A68" display="Bovine carcass weight" xr:uid="{00000000-0004-0000-0000-000006000000}"/>
    <hyperlink ref="C254" location="MS_Meat!A100" display="Pig meat net production by Member State" xr:uid="{00000000-0004-0000-0000-000007000000}"/>
    <hyperlink ref="C255" location="MS_Meat!A133" display="Pig meat net production ny Member State" xr:uid="{00000000-0004-0000-0000-000008000000}"/>
    <hyperlink ref="C256" location="MS_Meat!A166" display="Pig carcass weight" xr:uid="{00000000-0004-0000-0000-000009000000}"/>
    <hyperlink ref="C258" location="MS_Meat!A198" display="Poultry meat net production by Member State" xr:uid="{00000000-0004-0000-0000-00000A000000}"/>
    <hyperlink ref="C259" location="MS_Meat!A231" display="Poultry meat net production by Member State" xr:uid="{00000000-0004-0000-0000-00000B000000}"/>
    <hyperlink ref="C260" location="MS_Meat!A264" display="Poultry carcass weight" xr:uid="{00000000-0004-0000-0000-00000C000000}"/>
    <hyperlink ref="C262" location="MS_Meat!A296" display="Sheep and goat net production by Member State" xr:uid="{00000000-0004-0000-0000-00000D000000}"/>
    <hyperlink ref="C263" location="MS_Meat!A329" display="Sheep and goat net production by Member State" xr:uid="{00000000-0004-0000-0000-00000E000000}"/>
    <hyperlink ref="C264" location="MS_Meat!A362" display="Sheep and goat carcass weight" xr:uid="{00000000-0004-0000-0000-00000F000000}"/>
    <hyperlink ref="C242" location="EU_Meat_Balance!A2" display="Aggregate meat balance sheet" xr:uid="{00000000-0004-0000-0000-000010000000}"/>
    <hyperlink ref="C29" location="MS_Cereals!A2" display="Total cereal area" xr:uid="{00000000-0004-0000-0000-000011000000}"/>
    <hyperlink ref="C74" location="EU_Oilseeds_Balance!A2" display="Oilseeds balance sheet" xr:uid="{00000000-0004-0000-0000-000012000000}"/>
    <hyperlink ref="C75" location="EU_Oilseeds_Balance!A40" display="Oilmeals" xr:uid="{00000000-0004-0000-0000-000013000000}"/>
    <hyperlink ref="C76" location="EU_Oilseeds_Balance!A66" display="Vegetable oils" xr:uid="{00000000-0004-0000-0000-000014000000}"/>
    <hyperlink ref="C82" location="MS_Oilseeds!A2" display="Total oilseeds area" xr:uid="{00000000-0004-0000-0000-000015000000}"/>
    <hyperlink ref="C83" location="MS_Oilseeds!A35" display="Total oilseed production" xr:uid="{00000000-0004-0000-0000-000016000000}"/>
    <hyperlink ref="C84" location="MS_Oilseeds!A67" display="Average oilseed yield" xr:uid="{00000000-0004-0000-0000-000017000000}"/>
    <hyperlink ref="C86" location="MS_Oilseeds!A99" display="Rapeseed area" xr:uid="{00000000-0004-0000-0000-000018000000}"/>
    <hyperlink ref="C87" location="MS_Oilseeds!A133" display="Rapeseed production" xr:uid="{00000000-0004-0000-0000-000019000000}"/>
    <hyperlink ref="C88" location="MS_Oilseeds!A166" display="Rapeseed yield" xr:uid="{00000000-0004-0000-0000-00001A000000}"/>
    <hyperlink ref="C90" location="MS_Oilseeds!A199" display="Soya bean area" xr:uid="{00000000-0004-0000-0000-00001B000000}"/>
    <hyperlink ref="C91" location="MS_Oilseeds!A232" display="Soya bean production" xr:uid="{00000000-0004-0000-0000-00001C000000}"/>
    <hyperlink ref="C92" location="MS_Oilseeds!A264" display="Soya bean yield" xr:uid="{00000000-0004-0000-0000-00001D000000}"/>
    <hyperlink ref="C30" location="MS_Cereals!A35" display="Total cereal gross production" xr:uid="{00000000-0004-0000-0000-00001E000000}"/>
    <hyperlink ref="C31" location="MS_Cereals!A67" display="Average cereal yield" xr:uid="{00000000-0004-0000-0000-00001F000000}"/>
    <hyperlink ref="C33" location="MS_Cereals!A99" display="Soft wheat area" xr:uid="{00000000-0004-0000-0000-000020000000}"/>
    <hyperlink ref="C34" location="MS_Cereals!A133" display="Soft wheat gross production" xr:uid="{00000000-0004-0000-0000-000021000000}"/>
    <hyperlink ref="C35" location="MS_Cereals!A165" display="Soft wheat yield" xr:uid="{00000000-0004-0000-0000-000022000000}"/>
    <hyperlink ref="C207" location="EU_Dairy_Balances!A2" display="Milk balance sheet" xr:uid="{00000000-0004-0000-0000-000023000000}"/>
    <hyperlink ref="C209" location="EU_Dairy_Balances!A41" display="Fresh dairy products balance sheet" xr:uid="{00000000-0004-0000-0000-000024000000}"/>
    <hyperlink ref="C208" location="EU_Dairy_Balances!A19" display="Cheese balance sheet" xr:uid="{00000000-0004-0000-0000-000025000000}"/>
    <hyperlink ref="C210" location="EU_Dairy_Balances!A59" display="Whole milk powder balance sheet" xr:uid="{00000000-0004-0000-0000-000026000000}"/>
    <hyperlink ref="C211" location="EU_Dairy_Balances!A70" display="Skimmed milk powder balance sheet" xr:uid="{00000000-0004-0000-0000-000027000000}"/>
    <hyperlink ref="C212" location="EU_Dairy_Balances!A85" display="Butter balance sheet" xr:uid="{00000000-0004-0000-0000-000028000000}"/>
    <hyperlink ref="C217" location="MS_Milk!B2" display="Cow milk production" xr:uid="{00000000-0004-0000-0000-000029000000}"/>
    <hyperlink ref="C218" location="MS_Milk!B35" display="Dairy cow milk production" xr:uid="{00000000-0004-0000-0000-00002A000000}"/>
    <hyperlink ref="C219" location="MS_Milk!B68" display="Cow milk deliveries" xr:uid="{00000000-0004-0000-0000-00002B000000}"/>
    <hyperlink ref="C220" location="MS_Milk!B101" display="Number of dairy cows" xr:uid="{00000000-0004-0000-0000-00002C000000}"/>
    <hyperlink ref="C221" location="MS_Milk!B134" display="Dairy cow yield" xr:uid="{00000000-0004-0000-0000-00002D000000}"/>
    <hyperlink ref="C223" location="MS_Dairy_Products!B2" display="Fresh dairy products" xr:uid="{00000000-0004-0000-0000-00002E000000}"/>
    <hyperlink ref="C224" location="MS_Dairy_Products!B36" display="Drinking milk production" xr:uid="{00000000-0004-0000-0000-00002F000000}"/>
    <hyperlink ref="C225" location="MS_Dairy_Products!B69" display="Buttermilk production" xr:uid="{00000000-0004-0000-0000-000030000000}"/>
    <hyperlink ref="C226" location="MS_Dairy_Products!B102" display="Cream for direct consumption production" xr:uid="{00000000-0004-0000-0000-000031000000}"/>
    <hyperlink ref="C227" location="MS_Dairy_Products!B135" display="Acidified milk production" xr:uid="{00000000-0004-0000-0000-000032000000}"/>
    <hyperlink ref="C228" location="MS_Dairy_Products!B168" display="Whole milk powder production" xr:uid="{00000000-0004-0000-0000-000033000000}"/>
    <hyperlink ref="C229" location="MS_Dairy_Products!B202" display="Skimmed milk powder production" xr:uid="{00000000-0004-0000-0000-000034000000}"/>
    <hyperlink ref="C230" location="MS_Dairy_Products!B235" display="Total butter production" xr:uid="{00000000-0004-0000-0000-000035000000}"/>
    <hyperlink ref="C232" location="MS_Dairy_Products!B302" display="Total cheese production" xr:uid="{00000000-0004-0000-0000-000036000000}"/>
    <hyperlink ref="C235" location="MS_Dairy_Products!B402" display="Whey powder production" xr:uid="{00000000-0004-0000-0000-000037000000}"/>
    <hyperlink ref="C37:C47" location="MS_Cereals!A181" display="Soft wheat yield" xr:uid="{00000000-0004-0000-0000-000038000000}"/>
    <hyperlink ref="C37" location="MS_Cereals!A197" display="Durum wheat area" xr:uid="{00000000-0004-0000-0000-000039000000}"/>
    <hyperlink ref="C38" location="MS_Cereals!A231" display="Durum wheat gross production" xr:uid="{00000000-0004-0000-0000-00003A000000}"/>
    <hyperlink ref="C39" location="MS_Cereals!A263" display="Durum wheat yield" xr:uid="{00000000-0004-0000-0000-00003B000000}"/>
    <hyperlink ref="C41" location="MS_Cereals!A295" display="Barley area" xr:uid="{00000000-0004-0000-0000-00003C000000}"/>
    <hyperlink ref="C42" location="MS_Cereals!A329" display="Barley gross production" xr:uid="{00000000-0004-0000-0000-00003D000000}"/>
    <hyperlink ref="C43" location="MS_Cereals!A361" display="Barley yield" xr:uid="{00000000-0004-0000-0000-00003E000000}"/>
    <hyperlink ref="C45" location="MS_Cereals!A393" display="Maize area" xr:uid="{00000000-0004-0000-0000-00003F000000}"/>
    <hyperlink ref="C46" location="MS_Cereals!A427" display="Maize gross production" xr:uid="{00000000-0004-0000-0000-000040000000}"/>
    <hyperlink ref="C47" location="MS_Cereals!A459" display="Maize yield" xr:uid="{00000000-0004-0000-0000-000041000000}"/>
    <hyperlink ref="C94" location="MS_Oilseeds!A296" display="Sunflower area" xr:uid="{00000000-0004-0000-0000-000042000000}"/>
    <hyperlink ref="C95" location="MS_Oilseeds!A329" display="Sunflower production" xr:uid="{00000000-0004-0000-0000-000043000000}"/>
    <hyperlink ref="C96" location="MS_Oilseeds!A361" display="Sunflower yield" xr:uid="{00000000-0004-0000-0000-000044000000}"/>
    <hyperlink ref="B4" r:id="rId1" xr:uid="{00000000-0004-0000-0000-000045000000}"/>
    <hyperlink ref="C233" location="MS_Dairy_Products!B336" display="Cow milk cheese production" xr:uid="{00000000-0004-0000-0000-000046000000}"/>
    <hyperlink ref="C234" location="MS_Dairy_Products!B369" display="Processed cheese production" xr:uid="{00000000-0004-0000-0000-000047000000}"/>
    <hyperlink ref="C269" location="'Livestock numbers'!A35" display="Suckler cow herd" xr:uid="{00000000-0004-0000-0000-000048000000}"/>
    <hyperlink ref="C272" location="'Livestock numbers'!A101" display="Breeding sows" xr:uid="{00000000-0004-0000-0000-000049000000}"/>
    <hyperlink ref="C273" location="'Livestock numbers'!A134" display="Total sheep and goat flock" xr:uid="{00000000-0004-0000-0000-00004A000000}"/>
    <hyperlink ref="C49" location="MS_Cereals!A491" display="Rye area" xr:uid="{00000000-0004-0000-0000-00004B000000}"/>
    <hyperlink ref="C50" location="MS_Cereals!A524" display="Rye gross production" xr:uid="{00000000-0004-0000-0000-00004C000000}"/>
    <hyperlink ref="C51" location="MS_Cereals!A556" display="Rye yield " xr:uid="{00000000-0004-0000-0000-00004D000000}"/>
    <hyperlink ref="C57" location="MS_Cereals!A685" display="Oats area" xr:uid="{00000000-0004-0000-0000-00004E000000}"/>
    <hyperlink ref="C58" location="MS_Cereals!A718" display="Oats gross production" xr:uid="{00000000-0004-0000-0000-00004F000000}"/>
    <hyperlink ref="C59" location="MS_Cereals!A750" display="Oats yield" xr:uid="{00000000-0004-0000-0000-000050000000}"/>
    <hyperlink ref="C65" location="MS_Cereals!A879" display="Other cereals area" xr:uid="{00000000-0004-0000-0000-000051000000}"/>
    <hyperlink ref="C66" location="MS_Cereals!A912" display="Other cereals gross production" xr:uid="{00000000-0004-0000-0000-000052000000}"/>
    <hyperlink ref="C67" location="MS_Cereals!A944" display="Other cereals yield" xr:uid="{00000000-0004-0000-0000-000053000000}"/>
    <hyperlink ref="C53" location="MS_Cereals!A588" display="Sorghum area" xr:uid="{00000000-0004-0000-0000-000054000000}"/>
    <hyperlink ref="C54:C55" location="MS_Cereals!A170" display="Sorghum area" xr:uid="{00000000-0004-0000-0000-000055000000}"/>
    <hyperlink ref="C54" location="MS_Cereals!A621" display="Sorghum gross production" xr:uid="{00000000-0004-0000-0000-000056000000}"/>
    <hyperlink ref="C55" location="MS_Cereals!A653" display="Sorghum yield" xr:uid="{00000000-0004-0000-0000-000057000000}"/>
    <hyperlink ref="C61" location="MS_Cereals!A782" display="Triticale area" xr:uid="{00000000-0004-0000-0000-000058000000}"/>
    <hyperlink ref="C62" location="MS_Cereals!A815" display="Triticale gross production" xr:uid="{00000000-0004-0000-0000-000059000000}"/>
    <hyperlink ref="C63" location="MS_Cereals!A847" display="Triticale yield" xr:uid="{00000000-0004-0000-0000-00005A000000}"/>
    <hyperlink ref="C268" location="'Livestock numbers'!A2" display="Cattle herd" xr:uid="{00000000-0004-0000-0000-00005B000000}"/>
    <hyperlink ref="C271" location="'Livestock numbers'!A68" display="Live pigs" xr:uid="{00000000-0004-0000-0000-00005C000000}"/>
    <hyperlink ref="C134" location="EU_Sugar_Balance!A2" display="Sugar balance sheet" xr:uid="{00000000-0004-0000-0000-00005D000000}"/>
    <hyperlink ref="C141" location="MS_Sugar_Beet!A2" display="Sugar beet area" xr:uid="{00000000-0004-0000-0000-00005E000000}"/>
    <hyperlink ref="C142" location="MS_Sugar_Beet!A35" display="Sugar beet production" xr:uid="{00000000-0004-0000-0000-00005F000000}"/>
    <hyperlink ref="C143" location="MS_Sugar_Beet!A67" display="Sugar beet yield" xr:uid="{00000000-0004-0000-0000-000060000000}"/>
    <hyperlink ref="C150" location="EU_Biofuels_Balance!A2" display="Ethanol balance sheet" xr:uid="{00000000-0004-0000-0000-000062000000}"/>
    <hyperlink ref="C135" location="EU_Sugar_Balance!A25" display="Isoglucose balance sheet" xr:uid="{00000000-0004-0000-0000-000063000000}"/>
    <hyperlink ref="C151" location="EU_Biofuels_Balance!A18" display="Biodiesel balance sheet" xr:uid="{00000000-0004-0000-0000-000064000000}"/>
    <hyperlink ref="C158" location="EU_Olive_Oil_Balance!A2" display="Olive oil balance sheet" xr:uid="{00000000-0004-0000-0000-000065000000}"/>
    <hyperlink ref="C159" location="EU_Wine_Balance!A2" display="Wine balance sheet" xr:uid="{00000000-0004-0000-0000-000066000000}"/>
    <hyperlink ref="C274" location="'Livestock numbers'!A167" display="Sheep flock" xr:uid="{00000000-0004-0000-0000-00006F000000}"/>
    <hyperlink ref="C275" location="'Livestock numbers'!A200" display="Goat flock" xr:uid="{00000000-0004-0000-0000-000070000000}"/>
    <hyperlink ref="C161" location="EU_Oranges_Balance!A2" display="Oranges balance sheet" xr:uid="{00000000-0004-0000-0000-000071000000}"/>
    <hyperlink ref="C190" location="MS_Oranges!A2" display="Oranges area" xr:uid="{00000000-0004-0000-0000-000072000000}"/>
    <hyperlink ref="C191" location="MS_Oranges!A35" display="Oranges production" xr:uid="{00000000-0004-0000-0000-000073000000}"/>
    <hyperlink ref="C192" location="MS_Oranges!A67" display="Oranges yield" xr:uid="{00000000-0004-0000-0000-000074000000}"/>
    <hyperlink ref="C15" location="EU_Cereals_Balance!A28" display="Soft wheat balance sheet" xr:uid="{00000000-0004-0000-0000-000075000000}"/>
    <hyperlink ref="C14" location="EU_Cereals_Balance!A2" display="Total cereals balance sheet" xr:uid="{00000000-0004-0000-0000-000076000000}"/>
    <hyperlink ref="C16" location="EU_Cereals_Balance!A54" display="Durum wheat balance sheet" xr:uid="{00000000-0004-0000-0000-000077000000}"/>
    <hyperlink ref="C17" location="EU_Cereals_Balance!A78" display="Barley balance sheet" xr:uid="{00000000-0004-0000-0000-000078000000}"/>
    <hyperlink ref="C18" location="EU_Cereals_Balance!A104" display="Maize balance sheet" xr:uid="{00000000-0004-0000-0000-000079000000}"/>
    <hyperlink ref="C19" location="EU_Cereals_Balance!A130" display="Rye balance sheet" xr:uid="{00000000-0004-0000-0000-00007A000000}"/>
    <hyperlink ref="C20" location="EU_Cereals_Balance!A156" display="Sorghum balance sheet" xr:uid="{00000000-0004-0000-0000-00007B000000}"/>
    <hyperlink ref="C21" location="EU_Cereals_Balance!A180" display="Oats balance sheet" xr:uid="{00000000-0004-0000-0000-00007C000000}"/>
    <hyperlink ref="C22" location="EU_Cereals_Balance!A204" display="Triticale balance sheet" xr:uid="{00000000-0004-0000-0000-00007D000000}"/>
    <hyperlink ref="C23" location="EU_Cereals_Balance!A229" display="Other cereals balance sheet" xr:uid="{00000000-0004-0000-0000-00007E000000}"/>
    <hyperlink ref="C174" location="MS_Olive_Oil!A2" display="Olives for oil area" xr:uid="{35AB248F-3F0C-4F4E-962E-463B53B8CF15}"/>
    <hyperlink ref="C175" location="MS_Olive_Oil!A35" display="Olives for oil production" xr:uid="{23B56286-6E89-476A-B434-171C18422DBA}"/>
    <hyperlink ref="C176" location="MS_Olive_Oil!A68" display="Olives for oil yield" xr:uid="{5E6D9AEB-EC75-4558-A60A-1E0F925DD51E}"/>
    <hyperlink ref="C177" location="MS_Olive_Oil!A101" display="Olive oil production" xr:uid="{D4E3BA75-5CB9-489C-B8D6-7210EC22D8E9}"/>
    <hyperlink ref="C178" location="MS_Olive_Oil!A135" display="Olive oil yield" xr:uid="{9775A5AF-E5C6-4B02-91E0-4179B9F37E33}"/>
    <hyperlink ref="C179" location="MS_Olive_Oil!A169" display="Olive oil beginning stocks" xr:uid="{B5A1FD55-6D1C-415A-B6A2-4EBAA848AEC9}"/>
    <hyperlink ref="C181:C184" location="EU_Wine!A2" display="Wine balance sheet" xr:uid="{5B9117A2-0B03-4C8F-82AC-05461B49894D}"/>
    <hyperlink ref="C181" location="MS_Wine!A2" display="Wine balance sheet" xr:uid="{FCBE2F10-45BD-4EF6-A5ED-700C36DE3A10}"/>
    <hyperlink ref="C182" location="MS_Wine!A36" display="Wine balance sheet" xr:uid="{0F1289C0-BEA1-4C1A-9AC3-572C4FC0C37E}"/>
    <hyperlink ref="C183" location="MS_Wine!A71" display="Wine balance sheet" xr:uid="{FEF6E294-5947-4082-84E4-41AE083308FE}"/>
    <hyperlink ref="C184" location="MS_Wine!A105" display="Wine balance sheet" xr:uid="{B9F5669A-4698-4B7D-84B0-82DA735E2DEF}"/>
    <hyperlink ref="C160" location="EU_Apples_Balance!A2" display="Apples balance sheet" xr:uid="{0056F9C5-0D90-49D8-9491-B1C7EA45B65C}"/>
    <hyperlink ref="C162" location="'EU_Peaches &amp; Nectarines_Balance'!A2" display="Peaches &amp; Nectarines balance sheet" xr:uid="{1EE3CD2D-A270-4225-AE73-B63311914F1D}"/>
    <hyperlink ref="C163" location="EU_Tomatoes_Balance!A2" display="Tomatoes balance sheet" xr:uid="{1EC9D8FF-2F8D-4F76-83D3-B41A9753ACC0}"/>
    <hyperlink ref="C186" location="MS_Apples!A2" display="Apple tree orchard area" xr:uid="{299E8015-8AD5-4BC1-BC93-2F5D177F6865}"/>
    <hyperlink ref="C187" location="MS_Apples!A35" display="Apples production" xr:uid="{D06BFE47-99E1-4B90-918D-3151FDCC6AFC}"/>
    <hyperlink ref="C188" location="MS_Apples!A67" display="Apples yield" xr:uid="{00C2A56F-8BD2-47BB-84A5-7BF75F91A0A4}"/>
    <hyperlink ref="C194" location="'MS_Peaches &amp; Nectarines '!A2" display="Peaches &amp; Nectarines orchard tree area" xr:uid="{681586B4-781B-49CC-B7BA-B2176172770B}"/>
    <hyperlink ref="C195" location="'MS_Peaches &amp; Nectarines '!A35" display="Peaches &amp; Nectarines production" xr:uid="{28BF53CF-3245-400F-BB1B-29A4B2BECE42}"/>
    <hyperlink ref="C196" location="'MS_Peaches &amp; Nectarines '!A67" display="Peaches &amp; Nectarines yield" xr:uid="{3A07D000-3DCA-46F8-8884-56890ADD1FBA}"/>
    <hyperlink ref="C198" location="MS_Tomatoes!A2" display="Tomatoes area" xr:uid="{1A9A2117-33C7-4C3E-AD3D-F4BB58D7A3B7}"/>
    <hyperlink ref="C199" location="MS_Tomatoes!A35" display="Tomatoes production" xr:uid="{67541828-2B8F-40E1-9E81-CAE05D0A6BA7}"/>
    <hyperlink ref="C200" location="MS_Tomatoes!A67" display="Tomatoes yield" xr:uid="{B57354C0-0E2A-4906-894E-633473951FC3}"/>
    <hyperlink ref="C213" location="EU_Dairy_Balances!A102" display="Whey balance sheet" xr:uid="{683D9669-D327-497B-8E63-02EBD331D86C}"/>
    <hyperlink ref="C231" location="MS_Dairy_Products!B269" display="Butter (80-90%)" xr:uid="{40B33718-60D6-4AE5-9B0E-0792838DEAED}"/>
    <hyperlink ref="C270" location="MS_Milk!B101" display="Number of dairy cows" xr:uid="{02A73088-CAA1-4CA5-A61E-92D4EE969913}"/>
    <hyperlink ref="C103" location="'Protein Crops_Balance'!A2" display="Protein crops balance sheet" xr:uid="{2F2CC242-EB6D-4BB4-86EF-550D91F51F92}"/>
    <hyperlink ref="C109" location="'MS_Protein Crops'!A2" display="Total protein crop area - field peas, broad beans, lupins and other dry pulse" xr:uid="{11836816-1A7E-4205-B910-171F0E80BD99}"/>
    <hyperlink ref="C110" location="'MS_Protein Crops'!A35" display="Total protein crop production - field peas, broad beans, lupins and other dry pulse" xr:uid="{E49BEAE2-B2D8-4A17-A9B2-0FB2059B0A1F}"/>
    <hyperlink ref="C111" location="'MS_Protein Crops'!A67" display="Average protein crop yields - field peas, broad beans, lupins and other dry pulse" xr:uid="{7AFBF437-B24E-4DDB-A83C-1ABE53D4FA82}"/>
    <hyperlink ref="C113" location="'MS_Protein Crops'!A99" display="Field peas area" xr:uid="{39AD9F46-8836-4755-9DBE-4574A33D4C03}"/>
    <hyperlink ref="C114" location="'MS_Protein Crops'!A132" display="Field peas production" xr:uid="{8654926E-089C-4582-9A3C-0930EB97BFF5}"/>
    <hyperlink ref="C115" location="'MS_Protein Crops'!A164" display="Field peas yield" xr:uid="{D257F205-4F22-422D-A2FE-0030429CFE2B}"/>
    <hyperlink ref="C117" location="'MS_Protein Crops'!A197" display="Broad beans area" xr:uid="{314C76D1-BD94-43A3-9471-839FFB3E9B93}"/>
    <hyperlink ref="C118" location="'MS_Protein Crops'!A230" display="Broad beans production" xr:uid="{7FC480AA-E951-478C-A8CC-0E2F849A7A51}"/>
    <hyperlink ref="C119" location="'MS_Protein Crops'!A262" display="Broad beans yield" xr:uid="{58342CC5-5531-4919-A62E-7480BE90FACF}"/>
    <hyperlink ref="C121" location="'MS_Protein Crops'!A294" display="Lupins area" xr:uid="{A6F043E7-ACBB-4BE7-9A9C-4FC4924220DB}"/>
    <hyperlink ref="C122" location="'MS_Protein Crops'!A327" display="Lupins production" xr:uid="{B72AEAAA-134D-4816-ABB0-6AF950E3BC89}"/>
    <hyperlink ref="C123" location="'MS_Protein Crops'!A359" display="Lupins yield" xr:uid="{42DD266D-A271-4C26-A4A0-BEB542FAC5AD}"/>
    <hyperlink ref="C125" location="'MS_Protein Crops'!A391" display="Other dry pulses area" xr:uid="{DA6CC652-2CD9-47E0-8D6B-591CE434EC4B}"/>
    <hyperlink ref="C126" location="'MS_Protein Crops'!A424" display="Other dry pulses production" xr:uid="{965D2A19-A9EF-4012-866B-475A89F2CFC2}"/>
    <hyperlink ref="C127" location="'MS_Protein Crops'!A456" display="Other dry pulses yield" xr:uid="{728BC247-B0CB-49EA-A8C0-1E76F0F2BC84}"/>
  </hyperlinks>
  <pageMargins left="0.7" right="0.7" top="0.75" bottom="0.75" header="0.3" footer="0.3"/>
  <pageSetup paperSize="9" scale="6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28290"/>
  </sheetPr>
  <dimension ref="A2:J32"/>
  <sheetViews>
    <sheetView zoomScale="70" zoomScaleNormal="70" workbookViewId="0"/>
  </sheetViews>
  <sheetFormatPr defaultColWidth="9.28515625" defaultRowHeight="18" customHeight="1"/>
  <cols>
    <col min="1" max="1" width="39.5703125" style="436" customWidth="1"/>
    <col min="2" max="9" width="15.42578125" style="436" customWidth="1"/>
    <col min="10" max="16384" width="9.28515625" style="436"/>
  </cols>
  <sheetData>
    <row r="2" spans="1:10" s="441" customFormat="1" ht="18" customHeight="1">
      <c r="A2" s="438" t="s">
        <v>930</v>
      </c>
      <c r="B2" s="440"/>
      <c r="C2" s="440"/>
      <c r="D2" s="440"/>
      <c r="E2" s="440"/>
      <c r="F2" s="440"/>
      <c r="G2" s="440"/>
      <c r="H2" s="436"/>
      <c r="I2" s="436"/>
    </row>
    <row r="3" spans="1:10" ht="18" customHeight="1">
      <c r="A3" s="203"/>
      <c r="B3" s="771" t="s">
        <v>356</v>
      </c>
      <c r="C3" s="772"/>
      <c r="D3" s="772"/>
      <c r="E3" s="772"/>
      <c r="F3" s="772"/>
      <c r="G3" s="772"/>
      <c r="H3" s="772"/>
      <c r="I3" s="772"/>
    </row>
    <row r="4" spans="1:10" ht="18" customHeight="1" thickBot="1">
      <c r="A4" s="203"/>
      <c r="B4" s="203">
        <v>2015</v>
      </c>
      <c r="C4" s="203">
        <v>2016</v>
      </c>
      <c r="D4" s="203">
        <v>2017</v>
      </c>
      <c r="E4" s="203">
        <v>2018</v>
      </c>
      <c r="F4" s="203">
        <v>2019</v>
      </c>
      <c r="G4" s="203">
        <v>2020</v>
      </c>
      <c r="H4" s="393">
        <v>2021</v>
      </c>
      <c r="I4" s="393">
        <v>2022</v>
      </c>
    </row>
    <row r="5" spans="1:10" ht="18" customHeight="1" thickBot="1">
      <c r="A5" s="230" t="s">
        <v>109</v>
      </c>
      <c r="B5" s="231">
        <v>5.9</v>
      </c>
      <c r="C5" s="231">
        <v>5.7</v>
      </c>
      <c r="D5" s="231">
        <v>6</v>
      </c>
      <c r="E5" s="231">
        <v>5.9</v>
      </c>
      <c r="F5" s="231">
        <v>6.1</v>
      </c>
      <c r="G5" s="231">
        <v>6.2</v>
      </c>
      <c r="H5" s="231">
        <v>7</v>
      </c>
      <c r="I5" s="231">
        <v>7</v>
      </c>
    </row>
    <row r="6" spans="1:10" ht="18" customHeight="1" thickBot="1">
      <c r="A6" s="236" t="s">
        <v>81</v>
      </c>
      <c r="B6" s="236">
        <v>0.7</v>
      </c>
      <c r="C6" s="236">
        <v>0.8</v>
      </c>
      <c r="D6" s="236">
        <v>0.8</v>
      </c>
      <c r="E6" s="236">
        <v>0.6</v>
      </c>
      <c r="F6" s="236">
        <v>1</v>
      </c>
      <c r="G6" s="236">
        <v>1.3</v>
      </c>
      <c r="H6" s="236">
        <v>1</v>
      </c>
      <c r="I6" s="236">
        <v>1</v>
      </c>
    </row>
    <row r="7" spans="1:10" ht="18" customHeight="1" thickBot="1">
      <c r="A7" s="598" t="s">
        <v>1093</v>
      </c>
      <c r="B7" s="231">
        <v>0.7</v>
      </c>
      <c r="C7" s="231">
        <v>0.8</v>
      </c>
      <c r="D7" s="231">
        <v>0.8</v>
      </c>
      <c r="E7" s="231">
        <v>0.6</v>
      </c>
      <c r="F7" s="231">
        <v>0.8</v>
      </c>
      <c r="G7" s="231">
        <v>0.8</v>
      </c>
      <c r="H7" s="231">
        <v>0.8</v>
      </c>
      <c r="I7" s="231">
        <v>0.8</v>
      </c>
    </row>
    <row r="8" spans="1:10" ht="18" customHeight="1" thickBot="1">
      <c r="A8" s="598" t="s">
        <v>1092</v>
      </c>
      <c r="B8" s="231">
        <v>0</v>
      </c>
      <c r="C8" s="231">
        <v>0</v>
      </c>
      <c r="D8" s="231">
        <v>0</v>
      </c>
      <c r="E8" s="231">
        <v>0</v>
      </c>
      <c r="F8" s="231">
        <v>0.2</v>
      </c>
      <c r="G8" s="231">
        <v>0.5</v>
      </c>
      <c r="H8" s="231">
        <v>0.2</v>
      </c>
      <c r="I8" s="231">
        <v>0.2</v>
      </c>
    </row>
    <row r="9" spans="1:10" ht="18" customHeight="1" thickBot="1">
      <c r="A9" s="236" t="s">
        <v>417</v>
      </c>
      <c r="B9" s="236">
        <v>8.1999999999999993</v>
      </c>
      <c r="C9" s="236">
        <v>8.1999999999999993</v>
      </c>
      <c r="D9" s="236">
        <v>8.4</v>
      </c>
      <c r="E9" s="236">
        <v>8.1999999999999993</v>
      </c>
      <c r="F9" s="236">
        <v>8</v>
      </c>
      <c r="G9" s="236">
        <v>8</v>
      </c>
      <c r="H9" s="236">
        <v>8.1999999999999993</v>
      </c>
      <c r="I9" s="236">
        <v>8</v>
      </c>
    </row>
    <row r="10" spans="1:10" ht="18" customHeight="1" thickBot="1">
      <c r="A10" s="599" t="s">
        <v>371</v>
      </c>
      <c r="B10" s="599">
        <v>5.9</v>
      </c>
      <c r="C10" s="599">
        <v>5.8</v>
      </c>
      <c r="D10" s="599">
        <v>6</v>
      </c>
      <c r="E10" s="599">
        <v>6.5</v>
      </c>
      <c r="F10" s="599">
        <v>6.8</v>
      </c>
      <c r="G10" s="599">
        <v>7.1</v>
      </c>
      <c r="H10" s="599">
        <v>7.7</v>
      </c>
      <c r="I10" s="599">
        <v>7.5</v>
      </c>
    </row>
    <row r="11" spans="1:10" ht="18" customHeight="1" thickBot="1">
      <c r="A11" s="236" t="s">
        <v>75</v>
      </c>
      <c r="B11" s="236">
        <v>0.7</v>
      </c>
      <c r="C11" s="236">
        <v>0.7</v>
      </c>
      <c r="D11" s="236">
        <v>0.7</v>
      </c>
      <c r="E11" s="236">
        <v>0.7</v>
      </c>
      <c r="F11" s="236">
        <v>0.7</v>
      </c>
      <c r="G11" s="236">
        <v>0.6</v>
      </c>
      <c r="H11" s="236">
        <v>0.6</v>
      </c>
      <c r="I11" s="236">
        <v>0.4</v>
      </c>
    </row>
    <row r="12" spans="1:10" ht="18" customHeight="1" thickBot="1">
      <c r="A12" s="600" t="s">
        <v>1093</v>
      </c>
      <c r="B12" s="599">
        <v>0.6</v>
      </c>
      <c r="C12" s="599">
        <v>0.7</v>
      </c>
      <c r="D12" s="599">
        <v>0.7</v>
      </c>
      <c r="E12" s="599">
        <v>0.7</v>
      </c>
      <c r="F12" s="599">
        <v>0.7</v>
      </c>
      <c r="G12" s="599">
        <v>0.5</v>
      </c>
      <c r="H12" s="599">
        <v>0.5</v>
      </c>
      <c r="I12" s="599">
        <v>0.4</v>
      </c>
    </row>
    <row r="13" spans="1:10" ht="18" customHeight="1" thickBot="1">
      <c r="A13" s="600" t="s">
        <v>1092</v>
      </c>
      <c r="B13" s="599">
        <v>0.1</v>
      </c>
      <c r="C13" s="599">
        <v>0</v>
      </c>
      <c r="D13" s="599">
        <v>0</v>
      </c>
      <c r="E13" s="599">
        <v>0</v>
      </c>
      <c r="F13" s="599">
        <v>0.1</v>
      </c>
      <c r="G13" s="599">
        <v>0.1</v>
      </c>
      <c r="H13" s="599">
        <v>0.1</v>
      </c>
      <c r="I13" s="599">
        <v>0</v>
      </c>
    </row>
    <row r="14" spans="1:10" ht="18" customHeight="1" thickBot="1">
      <c r="A14" s="236" t="s">
        <v>418</v>
      </c>
      <c r="B14" s="236">
        <v>6.6</v>
      </c>
      <c r="C14" s="236">
        <v>6.5</v>
      </c>
      <c r="D14" s="236">
        <v>6.8</v>
      </c>
      <c r="E14" s="236">
        <v>7.3</v>
      </c>
      <c r="F14" s="236">
        <v>7.5</v>
      </c>
      <c r="G14" s="236">
        <v>7.7</v>
      </c>
      <c r="H14" s="236">
        <v>8.1999999999999993</v>
      </c>
      <c r="I14" s="236">
        <v>7.9</v>
      </c>
    </row>
    <row r="15" spans="1:10" ht="18" customHeight="1" thickBot="1">
      <c r="A15" s="230" t="s">
        <v>405</v>
      </c>
      <c r="B15" s="240">
        <v>0.1</v>
      </c>
      <c r="C15" s="240">
        <v>0</v>
      </c>
      <c r="D15" s="240">
        <v>0</v>
      </c>
      <c r="E15" s="240">
        <v>-0.7</v>
      </c>
      <c r="F15" s="240">
        <v>-0.5</v>
      </c>
      <c r="G15" s="240">
        <v>-0.1</v>
      </c>
      <c r="H15" s="240">
        <v>-0.3</v>
      </c>
      <c r="I15" s="240">
        <v>0.1</v>
      </c>
      <c r="J15" s="631"/>
    </row>
    <row r="16" spans="1:10" ht="18" customHeight="1" thickBot="1">
      <c r="A16" s="227" t="s">
        <v>29</v>
      </c>
      <c r="B16" s="239">
        <f>B5/B10*100</f>
        <v>100</v>
      </c>
      <c r="C16" s="239">
        <f t="shared" ref="C16:I16" si="0">C5/C10*100</f>
        <v>98.275862068965523</v>
      </c>
      <c r="D16" s="239">
        <f t="shared" si="0"/>
        <v>100</v>
      </c>
      <c r="E16" s="239">
        <f t="shared" si="0"/>
        <v>90.769230769230774</v>
      </c>
      <c r="F16" s="239">
        <f t="shared" si="0"/>
        <v>89.705882352941174</v>
      </c>
      <c r="G16" s="239">
        <f t="shared" si="0"/>
        <v>87.323943661971839</v>
      </c>
      <c r="H16" s="239">
        <f t="shared" si="0"/>
        <v>90.909090909090907</v>
      </c>
      <c r="I16" s="239">
        <f t="shared" si="0"/>
        <v>93.333333333333329</v>
      </c>
    </row>
    <row r="17" spans="1:9" ht="18" customHeight="1">
      <c r="A17" s="445"/>
      <c r="B17" s="446"/>
      <c r="C17" s="441"/>
      <c r="D17" s="441"/>
      <c r="E17" s="441"/>
      <c r="F17" s="441"/>
      <c r="G17" s="441"/>
      <c r="H17" s="441"/>
      <c r="I17" s="441"/>
    </row>
    <row r="18" spans="1:9" ht="18" customHeight="1">
      <c r="A18" s="437" t="s">
        <v>357</v>
      </c>
      <c r="B18" s="440"/>
      <c r="C18" s="440"/>
      <c r="D18" s="440"/>
      <c r="E18" s="440"/>
      <c r="F18" s="440"/>
      <c r="G18" s="440"/>
    </row>
    <row r="19" spans="1:9" ht="18" customHeight="1">
      <c r="A19" s="203"/>
      <c r="B19" s="771" t="s">
        <v>357</v>
      </c>
      <c r="C19" s="772"/>
      <c r="D19" s="772"/>
      <c r="E19" s="772"/>
      <c r="F19" s="772"/>
      <c r="G19" s="772"/>
      <c r="H19" s="772"/>
      <c r="I19" s="772"/>
    </row>
    <row r="20" spans="1:9" ht="18" customHeight="1" thickBot="1">
      <c r="A20" s="203"/>
      <c r="B20" s="203">
        <v>2015</v>
      </c>
      <c r="C20" s="203">
        <v>2016</v>
      </c>
      <c r="D20" s="203">
        <v>2017</v>
      </c>
      <c r="E20" s="203">
        <v>2018</v>
      </c>
      <c r="F20" s="203">
        <v>2019</v>
      </c>
      <c r="G20" s="203">
        <v>2020</v>
      </c>
      <c r="H20" s="393">
        <v>2021</v>
      </c>
      <c r="I20" s="393">
        <v>2022</v>
      </c>
    </row>
    <row r="21" spans="1:9" ht="18" customHeight="1" thickBot="1">
      <c r="A21" s="230" t="s">
        <v>109</v>
      </c>
      <c r="B21" s="240">
        <v>13.378</v>
      </c>
      <c r="C21" s="240">
        <v>12.888</v>
      </c>
      <c r="D21" s="240">
        <v>14.276</v>
      </c>
      <c r="E21" s="240">
        <v>15.002000000000001</v>
      </c>
      <c r="F21" s="240">
        <v>16.048999999999999</v>
      </c>
      <c r="G21" s="240">
        <v>15.577999999999999</v>
      </c>
      <c r="H21" s="240">
        <v>15.36</v>
      </c>
      <c r="I21" s="240">
        <v>15.148999999999999</v>
      </c>
    </row>
    <row r="22" spans="1:9" ht="18" customHeight="1" thickBot="1">
      <c r="A22" s="236" t="s">
        <v>81</v>
      </c>
      <c r="B22" s="236">
        <v>1.018</v>
      </c>
      <c r="C22" s="236">
        <v>1.204</v>
      </c>
      <c r="D22" s="236">
        <v>1.9370000000000001</v>
      </c>
      <c r="E22" s="236">
        <v>4.4279999999999999</v>
      </c>
      <c r="F22" s="236">
        <v>4.6159999999999997</v>
      </c>
      <c r="G22" s="236">
        <v>3.956</v>
      </c>
      <c r="H22" s="236">
        <v>3.6059999999999999</v>
      </c>
      <c r="I22" s="236">
        <v>3.2010000000000001</v>
      </c>
    </row>
    <row r="23" spans="1:9" ht="18" customHeight="1" thickBot="1">
      <c r="A23" s="598" t="s">
        <v>1094</v>
      </c>
      <c r="B23" s="240">
        <v>0.78</v>
      </c>
      <c r="C23" s="240">
        <v>0.879</v>
      </c>
      <c r="D23" s="240">
        <v>1.5780000000000001</v>
      </c>
      <c r="E23" s="240">
        <v>4.0199999999999996</v>
      </c>
      <c r="F23" s="240">
        <v>4.1539999999999999</v>
      </c>
      <c r="G23" s="240">
        <v>3.39</v>
      </c>
      <c r="H23" s="240">
        <v>3.032</v>
      </c>
      <c r="I23" s="240">
        <v>2.6920000000000002</v>
      </c>
    </row>
    <row r="24" spans="1:9" ht="18" customHeight="1" thickBot="1">
      <c r="A24" s="598" t="s">
        <v>1095</v>
      </c>
      <c r="B24" s="240">
        <v>0.23799999999999999</v>
      </c>
      <c r="C24" s="240">
        <v>0.32500000000000001</v>
      </c>
      <c r="D24" s="240">
        <v>0.35899999999999999</v>
      </c>
      <c r="E24" s="240">
        <v>0.40699999999999997</v>
      </c>
      <c r="F24" s="240">
        <v>0.46200000000000002</v>
      </c>
      <c r="G24" s="240">
        <v>0.56599999999999995</v>
      </c>
      <c r="H24" s="240">
        <v>0.57399999999999995</v>
      </c>
      <c r="I24" s="240">
        <v>0.50900000000000001</v>
      </c>
    </row>
    <row r="25" spans="1:9" ht="18" customHeight="1" thickBot="1">
      <c r="A25" s="236" t="s">
        <v>417</v>
      </c>
      <c r="B25" s="236">
        <v>14.396000000000001</v>
      </c>
      <c r="C25" s="236">
        <v>14.092000000000001</v>
      </c>
      <c r="D25" s="236">
        <v>16.212</v>
      </c>
      <c r="E25" s="236">
        <v>19.43</v>
      </c>
      <c r="F25" s="236">
        <v>20.664000000000001</v>
      </c>
      <c r="G25" s="236">
        <v>19.535</v>
      </c>
      <c r="H25" s="236">
        <v>18.966000000000001</v>
      </c>
      <c r="I25" s="236">
        <v>18.350000000000001</v>
      </c>
    </row>
    <row r="26" spans="1:9" ht="18" customHeight="1" thickBot="1">
      <c r="A26" s="599" t="s">
        <v>371</v>
      </c>
      <c r="B26" s="599">
        <v>14.005000000000001</v>
      </c>
      <c r="C26" s="599">
        <v>13.725</v>
      </c>
      <c r="D26" s="599">
        <v>15.647</v>
      </c>
      <c r="E26" s="599">
        <v>16.853999999999999</v>
      </c>
      <c r="F26" s="599">
        <v>17.792000000000002</v>
      </c>
      <c r="G26" s="599">
        <v>17.943999999999999</v>
      </c>
      <c r="H26" s="599">
        <v>17.943999999999999</v>
      </c>
      <c r="I26" s="599">
        <v>17.943999999999999</v>
      </c>
    </row>
    <row r="27" spans="1:9" ht="18" customHeight="1" thickBot="1">
      <c r="A27" s="236" t="s">
        <v>75</v>
      </c>
      <c r="B27" s="236">
        <v>0.78600000000000003</v>
      </c>
      <c r="C27" s="236">
        <v>0.88600000000000001</v>
      </c>
      <c r="D27" s="236">
        <v>0.94199999999999995</v>
      </c>
      <c r="E27" s="236">
        <v>1.4379999999999999</v>
      </c>
      <c r="F27" s="236">
        <v>2.1389999999999998</v>
      </c>
      <c r="G27" s="236">
        <v>1.843</v>
      </c>
      <c r="H27" s="236">
        <v>1.0229999999999999</v>
      </c>
      <c r="I27" s="236">
        <v>0.79500000000000004</v>
      </c>
    </row>
    <row r="28" spans="1:9" ht="18" customHeight="1" thickBot="1">
      <c r="A28" s="600" t="s">
        <v>1094</v>
      </c>
      <c r="B28" s="599">
        <v>0.70599999999999996</v>
      </c>
      <c r="C28" s="599">
        <v>0.79</v>
      </c>
      <c r="D28" s="599">
        <v>0.83699999999999997</v>
      </c>
      <c r="E28" s="599">
        <v>1.3260000000000001</v>
      </c>
      <c r="F28" s="599">
        <v>2.0089999999999999</v>
      </c>
      <c r="G28" s="599">
        <v>1.732</v>
      </c>
      <c r="H28" s="599">
        <v>0.95299999999999996</v>
      </c>
      <c r="I28" s="599">
        <v>0.746</v>
      </c>
    </row>
    <row r="29" spans="1:9" ht="18" customHeight="1" thickBot="1">
      <c r="A29" s="600" t="s">
        <v>1095</v>
      </c>
      <c r="B29" s="599">
        <v>0.08</v>
      </c>
      <c r="C29" s="599">
        <v>9.5000000000000001E-2</v>
      </c>
      <c r="D29" s="599">
        <v>0.105</v>
      </c>
      <c r="E29" s="599">
        <v>0.112</v>
      </c>
      <c r="F29" s="599">
        <v>0.13</v>
      </c>
      <c r="G29" s="599">
        <v>0.111</v>
      </c>
      <c r="H29" s="599">
        <v>7.0000000000000007E-2</v>
      </c>
      <c r="I29" s="599">
        <v>4.9000000000000002E-2</v>
      </c>
    </row>
    <row r="30" spans="1:9" ht="18" customHeight="1" thickBot="1">
      <c r="A30" s="236" t="s">
        <v>418</v>
      </c>
      <c r="B30" s="236">
        <v>14.791</v>
      </c>
      <c r="C30" s="236">
        <v>14.611000000000001</v>
      </c>
      <c r="D30" s="236">
        <v>16.588999999999999</v>
      </c>
      <c r="E30" s="236">
        <v>18.292999999999999</v>
      </c>
      <c r="F30" s="236">
        <v>19.93</v>
      </c>
      <c r="G30" s="236">
        <v>19.786999999999999</v>
      </c>
      <c r="H30" s="236">
        <v>18.966999999999999</v>
      </c>
      <c r="I30" s="236">
        <v>18.739000000000001</v>
      </c>
    </row>
    <row r="31" spans="1:9" ht="18" customHeight="1" thickBot="1">
      <c r="A31" s="230" t="s">
        <v>405</v>
      </c>
      <c r="B31" s="240">
        <v>-0.39500000000000002</v>
      </c>
      <c r="C31" s="240">
        <v>-0.51900000000000002</v>
      </c>
      <c r="D31" s="240">
        <v>-0.377</v>
      </c>
      <c r="E31" s="240">
        <v>1.137</v>
      </c>
      <c r="F31" s="240">
        <v>0.73399999999999999</v>
      </c>
      <c r="G31" s="240">
        <v>-0.252</v>
      </c>
      <c r="H31" s="240">
        <v>-1E-3</v>
      </c>
      <c r="I31" s="240">
        <v>-0.38900000000000001</v>
      </c>
    </row>
    <row r="32" spans="1:9" ht="18" customHeight="1" thickBot="1">
      <c r="A32" s="227" t="s">
        <v>29</v>
      </c>
      <c r="B32" s="239">
        <f>B21/B26*100</f>
        <v>95.523027490182074</v>
      </c>
      <c r="C32" s="239">
        <f t="shared" ref="C32:I32" si="1">C21/C26*100</f>
        <v>93.901639344262293</v>
      </c>
      <c r="D32" s="239">
        <f t="shared" si="1"/>
        <v>91.237936984725494</v>
      </c>
      <c r="E32" s="239">
        <f t="shared" si="1"/>
        <v>89.011510620624193</v>
      </c>
      <c r="F32" s="239">
        <f t="shared" si="1"/>
        <v>90.20346223021582</v>
      </c>
      <c r="G32" s="239">
        <f t="shared" si="1"/>
        <v>86.814534106107885</v>
      </c>
      <c r="H32" s="239">
        <f t="shared" si="1"/>
        <v>85.599643334819447</v>
      </c>
      <c r="I32" s="239">
        <f t="shared" si="1"/>
        <v>84.423762817654918</v>
      </c>
    </row>
  </sheetData>
  <mergeCells count="2">
    <mergeCell ref="B3:I3"/>
    <mergeCell ref="B19:I1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28290"/>
  </sheetPr>
  <dimension ref="A2:S21"/>
  <sheetViews>
    <sheetView zoomScale="70" zoomScaleNormal="70" workbookViewId="0">
      <selection activeCell="A21" sqref="A21"/>
    </sheetView>
  </sheetViews>
  <sheetFormatPr defaultColWidth="9.28515625" defaultRowHeight="18" customHeight="1"/>
  <cols>
    <col min="1" max="1" width="49.42578125" style="436" customWidth="1"/>
    <col min="2" max="18" width="14.42578125" style="436" customWidth="1"/>
    <col min="19" max="19" width="15.7109375" style="436" bestFit="1" customWidth="1"/>
    <col min="20" max="16384" width="9.28515625" style="436"/>
  </cols>
  <sheetData>
    <row r="2" spans="1:19" ht="18" customHeight="1">
      <c r="A2" s="438" t="s">
        <v>364</v>
      </c>
      <c r="B2" s="447"/>
      <c r="C2" s="447"/>
      <c r="D2" s="447"/>
      <c r="E2" s="447"/>
      <c r="F2" s="447"/>
      <c r="G2" s="448"/>
      <c r="H2" s="448"/>
      <c r="I2" s="448"/>
      <c r="J2" s="448"/>
      <c r="K2" s="448"/>
      <c r="L2" s="443"/>
      <c r="M2" s="443"/>
      <c r="N2" s="443"/>
      <c r="O2" s="443"/>
      <c r="P2" s="443"/>
      <c r="Q2" s="440"/>
    </row>
    <row r="3" spans="1:19" ht="18" customHeight="1">
      <c r="A3" s="203"/>
      <c r="B3" s="771" t="s">
        <v>364</v>
      </c>
      <c r="C3" s="772"/>
      <c r="D3" s="772"/>
      <c r="E3" s="772"/>
      <c r="F3" s="772"/>
      <c r="G3" s="772"/>
      <c r="H3" s="772"/>
      <c r="I3" s="772"/>
      <c r="J3" s="772"/>
      <c r="K3" s="772"/>
      <c r="L3" s="772"/>
      <c r="M3" s="772"/>
      <c r="N3" s="772"/>
      <c r="O3" s="772"/>
      <c r="P3" s="772"/>
      <c r="Q3" s="772"/>
      <c r="R3" s="772"/>
      <c r="S3" s="772"/>
    </row>
    <row r="4" spans="1:19" ht="18" customHeight="1" thickBot="1">
      <c r="A4" s="203"/>
      <c r="B4" s="394" t="s">
        <v>89</v>
      </c>
      <c r="C4" s="203" t="s">
        <v>88</v>
      </c>
      <c r="D4" s="394" t="s">
        <v>87</v>
      </c>
      <c r="E4" s="203" t="s">
        <v>86</v>
      </c>
      <c r="F4" s="394" t="s">
        <v>85</v>
      </c>
      <c r="G4" s="203" t="s">
        <v>84</v>
      </c>
      <c r="H4" s="203" t="s">
        <v>159</v>
      </c>
      <c r="I4" s="394" t="s">
        <v>160</v>
      </c>
      <c r="J4" s="203" t="s">
        <v>211</v>
      </c>
      <c r="K4" s="395" t="s">
        <v>212</v>
      </c>
      <c r="L4" s="395" t="s">
        <v>213</v>
      </c>
      <c r="M4" s="395" t="s">
        <v>338</v>
      </c>
      <c r="N4" s="395" t="s">
        <v>346</v>
      </c>
      <c r="O4" s="395" t="s">
        <v>347</v>
      </c>
      <c r="P4" s="395" t="s">
        <v>404</v>
      </c>
      <c r="Q4" s="395" t="s">
        <v>869</v>
      </c>
      <c r="R4" s="395" t="s">
        <v>883</v>
      </c>
      <c r="S4" s="394" t="s">
        <v>973</v>
      </c>
    </row>
    <row r="5" spans="1:19" ht="18" customHeight="1" thickBot="1">
      <c r="A5" s="295" t="s">
        <v>1113</v>
      </c>
      <c r="B5" s="296">
        <v>4592.7536000000009</v>
      </c>
      <c r="C5" s="296">
        <v>4614.143399999999</v>
      </c>
      <c r="D5" s="296">
        <v>4649.9448000000002</v>
      </c>
      <c r="E5" s="296">
        <v>4708.0829999999996</v>
      </c>
      <c r="F5" s="296">
        <v>4710.3810000000003</v>
      </c>
      <c r="G5" s="296">
        <v>4723.4750000000004</v>
      </c>
      <c r="H5" s="296">
        <v>4770.0380000000005</v>
      </c>
      <c r="I5" s="296">
        <v>4755.8900000000012</v>
      </c>
      <c r="J5" s="296">
        <v>4741.1710000000003</v>
      </c>
      <c r="K5" s="296">
        <v>4761.2330000000011</v>
      </c>
      <c r="L5" s="296">
        <v>4821.8647999999994</v>
      </c>
      <c r="M5" s="296">
        <v>4844.17</v>
      </c>
      <c r="N5" s="296">
        <v>4850.9026799999992</v>
      </c>
      <c r="O5" s="296">
        <v>4879.5419999999995</v>
      </c>
      <c r="P5" s="296">
        <v>4853.8370000000004</v>
      </c>
      <c r="Q5" s="296">
        <v>4863.7310000000007</v>
      </c>
      <c r="R5" s="296">
        <v>4811.8440825999996</v>
      </c>
      <c r="S5" s="296">
        <v>4873.6689859111675</v>
      </c>
    </row>
    <row r="6" spans="1:19" ht="18" customHeight="1" thickBot="1">
      <c r="A6" s="295" t="s">
        <v>1114</v>
      </c>
      <c r="B6" s="202">
        <v>2.1219470602559647</v>
      </c>
      <c r="C6" s="202">
        <v>2.3655875107826088</v>
      </c>
      <c r="D6" s="202">
        <v>2.3255136276026329</v>
      </c>
      <c r="E6" s="202">
        <v>2.2186585070823948</v>
      </c>
      <c r="F6" s="202">
        <v>2.4160510052159259</v>
      </c>
      <c r="G6" s="202">
        <v>2.5241649421241776</v>
      </c>
      <c r="H6" s="202">
        <v>2.6752134888652876</v>
      </c>
      <c r="I6" s="202">
        <v>1.8330722535634754</v>
      </c>
      <c r="J6" s="202">
        <v>2.8288285742066672</v>
      </c>
      <c r="K6" s="202">
        <v>1.7001940463741216</v>
      </c>
      <c r="L6" s="202">
        <v>2.5430965731319182</v>
      </c>
      <c r="M6" s="202">
        <v>2.0682242778432629</v>
      </c>
      <c r="N6" s="202">
        <v>2.1174553846130761</v>
      </c>
      <c r="O6" s="202">
        <v>2.6413872449504483</v>
      </c>
      <c r="P6" s="202">
        <v>2.0004565460274004</v>
      </c>
      <c r="Q6" s="202">
        <v>2.4014136472596861</v>
      </c>
      <c r="R6" s="202">
        <v>2.534099150072906</v>
      </c>
      <c r="S6" s="202">
        <v>1.6701853410733063</v>
      </c>
    </row>
    <row r="7" spans="1:19" ht="18" customHeight="1" thickBot="1">
      <c r="A7" s="295" t="s">
        <v>1128</v>
      </c>
      <c r="B7" s="202">
        <v>0.1984284157536032</v>
      </c>
      <c r="C7" s="202">
        <v>0.18649291444193214</v>
      </c>
      <c r="D7" s="202">
        <v>0.19634697706850043</v>
      </c>
      <c r="E7" s="202">
        <v>0.18608060956868808</v>
      </c>
      <c r="F7" s="202">
        <v>0.19558171799827348</v>
      </c>
      <c r="G7" s="202">
        <v>0.18450836756038624</v>
      </c>
      <c r="H7" s="202">
        <v>0.18774832750431591</v>
      </c>
      <c r="I7" s="202">
        <v>0.16778956834738681</v>
      </c>
      <c r="J7" s="202">
        <v>0.18510642739763614</v>
      </c>
      <c r="K7" s="202">
        <v>0.17721344110329559</v>
      </c>
      <c r="L7" s="202">
        <v>0.1895541769100188</v>
      </c>
      <c r="M7" s="202">
        <v>0.17384964112576018</v>
      </c>
      <c r="N7" s="202">
        <v>0.21304737250488481</v>
      </c>
      <c r="O7" s="202">
        <v>0.17562979409966517</v>
      </c>
      <c r="P7" s="202">
        <v>0.19772524961662802</v>
      </c>
      <c r="Q7" s="202">
        <v>0.17561589303953906</v>
      </c>
      <c r="R7" s="202">
        <v>0.18630480190984025</v>
      </c>
      <c r="S7" s="202">
        <v>0.17086593557832463</v>
      </c>
    </row>
    <row r="8" spans="1:19" ht="18" customHeight="1" thickBot="1">
      <c r="A8" s="295" t="s">
        <v>83</v>
      </c>
      <c r="B8" s="296">
        <v>917.84496100000047</v>
      </c>
      <c r="C8" s="296">
        <v>829.70047500000044</v>
      </c>
      <c r="D8" s="296">
        <v>848.22281000000032</v>
      </c>
      <c r="E8" s="296">
        <v>909.03242599999999</v>
      </c>
      <c r="F8" s="296">
        <v>727.87034300000005</v>
      </c>
      <c r="G8" s="296">
        <v>780.27281800000003</v>
      </c>
      <c r="H8" s="296">
        <v>740.77478599999995</v>
      </c>
      <c r="I8" s="296">
        <v>899.64757699999984</v>
      </c>
      <c r="J8" s="296">
        <v>425.46714899999984</v>
      </c>
      <c r="K8" s="296">
        <v>631.02199999999937</v>
      </c>
      <c r="L8" s="296">
        <v>210.75809999999956</v>
      </c>
      <c r="M8" s="296">
        <v>432.99999999999994</v>
      </c>
      <c r="N8" s="296">
        <v>322.3</v>
      </c>
      <c r="O8" s="296">
        <v>530.73200000000008</v>
      </c>
      <c r="P8" s="296">
        <v>783.58481100000029</v>
      </c>
      <c r="Q8" s="296">
        <v>677.28517799999918</v>
      </c>
      <c r="R8" s="296">
        <v>616.99278699999923</v>
      </c>
      <c r="S8" s="349">
        <v>670.46150682619123</v>
      </c>
    </row>
    <row r="9" spans="1:19" ht="18" customHeight="1" thickBot="1">
      <c r="A9" s="235" t="s">
        <v>109</v>
      </c>
      <c r="B9" s="297">
        <v>1933.8000000000002</v>
      </c>
      <c r="C9" s="297">
        <v>2035.6</v>
      </c>
      <c r="D9" s="297">
        <v>2123.2000000000003</v>
      </c>
      <c r="E9" s="297">
        <v>1943.7289000000001</v>
      </c>
      <c r="F9" s="297">
        <v>2225.8217999999997</v>
      </c>
      <c r="G9" s="297">
        <v>2199.8618999999999</v>
      </c>
      <c r="H9" s="297">
        <v>2395.8319999999999</v>
      </c>
      <c r="I9" s="297">
        <v>1462.771</v>
      </c>
      <c r="J9" s="297">
        <v>2482.64</v>
      </c>
      <c r="K9" s="297">
        <v>1434.5463500000001</v>
      </c>
      <c r="L9" s="297">
        <v>2324.402</v>
      </c>
      <c r="M9" s="297">
        <v>1741.77</v>
      </c>
      <c r="N9" s="297">
        <v>2188.3309999999997</v>
      </c>
      <c r="O9" s="297">
        <v>2263.6502650000002</v>
      </c>
      <c r="P9" s="297">
        <v>1919.8904240000002</v>
      </c>
      <c r="Q9" s="297">
        <v>2051.1637759999999</v>
      </c>
      <c r="R9" s="297">
        <v>2271.7429999999999</v>
      </c>
      <c r="S9" s="423">
        <v>1390.8368400000002</v>
      </c>
    </row>
    <row r="10" spans="1:19" ht="18" customHeight="1" thickBot="1">
      <c r="A10" s="295" t="s">
        <v>81</v>
      </c>
      <c r="B10" s="296">
        <v>194.58764199999996</v>
      </c>
      <c r="C10" s="296">
        <v>229.31657200000004</v>
      </c>
      <c r="D10" s="296">
        <v>165.057073</v>
      </c>
      <c r="E10" s="296">
        <v>99.298520999999994</v>
      </c>
      <c r="F10" s="296">
        <v>86.247996000000001</v>
      </c>
      <c r="G10" s="296">
        <v>83.090801999999996</v>
      </c>
      <c r="H10" s="296">
        <v>97.798563999999999</v>
      </c>
      <c r="I10" s="296">
        <v>154.71559999999999</v>
      </c>
      <c r="J10" s="296">
        <v>55.460334000000003</v>
      </c>
      <c r="K10" s="296">
        <v>226.71754499999997</v>
      </c>
      <c r="L10" s="296">
        <v>100.07427400000002</v>
      </c>
      <c r="M10" s="296">
        <v>92.451221000000004</v>
      </c>
      <c r="N10" s="296">
        <v>182.16893400000004</v>
      </c>
      <c r="O10" s="296">
        <v>146.899552</v>
      </c>
      <c r="P10" s="296">
        <v>252.55335199999996</v>
      </c>
      <c r="Q10" s="296">
        <v>167.64031100000003</v>
      </c>
      <c r="R10" s="296">
        <v>150.593627</v>
      </c>
      <c r="S10" s="349">
        <v>200</v>
      </c>
    </row>
    <row r="11" spans="1:19" ht="18" customHeight="1" thickBot="1">
      <c r="A11" s="295" t="s">
        <v>75</v>
      </c>
      <c r="B11" s="296">
        <v>345.61066999999997</v>
      </c>
      <c r="C11" s="296">
        <v>398.05372500000004</v>
      </c>
      <c r="D11" s="296">
        <v>406.92031099999997</v>
      </c>
      <c r="E11" s="296">
        <v>422.96138199999996</v>
      </c>
      <c r="F11" s="296">
        <v>480.47308600000002</v>
      </c>
      <c r="G11" s="296">
        <v>538.11717500000009</v>
      </c>
      <c r="H11" s="296">
        <v>608.70008200000007</v>
      </c>
      <c r="I11" s="296">
        <v>542.441598</v>
      </c>
      <c r="J11" s="296">
        <v>664.1345070000001</v>
      </c>
      <c r="K11" s="296">
        <v>563.40541999999994</v>
      </c>
      <c r="L11" s="296">
        <v>629.71030099999996</v>
      </c>
      <c r="M11" s="296">
        <v>616.1876289999999</v>
      </c>
      <c r="N11" s="296">
        <v>624.18425400000001</v>
      </c>
      <c r="O11" s="296">
        <v>708.92384800000002</v>
      </c>
      <c r="P11" s="296">
        <v>821.04990600000008</v>
      </c>
      <c r="Q11" s="296">
        <v>803.87609900000007</v>
      </c>
      <c r="R11" s="296">
        <v>820.02543100000014</v>
      </c>
      <c r="S11" s="349">
        <v>600</v>
      </c>
    </row>
    <row r="12" spans="1:19" ht="18" customHeight="1" thickBot="1">
      <c r="A12" s="235" t="s">
        <v>417</v>
      </c>
      <c r="B12" s="297">
        <f>B8+B9+B10-B11</f>
        <v>2700.6219330000008</v>
      </c>
      <c r="C12" s="297">
        <f t="shared" ref="C12:S12" si="0">C8+C9+C10-C11</f>
        <v>2696.5633220000004</v>
      </c>
      <c r="D12" s="297">
        <f t="shared" si="0"/>
        <v>2729.5595720000006</v>
      </c>
      <c r="E12" s="297">
        <f t="shared" si="0"/>
        <v>2529.098465</v>
      </c>
      <c r="F12" s="297">
        <f t="shared" si="0"/>
        <v>2559.4670529999999</v>
      </c>
      <c r="G12" s="297">
        <f t="shared" si="0"/>
        <v>2525.1083449999996</v>
      </c>
      <c r="H12" s="297">
        <f t="shared" si="0"/>
        <v>2625.7052679999997</v>
      </c>
      <c r="I12" s="297">
        <f t="shared" si="0"/>
        <v>1974.692579</v>
      </c>
      <c r="J12" s="297">
        <f t="shared" si="0"/>
        <v>2299.4329759999991</v>
      </c>
      <c r="K12" s="297">
        <f t="shared" si="0"/>
        <v>1728.8804749999995</v>
      </c>
      <c r="L12" s="297">
        <f t="shared" si="0"/>
        <v>2005.5240729999996</v>
      </c>
      <c r="M12" s="297">
        <f t="shared" si="0"/>
        <v>1651.0335919999998</v>
      </c>
      <c r="N12" s="297">
        <f t="shared" si="0"/>
        <v>2068.6156799999999</v>
      </c>
      <c r="O12" s="297">
        <f t="shared" si="0"/>
        <v>2232.3579690000001</v>
      </c>
      <c r="P12" s="297">
        <f t="shared" si="0"/>
        <v>2134.9786810000001</v>
      </c>
      <c r="Q12" s="297">
        <f t="shared" si="0"/>
        <v>2092.2131659999991</v>
      </c>
      <c r="R12" s="297">
        <f t="shared" si="0"/>
        <v>2219.3039829999993</v>
      </c>
      <c r="S12" s="423">
        <f t="shared" si="0"/>
        <v>1661.2983468261914</v>
      </c>
    </row>
    <row r="13" spans="1:19" ht="18" customHeight="1" thickBot="1">
      <c r="A13" s="295" t="s">
        <v>2</v>
      </c>
      <c r="B13" s="296">
        <f>B12-B18</f>
        <v>1873.7927999999999</v>
      </c>
      <c r="C13" s="296">
        <f t="shared" ref="C13:S13" si="1">C12-C18</f>
        <v>1849.6645000000001</v>
      </c>
      <c r="D13" s="296">
        <f t="shared" si="1"/>
        <v>1821.701</v>
      </c>
      <c r="E13" s="296">
        <f t="shared" si="1"/>
        <v>1803.0639999999999</v>
      </c>
      <c r="F13" s="296">
        <f t="shared" si="1"/>
        <v>1780.1964999999998</v>
      </c>
      <c r="G13" s="296">
        <f t="shared" si="1"/>
        <v>1786.1413</v>
      </c>
      <c r="H13" s="296">
        <f t="shared" si="1"/>
        <v>1728.8525</v>
      </c>
      <c r="I13" s="296">
        <f t="shared" si="1"/>
        <v>1552.3420000000001</v>
      </c>
      <c r="J13" s="296">
        <f t="shared" si="1"/>
        <v>1670.4335999999998</v>
      </c>
      <c r="K13" s="296">
        <f t="shared" si="1"/>
        <v>1517.8670769999999</v>
      </c>
      <c r="L13" s="296">
        <f t="shared" si="1"/>
        <v>1572.5240729999996</v>
      </c>
      <c r="M13" s="296">
        <f t="shared" si="1"/>
        <v>1328.7335920000003</v>
      </c>
      <c r="N13" s="296">
        <f t="shared" si="1"/>
        <v>1537.8836799999995</v>
      </c>
      <c r="O13" s="296">
        <f t="shared" si="1"/>
        <v>1448.773158</v>
      </c>
      <c r="P13" s="296">
        <f t="shared" si="1"/>
        <v>1457.6935030000009</v>
      </c>
      <c r="Q13" s="296">
        <f t="shared" si="1"/>
        <v>1475.2203789999999</v>
      </c>
      <c r="R13" s="296">
        <f t="shared" si="1"/>
        <v>1548.8424761738081</v>
      </c>
      <c r="S13" s="349">
        <f t="shared" si="1"/>
        <v>1380.2778494804147</v>
      </c>
    </row>
    <row r="14" spans="1:19" ht="18" customHeight="1" thickBot="1">
      <c r="A14" s="402" t="s">
        <v>365</v>
      </c>
      <c r="B14" s="296">
        <v>1651.5</v>
      </c>
      <c r="C14" s="296">
        <v>1615</v>
      </c>
      <c r="D14" s="296">
        <v>1591.1</v>
      </c>
      <c r="E14" s="296">
        <v>1560.1</v>
      </c>
      <c r="F14" s="296">
        <v>1531.3999999999999</v>
      </c>
      <c r="G14" s="296">
        <v>1523.7</v>
      </c>
      <c r="H14" s="296">
        <v>1462</v>
      </c>
      <c r="I14" s="296">
        <v>1290.9000000000001</v>
      </c>
      <c r="J14" s="296">
        <v>1385.9119999999998</v>
      </c>
      <c r="K14" s="296">
        <v>1237.7398769999998</v>
      </c>
      <c r="L14" s="296">
        <v>1266.7660779999994</v>
      </c>
      <c r="M14" s="296">
        <v>1039.967856</v>
      </c>
      <c r="N14" s="296">
        <v>1258.6723229999998</v>
      </c>
      <c r="O14" s="296">
        <v>1124.2950430000001</v>
      </c>
      <c r="P14" s="296">
        <v>1111.8809390000008</v>
      </c>
      <c r="Q14" s="296">
        <v>1131.7716799999998</v>
      </c>
      <c r="R14" s="296">
        <v>1206.8670878622363</v>
      </c>
      <c r="S14" s="349">
        <v>1072.5</v>
      </c>
    </row>
    <row r="15" spans="1:19" ht="18" customHeight="1" thickBot="1">
      <c r="A15" s="402" t="s">
        <v>366</v>
      </c>
      <c r="B15" s="296">
        <f>B13-B14</f>
        <v>222.29279999999994</v>
      </c>
      <c r="C15" s="296">
        <f t="shared" ref="C15:S15" si="2">C13-C14</f>
        <v>234.66450000000009</v>
      </c>
      <c r="D15" s="296">
        <f t="shared" si="2"/>
        <v>230.60100000000011</v>
      </c>
      <c r="E15" s="296">
        <f t="shared" si="2"/>
        <v>242.96399999999994</v>
      </c>
      <c r="F15" s="296">
        <f t="shared" si="2"/>
        <v>248.79649999999992</v>
      </c>
      <c r="G15" s="296">
        <f t="shared" si="2"/>
        <v>262.44129999999996</v>
      </c>
      <c r="H15" s="296">
        <f t="shared" si="2"/>
        <v>266.85249999999996</v>
      </c>
      <c r="I15" s="296">
        <f t="shared" si="2"/>
        <v>261.44200000000001</v>
      </c>
      <c r="J15" s="296">
        <f t="shared" si="2"/>
        <v>284.52160000000003</v>
      </c>
      <c r="K15" s="296">
        <f t="shared" si="2"/>
        <v>280.12720000000013</v>
      </c>
      <c r="L15" s="296">
        <f t="shared" si="2"/>
        <v>305.75799500000016</v>
      </c>
      <c r="M15" s="296">
        <f t="shared" si="2"/>
        <v>288.76573600000029</v>
      </c>
      <c r="N15" s="296">
        <f t="shared" si="2"/>
        <v>279.21135699999968</v>
      </c>
      <c r="O15" s="296">
        <f t="shared" si="2"/>
        <v>324.47811499999989</v>
      </c>
      <c r="P15" s="296">
        <f t="shared" si="2"/>
        <v>345.81256400000007</v>
      </c>
      <c r="Q15" s="296">
        <f t="shared" si="2"/>
        <v>343.44869900000003</v>
      </c>
      <c r="R15" s="296">
        <f t="shared" si="2"/>
        <v>341.97538831157181</v>
      </c>
      <c r="S15" s="349">
        <f t="shared" si="2"/>
        <v>307.77784948041472</v>
      </c>
    </row>
    <row r="16" spans="1:19" ht="18" customHeight="1" thickBot="1">
      <c r="A16" s="298" t="s">
        <v>975</v>
      </c>
      <c r="B16" s="208">
        <v>4.3064183070135496</v>
      </c>
      <c r="C16" s="208">
        <v>4.2326930909813996</v>
      </c>
      <c r="D16" s="208">
        <v>4.1570765358764845</v>
      </c>
      <c r="E16" s="208">
        <v>4.0967667418093168</v>
      </c>
      <c r="F16" s="208">
        <v>4.0358359410837643</v>
      </c>
      <c r="G16" s="208">
        <v>4.0566314090160009</v>
      </c>
      <c r="H16" s="208">
        <v>3.9247298394653001</v>
      </c>
      <c r="I16" s="208">
        <v>3.5140017595615207</v>
      </c>
      <c r="J16" s="208">
        <v>3.7741321073457001</v>
      </c>
      <c r="K16" s="208">
        <v>3.4264637221014289</v>
      </c>
      <c r="L16" s="208">
        <v>3.5398481141396139</v>
      </c>
      <c r="M16" s="208">
        <v>2.9847866482976015</v>
      </c>
      <c r="N16" s="208">
        <v>3.449164220894184</v>
      </c>
      <c r="O16" s="208">
        <v>3.245986038058144</v>
      </c>
      <c r="P16" s="208">
        <v>3.2619116203070533</v>
      </c>
      <c r="Q16" s="208">
        <v>3.2983235147408561</v>
      </c>
      <c r="R16" s="208">
        <v>3.4649076452804302</v>
      </c>
      <c r="S16" s="208">
        <v>3.0635914610487593</v>
      </c>
    </row>
    <row r="17" spans="1:19" ht="18" customHeight="1" thickBot="1">
      <c r="A17" s="402" t="s">
        <v>365</v>
      </c>
      <c r="B17" s="208">
        <v>13.41447268491706</v>
      </c>
      <c r="C17" s="208">
        <v>13.015376680313341</v>
      </c>
      <c r="D17" s="208">
        <v>12.702723848483826</v>
      </c>
      <c r="E17" s="208">
        <v>12.340923041874179</v>
      </c>
      <c r="F17" s="208">
        <v>12.04560560355846</v>
      </c>
      <c r="G17" s="208">
        <v>11.946025322092655</v>
      </c>
      <c r="H17" s="208">
        <v>11.441128273673044</v>
      </c>
      <c r="I17" s="208">
        <v>10.095204132863493</v>
      </c>
      <c r="J17" s="208">
        <v>10.804107380624965</v>
      </c>
      <c r="K17" s="208">
        <v>9.6274594033298673</v>
      </c>
      <c r="L17" s="208">
        <v>9.8692844031836859</v>
      </c>
      <c r="M17" s="208">
        <v>8.1112449195909004</v>
      </c>
      <c r="N17" s="208">
        <v>9.8191933917333483</v>
      </c>
      <c r="O17" s="208">
        <v>8.7859711655080179</v>
      </c>
      <c r="P17" s="208">
        <v>8.6952787010114871</v>
      </c>
      <c r="Q17" s="208">
        <v>8.855782654657304</v>
      </c>
      <c r="R17" s="208">
        <v>9.4662330272396833</v>
      </c>
      <c r="S17" s="208">
        <v>8.3603567085528958</v>
      </c>
    </row>
    <row r="18" spans="1:19" ht="18" customHeight="1" thickBot="1">
      <c r="A18" s="217" t="s">
        <v>114</v>
      </c>
      <c r="B18" s="299">
        <v>826.82913300000087</v>
      </c>
      <c r="C18" s="299">
        <v>846.89882200000034</v>
      </c>
      <c r="D18" s="299">
        <v>907.85857200000055</v>
      </c>
      <c r="E18" s="299">
        <v>726.03446500000018</v>
      </c>
      <c r="F18" s="299">
        <v>779.27055300000006</v>
      </c>
      <c r="G18" s="299">
        <v>738.96704499999964</v>
      </c>
      <c r="H18" s="299">
        <v>896.85276799999974</v>
      </c>
      <c r="I18" s="299">
        <v>422.35057899999993</v>
      </c>
      <c r="J18" s="299">
        <v>628.9993759999993</v>
      </c>
      <c r="K18" s="299">
        <v>211.0133979999996</v>
      </c>
      <c r="L18" s="299">
        <v>433</v>
      </c>
      <c r="M18" s="299">
        <v>322.2999999999995</v>
      </c>
      <c r="N18" s="299">
        <v>530.73200000000043</v>
      </c>
      <c r="O18" s="299">
        <v>783.58481100000017</v>
      </c>
      <c r="P18" s="299">
        <v>677.28517799999918</v>
      </c>
      <c r="Q18" s="299">
        <v>616.99278699999923</v>
      </c>
      <c r="R18" s="299">
        <v>670.46150682619123</v>
      </c>
      <c r="S18" s="432">
        <v>281.02049734577668</v>
      </c>
    </row>
    <row r="19" spans="1:19" ht="18" customHeight="1" thickBot="1">
      <c r="A19" s="283" t="s">
        <v>29</v>
      </c>
      <c r="B19" s="452">
        <f>B9/B13*100</f>
        <v>103.20244586274427</v>
      </c>
      <c r="C19" s="452">
        <f t="shared" ref="C19:S19" si="3">C9/C13*100</f>
        <v>110.05239058218395</v>
      </c>
      <c r="D19" s="452">
        <f t="shared" si="3"/>
        <v>116.55041085227489</v>
      </c>
      <c r="E19" s="452">
        <f t="shared" si="3"/>
        <v>107.80143688743162</v>
      </c>
      <c r="F19" s="452">
        <f t="shared" si="3"/>
        <v>125.03236580905535</v>
      </c>
      <c r="G19" s="452">
        <f t="shared" si="3"/>
        <v>123.16281472244104</v>
      </c>
      <c r="H19" s="452">
        <f t="shared" si="3"/>
        <v>138.57931778448423</v>
      </c>
      <c r="I19" s="452">
        <f t="shared" si="3"/>
        <v>94.229944174672838</v>
      </c>
      <c r="J19" s="452">
        <f t="shared" si="3"/>
        <v>148.6224893943704</v>
      </c>
      <c r="K19" s="452">
        <f t="shared" si="3"/>
        <v>94.510670383293387</v>
      </c>
      <c r="L19" s="452">
        <f t="shared" si="3"/>
        <v>147.81344463398881</v>
      </c>
      <c r="M19" s="452">
        <f t="shared" si="3"/>
        <v>131.08496770810922</v>
      </c>
      <c r="N19" s="452">
        <f t="shared" si="3"/>
        <v>142.29496212613429</v>
      </c>
      <c r="O19" s="452">
        <f t="shared" si="3"/>
        <v>156.24601080578552</v>
      </c>
      <c r="P19" s="452">
        <f t="shared" si="3"/>
        <v>131.70741449068521</v>
      </c>
      <c r="Q19" s="452">
        <f t="shared" si="3"/>
        <v>139.04117684372093</v>
      </c>
      <c r="R19" s="452">
        <f t="shared" si="3"/>
        <v>146.67359882923751</v>
      </c>
      <c r="S19" s="453">
        <f t="shared" si="3"/>
        <v>100.76499021726389</v>
      </c>
    </row>
    <row r="20" spans="1:19" ht="18" customHeight="1">
      <c r="A20" s="583" t="s">
        <v>1106</v>
      </c>
      <c r="B20" s="442"/>
      <c r="C20" s="442"/>
      <c r="D20" s="442"/>
      <c r="E20" s="442"/>
      <c r="F20" s="442"/>
      <c r="G20" s="442"/>
      <c r="H20" s="442"/>
      <c r="I20" s="442"/>
      <c r="J20" s="442"/>
      <c r="K20" s="442"/>
      <c r="L20" s="443"/>
      <c r="M20" s="443"/>
      <c r="N20" s="443"/>
      <c r="O20" s="449"/>
      <c r="P20" s="449"/>
      <c r="Q20" s="450"/>
      <c r="R20" s="450"/>
      <c r="S20" s="451"/>
    </row>
    <row r="21" spans="1:19" ht="18" customHeight="1">
      <c r="A21" s="732" t="s">
        <v>1244</v>
      </c>
      <c r="B21" s="442"/>
      <c r="C21" s="442"/>
      <c r="D21" s="442"/>
      <c r="E21" s="442"/>
      <c r="F21" s="442"/>
      <c r="G21" s="442"/>
      <c r="H21" s="442"/>
      <c r="I21" s="442"/>
      <c r="J21" s="442"/>
      <c r="K21" s="442"/>
      <c r="L21" s="443"/>
      <c r="M21" s="443"/>
      <c r="N21" s="443"/>
      <c r="O21" s="449"/>
      <c r="P21" s="449"/>
      <c r="Q21" s="450"/>
      <c r="R21" s="450"/>
      <c r="S21" s="451"/>
    </row>
  </sheetData>
  <mergeCells count="1">
    <mergeCell ref="B3:S3"/>
  </mergeCells>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213"/>
  <sheetViews>
    <sheetView topLeftCell="A2" zoomScale="70" zoomScaleNormal="70" workbookViewId="0">
      <selection activeCell="A2" sqref="A2"/>
    </sheetView>
  </sheetViews>
  <sheetFormatPr defaultColWidth="9.28515625" defaultRowHeight="15"/>
  <cols>
    <col min="1" max="25" width="9.28515625" style="436"/>
    <col min="26" max="27" width="15.140625" style="667" customWidth="1"/>
    <col min="28" max="28" width="23.7109375" style="667" customWidth="1"/>
    <col min="29" max="16384" width="9.28515625" style="436"/>
  </cols>
  <sheetData>
    <row r="1" spans="1:31" ht="18" customHeight="1">
      <c r="A1" s="443"/>
      <c r="B1" s="443"/>
      <c r="C1" s="443"/>
      <c r="D1" s="443"/>
      <c r="E1" s="443"/>
      <c r="F1" s="443"/>
      <c r="G1" s="443"/>
      <c r="H1" s="443"/>
      <c r="I1" s="443"/>
      <c r="J1" s="443"/>
      <c r="K1" s="443"/>
      <c r="L1" s="443"/>
      <c r="M1" s="443"/>
      <c r="N1" s="443"/>
      <c r="O1" s="443"/>
      <c r="P1" s="443"/>
      <c r="Q1" s="443"/>
      <c r="R1" s="443"/>
      <c r="S1" s="443"/>
      <c r="T1" s="443"/>
      <c r="U1" s="443"/>
      <c r="V1" s="443"/>
      <c r="W1" s="443"/>
      <c r="X1" s="443"/>
      <c r="Y1" s="443"/>
      <c r="Z1" s="661"/>
      <c r="AA1" s="661"/>
      <c r="AB1" s="661"/>
    </row>
    <row r="2" spans="1:31" ht="18" customHeight="1">
      <c r="A2" s="467" t="s">
        <v>358</v>
      </c>
      <c r="B2" s="467"/>
      <c r="C2" s="443"/>
      <c r="D2" s="443"/>
      <c r="E2" s="443"/>
      <c r="F2" s="443"/>
      <c r="G2" s="443"/>
      <c r="H2" s="443"/>
      <c r="I2" s="443"/>
      <c r="J2" s="443"/>
      <c r="K2" s="443"/>
      <c r="L2" s="443"/>
      <c r="M2" s="443"/>
      <c r="N2" s="443"/>
      <c r="O2" s="443"/>
      <c r="P2" s="443"/>
      <c r="Q2" s="443"/>
      <c r="R2" s="443"/>
      <c r="S2" s="443"/>
      <c r="T2" s="443"/>
      <c r="U2" s="443"/>
      <c r="V2" s="443"/>
      <c r="W2" s="443"/>
      <c r="X2" s="443"/>
      <c r="Y2" s="443"/>
      <c r="Z2" s="661"/>
      <c r="AA2" s="661"/>
      <c r="AB2" s="668"/>
    </row>
    <row r="3" spans="1:31" ht="18" customHeight="1">
      <c r="A3" s="215"/>
      <c r="B3" s="211"/>
      <c r="C3" s="771" t="str">
        <f>A2</f>
        <v>Olives for oil area (thousand hectares)</v>
      </c>
      <c r="D3" s="772"/>
      <c r="E3" s="772"/>
      <c r="F3" s="772"/>
      <c r="G3" s="772"/>
      <c r="H3" s="772"/>
      <c r="I3" s="772"/>
      <c r="J3" s="772"/>
      <c r="K3" s="772"/>
      <c r="L3" s="772"/>
      <c r="M3" s="772"/>
      <c r="N3" s="772"/>
      <c r="O3" s="772"/>
      <c r="P3" s="772"/>
      <c r="Q3" s="772"/>
      <c r="R3" s="772"/>
      <c r="S3" s="772"/>
      <c r="T3" s="772"/>
      <c r="U3" s="772"/>
      <c r="V3" s="772"/>
      <c r="W3" s="772"/>
      <c r="X3" s="772"/>
      <c r="Y3" s="772"/>
      <c r="Z3" s="775" t="s">
        <v>58</v>
      </c>
      <c r="AA3" s="768"/>
      <c r="AB3" s="255" t="s">
        <v>1066</v>
      </c>
    </row>
    <row r="4" spans="1:31" ht="26.25" thickBot="1">
      <c r="A4" s="215"/>
      <c r="B4" s="216"/>
      <c r="C4" s="203">
        <v>2000</v>
      </c>
      <c r="D4" s="203">
        <v>2001</v>
      </c>
      <c r="E4" s="203">
        <v>2002</v>
      </c>
      <c r="F4" s="464">
        <v>2003</v>
      </c>
      <c r="G4" s="203">
        <v>2004</v>
      </c>
      <c r="H4" s="464">
        <v>2005</v>
      </c>
      <c r="I4" s="203">
        <v>2006</v>
      </c>
      <c r="J4" s="464">
        <v>2007</v>
      </c>
      <c r="K4" s="203">
        <v>2008</v>
      </c>
      <c r="L4" s="464">
        <v>2009</v>
      </c>
      <c r="M4" s="203">
        <v>2010</v>
      </c>
      <c r="N4" s="464">
        <v>2011</v>
      </c>
      <c r="O4" s="203">
        <v>2012</v>
      </c>
      <c r="P4" s="465">
        <v>2013</v>
      </c>
      <c r="Q4" s="203">
        <v>2014</v>
      </c>
      <c r="R4" s="464">
        <v>2015</v>
      </c>
      <c r="S4" s="203">
        <v>2016</v>
      </c>
      <c r="T4" s="203">
        <v>2017</v>
      </c>
      <c r="U4" s="203">
        <v>2018</v>
      </c>
      <c r="V4" s="203">
        <v>2019</v>
      </c>
      <c r="W4" s="203">
        <v>2020</v>
      </c>
      <c r="X4" s="203">
        <v>2021</v>
      </c>
      <c r="Y4" s="203">
        <v>2022</v>
      </c>
      <c r="Z4" s="214" t="s">
        <v>882</v>
      </c>
      <c r="AA4" s="214" t="s">
        <v>1061</v>
      </c>
      <c r="AB4" s="264" t="s">
        <v>1062</v>
      </c>
    </row>
    <row r="5" spans="1:31" ht="18" customHeight="1" thickBot="1">
      <c r="A5" s="235" t="s">
        <v>373</v>
      </c>
      <c r="B5" s="309"/>
      <c r="C5" s="310">
        <f t="shared" ref="C5:V5" si="0">SUM(C6:C32)</f>
        <v>4555.3816000000006</v>
      </c>
      <c r="D5" s="310">
        <f t="shared" si="0"/>
        <v>4420.5996000000005</v>
      </c>
      <c r="E5" s="310">
        <f t="shared" si="0"/>
        <v>4473.2014000000008</v>
      </c>
      <c r="F5" s="310">
        <f t="shared" si="0"/>
        <v>4574.3171999999995</v>
      </c>
      <c r="G5" s="310">
        <f t="shared" si="0"/>
        <v>4584.5660000000007</v>
      </c>
      <c r="H5" s="310">
        <f t="shared" si="0"/>
        <v>4592.7536000000009</v>
      </c>
      <c r="I5" s="310">
        <f t="shared" si="0"/>
        <v>4614.143399999999</v>
      </c>
      <c r="J5" s="310">
        <f t="shared" si="0"/>
        <v>4649.9448000000002</v>
      </c>
      <c r="K5" s="310">
        <f t="shared" si="0"/>
        <v>4708.0829999999996</v>
      </c>
      <c r="L5" s="310">
        <f t="shared" si="0"/>
        <v>4710.3810000000003</v>
      </c>
      <c r="M5" s="310">
        <f t="shared" si="0"/>
        <v>4723.4750000000004</v>
      </c>
      <c r="N5" s="310">
        <f t="shared" si="0"/>
        <v>4770.0380000000005</v>
      </c>
      <c r="O5" s="310">
        <f t="shared" si="0"/>
        <v>4755.8900000000012</v>
      </c>
      <c r="P5" s="310">
        <f t="shared" si="0"/>
        <v>4741.1710000000003</v>
      </c>
      <c r="Q5" s="310">
        <f t="shared" si="0"/>
        <v>4761.2330000000011</v>
      </c>
      <c r="R5" s="310">
        <f t="shared" si="0"/>
        <v>4821.8647999999994</v>
      </c>
      <c r="S5" s="310">
        <f t="shared" si="0"/>
        <v>4844.17</v>
      </c>
      <c r="T5" s="310">
        <f t="shared" si="0"/>
        <v>4850.9026799999992</v>
      </c>
      <c r="U5" s="310">
        <f t="shared" si="0"/>
        <v>4879.5419999999995</v>
      </c>
      <c r="V5" s="310">
        <f t="shared" si="0"/>
        <v>4853.8370000000004</v>
      </c>
      <c r="W5" s="310">
        <f t="shared" ref="W5" si="1">SUM(W6:W32)</f>
        <v>4863.7310000000007</v>
      </c>
      <c r="X5" s="310">
        <f>SUM(X6:X32)</f>
        <v>4812.8440825999996</v>
      </c>
      <c r="Y5" s="310">
        <f>SUM(Y6:Y32)</f>
        <v>4875.6689859111675</v>
      </c>
      <c r="Z5" s="662">
        <f>IF(ISNUMBER(Y5),(Y5/X5-1)*100,":")</f>
        <v>1.3053592061770702</v>
      </c>
      <c r="AA5" s="662">
        <f>IF(ISNUMBER(Y5),(Y5/((SUM(T5:X5)-MIN(T5:X5)-MAX(T5:X5))/3)-1)*100,":")</f>
        <v>0.40180111570571331</v>
      </c>
      <c r="AB5" s="693">
        <f>((((SUM(U5:Y5)-MIN(U5:Y5)-MAX(U5:Y5))/3)/((SUM(K5:O5)-MIN(K5:O5)-MAX(K5:O5))/3))^(1/($Y$4-$O$4))-1)*100</f>
        <v>0.28077955116414532</v>
      </c>
      <c r="AC5" s="491"/>
      <c r="AD5" s="491"/>
      <c r="AE5" s="620"/>
    </row>
    <row r="6" spans="1:31" ht="18" customHeight="1" thickBot="1">
      <c r="A6" s="320" t="s">
        <v>3</v>
      </c>
      <c r="B6" s="312" t="s">
        <v>30</v>
      </c>
      <c r="C6" s="313">
        <v>0</v>
      </c>
      <c r="D6" s="313">
        <v>0</v>
      </c>
      <c r="E6" s="313">
        <v>0</v>
      </c>
      <c r="F6" s="313">
        <v>0</v>
      </c>
      <c r="G6" s="313">
        <v>0</v>
      </c>
      <c r="H6" s="313">
        <v>0</v>
      </c>
      <c r="I6" s="313">
        <v>0</v>
      </c>
      <c r="J6" s="313">
        <v>0</v>
      </c>
      <c r="K6" s="313">
        <v>0</v>
      </c>
      <c r="L6" s="313">
        <v>0</v>
      </c>
      <c r="M6" s="313">
        <v>0</v>
      </c>
      <c r="N6" s="313">
        <v>0</v>
      </c>
      <c r="O6" s="313">
        <v>0</v>
      </c>
      <c r="P6" s="313">
        <v>0</v>
      </c>
      <c r="Q6" s="313">
        <v>0</v>
      </c>
      <c r="R6" s="313">
        <v>0</v>
      </c>
      <c r="S6" s="313">
        <v>0</v>
      </c>
      <c r="T6" s="313">
        <v>0</v>
      </c>
      <c r="U6" s="313">
        <v>0</v>
      </c>
      <c r="V6" s="313">
        <v>0</v>
      </c>
      <c r="W6" s="313">
        <v>0</v>
      </c>
      <c r="X6" s="313">
        <v>0</v>
      </c>
      <c r="Y6" s="313">
        <v>0</v>
      </c>
      <c r="Z6" s="663"/>
      <c r="AA6" s="663"/>
      <c r="AB6" s="694"/>
    </row>
    <row r="7" spans="1:31" ht="18" customHeight="1" thickBot="1">
      <c r="A7" s="320" t="s">
        <v>4</v>
      </c>
      <c r="B7" s="312" t="s">
        <v>31</v>
      </c>
      <c r="C7" s="313">
        <v>0</v>
      </c>
      <c r="D7" s="313">
        <v>0</v>
      </c>
      <c r="E7" s="313">
        <v>0</v>
      </c>
      <c r="F7" s="313">
        <v>0</v>
      </c>
      <c r="G7" s="313">
        <v>0</v>
      </c>
      <c r="H7" s="313">
        <v>0</v>
      </c>
      <c r="I7" s="313">
        <v>0</v>
      </c>
      <c r="J7" s="313">
        <v>0</v>
      </c>
      <c r="K7" s="313">
        <v>0</v>
      </c>
      <c r="L7" s="313">
        <v>0</v>
      </c>
      <c r="M7" s="313">
        <v>0</v>
      </c>
      <c r="N7" s="313">
        <v>0</v>
      </c>
      <c r="O7" s="313">
        <v>0</v>
      </c>
      <c r="P7" s="313">
        <v>0</v>
      </c>
      <c r="Q7" s="313">
        <v>0</v>
      </c>
      <c r="R7" s="313">
        <v>0</v>
      </c>
      <c r="S7" s="313">
        <v>0</v>
      </c>
      <c r="T7" s="313">
        <v>0</v>
      </c>
      <c r="U7" s="313">
        <v>0</v>
      </c>
      <c r="V7" s="313">
        <v>0</v>
      </c>
      <c r="W7" s="313">
        <v>0</v>
      </c>
      <c r="X7" s="313">
        <v>0</v>
      </c>
      <c r="Y7" s="313">
        <v>0</v>
      </c>
      <c r="Z7" s="663"/>
      <c r="AA7" s="663"/>
      <c r="AB7" s="694"/>
    </row>
    <row r="8" spans="1:31" ht="18" customHeight="1" thickBot="1">
      <c r="A8" s="320" t="s">
        <v>340</v>
      </c>
      <c r="B8" s="312" t="s">
        <v>32</v>
      </c>
      <c r="C8" s="313">
        <v>0</v>
      </c>
      <c r="D8" s="313">
        <v>0</v>
      </c>
      <c r="E8" s="313">
        <v>0</v>
      </c>
      <c r="F8" s="313">
        <v>0</v>
      </c>
      <c r="G8" s="313">
        <v>0</v>
      </c>
      <c r="H8" s="313">
        <v>0</v>
      </c>
      <c r="I8" s="313">
        <v>0</v>
      </c>
      <c r="J8" s="313">
        <v>0</v>
      </c>
      <c r="K8" s="313">
        <v>0</v>
      </c>
      <c r="L8" s="313">
        <v>0</v>
      </c>
      <c r="M8" s="313">
        <v>0</v>
      </c>
      <c r="N8" s="313">
        <v>0</v>
      </c>
      <c r="O8" s="313">
        <v>0</v>
      </c>
      <c r="P8" s="313">
        <v>0</v>
      </c>
      <c r="Q8" s="313">
        <v>0</v>
      </c>
      <c r="R8" s="313">
        <v>0</v>
      </c>
      <c r="S8" s="313">
        <v>0</v>
      </c>
      <c r="T8" s="313">
        <v>0</v>
      </c>
      <c r="U8" s="313">
        <v>0</v>
      </c>
      <c r="V8" s="313">
        <v>0</v>
      </c>
      <c r="W8" s="313">
        <v>0</v>
      </c>
      <c r="X8" s="313">
        <v>0</v>
      </c>
      <c r="Y8" s="313">
        <v>0</v>
      </c>
      <c r="Z8" s="663"/>
      <c r="AA8" s="663"/>
      <c r="AB8" s="694"/>
    </row>
    <row r="9" spans="1:31" ht="18" customHeight="1" thickBot="1">
      <c r="A9" s="320" t="s">
        <v>5</v>
      </c>
      <c r="B9" s="312" t="s">
        <v>33</v>
      </c>
      <c r="C9" s="313">
        <v>0</v>
      </c>
      <c r="D9" s="313">
        <v>0</v>
      </c>
      <c r="E9" s="313">
        <v>0</v>
      </c>
      <c r="F9" s="313">
        <v>0</v>
      </c>
      <c r="G9" s="313">
        <v>0</v>
      </c>
      <c r="H9" s="313">
        <v>0</v>
      </c>
      <c r="I9" s="313">
        <v>0</v>
      </c>
      <c r="J9" s="313">
        <v>0</v>
      </c>
      <c r="K9" s="313">
        <v>0</v>
      </c>
      <c r="L9" s="313">
        <v>0</v>
      </c>
      <c r="M9" s="313">
        <v>0</v>
      </c>
      <c r="N9" s="313">
        <v>0</v>
      </c>
      <c r="O9" s="313">
        <v>0</v>
      </c>
      <c r="P9" s="313">
        <v>0</v>
      </c>
      <c r="Q9" s="313">
        <v>0</v>
      </c>
      <c r="R9" s="313">
        <v>0</v>
      </c>
      <c r="S9" s="313">
        <v>0</v>
      </c>
      <c r="T9" s="313">
        <v>0</v>
      </c>
      <c r="U9" s="313">
        <v>0</v>
      </c>
      <c r="V9" s="313">
        <v>0</v>
      </c>
      <c r="W9" s="313">
        <v>0</v>
      </c>
      <c r="X9" s="313">
        <v>0</v>
      </c>
      <c r="Y9" s="313">
        <v>0</v>
      </c>
      <c r="Z9" s="663"/>
      <c r="AA9" s="663"/>
      <c r="AB9" s="663"/>
    </row>
    <row r="10" spans="1:31" ht="18" customHeight="1" thickBot="1">
      <c r="A10" s="320" t="s">
        <v>28</v>
      </c>
      <c r="B10" s="312" t="s">
        <v>34</v>
      </c>
      <c r="C10" s="313">
        <v>0</v>
      </c>
      <c r="D10" s="313">
        <v>0</v>
      </c>
      <c r="E10" s="313">
        <v>0</v>
      </c>
      <c r="F10" s="313">
        <v>0</v>
      </c>
      <c r="G10" s="313">
        <v>0</v>
      </c>
      <c r="H10" s="313">
        <v>0</v>
      </c>
      <c r="I10" s="313">
        <v>0</v>
      </c>
      <c r="J10" s="313">
        <v>0</v>
      </c>
      <c r="K10" s="313">
        <v>0</v>
      </c>
      <c r="L10" s="313">
        <v>0</v>
      </c>
      <c r="M10" s="313">
        <v>0</v>
      </c>
      <c r="N10" s="313">
        <v>0</v>
      </c>
      <c r="O10" s="313">
        <v>0</v>
      </c>
      <c r="P10" s="313">
        <v>0</v>
      </c>
      <c r="Q10" s="313">
        <v>0</v>
      </c>
      <c r="R10" s="313">
        <v>0</v>
      </c>
      <c r="S10" s="313">
        <v>0</v>
      </c>
      <c r="T10" s="313">
        <v>0</v>
      </c>
      <c r="U10" s="313">
        <v>0</v>
      </c>
      <c r="V10" s="313">
        <v>0</v>
      </c>
      <c r="W10" s="313">
        <v>0</v>
      </c>
      <c r="X10" s="313">
        <v>0</v>
      </c>
      <c r="Y10" s="313">
        <v>0</v>
      </c>
      <c r="Z10" s="663"/>
      <c r="AA10" s="663"/>
      <c r="AB10" s="663"/>
    </row>
    <row r="11" spans="1:31" ht="18" customHeight="1" thickBot="1">
      <c r="A11" s="320" t="s">
        <v>6</v>
      </c>
      <c r="B11" s="312" t="s">
        <v>35</v>
      </c>
      <c r="C11" s="313">
        <v>0</v>
      </c>
      <c r="D11" s="313">
        <v>0</v>
      </c>
      <c r="E11" s="313">
        <v>0</v>
      </c>
      <c r="F11" s="313">
        <v>0</v>
      </c>
      <c r="G11" s="313">
        <v>0</v>
      </c>
      <c r="H11" s="313">
        <v>0</v>
      </c>
      <c r="I11" s="313">
        <v>0</v>
      </c>
      <c r="J11" s="313">
        <v>0</v>
      </c>
      <c r="K11" s="313">
        <v>0</v>
      </c>
      <c r="L11" s="313">
        <v>0</v>
      </c>
      <c r="M11" s="313">
        <v>0</v>
      </c>
      <c r="N11" s="313">
        <v>0</v>
      </c>
      <c r="O11" s="313">
        <v>0</v>
      </c>
      <c r="P11" s="313">
        <v>0</v>
      </c>
      <c r="Q11" s="313">
        <v>0</v>
      </c>
      <c r="R11" s="313">
        <v>0</v>
      </c>
      <c r="S11" s="313">
        <v>0</v>
      </c>
      <c r="T11" s="313">
        <v>0</v>
      </c>
      <c r="U11" s="313">
        <v>0</v>
      </c>
      <c r="V11" s="313">
        <v>0</v>
      </c>
      <c r="W11" s="313">
        <v>0</v>
      </c>
      <c r="X11" s="313">
        <v>0</v>
      </c>
      <c r="Y11" s="313">
        <v>0</v>
      </c>
      <c r="Z11" s="663"/>
      <c r="AA11" s="663"/>
      <c r="AB11" s="663"/>
    </row>
    <row r="12" spans="1:31" ht="18" customHeight="1" thickBot="1">
      <c r="A12" s="320" t="s">
        <v>7</v>
      </c>
      <c r="B12" s="312" t="s">
        <v>36</v>
      </c>
      <c r="C12" s="313">
        <v>0</v>
      </c>
      <c r="D12" s="313">
        <v>0</v>
      </c>
      <c r="E12" s="313">
        <v>0</v>
      </c>
      <c r="F12" s="313">
        <v>0</v>
      </c>
      <c r="G12" s="313">
        <v>0</v>
      </c>
      <c r="H12" s="313">
        <v>0</v>
      </c>
      <c r="I12" s="313">
        <v>0</v>
      </c>
      <c r="J12" s="313">
        <v>0</v>
      </c>
      <c r="K12" s="313">
        <v>0</v>
      </c>
      <c r="L12" s="313">
        <v>0</v>
      </c>
      <c r="M12" s="313">
        <v>0</v>
      </c>
      <c r="N12" s="313">
        <v>0</v>
      </c>
      <c r="O12" s="313">
        <v>0</v>
      </c>
      <c r="P12" s="313">
        <v>0</v>
      </c>
      <c r="Q12" s="313">
        <v>0</v>
      </c>
      <c r="R12" s="313">
        <v>0</v>
      </c>
      <c r="S12" s="313">
        <v>0</v>
      </c>
      <c r="T12" s="313">
        <v>0</v>
      </c>
      <c r="U12" s="313">
        <v>0</v>
      </c>
      <c r="V12" s="313">
        <v>0</v>
      </c>
      <c r="W12" s="313">
        <v>0</v>
      </c>
      <c r="X12" s="313">
        <v>0</v>
      </c>
      <c r="Y12" s="313">
        <v>0</v>
      </c>
      <c r="Z12" s="663"/>
      <c r="AA12" s="663"/>
      <c r="AB12" s="663"/>
    </row>
    <row r="13" spans="1:31" ht="18" customHeight="1" thickBot="1">
      <c r="A13" s="320" t="s">
        <v>8</v>
      </c>
      <c r="B13" s="312" t="s">
        <v>37</v>
      </c>
      <c r="C13" s="313">
        <v>631.33000000000004</v>
      </c>
      <c r="D13" s="313">
        <v>637.01</v>
      </c>
      <c r="E13" s="313">
        <v>635.79999999999995</v>
      </c>
      <c r="F13" s="313">
        <v>714</v>
      </c>
      <c r="G13" s="313">
        <v>713.3</v>
      </c>
      <c r="H13" s="313">
        <v>712.7</v>
      </c>
      <c r="I13" s="313">
        <v>713.8</v>
      </c>
      <c r="J13" s="313">
        <v>712.8</v>
      </c>
      <c r="K13" s="313">
        <v>714.8</v>
      </c>
      <c r="L13" s="313">
        <v>722.9</v>
      </c>
      <c r="M13" s="313">
        <v>750.88</v>
      </c>
      <c r="N13" s="313">
        <v>808.27</v>
      </c>
      <c r="O13" s="313">
        <v>829.58</v>
      </c>
      <c r="P13" s="313">
        <v>820.81</v>
      </c>
      <c r="Q13" s="313">
        <v>831.76</v>
      </c>
      <c r="R13" s="313">
        <v>870.01</v>
      </c>
      <c r="S13" s="313">
        <v>865</v>
      </c>
      <c r="T13" s="313">
        <v>837.28</v>
      </c>
      <c r="U13" s="313">
        <v>859</v>
      </c>
      <c r="V13" s="313">
        <v>799.67</v>
      </c>
      <c r="W13" s="313">
        <v>798.49</v>
      </c>
      <c r="X13" s="313">
        <v>721.23</v>
      </c>
      <c r="Y13" s="313">
        <v>798.17</v>
      </c>
      <c r="Z13" s="663">
        <f>IF(ISNUMBER(Y13),(Y13/X13-1)*100,":")</f>
        <v>10.667886804486781</v>
      </c>
      <c r="AA13" s="663">
        <f t="shared" ref="AA13:AA29" si="2">IF(ISNUMBER(Y13),(Y13/((SUM(T13:X13)-MIN(T13:X13)-MAX(T13:X13))/3)-1)*100,":")</f>
        <v>-1.680599809479999</v>
      </c>
      <c r="AB13" s="663">
        <f>((((SUM(U13:Y13)-MIN(U13:Y13)-MAX(U13:Y13))/3)/((SUM(K13:O13)-MIN(K13:O13)-MAX(K13:O13))/3))^(1/($Y$4-$O$4))-1)*100</f>
        <v>0.48983818898444831</v>
      </c>
    </row>
    <row r="14" spans="1:31" ht="18" customHeight="1" thickBot="1">
      <c r="A14" s="320" t="s">
        <v>9</v>
      </c>
      <c r="B14" s="312" t="s">
        <v>38</v>
      </c>
      <c r="C14" s="314">
        <v>2400.6999999999998</v>
      </c>
      <c r="D14" s="314">
        <v>2263</v>
      </c>
      <c r="E14" s="314">
        <v>2317.451</v>
      </c>
      <c r="F14" s="314">
        <v>2348.212</v>
      </c>
      <c r="G14" s="314">
        <v>2355.0500000000002</v>
      </c>
      <c r="H14" s="314">
        <v>2359.48</v>
      </c>
      <c r="I14" s="314">
        <v>2377.9429999999998</v>
      </c>
      <c r="J14" s="314">
        <v>2422.576</v>
      </c>
      <c r="K14" s="314">
        <v>2459.3049999999998</v>
      </c>
      <c r="L14" s="314">
        <v>2475.3670000000002</v>
      </c>
      <c r="M14" s="314">
        <v>2449.5650000000001</v>
      </c>
      <c r="N14" s="314">
        <v>2443.4079999999999</v>
      </c>
      <c r="O14" s="314">
        <v>2439.66</v>
      </c>
      <c r="P14" s="314">
        <v>2434.8609999999999</v>
      </c>
      <c r="Q14" s="314">
        <v>2446.1329999999998</v>
      </c>
      <c r="R14" s="314">
        <v>2455.502</v>
      </c>
      <c r="S14" s="314">
        <v>2470.81</v>
      </c>
      <c r="T14" s="314">
        <v>2495.8226800000002</v>
      </c>
      <c r="U14" s="314">
        <v>2510.212</v>
      </c>
      <c r="V14" s="314">
        <v>2543.8270000000002</v>
      </c>
      <c r="W14" s="314">
        <v>2553.9209999999998</v>
      </c>
      <c r="X14" s="314">
        <v>2573.3340825999999</v>
      </c>
      <c r="Y14" s="314">
        <v>2556.7689859111683</v>
      </c>
      <c r="Z14" s="663">
        <f t="shared" ref="Z14:Z29" si="3">IF(ISNUMBER(Y14),(Y14/X14-1)*100,":")</f>
        <v>-0.64372118648873267</v>
      </c>
      <c r="AA14" s="663">
        <f t="shared" si="2"/>
        <v>0.81949639237723915</v>
      </c>
      <c r="AB14" s="663">
        <f t="shared" ref="AB14:AB29" si="4">((((SUM(U14:Y14)-MIN(U14:Y14)-MAX(U14:Y14))/3)/((SUM(K14:O14)-MIN(K14:O14)-MAX(K14:O14))/3))^(1/($Y$4-$O$4))-1)*100</f>
        <v>0.40366988173405893</v>
      </c>
    </row>
    <row r="15" spans="1:31" ht="18" customHeight="1" thickBot="1">
      <c r="A15" s="320" t="s">
        <v>10</v>
      </c>
      <c r="B15" s="312" t="s">
        <v>39</v>
      </c>
      <c r="C15" s="313">
        <v>13.11</v>
      </c>
      <c r="D15" s="313">
        <v>13.26</v>
      </c>
      <c r="E15" s="313">
        <v>14.14</v>
      </c>
      <c r="F15" s="313">
        <v>14.23</v>
      </c>
      <c r="G15" s="313">
        <v>14.98</v>
      </c>
      <c r="H15" s="313">
        <v>15.07</v>
      </c>
      <c r="I15" s="313">
        <v>14.94</v>
      </c>
      <c r="J15" s="313">
        <v>15.7</v>
      </c>
      <c r="K15" s="313">
        <v>16.690000000000001</v>
      </c>
      <c r="L15" s="313">
        <v>16.440000000000001</v>
      </c>
      <c r="M15" s="313">
        <v>16.66</v>
      </c>
      <c r="N15" s="313">
        <v>16.73</v>
      </c>
      <c r="O15" s="313">
        <v>16.86</v>
      </c>
      <c r="P15" s="313">
        <v>16.86</v>
      </c>
      <c r="Q15" s="313">
        <v>16.86</v>
      </c>
      <c r="R15" s="313">
        <v>16.96</v>
      </c>
      <c r="S15" s="313">
        <v>17.190000000000001</v>
      </c>
      <c r="T15" s="313">
        <v>17.23</v>
      </c>
      <c r="U15" s="313">
        <v>17.07</v>
      </c>
      <c r="V15" s="313">
        <v>17.420000000000002</v>
      </c>
      <c r="W15" s="313">
        <v>17.39</v>
      </c>
      <c r="X15" s="313">
        <v>16.489999999999998</v>
      </c>
      <c r="Y15" s="313">
        <v>16.489999999999998</v>
      </c>
      <c r="Z15" s="663">
        <f t="shared" si="3"/>
        <v>0</v>
      </c>
      <c r="AA15" s="663">
        <f t="shared" si="2"/>
        <v>-4.2948345908299546</v>
      </c>
      <c r="AB15" s="663">
        <f t="shared" si="4"/>
        <v>0.17237873038493667</v>
      </c>
    </row>
    <row r="16" spans="1:31" ht="18" customHeight="1" thickBot="1">
      <c r="A16" s="320" t="s">
        <v>11</v>
      </c>
      <c r="B16" s="312" t="s">
        <v>40</v>
      </c>
      <c r="C16" s="313">
        <v>11.4</v>
      </c>
      <c r="D16" s="313">
        <v>11.41</v>
      </c>
      <c r="E16" s="313">
        <v>11.48</v>
      </c>
      <c r="F16" s="313">
        <v>11.28</v>
      </c>
      <c r="G16" s="313">
        <v>12.39</v>
      </c>
      <c r="H16" s="313">
        <v>12.36</v>
      </c>
      <c r="I16" s="313">
        <v>13.36</v>
      </c>
      <c r="J16" s="313">
        <v>14.35</v>
      </c>
      <c r="K16" s="313">
        <v>14.97</v>
      </c>
      <c r="L16" s="313">
        <v>15.3</v>
      </c>
      <c r="M16" s="313">
        <v>17.100000000000001</v>
      </c>
      <c r="N16" s="313">
        <v>17.2</v>
      </c>
      <c r="O16" s="313">
        <v>18.100000000000001</v>
      </c>
      <c r="P16" s="313">
        <v>18.59</v>
      </c>
      <c r="Q16" s="313">
        <v>19.079999999999998</v>
      </c>
      <c r="R16" s="313">
        <v>19.100000000000001</v>
      </c>
      <c r="S16" s="313">
        <v>18.18</v>
      </c>
      <c r="T16" s="313">
        <v>18.68</v>
      </c>
      <c r="U16" s="313">
        <v>18.7</v>
      </c>
      <c r="V16" s="313">
        <v>18.61</v>
      </c>
      <c r="W16" s="313">
        <v>20.3</v>
      </c>
      <c r="X16" s="313">
        <v>19.940000000000001</v>
      </c>
      <c r="Y16" s="313">
        <v>20</v>
      </c>
      <c r="Z16" s="663">
        <f t="shared" si="3"/>
        <v>0.30090270812437314</v>
      </c>
      <c r="AA16" s="663">
        <f t="shared" si="2"/>
        <v>4.6755059316120118</v>
      </c>
      <c r="AB16" s="663">
        <f t="shared" si="4"/>
        <v>1.6883565574428605</v>
      </c>
    </row>
    <row r="17" spans="1:28" ht="18" customHeight="1" thickBot="1">
      <c r="A17" s="320" t="s">
        <v>12</v>
      </c>
      <c r="B17" s="312" t="s">
        <v>41</v>
      </c>
      <c r="C17" s="313">
        <v>1133.7215999999999</v>
      </c>
      <c r="D17" s="313">
        <v>1136.6496</v>
      </c>
      <c r="E17" s="313">
        <v>1142.3104000000001</v>
      </c>
      <c r="F17" s="313">
        <v>1134.7952</v>
      </c>
      <c r="G17" s="313">
        <v>1138.0160000000001</v>
      </c>
      <c r="H17" s="313">
        <v>1140.5536</v>
      </c>
      <c r="I17" s="313">
        <v>1139.8704</v>
      </c>
      <c r="J17" s="313">
        <v>1133.4287999999999</v>
      </c>
      <c r="K17" s="313">
        <v>1152.1679999999999</v>
      </c>
      <c r="L17" s="313">
        <v>1131.184</v>
      </c>
      <c r="M17" s="313">
        <v>1141.3499999999999</v>
      </c>
      <c r="N17" s="313">
        <v>1134.94</v>
      </c>
      <c r="O17" s="313">
        <v>1101.98</v>
      </c>
      <c r="P17" s="313">
        <v>1095.69</v>
      </c>
      <c r="Q17" s="313">
        <v>1092.17</v>
      </c>
      <c r="R17" s="313">
        <v>1106.8327999999999</v>
      </c>
      <c r="S17" s="313">
        <v>1114.31</v>
      </c>
      <c r="T17" s="313">
        <v>1120.3699999999999</v>
      </c>
      <c r="U17" s="313">
        <v>1110.33</v>
      </c>
      <c r="V17" s="313">
        <v>1110.93</v>
      </c>
      <c r="W17" s="313">
        <v>1110.0999999999999</v>
      </c>
      <c r="X17" s="313">
        <v>1095.45</v>
      </c>
      <c r="Y17" s="313">
        <v>1096.54</v>
      </c>
      <c r="Z17" s="663">
        <f t="shared" si="3"/>
        <v>9.9502487562186381E-2</v>
      </c>
      <c r="AA17" s="663">
        <f t="shared" si="2"/>
        <v>-1.25294174151096</v>
      </c>
      <c r="AB17" s="663">
        <f t="shared" si="4"/>
        <v>-0.26883338137603241</v>
      </c>
    </row>
    <row r="18" spans="1:28" ht="18" customHeight="1" thickBot="1">
      <c r="A18" s="320" t="s">
        <v>13</v>
      </c>
      <c r="B18" s="312" t="s">
        <v>42</v>
      </c>
      <c r="C18" s="313">
        <v>7.51</v>
      </c>
      <c r="D18" s="313">
        <v>7.51</v>
      </c>
      <c r="E18" s="313">
        <v>7.51</v>
      </c>
      <c r="F18" s="313">
        <v>11.15</v>
      </c>
      <c r="G18" s="313">
        <v>12.68</v>
      </c>
      <c r="H18" s="313">
        <v>12.89</v>
      </c>
      <c r="I18" s="313">
        <v>14.57</v>
      </c>
      <c r="J18" s="313">
        <v>11.44</v>
      </c>
      <c r="K18" s="313">
        <v>10.27</v>
      </c>
      <c r="L18" s="313">
        <v>11.78</v>
      </c>
      <c r="M18" s="313">
        <v>11.44</v>
      </c>
      <c r="N18" s="313">
        <v>10.55</v>
      </c>
      <c r="O18" s="313">
        <v>10.26</v>
      </c>
      <c r="P18" s="313">
        <v>10.45</v>
      </c>
      <c r="Q18" s="313">
        <v>10.67</v>
      </c>
      <c r="R18" s="313">
        <v>9.83</v>
      </c>
      <c r="S18" s="313">
        <v>10.42</v>
      </c>
      <c r="T18" s="313">
        <v>10.58</v>
      </c>
      <c r="U18" s="313">
        <v>10.53</v>
      </c>
      <c r="V18" s="313">
        <v>10.83</v>
      </c>
      <c r="W18" s="313">
        <v>10.93</v>
      </c>
      <c r="X18" s="313">
        <v>9.5</v>
      </c>
      <c r="Y18" s="313">
        <v>9.8000000000000007</v>
      </c>
      <c r="Z18" s="663">
        <f t="shared" si="3"/>
        <v>3.1578947368421151</v>
      </c>
      <c r="AA18" s="663">
        <f t="shared" si="2"/>
        <v>-7.9524107701941071</v>
      </c>
      <c r="AB18" s="663">
        <f t="shared" si="4"/>
        <v>-0.34632741529773137</v>
      </c>
    </row>
    <row r="19" spans="1:28" ht="18" customHeight="1" thickBot="1">
      <c r="A19" s="320" t="s">
        <v>14</v>
      </c>
      <c r="B19" s="312" t="s">
        <v>43</v>
      </c>
      <c r="C19" s="313">
        <v>0</v>
      </c>
      <c r="D19" s="313">
        <v>0</v>
      </c>
      <c r="E19" s="313">
        <v>0</v>
      </c>
      <c r="F19" s="313">
        <v>0</v>
      </c>
      <c r="G19" s="313">
        <v>0</v>
      </c>
      <c r="H19" s="313">
        <v>0</v>
      </c>
      <c r="I19" s="313">
        <v>0</v>
      </c>
      <c r="J19" s="313">
        <v>0</v>
      </c>
      <c r="K19" s="313">
        <v>0</v>
      </c>
      <c r="L19" s="313">
        <v>0</v>
      </c>
      <c r="M19" s="313">
        <v>0</v>
      </c>
      <c r="N19" s="313">
        <v>0</v>
      </c>
      <c r="O19" s="313">
        <v>0</v>
      </c>
      <c r="P19" s="313">
        <v>0</v>
      </c>
      <c r="Q19" s="313">
        <v>0</v>
      </c>
      <c r="R19" s="313">
        <v>0</v>
      </c>
      <c r="S19" s="313">
        <v>0</v>
      </c>
      <c r="T19" s="313">
        <v>0</v>
      </c>
      <c r="U19" s="313">
        <v>0</v>
      </c>
      <c r="V19" s="313">
        <v>0</v>
      </c>
      <c r="W19" s="313">
        <v>0</v>
      </c>
      <c r="X19" s="313">
        <v>0</v>
      </c>
      <c r="Y19" s="313">
        <v>0</v>
      </c>
      <c r="Z19" s="663"/>
      <c r="AA19" s="663"/>
      <c r="AB19" s="663"/>
    </row>
    <row r="20" spans="1:28" ht="18" customHeight="1" thickBot="1">
      <c r="A20" s="320" t="s">
        <v>15</v>
      </c>
      <c r="B20" s="312" t="s">
        <v>44</v>
      </c>
      <c r="C20" s="313">
        <v>0</v>
      </c>
      <c r="D20" s="313">
        <v>0</v>
      </c>
      <c r="E20" s="313">
        <v>0</v>
      </c>
      <c r="F20" s="313">
        <v>0</v>
      </c>
      <c r="G20" s="313">
        <v>0</v>
      </c>
      <c r="H20" s="313">
        <v>0</v>
      </c>
      <c r="I20" s="313">
        <v>0</v>
      </c>
      <c r="J20" s="313">
        <v>0</v>
      </c>
      <c r="K20" s="313">
        <v>0</v>
      </c>
      <c r="L20" s="313">
        <v>0</v>
      </c>
      <c r="M20" s="313">
        <v>0</v>
      </c>
      <c r="N20" s="313">
        <v>0</v>
      </c>
      <c r="O20" s="313">
        <v>0</v>
      </c>
      <c r="P20" s="313">
        <v>0</v>
      </c>
      <c r="Q20" s="313">
        <v>0</v>
      </c>
      <c r="R20" s="313">
        <v>0</v>
      </c>
      <c r="S20" s="313">
        <v>0</v>
      </c>
      <c r="T20" s="313">
        <v>0</v>
      </c>
      <c r="U20" s="313">
        <v>0</v>
      </c>
      <c r="V20" s="313">
        <v>0</v>
      </c>
      <c r="W20" s="313">
        <v>0</v>
      </c>
      <c r="X20" s="313">
        <v>0</v>
      </c>
      <c r="Y20" s="313">
        <v>0</v>
      </c>
      <c r="Z20" s="663"/>
      <c r="AA20" s="663"/>
      <c r="AB20" s="663"/>
    </row>
    <row r="21" spans="1:28" ht="18" customHeight="1" thickBot="1">
      <c r="A21" s="320" t="s">
        <v>16</v>
      </c>
      <c r="B21" s="312" t="s">
        <v>45</v>
      </c>
      <c r="C21" s="313">
        <v>0</v>
      </c>
      <c r="D21" s="313">
        <v>0</v>
      </c>
      <c r="E21" s="313">
        <v>0</v>
      </c>
      <c r="F21" s="313">
        <v>0</v>
      </c>
      <c r="G21" s="313">
        <v>0</v>
      </c>
      <c r="H21" s="313">
        <v>0</v>
      </c>
      <c r="I21" s="313">
        <v>0</v>
      </c>
      <c r="J21" s="313">
        <v>0</v>
      </c>
      <c r="K21" s="313">
        <v>0</v>
      </c>
      <c r="L21" s="313">
        <v>0</v>
      </c>
      <c r="M21" s="313">
        <v>0</v>
      </c>
      <c r="N21" s="313">
        <v>0</v>
      </c>
      <c r="O21" s="313">
        <v>0</v>
      </c>
      <c r="P21" s="313">
        <v>0</v>
      </c>
      <c r="Q21" s="313">
        <v>0</v>
      </c>
      <c r="R21" s="313">
        <v>0</v>
      </c>
      <c r="S21" s="313">
        <v>0</v>
      </c>
      <c r="T21" s="313">
        <v>0</v>
      </c>
      <c r="U21" s="313">
        <v>0</v>
      </c>
      <c r="V21" s="313">
        <v>0</v>
      </c>
      <c r="W21" s="313">
        <v>0</v>
      </c>
      <c r="X21" s="313">
        <v>0</v>
      </c>
      <c r="Y21" s="313">
        <v>0</v>
      </c>
      <c r="Z21" s="663"/>
      <c r="AA21" s="663"/>
      <c r="AB21" s="663"/>
    </row>
    <row r="22" spans="1:28" ht="18" customHeight="1" thickBot="1">
      <c r="A22" s="320" t="s">
        <v>17</v>
      </c>
      <c r="B22" s="312" t="s">
        <v>46</v>
      </c>
      <c r="C22" s="313">
        <v>0</v>
      </c>
      <c r="D22" s="313">
        <v>0</v>
      </c>
      <c r="E22" s="313">
        <v>0</v>
      </c>
      <c r="F22" s="313">
        <v>0</v>
      </c>
      <c r="G22" s="313">
        <v>0</v>
      </c>
      <c r="H22" s="313">
        <v>0</v>
      </c>
      <c r="I22" s="313">
        <v>0</v>
      </c>
      <c r="J22" s="313">
        <v>0</v>
      </c>
      <c r="K22" s="313">
        <v>0</v>
      </c>
      <c r="L22" s="313">
        <v>0</v>
      </c>
      <c r="M22" s="313">
        <v>0</v>
      </c>
      <c r="N22" s="313">
        <v>0</v>
      </c>
      <c r="O22" s="313">
        <v>0</v>
      </c>
      <c r="P22" s="313">
        <v>0</v>
      </c>
      <c r="Q22" s="313">
        <v>0</v>
      </c>
      <c r="R22" s="313">
        <v>0</v>
      </c>
      <c r="S22" s="313">
        <v>0</v>
      </c>
      <c r="T22" s="313">
        <v>0</v>
      </c>
      <c r="U22" s="313">
        <v>0</v>
      </c>
      <c r="V22" s="313">
        <v>0</v>
      </c>
      <c r="W22" s="313">
        <v>0</v>
      </c>
      <c r="X22" s="313">
        <v>0</v>
      </c>
      <c r="Y22" s="313">
        <v>0</v>
      </c>
      <c r="Z22" s="663"/>
      <c r="AA22" s="663"/>
      <c r="AB22" s="663"/>
    </row>
    <row r="23" spans="1:28" ht="18" customHeight="1" thickBot="1">
      <c r="A23" s="320" t="s">
        <v>18</v>
      </c>
      <c r="B23" s="312" t="s">
        <v>47</v>
      </c>
      <c r="C23" s="313">
        <v>0</v>
      </c>
      <c r="D23" s="313">
        <v>0</v>
      </c>
      <c r="E23" s="313">
        <v>0</v>
      </c>
      <c r="F23" s="313">
        <v>0</v>
      </c>
      <c r="G23" s="313">
        <v>0</v>
      </c>
      <c r="H23" s="313">
        <v>0</v>
      </c>
      <c r="I23" s="313">
        <v>0</v>
      </c>
      <c r="J23" s="313">
        <v>0</v>
      </c>
      <c r="K23" s="313">
        <v>0</v>
      </c>
      <c r="L23" s="313">
        <v>0</v>
      </c>
      <c r="M23" s="313">
        <v>0</v>
      </c>
      <c r="N23" s="313">
        <v>0</v>
      </c>
      <c r="O23" s="313">
        <v>0</v>
      </c>
      <c r="P23" s="313">
        <v>0</v>
      </c>
      <c r="Q23" s="313">
        <v>0</v>
      </c>
      <c r="R23" s="313">
        <v>0</v>
      </c>
      <c r="S23" s="313">
        <v>0</v>
      </c>
      <c r="T23" s="313">
        <v>0</v>
      </c>
      <c r="U23" s="313">
        <v>0</v>
      </c>
      <c r="V23" s="313">
        <v>0</v>
      </c>
      <c r="W23" s="313">
        <v>0</v>
      </c>
      <c r="X23" s="313">
        <v>0</v>
      </c>
      <c r="Y23" s="313">
        <v>0</v>
      </c>
      <c r="Z23" s="663"/>
      <c r="AA23" s="663"/>
      <c r="AB23" s="663"/>
    </row>
    <row r="24" spans="1:28" ht="18" customHeight="1" thickBot="1">
      <c r="A24" s="320" t="s">
        <v>19</v>
      </c>
      <c r="B24" s="312" t="s">
        <v>48</v>
      </c>
      <c r="C24" s="313">
        <v>0</v>
      </c>
      <c r="D24" s="313">
        <v>0</v>
      </c>
      <c r="E24" s="313">
        <v>0</v>
      </c>
      <c r="F24" s="313">
        <v>0</v>
      </c>
      <c r="G24" s="313">
        <v>0</v>
      </c>
      <c r="H24" s="313">
        <v>0</v>
      </c>
      <c r="I24" s="313">
        <v>0</v>
      </c>
      <c r="J24" s="313">
        <v>0</v>
      </c>
      <c r="K24" s="313">
        <v>0</v>
      </c>
      <c r="L24" s="313">
        <v>0</v>
      </c>
      <c r="M24" s="313">
        <v>0</v>
      </c>
      <c r="N24" s="313">
        <v>0</v>
      </c>
      <c r="O24" s="313">
        <v>0</v>
      </c>
      <c r="P24" s="313">
        <v>0</v>
      </c>
      <c r="Q24" s="313">
        <v>0</v>
      </c>
      <c r="R24" s="313">
        <v>0</v>
      </c>
      <c r="S24" s="313">
        <v>0</v>
      </c>
      <c r="T24" s="313">
        <v>0</v>
      </c>
      <c r="U24" s="313">
        <v>0</v>
      </c>
      <c r="V24" s="313">
        <v>0</v>
      </c>
      <c r="W24" s="313">
        <v>0</v>
      </c>
      <c r="X24" s="313">
        <v>0</v>
      </c>
      <c r="Y24" s="313">
        <v>0</v>
      </c>
      <c r="Z24" s="663"/>
      <c r="AA24" s="663"/>
      <c r="AB24" s="663"/>
    </row>
    <row r="25" spans="1:28" ht="18" customHeight="1" thickBot="1">
      <c r="A25" s="320" t="s">
        <v>20</v>
      </c>
      <c r="B25" s="312" t="s">
        <v>49</v>
      </c>
      <c r="C25" s="313">
        <v>0</v>
      </c>
      <c r="D25" s="313">
        <v>0</v>
      </c>
      <c r="E25" s="313">
        <v>0</v>
      </c>
      <c r="F25" s="313">
        <v>0</v>
      </c>
      <c r="G25" s="313">
        <v>0</v>
      </c>
      <c r="H25" s="313">
        <v>0</v>
      </c>
      <c r="I25" s="313">
        <v>0</v>
      </c>
      <c r="J25" s="313">
        <v>0</v>
      </c>
      <c r="K25" s="313">
        <v>0</v>
      </c>
      <c r="L25" s="313">
        <v>0</v>
      </c>
      <c r="M25" s="313">
        <v>0</v>
      </c>
      <c r="N25" s="313">
        <v>0</v>
      </c>
      <c r="O25" s="313">
        <v>0</v>
      </c>
      <c r="P25" s="313">
        <v>0</v>
      </c>
      <c r="Q25" s="313">
        <v>0</v>
      </c>
      <c r="R25" s="313">
        <v>0</v>
      </c>
      <c r="S25" s="313">
        <v>0</v>
      </c>
      <c r="T25" s="313">
        <v>0</v>
      </c>
      <c r="U25" s="313">
        <v>0</v>
      </c>
      <c r="V25" s="313">
        <v>0</v>
      </c>
      <c r="W25" s="313">
        <v>0</v>
      </c>
      <c r="X25" s="313">
        <v>0</v>
      </c>
      <c r="Y25" s="313">
        <v>0</v>
      </c>
      <c r="Z25" s="663"/>
      <c r="AA25" s="663"/>
      <c r="AB25" s="663"/>
    </row>
    <row r="26" spans="1:28" ht="18" customHeight="1" thickBot="1">
      <c r="A26" s="320" t="s">
        <v>21</v>
      </c>
      <c r="B26" s="312" t="s">
        <v>50</v>
      </c>
      <c r="C26" s="313">
        <v>0</v>
      </c>
      <c r="D26" s="313">
        <v>0</v>
      </c>
      <c r="E26" s="313">
        <v>0</v>
      </c>
      <c r="F26" s="313">
        <v>0</v>
      </c>
      <c r="G26" s="313">
        <v>0</v>
      </c>
      <c r="H26" s="313">
        <v>0</v>
      </c>
      <c r="I26" s="313">
        <v>0</v>
      </c>
      <c r="J26" s="313">
        <v>0</v>
      </c>
      <c r="K26" s="313">
        <v>0</v>
      </c>
      <c r="L26" s="313">
        <v>0</v>
      </c>
      <c r="M26" s="313">
        <v>0</v>
      </c>
      <c r="N26" s="313">
        <v>0</v>
      </c>
      <c r="O26" s="313">
        <v>0</v>
      </c>
      <c r="P26" s="313">
        <v>0</v>
      </c>
      <c r="Q26" s="313">
        <v>0</v>
      </c>
      <c r="R26" s="313">
        <v>0</v>
      </c>
      <c r="S26" s="313">
        <v>0</v>
      </c>
      <c r="T26" s="313">
        <v>0</v>
      </c>
      <c r="U26" s="313">
        <v>0</v>
      </c>
      <c r="V26" s="313">
        <v>0</v>
      </c>
      <c r="W26" s="313">
        <v>0</v>
      </c>
      <c r="X26" s="313">
        <v>0</v>
      </c>
      <c r="Y26" s="313">
        <v>0</v>
      </c>
      <c r="Z26" s="663"/>
      <c r="AA26" s="663"/>
      <c r="AB26" s="663"/>
    </row>
    <row r="27" spans="1:28" ht="18" customHeight="1" thickBot="1">
      <c r="A27" s="320" t="s">
        <v>22</v>
      </c>
      <c r="B27" s="312" t="s">
        <v>51</v>
      </c>
      <c r="C27" s="313">
        <v>357.02</v>
      </c>
      <c r="D27" s="313">
        <v>351.17</v>
      </c>
      <c r="E27" s="313">
        <v>343.73</v>
      </c>
      <c r="F27" s="313">
        <v>339.87</v>
      </c>
      <c r="G27" s="313">
        <v>337.37</v>
      </c>
      <c r="H27" s="313">
        <v>338.92</v>
      </c>
      <c r="I27" s="313">
        <v>338.88</v>
      </c>
      <c r="J27" s="313">
        <v>338.81</v>
      </c>
      <c r="K27" s="313">
        <v>339.04</v>
      </c>
      <c r="L27" s="313">
        <v>336.57</v>
      </c>
      <c r="M27" s="313">
        <v>335.59</v>
      </c>
      <c r="N27" s="313">
        <v>338.05</v>
      </c>
      <c r="O27" s="313">
        <v>338.56</v>
      </c>
      <c r="P27" s="313">
        <v>342.98</v>
      </c>
      <c r="Q27" s="313">
        <v>343.56</v>
      </c>
      <c r="R27" s="313">
        <v>342.55</v>
      </c>
      <c r="S27" s="313">
        <v>347.09</v>
      </c>
      <c r="T27" s="313">
        <v>349.7</v>
      </c>
      <c r="U27" s="313">
        <v>352.4</v>
      </c>
      <c r="V27" s="313">
        <v>351.18</v>
      </c>
      <c r="W27" s="313">
        <v>351.18</v>
      </c>
      <c r="X27" s="313">
        <v>374.41</v>
      </c>
      <c r="Y27" s="313">
        <v>374.41</v>
      </c>
      <c r="Z27" s="663">
        <f t="shared" si="3"/>
        <v>0</v>
      </c>
      <c r="AA27" s="663">
        <f t="shared" si="2"/>
        <v>6.4915241381925837</v>
      </c>
      <c r="AB27" s="663">
        <f t="shared" si="4"/>
        <v>0.62196921046497877</v>
      </c>
    </row>
    <row r="28" spans="1:28" ht="18" customHeight="1" thickBot="1">
      <c r="A28" s="320" t="s">
        <v>23</v>
      </c>
      <c r="B28" s="312" t="s">
        <v>52</v>
      </c>
      <c r="C28" s="313">
        <v>0</v>
      </c>
      <c r="D28" s="313">
        <v>0</v>
      </c>
      <c r="E28" s="313">
        <v>0</v>
      </c>
      <c r="F28" s="313">
        <v>0</v>
      </c>
      <c r="G28" s="313">
        <v>0</v>
      </c>
      <c r="H28" s="313">
        <v>0</v>
      </c>
      <c r="I28" s="313">
        <v>0</v>
      </c>
      <c r="J28" s="313">
        <v>0</v>
      </c>
      <c r="K28" s="313">
        <v>0</v>
      </c>
      <c r="L28" s="313">
        <v>0</v>
      </c>
      <c r="M28" s="313">
        <v>0</v>
      </c>
      <c r="N28" s="313">
        <v>0</v>
      </c>
      <c r="O28" s="313">
        <v>0</v>
      </c>
      <c r="P28" s="313">
        <v>0</v>
      </c>
      <c r="Q28" s="313">
        <v>0</v>
      </c>
      <c r="R28" s="313">
        <v>0</v>
      </c>
      <c r="S28" s="313">
        <v>0</v>
      </c>
      <c r="T28" s="313">
        <v>0</v>
      </c>
      <c r="U28" s="313">
        <v>0</v>
      </c>
      <c r="V28" s="313">
        <v>0</v>
      </c>
      <c r="W28" s="313">
        <v>0</v>
      </c>
      <c r="X28" s="313">
        <v>1</v>
      </c>
      <c r="Y28" s="313">
        <v>2</v>
      </c>
      <c r="Z28" s="663"/>
      <c r="AA28" s="663"/>
      <c r="AB28" s="663"/>
    </row>
    <row r="29" spans="1:28" ht="18" customHeight="1" thickBot="1">
      <c r="A29" s="320" t="s">
        <v>24</v>
      </c>
      <c r="B29" s="312" t="s">
        <v>53</v>
      </c>
      <c r="C29" s="313">
        <v>0.59</v>
      </c>
      <c r="D29" s="313">
        <v>0.59</v>
      </c>
      <c r="E29" s="313">
        <v>0.78</v>
      </c>
      <c r="F29" s="313">
        <v>0.78</v>
      </c>
      <c r="G29" s="313">
        <v>0.78</v>
      </c>
      <c r="H29" s="313">
        <v>0.78</v>
      </c>
      <c r="I29" s="313">
        <v>0.78</v>
      </c>
      <c r="J29" s="313">
        <v>0.84</v>
      </c>
      <c r="K29" s="313">
        <v>0.84</v>
      </c>
      <c r="L29" s="313">
        <v>0.84</v>
      </c>
      <c r="M29" s="313">
        <v>0.89</v>
      </c>
      <c r="N29" s="313">
        <v>0.89</v>
      </c>
      <c r="O29" s="313">
        <v>0.89</v>
      </c>
      <c r="P29" s="313">
        <v>0.93</v>
      </c>
      <c r="Q29" s="313">
        <v>1</v>
      </c>
      <c r="R29" s="313">
        <v>1.08</v>
      </c>
      <c r="S29" s="313">
        <v>1.17</v>
      </c>
      <c r="T29" s="313">
        <v>1.24</v>
      </c>
      <c r="U29" s="313">
        <v>1.3</v>
      </c>
      <c r="V29" s="313">
        <v>1.37</v>
      </c>
      <c r="W29" s="313">
        <v>1.42</v>
      </c>
      <c r="X29" s="313">
        <v>1.49</v>
      </c>
      <c r="Y29" s="313">
        <v>1.49</v>
      </c>
      <c r="Z29" s="663">
        <f t="shared" si="3"/>
        <v>0</v>
      </c>
      <c r="AA29" s="663">
        <f t="shared" si="2"/>
        <v>9.2909535452322842</v>
      </c>
      <c r="AB29" s="663">
        <f t="shared" si="4"/>
        <v>5.0302133723879372</v>
      </c>
    </row>
    <row r="30" spans="1:28" ht="18" customHeight="1" thickBot="1">
      <c r="A30" s="320" t="s">
        <v>25</v>
      </c>
      <c r="B30" s="312" t="s">
        <v>54</v>
      </c>
      <c r="C30" s="313">
        <v>0</v>
      </c>
      <c r="D30" s="313">
        <v>0</v>
      </c>
      <c r="E30" s="313">
        <v>0</v>
      </c>
      <c r="F30" s="313">
        <v>0</v>
      </c>
      <c r="G30" s="313">
        <v>0</v>
      </c>
      <c r="H30" s="313">
        <v>0</v>
      </c>
      <c r="I30" s="313">
        <v>0</v>
      </c>
      <c r="J30" s="313">
        <v>0</v>
      </c>
      <c r="K30" s="313">
        <v>0</v>
      </c>
      <c r="L30" s="313">
        <v>0</v>
      </c>
      <c r="M30" s="313">
        <v>0</v>
      </c>
      <c r="N30" s="313">
        <v>0</v>
      </c>
      <c r="O30" s="313">
        <v>0</v>
      </c>
      <c r="P30" s="313">
        <v>0</v>
      </c>
      <c r="Q30" s="313">
        <v>0</v>
      </c>
      <c r="R30" s="313">
        <v>0</v>
      </c>
      <c r="S30" s="313">
        <v>0</v>
      </c>
      <c r="T30" s="313">
        <v>0</v>
      </c>
      <c r="U30" s="313">
        <v>0</v>
      </c>
      <c r="V30" s="313">
        <v>0</v>
      </c>
      <c r="W30" s="313">
        <v>0</v>
      </c>
      <c r="X30" s="313">
        <v>0</v>
      </c>
      <c r="Y30" s="313">
        <v>0</v>
      </c>
      <c r="Z30" s="663"/>
      <c r="AA30" s="663"/>
      <c r="AB30" s="663"/>
    </row>
    <row r="31" spans="1:28" ht="18" customHeight="1" thickBot="1">
      <c r="A31" s="320" t="s">
        <v>26</v>
      </c>
      <c r="B31" s="312" t="s">
        <v>55</v>
      </c>
      <c r="C31" s="313">
        <v>0</v>
      </c>
      <c r="D31" s="313">
        <v>0</v>
      </c>
      <c r="E31" s="313">
        <v>0</v>
      </c>
      <c r="F31" s="313">
        <v>0</v>
      </c>
      <c r="G31" s="313">
        <v>0</v>
      </c>
      <c r="H31" s="313">
        <v>0</v>
      </c>
      <c r="I31" s="313">
        <v>0</v>
      </c>
      <c r="J31" s="313">
        <v>0</v>
      </c>
      <c r="K31" s="313">
        <v>0</v>
      </c>
      <c r="L31" s="313">
        <v>0</v>
      </c>
      <c r="M31" s="313">
        <v>0</v>
      </c>
      <c r="N31" s="313">
        <v>0</v>
      </c>
      <c r="O31" s="313">
        <v>0</v>
      </c>
      <c r="P31" s="313">
        <v>0</v>
      </c>
      <c r="Q31" s="313">
        <v>0</v>
      </c>
      <c r="R31" s="313">
        <v>0</v>
      </c>
      <c r="S31" s="313">
        <v>0</v>
      </c>
      <c r="T31" s="313">
        <v>0</v>
      </c>
      <c r="U31" s="313">
        <v>0</v>
      </c>
      <c r="V31" s="313">
        <v>0</v>
      </c>
      <c r="W31" s="313">
        <v>0</v>
      </c>
      <c r="X31" s="313">
        <v>0</v>
      </c>
      <c r="Y31" s="313">
        <v>0</v>
      </c>
      <c r="Z31" s="663"/>
      <c r="AA31" s="663"/>
      <c r="AB31" s="663"/>
    </row>
    <row r="32" spans="1:28" ht="18" customHeight="1" thickBot="1">
      <c r="A32" s="320" t="s">
        <v>27</v>
      </c>
      <c r="B32" s="312" t="s">
        <v>56</v>
      </c>
      <c r="C32" s="313">
        <v>0</v>
      </c>
      <c r="D32" s="313">
        <v>0</v>
      </c>
      <c r="E32" s="313">
        <v>0</v>
      </c>
      <c r="F32" s="313">
        <v>0</v>
      </c>
      <c r="G32" s="313">
        <v>0</v>
      </c>
      <c r="H32" s="313">
        <v>0</v>
      </c>
      <c r="I32" s="313">
        <v>0</v>
      </c>
      <c r="J32" s="313">
        <v>0</v>
      </c>
      <c r="K32" s="313">
        <v>0</v>
      </c>
      <c r="L32" s="313">
        <v>0</v>
      </c>
      <c r="M32" s="313">
        <v>0</v>
      </c>
      <c r="N32" s="313">
        <v>0</v>
      </c>
      <c r="O32" s="313">
        <v>0</v>
      </c>
      <c r="P32" s="313">
        <v>0</v>
      </c>
      <c r="Q32" s="313">
        <v>0</v>
      </c>
      <c r="R32" s="313">
        <v>0</v>
      </c>
      <c r="S32" s="313">
        <v>0</v>
      </c>
      <c r="T32" s="313">
        <v>0</v>
      </c>
      <c r="U32" s="313">
        <v>0</v>
      </c>
      <c r="V32" s="313">
        <v>0</v>
      </c>
      <c r="W32" s="313">
        <v>0</v>
      </c>
      <c r="X32" s="313">
        <v>0</v>
      </c>
      <c r="Y32" s="313">
        <v>0</v>
      </c>
      <c r="Z32" s="663"/>
      <c r="AA32" s="663"/>
      <c r="AB32" s="663"/>
    </row>
    <row r="33" spans="1:28" ht="18" customHeight="1">
      <c r="A33" s="499" t="s">
        <v>989</v>
      </c>
      <c r="B33" s="499"/>
      <c r="C33" s="500"/>
      <c r="D33" s="500"/>
      <c r="E33" s="500"/>
      <c r="F33" s="500"/>
      <c r="G33" s="446"/>
      <c r="H33" s="500"/>
      <c r="I33" s="500"/>
      <c r="J33" s="500"/>
      <c r="K33" s="500"/>
      <c r="L33" s="500"/>
      <c r="M33" s="500"/>
      <c r="N33" s="500"/>
      <c r="O33" s="500"/>
      <c r="P33" s="500"/>
      <c r="Q33" s="500"/>
      <c r="R33" s="500"/>
      <c r="S33" s="500"/>
      <c r="T33" s="500"/>
      <c r="U33" s="500"/>
      <c r="V33" s="500"/>
      <c r="W33" s="500"/>
      <c r="X33" s="500"/>
      <c r="Y33" s="500"/>
      <c r="Z33" s="669"/>
      <c r="AA33" s="669"/>
      <c r="AB33" s="669"/>
    </row>
    <row r="34" spans="1:28" ht="18" customHeight="1">
      <c r="A34" s="501"/>
      <c r="B34" s="499"/>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669"/>
      <c r="AA34" s="669"/>
      <c r="AB34" s="669"/>
    </row>
    <row r="35" spans="1:28" ht="18" customHeight="1">
      <c r="A35" s="467" t="s">
        <v>359</v>
      </c>
      <c r="B35" s="467"/>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661"/>
      <c r="AA35" s="661"/>
      <c r="AB35" s="668"/>
    </row>
    <row r="36" spans="1:28" ht="18" customHeight="1">
      <c r="A36" s="215"/>
      <c r="B36" s="211"/>
      <c r="C36" s="771" t="str">
        <f>A35</f>
        <v>Olives for oil production (thousand tonnes)</v>
      </c>
      <c r="D36" s="772"/>
      <c r="E36" s="772"/>
      <c r="F36" s="772"/>
      <c r="G36" s="772"/>
      <c r="H36" s="772"/>
      <c r="I36" s="772"/>
      <c r="J36" s="772"/>
      <c r="K36" s="772"/>
      <c r="L36" s="772"/>
      <c r="M36" s="772"/>
      <c r="N36" s="772"/>
      <c r="O36" s="772"/>
      <c r="P36" s="772"/>
      <c r="Q36" s="772"/>
      <c r="R36" s="772"/>
      <c r="S36" s="772"/>
      <c r="T36" s="772"/>
      <c r="U36" s="772"/>
      <c r="V36" s="772"/>
      <c r="W36" s="772"/>
      <c r="X36" s="772"/>
      <c r="Y36" s="618"/>
      <c r="Z36" s="767" t="s">
        <v>58</v>
      </c>
      <c r="AA36" s="768"/>
      <c r="AB36" s="255" t="str">
        <f>AB$3</f>
        <v xml:space="preserve">Annual rate of change
</v>
      </c>
    </row>
    <row r="37" spans="1:28" ht="26.25" thickBot="1">
      <c r="A37" s="215"/>
      <c r="B37" s="216"/>
      <c r="C37" s="203">
        <v>2000</v>
      </c>
      <c r="D37" s="203">
        <v>2001</v>
      </c>
      <c r="E37" s="203">
        <v>2002</v>
      </c>
      <c r="F37" s="464">
        <v>2003</v>
      </c>
      <c r="G37" s="203">
        <v>2004</v>
      </c>
      <c r="H37" s="464">
        <v>2005</v>
      </c>
      <c r="I37" s="203">
        <v>2006</v>
      </c>
      <c r="J37" s="464">
        <v>2007</v>
      </c>
      <c r="K37" s="203">
        <v>2008</v>
      </c>
      <c r="L37" s="464">
        <v>2009</v>
      </c>
      <c r="M37" s="203">
        <v>2010</v>
      </c>
      <c r="N37" s="464">
        <v>2011</v>
      </c>
      <c r="O37" s="203">
        <v>2012</v>
      </c>
      <c r="P37" s="465">
        <v>2013</v>
      </c>
      <c r="Q37" s="203">
        <v>2014</v>
      </c>
      <c r="R37" s="464">
        <v>2015</v>
      </c>
      <c r="S37" s="203">
        <v>2016</v>
      </c>
      <c r="T37" s="203">
        <v>2017</v>
      </c>
      <c r="U37" s="203">
        <v>2018</v>
      </c>
      <c r="V37" s="203">
        <v>2019</v>
      </c>
      <c r="W37" s="203">
        <v>2020</v>
      </c>
      <c r="X37" s="203">
        <v>2021</v>
      </c>
      <c r="Y37" s="203">
        <v>2022</v>
      </c>
      <c r="Z37" s="549" t="str">
        <f>Z4</f>
        <v>2022/2021</v>
      </c>
      <c r="AA37" s="546" t="str">
        <f>AA4</f>
        <v>2022/5-year average</v>
      </c>
      <c r="AB37" s="213" t="str">
        <f>AB4</f>
        <v>2012-2022</v>
      </c>
    </row>
    <row r="38" spans="1:28" ht="18" customHeight="1" thickBot="1">
      <c r="A38" s="235" t="s">
        <v>373</v>
      </c>
      <c r="B38" s="309"/>
      <c r="C38" s="310">
        <f t="shared" ref="C38:X38" si="5">SUM(C39:C65)</f>
        <v>9705.4399999999987</v>
      </c>
      <c r="D38" s="310">
        <f t="shared" si="5"/>
        <v>11865.519999999999</v>
      </c>
      <c r="E38" s="310">
        <f t="shared" si="5"/>
        <v>9169.8000000000011</v>
      </c>
      <c r="F38" s="310">
        <f t="shared" si="5"/>
        <v>12350.92</v>
      </c>
      <c r="G38" s="310">
        <f t="shared" si="5"/>
        <v>11749.25</v>
      </c>
      <c r="H38" s="310">
        <f t="shared" si="5"/>
        <v>9745.0400000000009</v>
      </c>
      <c r="I38" s="310">
        <f t="shared" si="5"/>
        <v>10915.17</v>
      </c>
      <c r="J38" s="310">
        <f t="shared" si="5"/>
        <v>10813.519999999999</v>
      </c>
      <c r="K38" s="310">
        <f t="shared" si="5"/>
        <v>10445.628400000001</v>
      </c>
      <c r="L38" s="310">
        <f t="shared" si="5"/>
        <v>11380.52075</v>
      </c>
      <c r="M38" s="310">
        <f t="shared" si="5"/>
        <v>11922.83</v>
      </c>
      <c r="N38" s="310">
        <f t="shared" si="5"/>
        <v>12760.86</v>
      </c>
      <c r="O38" s="310">
        <f t="shared" si="5"/>
        <v>8717.9000000000015</v>
      </c>
      <c r="P38" s="310">
        <f t="shared" si="5"/>
        <v>13662.050000000003</v>
      </c>
      <c r="Q38" s="310">
        <f t="shared" si="5"/>
        <v>8037.0000000000009</v>
      </c>
      <c r="R38" s="310">
        <f t="shared" si="5"/>
        <v>12262.46784898542</v>
      </c>
      <c r="S38" s="310">
        <f t="shared" si="5"/>
        <v>10018.83</v>
      </c>
      <c r="T38" s="310">
        <f t="shared" si="5"/>
        <v>10271.57</v>
      </c>
      <c r="U38" s="310">
        <f t="shared" si="5"/>
        <v>12888.759999999998</v>
      </c>
      <c r="V38" s="310">
        <f t="shared" si="5"/>
        <v>9709.89</v>
      </c>
      <c r="W38" s="310">
        <f t="shared" si="5"/>
        <v>11679.830000000002</v>
      </c>
      <c r="X38" s="310">
        <f t="shared" si="5"/>
        <v>12193.69</v>
      </c>
      <c r="Y38" s="310">
        <f t="shared" ref="Y38" si="6">SUM(Y39:Y65)</f>
        <v>8139.9304975124378</v>
      </c>
      <c r="Z38" s="662">
        <f>IF(ISNUMBER(Y38),(Y38/X38-1)*100,":")</f>
        <v>-33.24473151677271</v>
      </c>
      <c r="AA38" s="662">
        <f>IF(ISNUMBER(Y38),(Y38/((SUM(T38:X38)-MIN(T38:X38)-MAX(T38:X38))/3)-1)*100,":")</f>
        <v>-28.482275218670374</v>
      </c>
      <c r="AB38" s="693">
        <f>((((SUM(U38:Y38)-MIN(U38:Y38)-MAX(U38:Y38))/3)/((SUM(K38:O38)-MIN(K38:O38)-MAX(K38:O38))/3))^(1/($Y$4-$O$4))-1)*100</f>
        <v>-4.9167652937842643E-2</v>
      </c>
    </row>
    <row r="39" spans="1:28" ht="18" customHeight="1" thickBot="1">
      <c r="A39" s="320" t="s">
        <v>3</v>
      </c>
      <c r="B39" s="312" t="s">
        <v>30</v>
      </c>
      <c r="C39" s="313">
        <v>0</v>
      </c>
      <c r="D39" s="313">
        <v>0</v>
      </c>
      <c r="E39" s="313">
        <v>0</v>
      </c>
      <c r="F39" s="313">
        <v>0</v>
      </c>
      <c r="G39" s="313">
        <v>0</v>
      </c>
      <c r="H39" s="313">
        <v>0</v>
      </c>
      <c r="I39" s="313">
        <v>0</v>
      </c>
      <c r="J39" s="313">
        <v>0</v>
      </c>
      <c r="K39" s="313">
        <v>0</v>
      </c>
      <c r="L39" s="313">
        <v>0</v>
      </c>
      <c r="M39" s="313">
        <v>0</v>
      </c>
      <c r="N39" s="313">
        <v>0</v>
      </c>
      <c r="O39" s="313">
        <v>0</v>
      </c>
      <c r="P39" s="313">
        <v>0</v>
      </c>
      <c r="Q39" s="313">
        <v>0</v>
      </c>
      <c r="R39" s="313">
        <v>0</v>
      </c>
      <c r="S39" s="313">
        <v>0</v>
      </c>
      <c r="T39" s="313">
        <v>0</v>
      </c>
      <c r="U39" s="313">
        <v>0</v>
      </c>
      <c r="V39" s="313">
        <v>0</v>
      </c>
      <c r="W39" s="313">
        <v>0</v>
      </c>
      <c r="X39" s="313">
        <v>0</v>
      </c>
      <c r="Y39" s="313">
        <v>0</v>
      </c>
      <c r="Z39" s="663"/>
      <c r="AA39" s="663"/>
      <c r="AB39" s="663"/>
    </row>
    <row r="40" spans="1:28" ht="18" customHeight="1" thickBot="1">
      <c r="A40" s="320" t="s">
        <v>4</v>
      </c>
      <c r="B40" s="312" t="s">
        <v>31</v>
      </c>
      <c r="C40" s="313">
        <v>0</v>
      </c>
      <c r="D40" s="313">
        <v>0</v>
      </c>
      <c r="E40" s="313">
        <v>0</v>
      </c>
      <c r="F40" s="313">
        <v>0</v>
      </c>
      <c r="G40" s="313">
        <v>0</v>
      </c>
      <c r="H40" s="313">
        <v>0</v>
      </c>
      <c r="I40" s="313">
        <v>0</v>
      </c>
      <c r="J40" s="313">
        <v>0</v>
      </c>
      <c r="K40" s="313">
        <v>0</v>
      </c>
      <c r="L40" s="313">
        <v>0</v>
      </c>
      <c r="M40" s="313">
        <v>0</v>
      </c>
      <c r="N40" s="313">
        <v>0</v>
      </c>
      <c r="O40" s="313">
        <v>0</v>
      </c>
      <c r="P40" s="313">
        <v>0</v>
      </c>
      <c r="Q40" s="313">
        <v>0</v>
      </c>
      <c r="R40" s="313">
        <v>0</v>
      </c>
      <c r="S40" s="313">
        <v>0</v>
      </c>
      <c r="T40" s="313">
        <v>0</v>
      </c>
      <c r="U40" s="313">
        <v>0</v>
      </c>
      <c r="V40" s="313">
        <v>0</v>
      </c>
      <c r="W40" s="313">
        <v>0</v>
      </c>
      <c r="X40" s="313">
        <v>0</v>
      </c>
      <c r="Y40" s="313">
        <v>0</v>
      </c>
      <c r="Z40" s="663"/>
      <c r="AA40" s="663"/>
      <c r="AB40" s="663"/>
    </row>
    <row r="41" spans="1:28" ht="18" customHeight="1" thickBot="1">
      <c r="A41" s="320" t="s">
        <v>340</v>
      </c>
      <c r="B41" s="312" t="s">
        <v>32</v>
      </c>
      <c r="C41" s="313">
        <v>0</v>
      </c>
      <c r="D41" s="313">
        <v>0</v>
      </c>
      <c r="E41" s="313">
        <v>0</v>
      </c>
      <c r="F41" s="313">
        <v>0</v>
      </c>
      <c r="G41" s="313">
        <v>0</v>
      </c>
      <c r="H41" s="313">
        <v>0</v>
      </c>
      <c r="I41" s="313">
        <v>0</v>
      </c>
      <c r="J41" s="313">
        <v>0</v>
      </c>
      <c r="K41" s="313">
        <v>0</v>
      </c>
      <c r="L41" s="313">
        <v>0</v>
      </c>
      <c r="M41" s="313">
        <v>0</v>
      </c>
      <c r="N41" s="313">
        <v>0</v>
      </c>
      <c r="O41" s="313">
        <v>0</v>
      </c>
      <c r="P41" s="313">
        <v>0</v>
      </c>
      <c r="Q41" s="313">
        <v>0</v>
      </c>
      <c r="R41" s="313">
        <v>0</v>
      </c>
      <c r="S41" s="313">
        <v>0</v>
      </c>
      <c r="T41" s="313">
        <v>0</v>
      </c>
      <c r="U41" s="313">
        <v>0</v>
      </c>
      <c r="V41" s="313">
        <v>0</v>
      </c>
      <c r="W41" s="313">
        <v>0</v>
      </c>
      <c r="X41" s="313">
        <v>0</v>
      </c>
      <c r="Y41" s="313">
        <v>0</v>
      </c>
      <c r="Z41" s="663"/>
      <c r="AA41" s="663"/>
      <c r="AB41" s="663"/>
    </row>
    <row r="42" spans="1:28" ht="18" customHeight="1" thickBot="1">
      <c r="A42" s="320" t="s">
        <v>5</v>
      </c>
      <c r="B42" s="312" t="s">
        <v>33</v>
      </c>
      <c r="C42" s="313">
        <v>0</v>
      </c>
      <c r="D42" s="313">
        <v>0</v>
      </c>
      <c r="E42" s="313">
        <v>0</v>
      </c>
      <c r="F42" s="313">
        <v>0</v>
      </c>
      <c r="G42" s="313">
        <v>0</v>
      </c>
      <c r="H42" s="313">
        <v>0</v>
      </c>
      <c r="I42" s="313">
        <v>0</v>
      </c>
      <c r="J42" s="313">
        <v>0</v>
      </c>
      <c r="K42" s="313">
        <v>0</v>
      </c>
      <c r="L42" s="313">
        <v>0</v>
      </c>
      <c r="M42" s="313">
        <v>0</v>
      </c>
      <c r="N42" s="313">
        <v>0</v>
      </c>
      <c r="O42" s="313">
        <v>0</v>
      </c>
      <c r="P42" s="313">
        <v>0</v>
      </c>
      <c r="Q42" s="313">
        <v>0</v>
      </c>
      <c r="R42" s="313">
        <v>0</v>
      </c>
      <c r="S42" s="313">
        <v>0</v>
      </c>
      <c r="T42" s="313">
        <v>0</v>
      </c>
      <c r="U42" s="313">
        <v>0</v>
      </c>
      <c r="V42" s="313">
        <v>0</v>
      </c>
      <c r="W42" s="313">
        <v>0</v>
      </c>
      <c r="X42" s="313">
        <v>0</v>
      </c>
      <c r="Y42" s="313">
        <v>0</v>
      </c>
      <c r="Z42" s="663"/>
      <c r="AA42" s="663"/>
      <c r="AB42" s="663"/>
    </row>
    <row r="43" spans="1:28" ht="18" customHeight="1" thickBot="1">
      <c r="A43" s="320" t="s">
        <v>28</v>
      </c>
      <c r="B43" s="312" t="s">
        <v>34</v>
      </c>
      <c r="C43" s="313">
        <v>0</v>
      </c>
      <c r="D43" s="313">
        <v>0</v>
      </c>
      <c r="E43" s="313">
        <v>0</v>
      </c>
      <c r="F43" s="313">
        <v>0</v>
      </c>
      <c r="G43" s="313">
        <v>0</v>
      </c>
      <c r="H43" s="313">
        <v>0</v>
      </c>
      <c r="I43" s="313">
        <v>0</v>
      </c>
      <c r="J43" s="313">
        <v>0</v>
      </c>
      <c r="K43" s="313">
        <v>0</v>
      </c>
      <c r="L43" s="313">
        <v>0</v>
      </c>
      <c r="M43" s="313">
        <v>0</v>
      </c>
      <c r="N43" s="313">
        <v>0</v>
      </c>
      <c r="O43" s="313">
        <v>0</v>
      </c>
      <c r="P43" s="313">
        <v>0</v>
      </c>
      <c r="Q43" s="313">
        <v>0</v>
      </c>
      <c r="R43" s="313">
        <v>0</v>
      </c>
      <c r="S43" s="313">
        <v>0</v>
      </c>
      <c r="T43" s="313">
        <v>0</v>
      </c>
      <c r="U43" s="313">
        <v>0</v>
      </c>
      <c r="V43" s="313">
        <v>0</v>
      </c>
      <c r="W43" s="313">
        <v>0</v>
      </c>
      <c r="X43" s="313">
        <v>0</v>
      </c>
      <c r="Y43" s="313">
        <v>0</v>
      </c>
      <c r="Z43" s="663"/>
      <c r="AA43" s="663"/>
      <c r="AB43" s="663"/>
    </row>
    <row r="44" spans="1:28" ht="18" customHeight="1" thickBot="1">
      <c r="A44" s="320" t="s">
        <v>6</v>
      </c>
      <c r="B44" s="312" t="s">
        <v>35</v>
      </c>
      <c r="C44" s="313">
        <v>0</v>
      </c>
      <c r="D44" s="313">
        <v>0</v>
      </c>
      <c r="E44" s="313">
        <v>0</v>
      </c>
      <c r="F44" s="313">
        <v>0</v>
      </c>
      <c r="G44" s="313">
        <v>0</v>
      </c>
      <c r="H44" s="313">
        <v>0</v>
      </c>
      <c r="I44" s="313">
        <v>0</v>
      </c>
      <c r="J44" s="313">
        <v>0</v>
      </c>
      <c r="K44" s="313">
        <v>0</v>
      </c>
      <c r="L44" s="313">
        <v>0</v>
      </c>
      <c r="M44" s="313">
        <v>0</v>
      </c>
      <c r="N44" s="313">
        <v>0</v>
      </c>
      <c r="O44" s="313">
        <v>0</v>
      </c>
      <c r="P44" s="313">
        <v>0</v>
      </c>
      <c r="Q44" s="313">
        <v>0</v>
      </c>
      <c r="R44" s="313">
        <v>0</v>
      </c>
      <c r="S44" s="313">
        <v>0</v>
      </c>
      <c r="T44" s="313">
        <v>0</v>
      </c>
      <c r="U44" s="313">
        <v>0</v>
      </c>
      <c r="V44" s="313">
        <v>0</v>
      </c>
      <c r="W44" s="313">
        <v>0</v>
      </c>
      <c r="X44" s="313">
        <v>0</v>
      </c>
      <c r="Y44" s="313">
        <v>0</v>
      </c>
      <c r="Z44" s="663"/>
      <c r="AA44" s="663"/>
      <c r="AB44" s="663"/>
    </row>
    <row r="45" spans="1:28" ht="18" customHeight="1" thickBot="1">
      <c r="A45" s="320" t="s">
        <v>7</v>
      </c>
      <c r="B45" s="312" t="s">
        <v>36</v>
      </c>
      <c r="C45" s="313">
        <v>0</v>
      </c>
      <c r="D45" s="313">
        <v>0</v>
      </c>
      <c r="E45" s="313">
        <v>0</v>
      </c>
      <c r="F45" s="313">
        <v>0</v>
      </c>
      <c r="G45" s="313">
        <v>0</v>
      </c>
      <c r="H45" s="313">
        <v>0</v>
      </c>
      <c r="I45" s="313">
        <v>0</v>
      </c>
      <c r="J45" s="313">
        <v>0</v>
      </c>
      <c r="K45" s="313">
        <v>0</v>
      </c>
      <c r="L45" s="313">
        <v>0</v>
      </c>
      <c r="M45" s="313">
        <v>0</v>
      </c>
      <c r="N45" s="313">
        <v>0</v>
      </c>
      <c r="O45" s="313">
        <v>0</v>
      </c>
      <c r="P45" s="313">
        <v>0</v>
      </c>
      <c r="Q45" s="313">
        <v>0</v>
      </c>
      <c r="R45" s="313">
        <v>0</v>
      </c>
      <c r="S45" s="313">
        <v>0</v>
      </c>
      <c r="T45" s="313">
        <v>0</v>
      </c>
      <c r="U45" s="313">
        <v>0</v>
      </c>
      <c r="V45" s="313">
        <v>0</v>
      </c>
      <c r="W45" s="313">
        <v>0</v>
      </c>
      <c r="X45" s="313">
        <v>0</v>
      </c>
      <c r="Y45" s="313">
        <v>0</v>
      </c>
      <c r="Z45" s="663"/>
      <c r="AA45" s="663"/>
      <c r="AB45" s="663"/>
    </row>
    <row r="46" spans="1:28" ht="18" customHeight="1" thickBot="1">
      <c r="A46" s="320" t="s">
        <v>8</v>
      </c>
      <c r="B46" s="312" t="s">
        <v>37</v>
      </c>
      <c r="C46" s="313">
        <v>2135.37</v>
      </c>
      <c r="D46" s="313">
        <v>1800.52</v>
      </c>
      <c r="E46" s="313">
        <v>1860</v>
      </c>
      <c r="F46" s="313">
        <v>1530.5</v>
      </c>
      <c r="G46" s="313">
        <v>2175</v>
      </c>
      <c r="H46" s="313">
        <v>2110</v>
      </c>
      <c r="I46" s="313">
        <v>1850</v>
      </c>
      <c r="J46" s="313">
        <v>1650</v>
      </c>
      <c r="K46" s="313">
        <v>1665</v>
      </c>
      <c r="L46" s="313">
        <v>1657.4</v>
      </c>
      <c r="M46" s="313">
        <v>1662.35</v>
      </c>
      <c r="N46" s="313">
        <v>1699.91</v>
      </c>
      <c r="O46" s="313">
        <v>1793.52</v>
      </c>
      <c r="P46" s="313">
        <v>1333.86</v>
      </c>
      <c r="Q46" s="313">
        <v>1516.47</v>
      </c>
      <c r="R46" s="313">
        <v>1218.1099999999999</v>
      </c>
      <c r="S46" s="313">
        <v>958.31</v>
      </c>
      <c r="T46" s="313">
        <v>775.64</v>
      </c>
      <c r="U46" s="313">
        <v>935.89</v>
      </c>
      <c r="V46" s="315">
        <v>952.33</v>
      </c>
      <c r="W46" s="315">
        <v>1001.11</v>
      </c>
      <c r="X46" s="315">
        <v>912.97</v>
      </c>
      <c r="Y46" s="315">
        <v>1028.56</v>
      </c>
      <c r="Z46" s="663">
        <f t="shared" ref="Z46:Z62" si="7">IF(ISNUMBER(Y46),(Y46/X46-1)*100,":")</f>
        <v>12.66087604192907</v>
      </c>
      <c r="AA46" s="663">
        <f t="shared" ref="AA46:AA62" si="8">IF(ISNUMBER(Y46),(Y46/((SUM(T46:X46)-MIN(T46:X46)-MAX(T46:X46))/3)-1)*100,":")</f>
        <v>10.156040825506274</v>
      </c>
      <c r="AB46" s="663">
        <f>((((SUM(U46:Y46)-MIN(U46:Y46)-MAX(U46:Y46))/3)/((SUM(K46:O46)-MIN(K46:O46)-MAX(K46:O46))/3))^(1/($Y$4-$O$4))-1)*100</f>
        <v>-5.387922247231602</v>
      </c>
    </row>
    <row r="47" spans="1:28" ht="18" customHeight="1" thickBot="1">
      <c r="A47" s="320" t="s">
        <v>9</v>
      </c>
      <c r="B47" s="312" t="s">
        <v>38</v>
      </c>
      <c r="C47" s="313">
        <v>4613.2</v>
      </c>
      <c r="D47" s="313">
        <v>6494.7</v>
      </c>
      <c r="E47" s="313">
        <v>3847.6</v>
      </c>
      <c r="F47" s="313">
        <v>7058.9</v>
      </c>
      <c r="G47" s="313">
        <v>4744.6000000000004</v>
      </c>
      <c r="H47" s="313">
        <v>3646.3</v>
      </c>
      <c r="I47" s="313">
        <v>5283.35</v>
      </c>
      <c r="J47" s="313">
        <v>5701.68</v>
      </c>
      <c r="K47" s="313">
        <v>4951.5</v>
      </c>
      <c r="L47" s="313">
        <v>5701</v>
      </c>
      <c r="M47" s="313">
        <v>6682.01</v>
      </c>
      <c r="N47" s="313">
        <v>7352.7</v>
      </c>
      <c r="O47" s="313">
        <v>3448.61</v>
      </c>
      <c r="P47" s="313">
        <v>8766.9</v>
      </c>
      <c r="Q47" s="313">
        <v>4142.9799999999996</v>
      </c>
      <c r="R47" s="313">
        <v>6804.34</v>
      </c>
      <c r="S47" s="313">
        <v>6571.43</v>
      </c>
      <c r="T47" s="313">
        <v>6030.87</v>
      </c>
      <c r="U47" s="313">
        <v>9264.5400000000009</v>
      </c>
      <c r="V47" s="315">
        <v>5642.06</v>
      </c>
      <c r="W47" s="315">
        <v>7750.67</v>
      </c>
      <c r="X47" s="315">
        <v>7682.88</v>
      </c>
      <c r="Y47" s="315">
        <v>3984.05</v>
      </c>
      <c r="Z47" s="663">
        <f t="shared" si="7"/>
        <v>-48.143795035195133</v>
      </c>
      <c r="AA47" s="663">
        <f t="shared" si="8"/>
        <v>-44.316454858784894</v>
      </c>
      <c r="AB47" s="663">
        <f t="shared" ref="AB47:AB62" si="9">((((SUM(U47:Y47)-MIN(U47:Y47)-MAX(U47:Y47))/3)/((SUM(K47:O47)-MIN(K47:O47)-MAX(K47:O47))/3))^(1/($Y$4-$O$4))-1)*100</f>
        <v>1.9733902693724659</v>
      </c>
    </row>
    <row r="48" spans="1:28" ht="18" customHeight="1" thickBot="1">
      <c r="A48" s="320" t="s">
        <v>10</v>
      </c>
      <c r="B48" s="312" t="s">
        <v>39</v>
      </c>
      <c r="C48" s="313">
        <v>13.74</v>
      </c>
      <c r="D48" s="313">
        <v>14.26</v>
      </c>
      <c r="E48" s="313">
        <v>17.25</v>
      </c>
      <c r="F48" s="313">
        <v>18.57</v>
      </c>
      <c r="G48" s="313">
        <v>16.95</v>
      </c>
      <c r="H48" s="313">
        <v>18.600000000000001</v>
      </c>
      <c r="I48" s="313">
        <v>15.52</v>
      </c>
      <c r="J48" s="313">
        <v>19.91</v>
      </c>
      <c r="K48" s="313">
        <v>33.06</v>
      </c>
      <c r="L48" s="313">
        <v>28.8</v>
      </c>
      <c r="M48" s="313">
        <v>31.31</v>
      </c>
      <c r="N48" s="313">
        <v>23.03</v>
      </c>
      <c r="O48" s="313">
        <v>29.22</v>
      </c>
      <c r="P48" s="313">
        <v>28.87</v>
      </c>
      <c r="Q48" s="313">
        <v>12.74</v>
      </c>
      <c r="R48" s="313">
        <v>33.9</v>
      </c>
      <c r="S48" s="313">
        <v>26.45</v>
      </c>
      <c r="T48" s="313">
        <v>21.94</v>
      </c>
      <c r="U48" s="313">
        <v>25.55</v>
      </c>
      <c r="V48" s="315">
        <v>23.12</v>
      </c>
      <c r="W48" s="315">
        <v>29.76</v>
      </c>
      <c r="X48" s="315">
        <v>26.72</v>
      </c>
      <c r="Y48" s="315">
        <v>26.72</v>
      </c>
      <c r="Z48" s="663">
        <f t="shared" si="7"/>
        <v>0</v>
      </c>
      <c r="AA48" s="663">
        <f t="shared" si="8"/>
        <v>6.3270990847592579</v>
      </c>
      <c r="AB48" s="663">
        <f t="shared" si="9"/>
        <v>-1.2226256044903017</v>
      </c>
    </row>
    <row r="49" spans="1:28" ht="18" customHeight="1" thickBot="1">
      <c r="A49" s="320" t="s">
        <v>11</v>
      </c>
      <c r="B49" s="312" t="s">
        <v>40</v>
      </c>
      <c r="C49" s="313">
        <v>16.22</v>
      </c>
      <c r="D49" s="313">
        <v>19.41</v>
      </c>
      <c r="E49" s="313">
        <v>32.96</v>
      </c>
      <c r="F49" s="313">
        <v>9.48</v>
      </c>
      <c r="G49" s="313">
        <v>20.61</v>
      </c>
      <c r="H49" s="313">
        <v>36.06</v>
      </c>
      <c r="I49" s="313">
        <v>27.53</v>
      </c>
      <c r="J49" s="313">
        <v>34.53</v>
      </c>
      <c r="K49" s="313">
        <v>35.96</v>
      </c>
      <c r="L49" s="313">
        <v>32.590000000000003</v>
      </c>
      <c r="M49" s="313">
        <v>38</v>
      </c>
      <c r="N49" s="313">
        <v>31.42</v>
      </c>
      <c r="O49" s="313">
        <v>50.95</v>
      </c>
      <c r="P49" s="313">
        <v>34.270000000000003</v>
      </c>
      <c r="Q49" s="313">
        <v>8.84</v>
      </c>
      <c r="R49" s="313">
        <v>28.27</v>
      </c>
      <c r="S49" s="313">
        <v>31.18</v>
      </c>
      <c r="T49" s="313">
        <v>28.95</v>
      </c>
      <c r="U49" s="313">
        <v>28.42</v>
      </c>
      <c r="V49" s="315">
        <v>33.22</v>
      </c>
      <c r="W49" s="315">
        <v>33.229999999999997</v>
      </c>
      <c r="X49" s="315">
        <v>23.87</v>
      </c>
      <c r="Y49" s="315">
        <v>23</v>
      </c>
      <c r="Z49" s="663">
        <f t="shared" si="7"/>
        <v>-3.6447423544197832</v>
      </c>
      <c r="AA49" s="663">
        <f t="shared" si="8"/>
        <v>-23.83265261066343</v>
      </c>
      <c r="AB49" s="663">
        <f t="shared" si="9"/>
        <v>-2.1757909262160369</v>
      </c>
    </row>
    <row r="50" spans="1:28" ht="18" customHeight="1" thickBot="1">
      <c r="A50" s="320" t="s">
        <v>12</v>
      </c>
      <c r="B50" s="312" t="s">
        <v>41</v>
      </c>
      <c r="C50" s="313">
        <v>2740.6</v>
      </c>
      <c r="D50" s="313">
        <v>3302.3</v>
      </c>
      <c r="E50" s="313">
        <v>3174</v>
      </c>
      <c r="F50" s="313">
        <v>3484</v>
      </c>
      <c r="G50" s="313">
        <v>4470.8</v>
      </c>
      <c r="H50" s="313">
        <v>3713.7</v>
      </c>
      <c r="I50" s="313">
        <v>3354.2</v>
      </c>
      <c r="J50" s="313">
        <v>3194</v>
      </c>
      <c r="K50" s="314">
        <v>3409.3384000000001</v>
      </c>
      <c r="L50" s="314">
        <v>3533.89075</v>
      </c>
      <c r="M50" s="313">
        <v>3060.39</v>
      </c>
      <c r="N50" s="313">
        <v>3133.73</v>
      </c>
      <c r="O50" s="313">
        <v>2967.29</v>
      </c>
      <c r="P50" s="313">
        <v>2852.7</v>
      </c>
      <c r="Q50" s="313">
        <v>1903.43</v>
      </c>
      <c r="R50" s="314">
        <v>3462.8078489854202</v>
      </c>
      <c r="S50" s="313">
        <v>1944.79</v>
      </c>
      <c r="T50" s="313">
        <v>2537.61</v>
      </c>
      <c r="U50" s="313">
        <v>1889.05</v>
      </c>
      <c r="V50" s="315">
        <v>2118.13</v>
      </c>
      <c r="W50" s="315">
        <v>2126.16</v>
      </c>
      <c r="X50" s="315">
        <v>2181.35</v>
      </c>
      <c r="Y50" s="315">
        <v>2183.5204975124375</v>
      </c>
      <c r="Z50" s="663">
        <f t="shared" si="7"/>
        <v>9.9502487562186381E-2</v>
      </c>
      <c r="AA50" s="663">
        <f t="shared" si="8"/>
        <v>1.9441097312845157</v>
      </c>
      <c r="AB50" s="663">
        <f t="shared" si="9"/>
        <v>-3.9386085547689187</v>
      </c>
    </row>
    <row r="51" spans="1:28" ht="18" customHeight="1" thickBot="1">
      <c r="A51" s="320" t="s">
        <v>13</v>
      </c>
      <c r="B51" s="312" t="s">
        <v>42</v>
      </c>
      <c r="C51" s="313">
        <v>18</v>
      </c>
      <c r="D51" s="313">
        <v>15</v>
      </c>
      <c r="E51" s="313">
        <v>24</v>
      </c>
      <c r="F51" s="313">
        <v>15.7</v>
      </c>
      <c r="G51" s="313">
        <v>18.559999999999999</v>
      </c>
      <c r="H51" s="313">
        <v>13.78</v>
      </c>
      <c r="I51" s="313">
        <v>20.5</v>
      </c>
      <c r="J51" s="313">
        <v>7.94</v>
      </c>
      <c r="K51" s="313">
        <v>12.01</v>
      </c>
      <c r="L51" s="313">
        <v>10.47</v>
      </c>
      <c r="M51" s="313">
        <v>11.86</v>
      </c>
      <c r="N51" s="313">
        <v>7.64</v>
      </c>
      <c r="O51" s="313">
        <v>9.6199999999999992</v>
      </c>
      <c r="P51" s="313">
        <v>9.76</v>
      </c>
      <c r="Q51" s="313">
        <v>13.76</v>
      </c>
      <c r="R51" s="313">
        <v>11.32</v>
      </c>
      <c r="S51" s="313">
        <v>9.01</v>
      </c>
      <c r="T51" s="313">
        <v>16.46</v>
      </c>
      <c r="U51" s="313">
        <v>15.98</v>
      </c>
      <c r="V51" s="315">
        <v>22.32</v>
      </c>
      <c r="W51" s="315">
        <v>20.62</v>
      </c>
      <c r="X51" s="315">
        <v>14.74</v>
      </c>
      <c r="Y51" s="315">
        <v>15.5</v>
      </c>
      <c r="Z51" s="663">
        <f t="shared" si="7"/>
        <v>5.1560379918588861</v>
      </c>
      <c r="AA51" s="663">
        <f t="shared" si="8"/>
        <v>-12.363362231436092</v>
      </c>
      <c r="AB51" s="663">
        <f t="shared" si="9"/>
        <v>5.0114574506001874</v>
      </c>
    </row>
    <row r="52" spans="1:28" ht="18" customHeight="1" thickBot="1">
      <c r="A52" s="320" t="s">
        <v>14</v>
      </c>
      <c r="B52" s="312" t="s">
        <v>43</v>
      </c>
      <c r="C52" s="313">
        <v>0</v>
      </c>
      <c r="D52" s="313">
        <v>0</v>
      </c>
      <c r="E52" s="313">
        <v>0</v>
      </c>
      <c r="F52" s="313">
        <v>0</v>
      </c>
      <c r="G52" s="313">
        <v>0</v>
      </c>
      <c r="H52" s="313">
        <v>0</v>
      </c>
      <c r="I52" s="313">
        <v>0</v>
      </c>
      <c r="J52" s="313">
        <v>0</v>
      </c>
      <c r="K52" s="313">
        <v>0</v>
      </c>
      <c r="L52" s="313">
        <v>0</v>
      </c>
      <c r="M52" s="313">
        <v>0</v>
      </c>
      <c r="N52" s="313">
        <v>0</v>
      </c>
      <c r="O52" s="313">
        <v>0</v>
      </c>
      <c r="P52" s="313">
        <v>0</v>
      </c>
      <c r="Q52" s="313">
        <v>0</v>
      </c>
      <c r="R52" s="313">
        <v>0</v>
      </c>
      <c r="S52" s="313">
        <v>0</v>
      </c>
      <c r="T52" s="313">
        <v>0</v>
      </c>
      <c r="U52" s="313">
        <v>0</v>
      </c>
      <c r="V52" s="313">
        <v>0</v>
      </c>
      <c r="W52" s="313">
        <v>0</v>
      </c>
      <c r="X52" s="313">
        <v>0</v>
      </c>
      <c r="Y52" s="313">
        <v>0</v>
      </c>
      <c r="Z52" s="663"/>
      <c r="AA52" s="663"/>
      <c r="AB52" s="663"/>
    </row>
    <row r="53" spans="1:28" ht="18" customHeight="1" thickBot="1">
      <c r="A53" s="320" t="s">
        <v>15</v>
      </c>
      <c r="B53" s="312" t="s">
        <v>44</v>
      </c>
      <c r="C53" s="313">
        <v>0</v>
      </c>
      <c r="D53" s="313">
        <v>0</v>
      </c>
      <c r="E53" s="313">
        <v>0</v>
      </c>
      <c r="F53" s="313">
        <v>0</v>
      </c>
      <c r="G53" s="313">
        <v>0</v>
      </c>
      <c r="H53" s="313">
        <v>0</v>
      </c>
      <c r="I53" s="313">
        <v>0</v>
      </c>
      <c r="J53" s="313">
        <v>0</v>
      </c>
      <c r="K53" s="313">
        <v>0</v>
      </c>
      <c r="L53" s="313">
        <v>0</v>
      </c>
      <c r="M53" s="313">
        <v>0</v>
      </c>
      <c r="N53" s="313">
        <v>0</v>
      </c>
      <c r="O53" s="313">
        <v>0</v>
      </c>
      <c r="P53" s="313">
        <v>0</v>
      </c>
      <c r="Q53" s="313">
        <v>0</v>
      </c>
      <c r="R53" s="313">
        <v>0</v>
      </c>
      <c r="S53" s="313">
        <v>0</v>
      </c>
      <c r="T53" s="313">
        <v>0</v>
      </c>
      <c r="U53" s="313">
        <v>0</v>
      </c>
      <c r="V53" s="313">
        <v>0</v>
      </c>
      <c r="W53" s="313">
        <v>0</v>
      </c>
      <c r="X53" s="313">
        <v>0</v>
      </c>
      <c r="Y53" s="313">
        <v>0</v>
      </c>
      <c r="Z53" s="663"/>
      <c r="AA53" s="663"/>
      <c r="AB53" s="663"/>
    </row>
    <row r="54" spans="1:28" ht="18" customHeight="1" thickBot="1">
      <c r="A54" s="320" t="s">
        <v>16</v>
      </c>
      <c r="B54" s="312" t="s">
        <v>45</v>
      </c>
      <c r="C54" s="313">
        <v>0</v>
      </c>
      <c r="D54" s="313">
        <v>0</v>
      </c>
      <c r="E54" s="313">
        <v>0</v>
      </c>
      <c r="F54" s="313">
        <v>0</v>
      </c>
      <c r="G54" s="313">
        <v>0</v>
      </c>
      <c r="H54" s="313">
        <v>0</v>
      </c>
      <c r="I54" s="313">
        <v>0</v>
      </c>
      <c r="J54" s="313">
        <v>0</v>
      </c>
      <c r="K54" s="313">
        <v>0</v>
      </c>
      <c r="L54" s="313">
        <v>0</v>
      </c>
      <c r="M54" s="313">
        <v>0</v>
      </c>
      <c r="N54" s="313">
        <v>0</v>
      </c>
      <c r="O54" s="313">
        <v>0</v>
      </c>
      <c r="P54" s="313">
        <v>0</v>
      </c>
      <c r="Q54" s="313">
        <v>0</v>
      </c>
      <c r="R54" s="313">
        <v>0</v>
      </c>
      <c r="S54" s="313">
        <v>0</v>
      </c>
      <c r="T54" s="313">
        <v>0</v>
      </c>
      <c r="U54" s="313">
        <v>0</v>
      </c>
      <c r="V54" s="313">
        <v>0</v>
      </c>
      <c r="W54" s="313">
        <v>0</v>
      </c>
      <c r="X54" s="313">
        <v>0</v>
      </c>
      <c r="Y54" s="313">
        <v>0</v>
      </c>
      <c r="Z54" s="663"/>
      <c r="AA54" s="663"/>
      <c r="AB54" s="663"/>
    </row>
    <row r="55" spans="1:28" ht="18" customHeight="1" thickBot="1">
      <c r="A55" s="320" t="s">
        <v>17</v>
      </c>
      <c r="B55" s="312" t="s">
        <v>46</v>
      </c>
      <c r="C55" s="313">
        <v>0</v>
      </c>
      <c r="D55" s="313">
        <v>0</v>
      </c>
      <c r="E55" s="313">
        <v>0</v>
      </c>
      <c r="F55" s="313">
        <v>0</v>
      </c>
      <c r="G55" s="313">
        <v>0</v>
      </c>
      <c r="H55" s="313">
        <v>0</v>
      </c>
      <c r="I55" s="313">
        <v>0</v>
      </c>
      <c r="J55" s="313">
        <v>0</v>
      </c>
      <c r="K55" s="313">
        <v>0</v>
      </c>
      <c r="L55" s="313">
        <v>0</v>
      </c>
      <c r="M55" s="313">
        <v>0</v>
      </c>
      <c r="N55" s="313">
        <v>0</v>
      </c>
      <c r="O55" s="313">
        <v>0</v>
      </c>
      <c r="P55" s="313">
        <v>0</v>
      </c>
      <c r="Q55" s="313">
        <v>0</v>
      </c>
      <c r="R55" s="313">
        <v>0</v>
      </c>
      <c r="S55" s="313">
        <v>0</v>
      </c>
      <c r="T55" s="313">
        <v>0</v>
      </c>
      <c r="U55" s="313">
        <v>0</v>
      </c>
      <c r="V55" s="313">
        <v>0</v>
      </c>
      <c r="W55" s="313">
        <v>0</v>
      </c>
      <c r="X55" s="313">
        <v>0</v>
      </c>
      <c r="Y55" s="313">
        <v>0</v>
      </c>
      <c r="Z55" s="663"/>
      <c r="AA55" s="663"/>
      <c r="AB55" s="663"/>
    </row>
    <row r="56" spans="1:28" ht="18" customHeight="1" thickBot="1">
      <c r="A56" s="320" t="s">
        <v>18</v>
      </c>
      <c r="B56" s="312" t="s">
        <v>47</v>
      </c>
      <c r="C56" s="313">
        <v>0</v>
      </c>
      <c r="D56" s="313">
        <v>0</v>
      </c>
      <c r="E56" s="313">
        <v>0</v>
      </c>
      <c r="F56" s="313">
        <v>0</v>
      </c>
      <c r="G56" s="313">
        <v>0</v>
      </c>
      <c r="H56" s="313">
        <v>0</v>
      </c>
      <c r="I56" s="313">
        <v>0</v>
      </c>
      <c r="J56" s="313">
        <v>0</v>
      </c>
      <c r="K56" s="313">
        <v>0</v>
      </c>
      <c r="L56" s="313">
        <v>0</v>
      </c>
      <c r="M56" s="313">
        <v>0</v>
      </c>
      <c r="N56" s="313">
        <v>0</v>
      </c>
      <c r="O56" s="313">
        <v>0</v>
      </c>
      <c r="P56" s="313">
        <v>0</v>
      </c>
      <c r="Q56" s="313">
        <v>0</v>
      </c>
      <c r="R56" s="313">
        <v>0</v>
      </c>
      <c r="S56" s="313">
        <v>0</v>
      </c>
      <c r="T56" s="313">
        <v>0</v>
      </c>
      <c r="U56" s="313">
        <v>0</v>
      </c>
      <c r="V56" s="313">
        <v>0</v>
      </c>
      <c r="W56" s="313">
        <v>0</v>
      </c>
      <c r="X56" s="313">
        <v>0</v>
      </c>
      <c r="Y56" s="313">
        <v>0</v>
      </c>
      <c r="Z56" s="663"/>
      <c r="AA56" s="663"/>
      <c r="AB56" s="663"/>
    </row>
    <row r="57" spans="1:28" ht="18" customHeight="1" thickBot="1">
      <c r="A57" s="320" t="s">
        <v>19</v>
      </c>
      <c r="B57" s="312" t="s">
        <v>48</v>
      </c>
      <c r="C57" s="313">
        <v>0</v>
      </c>
      <c r="D57" s="313">
        <v>0</v>
      </c>
      <c r="E57" s="313">
        <v>0</v>
      </c>
      <c r="F57" s="313">
        <v>0</v>
      </c>
      <c r="G57" s="313">
        <v>0</v>
      </c>
      <c r="H57" s="313">
        <v>0</v>
      </c>
      <c r="I57" s="313">
        <v>0</v>
      </c>
      <c r="J57" s="313">
        <v>0</v>
      </c>
      <c r="K57" s="313">
        <v>0</v>
      </c>
      <c r="L57" s="313">
        <v>0</v>
      </c>
      <c r="M57" s="313">
        <v>0</v>
      </c>
      <c r="N57" s="313">
        <v>0</v>
      </c>
      <c r="O57" s="313">
        <v>0</v>
      </c>
      <c r="P57" s="313">
        <v>0</v>
      </c>
      <c r="Q57" s="313">
        <v>0</v>
      </c>
      <c r="R57" s="313">
        <v>0</v>
      </c>
      <c r="S57" s="313">
        <v>0</v>
      </c>
      <c r="T57" s="313">
        <v>0</v>
      </c>
      <c r="U57" s="313">
        <v>0</v>
      </c>
      <c r="V57" s="313">
        <v>0</v>
      </c>
      <c r="W57" s="313">
        <v>0</v>
      </c>
      <c r="X57" s="313">
        <v>0</v>
      </c>
      <c r="Y57" s="313">
        <v>0</v>
      </c>
      <c r="Z57" s="663"/>
      <c r="AA57" s="663"/>
      <c r="AB57" s="663"/>
    </row>
    <row r="58" spans="1:28" ht="18" customHeight="1" thickBot="1">
      <c r="A58" s="320" t="s">
        <v>20</v>
      </c>
      <c r="B58" s="312" t="s">
        <v>49</v>
      </c>
      <c r="C58" s="313">
        <v>0</v>
      </c>
      <c r="D58" s="313">
        <v>0</v>
      </c>
      <c r="E58" s="313">
        <v>0</v>
      </c>
      <c r="F58" s="313">
        <v>0</v>
      </c>
      <c r="G58" s="313">
        <v>0</v>
      </c>
      <c r="H58" s="313">
        <v>0</v>
      </c>
      <c r="I58" s="313">
        <v>0</v>
      </c>
      <c r="J58" s="313">
        <v>0</v>
      </c>
      <c r="K58" s="313">
        <v>0</v>
      </c>
      <c r="L58" s="313">
        <v>0</v>
      </c>
      <c r="M58" s="313">
        <v>0</v>
      </c>
      <c r="N58" s="313">
        <v>0</v>
      </c>
      <c r="O58" s="313">
        <v>0</v>
      </c>
      <c r="P58" s="313">
        <v>0</v>
      </c>
      <c r="Q58" s="313">
        <v>0</v>
      </c>
      <c r="R58" s="313">
        <v>0</v>
      </c>
      <c r="S58" s="313">
        <v>0</v>
      </c>
      <c r="T58" s="313">
        <v>0</v>
      </c>
      <c r="U58" s="313">
        <v>0</v>
      </c>
      <c r="V58" s="313">
        <v>0</v>
      </c>
      <c r="W58" s="313">
        <v>0</v>
      </c>
      <c r="X58" s="313">
        <v>0</v>
      </c>
      <c r="Y58" s="313">
        <v>0</v>
      </c>
      <c r="Z58" s="663"/>
      <c r="AA58" s="663"/>
      <c r="AB58" s="663"/>
    </row>
    <row r="59" spans="1:28" ht="18" customHeight="1" thickBot="1">
      <c r="A59" s="320" t="s">
        <v>21</v>
      </c>
      <c r="B59" s="312" t="s">
        <v>50</v>
      </c>
      <c r="C59" s="313">
        <v>0</v>
      </c>
      <c r="D59" s="313">
        <v>0</v>
      </c>
      <c r="E59" s="313">
        <v>0</v>
      </c>
      <c r="F59" s="313">
        <v>0</v>
      </c>
      <c r="G59" s="313">
        <v>0</v>
      </c>
      <c r="H59" s="313">
        <v>0</v>
      </c>
      <c r="I59" s="313">
        <v>0</v>
      </c>
      <c r="J59" s="313">
        <v>0</v>
      </c>
      <c r="K59" s="313">
        <v>0</v>
      </c>
      <c r="L59" s="313">
        <v>0</v>
      </c>
      <c r="M59" s="313">
        <v>0</v>
      </c>
      <c r="N59" s="313">
        <v>0</v>
      </c>
      <c r="O59" s="313">
        <v>0</v>
      </c>
      <c r="P59" s="313">
        <v>0</v>
      </c>
      <c r="Q59" s="313">
        <v>0</v>
      </c>
      <c r="R59" s="313">
        <v>0</v>
      </c>
      <c r="S59" s="313">
        <v>0</v>
      </c>
      <c r="T59" s="313">
        <v>0</v>
      </c>
      <c r="U59" s="313">
        <v>0</v>
      </c>
      <c r="V59" s="313">
        <v>0</v>
      </c>
      <c r="W59" s="313">
        <v>0</v>
      </c>
      <c r="X59" s="313">
        <v>0</v>
      </c>
      <c r="Y59" s="313">
        <v>0</v>
      </c>
      <c r="Z59" s="663"/>
      <c r="AA59" s="663"/>
      <c r="AB59" s="663"/>
    </row>
    <row r="60" spans="1:28" ht="18" customHeight="1" thickBot="1">
      <c r="A60" s="320" t="s">
        <v>22</v>
      </c>
      <c r="B60" s="312" t="s">
        <v>51</v>
      </c>
      <c r="C60" s="313">
        <v>167.16</v>
      </c>
      <c r="D60" s="313">
        <v>218.52</v>
      </c>
      <c r="E60" s="313">
        <v>211.57</v>
      </c>
      <c r="F60" s="313">
        <v>232.95</v>
      </c>
      <c r="G60" s="313">
        <v>300.7</v>
      </c>
      <c r="H60" s="313">
        <v>203.91</v>
      </c>
      <c r="I60" s="313">
        <v>362.3</v>
      </c>
      <c r="J60" s="313">
        <v>203.97</v>
      </c>
      <c r="K60" s="313">
        <v>336.48</v>
      </c>
      <c r="L60" s="313">
        <v>414.69</v>
      </c>
      <c r="M60" s="313">
        <v>435.01</v>
      </c>
      <c r="N60" s="313">
        <v>510.73</v>
      </c>
      <c r="O60" s="313">
        <v>417.95</v>
      </c>
      <c r="P60" s="313">
        <v>634.21</v>
      </c>
      <c r="Q60" s="313">
        <v>437.97</v>
      </c>
      <c r="R60" s="313">
        <v>702.14</v>
      </c>
      <c r="S60" s="313">
        <v>476</v>
      </c>
      <c r="T60" s="313">
        <v>858.41</v>
      </c>
      <c r="U60" s="313">
        <v>725.37</v>
      </c>
      <c r="V60" s="315">
        <v>916.73</v>
      </c>
      <c r="W60" s="315">
        <v>715.18</v>
      </c>
      <c r="X60" s="315">
        <v>1350.24</v>
      </c>
      <c r="Y60" s="315">
        <v>877.66</v>
      </c>
      <c r="Z60" s="663">
        <f t="shared" si="7"/>
        <v>-34.999703756369236</v>
      </c>
      <c r="AA60" s="663">
        <f t="shared" si="8"/>
        <v>5.2977192652698735</v>
      </c>
      <c r="AB60" s="663">
        <f t="shared" si="9"/>
        <v>7.1114705054152516</v>
      </c>
    </row>
    <row r="61" spans="1:28" ht="18" customHeight="1" thickBot="1">
      <c r="A61" s="320" t="s">
        <v>23</v>
      </c>
      <c r="B61" s="312" t="s">
        <v>52</v>
      </c>
      <c r="C61" s="313">
        <v>0</v>
      </c>
      <c r="D61" s="313">
        <v>0</v>
      </c>
      <c r="E61" s="313">
        <v>0</v>
      </c>
      <c r="F61" s="313">
        <v>0</v>
      </c>
      <c r="G61" s="313">
        <v>0</v>
      </c>
      <c r="H61" s="313">
        <v>0</v>
      </c>
      <c r="I61" s="313">
        <v>0</v>
      </c>
      <c r="J61" s="313">
        <v>0</v>
      </c>
      <c r="K61" s="313">
        <v>0</v>
      </c>
      <c r="L61" s="313">
        <v>0</v>
      </c>
      <c r="M61" s="313">
        <v>0</v>
      </c>
      <c r="N61" s="313">
        <v>0</v>
      </c>
      <c r="O61" s="313">
        <v>0</v>
      </c>
      <c r="P61" s="313">
        <v>0</v>
      </c>
      <c r="Q61" s="313">
        <v>0</v>
      </c>
      <c r="R61" s="313">
        <v>0</v>
      </c>
      <c r="S61" s="313">
        <v>0</v>
      </c>
      <c r="T61" s="313">
        <v>0</v>
      </c>
      <c r="U61" s="313">
        <v>0</v>
      </c>
      <c r="V61" s="313">
        <v>0</v>
      </c>
      <c r="W61" s="313">
        <v>0</v>
      </c>
      <c r="X61" s="313">
        <v>0</v>
      </c>
      <c r="Y61" s="313">
        <v>0</v>
      </c>
      <c r="Z61" s="663"/>
      <c r="AA61" s="663"/>
      <c r="AB61" s="663"/>
    </row>
    <row r="62" spans="1:28" ht="18" customHeight="1" thickBot="1">
      <c r="A62" s="320" t="s">
        <v>24</v>
      </c>
      <c r="B62" s="312" t="s">
        <v>53</v>
      </c>
      <c r="C62" s="313">
        <v>1.1499999999999999</v>
      </c>
      <c r="D62" s="313">
        <v>0.81</v>
      </c>
      <c r="E62" s="313">
        <v>2.42</v>
      </c>
      <c r="F62" s="313">
        <v>0.82</v>
      </c>
      <c r="G62" s="313">
        <v>2.0299999999999998</v>
      </c>
      <c r="H62" s="313">
        <v>2.69</v>
      </c>
      <c r="I62" s="313">
        <v>1.77</v>
      </c>
      <c r="J62" s="313">
        <v>1.49</v>
      </c>
      <c r="K62" s="313">
        <v>2.2799999999999998</v>
      </c>
      <c r="L62" s="313">
        <v>1.68</v>
      </c>
      <c r="M62" s="313">
        <v>1.9</v>
      </c>
      <c r="N62" s="313">
        <v>1.7</v>
      </c>
      <c r="O62" s="313">
        <v>0.74</v>
      </c>
      <c r="P62" s="313">
        <v>1.48</v>
      </c>
      <c r="Q62" s="313">
        <v>0.81</v>
      </c>
      <c r="R62" s="313">
        <v>1.58</v>
      </c>
      <c r="S62" s="313">
        <v>1.66</v>
      </c>
      <c r="T62" s="313">
        <v>1.69</v>
      </c>
      <c r="U62" s="313">
        <v>3.96</v>
      </c>
      <c r="V62" s="315">
        <v>1.98</v>
      </c>
      <c r="W62" s="315">
        <v>3.1</v>
      </c>
      <c r="X62" s="315">
        <v>0.92</v>
      </c>
      <c r="Y62" s="315">
        <v>0.92</v>
      </c>
      <c r="Z62" s="663">
        <f t="shared" si="7"/>
        <v>0</v>
      </c>
      <c r="AA62" s="663">
        <f t="shared" si="8"/>
        <v>-59.231905465288037</v>
      </c>
      <c r="AB62" s="663">
        <f t="shared" si="9"/>
        <v>1.2865393282954551</v>
      </c>
    </row>
    <row r="63" spans="1:28" ht="18" customHeight="1" thickBot="1">
      <c r="A63" s="320" t="s">
        <v>25</v>
      </c>
      <c r="B63" s="312" t="s">
        <v>54</v>
      </c>
      <c r="C63" s="313">
        <v>0</v>
      </c>
      <c r="D63" s="313">
        <v>0</v>
      </c>
      <c r="E63" s="313">
        <v>0</v>
      </c>
      <c r="F63" s="313">
        <v>0</v>
      </c>
      <c r="G63" s="313">
        <v>0</v>
      </c>
      <c r="H63" s="313">
        <v>0</v>
      </c>
      <c r="I63" s="313">
        <v>0</v>
      </c>
      <c r="J63" s="313">
        <v>0</v>
      </c>
      <c r="K63" s="313">
        <v>0</v>
      </c>
      <c r="L63" s="313">
        <v>0</v>
      </c>
      <c r="M63" s="313">
        <v>0</v>
      </c>
      <c r="N63" s="313">
        <v>0</v>
      </c>
      <c r="O63" s="313">
        <v>0</v>
      </c>
      <c r="P63" s="313">
        <v>0</v>
      </c>
      <c r="Q63" s="313">
        <v>0</v>
      </c>
      <c r="R63" s="313">
        <v>0</v>
      </c>
      <c r="S63" s="313">
        <v>0</v>
      </c>
      <c r="T63" s="313">
        <v>0</v>
      </c>
      <c r="U63" s="313">
        <v>0</v>
      </c>
      <c r="V63" s="313">
        <v>0</v>
      </c>
      <c r="W63" s="313">
        <v>0</v>
      </c>
      <c r="X63" s="313">
        <v>0</v>
      </c>
      <c r="Y63" s="313">
        <v>0</v>
      </c>
      <c r="Z63" s="663"/>
      <c r="AA63" s="663"/>
      <c r="AB63" s="663"/>
    </row>
    <row r="64" spans="1:28" ht="18" customHeight="1" thickBot="1">
      <c r="A64" s="320" t="s">
        <v>26</v>
      </c>
      <c r="B64" s="312" t="s">
        <v>55</v>
      </c>
      <c r="C64" s="313">
        <v>0</v>
      </c>
      <c r="D64" s="313">
        <v>0</v>
      </c>
      <c r="E64" s="313">
        <v>0</v>
      </c>
      <c r="F64" s="313">
        <v>0</v>
      </c>
      <c r="G64" s="313">
        <v>0</v>
      </c>
      <c r="H64" s="313">
        <v>0</v>
      </c>
      <c r="I64" s="313">
        <v>0</v>
      </c>
      <c r="J64" s="313">
        <v>0</v>
      </c>
      <c r="K64" s="313">
        <v>0</v>
      </c>
      <c r="L64" s="313">
        <v>0</v>
      </c>
      <c r="M64" s="313">
        <v>0</v>
      </c>
      <c r="N64" s="313">
        <v>0</v>
      </c>
      <c r="O64" s="313">
        <v>0</v>
      </c>
      <c r="P64" s="313">
        <v>0</v>
      </c>
      <c r="Q64" s="313">
        <v>0</v>
      </c>
      <c r="R64" s="313">
        <v>0</v>
      </c>
      <c r="S64" s="313">
        <v>0</v>
      </c>
      <c r="T64" s="313">
        <v>0</v>
      </c>
      <c r="U64" s="313">
        <v>0</v>
      </c>
      <c r="V64" s="313">
        <v>0</v>
      </c>
      <c r="W64" s="313">
        <v>0</v>
      </c>
      <c r="X64" s="313">
        <v>0</v>
      </c>
      <c r="Y64" s="313">
        <v>0</v>
      </c>
      <c r="Z64" s="663"/>
      <c r="AA64" s="663"/>
      <c r="AB64" s="663"/>
    </row>
    <row r="65" spans="1:28" ht="18" customHeight="1" thickBot="1">
      <c r="A65" s="320" t="s">
        <v>27</v>
      </c>
      <c r="B65" s="312" t="s">
        <v>56</v>
      </c>
      <c r="C65" s="313">
        <v>0</v>
      </c>
      <c r="D65" s="313">
        <v>0</v>
      </c>
      <c r="E65" s="313">
        <v>0</v>
      </c>
      <c r="F65" s="313">
        <v>0</v>
      </c>
      <c r="G65" s="313">
        <v>0</v>
      </c>
      <c r="H65" s="313">
        <v>0</v>
      </c>
      <c r="I65" s="313">
        <v>0</v>
      </c>
      <c r="J65" s="313">
        <v>0</v>
      </c>
      <c r="K65" s="313">
        <v>0</v>
      </c>
      <c r="L65" s="313">
        <v>0</v>
      </c>
      <c r="M65" s="313">
        <v>0</v>
      </c>
      <c r="N65" s="313">
        <v>0</v>
      </c>
      <c r="O65" s="313">
        <v>0</v>
      </c>
      <c r="P65" s="313">
        <v>0</v>
      </c>
      <c r="Q65" s="313">
        <v>0</v>
      </c>
      <c r="R65" s="313">
        <v>0</v>
      </c>
      <c r="S65" s="313">
        <v>0</v>
      </c>
      <c r="T65" s="313">
        <v>0</v>
      </c>
      <c r="U65" s="313">
        <v>0</v>
      </c>
      <c r="V65" s="313">
        <v>0</v>
      </c>
      <c r="W65" s="313">
        <v>0</v>
      </c>
      <c r="X65" s="313">
        <v>0</v>
      </c>
      <c r="Y65" s="313">
        <v>0</v>
      </c>
      <c r="Z65" s="663"/>
      <c r="AA65" s="663"/>
      <c r="AB65" s="663"/>
    </row>
    <row r="66" spans="1:28" ht="18" customHeight="1">
      <c r="A66" s="499" t="s">
        <v>989</v>
      </c>
      <c r="B66" s="499"/>
      <c r="C66" s="500"/>
      <c r="D66" s="500"/>
      <c r="E66" s="500"/>
      <c r="F66" s="500"/>
      <c r="G66" s="446"/>
      <c r="H66" s="500"/>
      <c r="I66" s="500"/>
      <c r="J66" s="500"/>
      <c r="K66" s="500"/>
      <c r="L66" s="500"/>
      <c r="M66" s="500"/>
      <c r="N66" s="500"/>
      <c r="O66" s="500"/>
      <c r="P66" s="500"/>
      <c r="Q66" s="500"/>
      <c r="R66" s="500"/>
      <c r="S66" s="500"/>
      <c r="T66" s="500"/>
      <c r="U66" s="500"/>
      <c r="V66" s="500"/>
      <c r="W66" s="500"/>
      <c r="X66" s="500"/>
      <c r="Y66" s="500"/>
      <c r="Z66" s="669"/>
      <c r="AA66" s="669"/>
      <c r="AB66" s="669"/>
    </row>
    <row r="67" spans="1:28" ht="18" customHeight="1">
      <c r="A67" s="501"/>
      <c r="B67" s="499"/>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669"/>
      <c r="AA67" s="669"/>
      <c r="AB67" s="669"/>
    </row>
    <row r="68" spans="1:28" ht="18" customHeight="1">
      <c r="A68" s="467" t="s">
        <v>360</v>
      </c>
      <c r="B68" s="467"/>
      <c r="C68" s="443"/>
      <c r="D68" s="443"/>
      <c r="E68" s="443"/>
      <c r="F68" s="443"/>
      <c r="G68" s="443"/>
      <c r="H68" s="443"/>
      <c r="I68" s="443"/>
      <c r="J68" s="443"/>
      <c r="K68" s="443"/>
      <c r="L68" s="443"/>
      <c r="M68" s="443"/>
      <c r="N68" s="443"/>
      <c r="O68" s="443"/>
      <c r="P68" s="443"/>
      <c r="Q68" s="443"/>
      <c r="R68" s="443"/>
      <c r="S68" s="443"/>
      <c r="T68" s="443"/>
      <c r="U68" s="443"/>
      <c r="V68" s="443"/>
      <c r="W68" s="443"/>
      <c r="X68" s="443"/>
      <c r="Y68" s="443"/>
      <c r="Z68" s="661"/>
      <c r="AA68" s="661"/>
      <c r="AB68" s="668"/>
    </row>
    <row r="69" spans="1:28" ht="18" customHeight="1">
      <c r="A69" s="215"/>
      <c r="B69" s="211"/>
      <c r="C69" s="771" t="str">
        <f>A68</f>
        <v>Olives for oil yield (tonnes / hectare)</v>
      </c>
      <c r="D69" s="772"/>
      <c r="E69" s="772"/>
      <c r="F69" s="772"/>
      <c r="G69" s="772"/>
      <c r="H69" s="772"/>
      <c r="I69" s="772"/>
      <c r="J69" s="772"/>
      <c r="K69" s="772"/>
      <c r="L69" s="772"/>
      <c r="M69" s="772"/>
      <c r="N69" s="772"/>
      <c r="O69" s="772"/>
      <c r="P69" s="772"/>
      <c r="Q69" s="772"/>
      <c r="R69" s="772"/>
      <c r="S69" s="772"/>
      <c r="T69" s="772"/>
      <c r="U69" s="772"/>
      <c r="V69" s="772"/>
      <c r="W69" s="772"/>
      <c r="X69" s="772"/>
      <c r="Y69" s="772"/>
      <c r="Z69" s="775" t="s">
        <v>58</v>
      </c>
      <c r="AA69" s="768"/>
      <c r="AB69" s="255" t="str">
        <f>AB$3</f>
        <v xml:space="preserve">Annual rate of change
</v>
      </c>
    </row>
    <row r="70" spans="1:28" ht="26.25" thickBot="1">
      <c r="A70" s="215"/>
      <c r="B70" s="216"/>
      <c r="C70" s="203">
        <v>2000</v>
      </c>
      <c r="D70" s="203">
        <v>2001</v>
      </c>
      <c r="E70" s="203">
        <v>2002</v>
      </c>
      <c r="F70" s="464">
        <v>2003</v>
      </c>
      <c r="G70" s="203">
        <v>2004</v>
      </c>
      <c r="H70" s="464">
        <v>2005</v>
      </c>
      <c r="I70" s="203">
        <v>2006</v>
      </c>
      <c r="J70" s="464">
        <v>2007</v>
      </c>
      <c r="K70" s="203">
        <v>2008</v>
      </c>
      <c r="L70" s="464">
        <v>2009</v>
      </c>
      <c r="M70" s="203">
        <v>2010</v>
      </c>
      <c r="N70" s="464">
        <v>2011</v>
      </c>
      <c r="O70" s="203">
        <v>2012</v>
      </c>
      <c r="P70" s="465">
        <v>2013</v>
      </c>
      <c r="Q70" s="203">
        <v>2014</v>
      </c>
      <c r="R70" s="464">
        <v>2015</v>
      </c>
      <c r="S70" s="203">
        <v>2016</v>
      </c>
      <c r="T70" s="203">
        <v>2017</v>
      </c>
      <c r="U70" s="203">
        <v>2018</v>
      </c>
      <c r="V70" s="203">
        <v>2019</v>
      </c>
      <c r="W70" s="464">
        <v>2020</v>
      </c>
      <c r="X70" s="515">
        <v>2021</v>
      </c>
      <c r="Y70" s="619">
        <v>2022</v>
      </c>
      <c r="Z70" s="548" t="str">
        <f>Z4</f>
        <v>2022/2021</v>
      </c>
      <c r="AA70" s="213" t="str">
        <f>AA4</f>
        <v>2022/5-year average</v>
      </c>
      <c r="AB70" s="547" t="str">
        <f>AB4</f>
        <v>2012-2022</v>
      </c>
    </row>
    <row r="71" spans="1:28" ht="18" customHeight="1" thickBot="1">
      <c r="A71" s="235" t="s">
        <v>373</v>
      </c>
      <c r="B71" s="309"/>
      <c r="C71" s="310">
        <f t="shared" ref="C71:W71" si="10">C38/C5</f>
        <v>2.1305437946186543</v>
      </c>
      <c r="D71" s="310">
        <f t="shared" si="10"/>
        <v>2.6841426669811934</v>
      </c>
      <c r="E71" s="310">
        <f t="shared" si="10"/>
        <v>2.0499412344814161</v>
      </c>
      <c r="F71" s="310">
        <f t="shared" si="10"/>
        <v>2.7000576173423219</v>
      </c>
      <c r="G71" s="310">
        <f t="shared" si="10"/>
        <v>2.5627834783052523</v>
      </c>
      <c r="H71" s="310">
        <f t="shared" si="10"/>
        <v>2.1218294837328089</v>
      </c>
      <c r="I71" s="310">
        <f t="shared" si="10"/>
        <v>2.3655896780321135</v>
      </c>
      <c r="J71" s="310">
        <f t="shared" si="10"/>
        <v>2.3255157781657965</v>
      </c>
      <c r="K71" s="310">
        <f t="shared" si="10"/>
        <v>2.2186585070823948</v>
      </c>
      <c r="L71" s="310">
        <f t="shared" si="10"/>
        <v>2.4160510052159259</v>
      </c>
      <c r="M71" s="310">
        <f t="shared" si="10"/>
        <v>2.5241649421241776</v>
      </c>
      <c r="N71" s="310">
        <f t="shared" si="10"/>
        <v>2.67521139244593</v>
      </c>
      <c r="O71" s="310">
        <f t="shared" si="10"/>
        <v>1.8330743562193406</v>
      </c>
      <c r="P71" s="310">
        <f t="shared" si="10"/>
        <v>2.8815771462366579</v>
      </c>
      <c r="Q71" s="310">
        <f t="shared" si="10"/>
        <v>1.6880081273065188</v>
      </c>
      <c r="R71" s="310">
        <f t="shared" si="10"/>
        <v>2.5430965731319182</v>
      </c>
      <c r="S71" s="310">
        <f t="shared" si="10"/>
        <v>2.0682242778432629</v>
      </c>
      <c r="T71" s="310">
        <f t="shared" si="10"/>
        <v>2.1174553846130761</v>
      </c>
      <c r="U71" s="310">
        <f t="shared" si="10"/>
        <v>2.6413872449504483</v>
      </c>
      <c r="V71" s="310">
        <f t="shared" si="10"/>
        <v>2.0004565460274004</v>
      </c>
      <c r="W71" s="310">
        <f t="shared" si="10"/>
        <v>2.4014136472596861</v>
      </c>
      <c r="X71" s="310">
        <f>X38/X5</f>
        <v>2.5335726216613095</v>
      </c>
      <c r="Y71" s="310">
        <f>Y38/Y5</f>
        <v>1.6695002308470379</v>
      </c>
      <c r="Z71" s="662">
        <f>IF(ISNUMBER(Y71),(Y71/X71-1)*100,":")</f>
        <v>-34.10489928043522</v>
      </c>
      <c r="AA71" s="662">
        <f>IF(ISNUMBER(Y71),(Y71/((SUM(T71:X71)-MIN(T71:X71)-MAX(T71:X71))/3)-1)*100,":")</f>
        <v>-28.982032910101584</v>
      </c>
      <c r="AB71" s="693">
        <f>((((SUM(U71:Y71)-MIN(U71:Y71)-MAX(U71:Y71))/3)/((SUM(K71:O71)-MIN(K71:O71)-MAX(K71:O71))/3))^(1/($Y$4-$O$4))-1)*100</f>
        <v>-0.31657649244704045</v>
      </c>
    </row>
    <row r="72" spans="1:28" ht="18" customHeight="1" thickBot="1">
      <c r="A72" s="320" t="s">
        <v>3</v>
      </c>
      <c r="B72" s="312" t="s">
        <v>30</v>
      </c>
      <c r="C72" s="313">
        <v>0</v>
      </c>
      <c r="D72" s="313">
        <v>0</v>
      </c>
      <c r="E72" s="313">
        <v>0</v>
      </c>
      <c r="F72" s="313">
        <v>0</v>
      </c>
      <c r="G72" s="313">
        <v>0</v>
      </c>
      <c r="H72" s="313">
        <v>0</v>
      </c>
      <c r="I72" s="313">
        <v>0</v>
      </c>
      <c r="J72" s="313">
        <v>0</v>
      </c>
      <c r="K72" s="313">
        <v>0</v>
      </c>
      <c r="L72" s="313">
        <v>0</v>
      </c>
      <c r="M72" s="313">
        <v>0</v>
      </c>
      <c r="N72" s="313">
        <v>0</v>
      </c>
      <c r="O72" s="313">
        <v>0</v>
      </c>
      <c r="P72" s="313">
        <v>0</v>
      </c>
      <c r="Q72" s="313">
        <v>0</v>
      </c>
      <c r="R72" s="313">
        <v>0</v>
      </c>
      <c r="S72" s="313">
        <v>0</v>
      </c>
      <c r="T72" s="313">
        <v>0</v>
      </c>
      <c r="U72" s="313">
        <v>0</v>
      </c>
      <c r="V72" s="313">
        <v>0</v>
      </c>
      <c r="W72" s="313">
        <v>0</v>
      </c>
      <c r="X72" s="313">
        <v>0</v>
      </c>
      <c r="Y72" s="313">
        <v>0</v>
      </c>
      <c r="Z72" s="663"/>
      <c r="AA72" s="663"/>
      <c r="AB72" s="694"/>
    </row>
    <row r="73" spans="1:28" ht="18" customHeight="1" thickBot="1">
      <c r="A73" s="320" t="s">
        <v>4</v>
      </c>
      <c r="B73" s="312" t="s">
        <v>31</v>
      </c>
      <c r="C73" s="313">
        <v>0</v>
      </c>
      <c r="D73" s="313">
        <v>0</v>
      </c>
      <c r="E73" s="313">
        <v>0</v>
      </c>
      <c r="F73" s="313">
        <v>0</v>
      </c>
      <c r="G73" s="313">
        <v>0</v>
      </c>
      <c r="H73" s="313">
        <v>0</v>
      </c>
      <c r="I73" s="313">
        <v>0</v>
      </c>
      <c r="J73" s="313">
        <v>0</v>
      </c>
      <c r="K73" s="313">
        <v>0</v>
      </c>
      <c r="L73" s="313">
        <v>0</v>
      </c>
      <c r="M73" s="313">
        <v>0</v>
      </c>
      <c r="N73" s="313">
        <v>0</v>
      </c>
      <c r="O73" s="313">
        <v>0</v>
      </c>
      <c r="P73" s="313">
        <v>0</v>
      </c>
      <c r="Q73" s="313">
        <v>0</v>
      </c>
      <c r="R73" s="313">
        <v>0</v>
      </c>
      <c r="S73" s="313">
        <v>0</v>
      </c>
      <c r="T73" s="313">
        <v>0</v>
      </c>
      <c r="U73" s="313">
        <v>0</v>
      </c>
      <c r="V73" s="313">
        <v>0</v>
      </c>
      <c r="W73" s="313">
        <v>0</v>
      </c>
      <c r="X73" s="313">
        <v>0</v>
      </c>
      <c r="Y73" s="313">
        <v>0</v>
      </c>
      <c r="Z73" s="663"/>
      <c r="AA73" s="663"/>
      <c r="AB73" s="663"/>
    </row>
    <row r="74" spans="1:28" ht="18" customHeight="1" thickBot="1">
      <c r="A74" s="320" t="s">
        <v>340</v>
      </c>
      <c r="B74" s="312" t="s">
        <v>32</v>
      </c>
      <c r="C74" s="313">
        <v>0</v>
      </c>
      <c r="D74" s="313">
        <v>0</v>
      </c>
      <c r="E74" s="313">
        <v>0</v>
      </c>
      <c r="F74" s="313">
        <v>0</v>
      </c>
      <c r="G74" s="313">
        <v>0</v>
      </c>
      <c r="H74" s="313">
        <v>0</v>
      </c>
      <c r="I74" s="313">
        <v>0</v>
      </c>
      <c r="J74" s="313">
        <v>0</v>
      </c>
      <c r="K74" s="313">
        <v>0</v>
      </c>
      <c r="L74" s="313">
        <v>0</v>
      </c>
      <c r="M74" s="313">
        <v>0</v>
      </c>
      <c r="N74" s="313">
        <v>0</v>
      </c>
      <c r="O74" s="313">
        <v>0</v>
      </c>
      <c r="P74" s="313">
        <v>0</v>
      </c>
      <c r="Q74" s="313">
        <v>0</v>
      </c>
      <c r="R74" s="313">
        <v>0</v>
      </c>
      <c r="S74" s="313">
        <v>0</v>
      </c>
      <c r="T74" s="313">
        <v>0</v>
      </c>
      <c r="U74" s="313">
        <v>0</v>
      </c>
      <c r="V74" s="313">
        <v>0</v>
      </c>
      <c r="W74" s="313">
        <v>0</v>
      </c>
      <c r="X74" s="313">
        <v>0</v>
      </c>
      <c r="Y74" s="313">
        <v>0</v>
      </c>
      <c r="Z74" s="663"/>
      <c r="AA74" s="663"/>
      <c r="AB74" s="663"/>
    </row>
    <row r="75" spans="1:28" ht="18" customHeight="1" thickBot="1">
      <c r="A75" s="320" t="s">
        <v>5</v>
      </c>
      <c r="B75" s="312" t="s">
        <v>33</v>
      </c>
      <c r="C75" s="313">
        <v>0</v>
      </c>
      <c r="D75" s="313">
        <v>0</v>
      </c>
      <c r="E75" s="313">
        <v>0</v>
      </c>
      <c r="F75" s="313">
        <v>0</v>
      </c>
      <c r="G75" s="313">
        <v>0</v>
      </c>
      <c r="H75" s="313">
        <v>0</v>
      </c>
      <c r="I75" s="313">
        <v>0</v>
      </c>
      <c r="J75" s="313">
        <v>0</v>
      </c>
      <c r="K75" s="313">
        <v>0</v>
      </c>
      <c r="L75" s="313">
        <v>0</v>
      </c>
      <c r="M75" s="313">
        <v>0</v>
      </c>
      <c r="N75" s="313">
        <v>0</v>
      </c>
      <c r="O75" s="313">
        <v>0</v>
      </c>
      <c r="P75" s="313">
        <v>0</v>
      </c>
      <c r="Q75" s="313">
        <v>0</v>
      </c>
      <c r="R75" s="313">
        <v>0</v>
      </c>
      <c r="S75" s="313">
        <v>0</v>
      </c>
      <c r="T75" s="313">
        <v>0</v>
      </c>
      <c r="U75" s="313">
        <v>0</v>
      </c>
      <c r="V75" s="313">
        <v>0</v>
      </c>
      <c r="W75" s="313">
        <v>0</v>
      </c>
      <c r="X75" s="313">
        <v>0</v>
      </c>
      <c r="Y75" s="313">
        <v>0</v>
      </c>
      <c r="Z75" s="663"/>
      <c r="AA75" s="663"/>
      <c r="AB75" s="663"/>
    </row>
    <row r="76" spans="1:28" ht="18" customHeight="1" thickBot="1">
      <c r="A76" s="320" t="s">
        <v>28</v>
      </c>
      <c r="B76" s="312" t="s">
        <v>34</v>
      </c>
      <c r="C76" s="313">
        <v>0</v>
      </c>
      <c r="D76" s="313">
        <v>0</v>
      </c>
      <c r="E76" s="313">
        <v>0</v>
      </c>
      <c r="F76" s="313">
        <v>0</v>
      </c>
      <c r="G76" s="313">
        <v>0</v>
      </c>
      <c r="H76" s="313">
        <v>0</v>
      </c>
      <c r="I76" s="313">
        <v>0</v>
      </c>
      <c r="J76" s="313">
        <v>0</v>
      </c>
      <c r="K76" s="313">
        <v>0</v>
      </c>
      <c r="L76" s="313">
        <v>0</v>
      </c>
      <c r="M76" s="313">
        <v>0</v>
      </c>
      <c r="N76" s="313">
        <v>0</v>
      </c>
      <c r="O76" s="313">
        <v>0</v>
      </c>
      <c r="P76" s="313">
        <v>0</v>
      </c>
      <c r="Q76" s="313">
        <v>0</v>
      </c>
      <c r="R76" s="313">
        <v>0</v>
      </c>
      <c r="S76" s="313">
        <v>0</v>
      </c>
      <c r="T76" s="313">
        <v>0</v>
      </c>
      <c r="U76" s="313">
        <v>0</v>
      </c>
      <c r="V76" s="313">
        <v>0</v>
      </c>
      <c r="W76" s="313">
        <v>0</v>
      </c>
      <c r="X76" s="313">
        <v>0</v>
      </c>
      <c r="Y76" s="313">
        <v>0</v>
      </c>
      <c r="Z76" s="663"/>
      <c r="AA76" s="663"/>
      <c r="AB76" s="663"/>
    </row>
    <row r="77" spans="1:28" ht="18" customHeight="1" thickBot="1">
      <c r="A77" s="320" t="s">
        <v>6</v>
      </c>
      <c r="B77" s="312" t="s">
        <v>35</v>
      </c>
      <c r="C77" s="313">
        <v>0</v>
      </c>
      <c r="D77" s="313">
        <v>0</v>
      </c>
      <c r="E77" s="313">
        <v>0</v>
      </c>
      <c r="F77" s="313">
        <v>0</v>
      </c>
      <c r="G77" s="313">
        <v>0</v>
      </c>
      <c r="H77" s="313">
        <v>0</v>
      </c>
      <c r="I77" s="313">
        <v>0</v>
      </c>
      <c r="J77" s="313">
        <v>0</v>
      </c>
      <c r="K77" s="313">
        <v>0</v>
      </c>
      <c r="L77" s="313">
        <v>0</v>
      </c>
      <c r="M77" s="313">
        <v>0</v>
      </c>
      <c r="N77" s="313">
        <v>0</v>
      </c>
      <c r="O77" s="313">
        <v>0</v>
      </c>
      <c r="P77" s="313">
        <v>0</v>
      </c>
      <c r="Q77" s="313">
        <v>0</v>
      </c>
      <c r="R77" s="313">
        <v>0</v>
      </c>
      <c r="S77" s="313">
        <v>0</v>
      </c>
      <c r="T77" s="313">
        <v>0</v>
      </c>
      <c r="U77" s="313">
        <v>0</v>
      </c>
      <c r="V77" s="313">
        <v>0</v>
      </c>
      <c r="W77" s="313">
        <v>0</v>
      </c>
      <c r="X77" s="313">
        <v>0</v>
      </c>
      <c r="Y77" s="313">
        <v>0</v>
      </c>
      <c r="Z77" s="663"/>
      <c r="AA77" s="663"/>
      <c r="AB77" s="663"/>
    </row>
    <row r="78" spans="1:28" ht="18" customHeight="1" thickBot="1">
      <c r="A78" s="320" t="s">
        <v>7</v>
      </c>
      <c r="B78" s="312" t="s">
        <v>36</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663"/>
      <c r="AA78" s="663"/>
      <c r="AB78" s="663"/>
    </row>
    <row r="79" spans="1:28" ht="18" customHeight="1" thickBot="1">
      <c r="A79" s="320" t="s">
        <v>8</v>
      </c>
      <c r="B79" s="312" t="s">
        <v>37</v>
      </c>
      <c r="C79" s="315">
        <f t="shared" ref="C79:W79" si="11">C46/C13</f>
        <v>3.3823357039899888</v>
      </c>
      <c r="D79" s="315">
        <f t="shared" si="11"/>
        <v>2.8265176370857601</v>
      </c>
      <c r="E79" s="315">
        <f t="shared" si="11"/>
        <v>2.9254482541679776</v>
      </c>
      <c r="F79" s="315">
        <f t="shared" si="11"/>
        <v>2.1435574229691876</v>
      </c>
      <c r="G79" s="315">
        <f t="shared" si="11"/>
        <v>3.0492079069115383</v>
      </c>
      <c r="H79" s="315">
        <f t="shared" si="11"/>
        <v>2.9605724708853653</v>
      </c>
      <c r="I79" s="315">
        <f t="shared" si="11"/>
        <v>2.5917623984309333</v>
      </c>
      <c r="J79" s="315">
        <f t="shared" si="11"/>
        <v>2.3148148148148149</v>
      </c>
      <c r="K79" s="315">
        <f t="shared" si="11"/>
        <v>2.329322887520985</v>
      </c>
      <c r="L79" s="315">
        <f t="shared" si="11"/>
        <v>2.2927099183842858</v>
      </c>
      <c r="M79" s="315">
        <f t="shared" si="11"/>
        <v>2.2138690603025784</v>
      </c>
      <c r="N79" s="315">
        <f t="shared" si="11"/>
        <v>2.1031462258898639</v>
      </c>
      <c r="O79" s="315">
        <f t="shared" si="11"/>
        <v>2.1619614744810627</v>
      </c>
      <c r="P79" s="315">
        <f t="shared" si="11"/>
        <v>1.6250533010075414</v>
      </c>
      <c r="Q79" s="315">
        <f t="shared" si="11"/>
        <v>1.8232062133307685</v>
      </c>
      <c r="R79" s="315">
        <f t="shared" si="11"/>
        <v>1.4001103435592694</v>
      </c>
      <c r="S79" s="315">
        <f t="shared" si="11"/>
        <v>1.1078728323699421</v>
      </c>
      <c r="T79" s="315">
        <f t="shared" si="11"/>
        <v>0.92638066118861073</v>
      </c>
      <c r="U79" s="315">
        <f t="shared" si="11"/>
        <v>1.0895110593713619</v>
      </c>
      <c r="V79" s="315">
        <f t="shared" si="11"/>
        <v>1.1909037477959659</v>
      </c>
      <c r="W79" s="315">
        <f t="shared" si="11"/>
        <v>1.2537539606006336</v>
      </c>
      <c r="X79" s="315">
        <f t="shared" ref="X79:Y84" si="12">X46/X13</f>
        <v>1.2658513927595914</v>
      </c>
      <c r="Y79" s="315">
        <f t="shared" si="12"/>
        <v>1.2886477818008695</v>
      </c>
      <c r="Z79" s="663">
        <f t="shared" ref="Z79:Z95" si="13">IF(ISNUMBER(Y79),(Y79/X79-1)*100,":")</f>
        <v>1.8008740340034191</v>
      </c>
      <c r="AA79" s="663">
        <f t="shared" ref="AA79:AA95" si="14">IF(ISNUMBER(Y79),(Y79/((SUM(T79:X79)-MIN(T79:X79)-MAX(T79:X79))/3)-1)*100,":")</f>
        <v>9.3876268915189076</v>
      </c>
      <c r="AB79" s="663">
        <f>((((SUM(U79:Y79)-MIN(U79:Y79)-MAX(U79:Y79))/3)/((SUM(K79:O79)-MIN(K79:O79)-MAX(K79:O79))/3))^(1/($Y$4-$O$4))-1)*100</f>
        <v>-5.693794465856894</v>
      </c>
    </row>
    <row r="80" spans="1:28" ht="18" customHeight="1" thickBot="1">
      <c r="A80" s="320" t="s">
        <v>9</v>
      </c>
      <c r="B80" s="312" t="s">
        <v>38</v>
      </c>
      <c r="C80" s="315">
        <f t="shared" ref="C80:W80" si="15">C47/C14</f>
        <v>1.9216061981921939</v>
      </c>
      <c r="D80" s="315">
        <f t="shared" si="15"/>
        <v>2.8699513919575783</v>
      </c>
      <c r="E80" s="315">
        <f t="shared" si="15"/>
        <v>1.6602724286295589</v>
      </c>
      <c r="F80" s="315">
        <f t="shared" si="15"/>
        <v>3.0060744089545577</v>
      </c>
      <c r="G80" s="315">
        <f t="shared" si="15"/>
        <v>2.0146493705016879</v>
      </c>
      <c r="H80" s="315">
        <f t="shared" si="15"/>
        <v>1.545382880973774</v>
      </c>
      <c r="I80" s="315">
        <f t="shared" si="15"/>
        <v>2.2218152411559071</v>
      </c>
      <c r="J80" s="315">
        <f t="shared" si="15"/>
        <v>2.3535608377198489</v>
      </c>
      <c r="K80" s="315">
        <f t="shared" si="15"/>
        <v>2.0133736970404241</v>
      </c>
      <c r="L80" s="315">
        <f t="shared" si="15"/>
        <v>2.3030928343150729</v>
      </c>
      <c r="M80" s="315">
        <f t="shared" si="15"/>
        <v>2.727835350358125</v>
      </c>
      <c r="N80" s="315">
        <f t="shared" si="15"/>
        <v>3.0091986274907834</v>
      </c>
      <c r="O80" s="315">
        <f t="shared" si="15"/>
        <v>1.413561725814253</v>
      </c>
      <c r="P80" s="315">
        <f t="shared" si="15"/>
        <v>3.6005751457680746</v>
      </c>
      <c r="Q80" s="315">
        <f t="shared" si="15"/>
        <v>1.6936855027915489</v>
      </c>
      <c r="R80" s="315">
        <f t="shared" si="15"/>
        <v>2.7710586267085104</v>
      </c>
      <c r="S80" s="315">
        <f t="shared" si="15"/>
        <v>2.6596257907325938</v>
      </c>
      <c r="T80" s="315">
        <f t="shared" si="15"/>
        <v>2.4163856063684777</v>
      </c>
      <c r="U80" s="315">
        <f t="shared" si="15"/>
        <v>3.6907400649825597</v>
      </c>
      <c r="V80" s="315">
        <f t="shared" si="15"/>
        <v>2.2179417075139152</v>
      </c>
      <c r="W80" s="315">
        <f t="shared" si="15"/>
        <v>3.0348119616855809</v>
      </c>
      <c r="X80" s="315">
        <f t="shared" si="12"/>
        <v>2.9855742602365516</v>
      </c>
      <c r="Y80" s="315">
        <f t="shared" si="12"/>
        <v>1.5582362043476465</v>
      </c>
      <c r="Z80" s="663">
        <f t="shared" si="13"/>
        <v>-47.807822933729838</v>
      </c>
      <c r="AA80" s="663">
        <f t="shared" si="14"/>
        <v>-44.591264192217807</v>
      </c>
      <c r="AB80" s="663">
        <f t="shared" ref="AB80:AB95" si="16">((((SUM(U80:Y80)-MIN(U80:Y80)-MAX(U80:Y80))/3)/((SUM(K80:O80)-MIN(K80:O80)-MAX(K80:O80))/3))^(1/($Y$4-$O$4))-1)*100</f>
        <v>1.5781061804959862</v>
      </c>
    </row>
    <row r="81" spans="1:28" ht="18" customHeight="1" thickBot="1">
      <c r="A81" s="320" t="s">
        <v>10</v>
      </c>
      <c r="B81" s="312" t="s">
        <v>39</v>
      </c>
      <c r="C81" s="315">
        <f t="shared" ref="C81:W81" si="17">C48/C15</f>
        <v>1.0480549199084668</v>
      </c>
      <c r="D81" s="315">
        <f t="shared" si="17"/>
        <v>1.0754147812971342</v>
      </c>
      <c r="E81" s="315">
        <f t="shared" si="17"/>
        <v>1.2199434229137198</v>
      </c>
      <c r="F81" s="315">
        <f t="shared" si="17"/>
        <v>1.3049894588896698</v>
      </c>
      <c r="G81" s="315">
        <f t="shared" si="17"/>
        <v>1.1315086782376502</v>
      </c>
      <c r="H81" s="315">
        <f t="shared" si="17"/>
        <v>1.2342402123424021</v>
      </c>
      <c r="I81" s="315">
        <f t="shared" si="17"/>
        <v>1.0388219544846051</v>
      </c>
      <c r="J81" s="315">
        <f t="shared" si="17"/>
        <v>1.2681528662420383</v>
      </c>
      <c r="K81" s="315">
        <f t="shared" si="17"/>
        <v>1.980826842420611</v>
      </c>
      <c r="L81" s="315">
        <f t="shared" si="17"/>
        <v>1.751824817518248</v>
      </c>
      <c r="M81" s="315">
        <f t="shared" si="17"/>
        <v>1.8793517406962785</v>
      </c>
      <c r="N81" s="315">
        <f t="shared" si="17"/>
        <v>1.3765690376569037</v>
      </c>
      <c r="O81" s="315">
        <f t="shared" si="17"/>
        <v>1.7330960854092528</v>
      </c>
      <c r="P81" s="315">
        <f t="shared" si="17"/>
        <v>1.7123368920521946</v>
      </c>
      <c r="Q81" s="315">
        <f t="shared" si="17"/>
        <v>0.75563463819691579</v>
      </c>
      <c r="R81" s="315">
        <f t="shared" si="17"/>
        <v>1.998820754716981</v>
      </c>
      <c r="S81" s="315">
        <f t="shared" si="17"/>
        <v>1.5386852821407793</v>
      </c>
      <c r="T81" s="315">
        <f t="shared" si="17"/>
        <v>1.273360417875798</v>
      </c>
      <c r="U81" s="315">
        <f t="shared" si="17"/>
        <v>1.4967779730521382</v>
      </c>
      <c r="V81" s="315">
        <f t="shared" si="17"/>
        <v>1.3272101033295063</v>
      </c>
      <c r="W81" s="315">
        <f t="shared" si="17"/>
        <v>1.7113283496262219</v>
      </c>
      <c r="X81" s="315">
        <f t="shared" si="12"/>
        <v>1.6203759854457247</v>
      </c>
      <c r="Y81" s="315">
        <f t="shared" si="12"/>
        <v>1.6203759854457247</v>
      </c>
      <c r="Z81" s="663">
        <f t="shared" si="13"/>
        <v>0</v>
      </c>
      <c r="AA81" s="663">
        <f t="shared" si="14"/>
        <v>9.3773572261865112</v>
      </c>
      <c r="AB81" s="663">
        <f t="shared" si="16"/>
        <v>-1.2347624842359628</v>
      </c>
    </row>
    <row r="82" spans="1:28" ht="18" customHeight="1" thickBot="1">
      <c r="A82" s="320" t="s">
        <v>11</v>
      </c>
      <c r="B82" s="312" t="s">
        <v>40</v>
      </c>
      <c r="C82" s="315">
        <f t="shared" ref="C82:W82" si="18">C49/C16</f>
        <v>1.4228070175438594</v>
      </c>
      <c r="D82" s="315">
        <f t="shared" si="18"/>
        <v>1.7011393514461</v>
      </c>
      <c r="E82" s="315">
        <f t="shared" si="18"/>
        <v>2.8710801393728222</v>
      </c>
      <c r="F82" s="315">
        <f t="shared" si="18"/>
        <v>0.84042553191489366</v>
      </c>
      <c r="G82" s="315">
        <f t="shared" si="18"/>
        <v>1.6634382566585955</v>
      </c>
      <c r="H82" s="315">
        <f t="shared" si="18"/>
        <v>2.9174757281553401</v>
      </c>
      <c r="I82" s="315">
        <f t="shared" si="18"/>
        <v>2.0606287425149703</v>
      </c>
      <c r="J82" s="315">
        <f t="shared" si="18"/>
        <v>2.4062717770034845</v>
      </c>
      <c r="K82" s="315">
        <f t="shared" si="18"/>
        <v>2.4021376085504342</v>
      </c>
      <c r="L82" s="315">
        <f t="shared" si="18"/>
        <v>2.1300653594771242</v>
      </c>
      <c r="M82" s="315">
        <f t="shared" si="18"/>
        <v>2.2222222222222219</v>
      </c>
      <c r="N82" s="315">
        <f t="shared" si="18"/>
        <v>1.8267441860465119</v>
      </c>
      <c r="O82" s="315">
        <f t="shared" si="18"/>
        <v>2.8149171270718232</v>
      </c>
      <c r="P82" s="315">
        <f t="shared" si="18"/>
        <v>1.843464228079613</v>
      </c>
      <c r="Q82" s="315">
        <f t="shared" si="18"/>
        <v>0.46331236897274636</v>
      </c>
      <c r="R82" s="315">
        <f t="shared" si="18"/>
        <v>1.4801047120418847</v>
      </c>
      <c r="S82" s="315">
        <f t="shared" si="18"/>
        <v>1.715071507150715</v>
      </c>
      <c r="T82" s="315">
        <f t="shared" si="18"/>
        <v>1.5497858672376874</v>
      </c>
      <c r="U82" s="315">
        <f t="shared" si="18"/>
        <v>1.5197860962566847</v>
      </c>
      <c r="V82" s="315">
        <f t="shared" si="18"/>
        <v>1.7850617947340139</v>
      </c>
      <c r="W82" s="315">
        <f t="shared" si="18"/>
        <v>1.6369458128078815</v>
      </c>
      <c r="X82" s="315">
        <f t="shared" si="12"/>
        <v>1.1970912738214643</v>
      </c>
      <c r="Y82" s="315">
        <f t="shared" si="12"/>
        <v>1.1499999999999999</v>
      </c>
      <c r="Z82" s="663">
        <f t="shared" si="13"/>
        <v>-3.9338081273565195</v>
      </c>
      <c r="AA82" s="663">
        <f t="shared" si="14"/>
        <v>-26.697397864487748</v>
      </c>
      <c r="AB82" s="663">
        <f t="shared" si="16"/>
        <v>-4.2964078025939045</v>
      </c>
    </row>
    <row r="83" spans="1:28" ht="18" customHeight="1" thickBot="1">
      <c r="A83" s="320" t="s">
        <v>12</v>
      </c>
      <c r="B83" s="312" t="s">
        <v>41</v>
      </c>
      <c r="C83" s="315">
        <f t="shared" ref="C83:W83" si="19">C50/C17</f>
        <v>2.4173483154947388</v>
      </c>
      <c r="D83" s="315">
        <f t="shared" si="19"/>
        <v>2.9052928888551057</v>
      </c>
      <c r="E83" s="315">
        <f t="shared" si="19"/>
        <v>2.7785792723238796</v>
      </c>
      <c r="F83" s="315">
        <f t="shared" si="19"/>
        <v>3.0701575050722809</v>
      </c>
      <c r="G83" s="315">
        <f t="shared" si="19"/>
        <v>3.928591513651829</v>
      </c>
      <c r="H83" s="315">
        <f t="shared" si="19"/>
        <v>3.2560503951765178</v>
      </c>
      <c r="I83" s="315">
        <f t="shared" si="19"/>
        <v>2.9426152306437641</v>
      </c>
      <c r="J83" s="315">
        <f t="shared" si="19"/>
        <v>2.8179979192340978</v>
      </c>
      <c r="K83" s="315">
        <f t="shared" si="19"/>
        <v>2.9590636087792754</v>
      </c>
      <c r="L83" s="315">
        <f t="shared" si="19"/>
        <v>3.1240635917764044</v>
      </c>
      <c r="M83" s="315">
        <f t="shared" si="19"/>
        <v>2.6813773163359182</v>
      </c>
      <c r="N83" s="315">
        <f t="shared" si="19"/>
        <v>2.7611415581440428</v>
      </c>
      <c r="O83" s="315">
        <f t="shared" si="19"/>
        <v>2.6926895224958711</v>
      </c>
      <c r="P83" s="315">
        <f t="shared" si="19"/>
        <v>2.6035648769268676</v>
      </c>
      <c r="Q83" s="315">
        <f t="shared" si="19"/>
        <v>1.7427964511019347</v>
      </c>
      <c r="R83" s="315">
        <f t="shared" si="19"/>
        <v>3.1285735740623339</v>
      </c>
      <c r="S83" s="315">
        <f t="shared" si="19"/>
        <v>1.7452863206827545</v>
      </c>
      <c r="T83" s="315">
        <f t="shared" si="19"/>
        <v>2.2649749636280876</v>
      </c>
      <c r="U83" s="315">
        <f t="shared" si="19"/>
        <v>1.7013410427530555</v>
      </c>
      <c r="V83" s="315">
        <f t="shared" si="19"/>
        <v>1.9066277803281935</v>
      </c>
      <c r="W83" s="315">
        <f t="shared" si="19"/>
        <v>1.9152869110890911</v>
      </c>
      <c r="X83" s="315">
        <f t="shared" si="12"/>
        <v>1.9912821215025787</v>
      </c>
      <c r="Y83" s="315">
        <f t="shared" si="12"/>
        <v>1.9912821215025787</v>
      </c>
      <c r="Z83" s="663">
        <f t="shared" si="13"/>
        <v>0</v>
      </c>
      <c r="AA83" s="663">
        <f t="shared" si="14"/>
        <v>2.7635319559597082</v>
      </c>
      <c r="AB83" s="663">
        <f t="shared" si="16"/>
        <v>-3.6288686492545796</v>
      </c>
    </row>
    <row r="84" spans="1:28" ht="18" customHeight="1" thickBot="1">
      <c r="A84" s="320" t="s">
        <v>13</v>
      </c>
      <c r="B84" s="312" t="s">
        <v>42</v>
      </c>
      <c r="C84" s="315">
        <f t="shared" ref="C84:W84" si="20">C51/C18</f>
        <v>2.3968042609853528</v>
      </c>
      <c r="D84" s="315">
        <f t="shared" si="20"/>
        <v>1.9973368841544608</v>
      </c>
      <c r="E84" s="315">
        <f t="shared" si="20"/>
        <v>3.1957390146471374</v>
      </c>
      <c r="F84" s="315">
        <f t="shared" si="20"/>
        <v>1.4080717488789236</v>
      </c>
      <c r="G84" s="315">
        <f t="shared" si="20"/>
        <v>1.4637223974763407</v>
      </c>
      <c r="H84" s="315">
        <f t="shared" si="20"/>
        <v>1.0690457719162141</v>
      </c>
      <c r="I84" s="315">
        <f t="shared" si="20"/>
        <v>1.4070006863417981</v>
      </c>
      <c r="J84" s="315">
        <f t="shared" si="20"/>
        <v>0.69405594405594417</v>
      </c>
      <c r="K84" s="315">
        <f t="shared" si="20"/>
        <v>1.169425511197663</v>
      </c>
      <c r="L84" s="315">
        <f t="shared" si="20"/>
        <v>0.88879456706281845</v>
      </c>
      <c r="M84" s="315">
        <f t="shared" si="20"/>
        <v>1.0367132867132867</v>
      </c>
      <c r="N84" s="315">
        <f t="shared" si="20"/>
        <v>0.724170616113744</v>
      </c>
      <c r="O84" s="315">
        <f t="shared" si="20"/>
        <v>0.93762183235867436</v>
      </c>
      <c r="P84" s="315">
        <f t="shared" si="20"/>
        <v>0.93397129186602879</v>
      </c>
      <c r="Q84" s="315">
        <f t="shared" si="20"/>
        <v>1.2895970009372071</v>
      </c>
      <c r="R84" s="315">
        <f t="shared" si="20"/>
        <v>1.1515768056968465</v>
      </c>
      <c r="S84" s="315">
        <f t="shared" si="20"/>
        <v>0.86468330134357008</v>
      </c>
      <c r="T84" s="315">
        <f t="shared" si="20"/>
        <v>1.555765595463138</v>
      </c>
      <c r="U84" s="315">
        <f t="shared" si="20"/>
        <v>1.5175688509021843</v>
      </c>
      <c r="V84" s="315">
        <f t="shared" si="20"/>
        <v>2.0609418282548475</v>
      </c>
      <c r="W84" s="315">
        <f t="shared" si="20"/>
        <v>1.886550777676121</v>
      </c>
      <c r="X84" s="315">
        <f t="shared" si="12"/>
        <v>1.5515789473684212</v>
      </c>
      <c r="Y84" s="315">
        <f t="shared" si="12"/>
        <v>1.5816326530612244</v>
      </c>
      <c r="Z84" s="663">
        <f t="shared" si="13"/>
        <v>1.9369756043529973</v>
      </c>
      <c r="AA84" s="663">
        <f t="shared" si="14"/>
        <v>-4.9860348554261247</v>
      </c>
      <c r="AB84" s="663">
        <f t="shared" si="16"/>
        <v>5.7752873803439186</v>
      </c>
    </row>
    <row r="85" spans="1:28" ht="18" customHeight="1" thickBot="1">
      <c r="A85" s="320" t="s">
        <v>14</v>
      </c>
      <c r="B85" s="312" t="s">
        <v>43</v>
      </c>
      <c r="C85" s="313">
        <v>0</v>
      </c>
      <c r="D85" s="313">
        <v>0</v>
      </c>
      <c r="E85" s="313">
        <v>0</v>
      </c>
      <c r="F85" s="313">
        <v>0</v>
      </c>
      <c r="G85" s="313">
        <v>0</v>
      </c>
      <c r="H85" s="313">
        <v>0</v>
      </c>
      <c r="I85" s="313">
        <v>0</v>
      </c>
      <c r="J85" s="313">
        <v>0</v>
      </c>
      <c r="K85" s="313">
        <v>0</v>
      </c>
      <c r="L85" s="313">
        <v>0</v>
      </c>
      <c r="M85" s="313">
        <v>0</v>
      </c>
      <c r="N85" s="313">
        <v>0</v>
      </c>
      <c r="O85" s="313">
        <v>0</v>
      </c>
      <c r="P85" s="313">
        <v>0</v>
      </c>
      <c r="Q85" s="313">
        <v>0</v>
      </c>
      <c r="R85" s="313">
        <v>0</v>
      </c>
      <c r="S85" s="313">
        <v>0</v>
      </c>
      <c r="T85" s="313">
        <v>0</v>
      </c>
      <c r="U85" s="313">
        <v>0</v>
      </c>
      <c r="V85" s="313">
        <v>0</v>
      </c>
      <c r="W85" s="313">
        <v>0</v>
      </c>
      <c r="X85" s="313">
        <v>0</v>
      </c>
      <c r="Y85" s="313">
        <v>0</v>
      </c>
      <c r="Z85" s="663"/>
      <c r="AA85" s="663"/>
      <c r="AB85" s="663"/>
    </row>
    <row r="86" spans="1:28" ht="18" customHeight="1" thickBot="1">
      <c r="A86" s="320" t="s">
        <v>15</v>
      </c>
      <c r="B86" s="312" t="s">
        <v>44</v>
      </c>
      <c r="C86" s="313">
        <v>0</v>
      </c>
      <c r="D86" s="313">
        <v>0</v>
      </c>
      <c r="E86" s="313">
        <v>0</v>
      </c>
      <c r="F86" s="313">
        <v>0</v>
      </c>
      <c r="G86" s="313">
        <v>0</v>
      </c>
      <c r="H86" s="313">
        <v>0</v>
      </c>
      <c r="I86" s="313">
        <v>0</v>
      </c>
      <c r="J86" s="313">
        <v>0</v>
      </c>
      <c r="K86" s="313">
        <v>0</v>
      </c>
      <c r="L86" s="313">
        <v>0</v>
      </c>
      <c r="M86" s="313">
        <v>0</v>
      </c>
      <c r="N86" s="313">
        <v>0</v>
      </c>
      <c r="O86" s="313">
        <v>0</v>
      </c>
      <c r="P86" s="313">
        <v>0</v>
      </c>
      <c r="Q86" s="313">
        <v>0</v>
      </c>
      <c r="R86" s="313">
        <v>0</v>
      </c>
      <c r="S86" s="313">
        <v>0</v>
      </c>
      <c r="T86" s="313">
        <v>0</v>
      </c>
      <c r="U86" s="313">
        <v>0</v>
      </c>
      <c r="V86" s="313">
        <v>0</v>
      </c>
      <c r="W86" s="313">
        <v>0</v>
      </c>
      <c r="X86" s="313">
        <v>0</v>
      </c>
      <c r="Y86" s="313">
        <v>0</v>
      </c>
      <c r="Z86" s="663"/>
      <c r="AA86" s="663"/>
      <c r="AB86" s="663"/>
    </row>
    <row r="87" spans="1:28" ht="18" customHeight="1" thickBot="1">
      <c r="A87" s="320" t="s">
        <v>16</v>
      </c>
      <c r="B87" s="312" t="s">
        <v>45</v>
      </c>
      <c r="C87" s="313">
        <v>0</v>
      </c>
      <c r="D87" s="313">
        <v>0</v>
      </c>
      <c r="E87" s="313">
        <v>0</v>
      </c>
      <c r="F87" s="313">
        <v>0</v>
      </c>
      <c r="G87" s="313">
        <v>0</v>
      </c>
      <c r="H87" s="313">
        <v>0</v>
      </c>
      <c r="I87" s="313">
        <v>0</v>
      </c>
      <c r="J87" s="313">
        <v>0</v>
      </c>
      <c r="K87" s="313">
        <v>0</v>
      </c>
      <c r="L87" s="313">
        <v>0</v>
      </c>
      <c r="M87" s="313">
        <v>0</v>
      </c>
      <c r="N87" s="313">
        <v>0</v>
      </c>
      <c r="O87" s="313">
        <v>0</v>
      </c>
      <c r="P87" s="313">
        <v>0</v>
      </c>
      <c r="Q87" s="313">
        <v>0</v>
      </c>
      <c r="R87" s="313">
        <v>0</v>
      </c>
      <c r="S87" s="313">
        <v>0</v>
      </c>
      <c r="T87" s="313">
        <v>0</v>
      </c>
      <c r="U87" s="313">
        <v>0</v>
      </c>
      <c r="V87" s="313">
        <v>0</v>
      </c>
      <c r="W87" s="313">
        <v>0</v>
      </c>
      <c r="X87" s="313">
        <v>0</v>
      </c>
      <c r="Y87" s="313">
        <v>0</v>
      </c>
      <c r="Z87" s="663"/>
      <c r="AA87" s="663"/>
      <c r="AB87" s="663"/>
    </row>
    <row r="88" spans="1:28" ht="18" customHeight="1" thickBot="1">
      <c r="A88" s="320" t="s">
        <v>17</v>
      </c>
      <c r="B88" s="312" t="s">
        <v>46</v>
      </c>
      <c r="C88" s="313">
        <v>0</v>
      </c>
      <c r="D88" s="313">
        <v>0</v>
      </c>
      <c r="E88" s="313">
        <v>0</v>
      </c>
      <c r="F88" s="313">
        <v>0</v>
      </c>
      <c r="G88" s="313">
        <v>0</v>
      </c>
      <c r="H88" s="313">
        <v>0</v>
      </c>
      <c r="I88" s="313">
        <v>0</v>
      </c>
      <c r="J88" s="313">
        <v>0</v>
      </c>
      <c r="K88" s="313">
        <v>0</v>
      </c>
      <c r="L88" s="313">
        <v>0</v>
      </c>
      <c r="M88" s="313">
        <v>0</v>
      </c>
      <c r="N88" s="313">
        <v>0</v>
      </c>
      <c r="O88" s="313">
        <v>0</v>
      </c>
      <c r="P88" s="313">
        <v>0</v>
      </c>
      <c r="Q88" s="313">
        <v>0</v>
      </c>
      <c r="R88" s="313">
        <v>0</v>
      </c>
      <c r="S88" s="313">
        <v>0</v>
      </c>
      <c r="T88" s="313">
        <v>0</v>
      </c>
      <c r="U88" s="313">
        <v>0</v>
      </c>
      <c r="V88" s="313">
        <v>0</v>
      </c>
      <c r="W88" s="313">
        <v>0</v>
      </c>
      <c r="X88" s="313">
        <v>0</v>
      </c>
      <c r="Y88" s="313">
        <v>0</v>
      </c>
      <c r="Z88" s="663"/>
      <c r="AA88" s="663"/>
      <c r="AB88" s="663"/>
    </row>
    <row r="89" spans="1:28" ht="18" customHeight="1" thickBot="1">
      <c r="A89" s="320" t="s">
        <v>18</v>
      </c>
      <c r="B89" s="312" t="s">
        <v>47</v>
      </c>
      <c r="C89" s="313">
        <v>0</v>
      </c>
      <c r="D89" s="313">
        <v>0</v>
      </c>
      <c r="E89" s="313">
        <v>0</v>
      </c>
      <c r="F89" s="313">
        <v>0</v>
      </c>
      <c r="G89" s="313">
        <v>0</v>
      </c>
      <c r="H89" s="313">
        <v>0</v>
      </c>
      <c r="I89" s="313">
        <v>0</v>
      </c>
      <c r="J89" s="313">
        <v>0</v>
      </c>
      <c r="K89" s="313">
        <v>0</v>
      </c>
      <c r="L89" s="313">
        <v>0</v>
      </c>
      <c r="M89" s="313">
        <v>0</v>
      </c>
      <c r="N89" s="313">
        <v>0</v>
      </c>
      <c r="O89" s="313">
        <v>0</v>
      </c>
      <c r="P89" s="313">
        <v>0</v>
      </c>
      <c r="Q89" s="313">
        <v>0</v>
      </c>
      <c r="R89" s="313">
        <v>0</v>
      </c>
      <c r="S89" s="313">
        <v>0</v>
      </c>
      <c r="T89" s="313">
        <v>0</v>
      </c>
      <c r="U89" s="313">
        <v>0</v>
      </c>
      <c r="V89" s="313">
        <v>0</v>
      </c>
      <c r="W89" s="313">
        <v>0</v>
      </c>
      <c r="X89" s="313">
        <v>0</v>
      </c>
      <c r="Y89" s="313">
        <v>0</v>
      </c>
      <c r="Z89" s="663"/>
      <c r="AA89" s="663"/>
      <c r="AB89" s="663"/>
    </row>
    <row r="90" spans="1:28" ht="18" customHeight="1" thickBot="1">
      <c r="A90" s="320" t="s">
        <v>19</v>
      </c>
      <c r="B90" s="312" t="s">
        <v>48</v>
      </c>
      <c r="C90" s="313">
        <v>0</v>
      </c>
      <c r="D90" s="313">
        <v>0</v>
      </c>
      <c r="E90" s="313">
        <v>0</v>
      </c>
      <c r="F90" s="313">
        <v>0</v>
      </c>
      <c r="G90" s="313">
        <v>0</v>
      </c>
      <c r="H90" s="313">
        <v>0</v>
      </c>
      <c r="I90" s="313">
        <v>0</v>
      </c>
      <c r="J90" s="313">
        <v>0</v>
      </c>
      <c r="K90" s="313">
        <v>0</v>
      </c>
      <c r="L90" s="313">
        <v>0</v>
      </c>
      <c r="M90" s="313">
        <v>0</v>
      </c>
      <c r="N90" s="313">
        <v>0</v>
      </c>
      <c r="O90" s="313">
        <v>0</v>
      </c>
      <c r="P90" s="313">
        <v>0</v>
      </c>
      <c r="Q90" s="313">
        <v>0</v>
      </c>
      <c r="R90" s="313">
        <v>0</v>
      </c>
      <c r="S90" s="313">
        <v>0</v>
      </c>
      <c r="T90" s="313">
        <v>0</v>
      </c>
      <c r="U90" s="313">
        <v>0</v>
      </c>
      <c r="V90" s="313">
        <v>0</v>
      </c>
      <c r="W90" s="313">
        <v>0</v>
      </c>
      <c r="X90" s="313">
        <v>0</v>
      </c>
      <c r="Y90" s="313">
        <v>0</v>
      </c>
      <c r="Z90" s="663"/>
      <c r="AA90" s="663"/>
      <c r="AB90" s="663"/>
    </row>
    <row r="91" spans="1:28" ht="18" customHeight="1" thickBot="1">
      <c r="A91" s="320" t="s">
        <v>20</v>
      </c>
      <c r="B91" s="312" t="s">
        <v>49</v>
      </c>
      <c r="C91" s="313">
        <v>0</v>
      </c>
      <c r="D91" s="313">
        <v>0</v>
      </c>
      <c r="E91" s="313">
        <v>0</v>
      </c>
      <c r="F91" s="313">
        <v>0</v>
      </c>
      <c r="G91" s="313">
        <v>0</v>
      </c>
      <c r="H91" s="313">
        <v>0</v>
      </c>
      <c r="I91" s="313">
        <v>0</v>
      </c>
      <c r="J91" s="313">
        <v>0</v>
      </c>
      <c r="K91" s="313">
        <v>0</v>
      </c>
      <c r="L91" s="313">
        <v>0</v>
      </c>
      <c r="M91" s="313">
        <v>0</v>
      </c>
      <c r="N91" s="313">
        <v>0</v>
      </c>
      <c r="O91" s="313">
        <v>0</v>
      </c>
      <c r="P91" s="313">
        <v>0</v>
      </c>
      <c r="Q91" s="313">
        <v>0</v>
      </c>
      <c r="R91" s="313">
        <v>0</v>
      </c>
      <c r="S91" s="313">
        <v>0</v>
      </c>
      <c r="T91" s="313">
        <v>0</v>
      </c>
      <c r="U91" s="313">
        <v>0</v>
      </c>
      <c r="V91" s="313">
        <v>0</v>
      </c>
      <c r="W91" s="313">
        <v>0</v>
      </c>
      <c r="X91" s="313">
        <v>0</v>
      </c>
      <c r="Y91" s="313">
        <v>0</v>
      </c>
      <c r="Z91" s="663"/>
      <c r="AA91" s="663"/>
      <c r="AB91" s="663"/>
    </row>
    <row r="92" spans="1:28" ht="18" customHeight="1" thickBot="1">
      <c r="A92" s="320" t="s">
        <v>21</v>
      </c>
      <c r="B92" s="312" t="s">
        <v>50</v>
      </c>
      <c r="C92" s="313">
        <v>0</v>
      </c>
      <c r="D92" s="313">
        <v>0</v>
      </c>
      <c r="E92" s="313">
        <v>0</v>
      </c>
      <c r="F92" s="313">
        <v>0</v>
      </c>
      <c r="G92" s="313">
        <v>0</v>
      </c>
      <c r="H92" s="313">
        <v>0</v>
      </c>
      <c r="I92" s="313">
        <v>0</v>
      </c>
      <c r="J92" s="313">
        <v>0</v>
      </c>
      <c r="K92" s="313">
        <v>0</v>
      </c>
      <c r="L92" s="313">
        <v>0</v>
      </c>
      <c r="M92" s="313">
        <v>0</v>
      </c>
      <c r="N92" s="313">
        <v>0</v>
      </c>
      <c r="O92" s="313">
        <v>0</v>
      </c>
      <c r="P92" s="313">
        <v>0</v>
      </c>
      <c r="Q92" s="313">
        <v>0</v>
      </c>
      <c r="R92" s="313">
        <v>0</v>
      </c>
      <c r="S92" s="313">
        <v>0</v>
      </c>
      <c r="T92" s="313">
        <v>0</v>
      </c>
      <c r="U92" s="313">
        <v>0</v>
      </c>
      <c r="V92" s="313">
        <v>0</v>
      </c>
      <c r="W92" s="313">
        <v>0</v>
      </c>
      <c r="X92" s="313">
        <v>0</v>
      </c>
      <c r="Y92" s="313">
        <v>0</v>
      </c>
      <c r="Z92" s="663"/>
      <c r="AA92" s="663"/>
      <c r="AB92" s="663"/>
    </row>
    <row r="93" spans="1:28" ht="18" customHeight="1" thickBot="1">
      <c r="A93" s="320" t="s">
        <v>22</v>
      </c>
      <c r="B93" s="312" t="s">
        <v>51</v>
      </c>
      <c r="C93" s="315">
        <f t="shared" ref="C93:W93" si="21">C60/C27</f>
        <v>0.46820906391798778</v>
      </c>
      <c r="D93" s="315">
        <f t="shared" si="21"/>
        <v>0.62226272175869235</v>
      </c>
      <c r="E93" s="315">
        <f t="shared" si="21"/>
        <v>0.61551217525383295</v>
      </c>
      <c r="F93" s="315">
        <f t="shared" si="21"/>
        <v>0.68540912701915435</v>
      </c>
      <c r="G93" s="315">
        <f t="shared" si="21"/>
        <v>0.8913062809378427</v>
      </c>
      <c r="H93" s="315">
        <f t="shared" si="21"/>
        <v>0.60164640623155907</v>
      </c>
      <c r="I93" s="315">
        <f t="shared" si="21"/>
        <v>1.0691100094428707</v>
      </c>
      <c r="J93" s="315">
        <f t="shared" si="21"/>
        <v>0.60201883061302797</v>
      </c>
      <c r="K93" s="315">
        <f t="shared" si="21"/>
        <v>0.99244926852288817</v>
      </c>
      <c r="L93" s="315">
        <f t="shared" si="21"/>
        <v>1.2321062483287282</v>
      </c>
      <c r="M93" s="315">
        <f t="shared" si="21"/>
        <v>1.2962543579963646</v>
      </c>
      <c r="N93" s="315">
        <f t="shared" si="21"/>
        <v>1.5108120100576838</v>
      </c>
      <c r="O93" s="315">
        <f t="shared" si="21"/>
        <v>1.234493147448015</v>
      </c>
      <c r="P93" s="315">
        <f t="shared" si="21"/>
        <v>1.849116566563648</v>
      </c>
      <c r="Q93" s="315">
        <f t="shared" si="21"/>
        <v>1.2747991617184773</v>
      </c>
      <c r="R93" s="315">
        <f t="shared" si="21"/>
        <v>2.0497445628375419</v>
      </c>
      <c r="S93" s="315">
        <f t="shared" si="21"/>
        <v>1.3714022299691724</v>
      </c>
      <c r="T93" s="315">
        <f t="shared" si="21"/>
        <v>2.4547040320274522</v>
      </c>
      <c r="U93" s="315">
        <f t="shared" si="21"/>
        <v>2.0583711691259934</v>
      </c>
      <c r="V93" s="315">
        <f t="shared" si="21"/>
        <v>2.6104277008941286</v>
      </c>
      <c r="W93" s="315">
        <f t="shared" si="21"/>
        <v>2.0365054957571616</v>
      </c>
      <c r="X93" s="315">
        <f>X60/X27</f>
        <v>3.6063139339227051</v>
      </c>
      <c r="Y93" s="315">
        <f>Y60/Y27</f>
        <v>2.3441147405250926</v>
      </c>
      <c r="Z93" s="663">
        <f t="shared" si="13"/>
        <v>-34.999703756369236</v>
      </c>
      <c r="AA93" s="663">
        <f t="shared" si="14"/>
        <v>-1.2796889637834541</v>
      </c>
      <c r="AB93" s="663">
        <f t="shared" si="16"/>
        <v>6.4236414632411032</v>
      </c>
    </row>
    <row r="94" spans="1:28" ht="18" customHeight="1" thickBot="1">
      <c r="A94" s="320" t="s">
        <v>23</v>
      </c>
      <c r="B94" s="312" t="s">
        <v>52</v>
      </c>
      <c r="C94" s="313">
        <v>0</v>
      </c>
      <c r="D94" s="313">
        <v>0</v>
      </c>
      <c r="E94" s="313">
        <v>0</v>
      </c>
      <c r="F94" s="313">
        <v>0</v>
      </c>
      <c r="G94" s="313">
        <v>0</v>
      </c>
      <c r="H94" s="313">
        <v>0</v>
      </c>
      <c r="I94" s="313">
        <v>0</v>
      </c>
      <c r="J94" s="313">
        <v>0</v>
      </c>
      <c r="K94" s="313">
        <v>0</v>
      </c>
      <c r="L94" s="313">
        <v>0</v>
      </c>
      <c r="M94" s="313">
        <v>0</v>
      </c>
      <c r="N94" s="313">
        <v>0</v>
      </c>
      <c r="O94" s="313">
        <v>0</v>
      </c>
      <c r="P94" s="313">
        <v>0</v>
      </c>
      <c r="Q94" s="313">
        <v>0</v>
      </c>
      <c r="R94" s="313">
        <v>0</v>
      </c>
      <c r="S94" s="313">
        <v>0</v>
      </c>
      <c r="T94" s="313">
        <v>0</v>
      </c>
      <c r="U94" s="313">
        <v>0</v>
      </c>
      <c r="V94" s="313">
        <v>0</v>
      </c>
      <c r="W94" s="313">
        <v>0</v>
      </c>
      <c r="X94" s="313">
        <v>0</v>
      </c>
      <c r="Y94" s="313">
        <v>0</v>
      </c>
      <c r="Z94" s="663"/>
      <c r="AA94" s="663"/>
      <c r="AB94" s="663"/>
    </row>
    <row r="95" spans="1:28" ht="18" customHeight="1" thickBot="1">
      <c r="A95" s="320" t="s">
        <v>24</v>
      </c>
      <c r="B95" s="312" t="s">
        <v>53</v>
      </c>
      <c r="C95" s="315">
        <f t="shared" ref="C95:W95" si="22">C62/C29</f>
        <v>1.9491525423728813</v>
      </c>
      <c r="D95" s="315">
        <f t="shared" si="22"/>
        <v>1.3728813559322035</v>
      </c>
      <c r="E95" s="315">
        <f t="shared" si="22"/>
        <v>3.1025641025641022</v>
      </c>
      <c r="F95" s="315">
        <f t="shared" si="22"/>
        <v>1.0512820512820511</v>
      </c>
      <c r="G95" s="315">
        <f t="shared" si="22"/>
        <v>2.6025641025641022</v>
      </c>
      <c r="H95" s="315">
        <f t="shared" si="22"/>
        <v>3.4487179487179485</v>
      </c>
      <c r="I95" s="315">
        <f t="shared" si="22"/>
        <v>2.2692307692307692</v>
      </c>
      <c r="J95" s="315">
        <f t="shared" si="22"/>
        <v>1.7738095238095239</v>
      </c>
      <c r="K95" s="315">
        <f t="shared" si="22"/>
        <v>2.714285714285714</v>
      </c>
      <c r="L95" s="315">
        <f t="shared" si="22"/>
        <v>2</v>
      </c>
      <c r="M95" s="315">
        <f t="shared" si="22"/>
        <v>2.1348314606741572</v>
      </c>
      <c r="N95" s="315">
        <f t="shared" si="22"/>
        <v>1.9101123595505618</v>
      </c>
      <c r="O95" s="315">
        <f t="shared" si="22"/>
        <v>0.8314606741573034</v>
      </c>
      <c r="P95" s="315">
        <f t="shared" si="22"/>
        <v>1.5913978494623655</v>
      </c>
      <c r="Q95" s="315">
        <f t="shared" si="22"/>
        <v>0.81</v>
      </c>
      <c r="R95" s="315">
        <f t="shared" si="22"/>
        <v>1.462962962962963</v>
      </c>
      <c r="S95" s="315">
        <f t="shared" si="22"/>
        <v>1.4188034188034189</v>
      </c>
      <c r="T95" s="315">
        <f t="shared" si="22"/>
        <v>1.3629032258064515</v>
      </c>
      <c r="U95" s="315">
        <f t="shared" si="22"/>
        <v>3.046153846153846</v>
      </c>
      <c r="V95" s="315">
        <f t="shared" si="22"/>
        <v>1.4452554744525545</v>
      </c>
      <c r="W95" s="315">
        <f t="shared" si="22"/>
        <v>2.183098591549296</v>
      </c>
      <c r="X95" s="315">
        <f>X62/X29</f>
        <v>0.6174496644295302</v>
      </c>
      <c r="Y95" s="315">
        <f>Y62/Y29</f>
        <v>0.6174496644295302</v>
      </c>
      <c r="Z95" s="663">
        <f t="shared" si="13"/>
        <v>0</v>
      </c>
      <c r="AA95" s="663">
        <f t="shared" si="14"/>
        <v>-62.888128481601569</v>
      </c>
      <c r="AB95" s="663">
        <f t="shared" si="16"/>
        <v>-3.471231729630897</v>
      </c>
    </row>
    <row r="96" spans="1:28" ht="18" customHeight="1" thickBot="1">
      <c r="A96" s="320" t="s">
        <v>25</v>
      </c>
      <c r="B96" s="312" t="s">
        <v>54</v>
      </c>
      <c r="C96" s="313">
        <v>0</v>
      </c>
      <c r="D96" s="313">
        <v>0</v>
      </c>
      <c r="E96" s="313">
        <v>0</v>
      </c>
      <c r="F96" s="313">
        <v>0</v>
      </c>
      <c r="G96" s="313">
        <v>0</v>
      </c>
      <c r="H96" s="313">
        <v>0</v>
      </c>
      <c r="I96" s="313">
        <v>0</v>
      </c>
      <c r="J96" s="313">
        <v>0</v>
      </c>
      <c r="K96" s="313">
        <v>0</v>
      </c>
      <c r="L96" s="313">
        <v>0</v>
      </c>
      <c r="M96" s="313">
        <v>0</v>
      </c>
      <c r="N96" s="313">
        <v>0</v>
      </c>
      <c r="O96" s="313">
        <v>0</v>
      </c>
      <c r="P96" s="313">
        <v>0</v>
      </c>
      <c r="Q96" s="313">
        <v>0</v>
      </c>
      <c r="R96" s="313">
        <v>0</v>
      </c>
      <c r="S96" s="313">
        <v>0</v>
      </c>
      <c r="T96" s="313">
        <v>0</v>
      </c>
      <c r="U96" s="313">
        <v>0</v>
      </c>
      <c r="V96" s="313">
        <v>0</v>
      </c>
      <c r="W96" s="313">
        <v>0</v>
      </c>
      <c r="X96" s="313">
        <v>0</v>
      </c>
      <c r="Y96" s="313">
        <v>0</v>
      </c>
      <c r="Z96" s="663"/>
      <c r="AA96" s="663"/>
      <c r="AB96" s="663"/>
    </row>
    <row r="97" spans="1:28" ht="18" customHeight="1" thickBot="1">
      <c r="A97" s="320" t="s">
        <v>26</v>
      </c>
      <c r="B97" s="312" t="s">
        <v>55</v>
      </c>
      <c r="C97" s="313">
        <v>0</v>
      </c>
      <c r="D97" s="313">
        <v>0</v>
      </c>
      <c r="E97" s="313">
        <v>0</v>
      </c>
      <c r="F97" s="313">
        <v>0</v>
      </c>
      <c r="G97" s="313">
        <v>0</v>
      </c>
      <c r="H97" s="313">
        <v>0</v>
      </c>
      <c r="I97" s="313">
        <v>0</v>
      </c>
      <c r="J97" s="313">
        <v>0</v>
      </c>
      <c r="K97" s="313">
        <v>0</v>
      </c>
      <c r="L97" s="313">
        <v>0</v>
      </c>
      <c r="M97" s="313">
        <v>0</v>
      </c>
      <c r="N97" s="313">
        <v>0</v>
      </c>
      <c r="O97" s="313">
        <v>0</v>
      </c>
      <c r="P97" s="313">
        <v>0</v>
      </c>
      <c r="Q97" s="313">
        <v>0</v>
      </c>
      <c r="R97" s="313">
        <v>0</v>
      </c>
      <c r="S97" s="313">
        <v>0</v>
      </c>
      <c r="T97" s="313">
        <v>0</v>
      </c>
      <c r="U97" s="313">
        <v>0</v>
      </c>
      <c r="V97" s="313">
        <v>0</v>
      </c>
      <c r="W97" s="313">
        <v>0</v>
      </c>
      <c r="X97" s="313">
        <v>0</v>
      </c>
      <c r="Y97" s="313">
        <v>0</v>
      </c>
      <c r="Z97" s="663"/>
      <c r="AA97" s="663"/>
      <c r="AB97" s="663"/>
    </row>
    <row r="98" spans="1:28" ht="18" customHeight="1" thickBot="1">
      <c r="A98" s="320" t="s">
        <v>27</v>
      </c>
      <c r="B98" s="312" t="s">
        <v>56</v>
      </c>
      <c r="C98" s="313">
        <v>0</v>
      </c>
      <c r="D98" s="313">
        <v>0</v>
      </c>
      <c r="E98" s="313">
        <v>0</v>
      </c>
      <c r="F98" s="313">
        <v>0</v>
      </c>
      <c r="G98" s="313">
        <v>0</v>
      </c>
      <c r="H98" s="313">
        <v>0</v>
      </c>
      <c r="I98" s="313">
        <v>0</v>
      </c>
      <c r="J98" s="313">
        <v>0</v>
      </c>
      <c r="K98" s="313">
        <v>0</v>
      </c>
      <c r="L98" s="313">
        <v>0</v>
      </c>
      <c r="M98" s="313">
        <v>0</v>
      </c>
      <c r="N98" s="313">
        <v>0</v>
      </c>
      <c r="O98" s="313">
        <v>0</v>
      </c>
      <c r="P98" s="313">
        <v>0</v>
      </c>
      <c r="Q98" s="313">
        <v>0</v>
      </c>
      <c r="R98" s="313">
        <v>0</v>
      </c>
      <c r="S98" s="313">
        <v>0</v>
      </c>
      <c r="T98" s="313">
        <v>0</v>
      </c>
      <c r="U98" s="313">
        <v>0</v>
      </c>
      <c r="V98" s="313">
        <v>0</v>
      </c>
      <c r="W98" s="313">
        <v>0</v>
      </c>
      <c r="X98" s="313">
        <v>0</v>
      </c>
      <c r="Y98" s="313">
        <v>0</v>
      </c>
      <c r="Z98" s="663"/>
      <c r="AA98" s="663"/>
      <c r="AB98" s="663"/>
    </row>
    <row r="99" spans="1:28" ht="18" customHeight="1">
      <c r="A99" s="499" t="s">
        <v>989</v>
      </c>
      <c r="B99" s="499"/>
      <c r="C99" s="500"/>
      <c r="D99" s="500"/>
      <c r="E99" s="500"/>
      <c r="F99" s="500"/>
      <c r="G99" s="446"/>
      <c r="H99" s="500"/>
      <c r="I99" s="500"/>
      <c r="J99" s="500"/>
      <c r="K99" s="500"/>
      <c r="L99" s="500"/>
      <c r="M99" s="500"/>
      <c r="N99" s="500"/>
      <c r="O99" s="500"/>
      <c r="P99" s="500"/>
      <c r="Q99" s="500"/>
      <c r="R99" s="500"/>
      <c r="S99" s="500"/>
      <c r="T99" s="500"/>
      <c r="U99" s="500"/>
      <c r="V99" s="500"/>
      <c r="W99" s="500"/>
      <c r="X99" s="500"/>
      <c r="Y99" s="500"/>
      <c r="Z99" s="669"/>
      <c r="AA99" s="669"/>
      <c r="AB99" s="669"/>
    </row>
    <row r="100" spans="1:28" ht="18" customHeight="1">
      <c r="A100" s="443"/>
      <c r="B100" s="443"/>
      <c r="C100" s="443"/>
      <c r="D100" s="443"/>
      <c r="E100" s="443"/>
      <c r="F100" s="443"/>
      <c r="G100" s="443"/>
      <c r="H100" s="443"/>
      <c r="I100" s="443"/>
      <c r="J100" s="443"/>
      <c r="K100" s="443"/>
      <c r="L100" s="443"/>
      <c r="M100" s="443"/>
      <c r="N100" s="443"/>
      <c r="O100" s="443"/>
      <c r="P100" s="443"/>
      <c r="Q100" s="443"/>
      <c r="R100" s="443"/>
      <c r="S100" s="443"/>
      <c r="T100" s="443"/>
      <c r="U100" s="443"/>
      <c r="V100" s="443"/>
      <c r="W100" s="443"/>
      <c r="X100" s="443"/>
      <c r="Y100" s="443"/>
      <c r="Z100" s="661"/>
      <c r="AA100" s="661"/>
      <c r="AB100" s="668"/>
    </row>
    <row r="101" spans="1:28" ht="18" customHeight="1">
      <c r="A101" s="467" t="s">
        <v>361</v>
      </c>
      <c r="B101" s="467"/>
      <c r="C101" s="443"/>
      <c r="D101" s="443"/>
      <c r="E101" s="443"/>
      <c r="F101" s="443"/>
      <c r="G101" s="443"/>
      <c r="H101" s="443"/>
      <c r="I101" s="443"/>
      <c r="J101" s="443"/>
      <c r="K101" s="443"/>
      <c r="L101" s="443"/>
      <c r="M101" s="443"/>
      <c r="N101" s="443"/>
      <c r="O101" s="443"/>
      <c r="P101" s="443"/>
      <c r="Q101" s="443"/>
      <c r="R101" s="443"/>
      <c r="S101" s="443"/>
      <c r="T101" s="443"/>
      <c r="U101" s="443"/>
      <c r="V101" s="443"/>
      <c r="W101" s="443"/>
      <c r="X101" s="443"/>
      <c r="Y101" s="443"/>
      <c r="Z101" s="661"/>
      <c r="AA101" s="661"/>
      <c r="AB101" s="668"/>
    </row>
    <row r="102" spans="1:28" ht="18" customHeight="1">
      <c r="A102" s="215"/>
      <c r="B102" s="211"/>
      <c r="C102" s="771" t="str">
        <f>A101</f>
        <v>Olive oil production (thousand tonnes)</v>
      </c>
      <c r="D102" s="772"/>
      <c r="E102" s="772"/>
      <c r="F102" s="772"/>
      <c r="G102" s="772"/>
      <c r="H102" s="772"/>
      <c r="I102" s="772"/>
      <c r="J102" s="772"/>
      <c r="K102" s="772"/>
      <c r="L102" s="772"/>
      <c r="M102" s="772"/>
      <c r="N102" s="772"/>
      <c r="O102" s="772"/>
      <c r="P102" s="772"/>
      <c r="Q102" s="772"/>
      <c r="R102" s="772"/>
      <c r="S102" s="772"/>
      <c r="T102" s="772"/>
      <c r="U102" s="772"/>
      <c r="V102" s="772"/>
      <c r="W102" s="772"/>
      <c r="X102" s="772"/>
      <c r="Y102" s="618"/>
      <c r="Z102" s="767" t="s">
        <v>58</v>
      </c>
      <c r="AA102" s="768"/>
      <c r="AB102" s="255" t="str">
        <f>AB$3</f>
        <v xml:space="preserve">Annual rate of change
</v>
      </c>
    </row>
    <row r="103" spans="1:28" ht="26.25" thickBot="1">
      <c r="A103" s="215"/>
      <c r="B103" s="216"/>
      <c r="C103" s="203">
        <v>2000</v>
      </c>
      <c r="D103" s="203">
        <v>2001</v>
      </c>
      <c r="E103" s="203">
        <v>2002</v>
      </c>
      <c r="F103" s="464">
        <v>2003</v>
      </c>
      <c r="G103" s="203">
        <v>2004</v>
      </c>
      <c r="H103" s="464">
        <v>2005</v>
      </c>
      <c r="I103" s="203">
        <v>2006</v>
      </c>
      <c r="J103" s="464">
        <v>2007</v>
      </c>
      <c r="K103" s="203">
        <v>2008</v>
      </c>
      <c r="L103" s="464">
        <v>2009</v>
      </c>
      <c r="M103" s="203">
        <v>2010</v>
      </c>
      <c r="N103" s="464">
        <v>2011</v>
      </c>
      <c r="O103" s="203">
        <v>2012</v>
      </c>
      <c r="P103" s="465">
        <v>2013</v>
      </c>
      <c r="Q103" s="203">
        <v>2014</v>
      </c>
      <c r="R103" s="464">
        <v>2015</v>
      </c>
      <c r="S103" s="203">
        <v>2016</v>
      </c>
      <c r="T103" s="203">
        <v>2017</v>
      </c>
      <c r="U103" s="203">
        <v>2018</v>
      </c>
      <c r="V103" s="203">
        <v>2019</v>
      </c>
      <c r="W103" s="203">
        <v>2020</v>
      </c>
      <c r="X103" s="203">
        <v>2021</v>
      </c>
      <c r="Y103" s="203">
        <v>2022</v>
      </c>
      <c r="Z103" s="213" t="str">
        <f>Z4</f>
        <v>2022/2021</v>
      </c>
      <c r="AA103" s="547" t="str">
        <f>AA4</f>
        <v>2022/5-year average</v>
      </c>
      <c r="AB103" s="547" t="str">
        <f>AB4</f>
        <v>2012-2022</v>
      </c>
    </row>
    <row r="104" spans="1:28" ht="18" customHeight="1" thickBot="1">
      <c r="A104" s="235" t="s">
        <v>373</v>
      </c>
      <c r="B104" s="309"/>
      <c r="C104" s="310">
        <f t="shared" ref="C104:X104" si="23">SUM(C105:C131)</f>
        <v>1950.9688458124974</v>
      </c>
      <c r="D104" s="310">
        <f t="shared" si="23"/>
        <v>2473.354165290636</v>
      </c>
      <c r="E104" s="310">
        <f t="shared" si="23"/>
        <v>1958.3648160809985</v>
      </c>
      <c r="F104" s="310">
        <f t="shared" si="23"/>
        <v>2449.2569999999996</v>
      </c>
      <c r="G104" s="310">
        <f t="shared" si="23"/>
        <v>2360.7999999999997</v>
      </c>
      <c r="H104" s="310">
        <f t="shared" si="23"/>
        <v>1933.8000000000002</v>
      </c>
      <c r="I104" s="310">
        <f t="shared" si="23"/>
        <v>2035.6</v>
      </c>
      <c r="J104" s="310">
        <f t="shared" si="23"/>
        <v>2123.2000000000003</v>
      </c>
      <c r="K104" s="310">
        <f t="shared" si="23"/>
        <v>1943.7</v>
      </c>
      <c r="L104" s="310">
        <f t="shared" si="23"/>
        <v>2225.7969999999996</v>
      </c>
      <c r="M104" s="310">
        <f t="shared" si="23"/>
        <v>2199.837</v>
      </c>
      <c r="N104" s="310">
        <f t="shared" si="23"/>
        <v>2395.7959999999998</v>
      </c>
      <c r="O104" s="310">
        <f t="shared" si="23"/>
        <v>1462.731</v>
      </c>
      <c r="P104" s="310">
        <f t="shared" si="23"/>
        <v>2482.6</v>
      </c>
      <c r="Q104" s="310">
        <f t="shared" si="23"/>
        <v>1434.4</v>
      </c>
      <c r="R104" s="310">
        <f t="shared" si="23"/>
        <v>2324.3620000000001</v>
      </c>
      <c r="S104" s="310">
        <f t="shared" si="23"/>
        <v>1741.73</v>
      </c>
      <c r="T104" s="310">
        <f t="shared" si="23"/>
        <v>2188.2909999999997</v>
      </c>
      <c r="U104" s="310">
        <f t="shared" si="23"/>
        <v>2263.6502650000002</v>
      </c>
      <c r="V104" s="310">
        <f t="shared" si="23"/>
        <v>1919.8904240000002</v>
      </c>
      <c r="W104" s="311">
        <f t="shared" si="23"/>
        <v>2051.1637759999999</v>
      </c>
      <c r="X104" s="311">
        <f t="shared" si="23"/>
        <v>2271.703</v>
      </c>
      <c r="Y104" s="311">
        <f t="shared" ref="Y104" si="24">SUM(Y105:Y131)</f>
        <v>1391.7968400000002</v>
      </c>
      <c r="Z104" s="662">
        <f>IF(ISNUMBER(Y104),(Y104/X104-1)*100,":")</f>
        <v>-38.733327375981794</v>
      </c>
      <c r="AA104" s="662">
        <f>IF(ISNUMBER(Y104),(Y104/((SUM(T104:X104)-MIN(T104:X104)-MAX(T104:X104))/3)-1)*100,":")</f>
        <v>-35.793893937196209</v>
      </c>
      <c r="AB104" s="693">
        <f>((((SUM(U104:Y104)-MIN(U104:Y104)-MAX(U104:Y104))/3)/((SUM(K104:O104)-MIN(K104:O104)-MAX(K104:O104))/3))^(1/($Y$4-$O$4))-1)*100</f>
        <v>-0.21340928665850578</v>
      </c>
    </row>
    <row r="105" spans="1:28" ht="18" customHeight="1" thickBot="1">
      <c r="A105" s="320" t="s">
        <v>3</v>
      </c>
      <c r="B105" s="312" t="s">
        <v>30</v>
      </c>
      <c r="C105" s="313">
        <v>0</v>
      </c>
      <c r="D105" s="313">
        <v>0</v>
      </c>
      <c r="E105" s="313">
        <v>0</v>
      </c>
      <c r="F105" s="313">
        <v>0</v>
      </c>
      <c r="G105" s="313">
        <v>0</v>
      </c>
      <c r="H105" s="313">
        <v>0</v>
      </c>
      <c r="I105" s="313">
        <v>0</v>
      </c>
      <c r="J105" s="313">
        <v>0</v>
      </c>
      <c r="K105" s="313">
        <v>0</v>
      </c>
      <c r="L105" s="313">
        <v>0</v>
      </c>
      <c r="M105" s="313">
        <v>0</v>
      </c>
      <c r="N105" s="313">
        <v>0</v>
      </c>
      <c r="O105" s="313">
        <v>0</v>
      </c>
      <c r="P105" s="313">
        <v>0</v>
      </c>
      <c r="Q105" s="313">
        <v>0</v>
      </c>
      <c r="R105" s="313">
        <v>0</v>
      </c>
      <c r="S105" s="313">
        <v>0</v>
      </c>
      <c r="T105" s="313">
        <v>0</v>
      </c>
      <c r="U105" s="313">
        <v>0</v>
      </c>
      <c r="V105" s="313">
        <v>0</v>
      </c>
      <c r="W105" s="313">
        <v>0</v>
      </c>
      <c r="X105" s="313">
        <v>0</v>
      </c>
      <c r="Y105" s="313">
        <v>0</v>
      </c>
      <c r="Z105" s="663"/>
      <c r="AA105" s="663"/>
      <c r="AB105" s="694"/>
    </row>
    <row r="106" spans="1:28" ht="18" customHeight="1" thickBot="1">
      <c r="A106" s="320" t="s">
        <v>4</v>
      </c>
      <c r="B106" s="312" t="s">
        <v>31</v>
      </c>
      <c r="C106" s="313">
        <v>0</v>
      </c>
      <c r="D106" s="313">
        <v>0</v>
      </c>
      <c r="E106" s="313">
        <v>0</v>
      </c>
      <c r="F106" s="313">
        <v>0</v>
      </c>
      <c r="G106" s="313">
        <v>0</v>
      </c>
      <c r="H106" s="313">
        <v>0</v>
      </c>
      <c r="I106" s="313">
        <v>0</v>
      </c>
      <c r="J106" s="313">
        <v>0</v>
      </c>
      <c r="K106" s="313">
        <v>0</v>
      </c>
      <c r="L106" s="313">
        <v>0</v>
      </c>
      <c r="M106" s="313">
        <v>0</v>
      </c>
      <c r="N106" s="313">
        <v>0</v>
      </c>
      <c r="O106" s="313">
        <v>0</v>
      </c>
      <c r="P106" s="313">
        <v>0</v>
      </c>
      <c r="Q106" s="313">
        <v>0</v>
      </c>
      <c r="R106" s="313">
        <v>0</v>
      </c>
      <c r="S106" s="313">
        <v>0</v>
      </c>
      <c r="T106" s="313">
        <v>0</v>
      </c>
      <c r="U106" s="313">
        <v>0</v>
      </c>
      <c r="V106" s="313">
        <v>0</v>
      </c>
      <c r="W106" s="313">
        <v>0</v>
      </c>
      <c r="X106" s="313">
        <v>0</v>
      </c>
      <c r="Y106" s="313">
        <v>0</v>
      </c>
      <c r="Z106" s="663"/>
      <c r="AA106" s="663"/>
      <c r="AB106" s="663"/>
    </row>
    <row r="107" spans="1:28" ht="18" customHeight="1" thickBot="1">
      <c r="A107" s="320" t="s">
        <v>340</v>
      </c>
      <c r="B107" s="312" t="s">
        <v>32</v>
      </c>
      <c r="C107" s="313">
        <v>0</v>
      </c>
      <c r="D107" s="313">
        <v>0</v>
      </c>
      <c r="E107" s="313">
        <v>0</v>
      </c>
      <c r="F107" s="313">
        <v>0</v>
      </c>
      <c r="G107" s="313">
        <v>0</v>
      </c>
      <c r="H107" s="313">
        <v>0</v>
      </c>
      <c r="I107" s="313">
        <v>0</v>
      </c>
      <c r="J107" s="313">
        <v>0</v>
      </c>
      <c r="K107" s="313">
        <v>0</v>
      </c>
      <c r="L107" s="313">
        <v>0</v>
      </c>
      <c r="M107" s="313">
        <v>0</v>
      </c>
      <c r="N107" s="313">
        <v>0</v>
      </c>
      <c r="O107" s="313">
        <v>0</v>
      </c>
      <c r="P107" s="313">
        <v>0</v>
      </c>
      <c r="Q107" s="313">
        <v>0</v>
      </c>
      <c r="R107" s="313">
        <v>0</v>
      </c>
      <c r="S107" s="313">
        <v>0</v>
      </c>
      <c r="T107" s="313">
        <v>0</v>
      </c>
      <c r="U107" s="313">
        <v>0</v>
      </c>
      <c r="V107" s="313">
        <v>0</v>
      </c>
      <c r="W107" s="313">
        <v>0</v>
      </c>
      <c r="X107" s="313">
        <v>0</v>
      </c>
      <c r="Y107" s="313">
        <v>0</v>
      </c>
      <c r="Z107" s="663"/>
      <c r="AA107" s="663"/>
      <c r="AB107" s="663"/>
    </row>
    <row r="108" spans="1:28" ht="18" customHeight="1" thickBot="1">
      <c r="A108" s="320" t="s">
        <v>5</v>
      </c>
      <c r="B108" s="312" t="s">
        <v>33</v>
      </c>
      <c r="C108" s="313">
        <v>0</v>
      </c>
      <c r="D108" s="313">
        <v>0</v>
      </c>
      <c r="E108" s="313">
        <v>0</v>
      </c>
      <c r="F108" s="313">
        <v>0</v>
      </c>
      <c r="G108" s="313">
        <v>0</v>
      </c>
      <c r="H108" s="313">
        <v>0</v>
      </c>
      <c r="I108" s="313">
        <v>0</v>
      </c>
      <c r="J108" s="313">
        <v>0</v>
      </c>
      <c r="K108" s="313">
        <v>0</v>
      </c>
      <c r="L108" s="313">
        <v>0</v>
      </c>
      <c r="M108" s="313">
        <v>0</v>
      </c>
      <c r="N108" s="313">
        <v>0</v>
      </c>
      <c r="O108" s="313">
        <v>0</v>
      </c>
      <c r="P108" s="313">
        <v>0</v>
      </c>
      <c r="Q108" s="313">
        <v>0</v>
      </c>
      <c r="R108" s="313">
        <v>0</v>
      </c>
      <c r="S108" s="313">
        <v>0</v>
      </c>
      <c r="T108" s="313">
        <v>0</v>
      </c>
      <c r="U108" s="313">
        <v>0</v>
      </c>
      <c r="V108" s="313">
        <v>0</v>
      </c>
      <c r="W108" s="313">
        <v>0</v>
      </c>
      <c r="X108" s="313">
        <v>0</v>
      </c>
      <c r="Y108" s="313">
        <v>0</v>
      </c>
      <c r="Z108" s="663"/>
      <c r="AA108" s="663"/>
      <c r="AB108" s="663"/>
    </row>
    <row r="109" spans="1:28" ht="18" customHeight="1" thickBot="1">
      <c r="A109" s="320" t="s">
        <v>28</v>
      </c>
      <c r="B109" s="312" t="s">
        <v>34</v>
      </c>
      <c r="C109" s="313">
        <v>0</v>
      </c>
      <c r="D109" s="313">
        <v>0</v>
      </c>
      <c r="E109" s="313">
        <v>0</v>
      </c>
      <c r="F109" s="313">
        <v>0</v>
      </c>
      <c r="G109" s="313">
        <v>0</v>
      </c>
      <c r="H109" s="313">
        <v>0</v>
      </c>
      <c r="I109" s="313">
        <v>0</v>
      </c>
      <c r="J109" s="313">
        <v>0</v>
      </c>
      <c r="K109" s="313">
        <v>0</v>
      </c>
      <c r="L109" s="313">
        <v>0</v>
      </c>
      <c r="M109" s="313">
        <v>0</v>
      </c>
      <c r="N109" s="313">
        <v>0</v>
      </c>
      <c r="O109" s="313">
        <v>0</v>
      </c>
      <c r="P109" s="313">
        <v>0</v>
      </c>
      <c r="Q109" s="313">
        <v>0</v>
      </c>
      <c r="R109" s="313">
        <v>0</v>
      </c>
      <c r="S109" s="313">
        <v>0</v>
      </c>
      <c r="T109" s="313">
        <v>0</v>
      </c>
      <c r="U109" s="313">
        <v>0</v>
      </c>
      <c r="V109" s="313">
        <v>0</v>
      </c>
      <c r="W109" s="313">
        <v>0</v>
      </c>
      <c r="X109" s="313">
        <v>0</v>
      </c>
      <c r="Y109" s="313">
        <v>0</v>
      </c>
      <c r="Z109" s="663"/>
      <c r="AA109" s="663"/>
      <c r="AB109" s="663"/>
    </row>
    <row r="110" spans="1:28" ht="18" customHeight="1" thickBot="1">
      <c r="A110" s="320" t="s">
        <v>6</v>
      </c>
      <c r="B110" s="312" t="s">
        <v>35</v>
      </c>
      <c r="C110" s="313">
        <v>0</v>
      </c>
      <c r="D110" s="313">
        <v>0</v>
      </c>
      <c r="E110" s="313">
        <v>0</v>
      </c>
      <c r="F110" s="313">
        <v>0</v>
      </c>
      <c r="G110" s="313">
        <v>0</v>
      </c>
      <c r="H110" s="313">
        <v>0</v>
      </c>
      <c r="I110" s="313">
        <v>0</v>
      </c>
      <c r="J110" s="313">
        <v>0</v>
      </c>
      <c r="K110" s="313">
        <v>0</v>
      </c>
      <c r="L110" s="313">
        <v>0</v>
      </c>
      <c r="M110" s="313">
        <v>0</v>
      </c>
      <c r="N110" s="313">
        <v>0</v>
      </c>
      <c r="O110" s="313">
        <v>0</v>
      </c>
      <c r="P110" s="313">
        <v>0</v>
      </c>
      <c r="Q110" s="313">
        <v>0</v>
      </c>
      <c r="R110" s="313">
        <v>0</v>
      </c>
      <c r="S110" s="313">
        <v>0</v>
      </c>
      <c r="T110" s="313">
        <v>0</v>
      </c>
      <c r="U110" s="313">
        <v>0</v>
      </c>
      <c r="V110" s="313">
        <v>0</v>
      </c>
      <c r="W110" s="313">
        <v>0</v>
      </c>
      <c r="X110" s="313">
        <v>0</v>
      </c>
      <c r="Y110" s="313">
        <v>0</v>
      </c>
      <c r="Z110" s="663"/>
      <c r="AA110" s="663"/>
      <c r="AB110" s="663"/>
    </row>
    <row r="111" spans="1:28" ht="18" customHeight="1" thickBot="1">
      <c r="A111" s="320" t="s">
        <v>7</v>
      </c>
      <c r="B111" s="312" t="s">
        <v>36</v>
      </c>
      <c r="C111" s="313">
        <v>0</v>
      </c>
      <c r="D111" s="313">
        <v>0</v>
      </c>
      <c r="E111" s="313">
        <v>0</v>
      </c>
      <c r="F111" s="313">
        <v>0</v>
      </c>
      <c r="G111" s="313">
        <v>0</v>
      </c>
      <c r="H111" s="313">
        <v>0</v>
      </c>
      <c r="I111" s="313">
        <v>0</v>
      </c>
      <c r="J111" s="313">
        <v>0</v>
      </c>
      <c r="K111" s="313">
        <v>0</v>
      </c>
      <c r="L111" s="313">
        <v>0</v>
      </c>
      <c r="M111" s="313">
        <v>0</v>
      </c>
      <c r="N111" s="313">
        <v>0</v>
      </c>
      <c r="O111" s="313">
        <v>0</v>
      </c>
      <c r="P111" s="313">
        <v>0</v>
      </c>
      <c r="Q111" s="313">
        <v>0</v>
      </c>
      <c r="R111" s="313">
        <v>0</v>
      </c>
      <c r="S111" s="313">
        <v>0</v>
      </c>
      <c r="T111" s="313">
        <v>0</v>
      </c>
      <c r="U111" s="313">
        <v>0</v>
      </c>
      <c r="V111" s="313">
        <v>0</v>
      </c>
      <c r="W111" s="313">
        <v>0</v>
      </c>
      <c r="X111" s="313">
        <v>0</v>
      </c>
      <c r="Y111" s="313">
        <v>0</v>
      </c>
      <c r="Z111" s="663"/>
      <c r="AA111" s="663"/>
      <c r="AB111" s="663"/>
    </row>
    <row r="112" spans="1:28" ht="18" customHeight="1" thickBot="1">
      <c r="A112" s="320" t="s">
        <v>8</v>
      </c>
      <c r="B112" s="312" t="s">
        <v>37</v>
      </c>
      <c r="C112" s="315">
        <v>430</v>
      </c>
      <c r="D112" s="315">
        <v>358.3</v>
      </c>
      <c r="E112" s="315">
        <v>414</v>
      </c>
      <c r="F112" s="315">
        <v>308</v>
      </c>
      <c r="G112" s="315">
        <v>435</v>
      </c>
      <c r="H112" s="315">
        <v>424</v>
      </c>
      <c r="I112" s="315">
        <v>370</v>
      </c>
      <c r="J112" s="315">
        <v>327.2</v>
      </c>
      <c r="K112" s="315">
        <v>305</v>
      </c>
      <c r="L112" s="315">
        <v>320</v>
      </c>
      <c r="M112" s="315">
        <v>301</v>
      </c>
      <c r="N112" s="315">
        <v>294.60000000000002</v>
      </c>
      <c r="O112" s="315">
        <v>357.9</v>
      </c>
      <c r="P112" s="315">
        <v>132</v>
      </c>
      <c r="Q112" s="315">
        <v>300</v>
      </c>
      <c r="R112" s="315">
        <v>320</v>
      </c>
      <c r="S112" s="315">
        <v>195</v>
      </c>
      <c r="T112" s="315">
        <v>346</v>
      </c>
      <c r="U112" s="315">
        <v>185</v>
      </c>
      <c r="V112" s="315">
        <v>275</v>
      </c>
      <c r="W112" s="315">
        <v>275</v>
      </c>
      <c r="X112" s="315">
        <v>232</v>
      </c>
      <c r="Y112" s="315">
        <v>330</v>
      </c>
      <c r="Z112" s="663">
        <f t="shared" ref="Z112:Z128" si="25">IF(ISNUMBER(Y112),(Y112/X112-1)*100,":")</f>
        <v>42.241379310344819</v>
      </c>
      <c r="AA112" s="663">
        <f t="shared" ref="AA112:AA128" si="26">IF(ISNUMBER(Y112),(Y112/((SUM(T112:X112)-MIN(T112:X112)-MAX(T112:X112))/3)-1)*100,":")</f>
        <v>26.598465473145772</v>
      </c>
      <c r="AB112" s="663">
        <f>((((SUM(U112:Y112)-MIN(U112:Y112)-MAX(U112:Y112))/3)/((SUM(K112:O112)-MIN(K112:O112)-MAX(K112:O112))/3))^(1/($Y$4-$O$4))-1)*100</f>
        <v>-1.6759912820756617</v>
      </c>
    </row>
    <row r="113" spans="1:28" ht="18" customHeight="1" thickBot="1">
      <c r="A113" s="320" t="s">
        <v>9</v>
      </c>
      <c r="B113" s="312" t="s">
        <v>38</v>
      </c>
      <c r="C113" s="315">
        <v>973.7</v>
      </c>
      <c r="D113" s="315">
        <v>1411.4</v>
      </c>
      <c r="E113" s="315">
        <v>861.1</v>
      </c>
      <c r="F113" s="315">
        <v>1412</v>
      </c>
      <c r="G113" s="315">
        <v>989.8</v>
      </c>
      <c r="H113" s="315">
        <v>826.9</v>
      </c>
      <c r="I113" s="315">
        <v>1111.4000000000001</v>
      </c>
      <c r="J113" s="315">
        <v>1236.0999999999999</v>
      </c>
      <c r="K113" s="315">
        <v>1030</v>
      </c>
      <c r="L113" s="315">
        <v>1401.5</v>
      </c>
      <c r="M113" s="315">
        <v>1381</v>
      </c>
      <c r="N113" s="315">
        <v>1615</v>
      </c>
      <c r="O113" s="315">
        <v>618.20000000000005</v>
      </c>
      <c r="P113" s="315">
        <v>1781.5</v>
      </c>
      <c r="Q113" s="315">
        <v>842.2</v>
      </c>
      <c r="R113" s="315">
        <v>1403.3</v>
      </c>
      <c r="S113" s="315">
        <v>1283</v>
      </c>
      <c r="T113" s="315">
        <v>1262.0999999999999</v>
      </c>
      <c r="U113" s="315">
        <v>1789.9</v>
      </c>
      <c r="V113" s="315">
        <v>1125.277</v>
      </c>
      <c r="W113" s="315">
        <v>1389</v>
      </c>
      <c r="X113" s="315">
        <v>1491.4549999999999</v>
      </c>
      <c r="Y113" s="315">
        <v>680</v>
      </c>
      <c r="Z113" s="663">
        <f t="shared" si="25"/>
        <v>-54.406938191229372</v>
      </c>
      <c r="AA113" s="663">
        <f t="shared" si="26"/>
        <v>-50.755029202991878</v>
      </c>
      <c r="AB113" s="663">
        <f t="shared" ref="AB113:AB128" si="27">((((SUM(U113:Y113)-MIN(U113:Y113)-MAX(U113:Y113))/3)/((SUM(K113:O113)-MIN(K113:O113)-MAX(K113:O113))/3))^(1/($Y$4-$O$4))-1)*100</f>
        <v>0.49563616677279487</v>
      </c>
    </row>
    <row r="114" spans="1:28" ht="18" customHeight="1" thickBot="1">
      <c r="A114" s="320" t="s">
        <v>10</v>
      </c>
      <c r="B114" s="312" t="s">
        <v>39</v>
      </c>
      <c r="C114" s="315">
        <v>3.2</v>
      </c>
      <c r="D114" s="315">
        <v>3.6</v>
      </c>
      <c r="E114" s="315">
        <v>4.7</v>
      </c>
      <c r="F114" s="315">
        <v>4.5999999999999996</v>
      </c>
      <c r="G114" s="315">
        <v>4.7</v>
      </c>
      <c r="H114" s="315">
        <v>4.4000000000000004</v>
      </c>
      <c r="I114" s="315">
        <v>3.3</v>
      </c>
      <c r="J114" s="315">
        <v>4.7</v>
      </c>
      <c r="K114" s="315">
        <v>7</v>
      </c>
      <c r="L114" s="315">
        <v>5.7</v>
      </c>
      <c r="M114" s="315">
        <v>6.1</v>
      </c>
      <c r="N114" s="315">
        <v>3.2</v>
      </c>
      <c r="O114" s="315">
        <v>5.0999999999999996</v>
      </c>
      <c r="P114" s="315">
        <v>4.8</v>
      </c>
      <c r="Q114" s="315">
        <v>1.7</v>
      </c>
      <c r="R114" s="315">
        <v>5.3949999999999996</v>
      </c>
      <c r="S114" s="315">
        <v>2.4590000000000001</v>
      </c>
      <c r="T114" s="315">
        <v>6.24</v>
      </c>
      <c r="U114" s="315">
        <v>5.8</v>
      </c>
      <c r="V114" s="315">
        <v>3.3746999999999998</v>
      </c>
      <c r="W114" s="315">
        <v>4.5469999999999997</v>
      </c>
      <c r="X114" s="315">
        <v>5.7850000000000001</v>
      </c>
      <c r="Y114" s="315">
        <v>3.55</v>
      </c>
      <c r="Z114" s="663">
        <f t="shared" si="25"/>
        <v>-38.634399308556624</v>
      </c>
      <c r="AA114" s="663">
        <f t="shared" si="26"/>
        <v>-33.982147284899575</v>
      </c>
      <c r="AB114" s="663">
        <f t="shared" si="27"/>
        <v>-1.9479826157360547</v>
      </c>
    </row>
    <row r="115" spans="1:28" ht="18" customHeight="1" thickBot="1">
      <c r="A115" s="320" t="s">
        <v>11</v>
      </c>
      <c r="B115" s="312" t="s">
        <v>40</v>
      </c>
      <c r="C115" s="315">
        <v>2.3540000000000001</v>
      </c>
      <c r="D115" s="315">
        <v>3.0470000000000002</v>
      </c>
      <c r="E115" s="315">
        <v>4.4820000000000002</v>
      </c>
      <c r="F115" s="315">
        <v>1.2569999999999999</v>
      </c>
      <c r="G115" s="315">
        <v>3.6</v>
      </c>
      <c r="H115" s="315">
        <v>5.2</v>
      </c>
      <c r="I115" s="315">
        <v>4.8</v>
      </c>
      <c r="J115" s="315">
        <v>4.5</v>
      </c>
      <c r="K115" s="315">
        <v>5</v>
      </c>
      <c r="L115" s="315">
        <v>1.1970000000000001</v>
      </c>
      <c r="M115" s="315">
        <v>1.637</v>
      </c>
      <c r="N115" s="315">
        <v>0.59599999999999997</v>
      </c>
      <c r="O115" s="315">
        <v>1.0309999999999999</v>
      </c>
      <c r="P115" s="315">
        <v>4.5999999999999996</v>
      </c>
      <c r="Q115" s="315">
        <v>1.1000000000000001</v>
      </c>
      <c r="R115" s="315">
        <v>4.5229999999999997</v>
      </c>
      <c r="S115" s="315">
        <v>3.5</v>
      </c>
      <c r="T115" s="315">
        <v>3.879</v>
      </c>
      <c r="U115" s="315">
        <v>3.4</v>
      </c>
      <c r="V115" s="315">
        <v>4.0937239999999999</v>
      </c>
      <c r="W115" s="315">
        <v>3.7055760000000002</v>
      </c>
      <c r="X115" s="315">
        <v>2.9470000000000001</v>
      </c>
      <c r="Y115" s="315">
        <v>4.3948400000000003</v>
      </c>
      <c r="Z115" s="663">
        <f t="shared" si="25"/>
        <v>49.12928401764507</v>
      </c>
      <c r="AA115" s="663">
        <f t="shared" si="26"/>
        <v>20.027573208105597</v>
      </c>
      <c r="AB115" s="663">
        <f t="shared" si="27"/>
        <v>11.225441422517779</v>
      </c>
    </row>
    <row r="116" spans="1:28" ht="18" customHeight="1" thickBot="1">
      <c r="A116" s="320" t="s">
        <v>12</v>
      </c>
      <c r="B116" s="312" t="s">
        <v>41</v>
      </c>
      <c r="C116" s="315">
        <v>509</v>
      </c>
      <c r="D116" s="315">
        <v>656.7</v>
      </c>
      <c r="E116" s="315">
        <v>634</v>
      </c>
      <c r="F116" s="315">
        <v>685</v>
      </c>
      <c r="G116" s="315">
        <v>879</v>
      </c>
      <c r="H116" s="315">
        <v>636.5</v>
      </c>
      <c r="I116" s="315">
        <v>490</v>
      </c>
      <c r="J116" s="315">
        <v>510</v>
      </c>
      <c r="K116" s="315">
        <v>540</v>
      </c>
      <c r="L116" s="315">
        <v>430</v>
      </c>
      <c r="M116" s="315">
        <v>440</v>
      </c>
      <c r="N116" s="315">
        <v>399.2</v>
      </c>
      <c r="O116" s="315">
        <v>415.5</v>
      </c>
      <c r="P116" s="315">
        <v>463.7</v>
      </c>
      <c r="Q116" s="315">
        <v>222</v>
      </c>
      <c r="R116" s="315">
        <v>474.62099999999998</v>
      </c>
      <c r="S116" s="315">
        <v>182</v>
      </c>
      <c r="T116" s="315">
        <v>428.92200000000003</v>
      </c>
      <c r="U116" s="315">
        <v>173.59540999999999</v>
      </c>
      <c r="V116" s="315">
        <v>366.46899999999999</v>
      </c>
      <c r="W116" s="315">
        <v>273.5</v>
      </c>
      <c r="X116" s="315">
        <v>329.02600000000001</v>
      </c>
      <c r="Y116" s="315">
        <v>240</v>
      </c>
      <c r="Z116" s="663">
        <f t="shared" si="25"/>
        <v>-27.057436190453032</v>
      </c>
      <c r="AA116" s="663">
        <f t="shared" si="26"/>
        <v>-25.696211022760707</v>
      </c>
      <c r="AB116" s="663">
        <f t="shared" si="27"/>
        <v>-4.1369763539806481</v>
      </c>
    </row>
    <row r="117" spans="1:28" ht="18" customHeight="1" thickBot="1">
      <c r="A117" s="320" t="s">
        <v>13</v>
      </c>
      <c r="B117" s="312" t="s">
        <v>42</v>
      </c>
      <c r="C117" s="315">
        <v>7.9886784355818676</v>
      </c>
      <c r="D117" s="315">
        <v>6.5112167051654968</v>
      </c>
      <c r="E117" s="315">
        <v>10.836130071387512</v>
      </c>
      <c r="F117" s="315">
        <v>7</v>
      </c>
      <c r="G117" s="315">
        <v>7.5</v>
      </c>
      <c r="H117" s="315">
        <v>7.2</v>
      </c>
      <c r="I117" s="315">
        <v>8.3000000000000007</v>
      </c>
      <c r="J117" s="315">
        <v>4</v>
      </c>
      <c r="K117" s="315">
        <v>2.8</v>
      </c>
      <c r="L117" s="315">
        <v>4.2</v>
      </c>
      <c r="M117" s="315">
        <v>6.5</v>
      </c>
      <c r="N117" s="315">
        <v>6.5</v>
      </c>
      <c r="O117" s="315">
        <v>5.6</v>
      </c>
      <c r="P117" s="315">
        <v>3.8</v>
      </c>
      <c r="Q117" s="315">
        <v>6.2</v>
      </c>
      <c r="R117" s="315">
        <v>6.9</v>
      </c>
      <c r="S117" s="315">
        <v>6</v>
      </c>
      <c r="T117" s="315">
        <v>6</v>
      </c>
      <c r="U117" s="315">
        <v>4.7391249999999996</v>
      </c>
      <c r="V117" s="315">
        <v>4.8760000000000003</v>
      </c>
      <c r="W117" s="315">
        <v>4.5111999999999997</v>
      </c>
      <c r="X117" s="315">
        <v>3.9750000000000001</v>
      </c>
      <c r="Y117" s="315">
        <v>6.1420000000000003</v>
      </c>
      <c r="Z117" s="663">
        <f t="shared" si="25"/>
        <v>54.515723270440255</v>
      </c>
      <c r="AA117" s="663">
        <f t="shared" si="26"/>
        <v>30.437321808750717</v>
      </c>
      <c r="AB117" s="663">
        <f t="shared" si="27"/>
        <v>-1.4210566019986492</v>
      </c>
    </row>
    <row r="118" spans="1:28" ht="18" customHeight="1" thickBot="1">
      <c r="A118" s="320" t="s">
        <v>14</v>
      </c>
      <c r="B118" s="312" t="s">
        <v>43</v>
      </c>
      <c r="C118" s="313">
        <v>0</v>
      </c>
      <c r="D118" s="313">
        <v>0</v>
      </c>
      <c r="E118" s="313">
        <v>0</v>
      </c>
      <c r="F118" s="313">
        <v>0</v>
      </c>
      <c r="G118" s="313">
        <v>0</v>
      </c>
      <c r="H118" s="313">
        <v>0</v>
      </c>
      <c r="I118" s="313">
        <v>0</v>
      </c>
      <c r="J118" s="313">
        <v>0</v>
      </c>
      <c r="K118" s="313">
        <v>0</v>
      </c>
      <c r="L118" s="313">
        <v>0</v>
      </c>
      <c r="M118" s="313">
        <v>0</v>
      </c>
      <c r="N118" s="313">
        <v>0</v>
      </c>
      <c r="O118" s="313">
        <v>0</v>
      </c>
      <c r="P118" s="313">
        <v>0</v>
      </c>
      <c r="Q118" s="313">
        <v>0</v>
      </c>
      <c r="R118" s="313">
        <v>0</v>
      </c>
      <c r="S118" s="313">
        <v>0</v>
      </c>
      <c r="T118" s="313">
        <v>0</v>
      </c>
      <c r="U118" s="313">
        <v>0</v>
      </c>
      <c r="V118" s="313">
        <v>0</v>
      </c>
      <c r="W118" s="313">
        <v>0</v>
      </c>
      <c r="X118" s="313">
        <v>0</v>
      </c>
      <c r="Y118" s="313">
        <v>0</v>
      </c>
      <c r="Z118" s="663"/>
      <c r="AA118" s="663"/>
      <c r="AB118" s="663"/>
    </row>
    <row r="119" spans="1:28" ht="18" customHeight="1" thickBot="1">
      <c r="A119" s="320" t="s">
        <v>15</v>
      </c>
      <c r="B119" s="312" t="s">
        <v>44</v>
      </c>
      <c r="C119" s="313">
        <v>0</v>
      </c>
      <c r="D119" s="313">
        <v>0</v>
      </c>
      <c r="E119" s="313">
        <v>0</v>
      </c>
      <c r="F119" s="313">
        <v>0</v>
      </c>
      <c r="G119" s="313">
        <v>0</v>
      </c>
      <c r="H119" s="313">
        <v>0</v>
      </c>
      <c r="I119" s="313">
        <v>0</v>
      </c>
      <c r="J119" s="313">
        <v>0</v>
      </c>
      <c r="K119" s="313">
        <v>0</v>
      </c>
      <c r="L119" s="313">
        <v>0</v>
      </c>
      <c r="M119" s="313">
        <v>0</v>
      </c>
      <c r="N119" s="313">
        <v>0</v>
      </c>
      <c r="O119" s="313">
        <v>0</v>
      </c>
      <c r="P119" s="313">
        <v>0</v>
      </c>
      <c r="Q119" s="313">
        <v>0</v>
      </c>
      <c r="R119" s="313">
        <v>0</v>
      </c>
      <c r="S119" s="313">
        <v>0</v>
      </c>
      <c r="T119" s="313">
        <v>0</v>
      </c>
      <c r="U119" s="313">
        <v>0</v>
      </c>
      <c r="V119" s="313">
        <v>0</v>
      </c>
      <c r="W119" s="313">
        <v>0</v>
      </c>
      <c r="X119" s="313">
        <v>0</v>
      </c>
      <c r="Y119" s="313">
        <v>0</v>
      </c>
      <c r="Z119" s="663"/>
      <c r="AA119" s="663"/>
      <c r="AB119" s="663"/>
    </row>
    <row r="120" spans="1:28" ht="18" customHeight="1" thickBot="1">
      <c r="A120" s="320" t="s">
        <v>16</v>
      </c>
      <c r="B120" s="312" t="s">
        <v>45</v>
      </c>
      <c r="C120" s="313">
        <v>0</v>
      </c>
      <c r="D120" s="313">
        <v>0</v>
      </c>
      <c r="E120" s="313">
        <v>0</v>
      </c>
      <c r="F120" s="313">
        <v>0</v>
      </c>
      <c r="G120" s="313">
        <v>0</v>
      </c>
      <c r="H120" s="313">
        <v>0</v>
      </c>
      <c r="I120" s="313">
        <v>0</v>
      </c>
      <c r="J120" s="313">
        <v>0</v>
      </c>
      <c r="K120" s="313">
        <v>0</v>
      </c>
      <c r="L120" s="313">
        <v>0</v>
      </c>
      <c r="M120" s="313">
        <v>0</v>
      </c>
      <c r="N120" s="313">
        <v>0</v>
      </c>
      <c r="O120" s="313">
        <v>0</v>
      </c>
      <c r="P120" s="313">
        <v>0</v>
      </c>
      <c r="Q120" s="313">
        <v>0</v>
      </c>
      <c r="R120" s="313">
        <v>0</v>
      </c>
      <c r="S120" s="313">
        <v>0</v>
      </c>
      <c r="T120" s="313">
        <v>0</v>
      </c>
      <c r="U120" s="313">
        <v>0</v>
      </c>
      <c r="V120" s="313">
        <v>0</v>
      </c>
      <c r="W120" s="313">
        <v>0</v>
      </c>
      <c r="X120" s="313">
        <v>0</v>
      </c>
      <c r="Y120" s="313">
        <v>0</v>
      </c>
      <c r="Z120" s="663"/>
      <c r="AA120" s="663"/>
      <c r="AB120" s="663"/>
    </row>
    <row r="121" spans="1:28" ht="18" customHeight="1" thickBot="1">
      <c r="A121" s="320" t="s">
        <v>17</v>
      </c>
      <c r="B121" s="312" t="s">
        <v>46</v>
      </c>
      <c r="C121" s="313">
        <v>0</v>
      </c>
      <c r="D121" s="313">
        <v>0</v>
      </c>
      <c r="E121" s="313">
        <v>0</v>
      </c>
      <c r="F121" s="313">
        <v>0</v>
      </c>
      <c r="G121" s="313">
        <v>0</v>
      </c>
      <c r="H121" s="313">
        <v>0</v>
      </c>
      <c r="I121" s="313">
        <v>0</v>
      </c>
      <c r="J121" s="313">
        <v>0</v>
      </c>
      <c r="K121" s="313">
        <v>0</v>
      </c>
      <c r="L121" s="313">
        <v>0</v>
      </c>
      <c r="M121" s="313">
        <v>0</v>
      </c>
      <c r="N121" s="313">
        <v>0</v>
      </c>
      <c r="O121" s="313">
        <v>0</v>
      </c>
      <c r="P121" s="313">
        <v>0</v>
      </c>
      <c r="Q121" s="313">
        <v>0</v>
      </c>
      <c r="R121" s="313">
        <v>0</v>
      </c>
      <c r="S121" s="313">
        <v>0</v>
      </c>
      <c r="T121" s="313">
        <v>0</v>
      </c>
      <c r="U121" s="313">
        <v>0</v>
      </c>
      <c r="V121" s="313">
        <v>0</v>
      </c>
      <c r="W121" s="313">
        <v>0</v>
      </c>
      <c r="X121" s="313">
        <v>0</v>
      </c>
      <c r="Y121" s="313">
        <v>0</v>
      </c>
      <c r="Z121" s="663"/>
      <c r="AA121" s="663"/>
      <c r="AB121" s="663"/>
    </row>
    <row r="122" spans="1:28" ht="18" customHeight="1" thickBot="1">
      <c r="A122" s="320" t="s">
        <v>18</v>
      </c>
      <c r="B122" s="312" t="s">
        <v>47</v>
      </c>
      <c r="C122" s="313">
        <v>0</v>
      </c>
      <c r="D122" s="313">
        <v>0</v>
      </c>
      <c r="E122" s="313">
        <v>0</v>
      </c>
      <c r="F122" s="313">
        <v>0</v>
      </c>
      <c r="G122" s="313">
        <v>0</v>
      </c>
      <c r="H122" s="313">
        <v>0</v>
      </c>
      <c r="I122" s="313">
        <v>0</v>
      </c>
      <c r="J122" s="313">
        <v>0</v>
      </c>
      <c r="K122" s="313">
        <v>0</v>
      </c>
      <c r="L122" s="313">
        <v>0</v>
      </c>
      <c r="M122" s="313">
        <v>0</v>
      </c>
      <c r="N122" s="313">
        <v>0</v>
      </c>
      <c r="O122" s="313">
        <v>0</v>
      </c>
      <c r="P122" s="313">
        <v>0</v>
      </c>
      <c r="Q122" s="313">
        <v>0</v>
      </c>
      <c r="R122" s="313">
        <v>0</v>
      </c>
      <c r="S122" s="313">
        <v>0</v>
      </c>
      <c r="T122" s="313">
        <v>0</v>
      </c>
      <c r="U122" s="313">
        <v>0</v>
      </c>
      <c r="V122" s="313">
        <v>0</v>
      </c>
      <c r="W122" s="313">
        <v>0</v>
      </c>
      <c r="X122" s="313">
        <v>0</v>
      </c>
      <c r="Y122" s="313">
        <v>0</v>
      </c>
      <c r="Z122" s="663"/>
      <c r="AA122" s="663"/>
      <c r="AB122" s="663"/>
    </row>
    <row r="123" spans="1:28" ht="18" customHeight="1" thickBot="1">
      <c r="A123" s="320" t="s">
        <v>19</v>
      </c>
      <c r="B123" s="312" t="s">
        <v>48</v>
      </c>
      <c r="C123" s="313">
        <v>0</v>
      </c>
      <c r="D123" s="313">
        <v>0</v>
      </c>
      <c r="E123" s="313">
        <v>0</v>
      </c>
      <c r="F123" s="313">
        <v>0</v>
      </c>
      <c r="G123" s="313">
        <v>0</v>
      </c>
      <c r="H123" s="313">
        <v>0</v>
      </c>
      <c r="I123" s="313">
        <v>0</v>
      </c>
      <c r="J123" s="313">
        <v>0</v>
      </c>
      <c r="K123" s="313">
        <v>0</v>
      </c>
      <c r="L123" s="313">
        <v>0</v>
      </c>
      <c r="M123" s="313">
        <v>0</v>
      </c>
      <c r="N123" s="313">
        <v>0</v>
      </c>
      <c r="O123" s="313">
        <v>0</v>
      </c>
      <c r="P123" s="313">
        <v>0</v>
      </c>
      <c r="Q123" s="313">
        <v>0</v>
      </c>
      <c r="R123" s="313">
        <v>0</v>
      </c>
      <c r="S123" s="313">
        <v>0</v>
      </c>
      <c r="T123" s="313">
        <v>0</v>
      </c>
      <c r="U123" s="313">
        <v>0</v>
      </c>
      <c r="V123" s="313">
        <v>0</v>
      </c>
      <c r="W123" s="313">
        <v>0</v>
      </c>
      <c r="X123" s="313">
        <v>0</v>
      </c>
      <c r="Y123" s="313">
        <v>0</v>
      </c>
      <c r="Z123" s="663"/>
      <c r="AA123" s="663"/>
      <c r="AB123" s="663"/>
    </row>
    <row r="124" spans="1:28" ht="18" customHeight="1" thickBot="1">
      <c r="A124" s="320" t="s">
        <v>20</v>
      </c>
      <c r="B124" s="312" t="s">
        <v>49</v>
      </c>
      <c r="C124" s="313">
        <v>0</v>
      </c>
      <c r="D124" s="313">
        <v>0</v>
      </c>
      <c r="E124" s="313">
        <v>0</v>
      </c>
      <c r="F124" s="313">
        <v>0</v>
      </c>
      <c r="G124" s="313">
        <v>0</v>
      </c>
      <c r="H124" s="313">
        <v>0</v>
      </c>
      <c r="I124" s="313">
        <v>0</v>
      </c>
      <c r="J124" s="313">
        <v>0</v>
      </c>
      <c r="K124" s="313">
        <v>0</v>
      </c>
      <c r="L124" s="313">
        <v>0</v>
      </c>
      <c r="M124" s="313">
        <v>0</v>
      </c>
      <c r="N124" s="313">
        <v>0</v>
      </c>
      <c r="O124" s="313">
        <v>0</v>
      </c>
      <c r="P124" s="313">
        <v>0</v>
      </c>
      <c r="Q124" s="313">
        <v>0</v>
      </c>
      <c r="R124" s="313">
        <v>0</v>
      </c>
      <c r="S124" s="313">
        <v>0</v>
      </c>
      <c r="T124" s="313">
        <v>0</v>
      </c>
      <c r="U124" s="313">
        <v>0</v>
      </c>
      <c r="V124" s="313">
        <v>0</v>
      </c>
      <c r="W124" s="313">
        <v>0</v>
      </c>
      <c r="X124" s="313">
        <v>0</v>
      </c>
      <c r="Y124" s="313">
        <v>0</v>
      </c>
      <c r="Z124" s="663"/>
      <c r="AA124" s="663"/>
      <c r="AB124" s="663"/>
    </row>
    <row r="125" spans="1:28" ht="18" customHeight="1" thickBot="1">
      <c r="A125" s="320" t="s">
        <v>21</v>
      </c>
      <c r="B125" s="312" t="s">
        <v>50</v>
      </c>
      <c r="C125" s="313">
        <v>0</v>
      </c>
      <c r="D125" s="313">
        <v>0</v>
      </c>
      <c r="E125" s="313">
        <v>0</v>
      </c>
      <c r="F125" s="313">
        <v>0</v>
      </c>
      <c r="G125" s="313">
        <v>0</v>
      </c>
      <c r="H125" s="313">
        <v>0</v>
      </c>
      <c r="I125" s="313">
        <v>0</v>
      </c>
      <c r="J125" s="313">
        <v>0</v>
      </c>
      <c r="K125" s="313">
        <v>0</v>
      </c>
      <c r="L125" s="313">
        <v>0</v>
      </c>
      <c r="M125" s="313">
        <v>0</v>
      </c>
      <c r="N125" s="313">
        <v>0</v>
      </c>
      <c r="O125" s="313">
        <v>0</v>
      </c>
      <c r="P125" s="313">
        <v>0</v>
      </c>
      <c r="Q125" s="313">
        <v>0</v>
      </c>
      <c r="R125" s="313">
        <v>0</v>
      </c>
      <c r="S125" s="313">
        <v>0</v>
      </c>
      <c r="T125" s="313">
        <v>0</v>
      </c>
      <c r="U125" s="313">
        <v>0</v>
      </c>
      <c r="V125" s="313">
        <v>0</v>
      </c>
      <c r="W125" s="313">
        <v>0</v>
      </c>
      <c r="X125" s="313">
        <v>0</v>
      </c>
      <c r="Y125" s="313">
        <v>0</v>
      </c>
      <c r="Z125" s="663"/>
      <c r="AA125" s="663"/>
      <c r="AB125" s="663"/>
    </row>
    <row r="126" spans="1:28" ht="18" customHeight="1" thickBot="1">
      <c r="A126" s="320" t="s">
        <v>22</v>
      </c>
      <c r="B126" s="312" t="s">
        <v>51</v>
      </c>
      <c r="C126" s="315">
        <v>24.6</v>
      </c>
      <c r="D126" s="315">
        <v>33.700000000000003</v>
      </c>
      <c r="E126" s="315">
        <v>28.9</v>
      </c>
      <c r="F126" s="315">
        <v>31.2</v>
      </c>
      <c r="G126" s="315">
        <v>41.2</v>
      </c>
      <c r="H126" s="315">
        <v>29.1</v>
      </c>
      <c r="I126" s="315">
        <v>47.5</v>
      </c>
      <c r="J126" s="315">
        <v>36.299999999999997</v>
      </c>
      <c r="K126" s="315">
        <v>53.4</v>
      </c>
      <c r="L126" s="315">
        <v>62.5</v>
      </c>
      <c r="M126" s="315">
        <v>62.9</v>
      </c>
      <c r="N126" s="315">
        <v>76.2</v>
      </c>
      <c r="O126" s="315">
        <v>59.2</v>
      </c>
      <c r="P126" s="315">
        <v>91.6</v>
      </c>
      <c r="Q126" s="315">
        <v>61</v>
      </c>
      <c r="R126" s="315">
        <v>109.123</v>
      </c>
      <c r="S126" s="315">
        <v>69.421000000000006</v>
      </c>
      <c r="T126" s="315">
        <v>134.80000000000001</v>
      </c>
      <c r="U126" s="315">
        <v>100.31573</v>
      </c>
      <c r="V126" s="315">
        <v>140.5</v>
      </c>
      <c r="W126" s="315">
        <v>100</v>
      </c>
      <c r="X126" s="315">
        <v>206.23500000000001</v>
      </c>
      <c r="Y126" s="315">
        <v>126</v>
      </c>
      <c r="Z126" s="663">
        <f t="shared" si="25"/>
        <v>-38.904647610735331</v>
      </c>
      <c r="AA126" s="663">
        <f t="shared" si="26"/>
        <v>0.63476308619982991</v>
      </c>
      <c r="AB126" s="663">
        <f t="shared" si="27"/>
        <v>7.1079298398619262</v>
      </c>
    </row>
    <row r="127" spans="1:28" ht="18" customHeight="1" thickBot="1">
      <c r="A127" s="320" t="s">
        <v>23</v>
      </c>
      <c r="B127" s="312" t="s">
        <v>52</v>
      </c>
      <c r="C127" s="313">
        <v>0</v>
      </c>
      <c r="D127" s="313">
        <v>0</v>
      </c>
      <c r="E127" s="313">
        <v>0</v>
      </c>
      <c r="F127" s="313">
        <v>0</v>
      </c>
      <c r="G127" s="313">
        <v>0</v>
      </c>
      <c r="H127" s="313">
        <v>0</v>
      </c>
      <c r="I127" s="313">
        <v>0</v>
      </c>
      <c r="J127" s="313">
        <v>0</v>
      </c>
      <c r="K127" s="313">
        <v>0</v>
      </c>
      <c r="L127" s="313">
        <v>0</v>
      </c>
      <c r="M127" s="313">
        <v>0</v>
      </c>
      <c r="N127" s="313">
        <v>0</v>
      </c>
      <c r="O127" s="313">
        <v>0</v>
      </c>
      <c r="P127" s="313">
        <v>0</v>
      </c>
      <c r="Q127" s="313">
        <v>0</v>
      </c>
      <c r="R127" s="313">
        <v>0</v>
      </c>
      <c r="S127" s="313">
        <v>0</v>
      </c>
      <c r="T127" s="313">
        <v>0</v>
      </c>
      <c r="U127" s="313">
        <v>0</v>
      </c>
      <c r="V127" s="313">
        <v>0</v>
      </c>
      <c r="W127" s="313">
        <v>0</v>
      </c>
      <c r="X127" s="313">
        <v>0</v>
      </c>
      <c r="Y127" s="313">
        <v>1</v>
      </c>
      <c r="Z127" s="663"/>
      <c r="AA127" s="663"/>
      <c r="AB127" s="663"/>
    </row>
    <row r="128" spans="1:28" ht="18" customHeight="1" thickBot="1">
      <c r="A128" s="320" t="s">
        <v>24</v>
      </c>
      <c r="B128" s="312" t="s">
        <v>53</v>
      </c>
      <c r="C128" s="315">
        <v>0.12616737691540483</v>
      </c>
      <c r="D128" s="315">
        <v>9.5948585470354772E-2</v>
      </c>
      <c r="E128" s="315">
        <v>0.34668600961102547</v>
      </c>
      <c r="F128" s="315">
        <v>0.2</v>
      </c>
      <c r="G128" s="315">
        <v>0</v>
      </c>
      <c r="H128" s="315">
        <v>0.5</v>
      </c>
      <c r="I128" s="315">
        <v>0.3</v>
      </c>
      <c r="J128" s="315">
        <v>0.4</v>
      </c>
      <c r="K128" s="315">
        <v>0.5</v>
      </c>
      <c r="L128" s="315">
        <v>0.7</v>
      </c>
      <c r="M128" s="315">
        <v>0.7</v>
      </c>
      <c r="N128" s="315">
        <v>0.5</v>
      </c>
      <c r="O128" s="315">
        <v>0.2</v>
      </c>
      <c r="P128" s="315">
        <v>0.6</v>
      </c>
      <c r="Q128" s="315">
        <v>0.2</v>
      </c>
      <c r="R128" s="315">
        <v>0.5</v>
      </c>
      <c r="S128" s="315">
        <v>0.35</v>
      </c>
      <c r="T128" s="315">
        <v>0.35</v>
      </c>
      <c r="U128" s="315">
        <v>0.9</v>
      </c>
      <c r="V128" s="315">
        <v>0.3</v>
      </c>
      <c r="W128" s="315">
        <v>0.9</v>
      </c>
      <c r="X128" s="315">
        <v>0.28000000000000003</v>
      </c>
      <c r="Y128" s="315">
        <v>0.71</v>
      </c>
      <c r="Z128" s="663">
        <f t="shared" si="25"/>
        <v>153.57142857142853</v>
      </c>
      <c r="AA128" s="663">
        <f t="shared" si="26"/>
        <v>37.419354838709666</v>
      </c>
      <c r="AB128" s="663">
        <f t="shared" si="27"/>
        <v>1.1715595344107044</v>
      </c>
    </row>
    <row r="129" spans="1:28" ht="18" customHeight="1" thickBot="1">
      <c r="A129" s="320" t="s">
        <v>25</v>
      </c>
      <c r="B129" s="312" t="s">
        <v>54</v>
      </c>
      <c r="C129" s="313">
        <v>0</v>
      </c>
      <c r="D129" s="313">
        <v>0</v>
      </c>
      <c r="E129" s="313">
        <v>0</v>
      </c>
      <c r="F129" s="313">
        <v>0</v>
      </c>
      <c r="G129" s="313">
        <v>0</v>
      </c>
      <c r="H129" s="313">
        <v>0</v>
      </c>
      <c r="I129" s="313">
        <v>0</v>
      </c>
      <c r="J129" s="313">
        <v>0</v>
      </c>
      <c r="K129" s="313">
        <v>0</v>
      </c>
      <c r="L129" s="313">
        <v>0</v>
      </c>
      <c r="M129" s="313">
        <v>0</v>
      </c>
      <c r="N129" s="313">
        <v>0</v>
      </c>
      <c r="O129" s="313">
        <v>0</v>
      </c>
      <c r="P129" s="313">
        <v>0</v>
      </c>
      <c r="Q129" s="313">
        <v>0</v>
      </c>
      <c r="R129" s="313">
        <v>0</v>
      </c>
      <c r="S129" s="313">
        <v>0</v>
      </c>
      <c r="T129" s="313">
        <v>0</v>
      </c>
      <c r="U129" s="313">
        <v>0</v>
      </c>
      <c r="V129" s="313">
        <v>0</v>
      </c>
      <c r="W129" s="313">
        <v>0</v>
      </c>
      <c r="X129" s="313">
        <v>0</v>
      </c>
      <c r="Y129" s="313">
        <v>0</v>
      </c>
      <c r="Z129" s="663"/>
      <c r="AA129" s="663"/>
      <c r="AB129" s="663"/>
    </row>
    <row r="130" spans="1:28" ht="18" customHeight="1" thickBot="1">
      <c r="A130" s="320" t="s">
        <v>26</v>
      </c>
      <c r="B130" s="312" t="s">
        <v>55</v>
      </c>
      <c r="C130" s="313">
        <v>0</v>
      </c>
      <c r="D130" s="313">
        <v>0</v>
      </c>
      <c r="E130" s="313">
        <v>0</v>
      </c>
      <c r="F130" s="313">
        <v>0</v>
      </c>
      <c r="G130" s="313">
        <v>0</v>
      </c>
      <c r="H130" s="313">
        <v>0</v>
      </c>
      <c r="I130" s="313">
        <v>0</v>
      </c>
      <c r="J130" s="313">
        <v>0</v>
      </c>
      <c r="K130" s="313">
        <v>0</v>
      </c>
      <c r="L130" s="313">
        <v>0</v>
      </c>
      <c r="M130" s="313">
        <v>0</v>
      </c>
      <c r="N130" s="313">
        <v>0</v>
      </c>
      <c r="O130" s="313">
        <v>0</v>
      </c>
      <c r="P130" s="313">
        <v>0</v>
      </c>
      <c r="Q130" s="313">
        <v>0</v>
      </c>
      <c r="R130" s="313">
        <v>0</v>
      </c>
      <c r="S130" s="313">
        <v>0</v>
      </c>
      <c r="T130" s="313">
        <v>0</v>
      </c>
      <c r="U130" s="313">
        <v>0</v>
      </c>
      <c r="V130" s="313">
        <v>0</v>
      </c>
      <c r="W130" s="313">
        <v>0</v>
      </c>
      <c r="X130" s="313">
        <v>0</v>
      </c>
      <c r="Y130" s="313">
        <v>0</v>
      </c>
      <c r="Z130" s="663"/>
      <c r="AA130" s="663"/>
      <c r="AB130" s="663"/>
    </row>
    <row r="131" spans="1:28" ht="18" customHeight="1" thickBot="1">
      <c r="A131" s="320" t="s">
        <v>27</v>
      </c>
      <c r="B131" s="312" t="s">
        <v>56</v>
      </c>
      <c r="C131" s="313">
        <v>0</v>
      </c>
      <c r="D131" s="313">
        <v>0</v>
      </c>
      <c r="E131" s="313">
        <v>0</v>
      </c>
      <c r="F131" s="313">
        <v>0</v>
      </c>
      <c r="G131" s="313">
        <v>0</v>
      </c>
      <c r="H131" s="313">
        <v>0</v>
      </c>
      <c r="I131" s="313">
        <v>0</v>
      </c>
      <c r="J131" s="313">
        <v>0</v>
      </c>
      <c r="K131" s="313">
        <v>0</v>
      </c>
      <c r="L131" s="313">
        <v>0</v>
      </c>
      <c r="M131" s="313">
        <v>0</v>
      </c>
      <c r="N131" s="313">
        <v>0</v>
      </c>
      <c r="O131" s="313">
        <v>0</v>
      </c>
      <c r="P131" s="313">
        <v>0</v>
      </c>
      <c r="Q131" s="313">
        <v>0</v>
      </c>
      <c r="R131" s="313">
        <v>0</v>
      </c>
      <c r="S131" s="313">
        <v>0</v>
      </c>
      <c r="T131" s="313">
        <v>0</v>
      </c>
      <c r="U131" s="313">
        <v>0</v>
      </c>
      <c r="V131" s="313">
        <v>0</v>
      </c>
      <c r="W131" s="313">
        <v>0</v>
      </c>
      <c r="X131" s="313">
        <v>0</v>
      </c>
      <c r="Y131" s="313">
        <v>0</v>
      </c>
      <c r="Z131" s="663"/>
      <c r="AA131" s="663"/>
      <c r="AB131" s="663"/>
    </row>
    <row r="132" spans="1:28" ht="18" customHeight="1">
      <c r="A132" s="499" t="s">
        <v>1000</v>
      </c>
      <c r="B132" s="499"/>
      <c r="C132" s="500"/>
      <c r="D132" s="500"/>
      <c r="E132" s="500"/>
      <c r="F132" s="500"/>
      <c r="G132" s="446"/>
      <c r="H132" s="500"/>
      <c r="I132" s="500"/>
      <c r="J132" s="500"/>
      <c r="K132" s="500"/>
      <c r="L132" s="500"/>
      <c r="M132" s="500"/>
      <c r="N132" s="500"/>
      <c r="O132" s="500"/>
      <c r="P132" s="500"/>
      <c r="Q132" s="500"/>
      <c r="R132" s="500"/>
      <c r="S132" s="500"/>
      <c r="T132" s="500"/>
      <c r="U132" s="500"/>
      <c r="V132" s="500"/>
      <c r="W132" s="500"/>
      <c r="X132" s="500"/>
      <c r="Y132" s="500"/>
      <c r="Z132" s="669"/>
      <c r="AA132" s="669"/>
      <c r="AB132" s="669"/>
    </row>
    <row r="133" spans="1:28" ht="18" customHeight="1">
      <c r="A133" s="499" t="s">
        <v>1001</v>
      </c>
      <c r="B133" s="499"/>
      <c r="C133" s="500"/>
      <c r="D133" s="500"/>
      <c r="E133" s="500"/>
      <c r="F133" s="500"/>
      <c r="G133" s="446"/>
      <c r="H133" s="500"/>
      <c r="I133" s="500"/>
      <c r="J133" s="500"/>
      <c r="K133" s="500"/>
      <c r="L133" s="500"/>
      <c r="M133" s="500"/>
      <c r="N133" s="500"/>
      <c r="O133" s="500"/>
      <c r="P133" s="500"/>
      <c r="Q133" s="500"/>
      <c r="R133" s="500"/>
      <c r="S133" s="500"/>
      <c r="T133" s="500"/>
      <c r="U133" s="500"/>
      <c r="V133" s="500"/>
      <c r="W133" s="500"/>
      <c r="X133" s="500"/>
      <c r="Y133" s="500"/>
      <c r="Z133" s="669"/>
      <c r="AA133" s="669"/>
      <c r="AB133" s="669"/>
    </row>
    <row r="134" spans="1:28" ht="18" customHeight="1">
      <c r="A134" s="501"/>
      <c r="B134" s="499"/>
      <c r="C134" s="500"/>
      <c r="D134" s="500"/>
      <c r="E134" s="500"/>
      <c r="F134" s="500"/>
      <c r="G134" s="500"/>
      <c r="H134" s="500"/>
      <c r="I134" s="500"/>
      <c r="J134" s="500"/>
      <c r="K134" s="500"/>
      <c r="L134" s="500"/>
      <c r="M134" s="500"/>
      <c r="N134" s="500"/>
      <c r="O134" s="500"/>
      <c r="P134" s="500"/>
      <c r="Q134" s="500"/>
      <c r="R134" s="500"/>
      <c r="S134" s="500"/>
      <c r="T134" s="500"/>
      <c r="U134" s="500"/>
      <c r="V134" s="500"/>
      <c r="W134" s="500"/>
      <c r="X134" s="500"/>
      <c r="Y134" s="500"/>
      <c r="Z134" s="669"/>
      <c r="AA134" s="669"/>
      <c r="AB134" s="669"/>
    </row>
    <row r="135" spans="1:28" ht="18" customHeight="1">
      <c r="A135" s="467" t="s">
        <v>362</v>
      </c>
      <c r="B135" s="467"/>
      <c r="C135" s="443"/>
      <c r="D135" s="443"/>
      <c r="E135" s="443"/>
      <c r="F135" s="443"/>
      <c r="G135" s="443"/>
      <c r="H135" s="443"/>
      <c r="I135" s="443"/>
      <c r="J135" s="443"/>
      <c r="K135" s="443"/>
      <c r="L135" s="443"/>
      <c r="M135" s="443"/>
      <c r="N135" s="443"/>
      <c r="O135" s="443"/>
      <c r="P135" s="443"/>
      <c r="Q135" s="443"/>
      <c r="R135" s="443"/>
      <c r="S135" s="443"/>
      <c r="T135" s="443"/>
      <c r="U135" s="443"/>
      <c r="V135" s="443"/>
      <c r="W135" s="443"/>
      <c r="X135" s="443"/>
      <c r="Y135" s="443"/>
      <c r="Z135" s="661"/>
      <c r="AA135" s="661"/>
      <c r="AB135" s="668"/>
    </row>
    <row r="136" spans="1:28" ht="18" customHeight="1">
      <c r="A136" s="215"/>
      <c r="B136" s="211"/>
      <c r="C136" s="771" t="str">
        <f>A135</f>
        <v>Olive oil yield (kilograms of oil per tonne of olives)</v>
      </c>
      <c r="D136" s="772"/>
      <c r="E136" s="772"/>
      <c r="F136" s="772"/>
      <c r="G136" s="772"/>
      <c r="H136" s="772"/>
      <c r="I136" s="772"/>
      <c r="J136" s="772"/>
      <c r="K136" s="772"/>
      <c r="L136" s="772"/>
      <c r="M136" s="772"/>
      <c r="N136" s="772"/>
      <c r="O136" s="772"/>
      <c r="P136" s="772"/>
      <c r="Q136" s="772"/>
      <c r="R136" s="772"/>
      <c r="S136" s="772"/>
      <c r="T136" s="772"/>
      <c r="U136" s="772"/>
      <c r="V136" s="772"/>
      <c r="W136" s="772"/>
      <c r="X136" s="772"/>
      <c r="Y136" s="772"/>
      <c r="Z136" s="775" t="s">
        <v>58</v>
      </c>
      <c r="AA136" s="768"/>
      <c r="AB136" s="255" t="str">
        <f>AB$3</f>
        <v xml:space="preserve">Annual rate of change
</v>
      </c>
    </row>
    <row r="137" spans="1:28" ht="26.25" thickBot="1">
      <c r="A137" s="215"/>
      <c r="B137" s="216"/>
      <c r="C137" s="203">
        <v>2000</v>
      </c>
      <c r="D137" s="203">
        <v>2001</v>
      </c>
      <c r="E137" s="203">
        <v>2002</v>
      </c>
      <c r="F137" s="464">
        <v>2003</v>
      </c>
      <c r="G137" s="203">
        <v>2004</v>
      </c>
      <c r="H137" s="464">
        <v>2005</v>
      </c>
      <c r="I137" s="203">
        <v>2006</v>
      </c>
      <c r="J137" s="464">
        <v>2007</v>
      </c>
      <c r="K137" s="203">
        <v>2008</v>
      </c>
      <c r="L137" s="464">
        <v>2009</v>
      </c>
      <c r="M137" s="203">
        <v>2010</v>
      </c>
      <c r="N137" s="464">
        <v>2011</v>
      </c>
      <c r="O137" s="203">
        <v>2012</v>
      </c>
      <c r="P137" s="465">
        <v>2013</v>
      </c>
      <c r="Q137" s="203">
        <v>2014</v>
      </c>
      <c r="R137" s="464">
        <v>2015</v>
      </c>
      <c r="S137" s="203">
        <v>2016</v>
      </c>
      <c r="T137" s="203">
        <v>2017</v>
      </c>
      <c r="U137" s="203">
        <v>2018</v>
      </c>
      <c r="V137" s="203">
        <v>2019</v>
      </c>
      <c r="W137" s="203">
        <v>2020</v>
      </c>
      <c r="X137" s="203">
        <v>2021</v>
      </c>
      <c r="Y137" s="617">
        <v>2022</v>
      </c>
      <c r="Z137" s="549" t="str">
        <f>Z4</f>
        <v>2022/2021</v>
      </c>
      <c r="AA137" s="213" t="str">
        <f>AA4</f>
        <v>2022/5-year average</v>
      </c>
      <c r="AB137" s="547" t="str">
        <f>AB4</f>
        <v>2012-2022</v>
      </c>
    </row>
    <row r="138" spans="1:28" ht="18" customHeight="1" thickBot="1">
      <c r="A138" s="235" t="s">
        <v>373</v>
      </c>
      <c r="B138" s="309"/>
      <c r="C138" s="317">
        <f t="shared" ref="C138:X138" si="28">C104/C38</f>
        <v>0.20101807293770274</v>
      </c>
      <c r="D138" s="317">
        <f t="shared" si="28"/>
        <v>0.20844886404393878</v>
      </c>
      <c r="E138" s="317">
        <f t="shared" si="28"/>
        <v>0.21356679710364437</v>
      </c>
      <c r="F138" s="317">
        <f t="shared" si="28"/>
        <v>0.19830563229297896</v>
      </c>
      <c r="G138" s="317">
        <f t="shared" si="28"/>
        <v>0.20093197438134347</v>
      </c>
      <c r="H138" s="317">
        <f t="shared" si="28"/>
        <v>0.19843941122868661</v>
      </c>
      <c r="I138" s="317">
        <f t="shared" si="28"/>
        <v>0.18649274358530374</v>
      </c>
      <c r="J138" s="317">
        <f t="shared" si="28"/>
        <v>0.19634679549304948</v>
      </c>
      <c r="K138" s="317">
        <f t="shared" si="28"/>
        <v>0.18607784286103837</v>
      </c>
      <c r="L138" s="317">
        <f t="shared" si="28"/>
        <v>0.19557953883612925</v>
      </c>
      <c r="M138" s="317">
        <f t="shared" si="28"/>
        <v>0.18450627913003875</v>
      </c>
      <c r="N138" s="317">
        <f t="shared" si="28"/>
        <v>0.18774565350611164</v>
      </c>
      <c r="O138" s="317">
        <f t="shared" si="28"/>
        <v>0.16778478762087198</v>
      </c>
      <c r="P138" s="317">
        <f t="shared" si="28"/>
        <v>0.181715042764446</v>
      </c>
      <c r="Q138" s="317">
        <f t="shared" si="28"/>
        <v>0.17847455518228195</v>
      </c>
      <c r="R138" s="317">
        <f t="shared" si="28"/>
        <v>0.18955091492389231</v>
      </c>
      <c r="S138" s="317">
        <f t="shared" si="28"/>
        <v>0.17384564864360411</v>
      </c>
      <c r="T138" s="317">
        <f t="shared" si="28"/>
        <v>0.21304347826086956</v>
      </c>
      <c r="U138" s="317">
        <f t="shared" si="28"/>
        <v>0.17562979409966517</v>
      </c>
      <c r="V138" s="317">
        <f t="shared" si="28"/>
        <v>0.19772524961662802</v>
      </c>
      <c r="W138" s="317">
        <f t="shared" si="28"/>
        <v>0.17561589303953906</v>
      </c>
      <c r="X138" s="317">
        <f t="shared" si="28"/>
        <v>0.18630152152465743</v>
      </c>
      <c r="Y138" s="317">
        <f t="shared" ref="Y138" si="29">Y104/Y38</f>
        <v>0.17098387270325383</v>
      </c>
      <c r="Z138" s="662">
        <f>IF(ISNUMBER(Y138),(Y138/X138-1)*100,":")</f>
        <v>-8.2219665712049856</v>
      </c>
      <c r="AA138" s="662">
        <f>IF(ISNUMBER(Y138),(Y138/((SUM(T138:X138)-MIN(T138:X138)-MAX(T138:X138))/3)-1)*100,":")</f>
        <v>-8.3452870978259934</v>
      </c>
      <c r="AB138" s="693">
        <f>((((SUM(U138:Y138)-MIN(U138:Y138)-MAX(U138:Y138))/3)/((SUM(K138:O138)-MIN(K138:O138)-MAX(K138:O138))/3))^(1/($Y$4-$O$4))-1)*100</f>
        <v>-0.37861341623139921</v>
      </c>
    </row>
    <row r="139" spans="1:28" ht="18" customHeight="1" thickBot="1">
      <c r="A139" s="320" t="s">
        <v>3</v>
      </c>
      <c r="B139" s="312" t="s">
        <v>30</v>
      </c>
      <c r="C139" s="313">
        <v>0</v>
      </c>
      <c r="D139" s="313">
        <v>0</v>
      </c>
      <c r="E139" s="313">
        <v>0</v>
      </c>
      <c r="F139" s="313">
        <v>0</v>
      </c>
      <c r="G139" s="313">
        <v>0</v>
      </c>
      <c r="H139" s="313">
        <v>0</v>
      </c>
      <c r="I139" s="313">
        <v>0</v>
      </c>
      <c r="J139" s="313">
        <v>0</v>
      </c>
      <c r="K139" s="313">
        <v>0</v>
      </c>
      <c r="L139" s="313">
        <v>0</v>
      </c>
      <c r="M139" s="313">
        <v>0</v>
      </c>
      <c r="N139" s="313">
        <v>0</v>
      </c>
      <c r="O139" s="313">
        <v>0</v>
      </c>
      <c r="P139" s="313">
        <v>0</v>
      </c>
      <c r="Q139" s="313">
        <v>0</v>
      </c>
      <c r="R139" s="313">
        <v>0</v>
      </c>
      <c r="S139" s="313">
        <v>0</v>
      </c>
      <c r="T139" s="313">
        <v>0</v>
      </c>
      <c r="U139" s="313">
        <v>0</v>
      </c>
      <c r="V139" s="313">
        <v>0</v>
      </c>
      <c r="W139" s="313">
        <v>0</v>
      </c>
      <c r="X139" s="313">
        <v>0</v>
      </c>
      <c r="Y139" s="313">
        <v>0</v>
      </c>
      <c r="Z139" s="663"/>
      <c r="AA139" s="663"/>
      <c r="AB139" s="663"/>
    </row>
    <row r="140" spans="1:28" ht="18" customHeight="1" thickBot="1">
      <c r="A140" s="320" t="s">
        <v>4</v>
      </c>
      <c r="B140" s="312" t="s">
        <v>31</v>
      </c>
      <c r="C140" s="313">
        <v>0</v>
      </c>
      <c r="D140" s="313">
        <v>0</v>
      </c>
      <c r="E140" s="313">
        <v>0</v>
      </c>
      <c r="F140" s="313">
        <v>0</v>
      </c>
      <c r="G140" s="313">
        <v>0</v>
      </c>
      <c r="H140" s="313">
        <v>0</v>
      </c>
      <c r="I140" s="313">
        <v>0</v>
      </c>
      <c r="J140" s="313">
        <v>0</v>
      </c>
      <c r="K140" s="313">
        <v>0</v>
      </c>
      <c r="L140" s="313">
        <v>0</v>
      </c>
      <c r="M140" s="313">
        <v>0</v>
      </c>
      <c r="N140" s="313">
        <v>0</v>
      </c>
      <c r="O140" s="313">
        <v>0</v>
      </c>
      <c r="P140" s="313">
        <v>0</v>
      </c>
      <c r="Q140" s="313">
        <v>0</v>
      </c>
      <c r="R140" s="313">
        <v>0</v>
      </c>
      <c r="S140" s="313">
        <v>0</v>
      </c>
      <c r="T140" s="313">
        <v>0</v>
      </c>
      <c r="U140" s="313">
        <v>0</v>
      </c>
      <c r="V140" s="313">
        <v>0</v>
      </c>
      <c r="W140" s="313">
        <v>0</v>
      </c>
      <c r="X140" s="313">
        <v>0</v>
      </c>
      <c r="Y140" s="313">
        <v>0</v>
      </c>
      <c r="Z140" s="663"/>
      <c r="AA140" s="663"/>
      <c r="AB140" s="663"/>
    </row>
    <row r="141" spans="1:28" ht="18" customHeight="1" thickBot="1">
      <c r="A141" s="320" t="s">
        <v>340</v>
      </c>
      <c r="B141" s="312" t="s">
        <v>32</v>
      </c>
      <c r="C141" s="313">
        <v>0</v>
      </c>
      <c r="D141" s="313">
        <v>0</v>
      </c>
      <c r="E141" s="313">
        <v>0</v>
      </c>
      <c r="F141" s="313">
        <v>0</v>
      </c>
      <c r="G141" s="313">
        <v>0</v>
      </c>
      <c r="H141" s="313">
        <v>0</v>
      </c>
      <c r="I141" s="313">
        <v>0</v>
      </c>
      <c r="J141" s="313">
        <v>0</v>
      </c>
      <c r="K141" s="313">
        <v>0</v>
      </c>
      <c r="L141" s="313">
        <v>0</v>
      </c>
      <c r="M141" s="313">
        <v>0</v>
      </c>
      <c r="N141" s="313">
        <v>0</v>
      </c>
      <c r="O141" s="313">
        <v>0</v>
      </c>
      <c r="P141" s="313">
        <v>0</v>
      </c>
      <c r="Q141" s="313">
        <v>0</v>
      </c>
      <c r="R141" s="313">
        <v>0</v>
      </c>
      <c r="S141" s="313">
        <v>0</v>
      </c>
      <c r="T141" s="313">
        <v>0</v>
      </c>
      <c r="U141" s="313">
        <v>0</v>
      </c>
      <c r="V141" s="313">
        <v>0</v>
      </c>
      <c r="W141" s="313">
        <v>0</v>
      </c>
      <c r="X141" s="313">
        <v>0</v>
      </c>
      <c r="Y141" s="313">
        <v>0</v>
      </c>
      <c r="Z141" s="663"/>
      <c r="AA141" s="663"/>
      <c r="AB141" s="663"/>
    </row>
    <row r="142" spans="1:28" ht="18" customHeight="1" thickBot="1">
      <c r="A142" s="320" t="s">
        <v>5</v>
      </c>
      <c r="B142" s="312" t="s">
        <v>33</v>
      </c>
      <c r="C142" s="313">
        <v>0</v>
      </c>
      <c r="D142" s="313">
        <v>0</v>
      </c>
      <c r="E142" s="313">
        <v>0</v>
      </c>
      <c r="F142" s="313">
        <v>0</v>
      </c>
      <c r="G142" s="313">
        <v>0</v>
      </c>
      <c r="H142" s="313">
        <v>0</v>
      </c>
      <c r="I142" s="313">
        <v>0</v>
      </c>
      <c r="J142" s="313">
        <v>0</v>
      </c>
      <c r="K142" s="313">
        <v>0</v>
      </c>
      <c r="L142" s="313">
        <v>0</v>
      </c>
      <c r="M142" s="313">
        <v>0</v>
      </c>
      <c r="N142" s="313">
        <v>0</v>
      </c>
      <c r="O142" s="313">
        <v>0</v>
      </c>
      <c r="P142" s="313">
        <v>0</v>
      </c>
      <c r="Q142" s="313">
        <v>0</v>
      </c>
      <c r="R142" s="313">
        <v>0</v>
      </c>
      <c r="S142" s="313">
        <v>0</v>
      </c>
      <c r="T142" s="313">
        <v>0</v>
      </c>
      <c r="U142" s="313">
        <v>0</v>
      </c>
      <c r="V142" s="313">
        <v>0</v>
      </c>
      <c r="W142" s="313">
        <v>0</v>
      </c>
      <c r="X142" s="313">
        <v>0</v>
      </c>
      <c r="Y142" s="313">
        <v>0</v>
      </c>
      <c r="Z142" s="663"/>
      <c r="AA142" s="663"/>
      <c r="AB142" s="663"/>
    </row>
    <row r="143" spans="1:28" ht="18" customHeight="1" thickBot="1">
      <c r="A143" s="320" t="s">
        <v>28</v>
      </c>
      <c r="B143" s="312" t="s">
        <v>34</v>
      </c>
      <c r="C143" s="313">
        <v>0</v>
      </c>
      <c r="D143" s="313">
        <v>0</v>
      </c>
      <c r="E143" s="313">
        <v>0</v>
      </c>
      <c r="F143" s="313">
        <v>0</v>
      </c>
      <c r="G143" s="313">
        <v>0</v>
      </c>
      <c r="H143" s="313">
        <v>0</v>
      </c>
      <c r="I143" s="313">
        <v>0</v>
      </c>
      <c r="J143" s="313">
        <v>0</v>
      </c>
      <c r="K143" s="313">
        <v>0</v>
      </c>
      <c r="L143" s="313">
        <v>0</v>
      </c>
      <c r="M143" s="313">
        <v>0</v>
      </c>
      <c r="N143" s="313">
        <v>0</v>
      </c>
      <c r="O143" s="313">
        <v>0</v>
      </c>
      <c r="P143" s="313">
        <v>0</v>
      </c>
      <c r="Q143" s="313">
        <v>0</v>
      </c>
      <c r="R143" s="313">
        <v>0</v>
      </c>
      <c r="S143" s="313">
        <v>0</v>
      </c>
      <c r="T143" s="313">
        <v>0</v>
      </c>
      <c r="U143" s="313">
        <v>0</v>
      </c>
      <c r="V143" s="313">
        <v>0</v>
      </c>
      <c r="W143" s="313">
        <v>0</v>
      </c>
      <c r="X143" s="313">
        <v>0</v>
      </c>
      <c r="Y143" s="313">
        <v>0</v>
      </c>
      <c r="Z143" s="663"/>
      <c r="AA143" s="663"/>
      <c r="AB143" s="663"/>
    </row>
    <row r="144" spans="1:28" ht="18" customHeight="1" thickBot="1">
      <c r="A144" s="320" t="s">
        <v>6</v>
      </c>
      <c r="B144" s="312" t="s">
        <v>35</v>
      </c>
      <c r="C144" s="313">
        <v>0</v>
      </c>
      <c r="D144" s="313">
        <v>0</v>
      </c>
      <c r="E144" s="313">
        <v>0</v>
      </c>
      <c r="F144" s="313">
        <v>0</v>
      </c>
      <c r="G144" s="313">
        <v>0</v>
      </c>
      <c r="H144" s="313">
        <v>0</v>
      </c>
      <c r="I144" s="313">
        <v>0</v>
      </c>
      <c r="J144" s="313">
        <v>0</v>
      </c>
      <c r="K144" s="313">
        <v>0</v>
      </c>
      <c r="L144" s="313">
        <v>0</v>
      </c>
      <c r="M144" s="313">
        <v>0</v>
      </c>
      <c r="N144" s="313">
        <v>0</v>
      </c>
      <c r="O144" s="313">
        <v>0</v>
      </c>
      <c r="P144" s="313">
        <v>0</v>
      </c>
      <c r="Q144" s="313">
        <v>0</v>
      </c>
      <c r="R144" s="313">
        <v>0</v>
      </c>
      <c r="S144" s="313">
        <v>0</v>
      </c>
      <c r="T144" s="313">
        <v>0</v>
      </c>
      <c r="U144" s="313">
        <v>0</v>
      </c>
      <c r="V144" s="313">
        <v>0</v>
      </c>
      <c r="W144" s="313">
        <v>0</v>
      </c>
      <c r="X144" s="313">
        <v>0</v>
      </c>
      <c r="Y144" s="313">
        <v>0</v>
      </c>
      <c r="Z144" s="663"/>
      <c r="AA144" s="663"/>
      <c r="AB144" s="663"/>
    </row>
    <row r="145" spans="1:28" ht="18" customHeight="1" thickBot="1">
      <c r="A145" s="320" t="s">
        <v>7</v>
      </c>
      <c r="B145" s="312" t="s">
        <v>36</v>
      </c>
      <c r="C145" s="313">
        <v>0</v>
      </c>
      <c r="D145" s="313">
        <v>0</v>
      </c>
      <c r="E145" s="313">
        <v>0</v>
      </c>
      <c r="F145" s="313">
        <v>0</v>
      </c>
      <c r="G145" s="313">
        <v>0</v>
      </c>
      <c r="H145" s="313">
        <v>0</v>
      </c>
      <c r="I145" s="313">
        <v>0</v>
      </c>
      <c r="J145" s="313">
        <v>0</v>
      </c>
      <c r="K145" s="313">
        <v>0</v>
      </c>
      <c r="L145" s="313">
        <v>0</v>
      </c>
      <c r="M145" s="313">
        <v>0</v>
      </c>
      <c r="N145" s="313">
        <v>0</v>
      </c>
      <c r="O145" s="313">
        <v>0</v>
      </c>
      <c r="P145" s="313">
        <v>0</v>
      </c>
      <c r="Q145" s="313">
        <v>0</v>
      </c>
      <c r="R145" s="313">
        <v>0</v>
      </c>
      <c r="S145" s="313">
        <v>0</v>
      </c>
      <c r="T145" s="313">
        <v>0</v>
      </c>
      <c r="U145" s="313">
        <v>0</v>
      </c>
      <c r="V145" s="313">
        <v>0</v>
      </c>
      <c r="W145" s="313">
        <v>0</v>
      </c>
      <c r="X145" s="313">
        <v>0</v>
      </c>
      <c r="Y145" s="313">
        <v>0</v>
      </c>
      <c r="Z145" s="663"/>
      <c r="AA145" s="663"/>
      <c r="AB145" s="663"/>
    </row>
    <row r="146" spans="1:28" ht="18" customHeight="1" thickBot="1">
      <c r="A146" s="320" t="s">
        <v>8</v>
      </c>
      <c r="B146" s="312" t="s">
        <v>37</v>
      </c>
      <c r="C146" s="316">
        <f t="shared" ref="C146:X146" si="30">C112/C46</f>
        <v>0.20137025433531427</v>
      </c>
      <c r="D146" s="316">
        <f t="shared" si="30"/>
        <v>0.19899806722502389</v>
      </c>
      <c r="E146" s="316">
        <f t="shared" si="30"/>
        <v>0.22258064516129034</v>
      </c>
      <c r="F146" s="316">
        <f t="shared" si="30"/>
        <v>0.20124142437112055</v>
      </c>
      <c r="G146" s="316">
        <f t="shared" si="30"/>
        <v>0.2</v>
      </c>
      <c r="H146" s="316">
        <f t="shared" si="30"/>
        <v>0.20094786729857819</v>
      </c>
      <c r="I146" s="316">
        <f t="shared" si="30"/>
        <v>0.2</v>
      </c>
      <c r="J146" s="316">
        <f t="shared" si="30"/>
        <v>0.19830303030303029</v>
      </c>
      <c r="K146" s="316">
        <f t="shared" si="30"/>
        <v>0.18318318318318319</v>
      </c>
      <c r="L146" s="316">
        <f t="shared" si="30"/>
        <v>0.19307348859659706</v>
      </c>
      <c r="M146" s="316">
        <f t="shared" si="30"/>
        <v>0.18106896862874847</v>
      </c>
      <c r="N146" s="316">
        <f t="shared" si="30"/>
        <v>0.17330329252725143</v>
      </c>
      <c r="O146" s="316">
        <f t="shared" si="30"/>
        <v>0.19955171952361836</v>
      </c>
      <c r="P146" s="316">
        <f t="shared" si="30"/>
        <v>9.8960910440376054E-2</v>
      </c>
      <c r="Q146" s="316">
        <f t="shared" si="30"/>
        <v>0.19782785020475183</v>
      </c>
      <c r="R146" s="316">
        <f t="shared" si="30"/>
        <v>0.26270205482263509</v>
      </c>
      <c r="S146" s="316">
        <f t="shared" si="30"/>
        <v>0.2034832152435016</v>
      </c>
      <c r="T146" s="316">
        <f t="shared" si="30"/>
        <v>0.44608323449022741</v>
      </c>
      <c r="U146" s="316">
        <f t="shared" si="30"/>
        <v>0.19767280342775326</v>
      </c>
      <c r="V146" s="316">
        <f t="shared" si="30"/>
        <v>0.2887654489515189</v>
      </c>
      <c r="W146" s="316">
        <f t="shared" si="30"/>
        <v>0.2746950884518185</v>
      </c>
      <c r="X146" s="316">
        <f t="shared" si="30"/>
        <v>0.25411568835777737</v>
      </c>
      <c r="Y146" s="316">
        <f t="shared" ref="Y146" si="31">Y112/Y46</f>
        <v>0.32083689818775768</v>
      </c>
      <c r="Z146" s="663">
        <f t="shared" ref="Z146:Z160" si="32">IF(ISNUMBER(Y146),(Y146/X146-1)*100,":")</f>
        <v>26.25623402520565</v>
      </c>
      <c r="AA146" s="663">
        <f t="shared" ref="AA146:AA160" si="33">IF(ISNUMBER(Y146),(Y146/((SUM(T146:X146)-MIN(T146:X146)-MAX(T146:X146))/3)-1)*100,":")</f>
        <v>17.727334068114953</v>
      </c>
      <c r="AB146" s="663">
        <f>((((SUM(U146:Y146)-MIN(U146:Y146)-MAX(U146:Y146))/3)/((SUM(K146:O146)-MIN(K146:O146)-MAX(K146:O146))/3))^(1/($Y$4-$O$4))-1)*100</f>
        <v>3.9063102255132653</v>
      </c>
    </row>
    <row r="147" spans="1:28" ht="18" customHeight="1" thickBot="1">
      <c r="A147" s="320" t="s">
        <v>9</v>
      </c>
      <c r="B147" s="312" t="s">
        <v>38</v>
      </c>
      <c r="C147" s="316">
        <f t="shared" ref="C147:X147" si="34">C113/C47</f>
        <v>0.21106823896644414</v>
      </c>
      <c r="D147" s="316">
        <f t="shared" si="34"/>
        <v>0.21731565738217318</v>
      </c>
      <c r="E147" s="316">
        <f t="shared" si="34"/>
        <v>0.22380185050421042</v>
      </c>
      <c r="F147" s="316">
        <f t="shared" si="34"/>
        <v>0.20003116632903145</v>
      </c>
      <c r="G147" s="316">
        <f t="shared" si="34"/>
        <v>0.20861611094718202</v>
      </c>
      <c r="H147" s="316">
        <f t="shared" si="34"/>
        <v>0.2267778295806708</v>
      </c>
      <c r="I147" s="316">
        <f t="shared" si="34"/>
        <v>0.2103589578581771</v>
      </c>
      <c r="J147" s="316">
        <f t="shared" si="34"/>
        <v>0.21679575142764937</v>
      </c>
      <c r="K147" s="316">
        <f t="shared" si="34"/>
        <v>0.20801777239220437</v>
      </c>
      <c r="L147" s="316">
        <f t="shared" si="34"/>
        <v>0.24583406419926329</v>
      </c>
      <c r="M147" s="316">
        <f t="shared" si="34"/>
        <v>0.2066743390087713</v>
      </c>
      <c r="N147" s="316">
        <f t="shared" si="34"/>
        <v>0.21964720442830526</v>
      </c>
      <c r="O147" s="316">
        <f t="shared" si="34"/>
        <v>0.1792606296449874</v>
      </c>
      <c r="P147" s="316">
        <f t="shared" si="34"/>
        <v>0.20320751919150443</v>
      </c>
      <c r="Q147" s="316">
        <f t="shared" si="34"/>
        <v>0.20328362676141332</v>
      </c>
      <c r="R147" s="316">
        <f t="shared" si="34"/>
        <v>0.20623601995197183</v>
      </c>
      <c r="S147" s="316">
        <f t="shared" si="34"/>
        <v>0.19523908799150261</v>
      </c>
      <c r="T147" s="316">
        <f t="shared" si="34"/>
        <v>0.20927328892846306</v>
      </c>
      <c r="U147" s="316">
        <f t="shared" si="34"/>
        <v>0.19319901473791468</v>
      </c>
      <c r="V147" s="316">
        <f t="shared" si="34"/>
        <v>0.19944435188565879</v>
      </c>
      <c r="W147" s="316">
        <f t="shared" si="34"/>
        <v>0.17921031343096791</v>
      </c>
      <c r="X147" s="316">
        <f t="shared" si="34"/>
        <v>0.1941270721396143</v>
      </c>
      <c r="Y147" s="316">
        <f t="shared" ref="Y147" si="35">Y113/Y47</f>
        <v>0.17068058884803153</v>
      </c>
      <c r="Z147" s="663">
        <f t="shared" si="32"/>
        <v>-12.077904968720842</v>
      </c>
      <c r="AA147" s="663">
        <f t="shared" si="33"/>
        <v>-12.73558913032643</v>
      </c>
      <c r="AB147" s="663">
        <f t="shared" ref="AB147:AB162" si="36">((((SUM(U147:Y147)-MIN(U147:Y147)-MAX(U147:Y147))/3)/((SUM(K147:O147)-MIN(K147:O147)-MAX(K147:O147))/3))^(1/($Y$4-$O$4))-1)*100</f>
        <v>-1.1240614502658897</v>
      </c>
    </row>
    <row r="148" spans="1:28" ht="18" customHeight="1" thickBot="1">
      <c r="A148" s="320" t="s">
        <v>10</v>
      </c>
      <c r="B148" s="312" t="s">
        <v>39</v>
      </c>
      <c r="C148" s="316">
        <f t="shared" ref="C148:X148" si="37">C114/C48</f>
        <v>0.23289665211062591</v>
      </c>
      <c r="D148" s="316">
        <f t="shared" si="37"/>
        <v>0.25245441795231416</v>
      </c>
      <c r="E148" s="316">
        <f t="shared" si="37"/>
        <v>0.27246376811594203</v>
      </c>
      <c r="F148" s="316">
        <f t="shared" si="37"/>
        <v>0.24771136241249325</v>
      </c>
      <c r="G148" s="316">
        <f t="shared" si="37"/>
        <v>0.27728613569321536</v>
      </c>
      <c r="H148" s="316">
        <f t="shared" si="37"/>
        <v>0.23655913978494625</v>
      </c>
      <c r="I148" s="316">
        <f t="shared" si="37"/>
        <v>0.21262886597938144</v>
      </c>
      <c r="J148" s="316">
        <f t="shared" si="37"/>
        <v>0.23606228026117529</v>
      </c>
      <c r="K148" s="316">
        <f t="shared" si="37"/>
        <v>0.21173623714458559</v>
      </c>
      <c r="L148" s="316">
        <f t="shared" si="37"/>
        <v>0.19791666666666666</v>
      </c>
      <c r="M148" s="316">
        <f t="shared" si="37"/>
        <v>0.19482593420632385</v>
      </c>
      <c r="N148" s="316">
        <f t="shared" si="37"/>
        <v>0.13894919669995659</v>
      </c>
      <c r="O148" s="316">
        <f t="shared" si="37"/>
        <v>0.17453798767967146</v>
      </c>
      <c r="P148" s="316">
        <f t="shared" si="37"/>
        <v>0.16626255628680289</v>
      </c>
      <c r="Q148" s="316">
        <f t="shared" si="37"/>
        <v>0.13343799058084771</v>
      </c>
      <c r="R148" s="316">
        <f t="shared" si="37"/>
        <v>0.15914454277286136</v>
      </c>
      <c r="S148" s="316">
        <f t="shared" si="37"/>
        <v>9.2967863894139899E-2</v>
      </c>
      <c r="T148" s="316">
        <f t="shared" si="37"/>
        <v>0.28441203281677302</v>
      </c>
      <c r="U148" s="316">
        <f t="shared" si="37"/>
        <v>0.22700587084148727</v>
      </c>
      <c r="V148" s="316">
        <f t="shared" si="37"/>
        <v>0.14596453287197231</v>
      </c>
      <c r="W148" s="316">
        <f t="shared" si="37"/>
        <v>0.15278897849462364</v>
      </c>
      <c r="X148" s="316">
        <f t="shared" si="37"/>
        <v>0.2165044910179641</v>
      </c>
      <c r="Y148" s="316">
        <f t="shared" ref="Y148" si="38">Y114/Y48</f>
        <v>0.13285928143712575</v>
      </c>
      <c r="Z148" s="663">
        <f t="shared" si="32"/>
        <v>-38.634399308556624</v>
      </c>
      <c r="AA148" s="663">
        <f t="shared" si="33"/>
        <v>-33.158094041374127</v>
      </c>
      <c r="AB148" s="663">
        <f>((((SUM(U148:Y148)-MIN(U148:Y148)-MAX(U148:Y148))/3)/((SUM(K148:O148)-MIN(K148:O148)-MAX(K148:O148))/3))^(1/($Y$4-$O$4))-1)*100</f>
        <v>-0.957251852000085</v>
      </c>
    </row>
    <row r="149" spans="1:28" ht="18" customHeight="1" thickBot="1">
      <c r="A149" s="320" t="s">
        <v>11</v>
      </c>
      <c r="B149" s="312" t="s">
        <v>40</v>
      </c>
      <c r="C149" s="316">
        <f t="shared" ref="C149:X149" si="39">C115/C49</f>
        <v>0.14512946979038227</v>
      </c>
      <c r="D149" s="316">
        <f t="shared" si="39"/>
        <v>0.15698093766099949</v>
      </c>
      <c r="E149" s="316">
        <f t="shared" si="39"/>
        <v>0.13598300970873786</v>
      </c>
      <c r="F149" s="316">
        <f t="shared" si="39"/>
        <v>0.13259493670886074</v>
      </c>
      <c r="G149" s="316">
        <f t="shared" si="39"/>
        <v>0.17467248908296945</v>
      </c>
      <c r="H149" s="316">
        <f t="shared" si="39"/>
        <v>0.14420410427065999</v>
      </c>
      <c r="I149" s="316">
        <f t="shared" si="39"/>
        <v>0.17435524881946965</v>
      </c>
      <c r="J149" s="316">
        <f t="shared" si="39"/>
        <v>0.13032145960034752</v>
      </c>
      <c r="K149" s="316">
        <f t="shared" si="39"/>
        <v>0.13904338153503892</v>
      </c>
      <c r="L149" s="316">
        <f t="shared" si="39"/>
        <v>3.6729057993249464E-2</v>
      </c>
      <c r="M149" s="316">
        <f t="shared" si="39"/>
        <v>4.307894736842105E-2</v>
      </c>
      <c r="N149" s="316">
        <f t="shared" si="39"/>
        <v>1.8968809675366006E-2</v>
      </c>
      <c r="O149" s="316">
        <f t="shared" si="39"/>
        <v>2.0235525024533855E-2</v>
      </c>
      <c r="P149" s="316">
        <f t="shared" si="39"/>
        <v>0.13422818791946306</v>
      </c>
      <c r="Q149" s="316">
        <f t="shared" si="39"/>
        <v>0.12443438914027151</v>
      </c>
      <c r="R149" s="316">
        <f t="shared" si="39"/>
        <v>0.15999292536257517</v>
      </c>
      <c r="S149" s="316">
        <f t="shared" si="39"/>
        <v>0.11225144323284157</v>
      </c>
      <c r="T149" s="316">
        <f t="shared" si="39"/>
        <v>0.13398963730569949</v>
      </c>
      <c r="U149" s="316">
        <f t="shared" si="39"/>
        <v>0.11963406052076002</v>
      </c>
      <c r="V149" s="316">
        <f t="shared" si="39"/>
        <v>0.12323070439494281</v>
      </c>
      <c r="W149" s="316">
        <f t="shared" si="39"/>
        <v>0.11151297020764371</v>
      </c>
      <c r="X149" s="316">
        <f t="shared" si="39"/>
        <v>0.12346041055718475</v>
      </c>
      <c r="Y149" s="316">
        <f t="shared" ref="Y149" si="40">Y115/Y49</f>
        <v>0.19108</v>
      </c>
      <c r="Z149" s="663">
        <f t="shared" si="32"/>
        <v>54.770261282660336</v>
      </c>
      <c r="AA149" s="663">
        <f t="shared" si="33"/>
        <v>56.483921494067935</v>
      </c>
      <c r="AB149" s="663">
        <f t="shared" si="36"/>
        <v>13.859107637718182</v>
      </c>
    </row>
    <row r="150" spans="1:28" ht="18" customHeight="1" thickBot="1">
      <c r="A150" s="320" t="s">
        <v>12</v>
      </c>
      <c r="B150" s="312" t="s">
        <v>41</v>
      </c>
      <c r="C150" s="316">
        <f t="shared" ref="C150:X150" si="41">C116/C50</f>
        <v>0.18572575348463841</v>
      </c>
      <c r="D150" s="316">
        <f t="shared" si="41"/>
        <v>0.19886139963056051</v>
      </c>
      <c r="E150" s="316">
        <f t="shared" si="41"/>
        <v>0.19974795211090107</v>
      </c>
      <c r="F150" s="316">
        <f t="shared" si="41"/>
        <v>0.19661308840413319</v>
      </c>
      <c r="G150" s="316">
        <f t="shared" si="41"/>
        <v>0.19660910798962153</v>
      </c>
      <c r="H150" s="316">
        <f t="shared" si="41"/>
        <v>0.17139241188033499</v>
      </c>
      <c r="I150" s="316">
        <f t="shared" si="41"/>
        <v>0.14608550474032558</v>
      </c>
      <c r="J150" s="316">
        <f t="shared" si="41"/>
        <v>0.15967438948027551</v>
      </c>
      <c r="K150" s="316">
        <f t="shared" si="41"/>
        <v>0.15838850141716646</v>
      </c>
      <c r="L150" s="316">
        <f t="shared" si="41"/>
        <v>0.12167891721044291</v>
      </c>
      <c r="M150" s="316">
        <f t="shared" si="41"/>
        <v>0.14377252572384566</v>
      </c>
      <c r="N150" s="316">
        <f t="shared" si="41"/>
        <v>0.1273881285241549</v>
      </c>
      <c r="O150" s="316">
        <f t="shared" si="41"/>
        <v>0.14002675842266848</v>
      </c>
      <c r="P150" s="316">
        <f t="shared" si="41"/>
        <v>0.16254776176955166</v>
      </c>
      <c r="Q150" s="316">
        <f t="shared" si="41"/>
        <v>0.11663155461456423</v>
      </c>
      <c r="R150" s="316">
        <f t="shared" si="41"/>
        <v>0.13706247089022303</v>
      </c>
      <c r="S150" s="316">
        <f t="shared" si="41"/>
        <v>9.3583368898441474E-2</v>
      </c>
      <c r="T150" s="316">
        <f t="shared" si="41"/>
        <v>0.1690259732583021</v>
      </c>
      <c r="U150" s="316">
        <f t="shared" si="41"/>
        <v>9.1895614197612552E-2</v>
      </c>
      <c r="V150" s="316">
        <f t="shared" si="41"/>
        <v>0.17301534844414648</v>
      </c>
      <c r="W150" s="316">
        <f t="shared" si="41"/>
        <v>0.12863566241487001</v>
      </c>
      <c r="X150" s="316">
        <f t="shared" si="41"/>
        <v>0.15083595021431684</v>
      </c>
      <c r="Y150" s="316">
        <f t="shared" ref="Y150" si="42">Y116/Y50</f>
        <v>0.10991424182801057</v>
      </c>
      <c r="Z150" s="663">
        <f t="shared" si="32"/>
        <v>-27.129943709150396</v>
      </c>
      <c r="AA150" s="663">
        <f t="shared" si="33"/>
        <v>-26.478372267816031</v>
      </c>
      <c r="AB150" s="663">
        <f t="shared" si="36"/>
        <v>-0.54330211345238189</v>
      </c>
    </row>
    <row r="151" spans="1:28" ht="18" customHeight="1" thickBot="1">
      <c r="A151" s="320" t="s">
        <v>13</v>
      </c>
      <c r="B151" s="312" t="s">
        <v>42</v>
      </c>
      <c r="C151" s="316">
        <f t="shared" ref="C151:X151" si="43">C117/C51</f>
        <v>0.44381546864343707</v>
      </c>
      <c r="D151" s="316">
        <f t="shared" si="43"/>
        <v>0.4340811136776998</v>
      </c>
      <c r="E151" s="316">
        <f t="shared" si="43"/>
        <v>0.45150541964114632</v>
      </c>
      <c r="F151" s="316">
        <f t="shared" si="43"/>
        <v>0.44585987261146498</v>
      </c>
      <c r="G151" s="316">
        <f t="shared" si="43"/>
        <v>0.40409482758620691</v>
      </c>
      <c r="H151" s="316">
        <f t="shared" si="43"/>
        <v>0.52249637155297535</v>
      </c>
      <c r="I151" s="316">
        <f t="shared" si="43"/>
        <v>0.40487804878048783</v>
      </c>
      <c r="J151" s="316">
        <f t="shared" si="43"/>
        <v>0.50377833753148615</v>
      </c>
      <c r="K151" s="316">
        <f t="shared" si="43"/>
        <v>0.2331390507910075</v>
      </c>
      <c r="L151" s="316">
        <f t="shared" si="43"/>
        <v>0.40114613180515757</v>
      </c>
      <c r="M151" s="316">
        <f t="shared" si="43"/>
        <v>0.54806070826306919</v>
      </c>
      <c r="N151" s="316">
        <f t="shared" si="43"/>
        <v>0.85078534031413611</v>
      </c>
      <c r="O151" s="316">
        <f t="shared" si="43"/>
        <v>0.58212058212058215</v>
      </c>
      <c r="P151" s="316">
        <f t="shared" si="43"/>
        <v>0.38934426229508196</v>
      </c>
      <c r="Q151" s="316">
        <f t="shared" si="43"/>
        <v>0.45058139534883723</v>
      </c>
      <c r="R151" s="316">
        <f t="shared" si="43"/>
        <v>0.60954063604240283</v>
      </c>
      <c r="S151" s="316">
        <f t="shared" si="43"/>
        <v>0.66592674805771368</v>
      </c>
      <c r="T151" s="316">
        <f t="shared" si="43"/>
        <v>0.36452004860267312</v>
      </c>
      <c r="U151" s="316">
        <f t="shared" si="43"/>
        <v>0.29656602002503124</v>
      </c>
      <c r="V151" s="316">
        <f t="shared" si="43"/>
        <v>0.21845878136200719</v>
      </c>
      <c r="W151" s="316">
        <f t="shared" si="43"/>
        <v>0.21877788554801161</v>
      </c>
      <c r="X151" s="316">
        <f t="shared" si="43"/>
        <v>0.26967435549525104</v>
      </c>
      <c r="Y151" s="316">
        <f t="shared" ref="Y151" si="44">Y117/Y51</f>
        <v>0.39625806451612905</v>
      </c>
      <c r="Z151" s="663">
        <f t="shared" si="32"/>
        <v>46.939468452018659</v>
      </c>
      <c r="AA151" s="663">
        <f t="shared" si="33"/>
        <v>51.432680295951492</v>
      </c>
      <c r="AB151" s="663">
        <f t="shared" si="36"/>
        <v>-6.4634882054554694</v>
      </c>
    </row>
    <row r="152" spans="1:28" ht="18" customHeight="1" thickBot="1">
      <c r="A152" s="320" t="s">
        <v>14</v>
      </c>
      <c r="B152" s="312" t="s">
        <v>43</v>
      </c>
      <c r="C152" s="313">
        <v>0</v>
      </c>
      <c r="D152" s="313">
        <v>0</v>
      </c>
      <c r="E152" s="313">
        <v>0</v>
      </c>
      <c r="F152" s="313">
        <v>0</v>
      </c>
      <c r="G152" s="313">
        <v>0</v>
      </c>
      <c r="H152" s="313">
        <v>0</v>
      </c>
      <c r="I152" s="313">
        <v>0</v>
      </c>
      <c r="J152" s="313">
        <v>0</v>
      </c>
      <c r="K152" s="313">
        <v>0</v>
      </c>
      <c r="L152" s="313">
        <v>0</v>
      </c>
      <c r="M152" s="313">
        <v>0</v>
      </c>
      <c r="N152" s="313">
        <v>0</v>
      </c>
      <c r="O152" s="313">
        <v>0</v>
      </c>
      <c r="P152" s="313">
        <v>0</v>
      </c>
      <c r="Q152" s="313">
        <v>0</v>
      </c>
      <c r="R152" s="313">
        <v>0</v>
      </c>
      <c r="S152" s="313">
        <v>0</v>
      </c>
      <c r="T152" s="313">
        <v>0</v>
      </c>
      <c r="U152" s="313">
        <v>0</v>
      </c>
      <c r="V152" s="313">
        <v>0</v>
      </c>
      <c r="W152" s="313">
        <v>0</v>
      </c>
      <c r="X152" s="313">
        <v>0</v>
      </c>
      <c r="Y152" s="313">
        <v>0</v>
      </c>
      <c r="Z152" s="663"/>
      <c r="AA152" s="663"/>
      <c r="AB152" s="663"/>
    </row>
    <row r="153" spans="1:28" ht="18" customHeight="1" thickBot="1">
      <c r="A153" s="320" t="s">
        <v>15</v>
      </c>
      <c r="B153" s="312" t="s">
        <v>44</v>
      </c>
      <c r="C153" s="313">
        <v>0</v>
      </c>
      <c r="D153" s="313">
        <v>0</v>
      </c>
      <c r="E153" s="313">
        <v>0</v>
      </c>
      <c r="F153" s="313">
        <v>0</v>
      </c>
      <c r="G153" s="313">
        <v>0</v>
      </c>
      <c r="H153" s="313">
        <v>0</v>
      </c>
      <c r="I153" s="313">
        <v>0</v>
      </c>
      <c r="J153" s="313">
        <v>0</v>
      </c>
      <c r="K153" s="313">
        <v>0</v>
      </c>
      <c r="L153" s="313">
        <v>0</v>
      </c>
      <c r="M153" s="313">
        <v>0</v>
      </c>
      <c r="N153" s="313">
        <v>0</v>
      </c>
      <c r="O153" s="313">
        <v>0</v>
      </c>
      <c r="P153" s="313">
        <v>0</v>
      </c>
      <c r="Q153" s="313">
        <v>0</v>
      </c>
      <c r="R153" s="313">
        <v>0</v>
      </c>
      <c r="S153" s="313">
        <v>0</v>
      </c>
      <c r="T153" s="313">
        <v>0</v>
      </c>
      <c r="U153" s="313">
        <v>0</v>
      </c>
      <c r="V153" s="313">
        <v>0</v>
      </c>
      <c r="W153" s="313">
        <v>0</v>
      </c>
      <c r="X153" s="313">
        <v>0</v>
      </c>
      <c r="Y153" s="313">
        <v>0</v>
      </c>
      <c r="Z153" s="663"/>
      <c r="AA153" s="663"/>
      <c r="AB153" s="663"/>
    </row>
    <row r="154" spans="1:28" ht="18" customHeight="1" thickBot="1">
      <c r="A154" s="320" t="s">
        <v>16</v>
      </c>
      <c r="B154" s="312" t="s">
        <v>45</v>
      </c>
      <c r="C154" s="313">
        <v>0</v>
      </c>
      <c r="D154" s="313">
        <v>0</v>
      </c>
      <c r="E154" s="313">
        <v>0</v>
      </c>
      <c r="F154" s="313">
        <v>0</v>
      </c>
      <c r="G154" s="313">
        <v>0</v>
      </c>
      <c r="H154" s="313">
        <v>0</v>
      </c>
      <c r="I154" s="313">
        <v>0</v>
      </c>
      <c r="J154" s="313">
        <v>0</v>
      </c>
      <c r="K154" s="313">
        <v>0</v>
      </c>
      <c r="L154" s="313">
        <v>0</v>
      </c>
      <c r="M154" s="313">
        <v>0</v>
      </c>
      <c r="N154" s="313">
        <v>0</v>
      </c>
      <c r="O154" s="313">
        <v>0</v>
      </c>
      <c r="P154" s="313">
        <v>0</v>
      </c>
      <c r="Q154" s="313">
        <v>0</v>
      </c>
      <c r="R154" s="313">
        <v>0</v>
      </c>
      <c r="S154" s="313">
        <v>0</v>
      </c>
      <c r="T154" s="313">
        <v>0</v>
      </c>
      <c r="U154" s="313">
        <v>0</v>
      </c>
      <c r="V154" s="313">
        <v>0</v>
      </c>
      <c r="W154" s="313">
        <v>0</v>
      </c>
      <c r="X154" s="313">
        <v>0</v>
      </c>
      <c r="Y154" s="313">
        <v>0</v>
      </c>
      <c r="Z154" s="663"/>
      <c r="AA154" s="663"/>
      <c r="AB154" s="663"/>
    </row>
    <row r="155" spans="1:28" ht="18" customHeight="1" thickBot="1">
      <c r="A155" s="320" t="s">
        <v>17</v>
      </c>
      <c r="B155" s="312" t="s">
        <v>46</v>
      </c>
      <c r="C155" s="313">
        <v>0</v>
      </c>
      <c r="D155" s="313">
        <v>0</v>
      </c>
      <c r="E155" s="313">
        <v>0</v>
      </c>
      <c r="F155" s="313">
        <v>0</v>
      </c>
      <c r="G155" s="313">
        <v>0</v>
      </c>
      <c r="H155" s="313">
        <v>0</v>
      </c>
      <c r="I155" s="313">
        <v>0</v>
      </c>
      <c r="J155" s="313">
        <v>0</v>
      </c>
      <c r="K155" s="313">
        <v>0</v>
      </c>
      <c r="L155" s="313">
        <v>0</v>
      </c>
      <c r="M155" s="313">
        <v>0</v>
      </c>
      <c r="N155" s="313">
        <v>0</v>
      </c>
      <c r="O155" s="313">
        <v>0</v>
      </c>
      <c r="P155" s="313">
        <v>0</v>
      </c>
      <c r="Q155" s="313">
        <v>0</v>
      </c>
      <c r="R155" s="313">
        <v>0</v>
      </c>
      <c r="S155" s="313">
        <v>0</v>
      </c>
      <c r="T155" s="313">
        <v>0</v>
      </c>
      <c r="U155" s="313">
        <v>0</v>
      </c>
      <c r="V155" s="313">
        <v>0</v>
      </c>
      <c r="W155" s="313">
        <v>0</v>
      </c>
      <c r="X155" s="313">
        <v>0</v>
      </c>
      <c r="Y155" s="313">
        <v>0</v>
      </c>
      <c r="Z155" s="663"/>
      <c r="AA155" s="663"/>
      <c r="AB155" s="663"/>
    </row>
    <row r="156" spans="1:28" ht="18" customHeight="1" thickBot="1">
      <c r="A156" s="320" t="s">
        <v>18</v>
      </c>
      <c r="B156" s="312" t="s">
        <v>47</v>
      </c>
      <c r="C156" s="313">
        <v>0</v>
      </c>
      <c r="D156" s="313">
        <v>0</v>
      </c>
      <c r="E156" s="313">
        <v>0</v>
      </c>
      <c r="F156" s="313">
        <v>0</v>
      </c>
      <c r="G156" s="313">
        <v>0</v>
      </c>
      <c r="H156" s="313">
        <v>0</v>
      </c>
      <c r="I156" s="313">
        <v>0</v>
      </c>
      <c r="J156" s="313">
        <v>0</v>
      </c>
      <c r="K156" s="313">
        <v>0</v>
      </c>
      <c r="L156" s="313">
        <v>0</v>
      </c>
      <c r="M156" s="313">
        <v>0</v>
      </c>
      <c r="N156" s="313">
        <v>0</v>
      </c>
      <c r="O156" s="313">
        <v>0</v>
      </c>
      <c r="P156" s="313">
        <v>0</v>
      </c>
      <c r="Q156" s="313">
        <v>0</v>
      </c>
      <c r="R156" s="313">
        <v>0</v>
      </c>
      <c r="S156" s="313">
        <v>0</v>
      </c>
      <c r="T156" s="313">
        <v>0</v>
      </c>
      <c r="U156" s="313">
        <v>0</v>
      </c>
      <c r="V156" s="313">
        <v>0</v>
      </c>
      <c r="W156" s="313">
        <v>0</v>
      </c>
      <c r="X156" s="313">
        <v>0</v>
      </c>
      <c r="Y156" s="313">
        <v>0</v>
      </c>
      <c r="Z156" s="663"/>
      <c r="AA156" s="663"/>
      <c r="AB156" s="663"/>
    </row>
    <row r="157" spans="1:28" ht="18" customHeight="1" thickBot="1">
      <c r="A157" s="320" t="s">
        <v>19</v>
      </c>
      <c r="B157" s="312" t="s">
        <v>48</v>
      </c>
      <c r="C157" s="313">
        <v>0</v>
      </c>
      <c r="D157" s="313">
        <v>0</v>
      </c>
      <c r="E157" s="313">
        <v>0</v>
      </c>
      <c r="F157" s="313">
        <v>0</v>
      </c>
      <c r="G157" s="313">
        <v>0</v>
      </c>
      <c r="H157" s="313">
        <v>0</v>
      </c>
      <c r="I157" s="313">
        <v>0</v>
      </c>
      <c r="J157" s="313">
        <v>0</v>
      </c>
      <c r="K157" s="313">
        <v>0</v>
      </c>
      <c r="L157" s="313">
        <v>0</v>
      </c>
      <c r="M157" s="313">
        <v>0</v>
      </c>
      <c r="N157" s="313">
        <v>0</v>
      </c>
      <c r="O157" s="313">
        <v>0</v>
      </c>
      <c r="P157" s="313">
        <v>0</v>
      </c>
      <c r="Q157" s="313">
        <v>0</v>
      </c>
      <c r="R157" s="313">
        <v>0</v>
      </c>
      <c r="S157" s="313">
        <v>0</v>
      </c>
      <c r="T157" s="313">
        <v>0</v>
      </c>
      <c r="U157" s="313">
        <v>0</v>
      </c>
      <c r="V157" s="313">
        <v>0</v>
      </c>
      <c r="W157" s="313">
        <v>0</v>
      </c>
      <c r="X157" s="313">
        <v>0</v>
      </c>
      <c r="Y157" s="313">
        <v>0</v>
      </c>
      <c r="Z157" s="663"/>
      <c r="AA157" s="663"/>
      <c r="AB157" s="663"/>
    </row>
    <row r="158" spans="1:28" ht="18" customHeight="1" thickBot="1">
      <c r="A158" s="320" t="s">
        <v>20</v>
      </c>
      <c r="B158" s="312" t="s">
        <v>49</v>
      </c>
      <c r="C158" s="313">
        <v>0</v>
      </c>
      <c r="D158" s="313">
        <v>0</v>
      </c>
      <c r="E158" s="313">
        <v>0</v>
      </c>
      <c r="F158" s="313">
        <v>0</v>
      </c>
      <c r="G158" s="313">
        <v>0</v>
      </c>
      <c r="H158" s="313">
        <v>0</v>
      </c>
      <c r="I158" s="313">
        <v>0</v>
      </c>
      <c r="J158" s="313">
        <v>0</v>
      </c>
      <c r="K158" s="313">
        <v>0</v>
      </c>
      <c r="L158" s="313">
        <v>0</v>
      </c>
      <c r="M158" s="313">
        <v>0</v>
      </c>
      <c r="N158" s="313">
        <v>0</v>
      </c>
      <c r="O158" s="313">
        <v>0</v>
      </c>
      <c r="P158" s="313">
        <v>0</v>
      </c>
      <c r="Q158" s="313">
        <v>0</v>
      </c>
      <c r="R158" s="313">
        <v>0</v>
      </c>
      <c r="S158" s="313">
        <v>0</v>
      </c>
      <c r="T158" s="313">
        <v>0</v>
      </c>
      <c r="U158" s="313">
        <v>0</v>
      </c>
      <c r="V158" s="313">
        <v>0</v>
      </c>
      <c r="W158" s="313">
        <v>0</v>
      </c>
      <c r="X158" s="313">
        <v>0</v>
      </c>
      <c r="Y158" s="313">
        <v>0</v>
      </c>
      <c r="Z158" s="663"/>
      <c r="AA158" s="663"/>
      <c r="AB158" s="663"/>
    </row>
    <row r="159" spans="1:28" ht="18" customHeight="1" thickBot="1">
      <c r="A159" s="320" t="s">
        <v>21</v>
      </c>
      <c r="B159" s="312" t="s">
        <v>50</v>
      </c>
      <c r="C159" s="313">
        <v>0</v>
      </c>
      <c r="D159" s="313">
        <v>0</v>
      </c>
      <c r="E159" s="313">
        <v>0</v>
      </c>
      <c r="F159" s="313">
        <v>0</v>
      </c>
      <c r="G159" s="313">
        <v>0</v>
      </c>
      <c r="H159" s="313">
        <v>0</v>
      </c>
      <c r="I159" s="313">
        <v>0</v>
      </c>
      <c r="J159" s="313">
        <v>0</v>
      </c>
      <c r="K159" s="313">
        <v>0</v>
      </c>
      <c r="L159" s="313">
        <v>0</v>
      </c>
      <c r="M159" s="313">
        <v>0</v>
      </c>
      <c r="N159" s="313">
        <v>0</v>
      </c>
      <c r="O159" s="313">
        <v>0</v>
      </c>
      <c r="P159" s="313">
        <v>0</v>
      </c>
      <c r="Q159" s="313">
        <v>0</v>
      </c>
      <c r="R159" s="313">
        <v>0</v>
      </c>
      <c r="S159" s="313">
        <v>0</v>
      </c>
      <c r="T159" s="313">
        <v>0</v>
      </c>
      <c r="U159" s="313">
        <v>0</v>
      </c>
      <c r="V159" s="313">
        <v>0</v>
      </c>
      <c r="W159" s="313">
        <v>0</v>
      </c>
      <c r="X159" s="313">
        <v>0</v>
      </c>
      <c r="Y159" s="313">
        <v>0</v>
      </c>
      <c r="Z159" s="663"/>
      <c r="AA159" s="663"/>
      <c r="AB159" s="663"/>
    </row>
    <row r="160" spans="1:28" ht="18" customHeight="1" thickBot="1">
      <c r="A160" s="320" t="s">
        <v>22</v>
      </c>
      <c r="B160" s="312" t="s">
        <v>51</v>
      </c>
      <c r="C160" s="316">
        <f t="shared" ref="C160:X160" si="45">C126/C60</f>
        <v>0.14716439339554918</v>
      </c>
      <c r="D160" s="316">
        <f t="shared" si="45"/>
        <v>0.15421929342851914</v>
      </c>
      <c r="E160" s="316">
        <f t="shared" si="45"/>
        <v>0.136597816325566</v>
      </c>
      <c r="F160" s="316">
        <f t="shared" si="45"/>
        <v>0.13393432066967162</v>
      </c>
      <c r="G160" s="316">
        <f t="shared" si="45"/>
        <v>0.13701363485201198</v>
      </c>
      <c r="H160" s="316">
        <f t="shared" si="45"/>
        <v>0.14271001912608505</v>
      </c>
      <c r="I160" s="316">
        <f t="shared" si="45"/>
        <v>0.13110681755451284</v>
      </c>
      <c r="J160" s="316">
        <f t="shared" si="45"/>
        <v>0.17796734813943227</v>
      </c>
      <c r="K160" s="316">
        <f t="shared" si="45"/>
        <v>0.1587018544935806</v>
      </c>
      <c r="L160" s="316">
        <f t="shared" si="45"/>
        <v>0.15071499192167642</v>
      </c>
      <c r="M160" s="316">
        <f t="shared" si="45"/>
        <v>0.14459437714075538</v>
      </c>
      <c r="N160" s="316">
        <f t="shared" si="45"/>
        <v>0.1491982064887514</v>
      </c>
      <c r="O160" s="316">
        <f t="shared" si="45"/>
        <v>0.14164373728914942</v>
      </c>
      <c r="P160" s="316">
        <f t="shared" si="45"/>
        <v>0.14443165513000425</v>
      </c>
      <c r="Q160" s="316">
        <f t="shared" si="45"/>
        <v>0.13927894604653285</v>
      </c>
      <c r="R160" s="316">
        <f t="shared" si="45"/>
        <v>0.15541487452644773</v>
      </c>
      <c r="S160" s="316">
        <f t="shared" si="45"/>
        <v>0.14584243697478994</v>
      </c>
      <c r="T160" s="316">
        <f t="shared" si="45"/>
        <v>0.15703451730525042</v>
      </c>
      <c r="U160" s="316">
        <f t="shared" si="45"/>
        <v>0.13829594551746005</v>
      </c>
      <c r="V160" s="316">
        <f t="shared" si="45"/>
        <v>0.1532621382522662</v>
      </c>
      <c r="W160" s="316">
        <f t="shared" si="45"/>
        <v>0.13982493917615146</v>
      </c>
      <c r="X160" s="316">
        <f t="shared" si="45"/>
        <v>0.15273951297547103</v>
      </c>
      <c r="Y160" s="316">
        <f t="shared" ref="Y160" si="46">Y126/Y60</f>
        <v>0.14356356675705856</v>
      </c>
      <c r="Z160" s="663">
        <f t="shared" si="32"/>
        <v>-6.0075785496880973</v>
      </c>
      <c r="AA160" s="663">
        <f t="shared" si="33"/>
        <v>-3.3950173584309851</v>
      </c>
      <c r="AB160" s="663">
        <f t="shared" si="36"/>
        <v>-0.19013178076938697</v>
      </c>
    </row>
    <row r="161" spans="1:29" ht="18" customHeight="1" thickBot="1">
      <c r="A161" s="320" t="s">
        <v>23</v>
      </c>
      <c r="B161" s="312" t="s">
        <v>52</v>
      </c>
      <c r="C161" s="313">
        <v>0</v>
      </c>
      <c r="D161" s="313">
        <v>0</v>
      </c>
      <c r="E161" s="313">
        <v>0</v>
      </c>
      <c r="F161" s="313">
        <v>0</v>
      </c>
      <c r="G161" s="313">
        <v>0</v>
      </c>
      <c r="H161" s="313">
        <v>0</v>
      </c>
      <c r="I161" s="313">
        <v>0</v>
      </c>
      <c r="J161" s="313">
        <v>0</v>
      </c>
      <c r="K161" s="313">
        <v>0</v>
      </c>
      <c r="L161" s="313">
        <v>0</v>
      </c>
      <c r="M161" s="313">
        <v>0</v>
      </c>
      <c r="N161" s="313">
        <v>0</v>
      </c>
      <c r="O161" s="313">
        <v>0</v>
      </c>
      <c r="P161" s="313">
        <v>0</v>
      </c>
      <c r="Q161" s="313">
        <v>0</v>
      </c>
      <c r="R161" s="313">
        <v>0</v>
      </c>
      <c r="S161" s="313">
        <v>0</v>
      </c>
      <c r="T161" s="313">
        <v>0</v>
      </c>
      <c r="U161" s="313">
        <v>0</v>
      </c>
      <c r="V161" s="313">
        <v>0</v>
      </c>
      <c r="W161" s="313">
        <v>0</v>
      </c>
      <c r="X161" s="313">
        <v>0</v>
      </c>
      <c r="Y161" s="313">
        <v>0</v>
      </c>
      <c r="Z161" s="663"/>
      <c r="AA161" s="663"/>
      <c r="AB161" s="663"/>
    </row>
    <row r="162" spans="1:29" ht="18" customHeight="1" thickBot="1">
      <c r="A162" s="320" t="s">
        <v>24</v>
      </c>
      <c r="B162" s="312" t="s">
        <v>53</v>
      </c>
      <c r="C162" s="316">
        <f t="shared" ref="C162:X162" si="47">C128/C62</f>
        <v>0.10971076253513465</v>
      </c>
      <c r="D162" s="316">
        <f t="shared" si="47"/>
        <v>0.11845504379056145</v>
      </c>
      <c r="E162" s="316">
        <f t="shared" si="47"/>
        <v>0.14325868165744854</v>
      </c>
      <c r="F162" s="316">
        <f t="shared" si="47"/>
        <v>0.24390243902439027</v>
      </c>
      <c r="G162" s="316">
        <f t="shared" si="47"/>
        <v>0</v>
      </c>
      <c r="H162" s="316">
        <f t="shared" si="47"/>
        <v>0.18587360594795541</v>
      </c>
      <c r="I162" s="316">
        <f t="shared" si="47"/>
        <v>0.16949152542372881</v>
      </c>
      <c r="J162" s="316">
        <f t="shared" si="47"/>
        <v>0.26845637583892618</v>
      </c>
      <c r="K162" s="316">
        <f t="shared" si="47"/>
        <v>0.2192982456140351</v>
      </c>
      <c r="L162" s="316">
        <f t="shared" si="47"/>
        <v>0.41666666666666663</v>
      </c>
      <c r="M162" s="316">
        <f t="shared" si="47"/>
        <v>0.36842105263157893</v>
      </c>
      <c r="N162" s="316">
        <f t="shared" si="47"/>
        <v>0.29411764705882354</v>
      </c>
      <c r="O162" s="316">
        <f t="shared" si="47"/>
        <v>0.27027027027027029</v>
      </c>
      <c r="P162" s="316">
        <f t="shared" si="47"/>
        <v>0.40540540540540537</v>
      </c>
      <c r="Q162" s="316">
        <f t="shared" si="47"/>
        <v>0.24691358024691357</v>
      </c>
      <c r="R162" s="316">
        <f t="shared" si="47"/>
        <v>0.31645569620253161</v>
      </c>
      <c r="S162" s="316">
        <f t="shared" si="47"/>
        <v>0.21084337349397589</v>
      </c>
      <c r="T162" s="316">
        <f t="shared" si="47"/>
        <v>0.20710059171597633</v>
      </c>
      <c r="U162" s="316">
        <f t="shared" si="47"/>
        <v>0.22727272727272729</v>
      </c>
      <c r="V162" s="316">
        <f t="shared" si="47"/>
        <v>0.15151515151515152</v>
      </c>
      <c r="W162" s="316">
        <f t="shared" si="47"/>
        <v>0.29032258064516131</v>
      </c>
      <c r="X162" s="316">
        <f t="shared" si="47"/>
        <v>0.30434782608695654</v>
      </c>
      <c r="Y162" s="316">
        <f t="shared" ref="Y162" si="48">Y128/Y62</f>
        <v>0.77173913043478248</v>
      </c>
      <c r="Z162" s="663">
        <f t="shared" ref="Z162" si="49">IF(ISNUMBER(Y162),(Y162/X162-1)*100,":")</f>
        <v>153.57142857142853</v>
      </c>
      <c r="AA162" s="663">
        <f t="shared" ref="AA162" si="50">IF(ISNUMBER(Y162),(Y162/((SUM(T162:X162)-MIN(T162:X162)-MAX(T162:X162))/3)-1)*100,":")</f>
        <v>219.47433295456142</v>
      </c>
      <c r="AB162" s="663">
        <f t="shared" si="36"/>
        <v>-1.2573210242601496</v>
      </c>
    </row>
    <row r="163" spans="1:29" ht="18" customHeight="1" thickBot="1">
      <c r="A163" s="320" t="s">
        <v>25</v>
      </c>
      <c r="B163" s="312" t="s">
        <v>54</v>
      </c>
      <c r="C163" s="313">
        <v>0</v>
      </c>
      <c r="D163" s="313">
        <v>0</v>
      </c>
      <c r="E163" s="313">
        <v>0</v>
      </c>
      <c r="F163" s="313">
        <v>0</v>
      </c>
      <c r="G163" s="313">
        <v>0</v>
      </c>
      <c r="H163" s="313">
        <v>0</v>
      </c>
      <c r="I163" s="313">
        <v>0</v>
      </c>
      <c r="J163" s="313">
        <v>0</v>
      </c>
      <c r="K163" s="313">
        <v>0</v>
      </c>
      <c r="L163" s="313">
        <v>0</v>
      </c>
      <c r="M163" s="313">
        <v>0</v>
      </c>
      <c r="N163" s="313">
        <v>0</v>
      </c>
      <c r="O163" s="313">
        <v>0</v>
      </c>
      <c r="P163" s="313">
        <v>0</v>
      </c>
      <c r="Q163" s="313">
        <v>0</v>
      </c>
      <c r="R163" s="313">
        <v>0</v>
      </c>
      <c r="S163" s="313">
        <v>0</v>
      </c>
      <c r="T163" s="313">
        <v>0</v>
      </c>
      <c r="U163" s="313">
        <v>0</v>
      </c>
      <c r="V163" s="313">
        <v>0</v>
      </c>
      <c r="W163" s="313">
        <v>0</v>
      </c>
      <c r="X163" s="313">
        <v>0</v>
      </c>
      <c r="Y163" s="313">
        <v>0</v>
      </c>
      <c r="Z163" s="663"/>
      <c r="AA163" s="663"/>
      <c r="AB163" s="663"/>
    </row>
    <row r="164" spans="1:29" ht="18" customHeight="1" thickBot="1">
      <c r="A164" s="320" t="s">
        <v>26</v>
      </c>
      <c r="B164" s="312" t="s">
        <v>55</v>
      </c>
      <c r="C164" s="313">
        <v>0</v>
      </c>
      <c r="D164" s="313">
        <v>0</v>
      </c>
      <c r="E164" s="313">
        <v>0</v>
      </c>
      <c r="F164" s="313">
        <v>0</v>
      </c>
      <c r="G164" s="313">
        <v>0</v>
      </c>
      <c r="H164" s="313">
        <v>0</v>
      </c>
      <c r="I164" s="313">
        <v>0</v>
      </c>
      <c r="J164" s="313">
        <v>0</v>
      </c>
      <c r="K164" s="313">
        <v>0</v>
      </c>
      <c r="L164" s="313">
        <v>0</v>
      </c>
      <c r="M164" s="313">
        <v>0</v>
      </c>
      <c r="N164" s="313">
        <v>0</v>
      </c>
      <c r="O164" s="313">
        <v>0</v>
      </c>
      <c r="P164" s="313">
        <v>0</v>
      </c>
      <c r="Q164" s="313">
        <v>0</v>
      </c>
      <c r="R164" s="313">
        <v>0</v>
      </c>
      <c r="S164" s="313">
        <v>0</v>
      </c>
      <c r="T164" s="313">
        <v>0</v>
      </c>
      <c r="U164" s="313">
        <v>0</v>
      </c>
      <c r="V164" s="313">
        <v>0</v>
      </c>
      <c r="W164" s="313">
        <v>0</v>
      </c>
      <c r="X164" s="313">
        <v>0</v>
      </c>
      <c r="Y164" s="313">
        <v>0</v>
      </c>
      <c r="Z164" s="663"/>
      <c r="AA164" s="663"/>
      <c r="AB164" s="663"/>
    </row>
    <row r="165" spans="1:29" ht="18" customHeight="1" thickBot="1">
      <c r="A165" s="320" t="s">
        <v>27</v>
      </c>
      <c r="B165" s="312" t="s">
        <v>56</v>
      </c>
      <c r="C165" s="313">
        <v>0</v>
      </c>
      <c r="D165" s="313">
        <v>0</v>
      </c>
      <c r="E165" s="313">
        <v>0</v>
      </c>
      <c r="F165" s="313">
        <v>0</v>
      </c>
      <c r="G165" s="313">
        <v>0</v>
      </c>
      <c r="H165" s="313">
        <v>0</v>
      </c>
      <c r="I165" s="313">
        <v>0</v>
      </c>
      <c r="J165" s="313">
        <v>0</v>
      </c>
      <c r="K165" s="313">
        <v>0</v>
      </c>
      <c r="L165" s="313">
        <v>0</v>
      </c>
      <c r="M165" s="313">
        <v>0</v>
      </c>
      <c r="N165" s="313">
        <v>0</v>
      </c>
      <c r="O165" s="313">
        <v>0</v>
      </c>
      <c r="P165" s="313">
        <v>0</v>
      </c>
      <c r="Q165" s="313">
        <v>0</v>
      </c>
      <c r="R165" s="313">
        <v>0</v>
      </c>
      <c r="S165" s="313">
        <v>0</v>
      </c>
      <c r="T165" s="313">
        <v>0</v>
      </c>
      <c r="U165" s="313">
        <v>0</v>
      </c>
      <c r="V165" s="313">
        <v>0</v>
      </c>
      <c r="W165" s="313">
        <v>0</v>
      </c>
      <c r="X165" s="313">
        <v>0</v>
      </c>
      <c r="Y165" s="313">
        <v>0</v>
      </c>
      <c r="Z165" s="663"/>
      <c r="AA165" s="663"/>
      <c r="AB165" s="663"/>
    </row>
    <row r="166" spans="1:29" ht="18" customHeight="1">
      <c r="A166" s="499" t="s">
        <v>1002</v>
      </c>
      <c r="B166" s="499"/>
      <c r="C166" s="500"/>
      <c r="D166" s="500"/>
      <c r="E166" s="500"/>
      <c r="F166" s="500"/>
      <c r="G166" s="446"/>
      <c r="H166" s="500"/>
      <c r="I166" s="500"/>
      <c r="J166" s="500"/>
      <c r="K166" s="500"/>
      <c r="L166" s="500"/>
      <c r="M166" s="500"/>
      <c r="N166" s="500"/>
      <c r="O166" s="500"/>
      <c r="P166" s="500"/>
      <c r="Q166" s="500"/>
      <c r="R166" s="500"/>
      <c r="S166" s="500"/>
      <c r="T166" s="500"/>
      <c r="U166" s="500"/>
      <c r="V166" s="500"/>
      <c r="W166" s="500"/>
      <c r="X166" s="500"/>
      <c r="Y166" s="500"/>
      <c r="Z166" s="669"/>
      <c r="AA166" s="669"/>
      <c r="AB166" s="669"/>
    </row>
    <row r="167" spans="1:29" ht="18" customHeight="1">
      <c r="A167" s="499" t="s">
        <v>1003</v>
      </c>
      <c r="B167" s="499"/>
      <c r="C167" s="500"/>
      <c r="D167" s="500"/>
      <c r="E167" s="500"/>
      <c r="F167" s="500"/>
      <c r="G167" s="446"/>
      <c r="H167" s="500"/>
      <c r="I167" s="500"/>
      <c r="J167" s="500"/>
      <c r="K167" s="500"/>
      <c r="L167" s="500"/>
      <c r="M167" s="500"/>
      <c r="N167" s="500"/>
      <c r="O167" s="500"/>
      <c r="P167" s="500"/>
      <c r="Q167" s="500"/>
      <c r="R167" s="500"/>
      <c r="S167" s="500"/>
      <c r="T167" s="500"/>
      <c r="U167" s="500"/>
      <c r="V167" s="500"/>
      <c r="W167" s="500"/>
      <c r="X167" s="500"/>
      <c r="Y167" s="500"/>
      <c r="Z167" s="669"/>
      <c r="AA167" s="669"/>
      <c r="AB167" s="669"/>
    </row>
    <row r="168" spans="1:29" ht="18" customHeight="1">
      <c r="A168" s="502"/>
      <c r="B168" s="502"/>
      <c r="C168" s="502"/>
      <c r="D168" s="502"/>
      <c r="E168" s="502"/>
      <c r="F168" s="502"/>
      <c r="G168" s="502"/>
      <c r="H168" s="502"/>
      <c r="I168" s="502"/>
      <c r="J168" s="502"/>
      <c r="K168" s="502"/>
      <c r="L168" s="502"/>
      <c r="M168" s="502"/>
      <c r="N168" s="502"/>
      <c r="O168" s="502"/>
      <c r="P168" s="502"/>
      <c r="Q168" s="502"/>
      <c r="R168" s="502"/>
      <c r="S168" s="502"/>
      <c r="T168" s="502"/>
      <c r="U168" s="502"/>
      <c r="V168" s="502"/>
      <c r="W168" s="502"/>
      <c r="X168" s="502"/>
      <c r="Y168" s="502"/>
      <c r="Z168" s="660"/>
      <c r="AA168" s="660"/>
      <c r="AB168" s="670"/>
    </row>
    <row r="169" spans="1:29" ht="18" customHeight="1">
      <c r="A169" s="467" t="s">
        <v>363</v>
      </c>
      <c r="B169" s="467"/>
      <c r="C169" s="443"/>
      <c r="D169" s="443"/>
      <c r="E169" s="443"/>
      <c r="F169" s="443"/>
      <c r="G169" s="443"/>
      <c r="H169" s="443"/>
      <c r="I169" s="443"/>
      <c r="J169" s="443"/>
      <c r="K169" s="443"/>
      <c r="L169" s="443"/>
      <c r="M169" s="443"/>
      <c r="N169" s="443"/>
      <c r="O169" s="443"/>
      <c r="P169" s="443"/>
      <c r="Q169" s="443"/>
      <c r="R169" s="443"/>
      <c r="S169" s="443"/>
      <c r="T169" s="443"/>
      <c r="U169" s="443"/>
      <c r="V169" s="443"/>
      <c r="W169" s="443"/>
      <c r="X169" s="443"/>
      <c r="Y169" s="443"/>
      <c r="Z169" s="661"/>
      <c r="AA169" s="661"/>
      <c r="AB169" s="668"/>
      <c r="AC169" s="444"/>
    </row>
    <row r="170" spans="1:29" ht="18" customHeight="1">
      <c r="A170" s="215"/>
      <c r="B170" s="211"/>
      <c r="C170" s="771" t="str">
        <f>A169</f>
        <v>Olive oil beginning stocks (thousand tonnes)</v>
      </c>
      <c r="D170" s="772"/>
      <c r="E170" s="772"/>
      <c r="F170" s="772"/>
      <c r="G170" s="772"/>
      <c r="H170" s="772"/>
      <c r="I170" s="772"/>
      <c r="J170" s="772"/>
      <c r="K170" s="772"/>
      <c r="L170" s="772"/>
      <c r="M170" s="772"/>
      <c r="N170" s="772"/>
      <c r="O170" s="772"/>
      <c r="P170" s="772"/>
      <c r="Q170" s="772"/>
      <c r="R170" s="772"/>
      <c r="S170" s="772"/>
      <c r="T170" s="772"/>
      <c r="U170" s="772"/>
      <c r="V170" s="772"/>
      <c r="W170" s="772"/>
      <c r="X170" s="772"/>
      <c r="Y170" s="772"/>
      <c r="Z170" s="775" t="s">
        <v>58</v>
      </c>
      <c r="AA170" s="775"/>
      <c r="AB170" s="255" t="str">
        <f>AB$3</f>
        <v xml:space="preserve">Annual rate of change
</v>
      </c>
      <c r="AC170" s="444"/>
    </row>
    <row r="171" spans="1:29" ht="26.25" thickBot="1">
      <c r="A171" s="215"/>
      <c r="B171" s="216"/>
      <c r="C171" s="203">
        <v>2000</v>
      </c>
      <c r="D171" s="203">
        <v>2001</v>
      </c>
      <c r="E171" s="203">
        <v>2002</v>
      </c>
      <c r="F171" s="464">
        <v>2003</v>
      </c>
      <c r="G171" s="203">
        <v>2004</v>
      </c>
      <c r="H171" s="464">
        <v>2005</v>
      </c>
      <c r="I171" s="203">
        <v>2006</v>
      </c>
      <c r="J171" s="464">
        <v>2007</v>
      </c>
      <c r="K171" s="203">
        <v>2008</v>
      </c>
      <c r="L171" s="464">
        <v>2009</v>
      </c>
      <c r="M171" s="203">
        <v>2010</v>
      </c>
      <c r="N171" s="464">
        <v>2011</v>
      </c>
      <c r="O171" s="203">
        <v>2012</v>
      </c>
      <c r="P171" s="465">
        <v>2013</v>
      </c>
      <c r="Q171" s="203">
        <v>2014</v>
      </c>
      <c r="R171" s="464">
        <v>2015</v>
      </c>
      <c r="S171" s="203">
        <v>2016</v>
      </c>
      <c r="T171" s="203">
        <v>2017</v>
      </c>
      <c r="U171" s="203">
        <v>2018</v>
      </c>
      <c r="V171" s="203">
        <v>2019</v>
      </c>
      <c r="W171" s="203">
        <v>2020</v>
      </c>
      <c r="X171" s="203">
        <v>2021</v>
      </c>
      <c r="Y171" s="617">
        <v>2022</v>
      </c>
      <c r="Z171" s="549" t="str">
        <f>Z4</f>
        <v>2022/2021</v>
      </c>
      <c r="AA171" s="213" t="str">
        <f>AA4</f>
        <v>2022/5-year average</v>
      </c>
      <c r="AB171" s="213" t="str">
        <f>AB4</f>
        <v>2012-2022</v>
      </c>
      <c r="AC171" s="444"/>
    </row>
    <row r="172" spans="1:29" ht="18" customHeight="1" thickBot="1">
      <c r="A172" s="235" t="s">
        <v>373</v>
      </c>
      <c r="B172" s="309"/>
      <c r="C172" s="310"/>
      <c r="D172" s="310"/>
      <c r="E172" s="310"/>
      <c r="F172" s="310"/>
      <c r="G172" s="310">
        <f t="shared" ref="G172:X172" si="51">SUM(G173:G199)</f>
        <v>767.12495400000046</v>
      </c>
      <c r="H172" s="310">
        <f t="shared" si="51"/>
        <v>917.84496100000047</v>
      </c>
      <c r="I172" s="310">
        <f t="shared" si="51"/>
        <v>829.70047500000044</v>
      </c>
      <c r="J172" s="310">
        <f t="shared" si="51"/>
        <v>848.22281000000032</v>
      </c>
      <c r="K172" s="310">
        <f t="shared" si="51"/>
        <v>909.03242599999999</v>
      </c>
      <c r="L172" s="310">
        <f t="shared" si="51"/>
        <v>727.87034300000005</v>
      </c>
      <c r="M172" s="310">
        <f t="shared" si="51"/>
        <v>780.27281800000003</v>
      </c>
      <c r="N172" s="310">
        <f t="shared" si="51"/>
        <v>740.77478599999995</v>
      </c>
      <c r="O172" s="310">
        <f t="shared" si="51"/>
        <v>899.64757699999984</v>
      </c>
      <c r="P172" s="310">
        <f t="shared" si="51"/>
        <v>425.46714899999984</v>
      </c>
      <c r="Q172" s="310">
        <f t="shared" si="51"/>
        <v>631.02199999999937</v>
      </c>
      <c r="R172" s="310">
        <f t="shared" si="51"/>
        <v>210.75809999999956</v>
      </c>
      <c r="S172" s="310">
        <f t="shared" si="51"/>
        <v>432.99999999999994</v>
      </c>
      <c r="T172" s="310">
        <f t="shared" si="51"/>
        <v>322.3</v>
      </c>
      <c r="U172" s="310">
        <f t="shared" si="51"/>
        <v>530.63200000000006</v>
      </c>
      <c r="V172" s="310">
        <f t="shared" si="51"/>
        <v>783.43471700000021</v>
      </c>
      <c r="W172" s="311">
        <f t="shared" si="51"/>
        <v>677.2558619999993</v>
      </c>
      <c r="X172" s="311">
        <f t="shared" si="51"/>
        <v>616.99777699999936</v>
      </c>
      <c r="Y172" s="311">
        <f t="shared" ref="Y172" si="52">SUM(Y173:Y199)</f>
        <v>670.3781334975256</v>
      </c>
      <c r="Z172" s="662">
        <f>IF(ISNUMBER(Y172),(Y172/X172-1)*100,":")</f>
        <v>8.6516286585464073</v>
      </c>
      <c r="AA172" s="693">
        <f>IF(ISNUMBER(Y172),(Y172/((SUM(T172:X172)-MIN(T172:X172)-MAX(T172:X172))/3)-1)*100,":")</f>
        <v>10.206051136148897</v>
      </c>
      <c r="AB172" s="696">
        <f>((((SUM(U172:Y172)-MIN(U172:Y172)-MAX(U172:Y172))/3)/((SUM(K172:O172)-MIN(K172:O172)-MAX(K172:O172))/3))^(1/($Y$4-$O$4))-1)*100</f>
        <v>-2.0658618472050416</v>
      </c>
      <c r="AC172" s="444"/>
    </row>
    <row r="173" spans="1:29" ht="18" customHeight="1" thickBot="1">
      <c r="A173" s="320" t="s">
        <v>3</v>
      </c>
      <c r="B173" s="312" t="s">
        <v>30</v>
      </c>
      <c r="C173" s="315"/>
      <c r="D173" s="315"/>
      <c r="E173" s="315"/>
      <c r="F173" s="315"/>
      <c r="G173" s="313">
        <v>0</v>
      </c>
      <c r="H173" s="313">
        <v>0</v>
      </c>
      <c r="I173" s="313">
        <v>0</v>
      </c>
      <c r="J173" s="313">
        <v>0</v>
      </c>
      <c r="K173" s="313">
        <v>0</v>
      </c>
      <c r="L173" s="313">
        <v>0</v>
      </c>
      <c r="M173" s="313">
        <v>0</v>
      </c>
      <c r="N173" s="313">
        <v>0</v>
      </c>
      <c r="O173" s="313">
        <v>0</v>
      </c>
      <c r="P173" s="313">
        <v>0</v>
      </c>
      <c r="Q173" s="313">
        <v>0</v>
      </c>
      <c r="R173" s="313">
        <v>0</v>
      </c>
      <c r="S173" s="313">
        <v>0</v>
      </c>
      <c r="T173" s="313">
        <v>0</v>
      </c>
      <c r="U173" s="313">
        <v>0</v>
      </c>
      <c r="V173" s="313">
        <v>0</v>
      </c>
      <c r="W173" s="313">
        <v>0</v>
      </c>
      <c r="X173" s="313">
        <v>0</v>
      </c>
      <c r="Y173" s="313">
        <v>0</v>
      </c>
      <c r="Z173" s="663"/>
      <c r="AA173" s="694"/>
      <c r="AB173" s="697"/>
      <c r="AC173" s="444"/>
    </row>
    <row r="174" spans="1:29" ht="18" customHeight="1" thickBot="1">
      <c r="A174" s="320" t="s">
        <v>4</v>
      </c>
      <c r="B174" s="312" t="s">
        <v>31</v>
      </c>
      <c r="C174" s="315"/>
      <c r="D174" s="315"/>
      <c r="E174" s="315"/>
      <c r="F174" s="315"/>
      <c r="G174" s="313">
        <v>0</v>
      </c>
      <c r="H174" s="313">
        <v>0</v>
      </c>
      <c r="I174" s="313">
        <v>0</v>
      </c>
      <c r="J174" s="313">
        <v>0</v>
      </c>
      <c r="K174" s="313">
        <v>0</v>
      </c>
      <c r="L174" s="313">
        <v>0</v>
      </c>
      <c r="M174" s="313">
        <v>0</v>
      </c>
      <c r="N174" s="313">
        <v>0</v>
      </c>
      <c r="O174" s="313">
        <v>0</v>
      </c>
      <c r="P174" s="313">
        <v>0</v>
      </c>
      <c r="Q174" s="313">
        <v>0</v>
      </c>
      <c r="R174" s="313">
        <v>0</v>
      </c>
      <c r="S174" s="313">
        <v>0</v>
      </c>
      <c r="T174" s="313">
        <v>0</v>
      </c>
      <c r="U174" s="313">
        <v>0</v>
      </c>
      <c r="V174" s="313">
        <v>0</v>
      </c>
      <c r="W174" s="313">
        <v>0</v>
      </c>
      <c r="X174" s="313">
        <v>0</v>
      </c>
      <c r="Y174" s="313">
        <v>0</v>
      </c>
      <c r="Z174" s="663"/>
      <c r="AA174" s="663"/>
      <c r="AB174" s="695"/>
    </row>
    <row r="175" spans="1:29" ht="18" customHeight="1" thickBot="1">
      <c r="A175" s="320" t="s">
        <v>340</v>
      </c>
      <c r="B175" s="312" t="s">
        <v>32</v>
      </c>
      <c r="C175" s="315"/>
      <c r="D175" s="315"/>
      <c r="E175" s="315"/>
      <c r="F175" s="315"/>
      <c r="G175" s="313">
        <v>0</v>
      </c>
      <c r="H175" s="313">
        <v>0</v>
      </c>
      <c r="I175" s="313">
        <v>0</v>
      </c>
      <c r="J175" s="313">
        <v>0</v>
      </c>
      <c r="K175" s="313">
        <v>0</v>
      </c>
      <c r="L175" s="313">
        <v>0</v>
      </c>
      <c r="M175" s="313">
        <v>0</v>
      </c>
      <c r="N175" s="313">
        <v>0</v>
      </c>
      <c r="O175" s="313">
        <v>0</v>
      </c>
      <c r="P175" s="313">
        <v>0</v>
      </c>
      <c r="Q175" s="313">
        <v>0</v>
      </c>
      <c r="R175" s="313">
        <v>0</v>
      </c>
      <c r="S175" s="313">
        <v>0</v>
      </c>
      <c r="T175" s="313">
        <v>0</v>
      </c>
      <c r="U175" s="313">
        <v>0</v>
      </c>
      <c r="V175" s="313">
        <v>0</v>
      </c>
      <c r="W175" s="313">
        <v>0</v>
      </c>
      <c r="X175" s="313">
        <v>0</v>
      </c>
      <c r="Y175" s="313">
        <v>0</v>
      </c>
      <c r="Z175" s="663"/>
      <c r="AA175" s="663"/>
      <c r="AB175" s="663"/>
    </row>
    <row r="176" spans="1:29" ht="18" customHeight="1" thickBot="1">
      <c r="A176" s="320" t="s">
        <v>5</v>
      </c>
      <c r="B176" s="312" t="s">
        <v>33</v>
      </c>
      <c r="C176" s="315"/>
      <c r="D176" s="315"/>
      <c r="E176" s="315"/>
      <c r="F176" s="315"/>
      <c r="G176" s="313">
        <v>0</v>
      </c>
      <c r="H176" s="313">
        <v>0</v>
      </c>
      <c r="I176" s="313">
        <v>0</v>
      </c>
      <c r="J176" s="313">
        <v>0</v>
      </c>
      <c r="K176" s="313">
        <v>0</v>
      </c>
      <c r="L176" s="313">
        <v>0</v>
      </c>
      <c r="M176" s="313">
        <v>0</v>
      </c>
      <c r="N176" s="313">
        <v>0</v>
      </c>
      <c r="O176" s="313">
        <v>0</v>
      </c>
      <c r="P176" s="313">
        <v>0</v>
      </c>
      <c r="Q176" s="313">
        <v>0</v>
      </c>
      <c r="R176" s="313">
        <v>0</v>
      </c>
      <c r="S176" s="313">
        <v>0</v>
      </c>
      <c r="T176" s="313">
        <v>0</v>
      </c>
      <c r="U176" s="313">
        <v>0</v>
      </c>
      <c r="V176" s="313">
        <v>0</v>
      </c>
      <c r="W176" s="313">
        <v>0</v>
      </c>
      <c r="X176" s="313">
        <v>0</v>
      </c>
      <c r="Y176" s="313">
        <v>0</v>
      </c>
      <c r="Z176" s="663"/>
      <c r="AA176" s="663"/>
      <c r="AB176" s="663"/>
    </row>
    <row r="177" spans="1:28" ht="18" customHeight="1" thickBot="1">
      <c r="A177" s="320" t="s">
        <v>28</v>
      </c>
      <c r="B177" s="312" t="s">
        <v>34</v>
      </c>
      <c r="C177" s="315"/>
      <c r="D177" s="315"/>
      <c r="E177" s="315"/>
      <c r="F177" s="315"/>
      <c r="G177" s="313">
        <v>0</v>
      </c>
      <c r="H177" s="313">
        <v>0</v>
      </c>
      <c r="I177" s="313">
        <v>0</v>
      </c>
      <c r="J177" s="313">
        <v>0</v>
      </c>
      <c r="K177" s="313">
        <v>0</v>
      </c>
      <c r="L177" s="313">
        <v>0</v>
      </c>
      <c r="M177" s="313">
        <v>0</v>
      </c>
      <c r="N177" s="313">
        <v>0</v>
      </c>
      <c r="O177" s="313">
        <v>0</v>
      </c>
      <c r="P177" s="313">
        <v>0</v>
      </c>
      <c r="Q177" s="313">
        <v>0</v>
      </c>
      <c r="R177" s="313">
        <v>0</v>
      </c>
      <c r="S177" s="313">
        <v>0</v>
      </c>
      <c r="T177" s="313">
        <v>0</v>
      </c>
      <c r="U177" s="313">
        <v>0</v>
      </c>
      <c r="V177" s="313">
        <v>0</v>
      </c>
      <c r="W177" s="313">
        <v>0</v>
      </c>
      <c r="X177" s="313">
        <v>0</v>
      </c>
      <c r="Y177" s="313">
        <v>0</v>
      </c>
      <c r="Z177" s="663"/>
      <c r="AA177" s="663"/>
      <c r="AB177" s="663"/>
    </row>
    <row r="178" spans="1:28" ht="18" customHeight="1" thickBot="1">
      <c r="A178" s="320" t="s">
        <v>6</v>
      </c>
      <c r="B178" s="312" t="s">
        <v>35</v>
      </c>
      <c r="C178" s="315"/>
      <c r="D178" s="315"/>
      <c r="E178" s="315"/>
      <c r="F178" s="315"/>
      <c r="G178" s="313">
        <v>0</v>
      </c>
      <c r="H178" s="313">
        <v>0</v>
      </c>
      <c r="I178" s="313">
        <v>0</v>
      </c>
      <c r="J178" s="313">
        <v>0</v>
      </c>
      <c r="K178" s="313">
        <v>0</v>
      </c>
      <c r="L178" s="313">
        <v>0</v>
      </c>
      <c r="M178" s="313">
        <v>0</v>
      </c>
      <c r="N178" s="313">
        <v>0</v>
      </c>
      <c r="O178" s="313">
        <v>0</v>
      </c>
      <c r="P178" s="313">
        <v>0</v>
      </c>
      <c r="Q178" s="313">
        <v>0</v>
      </c>
      <c r="R178" s="313">
        <v>0</v>
      </c>
      <c r="S178" s="313">
        <v>0</v>
      </c>
      <c r="T178" s="313">
        <v>0</v>
      </c>
      <c r="U178" s="313">
        <v>0</v>
      </c>
      <c r="V178" s="313">
        <v>0</v>
      </c>
      <c r="W178" s="313">
        <v>0</v>
      </c>
      <c r="X178" s="313">
        <v>0</v>
      </c>
      <c r="Y178" s="313">
        <v>0</v>
      </c>
      <c r="Z178" s="663"/>
      <c r="AA178" s="663"/>
      <c r="AB178" s="663"/>
    </row>
    <row r="179" spans="1:28" ht="18" customHeight="1" thickBot="1">
      <c r="A179" s="320" t="s">
        <v>7</v>
      </c>
      <c r="B179" s="312" t="s">
        <v>36</v>
      </c>
      <c r="C179" s="315"/>
      <c r="D179" s="315"/>
      <c r="E179" s="315"/>
      <c r="F179" s="315"/>
      <c r="G179" s="313">
        <v>0</v>
      </c>
      <c r="H179" s="313">
        <v>0</v>
      </c>
      <c r="I179" s="313">
        <v>0</v>
      </c>
      <c r="J179" s="313">
        <v>0</v>
      </c>
      <c r="K179" s="313">
        <v>0</v>
      </c>
      <c r="L179" s="313">
        <v>0</v>
      </c>
      <c r="M179" s="313">
        <v>0</v>
      </c>
      <c r="N179" s="313">
        <v>0</v>
      </c>
      <c r="O179" s="313">
        <v>0</v>
      </c>
      <c r="P179" s="313">
        <v>0</v>
      </c>
      <c r="Q179" s="313">
        <v>0</v>
      </c>
      <c r="R179" s="313">
        <v>0</v>
      </c>
      <c r="S179" s="313">
        <v>0</v>
      </c>
      <c r="T179" s="313">
        <v>0</v>
      </c>
      <c r="U179" s="313">
        <v>0</v>
      </c>
      <c r="V179" s="313">
        <v>0</v>
      </c>
      <c r="W179" s="313">
        <v>0</v>
      </c>
      <c r="X179" s="313">
        <v>0</v>
      </c>
      <c r="Y179" s="313">
        <v>0</v>
      </c>
      <c r="Z179" s="663"/>
      <c r="AA179" s="663"/>
      <c r="AB179" s="663"/>
    </row>
    <row r="180" spans="1:28" ht="18" customHeight="1" thickBot="1">
      <c r="A180" s="320" t="s">
        <v>8</v>
      </c>
      <c r="B180" s="312" t="s">
        <v>37</v>
      </c>
      <c r="C180" s="315"/>
      <c r="D180" s="315"/>
      <c r="E180" s="315"/>
      <c r="F180" s="315"/>
      <c r="G180" s="315">
        <v>76.267667000000074</v>
      </c>
      <c r="H180" s="315">
        <v>125.88046700000007</v>
      </c>
      <c r="I180" s="315">
        <v>152.39586700000007</v>
      </c>
      <c r="J180" s="315">
        <v>139.54089600000009</v>
      </c>
      <c r="K180" s="315">
        <v>120.89059600000009</v>
      </c>
      <c r="L180" s="315">
        <v>96.176296000000093</v>
      </c>
      <c r="M180" s="315">
        <v>104.85720400000007</v>
      </c>
      <c r="N180" s="315">
        <v>70.323160000000058</v>
      </c>
      <c r="O180" s="315">
        <v>63.724592000000087</v>
      </c>
      <c r="P180" s="315">
        <v>48.695053000000016</v>
      </c>
      <c r="Q180" s="315">
        <v>4.6626000000000261</v>
      </c>
      <c r="R180" s="315">
        <v>8.0484000000000151</v>
      </c>
      <c r="S180" s="315">
        <v>26</v>
      </c>
      <c r="T180" s="315">
        <v>2</v>
      </c>
      <c r="U180" s="315">
        <v>63.2</v>
      </c>
      <c r="V180" s="315">
        <v>14.712273000000081</v>
      </c>
      <c r="W180" s="315">
        <v>15.336559000000122</v>
      </c>
      <c r="X180" s="315">
        <v>9.9446190000001025</v>
      </c>
      <c r="Y180" s="315">
        <v>1.4594235034997922</v>
      </c>
      <c r="Z180" s="663">
        <f t="shared" ref="Z180:Z184" si="53">IF(ISNUMBER(Y180),(Y180/X180-1)*100,":")</f>
        <v>-85.324490525984189</v>
      </c>
      <c r="AA180" s="663">
        <f t="shared" ref="AA180:AA184" si="54">IF(ISNUMBER(Y180),(Y180/((SUM(T180:X180)-MIN(T180:X180)-MAX(T180:X180))/3)-1)*100,":")</f>
        <v>-89.052531349446824</v>
      </c>
      <c r="AB180" s="663">
        <f>((((SUM(U180:Y180)-MIN(U180:Y180)-MAX(U180:Y180))/3)/((SUM(K180:O180)-MIN(K180:O180)-MAX(K180:O180))/3))^(1/($Y$4-$O$4))-1)*100</f>
        <v>-17.425711639292608</v>
      </c>
    </row>
    <row r="181" spans="1:28" ht="18" customHeight="1" thickBot="1">
      <c r="A181" s="320" t="s">
        <v>9</v>
      </c>
      <c r="B181" s="312" t="s">
        <v>38</v>
      </c>
      <c r="C181" s="315"/>
      <c r="D181" s="315"/>
      <c r="E181" s="315"/>
      <c r="F181" s="315"/>
      <c r="G181" s="315">
        <v>454.73061800000062</v>
      </c>
      <c r="H181" s="315">
        <v>357.82621800000055</v>
      </c>
      <c r="I181" s="315">
        <v>347.57298600000058</v>
      </c>
      <c r="J181" s="315">
        <v>403.71628600000054</v>
      </c>
      <c r="K181" s="315">
        <v>479.19428600000049</v>
      </c>
      <c r="L181" s="315">
        <v>329.6846860000004</v>
      </c>
      <c r="M181" s="315">
        <v>447.57036900000037</v>
      </c>
      <c r="N181" s="315">
        <v>472.8851070000004</v>
      </c>
      <c r="O181" s="315">
        <v>683.90472700000032</v>
      </c>
      <c r="P181" s="315">
        <v>297.3801960000003</v>
      </c>
      <c r="Q181" s="315">
        <v>500.36799999999982</v>
      </c>
      <c r="R181" s="315">
        <v>180.67750000000001</v>
      </c>
      <c r="S181" s="315">
        <v>331</v>
      </c>
      <c r="T181" s="315">
        <v>305</v>
      </c>
      <c r="U181" s="315">
        <v>375.6</v>
      </c>
      <c r="V181" s="315">
        <v>755.32956299999978</v>
      </c>
      <c r="W181" s="315">
        <v>491.54615599999909</v>
      </c>
      <c r="X181" s="315">
        <v>423.6225339999994</v>
      </c>
      <c r="Y181" s="315">
        <v>453.76878322424318</v>
      </c>
      <c r="Z181" s="663">
        <f t="shared" si="53"/>
        <v>7.1162997255107774</v>
      </c>
      <c r="AA181" s="663">
        <f t="shared" si="54"/>
        <v>5.464779260545205</v>
      </c>
      <c r="AB181" s="663">
        <f t="shared" ref="AB181:AB184" si="55">((((SUM(U181:Y181)-MIN(U181:Y181)-MAX(U181:Y181))/3)/((SUM(K181:O181)-MIN(K181:O181)-MAX(K181:O181))/3))^(1/($Y$4-$O$4))-1)*100</f>
        <v>-0.22162568063150978</v>
      </c>
    </row>
    <row r="182" spans="1:28" ht="18" customHeight="1" thickBot="1">
      <c r="A182" s="320" t="s">
        <v>10</v>
      </c>
      <c r="B182" s="312" t="s">
        <v>39</v>
      </c>
      <c r="C182" s="315"/>
      <c r="D182" s="315"/>
      <c r="E182" s="315"/>
      <c r="F182" s="315"/>
      <c r="G182" s="315">
        <v>4.026681999999937</v>
      </c>
      <c r="H182" s="315">
        <v>6.5334349999999546</v>
      </c>
      <c r="I182" s="315">
        <v>9.1864979999999861</v>
      </c>
      <c r="J182" s="315">
        <v>4.8678079999999966</v>
      </c>
      <c r="K182" s="315">
        <v>7.9569329999999923</v>
      </c>
      <c r="L182" s="315">
        <v>-2.1839670000000098</v>
      </c>
      <c r="M182" s="315">
        <v>6.0542969999999912</v>
      </c>
      <c r="N182" s="315">
        <v>4.0645629999999926</v>
      </c>
      <c r="O182" s="315">
        <v>1.9999269999999996</v>
      </c>
      <c r="P182" s="315">
        <v>2.797530000000009</v>
      </c>
      <c r="Q182" s="315">
        <v>13.635999999999996</v>
      </c>
      <c r="R182" s="315">
        <v>13.179399999999987</v>
      </c>
      <c r="S182" s="315">
        <v>14</v>
      </c>
      <c r="T182" s="315">
        <v>13.3</v>
      </c>
      <c r="U182" s="315">
        <v>32.1</v>
      </c>
      <c r="V182" s="315">
        <v>12.8</v>
      </c>
      <c r="W182" s="315">
        <v>12.807086999999996</v>
      </c>
      <c r="X182" s="315">
        <v>17.58317599999998</v>
      </c>
      <c r="Y182" s="315">
        <v>15.025115202035892</v>
      </c>
      <c r="Z182" s="663">
        <f t="shared" si="53"/>
        <v>-14.548343245634875</v>
      </c>
      <c r="AA182" s="663">
        <f t="shared" si="54"/>
        <v>3.1702317885055953</v>
      </c>
      <c r="AB182" s="663">
        <f t="shared" si="55"/>
        <v>14.123314982089097</v>
      </c>
    </row>
    <row r="183" spans="1:28" ht="18" customHeight="1" thickBot="1">
      <c r="A183" s="320" t="s">
        <v>11</v>
      </c>
      <c r="B183" s="312" t="s">
        <v>40</v>
      </c>
      <c r="C183" s="315"/>
      <c r="D183" s="315"/>
      <c r="E183" s="315"/>
      <c r="F183" s="315"/>
      <c r="G183" s="315">
        <v>-6.2730000000010833E-3</v>
      </c>
      <c r="H183" s="315">
        <v>-6.2240000000004514E-3</v>
      </c>
      <c r="I183" s="315">
        <v>-5.8709999999999596E-3</v>
      </c>
      <c r="J183" s="315">
        <v>-5.9679999999993072E-3</v>
      </c>
      <c r="K183" s="315">
        <v>-5.8499999999988006E-3</v>
      </c>
      <c r="L183" s="315">
        <v>-5.6799999999990192E-3</v>
      </c>
      <c r="M183" s="315">
        <v>-5.3139999999989307E-3</v>
      </c>
      <c r="N183" s="315">
        <v>-5.0949999999989615E-3</v>
      </c>
      <c r="O183" s="315">
        <v>-4.0759999999995244E-3</v>
      </c>
      <c r="P183" s="315">
        <v>-1.0459999999996583E-3</v>
      </c>
      <c r="Q183" s="315">
        <v>0</v>
      </c>
      <c r="R183" s="315">
        <v>0.44570000000000132</v>
      </c>
      <c r="S183" s="315">
        <v>0.2</v>
      </c>
      <c r="T183" s="315">
        <v>0</v>
      </c>
      <c r="U183" s="315">
        <v>1</v>
      </c>
      <c r="V183" s="315">
        <v>1.4838999999995828E-2</v>
      </c>
      <c r="W183" s="315">
        <v>2.1709999999970364E-3</v>
      </c>
      <c r="X183" s="315">
        <v>7.0689999999977715E-3</v>
      </c>
      <c r="Y183" s="315">
        <v>1.0183128798361807E-2</v>
      </c>
      <c r="Z183" s="663"/>
      <c r="AA183" s="663"/>
      <c r="AB183" s="663"/>
    </row>
    <row r="184" spans="1:28" ht="18" customHeight="1" thickBot="1">
      <c r="A184" s="320" t="s">
        <v>12</v>
      </c>
      <c r="B184" s="312" t="s">
        <v>41</v>
      </c>
      <c r="C184" s="315"/>
      <c r="D184" s="315"/>
      <c r="E184" s="315"/>
      <c r="F184" s="315"/>
      <c r="G184" s="315">
        <v>184.92789599999992</v>
      </c>
      <c r="H184" s="315">
        <v>376.10500099999996</v>
      </c>
      <c r="I184" s="315">
        <v>277.28706699999992</v>
      </c>
      <c r="J184" s="315">
        <v>251.9998599999999</v>
      </c>
      <c r="K184" s="315">
        <v>260.25441299999972</v>
      </c>
      <c r="L184" s="315">
        <v>262.14285999999964</v>
      </c>
      <c r="M184" s="315">
        <v>186.26792299999966</v>
      </c>
      <c r="N184" s="315">
        <v>165.52049399999964</v>
      </c>
      <c r="O184" s="315">
        <v>128.48826799999955</v>
      </c>
      <c r="P184" s="315">
        <v>71.488152999999556</v>
      </c>
      <c r="Q184" s="315">
        <v>92.329499999999598</v>
      </c>
      <c r="R184" s="315">
        <v>8.4496999999995523</v>
      </c>
      <c r="S184" s="315">
        <v>41.9</v>
      </c>
      <c r="T184" s="315">
        <v>0.1</v>
      </c>
      <c r="U184" s="315">
        <v>49.5</v>
      </c>
      <c r="V184" s="315">
        <v>4.4556000000284257E-2</v>
      </c>
      <c r="W184" s="315">
        <v>157.52350900000022</v>
      </c>
      <c r="X184" s="315">
        <v>165.84616799999998</v>
      </c>
      <c r="Y184" s="315">
        <v>200.00622700981859</v>
      </c>
      <c r="Z184" s="663">
        <f t="shared" si="53"/>
        <v>20.597436420610336</v>
      </c>
      <c r="AA184" s="663">
        <f t="shared" si="54"/>
        <v>189.69124940300966</v>
      </c>
      <c r="AB184" s="663">
        <f t="shared" si="55"/>
        <v>-4.834940122817633</v>
      </c>
    </row>
    <row r="185" spans="1:28" ht="18" customHeight="1" thickBot="1">
      <c r="A185" s="320" t="s">
        <v>13</v>
      </c>
      <c r="B185" s="312" t="s">
        <v>42</v>
      </c>
      <c r="C185" s="315"/>
      <c r="D185" s="315"/>
      <c r="E185" s="315"/>
      <c r="F185" s="315"/>
      <c r="G185" s="315">
        <v>1.3741350000000017</v>
      </c>
      <c r="H185" s="315">
        <v>1.3967350000000014</v>
      </c>
      <c r="I185" s="315">
        <v>1.3987690000000015</v>
      </c>
      <c r="J185" s="315">
        <v>1.3993690000000019</v>
      </c>
      <c r="K185" s="315">
        <v>1.3908690000000012</v>
      </c>
      <c r="L185" s="315">
        <v>1.3907690000000015</v>
      </c>
      <c r="M185" s="315">
        <v>1.3929650000000011</v>
      </c>
      <c r="N185" s="315">
        <v>1.3959030000000006</v>
      </c>
      <c r="O185" s="315">
        <v>1.3977250000000003</v>
      </c>
      <c r="P185" s="315">
        <v>1.3970450000000003</v>
      </c>
      <c r="Q185" s="315">
        <v>1.3958000000000004</v>
      </c>
      <c r="R185" s="315">
        <v>0</v>
      </c>
      <c r="S185" s="315">
        <v>1.4</v>
      </c>
      <c r="T185" s="315">
        <v>1.9</v>
      </c>
      <c r="U185" s="315">
        <v>1.9</v>
      </c>
      <c r="V185" s="315">
        <v>0.52916000000000274</v>
      </c>
      <c r="W185" s="315">
        <v>3.8030000000002673E-2</v>
      </c>
      <c r="X185" s="315">
        <v>2.9299999999987669E-4</v>
      </c>
      <c r="Y185" s="315">
        <v>3.8135028928295789E-2</v>
      </c>
      <c r="Z185" s="663"/>
      <c r="AA185" s="663"/>
      <c r="AB185" s="663"/>
    </row>
    <row r="186" spans="1:28" ht="18" customHeight="1" thickBot="1">
      <c r="A186" s="320" t="s">
        <v>14</v>
      </c>
      <c r="B186" s="312" t="s">
        <v>43</v>
      </c>
      <c r="C186" s="315"/>
      <c r="D186" s="315"/>
      <c r="E186" s="315"/>
      <c r="F186" s="315"/>
      <c r="G186" s="313">
        <v>0</v>
      </c>
      <c r="H186" s="313">
        <v>0</v>
      </c>
      <c r="I186" s="313">
        <v>0</v>
      </c>
      <c r="J186" s="313">
        <v>0</v>
      </c>
      <c r="K186" s="313">
        <v>0</v>
      </c>
      <c r="L186" s="313">
        <v>0</v>
      </c>
      <c r="M186" s="313">
        <v>0</v>
      </c>
      <c r="N186" s="313">
        <v>0</v>
      </c>
      <c r="O186" s="313">
        <v>0</v>
      </c>
      <c r="P186" s="313">
        <v>0</v>
      </c>
      <c r="Q186" s="313">
        <v>0</v>
      </c>
      <c r="R186" s="313">
        <v>0</v>
      </c>
      <c r="S186" s="313">
        <v>0</v>
      </c>
      <c r="T186" s="313">
        <v>0</v>
      </c>
      <c r="U186" s="313">
        <v>0</v>
      </c>
      <c r="V186" s="313">
        <v>0</v>
      </c>
      <c r="W186" s="313">
        <v>0</v>
      </c>
      <c r="X186" s="313">
        <v>0</v>
      </c>
      <c r="Y186" s="313">
        <v>0</v>
      </c>
      <c r="Z186" s="663"/>
      <c r="AA186" s="663"/>
      <c r="AB186" s="663"/>
    </row>
    <row r="187" spans="1:28" ht="18" customHeight="1" thickBot="1">
      <c r="A187" s="320" t="s">
        <v>15</v>
      </c>
      <c r="B187" s="312" t="s">
        <v>44</v>
      </c>
      <c r="C187" s="315"/>
      <c r="D187" s="315"/>
      <c r="E187" s="315"/>
      <c r="F187" s="315"/>
      <c r="G187" s="313">
        <v>0</v>
      </c>
      <c r="H187" s="313">
        <v>0</v>
      </c>
      <c r="I187" s="313">
        <v>0</v>
      </c>
      <c r="J187" s="313">
        <v>0</v>
      </c>
      <c r="K187" s="313">
        <v>0</v>
      </c>
      <c r="L187" s="313">
        <v>0</v>
      </c>
      <c r="M187" s="313">
        <v>0</v>
      </c>
      <c r="N187" s="313">
        <v>0</v>
      </c>
      <c r="O187" s="313">
        <v>0</v>
      </c>
      <c r="P187" s="313">
        <v>0</v>
      </c>
      <c r="Q187" s="313">
        <v>0</v>
      </c>
      <c r="R187" s="313">
        <v>0</v>
      </c>
      <c r="S187" s="313">
        <v>0</v>
      </c>
      <c r="T187" s="313">
        <v>0</v>
      </c>
      <c r="U187" s="313">
        <v>0</v>
      </c>
      <c r="V187" s="313">
        <v>0</v>
      </c>
      <c r="W187" s="313">
        <v>0</v>
      </c>
      <c r="X187" s="313">
        <v>0</v>
      </c>
      <c r="Y187" s="313">
        <v>0</v>
      </c>
      <c r="Z187" s="663"/>
      <c r="AA187" s="663"/>
      <c r="AB187" s="663"/>
    </row>
    <row r="188" spans="1:28" ht="18" customHeight="1" thickBot="1">
      <c r="A188" s="320" t="s">
        <v>16</v>
      </c>
      <c r="B188" s="312" t="s">
        <v>45</v>
      </c>
      <c r="C188" s="315"/>
      <c r="D188" s="315"/>
      <c r="E188" s="315"/>
      <c r="F188" s="315"/>
      <c r="G188" s="313">
        <v>0</v>
      </c>
      <c r="H188" s="313">
        <v>0</v>
      </c>
      <c r="I188" s="313">
        <v>0</v>
      </c>
      <c r="J188" s="313">
        <v>0</v>
      </c>
      <c r="K188" s="313">
        <v>0</v>
      </c>
      <c r="L188" s="313">
        <v>0</v>
      </c>
      <c r="M188" s="313">
        <v>0</v>
      </c>
      <c r="N188" s="313">
        <v>0</v>
      </c>
      <c r="O188" s="313">
        <v>0</v>
      </c>
      <c r="P188" s="313">
        <v>0</v>
      </c>
      <c r="Q188" s="313">
        <v>0</v>
      </c>
      <c r="R188" s="313">
        <v>0</v>
      </c>
      <c r="S188" s="313">
        <v>0</v>
      </c>
      <c r="T188" s="313">
        <v>0</v>
      </c>
      <c r="U188" s="313">
        <v>0</v>
      </c>
      <c r="V188" s="313">
        <v>0</v>
      </c>
      <c r="W188" s="313">
        <v>0</v>
      </c>
      <c r="X188" s="313">
        <v>0</v>
      </c>
      <c r="Y188" s="313">
        <v>0</v>
      </c>
      <c r="Z188" s="663"/>
      <c r="AA188" s="663"/>
      <c r="AB188" s="663"/>
    </row>
    <row r="189" spans="1:28" ht="18" customHeight="1" thickBot="1">
      <c r="A189" s="320" t="s">
        <v>17</v>
      </c>
      <c r="B189" s="312" t="s">
        <v>46</v>
      </c>
      <c r="C189" s="315"/>
      <c r="D189" s="315"/>
      <c r="E189" s="315"/>
      <c r="F189" s="315"/>
      <c r="G189" s="313">
        <v>0</v>
      </c>
      <c r="H189" s="313">
        <v>0</v>
      </c>
      <c r="I189" s="313">
        <v>0</v>
      </c>
      <c r="J189" s="313">
        <v>0</v>
      </c>
      <c r="K189" s="313">
        <v>0</v>
      </c>
      <c r="L189" s="313">
        <v>0</v>
      </c>
      <c r="M189" s="313">
        <v>0</v>
      </c>
      <c r="N189" s="313">
        <v>0</v>
      </c>
      <c r="O189" s="313">
        <v>0</v>
      </c>
      <c r="P189" s="313">
        <v>0</v>
      </c>
      <c r="Q189" s="313">
        <v>0</v>
      </c>
      <c r="R189" s="313">
        <v>0</v>
      </c>
      <c r="S189" s="313">
        <v>0</v>
      </c>
      <c r="T189" s="313">
        <v>0</v>
      </c>
      <c r="U189" s="313">
        <v>0</v>
      </c>
      <c r="V189" s="313">
        <v>0</v>
      </c>
      <c r="W189" s="313">
        <v>0</v>
      </c>
      <c r="X189" s="313">
        <v>0</v>
      </c>
      <c r="Y189" s="313">
        <v>0</v>
      </c>
      <c r="Z189" s="663"/>
      <c r="AA189" s="663"/>
      <c r="AB189" s="663"/>
    </row>
    <row r="190" spans="1:28" ht="18" customHeight="1" thickBot="1">
      <c r="A190" s="320" t="s">
        <v>18</v>
      </c>
      <c r="B190" s="312" t="s">
        <v>47</v>
      </c>
      <c r="C190" s="315"/>
      <c r="D190" s="315"/>
      <c r="E190" s="315"/>
      <c r="F190" s="315"/>
      <c r="G190" s="313">
        <v>0</v>
      </c>
      <c r="H190" s="313">
        <v>0</v>
      </c>
      <c r="I190" s="313">
        <v>0</v>
      </c>
      <c r="J190" s="313">
        <v>0</v>
      </c>
      <c r="K190" s="313">
        <v>0</v>
      </c>
      <c r="L190" s="313">
        <v>0</v>
      </c>
      <c r="M190" s="313">
        <v>0</v>
      </c>
      <c r="N190" s="313">
        <v>0</v>
      </c>
      <c r="O190" s="313">
        <v>0</v>
      </c>
      <c r="P190" s="313">
        <v>0</v>
      </c>
      <c r="Q190" s="313">
        <v>0</v>
      </c>
      <c r="R190" s="313">
        <v>0</v>
      </c>
      <c r="S190" s="313">
        <v>0</v>
      </c>
      <c r="T190" s="313">
        <v>0</v>
      </c>
      <c r="U190" s="313">
        <v>0</v>
      </c>
      <c r="V190" s="313">
        <v>0</v>
      </c>
      <c r="W190" s="313">
        <v>0</v>
      </c>
      <c r="X190" s="313">
        <v>0</v>
      </c>
      <c r="Y190" s="313">
        <v>0</v>
      </c>
      <c r="Z190" s="663"/>
      <c r="AA190" s="663"/>
      <c r="AB190" s="663"/>
    </row>
    <row r="191" spans="1:28" ht="18" customHeight="1" thickBot="1">
      <c r="A191" s="320" t="s">
        <v>19</v>
      </c>
      <c r="B191" s="312" t="s">
        <v>48</v>
      </c>
      <c r="C191" s="315"/>
      <c r="D191" s="315"/>
      <c r="E191" s="315"/>
      <c r="F191" s="315"/>
      <c r="G191" s="313">
        <v>0</v>
      </c>
      <c r="H191" s="313">
        <v>0</v>
      </c>
      <c r="I191" s="313">
        <v>0</v>
      </c>
      <c r="J191" s="313">
        <v>0</v>
      </c>
      <c r="K191" s="313">
        <v>0</v>
      </c>
      <c r="L191" s="313">
        <v>0</v>
      </c>
      <c r="M191" s="313">
        <v>0</v>
      </c>
      <c r="N191" s="313">
        <v>0</v>
      </c>
      <c r="O191" s="313">
        <v>0</v>
      </c>
      <c r="P191" s="313">
        <v>0</v>
      </c>
      <c r="Q191" s="313">
        <v>0</v>
      </c>
      <c r="R191" s="313">
        <v>0</v>
      </c>
      <c r="S191" s="313">
        <v>0</v>
      </c>
      <c r="T191" s="313">
        <v>0</v>
      </c>
      <c r="U191" s="313">
        <v>0</v>
      </c>
      <c r="V191" s="313">
        <v>0</v>
      </c>
      <c r="W191" s="313">
        <v>0</v>
      </c>
      <c r="X191" s="313">
        <v>0</v>
      </c>
      <c r="Y191" s="313">
        <v>0</v>
      </c>
      <c r="Z191" s="663"/>
      <c r="AA191" s="663"/>
      <c r="AB191" s="663"/>
    </row>
    <row r="192" spans="1:28" ht="18" customHeight="1" thickBot="1">
      <c r="A192" s="320" t="s">
        <v>20</v>
      </c>
      <c r="B192" s="312" t="s">
        <v>49</v>
      </c>
      <c r="C192" s="315"/>
      <c r="D192" s="315"/>
      <c r="E192" s="315"/>
      <c r="F192" s="315"/>
      <c r="G192" s="313">
        <v>0</v>
      </c>
      <c r="H192" s="313">
        <v>0</v>
      </c>
      <c r="I192" s="313">
        <v>0</v>
      </c>
      <c r="J192" s="313">
        <v>0</v>
      </c>
      <c r="K192" s="313">
        <v>0</v>
      </c>
      <c r="L192" s="313">
        <v>0</v>
      </c>
      <c r="M192" s="313">
        <v>0</v>
      </c>
      <c r="N192" s="313">
        <v>0</v>
      </c>
      <c r="O192" s="313">
        <v>0</v>
      </c>
      <c r="P192" s="313">
        <v>0</v>
      </c>
      <c r="Q192" s="313">
        <v>0</v>
      </c>
      <c r="R192" s="313">
        <v>0</v>
      </c>
      <c r="S192" s="313">
        <v>0</v>
      </c>
      <c r="T192" s="313">
        <v>0</v>
      </c>
      <c r="U192" s="313">
        <v>0</v>
      </c>
      <c r="V192" s="313">
        <v>0</v>
      </c>
      <c r="W192" s="313">
        <v>0</v>
      </c>
      <c r="X192" s="313">
        <v>0</v>
      </c>
      <c r="Y192" s="313">
        <v>0</v>
      </c>
      <c r="Z192" s="663"/>
      <c r="AA192" s="663"/>
      <c r="AB192" s="663"/>
    </row>
    <row r="193" spans="1:28" ht="18" customHeight="1" thickBot="1">
      <c r="A193" s="320" t="s">
        <v>21</v>
      </c>
      <c r="B193" s="312" t="s">
        <v>50</v>
      </c>
      <c r="C193" s="315"/>
      <c r="D193" s="315"/>
      <c r="E193" s="315"/>
      <c r="F193" s="315"/>
      <c r="G193" s="313">
        <v>0</v>
      </c>
      <c r="H193" s="313">
        <v>0</v>
      </c>
      <c r="I193" s="313">
        <v>0</v>
      </c>
      <c r="J193" s="313">
        <v>0</v>
      </c>
      <c r="K193" s="313">
        <v>0</v>
      </c>
      <c r="L193" s="313">
        <v>0</v>
      </c>
      <c r="M193" s="313">
        <v>0</v>
      </c>
      <c r="N193" s="313">
        <v>0</v>
      </c>
      <c r="O193" s="313">
        <v>0</v>
      </c>
      <c r="P193" s="313">
        <v>0</v>
      </c>
      <c r="Q193" s="313">
        <v>0</v>
      </c>
      <c r="R193" s="313">
        <v>0</v>
      </c>
      <c r="S193" s="313">
        <v>0</v>
      </c>
      <c r="T193" s="313">
        <v>0</v>
      </c>
      <c r="U193" s="313">
        <v>0</v>
      </c>
      <c r="V193" s="313">
        <v>0</v>
      </c>
      <c r="W193" s="313">
        <v>0</v>
      </c>
      <c r="X193" s="313">
        <v>0</v>
      </c>
      <c r="Y193" s="313">
        <v>0</v>
      </c>
      <c r="Z193" s="663"/>
      <c r="AA193" s="663"/>
      <c r="AB193" s="663"/>
    </row>
    <row r="194" spans="1:28" ht="18" customHeight="1" thickBot="1">
      <c r="A194" s="320" t="s">
        <v>22</v>
      </c>
      <c r="B194" s="312" t="s">
        <v>51</v>
      </c>
      <c r="C194" s="315"/>
      <c r="D194" s="315"/>
      <c r="E194" s="315"/>
      <c r="F194" s="315"/>
      <c r="G194" s="315">
        <v>45.804228999999893</v>
      </c>
      <c r="H194" s="315">
        <v>50.109328999999903</v>
      </c>
      <c r="I194" s="315">
        <v>41.865158999999906</v>
      </c>
      <c r="J194" s="315">
        <v>46.704558999999918</v>
      </c>
      <c r="K194" s="315">
        <v>39.351178999999931</v>
      </c>
      <c r="L194" s="315">
        <v>40.665378999999902</v>
      </c>
      <c r="M194" s="315">
        <v>34.135373999999914</v>
      </c>
      <c r="N194" s="315">
        <v>26.590653999999915</v>
      </c>
      <c r="O194" s="315">
        <v>20.136413999999945</v>
      </c>
      <c r="P194" s="315">
        <v>3.7102179999999549</v>
      </c>
      <c r="Q194" s="315">
        <v>18.63009999999997</v>
      </c>
      <c r="R194" s="315">
        <v>-4.2600000000007299E-2</v>
      </c>
      <c r="S194" s="315">
        <v>18.5</v>
      </c>
      <c r="T194" s="315">
        <v>0</v>
      </c>
      <c r="U194" s="315">
        <v>7.3319999999999999</v>
      </c>
      <c r="V194" s="315">
        <v>4.3259999999563092E-3</v>
      </c>
      <c r="W194" s="316">
        <v>2.3499999998080057E-3</v>
      </c>
      <c r="X194" s="316">
        <v>-6.0820000001626795E-3</v>
      </c>
      <c r="Y194" s="316">
        <v>7.026640020154673E-2</v>
      </c>
      <c r="Z194" s="663"/>
      <c r="AA194" s="663"/>
      <c r="AB194" s="663"/>
    </row>
    <row r="195" spans="1:28" ht="18" customHeight="1" thickBot="1">
      <c r="A195" s="320" t="s">
        <v>23</v>
      </c>
      <c r="B195" s="312" t="s">
        <v>52</v>
      </c>
      <c r="C195" s="315"/>
      <c r="D195" s="315"/>
      <c r="E195" s="315"/>
      <c r="F195" s="315"/>
      <c r="G195" s="313">
        <v>0</v>
      </c>
      <c r="H195" s="313">
        <v>0</v>
      </c>
      <c r="I195" s="313">
        <v>0</v>
      </c>
      <c r="J195" s="313">
        <v>0</v>
      </c>
      <c r="K195" s="313">
        <v>0</v>
      </c>
      <c r="L195" s="313">
        <v>0</v>
      </c>
      <c r="M195" s="313">
        <v>0</v>
      </c>
      <c r="N195" s="313">
        <v>0</v>
      </c>
      <c r="O195" s="313">
        <v>0</v>
      </c>
      <c r="P195" s="313">
        <v>0</v>
      </c>
      <c r="Q195" s="313">
        <v>0</v>
      </c>
      <c r="R195" s="313">
        <v>0</v>
      </c>
      <c r="S195" s="313">
        <v>0</v>
      </c>
      <c r="T195" s="313">
        <v>0</v>
      </c>
      <c r="U195" s="313">
        <v>0</v>
      </c>
      <c r="V195" s="313">
        <v>0</v>
      </c>
      <c r="W195" s="313">
        <v>0</v>
      </c>
      <c r="X195" s="313">
        <v>0</v>
      </c>
      <c r="Y195" s="313">
        <v>0</v>
      </c>
      <c r="Z195" s="663"/>
      <c r="AA195" s="663"/>
      <c r="AB195" s="663"/>
    </row>
    <row r="196" spans="1:28" ht="18" customHeight="1" thickBot="1">
      <c r="A196" s="320" t="s">
        <v>24</v>
      </c>
      <c r="B196" s="312" t="s">
        <v>53</v>
      </c>
      <c r="C196" s="315"/>
      <c r="D196" s="315"/>
      <c r="E196" s="315"/>
      <c r="F196" s="315"/>
      <c r="G196" s="313">
        <v>0</v>
      </c>
      <c r="H196" s="313">
        <v>0</v>
      </c>
      <c r="I196" s="313">
        <v>0</v>
      </c>
      <c r="J196" s="313">
        <v>0</v>
      </c>
      <c r="K196" s="313">
        <v>0</v>
      </c>
      <c r="L196" s="313">
        <v>0</v>
      </c>
      <c r="M196" s="313">
        <v>0</v>
      </c>
      <c r="N196" s="313">
        <v>0</v>
      </c>
      <c r="O196" s="313">
        <v>0</v>
      </c>
      <c r="P196" s="313">
        <v>0</v>
      </c>
      <c r="Q196" s="313">
        <v>0</v>
      </c>
      <c r="R196" s="313">
        <v>0</v>
      </c>
      <c r="S196" s="313">
        <v>0</v>
      </c>
      <c r="T196" s="313">
        <v>0</v>
      </c>
      <c r="U196" s="313">
        <v>0</v>
      </c>
      <c r="V196" s="313">
        <v>0</v>
      </c>
      <c r="W196" s="313">
        <v>0</v>
      </c>
      <c r="X196" s="313">
        <v>0</v>
      </c>
      <c r="Y196" s="313">
        <v>0</v>
      </c>
      <c r="Z196" s="663"/>
      <c r="AA196" s="663"/>
      <c r="AB196" s="663"/>
    </row>
    <row r="197" spans="1:28" ht="18" customHeight="1" thickBot="1">
      <c r="A197" s="320" t="s">
        <v>25</v>
      </c>
      <c r="B197" s="312" t="s">
        <v>54</v>
      </c>
      <c r="C197" s="315"/>
      <c r="D197" s="315"/>
      <c r="E197" s="315"/>
      <c r="F197" s="315"/>
      <c r="G197" s="313">
        <v>0</v>
      </c>
      <c r="H197" s="313">
        <v>0</v>
      </c>
      <c r="I197" s="313">
        <v>0</v>
      </c>
      <c r="J197" s="313">
        <v>0</v>
      </c>
      <c r="K197" s="313">
        <v>0</v>
      </c>
      <c r="L197" s="313">
        <v>0</v>
      </c>
      <c r="M197" s="313">
        <v>0</v>
      </c>
      <c r="N197" s="313">
        <v>0</v>
      </c>
      <c r="O197" s="313">
        <v>0</v>
      </c>
      <c r="P197" s="313">
        <v>0</v>
      </c>
      <c r="Q197" s="313">
        <v>0</v>
      </c>
      <c r="R197" s="313">
        <v>0</v>
      </c>
      <c r="S197" s="313">
        <v>0</v>
      </c>
      <c r="T197" s="313">
        <v>0</v>
      </c>
      <c r="U197" s="313">
        <v>0</v>
      </c>
      <c r="V197" s="313">
        <v>0</v>
      </c>
      <c r="W197" s="313">
        <v>0</v>
      </c>
      <c r="X197" s="313">
        <v>0</v>
      </c>
      <c r="Y197" s="313">
        <v>0</v>
      </c>
      <c r="Z197" s="663"/>
      <c r="AA197" s="663"/>
      <c r="AB197" s="663"/>
    </row>
    <row r="198" spans="1:28" ht="18" customHeight="1" thickBot="1">
      <c r="A198" s="320" t="s">
        <v>26</v>
      </c>
      <c r="B198" s="312" t="s">
        <v>55</v>
      </c>
      <c r="C198" s="315"/>
      <c r="D198" s="315"/>
      <c r="E198" s="315"/>
      <c r="F198" s="315"/>
      <c r="G198" s="313">
        <v>0</v>
      </c>
      <c r="H198" s="313">
        <v>0</v>
      </c>
      <c r="I198" s="313">
        <v>0</v>
      </c>
      <c r="J198" s="313">
        <v>0</v>
      </c>
      <c r="K198" s="313">
        <v>0</v>
      </c>
      <c r="L198" s="313">
        <v>0</v>
      </c>
      <c r="M198" s="313">
        <v>0</v>
      </c>
      <c r="N198" s="313">
        <v>0</v>
      </c>
      <c r="O198" s="313">
        <v>0</v>
      </c>
      <c r="P198" s="313">
        <v>0</v>
      </c>
      <c r="Q198" s="313">
        <v>0</v>
      </c>
      <c r="R198" s="313">
        <v>0</v>
      </c>
      <c r="S198" s="313">
        <v>0</v>
      </c>
      <c r="T198" s="313">
        <v>0</v>
      </c>
      <c r="U198" s="313">
        <v>0</v>
      </c>
      <c r="V198" s="313">
        <v>0</v>
      </c>
      <c r="W198" s="313">
        <v>0</v>
      </c>
      <c r="X198" s="313">
        <v>0</v>
      </c>
      <c r="Y198" s="313">
        <v>0</v>
      </c>
      <c r="Z198" s="663"/>
      <c r="AA198" s="663"/>
      <c r="AB198" s="663"/>
    </row>
    <row r="199" spans="1:28" ht="18" customHeight="1" thickBot="1">
      <c r="A199" s="320" t="s">
        <v>27</v>
      </c>
      <c r="B199" s="312" t="s">
        <v>56</v>
      </c>
      <c r="C199" s="315"/>
      <c r="D199" s="315"/>
      <c r="E199" s="315"/>
      <c r="F199" s="315"/>
      <c r="G199" s="313">
        <v>0</v>
      </c>
      <c r="H199" s="313">
        <v>0</v>
      </c>
      <c r="I199" s="313">
        <v>0</v>
      </c>
      <c r="J199" s="313">
        <v>0</v>
      </c>
      <c r="K199" s="313">
        <v>0</v>
      </c>
      <c r="L199" s="313">
        <v>0</v>
      </c>
      <c r="M199" s="313">
        <v>0</v>
      </c>
      <c r="N199" s="313">
        <v>0</v>
      </c>
      <c r="O199" s="313">
        <v>0</v>
      </c>
      <c r="P199" s="313">
        <v>0</v>
      </c>
      <c r="Q199" s="313">
        <v>0</v>
      </c>
      <c r="R199" s="313">
        <v>0</v>
      </c>
      <c r="S199" s="313">
        <v>0</v>
      </c>
      <c r="T199" s="313">
        <v>0</v>
      </c>
      <c r="U199" s="313">
        <v>0</v>
      </c>
      <c r="V199" s="313">
        <v>0</v>
      </c>
      <c r="W199" s="313">
        <v>0</v>
      </c>
      <c r="X199" s="313">
        <v>0</v>
      </c>
      <c r="Y199" s="313">
        <v>0</v>
      </c>
      <c r="Z199" s="663"/>
      <c r="AA199" s="663"/>
      <c r="AB199" s="663"/>
    </row>
    <row r="200" spans="1:28" ht="18" customHeight="1">
      <c r="A200" s="499" t="s">
        <v>1002</v>
      </c>
      <c r="B200" s="499"/>
      <c r="C200" s="500"/>
      <c r="D200" s="500"/>
      <c r="E200" s="500"/>
      <c r="F200" s="500"/>
      <c r="G200" s="446"/>
      <c r="H200" s="500"/>
      <c r="I200" s="500"/>
      <c r="J200" s="500"/>
      <c r="K200" s="500"/>
      <c r="L200" s="500"/>
      <c r="M200" s="500"/>
      <c r="N200" s="500"/>
      <c r="O200" s="500"/>
      <c r="P200" s="500"/>
      <c r="Q200" s="500"/>
      <c r="R200" s="500"/>
      <c r="S200" s="500"/>
      <c r="T200" s="500"/>
      <c r="U200" s="500"/>
      <c r="V200" s="500"/>
      <c r="W200" s="500"/>
      <c r="X200" s="500"/>
      <c r="Y200" s="500"/>
      <c r="Z200" s="669"/>
      <c r="AA200" s="669"/>
      <c r="AB200" s="669"/>
    </row>
    <row r="201" spans="1:28" ht="18" customHeight="1">
      <c r="A201" s="499" t="s">
        <v>1004</v>
      </c>
      <c r="B201" s="443"/>
      <c r="C201" s="443"/>
      <c r="D201" s="443"/>
      <c r="E201" s="443"/>
      <c r="F201" s="443"/>
      <c r="G201" s="443"/>
      <c r="H201" s="443"/>
      <c r="I201" s="443"/>
      <c r="J201" s="443"/>
      <c r="K201" s="443"/>
      <c r="L201" s="443"/>
      <c r="M201" s="443"/>
      <c r="N201" s="443"/>
      <c r="O201" s="443"/>
      <c r="P201" s="443"/>
      <c r="Q201" s="443"/>
      <c r="R201" s="443"/>
      <c r="S201" s="443"/>
      <c r="T201" s="443"/>
      <c r="U201" s="443"/>
      <c r="V201" s="443"/>
      <c r="W201" s="443"/>
      <c r="X201" s="443"/>
      <c r="Y201" s="443"/>
      <c r="Z201" s="661"/>
      <c r="AA201" s="661"/>
      <c r="AB201" s="668"/>
    </row>
    <row r="202" spans="1:28">
      <c r="AB202" s="671"/>
    </row>
    <row r="203" spans="1:28">
      <c r="AB203" s="671"/>
    </row>
    <row r="204" spans="1:28">
      <c r="AB204" s="671"/>
    </row>
    <row r="205" spans="1:28">
      <c r="AB205" s="671"/>
    </row>
    <row r="206" spans="1:28">
      <c r="AB206" s="671"/>
    </row>
    <row r="207" spans="1:28">
      <c r="AB207" s="671"/>
    </row>
    <row r="208" spans="1:28">
      <c r="AB208" s="671"/>
    </row>
    <row r="209" spans="28:28">
      <c r="AB209" s="671"/>
    </row>
    <row r="210" spans="28:28">
      <c r="AB210" s="671"/>
    </row>
    <row r="211" spans="28:28">
      <c r="AB211" s="671"/>
    </row>
    <row r="212" spans="28:28">
      <c r="AB212" s="671"/>
    </row>
    <row r="213" spans="28:28">
      <c r="AB213" s="671"/>
    </row>
  </sheetData>
  <mergeCells count="12">
    <mergeCell ref="C170:Y170"/>
    <mergeCell ref="C102:X102"/>
    <mergeCell ref="C36:X36"/>
    <mergeCell ref="C3:Y3"/>
    <mergeCell ref="C69:Y69"/>
    <mergeCell ref="C136:Y136"/>
    <mergeCell ref="Z170:AA170"/>
    <mergeCell ref="Z102:AA102"/>
    <mergeCell ref="Z136:AA136"/>
    <mergeCell ref="Z3:AA3"/>
    <mergeCell ref="Z36:AA36"/>
    <mergeCell ref="Z69:AA69"/>
  </mergeCells>
  <pageMargins left="0.7" right="0.7" top="0.75" bottom="0.75" header="0.3" footer="0.3"/>
  <pageSetup paperSize="9" orientation="portrait" verticalDpi="0" r:id="rId1"/>
  <ignoredErrors>
    <ignoredError sqref="AB170 AB136 AB102 AB69 AB36"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28290"/>
  </sheetPr>
  <dimension ref="A1:S21"/>
  <sheetViews>
    <sheetView zoomScale="70" zoomScaleNormal="70" workbookViewId="0"/>
  </sheetViews>
  <sheetFormatPr defaultColWidth="9.28515625" defaultRowHeight="18" customHeight="1"/>
  <cols>
    <col min="1" max="1" width="40.28515625" style="443" customWidth="1"/>
    <col min="2" max="17" width="14.42578125" style="443" customWidth="1"/>
    <col min="18" max="18" width="14.42578125" style="436" customWidth="1"/>
    <col min="19" max="19" width="15.7109375" style="436" bestFit="1" customWidth="1"/>
    <col min="20" max="16384" width="9.28515625" style="436"/>
  </cols>
  <sheetData>
    <row r="1" spans="1:19" s="443" customFormat="1" ht="18" customHeight="1">
      <c r="A1" s="436"/>
      <c r="B1" s="436"/>
      <c r="C1" s="436"/>
      <c r="D1" s="436"/>
      <c r="E1" s="436"/>
      <c r="F1" s="436"/>
      <c r="G1" s="436"/>
      <c r="H1" s="436"/>
      <c r="I1" s="436"/>
      <c r="J1" s="436"/>
      <c r="K1" s="436"/>
      <c r="L1" s="436"/>
      <c r="M1" s="436"/>
      <c r="N1" s="436"/>
      <c r="O1" s="436"/>
      <c r="P1" s="436"/>
      <c r="Q1" s="436"/>
    </row>
    <row r="2" spans="1:19" ht="18" customHeight="1">
      <c r="A2" s="438" t="s">
        <v>935</v>
      </c>
      <c r="B2" s="438"/>
      <c r="C2" s="438"/>
      <c r="D2" s="438"/>
      <c r="E2" s="438"/>
      <c r="F2" s="438"/>
      <c r="G2" s="439"/>
      <c r="H2" s="439"/>
      <c r="I2" s="439"/>
      <c r="J2" s="439"/>
      <c r="K2" s="439"/>
      <c r="R2" s="443"/>
      <c r="S2" s="443"/>
    </row>
    <row r="3" spans="1:19" ht="18" customHeight="1">
      <c r="A3" s="203"/>
      <c r="B3" s="771" t="s">
        <v>935</v>
      </c>
      <c r="C3" s="772"/>
      <c r="D3" s="772"/>
      <c r="E3" s="772"/>
      <c r="F3" s="772"/>
      <c r="G3" s="772"/>
      <c r="H3" s="772"/>
      <c r="I3" s="772"/>
      <c r="J3" s="772"/>
      <c r="K3" s="772"/>
      <c r="L3" s="772"/>
      <c r="M3" s="772"/>
      <c r="N3" s="772"/>
      <c r="O3" s="772"/>
      <c r="P3" s="772"/>
      <c r="Q3" s="772"/>
      <c r="R3" s="772"/>
      <c r="S3" s="772"/>
    </row>
    <row r="4" spans="1:19" ht="18" customHeight="1" thickBot="1">
      <c r="A4" s="203"/>
      <c r="B4" s="394" t="s">
        <v>89</v>
      </c>
      <c r="C4" s="203" t="s">
        <v>88</v>
      </c>
      <c r="D4" s="394" t="s">
        <v>87</v>
      </c>
      <c r="E4" s="203" t="s">
        <v>86</v>
      </c>
      <c r="F4" s="394" t="s">
        <v>85</v>
      </c>
      <c r="G4" s="203" t="s">
        <v>84</v>
      </c>
      <c r="H4" s="203" t="s">
        <v>159</v>
      </c>
      <c r="I4" s="394" t="s">
        <v>160</v>
      </c>
      <c r="J4" s="203" t="s">
        <v>211</v>
      </c>
      <c r="K4" s="395" t="s">
        <v>212</v>
      </c>
      <c r="L4" s="395" t="s">
        <v>213</v>
      </c>
      <c r="M4" s="395" t="s">
        <v>338</v>
      </c>
      <c r="N4" s="395" t="s">
        <v>346</v>
      </c>
      <c r="O4" s="395" t="s">
        <v>347</v>
      </c>
      <c r="P4" s="395" t="s">
        <v>404</v>
      </c>
      <c r="Q4" s="395" t="s">
        <v>869</v>
      </c>
      <c r="R4" s="395" t="s">
        <v>883</v>
      </c>
      <c r="S4" s="394" t="s">
        <v>973</v>
      </c>
    </row>
    <row r="5" spans="1:19" ht="18" customHeight="1" thickBot="1">
      <c r="A5" s="295" t="s">
        <v>369</v>
      </c>
      <c r="B5" s="300">
        <v>3.3462429499999997</v>
      </c>
      <c r="C5" s="300">
        <v>3.3317219800000002</v>
      </c>
      <c r="D5" s="300">
        <v>3.64504311</v>
      </c>
      <c r="E5" s="300">
        <v>3.5497079300000003</v>
      </c>
      <c r="F5" s="300">
        <v>3.4544575100000001</v>
      </c>
      <c r="G5" s="300">
        <v>3.3542251899999997</v>
      </c>
      <c r="H5" s="300">
        <v>3.2772802300000001</v>
      </c>
      <c r="I5" s="300">
        <v>3.2360538700000001</v>
      </c>
      <c r="J5" s="300">
        <v>3.221780400000001</v>
      </c>
      <c r="K5" s="300">
        <v>3.2369543000000007</v>
      </c>
      <c r="L5" s="300">
        <v>3.2043789300000012</v>
      </c>
      <c r="M5" s="300">
        <v>3.1825071299999999</v>
      </c>
      <c r="N5" s="300">
        <v>3.20607737</v>
      </c>
      <c r="O5" s="300">
        <v>3.2143762300000001</v>
      </c>
      <c r="P5" s="300">
        <v>3.2218566000000002</v>
      </c>
      <c r="Q5" s="300">
        <v>3.1964629599999999</v>
      </c>
      <c r="R5" s="300">
        <v>3.2110391099999998</v>
      </c>
      <c r="S5" s="426">
        <v>3.0929899999999999</v>
      </c>
    </row>
    <row r="6" spans="1:19" ht="18" customHeight="1" thickBot="1">
      <c r="A6" s="295" t="s">
        <v>370</v>
      </c>
      <c r="B6" s="300">
        <v>51.460585370826124</v>
      </c>
      <c r="C6" s="300">
        <v>53.670256123831791</v>
      </c>
      <c r="D6" s="300">
        <v>45.737977568117152</v>
      </c>
      <c r="E6" s="300">
        <v>46.68597255549416</v>
      </c>
      <c r="F6" s="300">
        <v>48.375754953199582</v>
      </c>
      <c r="G6" s="300">
        <v>47.108812929760404</v>
      </c>
      <c r="H6" s="300">
        <v>46.391887885644756</v>
      </c>
      <c r="I6" s="300">
        <v>43.045569572054127</v>
      </c>
      <c r="J6" s="300">
        <v>50.472165328214153</v>
      </c>
      <c r="K6" s="300">
        <v>46.980374112788667</v>
      </c>
      <c r="L6" s="300">
        <v>48.33228790453942</v>
      </c>
      <c r="M6" s="300">
        <v>48.991209644202762</v>
      </c>
      <c r="N6" s="300">
        <v>41.721116355966174</v>
      </c>
      <c r="O6" s="300">
        <v>54.266547074360375</v>
      </c>
      <c r="P6" s="300">
        <v>44.704879168116925</v>
      </c>
      <c r="Q6" s="300">
        <v>49.172043589080097</v>
      </c>
      <c r="R6" s="300">
        <v>47.626951824949899</v>
      </c>
      <c r="S6" s="426">
        <v>51.055719223146546</v>
      </c>
    </row>
    <row r="7" spans="1:19" ht="18" customHeight="1" thickBot="1">
      <c r="A7" s="197" t="s">
        <v>390</v>
      </c>
      <c r="B7" s="306">
        <v>172.19962100000001</v>
      </c>
      <c r="C7" s="306">
        <v>178.81437199999999</v>
      </c>
      <c r="D7" s="306">
        <v>166.71689999999998</v>
      </c>
      <c r="E7" s="306">
        <v>165.72156700000002</v>
      </c>
      <c r="F7" s="306">
        <v>167.11198999999999</v>
      </c>
      <c r="G7" s="306">
        <v>158.01356700000005</v>
      </c>
      <c r="H7" s="306">
        <v>152.03921700000006</v>
      </c>
      <c r="I7" s="306">
        <v>139.29778200000001</v>
      </c>
      <c r="J7" s="306">
        <v>162.61023299999997</v>
      </c>
      <c r="K7" s="306">
        <v>152.07332399999999</v>
      </c>
      <c r="L7" s="306">
        <v>154.87496500000003</v>
      </c>
      <c r="M7" s="306">
        <v>155.91487400000003</v>
      </c>
      <c r="N7" s="306">
        <v>133.76112700000002</v>
      </c>
      <c r="O7" s="306">
        <v>174.43309900000003</v>
      </c>
      <c r="P7" s="306">
        <v>144.03271000000001</v>
      </c>
      <c r="Q7" s="306">
        <v>157.17661599999997</v>
      </c>
      <c r="R7" s="306">
        <v>152.932005</v>
      </c>
      <c r="S7" s="427">
        <v>157.91482900000003</v>
      </c>
    </row>
    <row r="8" spans="1:19" ht="18" customHeight="1" thickBot="1">
      <c r="A8" s="402" t="s">
        <v>934</v>
      </c>
      <c r="B8" s="301">
        <v>155.23500000000001</v>
      </c>
      <c r="C8" s="301">
        <v>159.59</v>
      </c>
      <c r="D8" s="301">
        <v>146.78289999999998</v>
      </c>
      <c r="E8" s="301">
        <v>143.24538199999998</v>
      </c>
      <c r="F8" s="301">
        <v>146.71508000000003</v>
      </c>
      <c r="G8" s="301">
        <v>144.29201200000003</v>
      </c>
      <c r="H8" s="301">
        <v>135.25011999999998</v>
      </c>
      <c r="I8" s="301">
        <v>124.92481350000001</v>
      </c>
      <c r="J8" s="301">
        <v>145.20043499999997</v>
      </c>
      <c r="K8" s="301">
        <v>137.94043599999998</v>
      </c>
      <c r="L8" s="301">
        <v>139.57914199999999</v>
      </c>
      <c r="M8" s="301">
        <v>141.89677900000001</v>
      </c>
      <c r="N8" s="301">
        <v>118.57659</v>
      </c>
      <c r="O8" s="301">
        <v>156.71235300000001</v>
      </c>
      <c r="P8" s="301">
        <v>129.89494899999997</v>
      </c>
      <c r="Q8" s="301">
        <v>142.67783099999997</v>
      </c>
      <c r="R8" s="301">
        <v>137.619821</v>
      </c>
      <c r="S8" s="428">
        <v>143.93632300000002</v>
      </c>
    </row>
    <row r="9" spans="1:19" ht="18" customHeight="1" thickBot="1">
      <c r="A9" s="402" t="s">
        <v>933</v>
      </c>
      <c r="B9" s="301">
        <v>16.964621000000015</v>
      </c>
      <c r="C9" s="301">
        <v>19.224372000000002</v>
      </c>
      <c r="D9" s="301">
        <v>19.934000000000001</v>
      </c>
      <c r="E9" s="301">
        <v>22.476185000000026</v>
      </c>
      <c r="F9" s="301">
        <v>20.396909999999973</v>
      </c>
      <c r="G9" s="301">
        <v>13.721555000000022</v>
      </c>
      <c r="H9" s="301">
        <v>16.789097000000066</v>
      </c>
      <c r="I9" s="301">
        <v>14.372968499999988</v>
      </c>
      <c r="J9" s="301">
        <v>17.409798000000009</v>
      </c>
      <c r="K9" s="301">
        <v>14.132888000000007</v>
      </c>
      <c r="L9" s="301">
        <v>15.295823000000032</v>
      </c>
      <c r="M9" s="301">
        <v>14.018095000000031</v>
      </c>
      <c r="N9" s="301">
        <v>15.184537000000011</v>
      </c>
      <c r="O9" s="301">
        <v>17.720746000000013</v>
      </c>
      <c r="P9" s="301">
        <v>14.137761000000056</v>
      </c>
      <c r="Q9" s="301">
        <v>14.498785000000003</v>
      </c>
      <c r="R9" s="301">
        <v>15.312184000000009</v>
      </c>
      <c r="S9" s="428">
        <v>13.978506000000023</v>
      </c>
    </row>
    <row r="10" spans="1:19" ht="18" customHeight="1" thickBot="1">
      <c r="A10" s="197" t="s">
        <v>371</v>
      </c>
      <c r="B10" s="306">
        <v>166.45073812000001</v>
      </c>
      <c r="C10" s="306">
        <v>167.06589444999997</v>
      </c>
      <c r="D10" s="306">
        <v>150.38584272</v>
      </c>
      <c r="E10" s="306">
        <v>148.81414778000004</v>
      </c>
      <c r="F10" s="306">
        <v>156.79919384999997</v>
      </c>
      <c r="G10" s="306">
        <v>148.35398697000011</v>
      </c>
      <c r="H10" s="306">
        <v>136.63335857999999</v>
      </c>
      <c r="I10" s="306">
        <v>125.03861087000001</v>
      </c>
      <c r="J10" s="306">
        <v>134.27910588000003</v>
      </c>
      <c r="K10" s="306">
        <v>132.14897184999998</v>
      </c>
      <c r="L10" s="306">
        <v>131.63053306000006</v>
      </c>
      <c r="M10" s="306">
        <v>124.92132235</v>
      </c>
      <c r="N10" s="306">
        <v>128.25669361000004</v>
      </c>
      <c r="O10" s="306">
        <v>129.26685867</v>
      </c>
      <c r="P10" s="306">
        <v>124.67574610000005</v>
      </c>
      <c r="Q10" s="306">
        <v>129.68010611999998</v>
      </c>
      <c r="R10" s="306">
        <v>132.04484220999993</v>
      </c>
      <c r="S10" s="427">
        <v>130.5</v>
      </c>
    </row>
    <row r="11" spans="1:19" ht="18" customHeight="1" thickBot="1">
      <c r="A11" s="303" t="s">
        <v>108</v>
      </c>
      <c r="B11" s="304">
        <v>130.07437854943652</v>
      </c>
      <c r="C11" s="304">
        <v>128.71246637244215</v>
      </c>
      <c r="D11" s="304">
        <v>128.24266055532942</v>
      </c>
      <c r="E11" s="304">
        <v>122.16717333585396</v>
      </c>
      <c r="F11" s="304">
        <v>126.50227108053114</v>
      </c>
      <c r="G11" s="304">
        <v>122.92621325430117</v>
      </c>
      <c r="H11" s="304">
        <v>112.17650189539214</v>
      </c>
      <c r="I11" s="304">
        <v>107.65561087000002</v>
      </c>
      <c r="J11" s="304">
        <v>113.87310588000001</v>
      </c>
      <c r="K11" s="304">
        <v>111.66597184999998</v>
      </c>
      <c r="L11" s="304">
        <v>106.63453306000008</v>
      </c>
      <c r="M11" s="304">
        <v>99.924322349999997</v>
      </c>
      <c r="N11" s="304">
        <v>103.25869361000005</v>
      </c>
      <c r="O11" s="304">
        <v>104.26785867000001</v>
      </c>
      <c r="P11" s="304">
        <v>99.675746100000055</v>
      </c>
      <c r="Q11" s="304">
        <v>96.680106119999976</v>
      </c>
      <c r="R11" s="304">
        <v>102.99984220999991</v>
      </c>
      <c r="S11" s="422">
        <v>101.5</v>
      </c>
    </row>
    <row r="12" spans="1:19" ht="18" customHeight="1" thickBot="1">
      <c r="A12" s="628" t="s">
        <v>976</v>
      </c>
      <c r="B12" s="305">
        <v>29.938410370976488</v>
      </c>
      <c r="C12" s="305">
        <v>29.531804789228193</v>
      </c>
      <c r="D12" s="305">
        <v>29.321047897359222</v>
      </c>
      <c r="E12" s="305">
        <v>27.838757824400759</v>
      </c>
      <c r="F12" s="305">
        <v>28.736469898799953</v>
      </c>
      <c r="G12" s="305">
        <v>27.9186538094594</v>
      </c>
      <c r="H12" s="305">
        <v>25.480327821747508</v>
      </c>
      <c r="I12" s="305">
        <v>24.416952734595416</v>
      </c>
      <c r="J12" s="305">
        <v>25.759020050361865</v>
      </c>
      <c r="K12" s="305">
        <v>25.191107930995933</v>
      </c>
      <c r="L12" s="305">
        <v>24.004091534283411</v>
      </c>
      <c r="M12" s="305">
        <v>22.446397975077442</v>
      </c>
      <c r="N12" s="305">
        <v>23.158846240525587</v>
      </c>
      <c r="O12" s="305">
        <v>23.361289311815554</v>
      </c>
      <c r="P12" s="305">
        <v>22.304653779987881</v>
      </c>
      <c r="Q12" s="305">
        <v>21.615907031937155</v>
      </c>
      <c r="R12" s="305">
        <v>23.043945208663111</v>
      </c>
      <c r="S12" s="429">
        <v>22.530219597644265</v>
      </c>
    </row>
    <row r="13" spans="1:19" ht="18" customHeight="1" thickBot="1">
      <c r="A13" s="303" t="s">
        <v>1115</v>
      </c>
      <c r="B13" s="304">
        <v>36.376359570563508</v>
      </c>
      <c r="C13" s="304">
        <v>38.353428077557822</v>
      </c>
      <c r="D13" s="304">
        <v>22.143182164670549</v>
      </c>
      <c r="E13" s="304">
        <v>26.646974444146064</v>
      </c>
      <c r="F13" s="304">
        <v>30.2969227694688</v>
      </c>
      <c r="G13" s="304">
        <v>25.427773715698947</v>
      </c>
      <c r="H13" s="304">
        <v>24.45685668460786</v>
      </c>
      <c r="I13" s="304">
        <v>17.382999999999999</v>
      </c>
      <c r="J13" s="304">
        <v>20.405999999999999</v>
      </c>
      <c r="K13" s="304">
        <v>20.483000000000001</v>
      </c>
      <c r="L13" s="304">
        <v>24.995999999999999</v>
      </c>
      <c r="M13" s="304">
        <v>24.997</v>
      </c>
      <c r="N13" s="304">
        <v>24.998000000000001</v>
      </c>
      <c r="O13" s="304">
        <v>24.998999999999999</v>
      </c>
      <c r="P13" s="304">
        <v>25</v>
      </c>
      <c r="Q13" s="304">
        <v>33</v>
      </c>
      <c r="R13" s="304">
        <v>29.045000000000002</v>
      </c>
      <c r="S13" s="422">
        <v>29</v>
      </c>
    </row>
    <row r="14" spans="1:19" ht="18" customHeight="1" thickBot="1">
      <c r="A14" s="295" t="s">
        <v>81</v>
      </c>
      <c r="B14" s="304">
        <v>4.8907800399999992</v>
      </c>
      <c r="C14" s="304">
        <v>5.5713259200000005</v>
      </c>
      <c r="D14" s="304">
        <v>5.6379553199999997</v>
      </c>
      <c r="E14" s="304">
        <v>5.5029978600000007</v>
      </c>
      <c r="F14" s="304">
        <v>7.20178136</v>
      </c>
      <c r="G14" s="304">
        <v>8.1129475700000011</v>
      </c>
      <c r="H14" s="304">
        <v>8.2786326100000007</v>
      </c>
      <c r="I14" s="304">
        <v>9.9429072600000001</v>
      </c>
      <c r="J14" s="304">
        <v>8.8057891899999987</v>
      </c>
      <c r="K14" s="304">
        <v>8.5368601000000002</v>
      </c>
      <c r="L14" s="304">
        <v>8.4382984400000005</v>
      </c>
      <c r="M14" s="304">
        <v>8.2929333000000014</v>
      </c>
      <c r="N14" s="304">
        <v>8.2986315499999996</v>
      </c>
      <c r="O14" s="304">
        <v>7.8450393800000002</v>
      </c>
      <c r="P14" s="304">
        <v>7.6770056899999997</v>
      </c>
      <c r="Q14" s="304">
        <v>7.4845748299999997</v>
      </c>
      <c r="R14" s="304">
        <v>6.87372709</v>
      </c>
      <c r="S14" s="422">
        <v>6.5810177453406604</v>
      </c>
    </row>
    <row r="15" spans="1:19" ht="18" customHeight="1" thickBot="1">
      <c r="A15" s="295" t="s">
        <v>372</v>
      </c>
      <c r="B15" s="304">
        <v>18.18066292</v>
      </c>
      <c r="C15" s="304">
        <v>19.943947469999998</v>
      </c>
      <c r="D15" s="304">
        <v>19.576287600000001</v>
      </c>
      <c r="E15" s="304">
        <v>18.512205080000001</v>
      </c>
      <c r="F15" s="304">
        <v>22.334928510000001</v>
      </c>
      <c r="G15" s="304">
        <v>29.0700346</v>
      </c>
      <c r="H15" s="304">
        <v>30.94427203</v>
      </c>
      <c r="I15" s="304">
        <v>28.455306390000001</v>
      </c>
      <c r="J15" s="304">
        <v>28.315949310000001</v>
      </c>
      <c r="K15" s="304">
        <v>29.300559249999999</v>
      </c>
      <c r="L15" s="304">
        <v>29.272388379999999</v>
      </c>
      <c r="M15" s="304">
        <v>31.151789949999998</v>
      </c>
      <c r="N15" s="304">
        <v>30.701222940000001</v>
      </c>
      <c r="O15" s="304">
        <v>30.354848709999999</v>
      </c>
      <c r="P15" s="304">
        <v>29.306696589999998</v>
      </c>
      <c r="Q15" s="304">
        <v>32.120468710000004</v>
      </c>
      <c r="R15" s="304">
        <v>32.14648888</v>
      </c>
      <c r="S15" s="422">
        <v>32</v>
      </c>
    </row>
    <row r="16" spans="1:19" ht="18" customHeight="1" thickBot="1">
      <c r="A16" s="217" t="s">
        <v>114</v>
      </c>
      <c r="B16" s="302">
        <v>170.28940099999997</v>
      </c>
      <c r="C16" s="302">
        <v>167.66525700000003</v>
      </c>
      <c r="D16" s="302">
        <v>170.05798200000001</v>
      </c>
      <c r="E16" s="302">
        <v>173.95619399999998</v>
      </c>
      <c r="F16" s="302">
        <v>169.13584300000002</v>
      </c>
      <c r="G16" s="302">
        <v>157.83833599999994</v>
      </c>
      <c r="H16" s="302">
        <v>150.57855500000002</v>
      </c>
      <c r="I16" s="302">
        <v>146.32532700000002</v>
      </c>
      <c r="J16" s="302">
        <v>155.14629399999998</v>
      </c>
      <c r="K16" s="302">
        <v>154.30694700000001</v>
      </c>
      <c r="L16" s="302">
        <v>156.71728899999999</v>
      </c>
      <c r="M16" s="302">
        <v>164.85198400000002</v>
      </c>
      <c r="N16" s="302">
        <v>147.95382599999996</v>
      </c>
      <c r="O16" s="302">
        <v>170.61025699999999</v>
      </c>
      <c r="P16" s="302">
        <v>168.33752999999993</v>
      </c>
      <c r="Q16" s="302">
        <v>171.19814599999995</v>
      </c>
      <c r="R16" s="302">
        <v>166.81254700000002</v>
      </c>
      <c r="S16" s="430">
        <v>168.80839374534071</v>
      </c>
    </row>
    <row r="17" spans="1:19" s="441" customFormat="1" ht="18" customHeight="1">
      <c r="A17" s="274" t="s">
        <v>29</v>
      </c>
      <c r="B17" s="307">
        <f t="shared" ref="B17:S17" si="0">B7/B10*100</f>
        <v>103.45380437775856</v>
      </c>
      <c r="C17" s="307">
        <f t="shared" si="0"/>
        <v>107.03224173232803</v>
      </c>
      <c r="D17" s="307">
        <f t="shared" si="0"/>
        <v>110.8594379528174</v>
      </c>
      <c r="E17" s="307">
        <f t="shared" si="0"/>
        <v>111.36143268111518</v>
      </c>
      <c r="F17" s="307">
        <f t="shared" si="0"/>
        <v>106.57707217542563</v>
      </c>
      <c r="G17" s="307">
        <f t="shared" si="0"/>
        <v>106.51116982245532</v>
      </c>
      <c r="H17" s="307">
        <f t="shared" si="0"/>
        <v>111.27532732863314</v>
      </c>
      <c r="I17" s="307">
        <f t="shared" si="0"/>
        <v>111.40381441443313</v>
      </c>
      <c r="J17" s="307">
        <f t="shared" si="0"/>
        <v>121.09868615398614</v>
      </c>
      <c r="K17" s="307">
        <f t="shared" si="0"/>
        <v>115.07719043975295</v>
      </c>
      <c r="L17" s="307">
        <f t="shared" si="0"/>
        <v>117.65884510199822</v>
      </c>
      <c r="M17" s="307">
        <f t="shared" si="0"/>
        <v>124.8104575479624</v>
      </c>
      <c r="N17" s="307">
        <f t="shared" si="0"/>
        <v>104.29173186604802</v>
      </c>
      <c r="O17" s="307">
        <f t="shared" si="0"/>
        <v>134.94030936831462</v>
      </c>
      <c r="P17" s="307">
        <f t="shared" si="0"/>
        <v>115.5258456480173</v>
      </c>
      <c r="Q17" s="307">
        <f t="shared" si="0"/>
        <v>121.2033369671644</v>
      </c>
      <c r="R17" s="307">
        <f t="shared" si="0"/>
        <v>115.81823450308025</v>
      </c>
      <c r="S17" s="431">
        <f t="shared" si="0"/>
        <v>121.00753180076632</v>
      </c>
    </row>
    <row r="18" spans="1:19" ht="18" customHeight="1">
      <c r="A18" s="583" t="s">
        <v>1116</v>
      </c>
      <c r="S18" s="444"/>
    </row>
    <row r="19" spans="1:19" ht="18" customHeight="1">
      <c r="A19" s="583" t="s">
        <v>1118</v>
      </c>
    </row>
    <row r="20" spans="1:19" ht="18" customHeight="1">
      <c r="A20" s="583" t="s">
        <v>1179</v>
      </c>
    </row>
    <row r="21" spans="1:19" ht="18" customHeight="1">
      <c r="B21" s="454"/>
    </row>
  </sheetData>
  <mergeCells count="1">
    <mergeCell ref="B3:S3"/>
  </mergeCells>
  <pageMargins left="0.7" right="0.7" top="0.75" bottom="0.75" header="0.3" footer="0.3"/>
  <pageSetup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1CDD4"/>
  </sheetPr>
  <dimension ref="A1:AC139"/>
  <sheetViews>
    <sheetView zoomScale="70" zoomScaleNormal="70" workbookViewId="0"/>
  </sheetViews>
  <sheetFormatPr defaultColWidth="8.7109375" defaultRowHeight="15"/>
  <cols>
    <col min="1" max="2" width="8.7109375" style="436"/>
    <col min="3" max="3" width="9.7109375" style="436" bestFit="1" customWidth="1"/>
    <col min="4" max="25" width="8.7109375" style="436"/>
    <col min="26" max="27" width="15.140625" style="667" customWidth="1"/>
    <col min="28" max="28" width="26.7109375" style="667" bestFit="1" customWidth="1"/>
    <col min="29" max="16384" width="8.7109375" style="436"/>
  </cols>
  <sheetData>
    <row r="1" spans="1:29" ht="18" customHeight="1">
      <c r="B1" s="502"/>
      <c r="C1" s="502"/>
      <c r="D1" s="502"/>
      <c r="E1" s="502"/>
      <c r="F1" s="502"/>
      <c r="G1" s="502"/>
      <c r="H1" s="502"/>
      <c r="I1" s="502"/>
      <c r="J1" s="502"/>
      <c r="K1" s="502"/>
      <c r="L1" s="502"/>
      <c r="M1" s="502"/>
      <c r="N1" s="502"/>
      <c r="O1" s="502"/>
      <c r="P1" s="502"/>
      <c r="Q1" s="502"/>
      <c r="R1" s="502"/>
      <c r="S1" s="502"/>
      <c r="T1" s="502"/>
      <c r="U1" s="502"/>
      <c r="V1" s="502"/>
      <c r="W1" s="502"/>
      <c r="X1" s="502"/>
      <c r="Y1" s="502"/>
      <c r="Z1" s="660"/>
      <c r="AA1" s="660"/>
      <c r="AB1" s="660"/>
    </row>
    <row r="2" spans="1:29" ht="18" customHeight="1">
      <c r="A2" s="504" t="s">
        <v>367</v>
      </c>
      <c r="B2" s="467"/>
      <c r="C2" s="443"/>
      <c r="D2" s="443"/>
      <c r="E2" s="443"/>
      <c r="F2" s="443"/>
      <c r="G2" s="443"/>
      <c r="H2" s="443"/>
      <c r="I2" s="443"/>
      <c r="J2" s="443"/>
      <c r="K2" s="502"/>
      <c r="L2" s="443"/>
      <c r="M2" s="443"/>
      <c r="N2" s="443"/>
      <c r="O2" s="443"/>
      <c r="P2" s="443"/>
      <c r="Q2" s="443"/>
      <c r="R2" s="443"/>
      <c r="S2" s="443"/>
      <c r="T2" s="443"/>
      <c r="U2" s="443"/>
      <c r="V2" s="443"/>
      <c r="W2" s="443"/>
      <c r="X2" s="443"/>
      <c r="Y2" s="443"/>
      <c r="Z2" s="661"/>
      <c r="AA2" s="661"/>
      <c r="AB2" s="661"/>
    </row>
    <row r="3" spans="1:29" ht="18" customHeight="1">
      <c r="A3" s="215"/>
      <c r="B3" s="211"/>
      <c r="C3" s="771" t="s">
        <v>367</v>
      </c>
      <c r="D3" s="772"/>
      <c r="E3" s="772"/>
      <c r="F3" s="772"/>
      <c r="G3" s="772"/>
      <c r="H3" s="772"/>
      <c r="I3" s="772"/>
      <c r="J3" s="772"/>
      <c r="K3" s="772"/>
      <c r="L3" s="772"/>
      <c r="M3" s="772"/>
      <c r="N3" s="772"/>
      <c r="O3" s="772"/>
      <c r="P3" s="772"/>
      <c r="Q3" s="772"/>
      <c r="R3" s="772"/>
      <c r="S3" s="772"/>
      <c r="T3" s="772"/>
      <c r="U3" s="772"/>
      <c r="V3" s="772"/>
      <c r="W3" s="772"/>
      <c r="X3" s="772"/>
      <c r="Y3" s="621"/>
      <c r="Z3" s="767" t="s">
        <v>58</v>
      </c>
      <c r="AA3" s="775"/>
      <c r="AB3" s="255" t="s">
        <v>1066</v>
      </c>
      <c r="AC3" s="444"/>
    </row>
    <row r="4" spans="1:29" ht="26.25" thickBot="1">
      <c r="A4" s="215"/>
      <c r="B4" s="216"/>
      <c r="C4" s="203">
        <v>2000</v>
      </c>
      <c r="D4" s="203">
        <v>2001</v>
      </c>
      <c r="E4" s="203">
        <v>2002</v>
      </c>
      <c r="F4" s="514">
        <v>2003</v>
      </c>
      <c r="G4" s="203">
        <v>2004</v>
      </c>
      <c r="H4" s="514">
        <v>2005</v>
      </c>
      <c r="I4" s="203">
        <v>2006</v>
      </c>
      <c r="J4" s="514">
        <v>2007</v>
      </c>
      <c r="K4" s="203">
        <v>2008</v>
      </c>
      <c r="L4" s="514">
        <v>2009</v>
      </c>
      <c r="M4" s="203">
        <v>2010</v>
      </c>
      <c r="N4" s="514">
        <v>2011</v>
      </c>
      <c r="O4" s="203">
        <v>2012</v>
      </c>
      <c r="P4" s="517">
        <v>2013</v>
      </c>
      <c r="Q4" s="203">
        <v>2014</v>
      </c>
      <c r="R4" s="514">
        <v>2015</v>
      </c>
      <c r="S4" s="203">
        <v>2016</v>
      </c>
      <c r="T4" s="203">
        <v>2017</v>
      </c>
      <c r="U4" s="203">
        <v>2018</v>
      </c>
      <c r="V4" s="203">
        <v>2019</v>
      </c>
      <c r="W4" s="203">
        <v>2020</v>
      </c>
      <c r="X4" s="203">
        <v>2021</v>
      </c>
      <c r="Y4" s="203">
        <v>2022</v>
      </c>
      <c r="Z4" s="213" t="s">
        <v>882</v>
      </c>
      <c r="AA4" s="214" t="s">
        <v>1061</v>
      </c>
      <c r="AB4" s="264" t="s">
        <v>1062</v>
      </c>
    </row>
    <row r="5" spans="1:29" ht="18" customHeight="1" thickBot="1">
      <c r="A5" s="309" t="s">
        <v>373</v>
      </c>
      <c r="B5" s="331"/>
      <c r="C5" s="332"/>
      <c r="D5" s="310">
        <f>SUM(D6:D32)</f>
        <v>3270.183</v>
      </c>
      <c r="E5" s="310">
        <f t="shared" ref="E5:O5" si="0">SUM(E6:E32)</f>
        <v>3266.9239999999995</v>
      </c>
      <c r="F5" s="310">
        <f t="shared" si="0"/>
        <v>3244.4719999999998</v>
      </c>
      <c r="G5" s="310">
        <f t="shared" si="0"/>
        <v>3234.4060000000009</v>
      </c>
      <c r="H5" s="310">
        <f t="shared" si="0"/>
        <v>3344.1030000000001</v>
      </c>
      <c r="I5" s="310">
        <f t="shared" si="0"/>
        <v>3329.5120000000011</v>
      </c>
      <c r="J5" s="310">
        <f t="shared" si="0"/>
        <v>3642.8539999999994</v>
      </c>
      <c r="K5" s="310">
        <f t="shared" si="0"/>
        <v>3547.509</v>
      </c>
      <c r="L5" s="310">
        <f t="shared" si="0"/>
        <v>3452.4549999999999</v>
      </c>
      <c r="M5" s="310">
        <f t="shared" si="0"/>
        <v>3352.2549999999997</v>
      </c>
      <c r="N5" s="310">
        <f t="shared" si="0"/>
        <v>3275.3149999999996</v>
      </c>
      <c r="O5" s="310">
        <f t="shared" si="0"/>
        <v>3234.0830000000001</v>
      </c>
      <c r="P5" s="310">
        <f>SUM(P6:P32)</f>
        <v>3219.8160000000007</v>
      </c>
      <c r="Q5" s="310">
        <f t="shared" ref="Q5:X5" si="1">SUM(Q6:Q32)</f>
        <v>3235.0010000000002</v>
      </c>
      <c r="R5" s="310">
        <f t="shared" si="1"/>
        <v>3204.3790000000004</v>
      </c>
      <c r="S5" s="310">
        <f t="shared" si="1"/>
        <v>3182.5059999999994</v>
      </c>
      <c r="T5" s="310">
        <f t="shared" si="1"/>
        <v>3206.0769999999998</v>
      </c>
      <c r="U5" s="310">
        <f t="shared" si="1"/>
        <v>3214.377</v>
      </c>
      <c r="V5" s="310">
        <f t="shared" si="1"/>
        <v>3221.8569999999995</v>
      </c>
      <c r="W5" s="310">
        <f t="shared" si="1"/>
        <v>3196.4639999999999</v>
      </c>
      <c r="X5" s="550">
        <f t="shared" si="1"/>
        <v>3211.0389999999998</v>
      </c>
      <c r="Y5" s="550">
        <f t="shared" ref="Y5" si="2">SUM(Y6:Y32)</f>
        <v>3092.9900000000002</v>
      </c>
      <c r="Z5" s="672">
        <f t="shared" ref="Z5:Z32" si="3">IF(ISNUMBER(Y5),(Y5/X5-1)*100,":")</f>
        <v>-3.6763489948268946</v>
      </c>
      <c r="AA5" s="673">
        <f t="shared" ref="AA5:AA32" si="4">IF(ISNUMBER(Y5),(Y5/((SUM(T5:X5)-MIN(T5:X5)-MAX(T5:X5))/3)-1)*100,":")</f>
        <v>-3.6601075243474446</v>
      </c>
      <c r="AB5" s="693">
        <f>((((SUM(U5:Y5)-MIN(U5:Y5)-MAX(U5:Y5))/3)/((SUM(K5:O5)-MIN(K5:O5)-MAX(K5:O5))/3))^(1/($Y$4-$O$4))-1)*100</f>
        <v>-0.46408051329184241</v>
      </c>
    </row>
    <row r="6" spans="1:29" ht="18" customHeight="1" thickBot="1">
      <c r="A6" s="320" t="s">
        <v>3</v>
      </c>
      <c r="B6" s="312" t="s">
        <v>30</v>
      </c>
      <c r="C6" s="315"/>
      <c r="D6" s="313" t="s">
        <v>62</v>
      </c>
      <c r="E6" s="313" t="s">
        <v>62</v>
      </c>
      <c r="F6" s="313" t="s">
        <v>62</v>
      </c>
      <c r="G6" s="313" t="s">
        <v>62</v>
      </c>
      <c r="H6" s="313" t="s">
        <v>62</v>
      </c>
      <c r="I6" s="313" t="s">
        <v>62</v>
      </c>
      <c r="J6" s="313" t="s">
        <v>62</v>
      </c>
      <c r="K6" s="313" t="s">
        <v>62</v>
      </c>
      <c r="L6" s="313" t="s">
        <v>62</v>
      </c>
      <c r="M6" s="313" t="s">
        <v>62</v>
      </c>
      <c r="N6" s="313" t="s">
        <v>62</v>
      </c>
      <c r="O6" s="313" t="s">
        <v>62</v>
      </c>
      <c r="P6" s="313" t="s">
        <v>62</v>
      </c>
      <c r="Q6" s="313" t="s">
        <v>62</v>
      </c>
      <c r="R6" s="313" t="s">
        <v>62</v>
      </c>
      <c r="S6" s="313" t="s">
        <v>62</v>
      </c>
      <c r="T6" s="313" t="s">
        <v>62</v>
      </c>
      <c r="U6" s="313" t="s">
        <v>62</v>
      </c>
      <c r="V6" s="313" t="s">
        <v>62</v>
      </c>
      <c r="W6" s="313" t="s">
        <v>62</v>
      </c>
      <c r="X6" s="313" t="s">
        <v>62</v>
      </c>
      <c r="Y6" s="313" t="s">
        <v>62</v>
      </c>
      <c r="Z6" s="663" t="str">
        <f t="shared" si="3"/>
        <v>:</v>
      </c>
      <c r="AA6" s="663" t="str">
        <f t="shared" si="4"/>
        <v>:</v>
      </c>
      <c r="AB6" s="694"/>
    </row>
    <row r="7" spans="1:29" ht="18" customHeight="1" thickBot="1">
      <c r="A7" s="320" t="s">
        <v>4</v>
      </c>
      <c r="B7" s="312" t="s">
        <v>31</v>
      </c>
      <c r="C7" s="315"/>
      <c r="D7" s="313" t="s">
        <v>62</v>
      </c>
      <c r="E7" s="313" t="s">
        <v>62</v>
      </c>
      <c r="F7" s="313" t="s">
        <v>62</v>
      </c>
      <c r="G7" s="313" t="s">
        <v>62</v>
      </c>
      <c r="H7" s="313" t="s">
        <v>62</v>
      </c>
      <c r="I7" s="313" t="s">
        <v>62</v>
      </c>
      <c r="J7" s="313">
        <v>135.76</v>
      </c>
      <c r="K7" s="313">
        <v>104.33499999999999</v>
      </c>
      <c r="L7" s="313">
        <v>97.935000000000002</v>
      </c>
      <c r="M7" s="313">
        <v>75.590999999999994</v>
      </c>
      <c r="N7" s="313">
        <v>68.846999999999994</v>
      </c>
      <c r="O7" s="313">
        <v>60.328000000000003</v>
      </c>
      <c r="P7" s="313">
        <v>60.298999999999999</v>
      </c>
      <c r="Q7" s="313">
        <v>59.701000000000001</v>
      </c>
      <c r="R7" s="313">
        <v>59.988</v>
      </c>
      <c r="S7" s="313">
        <v>60.417999999999999</v>
      </c>
      <c r="T7" s="313">
        <v>60.582999999999998</v>
      </c>
      <c r="U7" s="313">
        <v>61.250999999999998</v>
      </c>
      <c r="V7" s="313">
        <v>60.862000000000002</v>
      </c>
      <c r="W7" s="313">
        <v>60.161999999999999</v>
      </c>
      <c r="X7" s="313">
        <v>60.076999999999998</v>
      </c>
      <c r="Y7" s="313">
        <v>60.023000000000003</v>
      </c>
      <c r="Z7" s="663">
        <f t="shared" si="3"/>
        <v>-8.9884648035010173E-2</v>
      </c>
      <c r="AA7" s="663">
        <f t="shared" si="4"/>
        <v>-0.84688365536569332</v>
      </c>
      <c r="AB7" s="663">
        <f>((((SUM(U7:Y7)-MIN(U7:Y7)-MAX(U7:Y7))/3)/((SUM(K7:O7)-MIN(K7:O7)-MAX(K7:O7))/3))^(1/($Y$4-$O$4))-1)*100</f>
        <v>-2.8721755849569375</v>
      </c>
    </row>
    <row r="8" spans="1:29" ht="18" customHeight="1" thickBot="1">
      <c r="A8" s="320" t="s">
        <v>340</v>
      </c>
      <c r="B8" s="312" t="s">
        <v>32</v>
      </c>
      <c r="C8" s="315"/>
      <c r="D8" s="313" t="s">
        <v>62</v>
      </c>
      <c r="E8" s="313" t="s">
        <v>62</v>
      </c>
      <c r="F8" s="313" t="s">
        <v>62</v>
      </c>
      <c r="G8" s="313">
        <v>19.262</v>
      </c>
      <c r="H8" s="313">
        <v>19.106999999999999</v>
      </c>
      <c r="I8" s="313">
        <v>19.081</v>
      </c>
      <c r="J8" s="313">
        <v>17.661999999999999</v>
      </c>
      <c r="K8" s="313">
        <v>17.419</v>
      </c>
      <c r="L8" s="313">
        <v>17.385000000000002</v>
      </c>
      <c r="M8" s="313">
        <v>17.361000000000001</v>
      </c>
      <c r="N8" s="313">
        <v>17.471</v>
      </c>
      <c r="O8" s="313">
        <v>17.366</v>
      </c>
      <c r="P8" s="313">
        <v>17.48</v>
      </c>
      <c r="Q8" s="313">
        <v>17.631</v>
      </c>
      <c r="R8" s="313">
        <v>17.672999999999998</v>
      </c>
      <c r="S8" s="313">
        <v>17.623000000000001</v>
      </c>
      <c r="T8" s="313">
        <v>17.72</v>
      </c>
      <c r="U8" s="313">
        <v>16.811</v>
      </c>
      <c r="V8" s="313">
        <v>18.038</v>
      </c>
      <c r="W8" s="313">
        <v>17.434000000000001</v>
      </c>
      <c r="X8" s="313">
        <v>17.776</v>
      </c>
      <c r="Y8" s="313">
        <v>17.797999999999998</v>
      </c>
      <c r="Z8" s="663">
        <f t="shared" si="3"/>
        <v>0.12376237623761277</v>
      </c>
      <c r="AA8" s="663">
        <f t="shared" si="4"/>
        <v>0.87662951067448702</v>
      </c>
      <c r="AB8" s="663">
        <f t="shared" ref="AB8:AB30" si="5">((((SUM(U8:Y8)-MIN(U8:Y8)-MAX(U8:Y8))/3)/((SUM(K8:O8)-MIN(K8:O8)-MAX(K8:O8))/3))^(1/($Y$4-$O$4))-1)*100</f>
        <v>0.15947931845425867</v>
      </c>
    </row>
    <row r="9" spans="1:29" ht="18" customHeight="1" thickBot="1">
      <c r="A9" s="320" t="s">
        <v>5</v>
      </c>
      <c r="B9" s="312" t="s">
        <v>33</v>
      </c>
      <c r="C9" s="315"/>
      <c r="D9" s="313" t="s">
        <v>62</v>
      </c>
      <c r="E9" s="313" t="s">
        <v>62</v>
      </c>
      <c r="F9" s="313" t="s">
        <v>62</v>
      </c>
      <c r="G9" s="313" t="s">
        <v>62</v>
      </c>
      <c r="H9" s="313" t="s">
        <v>62</v>
      </c>
      <c r="I9" s="313" t="s">
        <v>62</v>
      </c>
      <c r="J9" s="313" t="s">
        <v>62</v>
      </c>
      <c r="K9" s="313" t="s">
        <v>62</v>
      </c>
      <c r="L9" s="313" t="s">
        <v>62</v>
      </c>
      <c r="M9" s="313" t="s">
        <v>62</v>
      </c>
      <c r="N9" s="313" t="s">
        <v>62</v>
      </c>
      <c r="O9" s="313" t="s">
        <v>62</v>
      </c>
      <c r="P9" s="313" t="s">
        <v>62</v>
      </c>
      <c r="Q9" s="313" t="s">
        <v>62</v>
      </c>
      <c r="R9" s="313" t="s">
        <v>62</v>
      </c>
      <c r="S9" s="313" t="s">
        <v>62</v>
      </c>
      <c r="T9" s="313" t="s">
        <v>62</v>
      </c>
      <c r="U9" s="313" t="s">
        <v>62</v>
      </c>
      <c r="V9" s="313" t="s">
        <v>62</v>
      </c>
      <c r="W9" s="313" t="s">
        <v>62</v>
      </c>
      <c r="X9" s="313" t="s">
        <v>62</v>
      </c>
      <c r="Y9" s="313" t="s">
        <v>62</v>
      </c>
      <c r="Z9" s="663" t="str">
        <f t="shared" si="3"/>
        <v>:</v>
      </c>
      <c r="AA9" s="663" t="str">
        <f t="shared" si="4"/>
        <v>:</v>
      </c>
      <c r="AB9" s="663"/>
    </row>
    <row r="10" spans="1:29" ht="18" customHeight="1" thickBot="1">
      <c r="A10" s="320" t="s">
        <v>127</v>
      </c>
      <c r="B10" s="312" t="s">
        <v>34</v>
      </c>
      <c r="C10" s="315"/>
      <c r="D10" s="313">
        <v>104.211</v>
      </c>
      <c r="E10" s="313">
        <v>103.527</v>
      </c>
      <c r="F10" s="313">
        <v>105.919</v>
      </c>
      <c r="G10" s="313">
        <v>102.831</v>
      </c>
      <c r="H10" s="313">
        <v>102.483</v>
      </c>
      <c r="I10" s="313">
        <v>102.432</v>
      </c>
      <c r="J10" s="313">
        <v>102.517</v>
      </c>
      <c r="K10" s="313">
        <v>102.53100000000001</v>
      </c>
      <c r="L10" s="313">
        <v>102.759</v>
      </c>
      <c r="M10" s="313">
        <v>102.69199999999999</v>
      </c>
      <c r="N10" s="313">
        <v>102.67100000000001</v>
      </c>
      <c r="O10" s="313">
        <v>102.598</v>
      </c>
      <c r="P10" s="313">
        <v>102.81</v>
      </c>
      <c r="Q10" s="313">
        <v>102.85599999999999</v>
      </c>
      <c r="R10" s="313">
        <v>102.858</v>
      </c>
      <c r="S10" s="313">
        <v>102.752</v>
      </c>
      <c r="T10" s="313">
        <v>102.727</v>
      </c>
      <c r="U10" s="313">
        <v>102.93899999999999</v>
      </c>
      <c r="V10" s="313">
        <v>103.173</v>
      </c>
      <c r="W10" s="313">
        <v>103.248</v>
      </c>
      <c r="X10" s="313">
        <v>103.38800000000001</v>
      </c>
      <c r="Y10" s="313">
        <v>103.688</v>
      </c>
      <c r="Z10" s="663">
        <f t="shared" si="3"/>
        <v>0.29016907184586938</v>
      </c>
      <c r="AA10" s="663">
        <f t="shared" si="4"/>
        <v>0.55081458494956603</v>
      </c>
      <c r="AB10" s="663">
        <f t="shared" si="5"/>
        <v>5.9846170498145668E-2</v>
      </c>
    </row>
    <row r="11" spans="1:29" ht="18" customHeight="1" thickBot="1">
      <c r="A11" s="320" t="s">
        <v>6</v>
      </c>
      <c r="B11" s="312" t="s">
        <v>35</v>
      </c>
      <c r="C11" s="315"/>
      <c r="D11" s="313" t="s">
        <v>62</v>
      </c>
      <c r="E11" s="313" t="s">
        <v>62</v>
      </c>
      <c r="F11" s="313" t="s">
        <v>62</v>
      </c>
      <c r="G11" s="313" t="s">
        <v>62</v>
      </c>
      <c r="H11" s="313" t="s">
        <v>62</v>
      </c>
      <c r="I11" s="313" t="s">
        <v>62</v>
      </c>
      <c r="J11" s="313" t="s">
        <v>62</v>
      </c>
      <c r="K11" s="313" t="s">
        <v>62</v>
      </c>
      <c r="L11" s="313" t="s">
        <v>62</v>
      </c>
      <c r="M11" s="313" t="s">
        <v>62</v>
      </c>
      <c r="N11" s="313" t="s">
        <v>62</v>
      </c>
      <c r="O11" s="313" t="s">
        <v>62</v>
      </c>
      <c r="P11" s="313" t="s">
        <v>62</v>
      </c>
      <c r="Q11" s="313" t="s">
        <v>62</v>
      </c>
      <c r="R11" s="313" t="s">
        <v>62</v>
      </c>
      <c r="S11" s="313" t="s">
        <v>62</v>
      </c>
      <c r="T11" s="313" t="s">
        <v>62</v>
      </c>
      <c r="U11" s="313" t="s">
        <v>62</v>
      </c>
      <c r="V11" s="313" t="s">
        <v>62</v>
      </c>
      <c r="W11" s="313" t="s">
        <v>62</v>
      </c>
      <c r="X11" s="313" t="s">
        <v>62</v>
      </c>
      <c r="Y11" s="313" t="s">
        <v>62</v>
      </c>
      <c r="Z11" s="663" t="str">
        <f t="shared" si="3"/>
        <v>:</v>
      </c>
      <c r="AA11" s="663" t="str">
        <f t="shared" si="4"/>
        <v>:</v>
      </c>
      <c r="AB11" s="663"/>
    </row>
    <row r="12" spans="1:29" ht="18" customHeight="1" thickBot="1">
      <c r="A12" s="320" t="s">
        <v>7</v>
      </c>
      <c r="B12" s="312" t="s">
        <v>36</v>
      </c>
      <c r="C12" s="315"/>
      <c r="D12" s="313" t="s">
        <v>62</v>
      </c>
      <c r="E12" s="313" t="s">
        <v>62</v>
      </c>
      <c r="F12" s="313" t="s">
        <v>62</v>
      </c>
      <c r="G12" s="313" t="s">
        <v>62</v>
      </c>
      <c r="H12" s="313" t="s">
        <v>62</v>
      </c>
      <c r="I12" s="313" t="s">
        <v>62</v>
      </c>
      <c r="J12" s="313" t="s">
        <v>62</v>
      </c>
      <c r="K12" s="313" t="s">
        <v>62</v>
      </c>
      <c r="L12" s="313" t="s">
        <v>62</v>
      </c>
      <c r="M12" s="313" t="s">
        <v>62</v>
      </c>
      <c r="N12" s="313" t="s">
        <v>62</v>
      </c>
      <c r="O12" s="313" t="s">
        <v>62</v>
      </c>
      <c r="P12" s="313" t="s">
        <v>62</v>
      </c>
      <c r="Q12" s="313" t="s">
        <v>62</v>
      </c>
      <c r="R12" s="313" t="s">
        <v>62</v>
      </c>
      <c r="S12" s="313" t="s">
        <v>62</v>
      </c>
      <c r="T12" s="313" t="s">
        <v>62</v>
      </c>
      <c r="U12" s="313" t="s">
        <v>62</v>
      </c>
      <c r="V12" s="313" t="s">
        <v>62</v>
      </c>
      <c r="W12" s="313" t="s">
        <v>62</v>
      </c>
      <c r="X12" s="313" t="s">
        <v>62</v>
      </c>
      <c r="Y12" s="313" t="s">
        <v>62</v>
      </c>
      <c r="Z12" s="663" t="str">
        <f t="shared" si="3"/>
        <v>:</v>
      </c>
      <c r="AA12" s="663" t="str">
        <f t="shared" si="4"/>
        <v>:</v>
      </c>
      <c r="AB12" s="663"/>
    </row>
    <row r="13" spans="1:29" ht="18" customHeight="1" thickBot="1">
      <c r="A13" s="320" t="s">
        <v>8</v>
      </c>
      <c r="B13" s="312" t="s">
        <v>37</v>
      </c>
      <c r="C13" s="315"/>
      <c r="D13" s="313">
        <v>77.588999999999999</v>
      </c>
      <c r="E13" s="313">
        <v>80.793999999999997</v>
      </c>
      <c r="F13" s="313">
        <v>64.778000000000006</v>
      </c>
      <c r="G13" s="313">
        <v>66.284000000000006</v>
      </c>
      <c r="H13" s="313">
        <v>66.682000000000002</v>
      </c>
      <c r="I13" s="313">
        <v>69.906999999999996</v>
      </c>
      <c r="J13" s="313">
        <v>70.111999999999995</v>
      </c>
      <c r="K13" s="313">
        <v>71.010000000000005</v>
      </c>
      <c r="L13" s="313">
        <v>70.088999999999999</v>
      </c>
      <c r="M13" s="313">
        <v>67.850999999999999</v>
      </c>
      <c r="N13" s="313">
        <v>67.332999999999998</v>
      </c>
      <c r="O13" s="313">
        <v>66.474000000000004</v>
      </c>
      <c r="P13" s="313">
        <v>65.33</v>
      </c>
      <c r="Q13" s="313">
        <v>65.02</v>
      </c>
      <c r="R13" s="313">
        <v>64.013000000000005</v>
      </c>
      <c r="S13" s="313">
        <v>62.773000000000003</v>
      </c>
      <c r="T13" s="313">
        <v>62.728000000000002</v>
      </c>
      <c r="U13" s="313">
        <v>62.804000000000002</v>
      </c>
      <c r="V13" s="313">
        <v>63.180999999999997</v>
      </c>
      <c r="W13" s="313">
        <v>63.521000000000001</v>
      </c>
      <c r="X13" s="313">
        <v>61.167999999999999</v>
      </c>
      <c r="Y13" s="313">
        <v>61.441000000000003</v>
      </c>
      <c r="Z13" s="663">
        <f t="shared" si="3"/>
        <v>0.4463117970180619</v>
      </c>
      <c r="AA13" s="663">
        <f t="shared" si="4"/>
        <v>-2.3262838278232056</v>
      </c>
      <c r="AB13" s="663">
        <f t="shared" si="5"/>
        <v>-0.90544294929515434</v>
      </c>
    </row>
    <row r="14" spans="1:29" ht="18" customHeight="1" thickBot="1">
      <c r="A14" s="320" t="s">
        <v>9</v>
      </c>
      <c r="B14" s="312" t="s">
        <v>38</v>
      </c>
      <c r="C14" s="315"/>
      <c r="D14" s="313">
        <v>1124.433</v>
      </c>
      <c r="E14" s="313">
        <v>1115.3219999999999</v>
      </c>
      <c r="F14" s="313">
        <v>1120.568</v>
      </c>
      <c r="G14" s="313">
        <v>1116.95</v>
      </c>
      <c r="H14" s="313">
        <v>1104.5119999999999</v>
      </c>
      <c r="I14" s="313">
        <v>1099.7650000000001</v>
      </c>
      <c r="J14" s="313">
        <v>1096.3710000000001</v>
      </c>
      <c r="K14" s="313">
        <v>1098.453</v>
      </c>
      <c r="L14" s="313">
        <v>1049.7539999999999</v>
      </c>
      <c r="M14" s="313">
        <v>1018.655</v>
      </c>
      <c r="N14" s="313">
        <v>968.298</v>
      </c>
      <c r="O14" s="313">
        <v>953.17700000000002</v>
      </c>
      <c r="P14" s="313">
        <v>957.57299999999998</v>
      </c>
      <c r="Q14" s="313">
        <v>958.77800000000002</v>
      </c>
      <c r="R14" s="313">
        <v>958.69600000000003</v>
      </c>
      <c r="S14" s="313">
        <v>959.53399999999999</v>
      </c>
      <c r="T14" s="313">
        <v>951.94600000000003</v>
      </c>
      <c r="U14" s="313">
        <v>955.37699999999995</v>
      </c>
      <c r="V14" s="313">
        <v>950.07899999999995</v>
      </c>
      <c r="W14" s="313">
        <v>944.47799999999995</v>
      </c>
      <c r="X14" s="313">
        <v>945.57799999999997</v>
      </c>
      <c r="Y14" s="313">
        <v>937.78099999999995</v>
      </c>
      <c r="Z14" s="663">
        <f t="shared" si="3"/>
        <v>-0.82457502183849174</v>
      </c>
      <c r="AA14" s="663">
        <f t="shared" si="4"/>
        <v>-1.2031171480013425</v>
      </c>
      <c r="AB14" s="663">
        <f t="shared" si="5"/>
        <v>-0.66698688563188169</v>
      </c>
    </row>
    <row r="15" spans="1:29" ht="18" customHeight="1" thickBot="1">
      <c r="A15" s="320" t="s">
        <v>10</v>
      </c>
      <c r="B15" s="312" t="s">
        <v>39</v>
      </c>
      <c r="C15" s="315"/>
      <c r="D15" s="313">
        <v>902.90800000000002</v>
      </c>
      <c r="E15" s="313">
        <v>907.66899999999998</v>
      </c>
      <c r="F15" s="313">
        <v>896.15499999999997</v>
      </c>
      <c r="G15" s="313">
        <v>893.07299999999998</v>
      </c>
      <c r="H15" s="313">
        <v>897.06700000000001</v>
      </c>
      <c r="I15" s="313">
        <v>879.85699999999997</v>
      </c>
      <c r="J15" s="313">
        <v>879.85699999999997</v>
      </c>
      <c r="K15" s="313">
        <v>848.42899999999997</v>
      </c>
      <c r="L15" s="313">
        <v>830.221</v>
      </c>
      <c r="M15" s="313">
        <v>816.04200000000003</v>
      </c>
      <c r="N15" s="313">
        <v>806.24199999999996</v>
      </c>
      <c r="O15" s="313">
        <v>807.6</v>
      </c>
      <c r="P15" s="313">
        <v>804.83100000000002</v>
      </c>
      <c r="Q15" s="313">
        <v>804.29700000000003</v>
      </c>
      <c r="R15" s="313">
        <v>805.78</v>
      </c>
      <c r="S15" s="313">
        <v>793.90499999999997</v>
      </c>
      <c r="T15" s="313">
        <v>810.07500000000005</v>
      </c>
      <c r="U15" s="313">
        <v>810.85</v>
      </c>
      <c r="V15" s="313">
        <v>811.923</v>
      </c>
      <c r="W15" s="313">
        <v>813.505</v>
      </c>
      <c r="X15" s="313">
        <v>813.39599999999996</v>
      </c>
      <c r="Y15" s="313">
        <v>812.23599999999999</v>
      </c>
      <c r="Z15" s="663">
        <f t="shared" si="3"/>
        <v>-0.14261196268483545</v>
      </c>
      <c r="AA15" s="663">
        <f t="shared" si="4"/>
        <v>2.2124901843834088E-2</v>
      </c>
      <c r="AB15" s="663">
        <f t="shared" si="5"/>
        <v>-6.6658071345915282E-2</v>
      </c>
    </row>
    <row r="16" spans="1:29" ht="18" customHeight="1" thickBot="1">
      <c r="A16" s="320" t="s">
        <v>11</v>
      </c>
      <c r="B16" s="312" t="s">
        <v>40</v>
      </c>
      <c r="C16" s="315"/>
      <c r="D16" s="313" t="s">
        <v>62</v>
      </c>
      <c r="E16" s="313" t="s">
        <v>62</v>
      </c>
      <c r="F16" s="313" t="s">
        <v>62</v>
      </c>
      <c r="G16" s="313" t="s">
        <v>62</v>
      </c>
      <c r="H16" s="313" t="s">
        <v>62</v>
      </c>
      <c r="I16" s="313" t="s">
        <v>62</v>
      </c>
      <c r="J16" s="313" t="s">
        <v>62</v>
      </c>
      <c r="K16" s="313" t="s">
        <v>62</v>
      </c>
      <c r="L16" s="313" t="s">
        <v>62</v>
      </c>
      <c r="M16" s="313" t="s">
        <v>62</v>
      </c>
      <c r="N16" s="313" t="s">
        <v>62</v>
      </c>
      <c r="O16" s="313" t="s">
        <v>62</v>
      </c>
      <c r="P16" s="313" t="s">
        <v>62</v>
      </c>
      <c r="Q16" s="313">
        <v>26.760999999999999</v>
      </c>
      <c r="R16" s="313">
        <v>21.31</v>
      </c>
      <c r="S16" s="313">
        <v>20.855</v>
      </c>
      <c r="T16" s="313">
        <v>20.338999999999999</v>
      </c>
      <c r="U16" s="313">
        <v>20.481999999999999</v>
      </c>
      <c r="V16" s="313">
        <v>20.081</v>
      </c>
      <c r="W16" s="313">
        <v>0</v>
      </c>
      <c r="X16" s="313">
        <v>19.774999999999999</v>
      </c>
      <c r="Y16" s="313">
        <v>19.818999999999999</v>
      </c>
      <c r="Z16" s="663">
        <f t="shared" si="3"/>
        <v>0.2225031605562533</v>
      </c>
      <c r="AA16" s="663">
        <f t="shared" si="4"/>
        <v>-1.226015449788187</v>
      </c>
      <c r="AB16" s="663"/>
    </row>
    <row r="17" spans="1:28" ht="18" customHeight="1" thickBot="1">
      <c r="A17" s="320" t="s">
        <v>12</v>
      </c>
      <c r="B17" s="312" t="s">
        <v>41</v>
      </c>
      <c r="C17" s="315"/>
      <c r="D17" s="313">
        <v>772.51300000000003</v>
      </c>
      <c r="E17" s="313">
        <v>768.995</v>
      </c>
      <c r="F17" s="313">
        <v>764.798</v>
      </c>
      <c r="G17" s="313">
        <v>728.21299999999997</v>
      </c>
      <c r="H17" s="313">
        <v>726.98500000000001</v>
      </c>
      <c r="I17" s="313">
        <v>730.43899999999996</v>
      </c>
      <c r="J17" s="313">
        <v>734.84500000000003</v>
      </c>
      <c r="K17" s="313">
        <v>700.07600000000002</v>
      </c>
      <c r="L17" s="313">
        <v>686.40700000000004</v>
      </c>
      <c r="M17" s="313">
        <v>673.32500000000005</v>
      </c>
      <c r="N17" s="313">
        <v>663.90499999999997</v>
      </c>
      <c r="O17" s="313">
        <v>654.82299999999998</v>
      </c>
      <c r="P17" s="313">
        <v>646.48500000000001</v>
      </c>
      <c r="Q17" s="313">
        <v>641.74400000000003</v>
      </c>
      <c r="R17" s="313">
        <v>636.274</v>
      </c>
      <c r="S17" s="313">
        <v>645.79999999999995</v>
      </c>
      <c r="T17" s="313">
        <v>652.21699999999998</v>
      </c>
      <c r="U17" s="313">
        <v>657.70799999999997</v>
      </c>
      <c r="V17" s="313">
        <v>666.42100000000005</v>
      </c>
      <c r="W17" s="313">
        <v>671.13900000000001</v>
      </c>
      <c r="X17" s="313">
        <v>674.03</v>
      </c>
      <c r="Y17" s="313">
        <v>673.529</v>
      </c>
      <c r="Z17" s="663">
        <f t="shared" si="3"/>
        <v>-7.4329035799591825E-2</v>
      </c>
      <c r="AA17" s="663">
        <f t="shared" si="4"/>
        <v>1.26895234123936</v>
      </c>
      <c r="AB17" s="663">
        <f t="shared" si="5"/>
        <v>-6.2180870822825529E-2</v>
      </c>
    </row>
    <row r="18" spans="1:28" ht="18" customHeight="1" thickBot="1">
      <c r="A18" s="320" t="s">
        <v>13</v>
      </c>
      <c r="B18" s="312" t="s">
        <v>42</v>
      </c>
      <c r="C18" s="315"/>
      <c r="D18" s="313">
        <v>0</v>
      </c>
      <c r="E18" s="313">
        <v>0</v>
      </c>
      <c r="F18" s="313">
        <v>0</v>
      </c>
      <c r="G18" s="313">
        <v>16.811</v>
      </c>
      <c r="H18" s="313">
        <v>15.047000000000001</v>
      </c>
      <c r="I18" s="313">
        <v>15.023</v>
      </c>
      <c r="J18" s="313">
        <v>15.129</v>
      </c>
      <c r="K18" s="313">
        <v>13.593</v>
      </c>
      <c r="L18" s="313">
        <v>10.971</v>
      </c>
      <c r="M18" s="313">
        <v>10.109</v>
      </c>
      <c r="N18" s="313">
        <v>9.0660000000000007</v>
      </c>
      <c r="O18" s="313">
        <v>8.6050000000000004</v>
      </c>
      <c r="P18" s="313">
        <v>8.4169999999999998</v>
      </c>
      <c r="Q18" s="313">
        <v>7.8710000000000004</v>
      </c>
      <c r="R18" s="313">
        <v>7.806</v>
      </c>
      <c r="S18" s="313">
        <v>7.9080000000000004</v>
      </c>
      <c r="T18" s="313">
        <v>7.8730000000000002</v>
      </c>
      <c r="U18" s="313">
        <v>7.7110000000000003</v>
      </c>
      <c r="V18" s="313">
        <v>7.673</v>
      </c>
      <c r="W18" s="313">
        <v>7.9790000000000001</v>
      </c>
      <c r="X18" s="313">
        <v>7.49</v>
      </c>
      <c r="Y18" s="313">
        <v>7.0869999999999997</v>
      </c>
      <c r="Z18" s="663">
        <f t="shared" si="3"/>
        <v>-5.3805073431241741</v>
      </c>
      <c r="AA18" s="663">
        <f t="shared" si="4"/>
        <v>-8.5823622995227176</v>
      </c>
      <c r="AB18" s="663">
        <f t="shared" si="5"/>
        <v>-2.7227595252565129</v>
      </c>
    </row>
    <row r="19" spans="1:28" ht="18" customHeight="1" thickBot="1">
      <c r="A19" s="320" t="s">
        <v>14</v>
      </c>
      <c r="B19" s="312" t="s">
        <v>43</v>
      </c>
      <c r="C19" s="315"/>
      <c r="D19" s="313" t="s">
        <v>62</v>
      </c>
      <c r="E19" s="313" t="s">
        <v>62</v>
      </c>
      <c r="F19" s="313" t="s">
        <v>62</v>
      </c>
      <c r="G19" s="313" t="s">
        <v>62</v>
      </c>
      <c r="H19" s="313" t="s">
        <v>62</v>
      </c>
      <c r="I19" s="313" t="s">
        <v>62</v>
      </c>
      <c r="J19" s="313" t="s">
        <v>62</v>
      </c>
      <c r="K19" s="313" t="s">
        <v>62</v>
      </c>
      <c r="L19" s="313" t="s">
        <v>62</v>
      </c>
      <c r="M19" s="313" t="s">
        <v>62</v>
      </c>
      <c r="N19" s="313" t="s">
        <v>62</v>
      </c>
      <c r="O19" s="313" t="s">
        <v>62</v>
      </c>
      <c r="P19" s="313" t="s">
        <v>62</v>
      </c>
      <c r="Q19" s="313" t="s">
        <v>62</v>
      </c>
      <c r="R19" s="313" t="s">
        <v>62</v>
      </c>
      <c r="S19" s="313" t="s">
        <v>62</v>
      </c>
      <c r="T19" s="313" t="s">
        <v>62</v>
      </c>
      <c r="U19" s="313" t="s">
        <v>62</v>
      </c>
      <c r="V19" s="313" t="s">
        <v>62</v>
      </c>
      <c r="W19" s="313" t="s">
        <v>62</v>
      </c>
      <c r="X19" s="313" t="s">
        <v>62</v>
      </c>
      <c r="Y19" s="313" t="s">
        <v>62</v>
      </c>
      <c r="Z19" s="663" t="str">
        <f t="shared" si="3"/>
        <v>:</v>
      </c>
      <c r="AA19" s="663" t="str">
        <f t="shared" si="4"/>
        <v>:</v>
      </c>
      <c r="AB19" s="663"/>
    </row>
    <row r="20" spans="1:28" ht="18" customHeight="1" thickBot="1">
      <c r="A20" s="320" t="s">
        <v>15</v>
      </c>
      <c r="B20" s="312" t="s">
        <v>44</v>
      </c>
      <c r="C20" s="315"/>
      <c r="D20" s="313" t="s">
        <v>62</v>
      </c>
      <c r="E20" s="313" t="s">
        <v>62</v>
      </c>
      <c r="F20" s="313" t="s">
        <v>62</v>
      </c>
      <c r="G20" s="313" t="s">
        <v>62</v>
      </c>
      <c r="H20" s="313" t="s">
        <v>62</v>
      </c>
      <c r="I20" s="313" t="s">
        <v>62</v>
      </c>
      <c r="J20" s="313" t="s">
        <v>62</v>
      </c>
      <c r="K20" s="313" t="s">
        <v>62</v>
      </c>
      <c r="L20" s="313" t="s">
        <v>62</v>
      </c>
      <c r="M20" s="313" t="s">
        <v>62</v>
      </c>
      <c r="N20" s="313" t="s">
        <v>62</v>
      </c>
      <c r="O20" s="313" t="s">
        <v>62</v>
      </c>
      <c r="P20" s="313" t="s">
        <v>62</v>
      </c>
      <c r="Q20" s="313" t="s">
        <v>62</v>
      </c>
      <c r="R20" s="313" t="s">
        <v>62</v>
      </c>
      <c r="S20" s="313" t="s">
        <v>62</v>
      </c>
      <c r="T20" s="313" t="s">
        <v>62</v>
      </c>
      <c r="U20" s="313" t="s">
        <v>62</v>
      </c>
      <c r="V20" s="313" t="s">
        <v>62</v>
      </c>
      <c r="W20" s="313" t="s">
        <v>62</v>
      </c>
      <c r="X20" s="313" t="s">
        <v>62</v>
      </c>
      <c r="Y20" s="313" t="s">
        <v>62</v>
      </c>
      <c r="Z20" s="663" t="str">
        <f t="shared" si="3"/>
        <v>:</v>
      </c>
      <c r="AA20" s="663" t="str">
        <f t="shared" si="4"/>
        <v>:</v>
      </c>
      <c r="AB20" s="663"/>
    </row>
    <row r="21" spans="1:28" ht="18" customHeight="1" thickBot="1">
      <c r="A21" s="320" t="s">
        <v>16</v>
      </c>
      <c r="B21" s="312" t="s">
        <v>45</v>
      </c>
      <c r="C21" s="315"/>
      <c r="D21" s="313" t="s">
        <v>62</v>
      </c>
      <c r="E21" s="313" t="s">
        <v>62</v>
      </c>
      <c r="F21" s="313" t="s">
        <v>62</v>
      </c>
      <c r="G21" s="313" t="s">
        <v>62</v>
      </c>
      <c r="H21" s="313" t="s">
        <v>62</v>
      </c>
      <c r="I21" s="313" t="s">
        <v>62</v>
      </c>
      <c r="J21" s="313" t="s">
        <v>62</v>
      </c>
      <c r="K21" s="313" t="s">
        <v>62</v>
      </c>
      <c r="L21" s="313" t="s">
        <v>62</v>
      </c>
      <c r="M21" s="313" t="s">
        <v>62</v>
      </c>
      <c r="N21" s="313" t="s">
        <v>62</v>
      </c>
      <c r="O21" s="313" t="s">
        <v>62</v>
      </c>
      <c r="P21" s="313" t="s">
        <v>62</v>
      </c>
      <c r="Q21" s="313" t="s">
        <v>62</v>
      </c>
      <c r="R21" s="313" t="s">
        <v>62</v>
      </c>
      <c r="S21" s="313" t="s">
        <v>62</v>
      </c>
      <c r="T21" s="313" t="s">
        <v>62</v>
      </c>
      <c r="U21" s="313" t="s">
        <v>62</v>
      </c>
      <c r="V21" s="313" t="s">
        <v>62</v>
      </c>
      <c r="W21" s="313" t="s">
        <v>62</v>
      </c>
      <c r="X21" s="313" t="s">
        <v>62</v>
      </c>
      <c r="Y21" s="313" t="s">
        <v>62</v>
      </c>
      <c r="Z21" s="663" t="str">
        <f t="shared" si="3"/>
        <v>:</v>
      </c>
      <c r="AA21" s="663" t="str">
        <f t="shared" si="4"/>
        <v>:</v>
      </c>
      <c r="AB21" s="663"/>
    </row>
    <row r="22" spans="1:28" ht="18" customHeight="1" thickBot="1">
      <c r="A22" s="320" t="s">
        <v>17</v>
      </c>
      <c r="B22" s="312" t="s">
        <v>46</v>
      </c>
      <c r="C22" s="315"/>
      <c r="D22" s="313" t="s">
        <v>62</v>
      </c>
      <c r="E22" s="313" t="s">
        <v>62</v>
      </c>
      <c r="F22" s="313" t="s">
        <v>62</v>
      </c>
      <c r="G22" s="313" t="s">
        <v>62</v>
      </c>
      <c r="H22" s="313">
        <v>86.4</v>
      </c>
      <c r="I22" s="313">
        <v>85.26</v>
      </c>
      <c r="J22" s="313">
        <v>85.47</v>
      </c>
      <c r="K22" s="313">
        <v>81.852999999999994</v>
      </c>
      <c r="L22" s="313">
        <v>81.334000000000003</v>
      </c>
      <c r="M22" s="313">
        <v>71.003</v>
      </c>
      <c r="N22" s="313">
        <v>71.792000000000002</v>
      </c>
      <c r="O22" s="313">
        <v>64.411000000000001</v>
      </c>
      <c r="P22" s="313">
        <v>64.688000000000002</v>
      </c>
      <c r="Q22" s="313">
        <v>64.763999999999996</v>
      </c>
      <c r="R22" s="313">
        <v>64.8</v>
      </c>
      <c r="S22" s="313">
        <v>54.573</v>
      </c>
      <c r="T22" s="313">
        <v>65.263000000000005</v>
      </c>
      <c r="U22" s="313">
        <v>65.581999999999994</v>
      </c>
      <c r="V22" s="313">
        <v>65.397000000000006</v>
      </c>
      <c r="W22" s="313">
        <v>62.557000000000002</v>
      </c>
      <c r="X22" s="313">
        <v>61.533000000000001</v>
      </c>
      <c r="Y22" s="313">
        <v>0</v>
      </c>
      <c r="Z22" s="663">
        <f t="shared" si="3"/>
        <v>-100</v>
      </c>
      <c r="AA22" s="663">
        <f t="shared" si="4"/>
        <v>-100</v>
      </c>
      <c r="AB22" s="663">
        <f t="shared" si="5"/>
        <v>-1.6649967086155515</v>
      </c>
    </row>
    <row r="23" spans="1:28" ht="18" customHeight="1" thickBot="1">
      <c r="A23" s="320" t="s">
        <v>18</v>
      </c>
      <c r="B23" s="312" t="s">
        <v>47</v>
      </c>
      <c r="C23" s="315"/>
      <c r="D23" s="313" t="s">
        <v>62</v>
      </c>
      <c r="E23" s="313" t="s">
        <v>62</v>
      </c>
      <c r="F23" s="313" t="s">
        <v>62</v>
      </c>
      <c r="G23" s="313" t="s">
        <v>62</v>
      </c>
      <c r="H23" s="313" t="s">
        <v>62</v>
      </c>
      <c r="I23" s="313" t="s">
        <v>62</v>
      </c>
      <c r="J23" s="313" t="s">
        <v>62</v>
      </c>
      <c r="K23" s="313" t="s">
        <v>62</v>
      </c>
      <c r="L23" s="313" t="s">
        <v>62</v>
      </c>
      <c r="M23" s="313" t="s">
        <v>62</v>
      </c>
      <c r="N23" s="313" t="s">
        <v>62</v>
      </c>
      <c r="O23" s="313" t="s">
        <v>62</v>
      </c>
      <c r="P23" s="313" t="s">
        <v>62</v>
      </c>
      <c r="Q23" s="313" t="s">
        <v>62</v>
      </c>
      <c r="R23" s="313" t="s">
        <v>62</v>
      </c>
      <c r="S23" s="313" t="s">
        <v>62</v>
      </c>
      <c r="T23" s="313" t="s">
        <v>62</v>
      </c>
      <c r="U23" s="313" t="s">
        <v>62</v>
      </c>
      <c r="V23" s="313" t="s">
        <v>62</v>
      </c>
      <c r="W23" s="313" t="s">
        <v>62</v>
      </c>
      <c r="X23" s="313" t="s">
        <v>62</v>
      </c>
      <c r="Y23" s="313" t="s">
        <v>62</v>
      </c>
      <c r="Z23" s="663" t="str">
        <f t="shared" si="3"/>
        <v>:</v>
      </c>
      <c r="AA23" s="663" t="str">
        <f t="shared" si="4"/>
        <v>:</v>
      </c>
      <c r="AB23" s="663"/>
    </row>
    <row r="24" spans="1:28" ht="18" customHeight="1" thickBot="1">
      <c r="A24" s="320" t="s">
        <v>19</v>
      </c>
      <c r="B24" s="312" t="s">
        <v>48</v>
      </c>
      <c r="C24" s="315"/>
      <c r="D24" s="313" t="s">
        <v>62</v>
      </c>
      <c r="E24" s="313" t="s">
        <v>62</v>
      </c>
      <c r="F24" s="313" t="s">
        <v>62</v>
      </c>
      <c r="G24" s="313" t="s">
        <v>62</v>
      </c>
      <c r="H24" s="313" t="s">
        <v>62</v>
      </c>
      <c r="I24" s="313" t="s">
        <v>62</v>
      </c>
      <c r="J24" s="313" t="s">
        <v>62</v>
      </c>
      <c r="K24" s="313" t="s">
        <v>62</v>
      </c>
      <c r="L24" s="313" t="s">
        <v>62</v>
      </c>
      <c r="M24" s="313" t="s">
        <v>62</v>
      </c>
      <c r="N24" s="313" t="s">
        <v>62</v>
      </c>
      <c r="O24" s="313" t="s">
        <v>62</v>
      </c>
      <c r="P24" s="313" t="s">
        <v>62</v>
      </c>
      <c r="Q24" s="313" t="s">
        <v>62</v>
      </c>
      <c r="R24" s="313" t="s">
        <v>62</v>
      </c>
      <c r="S24" s="313" t="s">
        <v>62</v>
      </c>
      <c r="T24" s="313" t="s">
        <v>62</v>
      </c>
      <c r="U24" s="313" t="s">
        <v>62</v>
      </c>
      <c r="V24" s="313" t="s">
        <v>62</v>
      </c>
      <c r="W24" s="313" t="s">
        <v>62</v>
      </c>
      <c r="X24" s="313" t="s">
        <v>62</v>
      </c>
      <c r="Y24" s="313" t="s">
        <v>62</v>
      </c>
      <c r="Z24" s="663" t="str">
        <f t="shared" si="3"/>
        <v>:</v>
      </c>
      <c r="AA24" s="663" t="str">
        <f t="shared" si="4"/>
        <v>:</v>
      </c>
      <c r="AB24" s="663"/>
    </row>
    <row r="25" spans="1:28" ht="18" customHeight="1" thickBot="1">
      <c r="A25" s="320" t="s">
        <v>20</v>
      </c>
      <c r="B25" s="312" t="s">
        <v>49</v>
      </c>
      <c r="C25" s="315"/>
      <c r="D25" s="313">
        <v>50.456000000000003</v>
      </c>
      <c r="E25" s="313">
        <v>50.35</v>
      </c>
      <c r="F25" s="313">
        <v>51.136000000000003</v>
      </c>
      <c r="G25" s="313">
        <v>51.03</v>
      </c>
      <c r="H25" s="313">
        <v>50.988</v>
      </c>
      <c r="I25" s="313">
        <v>50.680999999999997</v>
      </c>
      <c r="J25" s="313">
        <v>50.273000000000003</v>
      </c>
      <c r="K25" s="313">
        <v>50.012999999999998</v>
      </c>
      <c r="L25" s="313">
        <v>49.271999999999998</v>
      </c>
      <c r="M25" s="313">
        <v>45.533000000000001</v>
      </c>
      <c r="N25" s="313">
        <v>46.091999999999999</v>
      </c>
      <c r="O25" s="313">
        <v>46.710999999999999</v>
      </c>
      <c r="P25" s="313">
        <v>47.701000000000001</v>
      </c>
      <c r="Q25" s="313">
        <v>47.237000000000002</v>
      </c>
      <c r="R25" s="313">
        <v>47.255000000000003</v>
      </c>
      <c r="S25" s="313">
        <v>47.582999999999998</v>
      </c>
      <c r="T25" s="313">
        <v>48.281999999999996</v>
      </c>
      <c r="U25" s="313">
        <v>48.863</v>
      </c>
      <c r="V25" s="313">
        <v>48.844999999999999</v>
      </c>
      <c r="W25" s="313">
        <v>48.061999999999998</v>
      </c>
      <c r="X25" s="313">
        <v>44.912999999999997</v>
      </c>
      <c r="Y25" s="313">
        <v>0</v>
      </c>
      <c r="Z25" s="663">
        <f t="shared" si="3"/>
        <v>-100</v>
      </c>
      <c r="AA25" s="663">
        <f t="shared" si="4"/>
        <v>-100</v>
      </c>
      <c r="AB25" s="663">
        <f t="shared" si="5"/>
        <v>-1.7962779572866516E-2</v>
      </c>
    </row>
    <row r="26" spans="1:28" ht="18" customHeight="1" thickBot="1">
      <c r="A26" s="320" t="s">
        <v>21</v>
      </c>
      <c r="B26" s="312" t="s">
        <v>50</v>
      </c>
      <c r="C26" s="315"/>
      <c r="D26" s="313" t="s">
        <v>62</v>
      </c>
      <c r="E26" s="313" t="s">
        <v>62</v>
      </c>
      <c r="F26" s="313" t="s">
        <v>62</v>
      </c>
      <c r="G26" s="313" t="s">
        <v>62</v>
      </c>
      <c r="H26" s="313" t="s">
        <v>62</v>
      </c>
      <c r="I26" s="313" t="s">
        <v>62</v>
      </c>
      <c r="J26" s="313" t="s">
        <v>62</v>
      </c>
      <c r="K26" s="313" t="s">
        <v>62</v>
      </c>
      <c r="L26" s="313" t="s">
        <v>62</v>
      </c>
      <c r="M26" s="313" t="s">
        <v>62</v>
      </c>
      <c r="N26" s="313" t="s">
        <v>62</v>
      </c>
      <c r="O26" s="313" t="s">
        <v>62</v>
      </c>
      <c r="P26" s="313" t="s">
        <v>62</v>
      </c>
      <c r="Q26" s="313" t="s">
        <v>62</v>
      </c>
      <c r="R26" s="313" t="s">
        <v>62</v>
      </c>
      <c r="S26" s="313" t="s">
        <v>62</v>
      </c>
      <c r="T26" s="313" t="s">
        <v>62</v>
      </c>
      <c r="U26" s="313" t="s">
        <v>62</v>
      </c>
      <c r="V26" s="313" t="s">
        <v>62</v>
      </c>
      <c r="W26" s="313" t="s">
        <v>62</v>
      </c>
      <c r="X26" s="313" t="s">
        <v>62</v>
      </c>
      <c r="Y26" s="313" t="s">
        <v>62</v>
      </c>
      <c r="Z26" s="663" t="str">
        <f t="shared" si="3"/>
        <v>:</v>
      </c>
      <c r="AA26" s="663" t="str">
        <f t="shared" si="4"/>
        <v>:</v>
      </c>
      <c r="AB26" s="663"/>
    </row>
    <row r="27" spans="1:28" ht="18" customHeight="1" thickBot="1">
      <c r="A27" s="320" t="s">
        <v>22</v>
      </c>
      <c r="B27" s="312" t="s">
        <v>51</v>
      </c>
      <c r="C27" s="315"/>
      <c r="D27" s="313">
        <v>238.07300000000001</v>
      </c>
      <c r="E27" s="313">
        <v>240.267</v>
      </c>
      <c r="F27" s="313">
        <v>241.11799999999999</v>
      </c>
      <c r="G27" s="313">
        <v>239.952</v>
      </c>
      <c r="H27" s="313">
        <v>236.70400000000001</v>
      </c>
      <c r="I27" s="313">
        <v>238.83099999999999</v>
      </c>
      <c r="J27" s="313">
        <v>238.64699999999999</v>
      </c>
      <c r="K27" s="313">
        <v>240.05099999999999</v>
      </c>
      <c r="L27" s="313">
        <v>237.786</v>
      </c>
      <c r="M27" s="313">
        <v>236.72</v>
      </c>
      <c r="N27" s="313">
        <v>236.816</v>
      </c>
      <c r="O27" s="313">
        <v>233.94300000000001</v>
      </c>
      <c r="P27" s="313">
        <v>226.86500000000001</v>
      </c>
      <c r="Q27" s="313">
        <v>221.44900000000001</v>
      </c>
      <c r="R27" s="313">
        <v>201.44499999999999</v>
      </c>
      <c r="S27" s="313">
        <v>193.21899999999999</v>
      </c>
      <c r="T27" s="313">
        <v>191.63300000000001</v>
      </c>
      <c r="U27" s="313">
        <v>190.322</v>
      </c>
      <c r="V27" s="313">
        <v>192.74299999999999</v>
      </c>
      <c r="W27" s="313">
        <v>192.40100000000001</v>
      </c>
      <c r="X27" s="313">
        <v>192.029</v>
      </c>
      <c r="Y27" s="313">
        <v>191.17</v>
      </c>
      <c r="Z27" s="663">
        <f t="shared" si="3"/>
        <v>-0.4473282681261681</v>
      </c>
      <c r="AA27" s="663">
        <f t="shared" si="4"/>
        <v>-0.44318069377831115</v>
      </c>
      <c r="AB27" s="663">
        <f t="shared" si="5"/>
        <v>-2.0948686427741281</v>
      </c>
    </row>
    <row r="28" spans="1:28" ht="18" customHeight="1" thickBot="1">
      <c r="A28" s="320" t="s">
        <v>23</v>
      </c>
      <c r="B28" s="312" t="s">
        <v>52</v>
      </c>
      <c r="C28" s="315"/>
      <c r="D28" s="313">
        <v>0</v>
      </c>
      <c r="E28" s="313">
        <v>0</v>
      </c>
      <c r="F28" s="313">
        <v>0</v>
      </c>
      <c r="G28" s="313">
        <v>0</v>
      </c>
      <c r="H28" s="313">
        <v>0</v>
      </c>
      <c r="I28" s="313">
        <v>0</v>
      </c>
      <c r="J28" s="313">
        <v>178.101</v>
      </c>
      <c r="K28" s="313">
        <v>181.60499999999999</v>
      </c>
      <c r="L28" s="313">
        <v>181.34299999999999</v>
      </c>
      <c r="M28" s="313">
        <v>181.56200000000001</v>
      </c>
      <c r="N28" s="313">
        <v>181.77</v>
      </c>
      <c r="O28" s="313">
        <v>183.17</v>
      </c>
      <c r="P28" s="313">
        <v>182.715</v>
      </c>
      <c r="Q28" s="313">
        <v>182.84899999999999</v>
      </c>
      <c r="R28" s="313">
        <v>182.375</v>
      </c>
      <c r="S28" s="313">
        <v>182.36099999999999</v>
      </c>
      <c r="T28" s="313">
        <v>182.488</v>
      </c>
      <c r="U28" s="313">
        <v>182.61600000000001</v>
      </c>
      <c r="V28" s="313">
        <v>182.583</v>
      </c>
      <c r="W28" s="313">
        <v>181.72200000000001</v>
      </c>
      <c r="X28" s="313">
        <v>180.37799999999999</v>
      </c>
      <c r="Y28" s="313">
        <v>179.429</v>
      </c>
      <c r="Z28" s="663">
        <f t="shared" si="3"/>
        <v>-0.52611737573317052</v>
      </c>
      <c r="AA28" s="663">
        <f t="shared" si="4"/>
        <v>-1.5556161106671351</v>
      </c>
      <c r="AB28" s="663">
        <f t="shared" si="5"/>
        <v>-4.6620672111252759E-3</v>
      </c>
    </row>
    <row r="29" spans="1:28" ht="18" customHeight="1" thickBot="1">
      <c r="A29" s="320" t="s">
        <v>24</v>
      </c>
      <c r="B29" s="312" t="s">
        <v>53</v>
      </c>
      <c r="C29" s="315"/>
      <c r="D29" s="313">
        <v>0</v>
      </c>
      <c r="E29" s="313">
        <v>0</v>
      </c>
      <c r="F29" s="313">
        <v>0</v>
      </c>
      <c r="G29" s="313">
        <v>0</v>
      </c>
      <c r="H29" s="313">
        <v>16.597000000000001</v>
      </c>
      <c r="I29" s="313">
        <v>16.704000000000001</v>
      </c>
      <c r="J29" s="313">
        <v>16.960999999999999</v>
      </c>
      <c r="K29" s="313">
        <v>17.364000000000001</v>
      </c>
      <c r="L29" s="313">
        <v>16.422000000000001</v>
      </c>
      <c r="M29" s="313">
        <v>16.177</v>
      </c>
      <c r="N29" s="313">
        <v>16.041</v>
      </c>
      <c r="O29" s="313">
        <v>16.172000000000001</v>
      </c>
      <c r="P29" s="313">
        <v>16.11</v>
      </c>
      <c r="Q29" s="313">
        <v>15.997</v>
      </c>
      <c r="R29" s="313">
        <v>15.669</v>
      </c>
      <c r="S29" s="313">
        <v>15.603999999999999</v>
      </c>
      <c r="T29" s="313">
        <v>15.593</v>
      </c>
      <c r="U29" s="313">
        <v>15.646000000000001</v>
      </c>
      <c r="V29" s="313">
        <v>15.5</v>
      </c>
      <c r="W29" s="313">
        <v>15.212999999999999</v>
      </c>
      <c r="X29" s="313">
        <v>14.866</v>
      </c>
      <c r="Y29" s="313">
        <v>14.625</v>
      </c>
      <c r="Z29" s="663">
        <f t="shared" si="3"/>
        <v>-1.6211489304453042</v>
      </c>
      <c r="AA29" s="663">
        <f t="shared" si="4"/>
        <v>-5.2498596294217048</v>
      </c>
      <c r="AB29" s="663">
        <f t="shared" si="5"/>
        <v>-0.67460217194814653</v>
      </c>
    </row>
    <row r="30" spans="1:28" ht="18" customHeight="1" thickBot="1">
      <c r="A30" s="320" t="s">
        <v>25</v>
      </c>
      <c r="B30" s="312" t="s">
        <v>54</v>
      </c>
      <c r="C30" s="315"/>
      <c r="D30" s="313">
        <v>0</v>
      </c>
      <c r="E30" s="313">
        <v>0</v>
      </c>
      <c r="F30" s="313">
        <v>0</v>
      </c>
      <c r="G30" s="313">
        <v>0</v>
      </c>
      <c r="H30" s="313">
        <v>21.530999999999999</v>
      </c>
      <c r="I30" s="313">
        <v>21.532</v>
      </c>
      <c r="J30" s="313">
        <v>21.149000000000001</v>
      </c>
      <c r="K30" s="313">
        <v>20.777000000000001</v>
      </c>
      <c r="L30" s="313">
        <v>20.777000000000001</v>
      </c>
      <c r="M30" s="313">
        <v>19.634</v>
      </c>
      <c r="N30" s="313">
        <v>18.971</v>
      </c>
      <c r="O30" s="313">
        <v>18.704999999999998</v>
      </c>
      <c r="P30" s="313">
        <v>18.512</v>
      </c>
      <c r="Q30" s="313">
        <v>18.045999999999999</v>
      </c>
      <c r="R30" s="313">
        <v>18.437000000000001</v>
      </c>
      <c r="S30" s="313">
        <v>17.597999999999999</v>
      </c>
      <c r="T30" s="313">
        <v>16.61</v>
      </c>
      <c r="U30" s="313">
        <v>15.414999999999999</v>
      </c>
      <c r="V30" s="313">
        <v>15.358000000000001</v>
      </c>
      <c r="W30" s="313">
        <v>15.042999999999999</v>
      </c>
      <c r="X30" s="313">
        <v>14.641999999999999</v>
      </c>
      <c r="Y30" s="313">
        <v>14.364000000000001</v>
      </c>
      <c r="Z30" s="663">
        <f t="shared" si="3"/>
        <v>-1.8986477257205259</v>
      </c>
      <c r="AA30" s="663">
        <f t="shared" si="4"/>
        <v>-5.945521215295968</v>
      </c>
      <c r="AB30" s="663">
        <f t="shared" si="5"/>
        <v>-2.7258938548426759</v>
      </c>
    </row>
    <row r="31" spans="1:28" ht="18" customHeight="1" thickBot="1">
      <c r="A31" s="320" t="s">
        <v>26</v>
      </c>
      <c r="B31" s="312" t="s">
        <v>55</v>
      </c>
      <c r="C31" s="315"/>
      <c r="D31" s="313" t="s">
        <v>62</v>
      </c>
      <c r="E31" s="313" t="s">
        <v>62</v>
      </c>
      <c r="F31" s="313" t="s">
        <v>62</v>
      </c>
      <c r="G31" s="313" t="s">
        <v>62</v>
      </c>
      <c r="H31" s="313" t="s">
        <v>62</v>
      </c>
      <c r="I31" s="313" t="s">
        <v>62</v>
      </c>
      <c r="J31" s="313" t="s">
        <v>62</v>
      </c>
      <c r="K31" s="313" t="s">
        <v>62</v>
      </c>
      <c r="L31" s="313" t="s">
        <v>62</v>
      </c>
      <c r="M31" s="313" t="s">
        <v>62</v>
      </c>
      <c r="N31" s="313" t="s">
        <v>62</v>
      </c>
      <c r="O31" s="313" t="s">
        <v>62</v>
      </c>
      <c r="P31" s="313" t="s">
        <v>62</v>
      </c>
      <c r="Q31" s="313" t="s">
        <v>62</v>
      </c>
      <c r="R31" s="313" t="s">
        <v>62</v>
      </c>
      <c r="S31" s="313" t="s">
        <v>62</v>
      </c>
      <c r="T31" s="313" t="s">
        <v>62</v>
      </c>
      <c r="U31" s="313" t="s">
        <v>62</v>
      </c>
      <c r="V31" s="313" t="s">
        <v>62</v>
      </c>
      <c r="W31" s="313" t="s">
        <v>62</v>
      </c>
      <c r="X31" s="313" t="s">
        <v>62</v>
      </c>
      <c r="Y31" s="313" t="s">
        <v>62</v>
      </c>
      <c r="Z31" s="663" t="str">
        <f t="shared" si="3"/>
        <v>:</v>
      </c>
      <c r="AA31" s="663" t="str">
        <f t="shared" si="4"/>
        <v>:</v>
      </c>
      <c r="AB31" s="663"/>
    </row>
    <row r="32" spans="1:28" ht="18" customHeight="1" thickBot="1">
      <c r="A32" s="320" t="s">
        <v>27</v>
      </c>
      <c r="B32" s="312" t="s">
        <v>56</v>
      </c>
      <c r="C32" s="315"/>
      <c r="D32" s="313" t="s">
        <v>62</v>
      </c>
      <c r="E32" s="313" t="s">
        <v>62</v>
      </c>
      <c r="F32" s="313" t="s">
        <v>62</v>
      </c>
      <c r="G32" s="313" t="s">
        <v>62</v>
      </c>
      <c r="H32" s="313" t="s">
        <v>62</v>
      </c>
      <c r="I32" s="313" t="s">
        <v>62</v>
      </c>
      <c r="J32" s="313" t="s">
        <v>62</v>
      </c>
      <c r="K32" s="313" t="s">
        <v>62</v>
      </c>
      <c r="L32" s="313" t="s">
        <v>62</v>
      </c>
      <c r="M32" s="313" t="s">
        <v>62</v>
      </c>
      <c r="N32" s="313" t="s">
        <v>62</v>
      </c>
      <c r="O32" s="313" t="s">
        <v>62</v>
      </c>
      <c r="P32" s="313" t="s">
        <v>62</v>
      </c>
      <c r="Q32" s="313" t="s">
        <v>62</v>
      </c>
      <c r="R32" s="313" t="s">
        <v>62</v>
      </c>
      <c r="S32" s="313" t="s">
        <v>62</v>
      </c>
      <c r="T32" s="313" t="s">
        <v>62</v>
      </c>
      <c r="U32" s="313" t="s">
        <v>62</v>
      </c>
      <c r="V32" s="313" t="s">
        <v>62</v>
      </c>
      <c r="W32" s="313" t="s">
        <v>62</v>
      </c>
      <c r="X32" s="313" t="s">
        <v>62</v>
      </c>
      <c r="Y32" s="313" t="s">
        <v>62</v>
      </c>
      <c r="Z32" s="663" t="str">
        <f t="shared" si="3"/>
        <v>:</v>
      </c>
      <c r="AA32" s="663" t="str">
        <f t="shared" si="4"/>
        <v>:</v>
      </c>
      <c r="AB32" s="663"/>
    </row>
    <row r="33" spans="1:29" ht="18" customHeight="1">
      <c r="A33" s="499" t="s">
        <v>398</v>
      </c>
      <c r="B33" s="505"/>
      <c r="C33" s="506"/>
      <c r="D33" s="506"/>
      <c r="E33" s="506"/>
      <c r="F33" s="506"/>
      <c r="G33" s="507"/>
      <c r="H33" s="507"/>
      <c r="I33" s="507"/>
      <c r="J33" s="507"/>
      <c r="K33" s="507"/>
      <c r="L33" s="507"/>
      <c r="M33" s="507"/>
      <c r="N33" s="507"/>
      <c r="O33" s="507"/>
      <c r="P33" s="507"/>
      <c r="Q33" s="507"/>
      <c r="R33" s="507"/>
      <c r="S33" s="507"/>
      <c r="T33" s="507"/>
      <c r="U33" s="507"/>
      <c r="V33" s="507"/>
      <c r="W33" s="507"/>
      <c r="X33" s="507"/>
      <c r="Y33" s="507"/>
      <c r="Z33" s="669"/>
      <c r="AA33" s="669"/>
      <c r="AB33" s="669"/>
      <c r="AC33" s="444"/>
    </row>
    <row r="34" spans="1:29" ht="18" customHeight="1">
      <c r="A34" s="499" t="s">
        <v>1001</v>
      </c>
      <c r="B34" s="508"/>
      <c r="C34" s="506"/>
      <c r="D34" s="506"/>
      <c r="E34" s="506"/>
      <c r="F34" s="506"/>
      <c r="G34" s="472"/>
      <c r="H34" s="506"/>
      <c r="I34" s="506"/>
      <c r="J34" s="506"/>
      <c r="K34" s="506"/>
      <c r="L34" s="506"/>
      <c r="M34" s="506"/>
      <c r="N34" s="506"/>
      <c r="O34" s="506"/>
      <c r="P34" s="506"/>
      <c r="Q34" s="506"/>
      <c r="R34" s="506"/>
      <c r="S34" s="506"/>
      <c r="T34" s="506"/>
      <c r="U34" s="506"/>
      <c r="V34" s="506"/>
      <c r="W34" s="506"/>
      <c r="X34" s="506"/>
      <c r="Y34" s="506"/>
      <c r="Z34" s="674"/>
      <c r="AA34" s="674"/>
      <c r="AB34" s="674"/>
      <c r="AC34" s="444"/>
    </row>
    <row r="35" spans="1:29" ht="18" customHeight="1">
      <c r="A35" s="483"/>
      <c r="B35" s="508"/>
      <c r="C35" s="506"/>
      <c r="D35" s="506"/>
      <c r="E35" s="506"/>
      <c r="F35" s="506"/>
      <c r="G35" s="506"/>
      <c r="H35" s="506"/>
      <c r="I35" s="506"/>
      <c r="J35" s="506"/>
      <c r="K35" s="506"/>
      <c r="L35" s="506"/>
      <c r="M35" s="506"/>
      <c r="N35" s="506"/>
      <c r="O35" s="506"/>
      <c r="P35" s="506"/>
      <c r="Q35" s="506"/>
      <c r="R35" s="506"/>
      <c r="S35" s="506"/>
      <c r="T35" s="506"/>
      <c r="U35" s="506"/>
      <c r="V35" s="506"/>
      <c r="W35" s="506"/>
      <c r="X35" s="506"/>
      <c r="Y35" s="506"/>
      <c r="Z35" s="674"/>
      <c r="AA35" s="674"/>
      <c r="AB35" s="674"/>
      <c r="AC35" s="444"/>
    </row>
    <row r="36" spans="1:29" ht="18" customHeight="1">
      <c r="A36" s="504" t="s">
        <v>394</v>
      </c>
      <c r="B36" s="508"/>
      <c r="C36" s="506"/>
      <c r="D36" s="506"/>
      <c r="E36" s="504"/>
      <c r="F36" s="509"/>
      <c r="G36" s="506"/>
      <c r="H36" s="506"/>
      <c r="I36" s="506"/>
      <c r="J36" s="506"/>
      <c r="K36" s="506"/>
      <c r="L36" s="506"/>
      <c r="M36" s="506"/>
      <c r="N36" s="506"/>
      <c r="O36" s="506"/>
      <c r="P36" s="506"/>
      <c r="Q36" s="506"/>
      <c r="R36" s="506"/>
      <c r="S36" s="506"/>
      <c r="T36" s="506"/>
      <c r="U36" s="506"/>
      <c r="V36" s="506"/>
      <c r="W36" s="506"/>
      <c r="X36" s="506"/>
      <c r="Y36" s="506"/>
      <c r="Z36" s="674"/>
      <c r="AA36" s="674"/>
      <c r="AB36" s="674"/>
      <c r="AC36" s="444"/>
    </row>
    <row r="37" spans="1:29" ht="18" customHeight="1">
      <c r="A37" s="210"/>
      <c r="B37" s="211"/>
      <c r="C37" s="771" t="s">
        <v>395</v>
      </c>
      <c r="D37" s="772"/>
      <c r="E37" s="772"/>
      <c r="F37" s="772"/>
      <c r="G37" s="772"/>
      <c r="H37" s="772"/>
      <c r="I37" s="772"/>
      <c r="J37" s="772"/>
      <c r="K37" s="772"/>
      <c r="L37" s="772"/>
      <c r="M37" s="772"/>
      <c r="N37" s="772"/>
      <c r="O37" s="772"/>
      <c r="P37" s="772"/>
      <c r="Q37" s="772"/>
      <c r="R37" s="772"/>
      <c r="S37" s="772"/>
      <c r="T37" s="772"/>
      <c r="U37" s="772"/>
      <c r="V37" s="772"/>
      <c r="W37" s="772"/>
      <c r="X37" s="772"/>
      <c r="Y37" s="621"/>
      <c r="Z37" s="767" t="s">
        <v>58</v>
      </c>
      <c r="AA37" s="775"/>
      <c r="AB37" s="255" t="s">
        <v>1066</v>
      </c>
      <c r="AC37" s="444"/>
    </row>
    <row r="38" spans="1:29" ht="26.25" thickBot="1">
      <c r="A38" s="210"/>
      <c r="B38" s="211"/>
      <c r="C38" s="517">
        <v>2000</v>
      </c>
      <c r="D38" s="514">
        <v>2001</v>
      </c>
      <c r="E38" s="203">
        <v>2002</v>
      </c>
      <c r="F38" s="514">
        <v>2003</v>
      </c>
      <c r="G38" s="203">
        <v>2004</v>
      </c>
      <c r="H38" s="514">
        <v>2005</v>
      </c>
      <c r="I38" s="203">
        <v>2006</v>
      </c>
      <c r="J38" s="514">
        <v>2007</v>
      </c>
      <c r="K38" s="203">
        <v>2008</v>
      </c>
      <c r="L38" s="514">
        <v>2009</v>
      </c>
      <c r="M38" s="203">
        <v>2010</v>
      </c>
      <c r="N38" s="514">
        <v>2011</v>
      </c>
      <c r="O38" s="203">
        <v>2012</v>
      </c>
      <c r="P38" s="517">
        <v>2013</v>
      </c>
      <c r="Q38" s="203">
        <v>2014</v>
      </c>
      <c r="R38" s="514">
        <v>2015</v>
      </c>
      <c r="S38" s="203">
        <v>2016</v>
      </c>
      <c r="T38" s="203">
        <v>2017</v>
      </c>
      <c r="U38" s="203">
        <v>2018</v>
      </c>
      <c r="V38" s="203">
        <v>2019</v>
      </c>
      <c r="W38" s="203">
        <v>2020</v>
      </c>
      <c r="X38" s="203">
        <v>2021</v>
      </c>
      <c r="Y38" s="203">
        <v>2022</v>
      </c>
      <c r="Z38" s="213" t="s">
        <v>882</v>
      </c>
      <c r="AA38" s="214" t="s">
        <v>1061</v>
      </c>
      <c r="AB38" s="264" t="s">
        <v>1062</v>
      </c>
      <c r="AC38" s="444"/>
    </row>
    <row r="39" spans="1:29" ht="18" customHeight="1" thickBot="1">
      <c r="A39" s="309" t="s">
        <v>373</v>
      </c>
      <c r="B39" s="309"/>
      <c r="C39" s="310">
        <v>190489.49100000001</v>
      </c>
      <c r="D39" s="310">
        <v>171217.31700000001</v>
      </c>
      <c r="E39" s="310">
        <v>163531.47899999999</v>
      </c>
      <c r="F39" s="310">
        <v>167758.845</v>
      </c>
      <c r="G39" s="310">
        <v>195335.641</v>
      </c>
      <c r="H39" s="310">
        <v>172199.62100000001</v>
      </c>
      <c r="I39" s="310">
        <v>178814.372</v>
      </c>
      <c r="J39" s="310">
        <v>166716.9</v>
      </c>
      <c r="K39" s="310">
        <v>165721.56700000001</v>
      </c>
      <c r="L39" s="310">
        <v>167111.99</v>
      </c>
      <c r="M39" s="310">
        <v>158013.56700000004</v>
      </c>
      <c r="N39" s="310">
        <v>152039.21700000006</v>
      </c>
      <c r="O39" s="310">
        <v>139297.78200000001</v>
      </c>
      <c r="P39" s="310">
        <v>162610.23299999998</v>
      </c>
      <c r="Q39" s="310">
        <v>152073.32399999999</v>
      </c>
      <c r="R39" s="310">
        <v>154874.96500000003</v>
      </c>
      <c r="S39" s="310">
        <v>155914.87400000004</v>
      </c>
      <c r="T39" s="310">
        <v>133761.12700000001</v>
      </c>
      <c r="U39" s="310">
        <v>174433.09900000002</v>
      </c>
      <c r="V39" s="310">
        <v>144032.71000000002</v>
      </c>
      <c r="W39" s="310">
        <v>157176.61599999998</v>
      </c>
      <c r="X39" s="310">
        <v>152932.005</v>
      </c>
      <c r="Y39" s="310">
        <v>157914.82900000003</v>
      </c>
      <c r="Z39" s="672">
        <f t="shared" ref="Z39:Z66" si="6">IF(ISNUMBER(Y39),(Y39/X39-1)*100,":")</f>
        <v>3.2581956929159661</v>
      </c>
      <c r="AA39" s="673">
        <f t="shared" ref="AA39:AA66" si="7">IF(ISNUMBER(Y39),(Y39/((SUM(T39:X39)-MIN(T39:X39)-MAX(T39:X39))/3)-1)*100,":")</f>
        <v>4.3165320268989449</v>
      </c>
      <c r="AB39" s="693">
        <f>((((SUM(U39:Y39)-MIN(U39:Y39)-MAX(U39:Y39))/3)/((SUM(K39:O39)-MIN(K39:O39)-MAX(K39:O39))/3))^(1/($Y$4-$O$4))-1)*100</f>
        <v>-0.16411805690660364</v>
      </c>
      <c r="AC39" s="444"/>
    </row>
    <row r="40" spans="1:29" ht="18" customHeight="1" thickBot="1">
      <c r="A40" s="320" t="s">
        <v>3</v>
      </c>
      <c r="B40" s="312" t="s">
        <v>30</v>
      </c>
      <c r="C40" s="313" t="s">
        <v>62</v>
      </c>
      <c r="D40" s="313" t="s">
        <v>62</v>
      </c>
      <c r="E40" s="313" t="s">
        <v>62</v>
      </c>
      <c r="F40" s="313" t="s">
        <v>62</v>
      </c>
      <c r="G40" s="313" t="s">
        <v>62</v>
      </c>
      <c r="H40" s="313" t="s">
        <v>62</v>
      </c>
      <c r="I40" s="313" t="s">
        <v>62</v>
      </c>
      <c r="J40" s="313" t="s">
        <v>62</v>
      </c>
      <c r="K40" s="313" t="s">
        <v>62</v>
      </c>
      <c r="L40" s="313" t="s">
        <v>62</v>
      </c>
      <c r="M40" s="313" t="s">
        <v>62</v>
      </c>
      <c r="N40" s="313" t="s">
        <v>62</v>
      </c>
      <c r="O40" s="313" t="s">
        <v>62</v>
      </c>
      <c r="P40" s="313" t="s">
        <v>62</v>
      </c>
      <c r="Q40" s="313" t="s">
        <v>62</v>
      </c>
      <c r="R40" s="313" t="s">
        <v>62</v>
      </c>
      <c r="S40" s="313" t="s">
        <v>62</v>
      </c>
      <c r="T40" s="313" t="s">
        <v>62</v>
      </c>
      <c r="U40" s="313" t="s">
        <v>62</v>
      </c>
      <c r="V40" s="313" t="s">
        <v>62</v>
      </c>
      <c r="W40" s="313" t="s">
        <v>62</v>
      </c>
      <c r="X40" s="313" t="s">
        <v>62</v>
      </c>
      <c r="Y40" s="313"/>
      <c r="Z40" s="663" t="str">
        <f t="shared" si="6"/>
        <v>:</v>
      </c>
      <c r="AA40" s="663" t="str">
        <f t="shared" si="7"/>
        <v>:</v>
      </c>
      <c r="AB40" s="663"/>
    </row>
    <row r="41" spans="1:29" ht="18" customHeight="1" thickBot="1">
      <c r="A41" s="320" t="s">
        <v>4</v>
      </c>
      <c r="B41" s="312" t="s">
        <v>31</v>
      </c>
      <c r="C41" s="313">
        <v>3306</v>
      </c>
      <c r="D41" s="313">
        <v>1910</v>
      </c>
      <c r="E41" s="313">
        <v>2065</v>
      </c>
      <c r="F41" s="313">
        <v>2327</v>
      </c>
      <c r="G41" s="313">
        <v>1961</v>
      </c>
      <c r="H41" s="313">
        <v>1708</v>
      </c>
      <c r="I41" s="313">
        <v>1757</v>
      </c>
      <c r="J41" s="313">
        <v>1796</v>
      </c>
      <c r="K41" s="313">
        <v>1617</v>
      </c>
      <c r="L41" s="313">
        <v>1231.8340000000001</v>
      </c>
      <c r="M41" s="313">
        <v>992.82099999999991</v>
      </c>
      <c r="N41" s="313">
        <v>1049.797</v>
      </c>
      <c r="O41" s="313">
        <v>1271.711</v>
      </c>
      <c r="P41" s="313">
        <v>1724.4700000000003</v>
      </c>
      <c r="Q41" s="313">
        <v>746.952</v>
      </c>
      <c r="R41" s="313">
        <v>1310.1500000000001</v>
      </c>
      <c r="S41" s="313">
        <v>1207.7860000000003</v>
      </c>
      <c r="T41" s="313">
        <v>1079.8969999999999</v>
      </c>
      <c r="U41" s="313">
        <v>1040.6499999999999</v>
      </c>
      <c r="V41" s="313">
        <v>857.375</v>
      </c>
      <c r="W41" s="313">
        <v>756.22500000000002</v>
      </c>
      <c r="X41" s="313">
        <v>841.20700000000011</v>
      </c>
      <c r="Y41" s="313">
        <v>746.68200000000002</v>
      </c>
      <c r="Z41" s="663">
        <f t="shared" si="6"/>
        <v>-11.2368299360324</v>
      </c>
      <c r="AA41" s="663">
        <f t="shared" si="7"/>
        <v>-18.223575075057518</v>
      </c>
      <c r="AB41" s="663">
        <f>((((SUM(U41:Y41)-MIN(U41:Y41)-MAX(U41:Y41))/3)/((SUM(K41:O41)-MIN(K41:O41)-MAX(K41:O41))/3))^(1/($Y$4-$O$4))-1)*100</f>
        <v>-3.6308486763279912</v>
      </c>
    </row>
    <row r="42" spans="1:29" ht="18" customHeight="1" thickBot="1">
      <c r="A42" s="320" t="s">
        <v>340</v>
      </c>
      <c r="B42" s="312" t="s">
        <v>32</v>
      </c>
      <c r="C42" s="313">
        <v>520</v>
      </c>
      <c r="D42" s="313">
        <v>545</v>
      </c>
      <c r="E42" s="313">
        <v>495</v>
      </c>
      <c r="F42" s="313">
        <v>560</v>
      </c>
      <c r="G42" s="313">
        <v>580</v>
      </c>
      <c r="H42" s="313">
        <v>438</v>
      </c>
      <c r="I42" s="313">
        <v>434</v>
      </c>
      <c r="J42" s="313">
        <v>821</v>
      </c>
      <c r="K42" s="313">
        <v>840</v>
      </c>
      <c r="L42" s="313">
        <v>545.00099999999998</v>
      </c>
      <c r="M42" s="313">
        <v>328.17099999999999</v>
      </c>
      <c r="N42" s="313">
        <v>640.12700000000018</v>
      </c>
      <c r="O42" s="313">
        <v>487.06200000000001</v>
      </c>
      <c r="P42" s="313">
        <v>494.70900000000006</v>
      </c>
      <c r="Q42" s="313">
        <v>532.10000000000014</v>
      </c>
      <c r="R42" s="313">
        <v>810.00700000000006</v>
      </c>
      <c r="S42" s="313">
        <v>631</v>
      </c>
      <c r="T42" s="313">
        <v>645</v>
      </c>
      <c r="U42" s="313">
        <v>680.053</v>
      </c>
      <c r="V42" s="313">
        <v>481.16199999999998</v>
      </c>
      <c r="W42" s="313">
        <v>590.01499999999999</v>
      </c>
      <c r="X42" s="313">
        <v>578.54300000000012</v>
      </c>
      <c r="Y42" s="313">
        <v>573.37</v>
      </c>
      <c r="Z42" s="663">
        <f t="shared" si="6"/>
        <v>-0.89414269985119699</v>
      </c>
      <c r="AA42" s="663">
        <f t="shared" si="7"/>
        <v>-5.1527439431217843</v>
      </c>
      <c r="AB42" s="663">
        <f t="shared" ref="AB42" si="8">((((SUM(U42:Y42)-MIN(U42:Y42)-MAX(U42:Y42))/3)/((SUM(K42:O42)-MIN(K42:O42)-MAX(K42:O42))/3))^(1/($Y$4-$O$4))-1)*100</f>
        <v>0.40941985449542972</v>
      </c>
    </row>
    <row r="43" spans="1:29" ht="18" customHeight="1" thickBot="1">
      <c r="A43" s="320" t="s">
        <v>5</v>
      </c>
      <c r="B43" s="312" t="s">
        <v>33</v>
      </c>
      <c r="C43" s="313" t="s">
        <v>62</v>
      </c>
      <c r="D43" s="313" t="s">
        <v>62</v>
      </c>
      <c r="E43" s="313" t="s">
        <v>62</v>
      </c>
      <c r="F43" s="313" t="s">
        <v>62</v>
      </c>
      <c r="G43" s="313" t="s">
        <v>62</v>
      </c>
      <c r="H43" s="313" t="s">
        <v>62</v>
      </c>
      <c r="I43" s="313" t="s">
        <v>62</v>
      </c>
      <c r="J43" s="313" t="s">
        <v>62</v>
      </c>
      <c r="K43" s="313" t="s">
        <v>62</v>
      </c>
      <c r="L43" s="313" t="s">
        <v>62</v>
      </c>
      <c r="M43" s="313" t="s">
        <v>62</v>
      </c>
      <c r="N43" s="313" t="s">
        <v>62</v>
      </c>
      <c r="O43" s="313" t="s">
        <v>62</v>
      </c>
      <c r="P43" s="313" t="s">
        <v>62</v>
      </c>
      <c r="Q43" s="313" t="s">
        <v>62</v>
      </c>
      <c r="R43" s="313" t="s">
        <v>62</v>
      </c>
      <c r="S43" s="313" t="s">
        <v>62</v>
      </c>
      <c r="T43" s="313" t="s">
        <v>62</v>
      </c>
      <c r="U43" s="313" t="s">
        <v>62</v>
      </c>
      <c r="V43" s="313" t="s">
        <v>62</v>
      </c>
      <c r="W43" s="313" t="s">
        <v>62</v>
      </c>
      <c r="X43" s="313" t="s">
        <v>62</v>
      </c>
      <c r="Y43" s="313" t="s">
        <v>62</v>
      </c>
      <c r="Z43" s="663" t="str">
        <f t="shared" si="6"/>
        <v>:</v>
      </c>
      <c r="AA43" s="663" t="str">
        <f t="shared" si="7"/>
        <v>:</v>
      </c>
      <c r="AB43" s="663"/>
    </row>
    <row r="44" spans="1:29" ht="18" customHeight="1" thickBot="1">
      <c r="A44" s="320" t="s">
        <v>28</v>
      </c>
      <c r="B44" s="312" t="s">
        <v>34</v>
      </c>
      <c r="C44" s="313">
        <v>9950</v>
      </c>
      <c r="D44" s="313">
        <v>8980</v>
      </c>
      <c r="E44" s="313">
        <v>9984</v>
      </c>
      <c r="F44" s="313">
        <v>8190.9979999999996</v>
      </c>
      <c r="G44" s="313">
        <v>10107</v>
      </c>
      <c r="H44" s="313">
        <v>9256</v>
      </c>
      <c r="I44" s="313">
        <v>9000</v>
      </c>
      <c r="J44" s="313">
        <v>10363</v>
      </c>
      <c r="K44" s="313">
        <v>10089</v>
      </c>
      <c r="L44" s="313">
        <v>9320</v>
      </c>
      <c r="M44" s="313">
        <v>6975.2430000000004</v>
      </c>
      <c r="N44" s="313">
        <v>8523.19</v>
      </c>
      <c r="O44" s="313">
        <v>8145.5485000000008</v>
      </c>
      <c r="P44" s="313">
        <v>7767.9070000000002</v>
      </c>
      <c r="Q44" s="313">
        <v>8664.4980000000014</v>
      </c>
      <c r="R44" s="313">
        <v>8232.5869999999995</v>
      </c>
      <c r="S44" s="313">
        <v>8450.0220000000008</v>
      </c>
      <c r="T44" s="313">
        <v>7062.7059999999992</v>
      </c>
      <c r="U44" s="313">
        <v>9731.3110000000015</v>
      </c>
      <c r="V44" s="313">
        <v>7646.3990000000003</v>
      </c>
      <c r="W44" s="313">
        <v>8000.3019999999997</v>
      </c>
      <c r="X44" s="313">
        <v>7964.97</v>
      </c>
      <c r="Y44" s="313">
        <v>7500</v>
      </c>
      <c r="Z44" s="663">
        <f t="shared" si="6"/>
        <v>-5.8376867709482916</v>
      </c>
      <c r="AA44" s="663">
        <f t="shared" si="7"/>
        <v>-4.7081420031644612</v>
      </c>
      <c r="AB44" s="663">
        <f t="shared" ref="AB44" si="9">((((SUM(U44:Y44)-MIN(U44:Y44)-MAX(U44:Y44))/3)/((SUM(K44:O44)-MIN(K44:O44)-MAX(K44:O44))/3))^(1/($Y$4-$O$4))-1)*100</f>
        <v>-0.95463600057151821</v>
      </c>
    </row>
    <row r="45" spans="1:29" ht="18" customHeight="1" thickBot="1">
      <c r="A45" s="320" t="s">
        <v>6</v>
      </c>
      <c r="B45" s="312" t="s">
        <v>35</v>
      </c>
      <c r="C45" s="313" t="s">
        <v>62</v>
      </c>
      <c r="D45" s="313" t="s">
        <v>62</v>
      </c>
      <c r="E45" s="313" t="s">
        <v>62</v>
      </c>
      <c r="F45" s="313" t="s">
        <v>62</v>
      </c>
      <c r="G45" s="313" t="s">
        <v>62</v>
      </c>
      <c r="H45" s="313" t="s">
        <v>62</v>
      </c>
      <c r="I45" s="313" t="s">
        <v>62</v>
      </c>
      <c r="J45" s="313" t="s">
        <v>62</v>
      </c>
      <c r="K45" s="313" t="s">
        <v>62</v>
      </c>
      <c r="L45" s="313" t="s">
        <v>62</v>
      </c>
      <c r="M45" s="313" t="s">
        <v>62</v>
      </c>
      <c r="N45" s="313" t="s">
        <v>62</v>
      </c>
      <c r="O45" s="313" t="s">
        <v>62</v>
      </c>
      <c r="P45" s="313" t="s">
        <v>62</v>
      </c>
      <c r="Q45" s="313" t="s">
        <v>62</v>
      </c>
      <c r="R45" s="313" t="s">
        <v>62</v>
      </c>
      <c r="S45" s="313" t="s">
        <v>62</v>
      </c>
      <c r="T45" s="313" t="s">
        <v>62</v>
      </c>
      <c r="U45" s="313" t="s">
        <v>62</v>
      </c>
      <c r="V45" s="313" t="s">
        <v>62</v>
      </c>
      <c r="W45" s="313" t="s">
        <v>62</v>
      </c>
      <c r="X45" s="313" t="s">
        <v>62</v>
      </c>
      <c r="Y45" s="313" t="s">
        <v>62</v>
      </c>
      <c r="Z45" s="663" t="str">
        <f t="shared" si="6"/>
        <v>:</v>
      </c>
      <c r="AA45" s="663" t="str">
        <f t="shared" si="7"/>
        <v>:</v>
      </c>
      <c r="AB45" s="663"/>
    </row>
    <row r="46" spans="1:29" ht="18" customHeight="1" thickBot="1">
      <c r="A46" s="320" t="s">
        <v>7</v>
      </c>
      <c r="B46" s="312" t="s">
        <v>36</v>
      </c>
      <c r="C46" s="313" t="s">
        <v>62</v>
      </c>
      <c r="D46" s="313" t="s">
        <v>62</v>
      </c>
      <c r="E46" s="313" t="s">
        <v>62</v>
      </c>
      <c r="F46" s="313" t="s">
        <v>62</v>
      </c>
      <c r="G46" s="313" t="s">
        <v>62</v>
      </c>
      <c r="H46" s="313" t="s">
        <v>62</v>
      </c>
      <c r="I46" s="313" t="s">
        <v>62</v>
      </c>
      <c r="J46" s="313" t="s">
        <v>62</v>
      </c>
      <c r="K46" s="313" t="s">
        <v>62</v>
      </c>
      <c r="L46" s="313" t="s">
        <v>62</v>
      </c>
      <c r="M46" s="313" t="s">
        <v>62</v>
      </c>
      <c r="N46" s="313" t="s">
        <v>62</v>
      </c>
      <c r="O46" s="313" t="s">
        <v>62</v>
      </c>
      <c r="P46" s="313" t="s">
        <v>62</v>
      </c>
      <c r="Q46" s="313" t="s">
        <v>62</v>
      </c>
      <c r="R46" s="313" t="s">
        <v>62</v>
      </c>
      <c r="S46" s="313" t="s">
        <v>62</v>
      </c>
      <c r="T46" s="313" t="s">
        <v>62</v>
      </c>
      <c r="U46" s="313" t="s">
        <v>62</v>
      </c>
      <c r="V46" s="313" t="s">
        <v>62</v>
      </c>
      <c r="W46" s="313" t="s">
        <v>62</v>
      </c>
      <c r="X46" s="313" t="s">
        <v>62</v>
      </c>
      <c r="Y46" s="313" t="s">
        <v>62</v>
      </c>
      <c r="Z46" s="663" t="str">
        <f t="shared" si="6"/>
        <v>:</v>
      </c>
      <c r="AA46" s="663" t="str">
        <f t="shared" si="7"/>
        <v>:</v>
      </c>
      <c r="AB46" s="663"/>
    </row>
    <row r="47" spans="1:29" ht="18" customHeight="1" thickBot="1">
      <c r="A47" s="320" t="s">
        <v>8</v>
      </c>
      <c r="B47" s="312" t="s">
        <v>37</v>
      </c>
      <c r="C47" s="313">
        <v>3558</v>
      </c>
      <c r="D47" s="313">
        <v>3475</v>
      </c>
      <c r="E47" s="313">
        <v>3095</v>
      </c>
      <c r="F47" s="313">
        <v>3804</v>
      </c>
      <c r="G47" s="313">
        <v>4282</v>
      </c>
      <c r="H47" s="313">
        <v>3989</v>
      </c>
      <c r="I47" s="313">
        <v>3899</v>
      </c>
      <c r="J47" s="313">
        <v>3338</v>
      </c>
      <c r="K47" s="313">
        <v>3874.0479999999998</v>
      </c>
      <c r="L47" s="313">
        <v>3365.75</v>
      </c>
      <c r="M47" s="313">
        <v>2800</v>
      </c>
      <c r="N47" s="313">
        <v>2660</v>
      </c>
      <c r="O47" s="313">
        <v>3050</v>
      </c>
      <c r="P47" s="313">
        <v>3268.9000000000005</v>
      </c>
      <c r="Q47" s="313">
        <v>2749.5550000000003</v>
      </c>
      <c r="R47" s="313">
        <v>2458.2409999999995</v>
      </c>
      <c r="S47" s="313">
        <v>2533.52</v>
      </c>
      <c r="T47" s="313">
        <v>2393.0100000000002</v>
      </c>
      <c r="U47" s="313">
        <v>2164.7250000000004</v>
      </c>
      <c r="V47" s="313">
        <v>2386.4210000000003</v>
      </c>
      <c r="W47" s="313">
        <v>2220.58</v>
      </c>
      <c r="X47" s="313">
        <v>2415.5790000000002</v>
      </c>
      <c r="Y47" s="313">
        <v>2083.723</v>
      </c>
      <c r="Z47" s="663">
        <f t="shared" si="6"/>
        <v>-13.738155531241169</v>
      </c>
      <c r="AA47" s="663">
        <f t="shared" si="7"/>
        <v>-10.6977260464305</v>
      </c>
      <c r="AB47" s="663">
        <f t="shared" ref="AB47:AB49" si="10">((((SUM(U47:Y47)-MIN(U47:Y47)-MAX(U47:Y47))/3)/((SUM(K47:O47)-MIN(K47:O47)-MAX(K47:O47))/3))^(1/($Y$4-$O$4))-1)*100</f>
        <v>-3.0345830565743803</v>
      </c>
    </row>
    <row r="48" spans="1:29" ht="18" customHeight="1" thickBot="1">
      <c r="A48" s="320" t="s">
        <v>9</v>
      </c>
      <c r="B48" s="312" t="s">
        <v>38</v>
      </c>
      <c r="C48" s="313">
        <v>41692</v>
      </c>
      <c r="D48" s="313">
        <v>30547</v>
      </c>
      <c r="E48" s="313">
        <v>33478</v>
      </c>
      <c r="F48" s="313">
        <v>41843</v>
      </c>
      <c r="G48" s="313">
        <v>43168</v>
      </c>
      <c r="H48" s="313">
        <v>36158</v>
      </c>
      <c r="I48" s="313">
        <v>38290</v>
      </c>
      <c r="J48" s="313">
        <v>36780</v>
      </c>
      <c r="K48" s="313">
        <v>35913</v>
      </c>
      <c r="L48" s="313">
        <v>35490</v>
      </c>
      <c r="M48" s="313">
        <v>34845.920000000006</v>
      </c>
      <c r="N48" s="313">
        <v>32459.190000000002</v>
      </c>
      <c r="O48" s="313">
        <v>30391.216000000004</v>
      </c>
      <c r="P48" s="313">
        <v>44729.578999999991</v>
      </c>
      <c r="Q48" s="313">
        <v>38210.565999999999</v>
      </c>
      <c r="R48" s="313">
        <v>37219.175999999999</v>
      </c>
      <c r="S48" s="313">
        <v>39551.184000000001</v>
      </c>
      <c r="T48" s="313">
        <v>32152.883999999998</v>
      </c>
      <c r="U48" s="313">
        <v>44727.581000000006</v>
      </c>
      <c r="V48" s="313">
        <v>33571.106</v>
      </c>
      <c r="W48" s="313">
        <v>40716.106</v>
      </c>
      <c r="X48" s="313">
        <v>35304.364999999998</v>
      </c>
      <c r="Y48" s="313">
        <v>35780.936000000002</v>
      </c>
      <c r="Z48" s="663">
        <f t="shared" si="6"/>
        <v>1.3498925699414244</v>
      </c>
      <c r="AA48" s="663">
        <f t="shared" si="7"/>
        <v>-2.0519542300226012</v>
      </c>
      <c r="AB48" s="663">
        <f t="shared" si="10"/>
        <v>0.84340036702796883</v>
      </c>
    </row>
    <row r="49" spans="1:28" ht="18" customHeight="1" thickBot="1">
      <c r="A49" s="320" t="s">
        <v>10</v>
      </c>
      <c r="B49" s="312" t="s">
        <v>39</v>
      </c>
      <c r="C49" s="313">
        <v>57540</v>
      </c>
      <c r="D49" s="313">
        <v>53389</v>
      </c>
      <c r="E49" s="313">
        <v>50352</v>
      </c>
      <c r="F49" s="313">
        <v>46360</v>
      </c>
      <c r="G49" s="313">
        <v>57386</v>
      </c>
      <c r="H49" s="313">
        <v>52105</v>
      </c>
      <c r="I49" s="313">
        <v>52127</v>
      </c>
      <c r="J49" s="313">
        <v>45672</v>
      </c>
      <c r="K49" s="313">
        <v>42653</v>
      </c>
      <c r="L49" s="313">
        <v>46268.417999999998</v>
      </c>
      <c r="M49" s="313">
        <v>46169.43</v>
      </c>
      <c r="N49" s="313">
        <v>51087.560000000005</v>
      </c>
      <c r="O49" s="313">
        <v>41364.794000000002</v>
      </c>
      <c r="P49" s="313">
        <v>41491.495999999999</v>
      </c>
      <c r="Q49" s="313">
        <v>47094.45</v>
      </c>
      <c r="R49" s="313">
        <v>47857.300999999992</v>
      </c>
      <c r="S49" s="313">
        <v>45562.133999999998</v>
      </c>
      <c r="T49" s="313">
        <v>36782.994000000006</v>
      </c>
      <c r="U49" s="313">
        <v>49571.233</v>
      </c>
      <c r="V49" s="313">
        <v>42299.357999999993</v>
      </c>
      <c r="W49" s="313">
        <v>45785.048999999999</v>
      </c>
      <c r="X49" s="313">
        <v>37131.757000000005</v>
      </c>
      <c r="Y49" s="313">
        <v>44355.620999999992</v>
      </c>
      <c r="Z49" s="663">
        <f t="shared" si="6"/>
        <v>19.454678646097957</v>
      </c>
      <c r="AA49" s="663">
        <f t="shared" si="7"/>
        <v>6.2697169033224309</v>
      </c>
      <c r="AB49" s="663">
        <f t="shared" si="10"/>
        <v>-0.19797952312121669</v>
      </c>
    </row>
    <row r="50" spans="1:28" ht="18" customHeight="1" thickBot="1">
      <c r="A50" s="320" t="s">
        <v>11</v>
      </c>
      <c r="B50" s="312" t="s">
        <v>40</v>
      </c>
      <c r="C50" s="313">
        <v>1283.96</v>
      </c>
      <c r="D50" s="313">
        <v>1301.7170000000001</v>
      </c>
      <c r="E50" s="313">
        <v>1265.1790000000001</v>
      </c>
      <c r="F50" s="313">
        <v>1203.6969999999999</v>
      </c>
      <c r="G50" s="313">
        <v>1248.421</v>
      </c>
      <c r="H50" s="313">
        <v>1237.421</v>
      </c>
      <c r="I50" s="313">
        <v>1365.3720000000001</v>
      </c>
      <c r="J50" s="313">
        <v>1278</v>
      </c>
      <c r="K50" s="313">
        <v>1424</v>
      </c>
      <c r="L50" s="313">
        <v>1433</v>
      </c>
      <c r="M50" s="313">
        <v>1409</v>
      </c>
      <c r="N50" s="313">
        <v>1293</v>
      </c>
      <c r="O50" s="313">
        <v>929.36649999999997</v>
      </c>
      <c r="P50" s="313">
        <v>565.73299999999995</v>
      </c>
      <c r="Q50" s="313">
        <v>523.31400000000008</v>
      </c>
      <c r="R50" s="313">
        <v>690.78700000000003</v>
      </c>
      <c r="S50" s="313">
        <v>613.30100000000004</v>
      </c>
      <c r="T50" s="313">
        <v>575.93999999999994</v>
      </c>
      <c r="U50" s="313">
        <v>732.577</v>
      </c>
      <c r="V50" s="313">
        <v>524.596</v>
      </c>
      <c r="W50" s="313">
        <v>660.029</v>
      </c>
      <c r="X50" s="313">
        <v>525.92000000000007</v>
      </c>
      <c r="Y50" s="313">
        <v>560.78899999999999</v>
      </c>
      <c r="Z50" s="663">
        <f t="shared" si="6"/>
        <v>6.6300958320656855</v>
      </c>
      <c r="AA50" s="663">
        <f t="shared" si="7"/>
        <v>-4.5134511879011736</v>
      </c>
      <c r="AB50" s="663"/>
    </row>
    <row r="51" spans="1:28" ht="18" customHeight="1" thickBot="1">
      <c r="A51" s="320" t="s">
        <v>12</v>
      </c>
      <c r="B51" s="312" t="s">
        <v>41</v>
      </c>
      <c r="C51" s="313">
        <v>54088</v>
      </c>
      <c r="D51" s="313">
        <v>52293</v>
      </c>
      <c r="E51" s="313">
        <v>44604</v>
      </c>
      <c r="F51" s="313">
        <v>44087</v>
      </c>
      <c r="G51" s="313">
        <v>53135</v>
      </c>
      <c r="H51" s="313">
        <v>50462</v>
      </c>
      <c r="I51" s="313">
        <v>52631</v>
      </c>
      <c r="J51" s="313">
        <v>47918.9</v>
      </c>
      <c r="K51" s="313">
        <v>48970.381999999998</v>
      </c>
      <c r="L51" s="313">
        <v>49764.661999999997</v>
      </c>
      <c r="M51" s="313">
        <v>49575.448999999993</v>
      </c>
      <c r="N51" s="313">
        <v>37873.542000000001</v>
      </c>
      <c r="O51" s="313">
        <v>38984.53</v>
      </c>
      <c r="P51" s="313">
        <v>45173.655999999995</v>
      </c>
      <c r="Q51" s="313">
        <v>38024.174000000006</v>
      </c>
      <c r="R51" s="313">
        <v>39613.521000000001</v>
      </c>
      <c r="S51" s="313">
        <v>42588.592000000004</v>
      </c>
      <c r="T51" s="313">
        <v>36203.001999999993</v>
      </c>
      <c r="U51" s="313">
        <v>46881.827000000005</v>
      </c>
      <c r="V51" s="313">
        <v>40160.329999999994</v>
      </c>
      <c r="W51" s="313">
        <v>42078.199000000001</v>
      </c>
      <c r="X51" s="313">
        <v>50231.565999999999</v>
      </c>
      <c r="Y51" s="313">
        <v>49842.610999999997</v>
      </c>
      <c r="Z51" s="663">
        <f t="shared" si="6"/>
        <v>-0.77432385842799434</v>
      </c>
      <c r="AA51" s="663">
        <f t="shared" si="7"/>
        <v>15.805003666501683</v>
      </c>
      <c r="AB51" s="663">
        <f t="shared" ref="AB51:AB52" si="11">((((SUM(U51:Y51)-MIN(U51:Y51)-MAX(U51:Y51))/3)/((SUM(K51:O51)-MIN(K51:O51)-MAX(K51:O51))/3))^(1/($Y$4-$O$4))-1)*100</f>
        <v>9.2125874301585142E-2</v>
      </c>
    </row>
    <row r="52" spans="1:28" ht="18" customHeight="1" thickBot="1">
      <c r="A52" s="320" t="s">
        <v>13</v>
      </c>
      <c r="B52" s="312" t="s">
        <v>42</v>
      </c>
      <c r="C52" s="313" t="s">
        <v>62</v>
      </c>
      <c r="D52" s="313" t="s">
        <v>62</v>
      </c>
      <c r="E52" s="313" t="s">
        <v>62</v>
      </c>
      <c r="F52" s="313" t="s">
        <v>62</v>
      </c>
      <c r="G52" s="313">
        <v>277.64</v>
      </c>
      <c r="H52" s="313">
        <v>238</v>
      </c>
      <c r="I52" s="313">
        <v>148</v>
      </c>
      <c r="J52" s="313">
        <v>148</v>
      </c>
      <c r="K52" s="313">
        <v>154</v>
      </c>
      <c r="L52" s="313">
        <v>147</v>
      </c>
      <c r="M52" s="313">
        <v>114.33099999999999</v>
      </c>
      <c r="N52" s="313">
        <v>84.268000000000001</v>
      </c>
      <c r="O52" s="313">
        <v>111.84199999999998</v>
      </c>
      <c r="P52" s="313">
        <v>108.13</v>
      </c>
      <c r="Q52" s="313">
        <v>93.534000000000006</v>
      </c>
      <c r="R52" s="313">
        <v>79.272000000000006</v>
      </c>
      <c r="S52" s="313">
        <v>81.025999999999996</v>
      </c>
      <c r="T52" s="313">
        <v>110.292</v>
      </c>
      <c r="U52" s="313">
        <v>109.11399999999999</v>
      </c>
      <c r="V52" s="313">
        <v>99.896000000000001</v>
      </c>
      <c r="W52" s="313">
        <v>88.873000000000005</v>
      </c>
      <c r="X52" s="313">
        <v>68.02000000000001</v>
      </c>
      <c r="Y52" s="313">
        <v>108.494</v>
      </c>
      <c r="Z52" s="663">
        <f t="shared" si="6"/>
        <v>59.503087327256665</v>
      </c>
      <c r="AA52" s="663">
        <f t="shared" si="7"/>
        <v>9.2650470151032458</v>
      </c>
      <c r="AB52" s="663">
        <f t="shared" si="11"/>
        <v>-2.2485824096212914</v>
      </c>
    </row>
    <row r="53" spans="1:28" ht="18" customHeight="1" thickBot="1">
      <c r="A53" s="320" t="s">
        <v>14</v>
      </c>
      <c r="B53" s="312" t="s">
        <v>43</v>
      </c>
      <c r="C53" s="313" t="s">
        <v>62</v>
      </c>
      <c r="D53" s="313" t="s">
        <v>62</v>
      </c>
      <c r="E53" s="313" t="s">
        <v>62</v>
      </c>
      <c r="F53" s="313" t="s">
        <v>62</v>
      </c>
      <c r="G53" s="313" t="s">
        <v>62</v>
      </c>
      <c r="H53" s="313" t="s">
        <v>62</v>
      </c>
      <c r="I53" s="313" t="s">
        <v>62</v>
      </c>
      <c r="J53" s="313" t="s">
        <v>62</v>
      </c>
      <c r="K53" s="313" t="s">
        <v>62</v>
      </c>
      <c r="L53" s="313" t="s">
        <v>62</v>
      </c>
      <c r="M53" s="313" t="s">
        <v>62</v>
      </c>
      <c r="N53" s="313" t="s">
        <v>62</v>
      </c>
      <c r="O53" s="313" t="s">
        <v>62</v>
      </c>
      <c r="P53" s="313" t="s">
        <v>62</v>
      </c>
      <c r="Q53" s="313" t="s">
        <v>62</v>
      </c>
      <c r="R53" s="313" t="s">
        <v>62</v>
      </c>
      <c r="S53" s="313" t="s">
        <v>62</v>
      </c>
      <c r="T53" s="313" t="s">
        <v>62</v>
      </c>
      <c r="U53" s="313" t="s">
        <v>62</v>
      </c>
      <c r="V53" s="313" t="s">
        <v>62</v>
      </c>
      <c r="W53" s="313" t="s">
        <v>62</v>
      </c>
      <c r="X53" s="313" t="s">
        <v>62</v>
      </c>
      <c r="Y53" s="313" t="s">
        <v>62</v>
      </c>
      <c r="Z53" s="663" t="str">
        <f t="shared" si="6"/>
        <v>:</v>
      </c>
      <c r="AA53" s="663" t="str">
        <f t="shared" si="7"/>
        <v>:</v>
      </c>
      <c r="AB53" s="663"/>
    </row>
    <row r="54" spans="1:28" ht="18" customHeight="1" thickBot="1">
      <c r="A54" s="320" t="s">
        <v>15</v>
      </c>
      <c r="B54" s="312" t="s">
        <v>44</v>
      </c>
      <c r="C54" s="313" t="s">
        <v>62</v>
      </c>
      <c r="D54" s="313" t="s">
        <v>62</v>
      </c>
      <c r="E54" s="313" t="s">
        <v>62</v>
      </c>
      <c r="F54" s="313" t="s">
        <v>62</v>
      </c>
      <c r="G54" s="313" t="s">
        <v>62</v>
      </c>
      <c r="H54" s="313" t="s">
        <v>62</v>
      </c>
      <c r="I54" s="313" t="s">
        <v>62</v>
      </c>
      <c r="J54" s="313" t="s">
        <v>62</v>
      </c>
      <c r="K54" s="313" t="s">
        <v>62</v>
      </c>
      <c r="L54" s="313" t="s">
        <v>62</v>
      </c>
      <c r="M54" s="313" t="s">
        <v>62</v>
      </c>
      <c r="N54" s="313" t="s">
        <v>62</v>
      </c>
      <c r="O54" s="313" t="s">
        <v>62</v>
      </c>
      <c r="P54" s="313" t="s">
        <v>62</v>
      </c>
      <c r="Q54" s="313" t="s">
        <v>62</v>
      </c>
      <c r="R54" s="313" t="s">
        <v>62</v>
      </c>
      <c r="S54" s="313" t="s">
        <v>62</v>
      </c>
      <c r="T54" s="313" t="s">
        <v>62</v>
      </c>
      <c r="U54" s="313" t="s">
        <v>62</v>
      </c>
      <c r="V54" s="313" t="s">
        <v>62</v>
      </c>
      <c r="W54" s="313" t="s">
        <v>62</v>
      </c>
      <c r="X54" s="313" t="s">
        <v>62</v>
      </c>
      <c r="Y54" s="313" t="s">
        <v>62</v>
      </c>
      <c r="Z54" s="663" t="str">
        <f t="shared" si="6"/>
        <v>:</v>
      </c>
      <c r="AA54" s="663" t="str">
        <f t="shared" si="7"/>
        <v>:</v>
      </c>
      <c r="AB54" s="663"/>
    </row>
    <row r="55" spans="1:28" ht="18" customHeight="1" thickBot="1">
      <c r="A55" s="320" t="s">
        <v>16</v>
      </c>
      <c r="B55" s="312" t="s">
        <v>45</v>
      </c>
      <c r="C55" s="313">
        <v>132</v>
      </c>
      <c r="D55" s="313">
        <v>135</v>
      </c>
      <c r="E55" s="313">
        <v>154</v>
      </c>
      <c r="F55" s="313">
        <v>123.08499999999999</v>
      </c>
      <c r="G55" s="313">
        <v>156</v>
      </c>
      <c r="H55" s="313">
        <v>135</v>
      </c>
      <c r="I55" s="313">
        <v>130</v>
      </c>
      <c r="J55" s="313">
        <v>142</v>
      </c>
      <c r="K55" s="313">
        <v>130</v>
      </c>
      <c r="L55" s="313">
        <v>134.6</v>
      </c>
      <c r="M55" s="313">
        <v>131.988</v>
      </c>
      <c r="N55" s="313">
        <v>131.988</v>
      </c>
      <c r="O55" s="313">
        <v>85.034999999999997</v>
      </c>
      <c r="P55" s="313">
        <v>100.88800000000001</v>
      </c>
      <c r="Q55" s="313">
        <v>124.93600000000001</v>
      </c>
      <c r="R55" s="313">
        <v>110.693</v>
      </c>
      <c r="S55" s="313">
        <v>82.947000000000003</v>
      </c>
      <c r="T55" s="313">
        <v>81.248999999999995</v>
      </c>
      <c r="U55" s="313">
        <v>134.26300000000001</v>
      </c>
      <c r="V55" s="313">
        <v>74.784999999999997</v>
      </c>
      <c r="W55" s="313">
        <v>96.858000000000004</v>
      </c>
      <c r="X55" s="313">
        <v>98.411000000000001</v>
      </c>
      <c r="Y55" s="313">
        <v>98.411000000000001</v>
      </c>
      <c r="Z55" s="663">
        <f t="shared" si="6"/>
        <v>0</v>
      </c>
      <c r="AA55" s="663">
        <f t="shared" si="7"/>
        <v>6.7680946629152583</v>
      </c>
      <c r="AB55" s="663"/>
    </row>
    <row r="56" spans="1:28" ht="18" customHeight="1" thickBot="1">
      <c r="A56" s="320" t="s">
        <v>17</v>
      </c>
      <c r="B56" s="312" t="s">
        <v>46</v>
      </c>
      <c r="C56" s="313">
        <v>4299</v>
      </c>
      <c r="D56" s="313">
        <v>5406</v>
      </c>
      <c r="E56" s="313">
        <v>3333</v>
      </c>
      <c r="F56" s="313">
        <v>3900</v>
      </c>
      <c r="G56" s="313">
        <v>5271.8</v>
      </c>
      <c r="H56" s="313">
        <v>3103</v>
      </c>
      <c r="I56" s="313">
        <v>3144</v>
      </c>
      <c r="J56" s="313">
        <v>3222</v>
      </c>
      <c r="K56" s="313">
        <v>3448</v>
      </c>
      <c r="L56" s="313">
        <v>3343.7000000000003</v>
      </c>
      <c r="M56" s="313">
        <v>1967.548</v>
      </c>
      <c r="N56" s="313">
        <v>2749.9550000000004</v>
      </c>
      <c r="O56" s="313">
        <v>1817.7369999999999</v>
      </c>
      <c r="P56" s="313">
        <v>2459.96</v>
      </c>
      <c r="Q56" s="313">
        <v>2554.5860000000002</v>
      </c>
      <c r="R56" s="313">
        <v>2573.1820000000002</v>
      </c>
      <c r="S56" s="313">
        <v>2535.9100000000003</v>
      </c>
      <c r="T56" s="313">
        <v>2547.8130000000001</v>
      </c>
      <c r="U56" s="313">
        <v>3644.5889999999999</v>
      </c>
      <c r="V56" s="313">
        <v>2394.3250000000003</v>
      </c>
      <c r="W56" s="313">
        <v>2588.4090000000001</v>
      </c>
      <c r="X56" s="313">
        <v>2589.5810000000001</v>
      </c>
      <c r="Y56" s="313">
        <v>2488.3989999999999</v>
      </c>
      <c r="Z56" s="663">
        <f t="shared" si="6"/>
        <v>-3.9072730298839953</v>
      </c>
      <c r="AA56" s="663">
        <f t="shared" si="7"/>
        <v>-3.3731898159971241</v>
      </c>
      <c r="AB56" s="663">
        <f t="shared" ref="AB56" si="12">((((SUM(U56:Y56)-MIN(U56:Y56)-MAX(U56:Y56))/3)/((SUM(K56:O56)-MIN(K56:O56)-MAX(K56:O56))/3))^(1/($Y$4-$O$4))-1)*100</f>
        <v>-0.50091214729170996</v>
      </c>
    </row>
    <row r="57" spans="1:28" ht="18" customHeight="1" thickBot="1">
      <c r="A57" s="320" t="s">
        <v>18</v>
      </c>
      <c r="B57" s="312" t="s">
        <v>47</v>
      </c>
      <c r="C57" s="313" t="s">
        <v>62</v>
      </c>
      <c r="D57" s="313" t="s">
        <v>62</v>
      </c>
      <c r="E57" s="313" t="s">
        <v>62</v>
      </c>
      <c r="F57" s="313" t="s">
        <v>62</v>
      </c>
      <c r="G57" s="313">
        <v>70</v>
      </c>
      <c r="H57" s="313">
        <v>0</v>
      </c>
      <c r="I57" s="313">
        <v>0</v>
      </c>
      <c r="J57" s="313">
        <v>67</v>
      </c>
      <c r="K57" s="313">
        <v>0</v>
      </c>
      <c r="L57" s="313">
        <v>40</v>
      </c>
      <c r="M57" s="313">
        <v>14.882000000000001</v>
      </c>
      <c r="N57" s="313">
        <v>15.16</v>
      </c>
      <c r="O57" s="313">
        <v>21.791</v>
      </c>
      <c r="P57" s="313">
        <v>21.192999999999998</v>
      </c>
      <c r="Q57" s="313">
        <v>21.446000000000002</v>
      </c>
      <c r="R57" s="313">
        <v>19.883000000000003</v>
      </c>
      <c r="S57" s="313">
        <v>14.484000000000002</v>
      </c>
      <c r="T57" s="313">
        <v>14.72</v>
      </c>
      <c r="U57" s="313">
        <v>17.164000000000001</v>
      </c>
      <c r="V57" s="313">
        <v>13.254999999999999</v>
      </c>
      <c r="W57" s="313">
        <v>12.05</v>
      </c>
      <c r="X57" s="313">
        <v>11.108000000000002</v>
      </c>
      <c r="Y57" s="313">
        <v>14.738000000000001</v>
      </c>
      <c r="Z57" s="663">
        <f t="shared" si="6"/>
        <v>32.679150162045367</v>
      </c>
      <c r="AA57" s="663">
        <f t="shared" si="7"/>
        <v>10.465958775765195</v>
      </c>
      <c r="AB57" s="663"/>
    </row>
    <row r="58" spans="1:28" ht="18" customHeight="1" thickBot="1">
      <c r="A58" s="320" t="s">
        <v>19</v>
      </c>
      <c r="B58" s="312" t="s">
        <v>48</v>
      </c>
      <c r="C58" s="313" t="s">
        <v>62</v>
      </c>
      <c r="D58" s="313" t="s">
        <v>62</v>
      </c>
      <c r="E58" s="313" t="s">
        <v>62</v>
      </c>
      <c r="F58" s="313" t="s">
        <v>62</v>
      </c>
      <c r="G58" s="313">
        <v>3</v>
      </c>
      <c r="H58" s="313">
        <v>1</v>
      </c>
      <c r="I58" s="313">
        <v>0</v>
      </c>
      <c r="J58" s="313">
        <v>0</v>
      </c>
      <c r="K58" s="313">
        <v>2</v>
      </c>
      <c r="L58" s="313">
        <v>0</v>
      </c>
      <c r="M58" s="313">
        <v>1</v>
      </c>
      <c r="N58" s="313">
        <v>0</v>
      </c>
      <c r="O58" s="313">
        <v>0</v>
      </c>
      <c r="P58" s="313">
        <v>8.4</v>
      </c>
      <c r="Q58" s="313">
        <v>6.6440000000000001</v>
      </c>
      <c r="R58" s="313">
        <v>7.5449999999999999</v>
      </c>
      <c r="S58" s="313">
        <v>8.3740000000000006</v>
      </c>
      <c r="T58" s="313">
        <v>5.9489999999999998</v>
      </c>
      <c r="U58" s="313">
        <v>0</v>
      </c>
      <c r="V58" s="313">
        <v>7.8410000000000011</v>
      </c>
      <c r="W58" s="313">
        <v>7.5429999999999993</v>
      </c>
      <c r="X58" s="313">
        <v>7.5289999999999999</v>
      </c>
      <c r="Y58" s="313">
        <v>9.8659999999999997</v>
      </c>
      <c r="Z58" s="663">
        <f t="shared" si="6"/>
        <v>31.039978748837814</v>
      </c>
      <c r="AA58" s="663">
        <f t="shared" si="7"/>
        <v>40.802055087769396</v>
      </c>
      <c r="AB58" s="663"/>
    </row>
    <row r="59" spans="1:28" ht="18" customHeight="1" thickBot="1">
      <c r="A59" s="320" t="s">
        <v>20</v>
      </c>
      <c r="B59" s="312" t="s">
        <v>49</v>
      </c>
      <c r="C59" s="313">
        <v>2335</v>
      </c>
      <c r="D59" s="313">
        <v>2492.6</v>
      </c>
      <c r="E59" s="313">
        <v>2566.3000000000002</v>
      </c>
      <c r="F59" s="313">
        <v>2519.6149999999998</v>
      </c>
      <c r="G59" s="313">
        <v>2685.1</v>
      </c>
      <c r="H59" s="313">
        <v>2264</v>
      </c>
      <c r="I59" s="313">
        <v>2214</v>
      </c>
      <c r="J59" s="313">
        <v>2578</v>
      </c>
      <c r="K59" s="313">
        <v>2993.66</v>
      </c>
      <c r="L59" s="313">
        <v>2313.6999999999998</v>
      </c>
      <c r="M59" s="313">
        <v>1718.7800000000002</v>
      </c>
      <c r="N59" s="313">
        <v>2814.4230000000002</v>
      </c>
      <c r="O59" s="313">
        <v>2154.4569999999999</v>
      </c>
      <c r="P59" s="313">
        <v>2391.625</v>
      </c>
      <c r="Q59" s="313">
        <v>1998.394</v>
      </c>
      <c r="R59" s="313">
        <v>2267.7040000000002</v>
      </c>
      <c r="S59" s="313">
        <v>1952.327</v>
      </c>
      <c r="T59" s="313">
        <v>2485.2290000000003</v>
      </c>
      <c r="U59" s="313">
        <v>2752.9279999999999</v>
      </c>
      <c r="V59" s="313">
        <v>2323.884</v>
      </c>
      <c r="W59" s="313">
        <v>2397.9380000000001</v>
      </c>
      <c r="X59" s="313">
        <v>2459.788</v>
      </c>
      <c r="Y59" s="313">
        <v>2526.9580000000001</v>
      </c>
      <c r="Z59" s="663">
        <f t="shared" si="6"/>
        <v>2.730723135489721</v>
      </c>
      <c r="AA59" s="663">
        <f t="shared" si="7"/>
        <v>3.2400988430407063</v>
      </c>
      <c r="AB59" s="663">
        <f t="shared" ref="AB59" si="13">((((SUM(U59:Y59)-MIN(U59:Y59)-MAX(U59:Y59))/3)/((SUM(K59:O59)-MIN(K59:O59)-MAX(K59:O59))/3))^(1/($Y$4-$O$4))-1)*100</f>
        <v>0.13932627499708694</v>
      </c>
    </row>
    <row r="60" spans="1:28" ht="18" customHeight="1" thickBot="1">
      <c r="A60" s="320" t="s">
        <v>21</v>
      </c>
      <c r="B60" s="312" t="s">
        <v>50</v>
      </c>
      <c r="C60" s="313" t="s">
        <v>62</v>
      </c>
      <c r="D60" s="313" t="s">
        <v>62</v>
      </c>
      <c r="E60" s="313" t="s">
        <v>62</v>
      </c>
      <c r="F60" s="313" t="s">
        <v>62</v>
      </c>
      <c r="G60" s="313" t="s">
        <v>62</v>
      </c>
      <c r="H60" s="313" t="s">
        <v>62</v>
      </c>
      <c r="I60" s="313" t="s">
        <v>62</v>
      </c>
      <c r="J60" s="313" t="s">
        <v>62</v>
      </c>
      <c r="K60" s="313" t="s">
        <v>62</v>
      </c>
      <c r="L60" s="313" t="s">
        <v>62</v>
      </c>
      <c r="M60" s="313" t="s">
        <v>62</v>
      </c>
      <c r="N60" s="313" t="s">
        <v>62</v>
      </c>
      <c r="O60" s="313" t="s">
        <v>62</v>
      </c>
      <c r="P60" s="313" t="s">
        <v>62</v>
      </c>
      <c r="Q60" s="313" t="s">
        <v>62</v>
      </c>
      <c r="R60" s="313" t="s">
        <v>62</v>
      </c>
      <c r="S60" s="313" t="s">
        <v>62</v>
      </c>
      <c r="T60" s="313" t="s">
        <v>62</v>
      </c>
      <c r="U60" s="313" t="s">
        <v>62</v>
      </c>
      <c r="V60" s="313" t="s">
        <v>62</v>
      </c>
      <c r="W60" s="313" t="s">
        <v>62</v>
      </c>
      <c r="X60" s="313" t="s">
        <v>62</v>
      </c>
      <c r="Y60" s="313" t="s">
        <v>62</v>
      </c>
      <c r="Z60" s="663" t="str">
        <f t="shared" si="6"/>
        <v>:</v>
      </c>
      <c r="AA60" s="663" t="str">
        <f t="shared" si="7"/>
        <v>:</v>
      </c>
      <c r="AB60" s="663"/>
    </row>
    <row r="61" spans="1:28" ht="18" customHeight="1" thickBot="1">
      <c r="A61" s="320" t="s">
        <v>22</v>
      </c>
      <c r="B61" s="312" t="s">
        <v>51</v>
      </c>
      <c r="C61" s="313">
        <v>6693.5309999999999</v>
      </c>
      <c r="D61" s="313">
        <v>7790</v>
      </c>
      <c r="E61" s="313">
        <v>6677</v>
      </c>
      <c r="F61" s="313">
        <v>7283.4500000000007</v>
      </c>
      <c r="G61" s="313">
        <v>7481</v>
      </c>
      <c r="H61" s="313">
        <v>7254</v>
      </c>
      <c r="I61" s="313">
        <v>7542</v>
      </c>
      <c r="J61" s="313">
        <v>6049</v>
      </c>
      <c r="K61" s="313">
        <v>5620</v>
      </c>
      <c r="L61" s="313">
        <v>5872</v>
      </c>
      <c r="M61" s="313">
        <v>6725.97</v>
      </c>
      <c r="N61" s="313">
        <v>5306.6379999999999</v>
      </c>
      <c r="O61" s="313">
        <v>6038.7250000000004</v>
      </c>
      <c r="P61" s="313">
        <v>6037.7970000000005</v>
      </c>
      <c r="Q61" s="313">
        <v>5946.7479999999996</v>
      </c>
      <c r="R61" s="313">
        <v>6656.5569999999998</v>
      </c>
      <c r="S61" s="313">
        <v>5744.8469999999998</v>
      </c>
      <c r="T61" s="313">
        <v>6375.0039999999999</v>
      </c>
      <c r="U61" s="313">
        <v>5800.4009999999998</v>
      </c>
      <c r="V61" s="313">
        <v>6217.7560000000003</v>
      </c>
      <c r="W61" s="313">
        <v>6098.1750000000002</v>
      </c>
      <c r="X61" s="313">
        <v>6987.1630000000005</v>
      </c>
      <c r="Y61" s="313">
        <v>6457.1549999999997</v>
      </c>
      <c r="Z61" s="663">
        <f t="shared" si="6"/>
        <v>-7.5854534952168766</v>
      </c>
      <c r="AA61" s="663">
        <f t="shared" si="7"/>
        <v>3.6409628517781512</v>
      </c>
      <c r="AB61" s="663">
        <f t="shared" ref="AB61:AB64" si="14">((((SUM(U61:Y61)-MIN(U61:Y61)-MAX(U61:Y61))/3)/((SUM(K61:O61)-MIN(K61:O61)-MAX(K61:O61))/3))^(1/($Y$4-$O$4))-1)*100</f>
        <v>0.68704130038517164</v>
      </c>
    </row>
    <row r="62" spans="1:28" ht="18" customHeight="1" thickBot="1">
      <c r="A62" s="320" t="s">
        <v>23</v>
      </c>
      <c r="B62" s="312" t="s">
        <v>52</v>
      </c>
      <c r="C62" s="313">
        <v>5090</v>
      </c>
      <c r="D62" s="313">
        <v>2951</v>
      </c>
      <c r="E62" s="313">
        <v>5461</v>
      </c>
      <c r="F62" s="313">
        <v>5555</v>
      </c>
      <c r="G62" s="313">
        <v>6166.1</v>
      </c>
      <c r="H62" s="313">
        <v>2602.1999999999998</v>
      </c>
      <c r="I62" s="313">
        <v>5015</v>
      </c>
      <c r="J62" s="313">
        <v>5289</v>
      </c>
      <c r="K62" s="313">
        <v>6786</v>
      </c>
      <c r="L62" s="313">
        <v>6703</v>
      </c>
      <c r="M62" s="313">
        <v>3287.241</v>
      </c>
      <c r="N62" s="313">
        <v>4125.4549999999999</v>
      </c>
      <c r="O62" s="313">
        <v>3450.7349999999997</v>
      </c>
      <c r="P62" s="313">
        <v>5170.0079999999998</v>
      </c>
      <c r="Q62" s="313">
        <v>3805.8010000000004</v>
      </c>
      <c r="R62" s="313">
        <v>3741.5619999999999</v>
      </c>
      <c r="S62" s="313">
        <v>3300.7979999999998</v>
      </c>
      <c r="T62" s="313">
        <v>4317.1309999999994</v>
      </c>
      <c r="U62" s="313">
        <v>5165.1499999999996</v>
      </c>
      <c r="V62" s="313">
        <v>3897.17</v>
      </c>
      <c r="W62" s="313">
        <v>3984.4559999999992</v>
      </c>
      <c r="X62" s="313">
        <v>4796.7979999999998</v>
      </c>
      <c r="Y62" s="313">
        <v>3889.4430000000002</v>
      </c>
      <c r="Z62" s="663">
        <f t="shared" si="6"/>
        <v>-18.915847613345392</v>
      </c>
      <c r="AA62" s="663">
        <f t="shared" si="7"/>
        <v>-10.917803988812336</v>
      </c>
      <c r="AB62" s="663">
        <f t="shared" si="14"/>
        <v>-1.1819749557259507</v>
      </c>
    </row>
    <row r="63" spans="1:28" ht="18" customHeight="1" thickBot="1">
      <c r="A63" s="320" t="s">
        <v>24</v>
      </c>
      <c r="B63" s="312" t="s">
        <v>53</v>
      </c>
      <c r="C63" s="313" t="s">
        <v>62</v>
      </c>
      <c r="D63" s="313" t="s">
        <v>62</v>
      </c>
      <c r="E63" s="313" t="s">
        <v>62</v>
      </c>
      <c r="F63" s="313" t="s">
        <v>62</v>
      </c>
      <c r="G63" s="313">
        <v>944</v>
      </c>
      <c r="H63" s="313">
        <v>882</v>
      </c>
      <c r="I63" s="313">
        <v>739</v>
      </c>
      <c r="J63" s="313">
        <v>857</v>
      </c>
      <c r="K63" s="313">
        <v>740</v>
      </c>
      <c r="L63" s="313">
        <v>789.98500000000001</v>
      </c>
      <c r="M63" s="313">
        <v>762.78899999999999</v>
      </c>
      <c r="N63" s="313">
        <v>878.81</v>
      </c>
      <c r="O63" s="313">
        <v>683.79599999999994</v>
      </c>
      <c r="P63" s="313">
        <v>769.57600000000002</v>
      </c>
      <c r="Q63" s="313">
        <v>707.73500000000001</v>
      </c>
      <c r="R63" s="313">
        <v>877.13199999999995</v>
      </c>
      <c r="S63" s="313">
        <v>739.16599999999994</v>
      </c>
      <c r="T63" s="313">
        <v>629.952</v>
      </c>
      <c r="U63" s="313">
        <v>888.7059999999999</v>
      </c>
      <c r="V63" s="313">
        <v>758.10100000000011</v>
      </c>
      <c r="W63" s="313">
        <v>743.05000000000007</v>
      </c>
      <c r="X63" s="313">
        <v>581.21</v>
      </c>
      <c r="Y63" s="313">
        <v>546.12700000000007</v>
      </c>
      <c r="Z63" s="663">
        <f t="shared" si="6"/>
        <v>-6.0362003406685965</v>
      </c>
      <c r="AA63" s="663">
        <f t="shared" si="7"/>
        <v>-23.1205155264668</v>
      </c>
      <c r="AB63" s="663">
        <f t="shared" si="14"/>
        <v>-0.95798274789383742</v>
      </c>
    </row>
    <row r="64" spans="1:28" ht="18" customHeight="1" thickBot="1">
      <c r="A64" s="320" t="s">
        <v>25</v>
      </c>
      <c r="B64" s="312" t="s">
        <v>54</v>
      </c>
      <c r="C64" s="313" t="s">
        <v>62</v>
      </c>
      <c r="D64" s="313" t="s">
        <v>62</v>
      </c>
      <c r="E64" s="313" t="s">
        <v>62</v>
      </c>
      <c r="F64" s="313" t="s">
        <v>62</v>
      </c>
      <c r="G64" s="313">
        <v>409.58</v>
      </c>
      <c r="H64" s="313">
        <v>303</v>
      </c>
      <c r="I64" s="313">
        <v>328</v>
      </c>
      <c r="J64" s="313">
        <v>357</v>
      </c>
      <c r="K64" s="313">
        <v>432.97699999999998</v>
      </c>
      <c r="L64" s="313">
        <v>346.34000000000003</v>
      </c>
      <c r="M64" s="313">
        <v>189.16</v>
      </c>
      <c r="N64" s="313">
        <v>341.29500000000002</v>
      </c>
      <c r="O64" s="313">
        <v>309.30700000000002</v>
      </c>
      <c r="P64" s="313">
        <v>315.87099999999992</v>
      </c>
      <c r="Q64" s="313">
        <v>256.90600000000001</v>
      </c>
      <c r="R64" s="313">
        <v>339.38299999999998</v>
      </c>
      <c r="S64" s="313">
        <v>309.70399999999995</v>
      </c>
      <c r="T64" s="313">
        <v>298.35500000000002</v>
      </c>
      <c r="U64" s="313">
        <v>380.827</v>
      </c>
      <c r="V64" s="313">
        <v>318.95000000000005</v>
      </c>
      <c r="W64" s="313">
        <v>352.75900000000001</v>
      </c>
      <c r="X64" s="313">
        <v>338.49</v>
      </c>
      <c r="Y64" s="313">
        <v>331.50600000000003</v>
      </c>
      <c r="Z64" s="663">
        <f t="shared" si="6"/>
        <v>-2.0632810422759884</v>
      </c>
      <c r="AA64" s="663">
        <f t="shared" si="7"/>
        <v>-1.5522684144411047</v>
      </c>
      <c r="AB64" s="663">
        <f t="shared" si="14"/>
        <v>0.25595352147800288</v>
      </c>
    </row>
    <row r="65" spans="1:29" ht="18" customHeight="1" thickBot="1">
      <c r="A65" s="320" t="s">
        <v>26</v>
      </c>
      <c r="B65" s="312" t="s">
        <v>55</v>
      </c>
      <c r="C65" s="313" t="s">
        <v>62</v>
      </c>
      <c r="D65" s="313" t="s">
        <v>62</v>
      </c>
      <c r="E65" s="313" t="s">
        <v>62</v>
      </c>
      <c r="F65" s="313" t="s">
        <v>62</v>
      </c>
      <c r="G65" s="313" t="s">
        <v>62</v>
      </c>
      <c r="H65" s="313" t="s">
        <v>62</v>
      </c>
      <c r="I65" s="313" t="s">
        <v>62</v>
      </c>
      <c r="J65" s="313" t="s">
        <v>62</v>
      </c>
      <c r="K65" s="313" t="s">
        <v>62</v>
      </c>
      <c r="L65" s="313" t="s">
        <v>62</v>
      </c>
      <c r="M65" s="313" t="s">
        <v>62</v>
      </c>
      <c r="N65" s="313" t="s">
        <v>62</v>
      </c>
      <c r="O65" s="313" t="s">
        <v>62</v>
      </c>
      <c r="P65" s="313" t="s">
        <v>62</v>
      </c>
      <c r="Q65" s="313" t="s">
        <v>62</v>
      </c>
      <c r="R65" s="313" t="s">
        <v>62</v>
      </c>
      <c r="S65" s="313" t="s">
        <v>62</v>
      </c>
      <c r="T65" s="313" t="s">
        <v>62</v>
      </c>
      <c r="U65" s="313" t="s">
        <v>62</v>
      </c>
      <c r="V65" s="313" t="s">
        <v>62</v>
      </c>
      <c r="W65" s="313" t="s">
        <v>62</v>
      </c>
      <c r="X65" s="313" t="s">
        <v>62</v>
      </c>
      <c r="Y65" s="313" t="s">
        <v>62</v>
      </c>
      <c r="Z65" s="663" t="str">
        <f t="shared" si="6"/>
        <v>:</v>
      </c>
      <c r="AA65" s="663" t="str">
        <f t="shared" si="7"/>
        <v>:</v>
      </c>
      <c r="AB65" s="663"/>
    </row>
    <row r="66" spans="1:29" ht="18" customHeight="1" thickBot="1">
      <c r="A66" s="320" t="s">
        <v>27</v>
      </c>
      <c r="B66" s="312" t="s">
        <v>56</v>
      </c>
      <c r="C66" s="313" t="s">
        <v>62</v>
      </c>
      <c r="D66" s="313" t="s">
        <v>62</v>
      </c>
      <c r="E66" s="313" t="s">
        <v>62</v>
      </c>
      <c r="F66" s="313" t="s">
        <v>62</v>
      </c>
      <c r="G66" s="313" t="s">
        <v>62</v>
      </c>
      <c r="H66" s="313" t="s">
        <v>62</v>
      </c>
      <c r="I66" s="313" t="s">
        <v>62</v>
      </c>
      <c r="J66" s="313" t="s">
        <v>62</v>
      </c>
      <c r="K66" s="313" t="s">
        <v>62</v>
      </c>
      <c r="L66" s="313" t="s">
        <v>62</v>
      </c>
      <c r="M66" s="313" t="s">
        <v>62</v>
      </c>
      <c r="N66" s="313" t="s">
        <v>62</v>
      </c>
      <c r="O66" s="313" t="s">
        <v>62</v>
      </c>
      <c r="P66" s="313" t="s">
        <v>62</v>
      </c>
      <c r="Q66" s="313" t="s">
        <v>62</v>
      </c>
      <c r="R66" s="313" t="s">
        <v>62</v>
      </c>
      <c r="S66" s="313" t="s">
        <v>62</v>
      </c>
      <c r="T66" s="313" t="s">
        <v>62</v>
      </c>
      <c r="U66" s="313" t="s">
        <v>62</v>
      </c>
      <c r="V66" s="313" t="s">
        <v>62</v>
      </c>
      <c r="W66" s="313" t="s">
        <v>62</v>
      </c>
      <c r="X66" s="313" t="s">
        <v>62</v>
      </c>
      <c r="Y66" s="313" t="s">
        <v>62</v>
      </c>
      <c r="Z66" s="663" t="str">
        <f t="shared" si="6"/>
        <v>:</v>
      </c>
      <c r="AA66" s="663" t="str">
        <f t="shared" si="7"/>
        <v>:</v>
      </c>
      <c r="AB66" s="663"/>
    </row>
    <row r="67" spans="1:29" ht="18" customHeight="1">
      <c r="A67" s="499" t="s">
        <v>1005</v>
      </c>
      <c r="B67" s="508"/>
      <c r="C67" s="506"/>
      <c r="D67" s="506"/>
      <c r="E67" s="506"/>
      <c r="F67" s="506"/>
      <c r="G67" s="507"/>
      <c r="H67" s="507"/>
      <c r="I67" s="507"/>
      <c r="J67" s="507"/>
      <c r="K67" s="507"/>
      <c r="L67" s="507"/>
      <c r="M67" s="507"/>
      <c r="N67" s="507"/>
      <c r="O67" s="507"/>
      <c r="P67" s="507"/>
      <c r="Q67" s="507"/>
      <c r="R67" s="507"/>
      <c r="S67" s="507"/>
      <c r="T67" s="507"/>
      <c r="U67" s="507"/>
      <c r="V67" s="507"/>
      <c r="W67" s="507"/>
      <c r="X67" s="507"/>
      <c r="Y67" s="507"/>
      <c r="Z67" s="669"/>
      <c r="AA67" s="669"/>
      <c r="AB67" s="669"/>
      <c r="AC67" s="444"/>
    </row>
    <row r="68" spans="1:29" ht="18" customHeight="1">
      <c r="A68" s="499" t="s">
        <v>396</v>
      </c>
      <c r="B68" s="505"/>
      <c r="C68" s="506"/>
      <c r="D68" s="506"/>
      <c r="E68" s="506"/>
      <c r="F68" s="506"/>
      <c r="G68" s="507"/>
      <c r="H68" s="507"/>
      <c r="I68" s="507"/>
      <c r="J68" s="507"/>
      <c r="K68" s="507"/>
      <c r="L68" s="507"/>
      <c r="M68" s="507"/>
      <c r="N68" s="507"/>
      <c r="O68" s="507"/>
      <c r="P68" s="507"/>
      <c r="Q68" s="507"/>
      <c r="R68" s="507"/>
      <c r="S68" s="507"/>
      <c r="T68" s="507"/>
      <c r="U68" s="507"/>
      <c r="V68" s="507"/>
      <c r="W68" s="507"/>
      <c r="X68" s="507"/>
      <c r="Y68" s="507"/>
      <c r="Z68" s="669"/>
      <c r="AA68" s="669"/>
      <c r="AB68" s="669"/>
      <c r="AC68" s="444"/>
    </row>
    <row r="69" spans="1:29" ht="18" customHeight="1">
      <c r="A69" s="499" t="s">
        <v>1001</v>
      </c>
      <c r="B69" s="508"/>
      <c r="C69" s="506"/>
      <c r="D69" s="506"/>
      <c r="E69" s="506"/>
      <c r="F69" s="506"/>
      <c r="G69" s="507"/>
      <c r="H69" s="507"/>
      <c r="I69" s="507"/>
      <c r="J69" s="507"/>
      <c r="K69" s="507"/>
      <c r="L69" s="507"/>
      <c r="M69" s="507"/>
      <c r="N69" s="507"/>
      <c r="O69" s="507"/>
      <c r="P69" s="507"/>
      <c r="Q69" s="507"/>
      <c r="R69" s="507"/>
      <c r="S69" s="507"/>
      <c r="T69" s="507"/>
      <c r="U69" s="507"/>
      <c r="V69" s="507"/>
      <c r="W69" s="507"/>
      <c r="X69" s="507"/>
      <c r="Y69" s="507"/>
      <c r="Z69" s="669"/>
      <c r="AA69" s="669"/>
      <c r="AB69" s="669"/>
      <c r="AC69" s="444"/>
    </row>
    <row r="70" spans="1:29" ht="18" customHeight="1">
      <c r="B70" s="443"/>
      <c r="C70" s="443"/>
      <c r="D70" s="507"/>
      <c r="E70" s="507"/>
      <c r="F70" s="507"/>
      <c r="G70" s="507"/>
      <c r="H70" s="507"/>
      <c r="I70" s="507"/>
      <c r="J70" s="507"/>
      <c r="K70" s="507"/>
      <c r="L70" s="507"/>
      <c r="M70" s="507"/>
      <c r="N70" s="507"/>
      <c r="O70" s="507"/>
      <c r="P70" s="507"/>
      <c r="Q70" s="507"/>
      <c r="R70" s="507"/>
      <c r="S70" s="507"/>
      <c r="T70" s="507"/>
      <c r="U70" s="507"/>
      <c r="V70" s="507"/>
      <c r="W70" s="507"/>
      <c r="X70" s="507"/>
      <c r="Y70" s="507"/>
      <c r="Z70" s="669"/>
      <c r="AA70" s="669"/>
      <c r="AB70" s="669"/>
      <c r="AC70" s="444"/>
    </row>
    <row r="71" spans="1:29" ht="18" customHeight="1">
      <c r="A71" s="504" t="s">
        <v>368</v>
      </c>
      <c r="B71" s="510"/>
      <c r="C71" s="507"/>
      <c r="D71" s="507"/>
      <c r="E71" s="507"/>
      <c r="F71" s="507"/>
      <c r="G71" s="507"/>
      <c r="H71" s="507"/>
      <c r="I71" s="507"/>
      <c r="J71" s="507"/>
      <c r="K71" s="507"/>
      <c r="L71" s="507"/>
      <c r="M71" s="507"/>
      <c r="N71" s="507"/>
      <c r="O71" s="507"/>
      <c r="P71" s="507"/>
      <c r="Q71" s="507"/>
      <c r="R71" s="507"/>
      <c r="S71" s="507"/>
      <c r="T71" s="511"/>
      <c r="U71" s="507"/>
      <c r="V71" s="507"/>
      <c r="W71" s="507"/>
      <c r="X71" s="507"/>
      <c r="Y71" s="507"/>
      <c r="Z71" s="669"/>
      <c r="AA71" s="669"/>
      <c r="AB71" s="669"/>
      <c r="AC71" s="444"/>
    </row>
    <row r="72" spans="1:29" ht="18" customHeight="1">
      <c r="A72" s="215"/>
      <c r="B72" s="211"/>
      <c r="C72" s="771" t="s">
        <v>368</v>
      </c>
      <c r="D72" s="772"/>
      <c r="E72" s="772"/>
      <c r="F72" s="772"/>
      <c r="G72" s="772"/>
      <c r="H72" s="772"/>
      <c r="I72" s="772"/>
      <c r="J72" s="772"/>
      <c r="K72" s="772"/>
      <c r="L72" s="772"/>
      <c r="M72" s="772"/>
      <c r="N72" s="772"/>
      <c r="O72" s="772"/>
      <c r="P72" s="772"/>
      <c r="Q72" s="772"/>
      <c r="R72" s="772"/>
      <c r="S72" s="772"/>
      <c r="T72" s="772"/>
      <c r="U72" s="772"/>
      <c r="V72" s="772"/>
      <c r="W72" s="772"/>
      <c r="X72" s="772"/>
      <c r="Y72" s="621"/>
      <c r="Z72" s="767" t="s">
        <v>58</v>
      </c>
      <c r="AA72" s="775"/>
      <c r="AB72" s="255" t="s">
        <v>1066</v>
      </c>
      <c r="AC72" s="444"/>
    </row>
    <row r="73" spans="1:29" ht="26.25" customHeight="1" thickBot="1">
      <c r="A73" s="215"/>
      <c r="B73" s="216"/>
      <c r="C73" s="517">
        <v>2000</v>
      </c>
      <c r="D73" s="514">
        <v>2001</v>
      </c>
      <c r="E73" s="203">
        <v>2002</v>
      </c>
      <c r="F73" s="514">
        <v>2003</v>
      </c>
      <c r="G73" s="203">
        <v>2004</v>
      </c>
      <c r="H73" s="514">
        <v>2005</v>
      </c>
      <c r="I73" s="203">
        <v>2006</v>
      </c>
      <c r="J73" s="514">
        <v>2007</v>
      </c>
      <c r="K73" s="203">
        <v>2008</v>
      </c>
      <c r="L73" s="514">
        <v>2009</v>
      </c>
      <c r="M73" s="203">
        <v>2010</v>
      </c>
      <c r="N73" s="514">
        <v>2011</v>
      </c>
      <c r="O73" s="203">
        <v>2012</v>
      </c>
      <c r="P73" s="517">
        <v>2013</v>
      </c>
      <c r="Q73" s="203">
        <v>2014</v>
      </c>
      <c r="R73" s="514">
        <v>2015</v>
      </c>
      <c r="S73" s="203">
        <v>2016</v>
      </c>
      <c r="T73" s="203">
        <v>2017</v>
      </c>
      <c r="U73" s="203">
        <v>2018</v>
      </c>
      <c r="V73" s="203">
        <v>2019</v>
      </c>
      <c r="W73" s="203">
        <v>2020</v>
      </c>
      <c r="X73" s="203">
        <v>2021</v>
      </c>
      <c r="Y73" s="203">
        <v>2022</v>
      </c>
      <c r="Z73" s="213" t="s">
        <v>882</v>
      </c>
      <c r="AA73" s="214" t="s">
        <v>1061</v>
      </c>
      <c r="AB73" s="264" t="s">
        <v>1062</v>
      </c>
      <c r="AC73" s="444"/>
    </row>
    <row r="74" spans="1:29" ht="18" customHeight="1" thickBot="1">
      <c r="A74" s="309" t="s">
        <v>373</v>
      </c>
      <c r="B74" s="309"/>
      <c r="C74" s="332"/>
      <c r="D74" s="332">
        <f t="shared" ref="D74:X86" si="15">IF(ISNUMBER(D39/D5),D39/D5,":")</f>
        <v>52.35710570325881</v>
      </c>
      <c r="E74" s="332">
        <f t="shared" si="15"/>
        <v>50.056713593582224</v>
      </c>
      <c r="F74" s="332">
        <f t="shared" si="15"/>
        <v>51.706054174608383</v>
      </c>
      <c r="G74" s="332">
        <f t="shared" si="15"/>
        <v>60.393049295604804</v>
      </c>
      <c r="H74" s="332">
        <f t="shared" si="15"/>
        <v>51.493515899480371</v>
      </c>
      <c r="I74" s="332">
        <f t="shared" si="15"/>
        <v>53.705880020855894</v>
      </c>
      <c r="J74" s="332">
        <f t="shared" si="15"/>
        <v>45.765463013340643</v>
      </c>
      <c r="K74" s="332">
        <f t="shared" si="15"/>
        <v>46.714910941734047</v>
      </c>
      <c r="L74" s="332">
        <f t="shared" si="15"/>
        <v>48.403814097504529</v>
      </c>
      <c r="M74" s="332">
        <f t="shared" si="15"/>
        <v>47.136499759117385</v>
      </c>
      <c r="N74" s="332">
        <f t="shared" si="15"/>
        <v>46.419723599104231</v>
      </c>
      <c r="O74" s="332">
        <f t="shared" si="15"/>
        <v>43.071801805952411</v>
      </c>
      <c r="P74" s="332">
        <f t="shared" si="15"/>
        <v>50.502958243576636</v>
      </c>
      <c r="Q74" s="332">
        <f t="shared" si="15"/>
        <v>47.008740955566935</v>
      </c>
      <c r="R74" s="332">
        <f t="shared" si="15"/>
        <v>48.332286848715462</v>
      </c>
      <c r="S74" s="332">
        <f t="shared" si="15"/>
        <v>48.991227039320606</v>
      </c>
      <c r="T74" s="332">
        <f t="shared" si="15"/>
        <v>41.721121170826535</v>
      </c>
      <c r="U74" s="332">
        <f t="shared" si="15"/>
        <v>54.266534074876724</v>
      </c>
      <c r="V74" s="332">
        <f t="shared" si="15"/>
        <v>44.70487361791664</v>
      </c>
      <c r="W74" s="332">
        <f t="shared" si="15"/>
        <v>49.172027590487481</v>
      </c>
      <c r="X74" s="332">
        <f t="shared" si="15"/>
        <v>47.626953456498043</v>
      </c>
      <c r="Y74" s="332">
        <f t="shared" ref="Y74:Y85" si="16">IF(ISNUMBER(Y39/Y5),Y39/Y5,":")</f>
        <v>51.055719223146539</v>
      </c>
      <c r="Z74" s="672">
        <f t="shared" ref="Z74:Z101" si="17">IF(ISNUMBER(Y74),(Y74/X74-1)*100,":")</f>
        <v>7.1992128780193676</v>
      </c>
      <c r="AA74" s="673">
        <f t="shared" ref="AA74:AA101" si="18">IF(ISNUMBER(Y74),(Y74/((SUM(T74:X74)-MIN(T74:X74)-MAX(T74:X74))/3)-1)*100,":")</f>
        <v>8.2423924296320514</v>
      </c>
      <c r="AB74" s="693">
        <f>((((SUM(U74:Y74)-MIN(U74:Y74)-MAX(U74:Y74))/3)/((SUM(K74:O74)-MIN(K74:O74)-MAX(K74:O74))/3))^(1/($Y$4-$O$4))-1)*100</f>
        <v>0.52791672891838726</v>
      </c>
      <c r="AC74" s="444"/>
    </row>
    <row r="75" spans="1:29" ht="18" customHeight="1" thickBot="1">
      <c r="A75" s="320" t="s">
        <v>3</v>
      </c>
      <c r="B75" s="312" t="s">
        <v>30</v>
      </c>
      <c r="C75" s="315"/>
      <c r="D75" s="315" t="str">
        <f t="shared" si="15"/>
        <v>:</v>
      </c>
      <c r="E75" s="315" t="str">
        <f t="shared" si="15"/>
        <v>:</v>
      </c>
      <c r="F75" s="315" t="str">
        <f t="shared" si="15"/>
        <v>:</v>
      </c>
      <c r="G75" s="315" t="str">
        <f t="shared" si="15"/>
        <v>:</v>
      </c>
      <c r="H75" s="315" t="str">
        <f t="shared" si="15"/>
        <v>:</v>
      </c>
      <c r="I75" s="315" t="str">
        <f t="shared" si="15"/>
        <v>:</v>
      </c>
      <c r="J75" s="315" t="str">
        <f t="shared" si="15"/>
        <v>:</v>
      </c>
      <c r="K75" s="315" t="str">
        <f t="shared" si="15"/>
        <v>:</v>
      </c>
      <c r="L75" s="315" t="str">
        <f t="shared" si="15"/>
        <v>:</v>
      </c>
      <c r="M75" s="315" t="str">
        <f t="shared" si="15"/>
        <v>:</v>
      </c>
      <c r="N75" s="315" t="str">
        <f t="shared" si="15"/>
        <v>:</v>
      </c>
      <c r="O75" s="315" t="str">
        <f t="shared" si="15"/>
        <v>:</v>
      </c>
      <c r="P75" s="315" t="str">
        <f t="shared" si="15"/>
        <v>:</v>
      </c>
      <c r="Q75" s="315" t="str">
        <f t="shared" si="15"/>
        <v>:</v>
      </c>
      <c r="R75" s="315" t="str">
        <f t="shared" si="15"/>
        <v>:</v>
      </c>
      <c r="S75" s="315" t="str">
        <f t="shared" si="15"/>
        <v>:</v>
      </c>
      <c r="T75" s="315" t="str">
        <f t="shared" si="15"/>
        <v>:</v>
      </c>
      <c r="U75" s="315" t="str">
        <f t="shared" si="15"/>
        <v>:</v>
      </c>
      <c r="V75" s="315" t="str">
        <f t="shared" si="15"/>
        <v>:</v>
      </c>
      <c r="W75" s="315" t="str">
        <f t="shared" si="15"/>
        <v>:</v>
      </c>
      <c r="X75" s="315" t="str">
        <f t="shared" si="15"/>
        <v>:</v>
      </c>
      <c r="Y75" s="315" t="str">
        <f t="shared" si="16"/>
        <v>:</v>
      </c>
      <c r="Z75" s="663" t="str">
        <f t="shared" si="17"/>
        <v>:</v>
      </c>
      <c r="AA75" s="663" t="str">
        <f t="shared" si="18"/>
        <v>:</v>
      </c>
      <c r="AB75" s="694"/>
      <c r="AC75" s="444"/>
    </row>
    <row r="76" spans="1:29" ht="18" customHeight="1" thickBot="1">
      <c r="A76" s="320" t="s">
        <v>4</v>
      </c>
      <c r="B76" s="312" t="s">
        <v>31</v>
      </c>
      <c r="C76" s="315"/>
      <c r="D76" s="315" t="str">
        <f t="shared" si="15"/>
        <v>:</v>
      </c>
      <c r="E76" s="315" t="str">
        <f t="shared" si="15"/>
        <v>:</v>
      </c>
      <c r="F76" s="315" t="str">
        <f t="shared" si="15"/>
        <v>:</v>
      </c>
      <c r="G76" s="315" t="str">
        <f t="shared" si="15"/>
        <v>:</v>
      </c>
      <c r="H76" s="315" t="str">
        <f t="shared" si="15"/>
        <v>:</v>
      </c>
      <c r="I76" s="315" t="str">
        <f t="shared" si="15"/>
        <v>:</v>
      </c>
      <c r="J76" s="315">
        <f t="shared" si="15"/>
        <v>13.229228049499117</v>
      </c>
      <c r="K76" s="315">
        <f t="shared" si="15"/>
        <v>15.498154981549817</v>
      </c>
      <c r="L76" s="315">
        <f t="shared" si="15"/>
        <v>12.578077296165825</v>
      </c>
      <c r="M76" s="315">
        <f t="shared" si="15"/>
        <v>13.134116495349975</v>
      </c>
      <c r="N76" s="315">
        <f t="shared" si="15"/>
        <v>15.248260635902801</v>
      </c>
      <c r="O76" s="315">
        <f t="shared" si="15"/>
        <v>21.079946293595015</v>
      </c>
      <c r="P76" s="315">
        <f t="shared" si="15"/>
        <v>28.598650060531689</v>
      </c>
      <c r="Q76" s="315">
        <f t="shared" si="15"/>
        <v>12.511549220281067</v>
      </c>
      <c r="R76" s="315">
        <f t="shared" si="15"/>
        <v>21.840201373608057</v>
      </c>
      <c r="S76" s="315">
        <f t="shared" si="15"/>
        <v>19.990499520010598</v>
      </c>
      <c r="T76" s="315">
        <f t="shared" si="15"/>
        <v>17.825082944060213</v>
      </c>
      <c r="U76" s="315">
        <f t="shared" si="15"/>
        <v>16.989926695074363</v>
      </c>
      <c r="V76" s="315">
        <f t="shared" si="15"/>
        <v>14.08719726594591</v>
      </c>
      <c r="W76" s="315">
        <f t="shared" si="15"/>
        <v>12.5698115089259</v>
      </c>
      <c r="X76" s="315">
        <f t="shared" si="15"/>
        <v>14.002147244369727</v>
      </c>
      <c r="Y76" s="315">
        <f t="shared" si="16"/>
        <v>12.439931359645469</v>
      </c>
      <c r="Z76" s="663">
        <f t="shared" si="17"/>
        <v>-11.156973694534077</v>
      </c>
      <c r="AA76" s="663">
        <f t="shared" si="18"/>
        <v>-17.212960456037298</v>
      </c>
      <c r="AB76" s="694">
        <f>((((SUM(U76:Y76)-MIN(U76:Y76)-MAX(U76:Y76))/3)/((SUM(K76:O76)-MIN(K76:O76)-MAX(K76:O76))/3))^(1/($Y$4-$O$4))-1)*100</f>
        <v>-0.75956770244341998</v>
      </c>
      <c r="AC76" s="444"/>
    </row>
    <row r="77" spans="1:29" ht="18" customHeight="1" thickBot="1">
      <c r="A77" s="320" t="s">
        <v>340</v>
      </c>
      <c r="B77" s="312" t="s">
        <v>32</v>
      </c>
      <c r="C77" s="315"/>
      <c r="D77" s="315" t="str">
        <f t="shared" si="15"/>
        <v>:</v>
      </c>
      <c r="E77" s="315" t="str">
        <f t="shared" si="15"/>
        <v>:</v>
      </c>
      <c r="F77" s="315" t="str">
        <f t="shared" si="15"/>
        <v>:</v>
      </c>
      <c r="G77" s="315">
        <f t="shared" si="15"/>
        <v>30.111099574291352</v>
      </c>
      <c r="H77" s="315">
        <f t="shared" si="15"/>
        <v>22.923535876903752</v>
      </c>
      <c r="I77" s="315">
        <f t="shared" si="15"/>
        <v>22.745139143650754</v>
      </c>
      <c r="J77" s="315">
        <f t="shared" si="15"/>
        <v>46.483976899558378</v>
      </c>
      <c r="K77" s="315">
        <f t="shared" si="15"/>
        <v>48.223204546759284</v>
      </c>
      <c r="L77" s="315">
        <f t="shared" si="15"/>
        <v>31.348921484037959</v>
      </c>
      <c r="M77" s="315">
        <f t="shared" si="15"/>
        <v>18.902770577731697</v>
      </c>
      <c r="N77" s="315">
        <f t="shared" si="15"/>
        <v>36.639402438326378</v>
      </c>
      <c r="O77" s="315">
        <f t="shared" si="15"/>
        <v>28.046873200506738</v>
      </c>
      <c r="P77" s="315">
        <f t="shared" si="15"/>
        <v>28.301430205949661</v>
      </c>
      <c r="Q77" s="315">
        <f t="shared" si="15"/>
        <v>30.179796948556525</v>
      </c>
      <c r="R77" s="315">
        <f t="shared" si="15"/>
        <v>45.833022124144186</v>
      </c>
      <c r="S77" s="315">
        <f t="shared" si="15"/>
        <v>35.805481473074956</v>
      </c>
      <c r="T77" s="315">
        <f t="shared" si="15"/>
        <v>36.39954853273138</v>
      </c>
      <c r="U77" s="315">
        <f t="shared" si="15"/>
        <v>40.452858247575989</v>
      </c>
      <c r="V77" s="315">
        <f t="shared" si="15"/>
        <v>26.67490852644417</v>
      </c>
      <c r="W77" s="315">
        <f t="shared" si="15"/>
        <v>33.842778478834461</v>
      </c>
      <c r="X77" s="315">
        <f t="shared" si="15"/>
        <v>32.546298379837992</v>
      </c>
      <c r="Y77" s="315">
        <f t="shared" si="16"/>
        <v>32.215417462636253</v>
      </c>
      <c r="Z77" s="663">
        <f t="shared" si="17"/>
        <v>-1.016646849789582</v>
      </c>
      <c r="AA77" s="663">
        <f t="shared" si="18"/>
        <v>-5.9757322175540528</v>
      </c>
      <c r="AB77" s="694">
        <f t="shared" ref="AB77" si="19">((((SUM(U77:Y77)-MIN(U77:Y77)-MAX(U77:Y77))/3)/((SUM(K77:O77)-MIN(K77:O77)-MAX(K77:O77))/3))^(1/($Y$4-$O$4))-1)*100</f>
        <v>0.26436965139886581</v>
      </c>
      <c r="AC77" s="444"/>
    </row>
    <row r="78" spans="1:29" ht="18" customHeight="1" thickBot="1">
      <c r="A78" s="320" t="s">
        <v>5</v>
      </c>
      <c r="B78" s="312" t="s">
        <v>33</v>
      </c>
      <c r="C78" s="315"/>
      <c r="D78" s="315" t="str">
        <f t="shared" si="15"/>
        <v>:</v>
      </c>
      <c r="E78" s="315" t="str">
        <f t="shared" si="15"/>
        <v>:</v>
      </c>
      <c r="F78" s="315" t="str">
        <f t="shared" si="15"/>
        <v>:</v>
      </c>
      <c r="G78" s="315" t="str">
        <f t="shared" si="15"/>
        <v>:</v>
      </c>
      <c r="H78" s="315" t="str">
        <f t="shared" si="15"/>
        <v>:</v>
      </c>
      <c r="I78" s="315" t="str">
        <f t="shared" si="15"/>
        <v>:</v>
      </c>
      <c r="J78" s="315" t="str">
        <f t="shared" si="15"/>
        <v>:</v>
      </c>
      <c r="K78" s="315" t="str">
        <f t="shared" si="15"/>
        <v>:</v>
      </c>
      <c r="L78" s="315" t="str">
        <f t="shared" si="15"/>
        <v>:</v>
      </c>
      <c r="M78" s="315" t="str">
        <f t="shared" si="15"/>
        <v>:</v>
      </c>
      <c r="N78" s="315" t="str">
        <f t="shared" si="15"/>
        <v>:</v>
      </c>
      <c r="O78" s="315" t="str">
        <f t="shared" si="15"/>
        <v>:</v>
      </c>
      <c r="P78" s="315" t="str">
        <f t="shared" si="15"/>
        <v>:</v>
      </c>
      <c r="Q78" s="315" t="str">
        <f t="shared" si="15"/>
        <v>:</v>
      </c>
      <c r="R78" s="315" t="str">
        <f t="shared" si="15"/>
        <v>:</v>
      </c>
      <c r="S78" s="315" t="str">
        <f t="shared" si="15"/>
        <v>:</v>
      </c>
      <c r="T78" s="315" t="str">
        <f t="shared" si="15"/>
        <v>:</v>
      </c>
      <c r="U78" s="315" t="str">
        <f t="shared" si="15"/>
        <v>:</v>
      </c>
      <c r="V78" s="315" t="str">
        <f t="shared" si="15"/>
        <v>:</v>
      </c>
      <c r="W78" s="315" t="str">
        <f t="shared" si="15"/>
        <v>:</v>
      </c>
      <c r="X78" s="315" t="str">
        <f t="shared" si="15"/>
        <v>:</v>
      </c>
      <c r="Y78" s="315" t="str">
        <f t="shared" si="16"/>
        <v>:</v>
      </c>
      <c r="Z78" s="663" t="str">
        <f t="shared" si="17"/>
        <v>:</v>
      </c>
      <c r="AA78" s="663" t="str">
        <f t="shared" si="18"/>
        <v>:</v>
      </c>
      <c r="AB78" s="694"/>
      <c r="AC78" s="444"/>
    </row>
    <row r="79" spans="1:29" ht="18" customHeight="1" thickBot="1">
      <c r="A79" s="320" t="s">
        <v>28</v>
      </c>
      <c r="B79" s="312" t="s">
        <v>34</v>
      </c>
      <c r="C79" s="315"/>
      <c r="D79" s="315">
        <f t="shared" si="15"/>
        <v>86.171325483874071</v>
      </c>
      <c r="E79" s="315">
        <f t="shared" si="15"/>
        <v>96.438610217624387</v>
      </c>
      <c r="F79" s="315">
        <f t="shared" si="15"/>
        <v>77.332659862725293</v>
      </c>
      <c r="G79" s="315">
        <f t="shared" si="15"/>
        <v>98.287481401522882</v>
      </c>
      <c r="H79" s="315">
        <f t="shared" si="15"/>
        <v>90.317418498677824</v>
      </c>
      <c r="I79" s="315">
        <f t="shared" si="15"/>
        <v>87.863167760074973</v>
      </c>
      <c r="J79" s="315">
        <f t="shared" si="15"/>
        <v>101.08567359559878</v>
      </c>
      <c r="K79" s="315">
        <f t="shared" si="15"/>
        <v>98.39950844134944</v>
      </c>
      <c r="L79" s="315">
        <f t="shared" si="15"/>
        <v>90.69765178719139</v>
      </c>
      <c r="M79" s="315">
        <f t="shared" si="15"/>
        <v>67.923918124099259</v>
      </c>
      <c r="N79" s="315">
        <f t="shared" si="15"/>
        <v>83.014580553418199</v>
      </c>
      <c r="O79" s="315">
        <f t="shared" si="15"/>
        <v>79.392858535254106</v>
      </c>
      <c r="P79" s="315">
        <f t="shared" si="15"/>
        <v>75.555947864993684</v>
      </c>
      <c r="Q79" s="315">
        <f t="shared" si="15"/>
        <v>84.239110990122128</v>
      </c>
      <c r="R79" s="315">
        <f t="shared" si="15"/>
        <v>80.03837329133367</v>
      </c>
      <c r="S79" s="315">
        <f t="shared" si="15"/>
        <v>82.237056213017766</v>
      </c>
      <c r="T79" s="315">
        <f t="shared" si="15"/>
        <v>68.75218783766681</v>
      </c>
      <c r="U79" s="315">
        <f t="shared" si="15"/>
        <v>94.534734162950897</v>
      </c>
      <c r="V79" s="315">
        <f t="shared" si="15"/>
        <v>74.112403438884201</v>
      </c>
      <c r="W79" s="315">
        <f t="shared" si="15"/>
        <v>77.486266077793275</v>
      </c>
      <c r="X79" s="315">
        <f t="shared" si="15"/>
        <v>77.039598406004558</v>
      </c>
      <c r="Y79" s="315">
        <f t="shared" si="16"/>
        <v>72.332381760666607</v>
      </c>
      <c r="Z79" s="663">
        <f t="shared" si="17"/>
        <v>-6.1101261464663441</v>
      </c>
      <c r="AA79" s="663">
        <f t="shared" si="18"/>
        <v>-5.0915022871931619</v>
      </c>
      <c r="AB79" s="694">
        <f t="shared" ref="AB79" si="20">((((SUM(U79:Y79)-MIN(U79:Y79)-MAX(U79:Y79))/3)/((SUM(K79:O79)-MIN(K79:O79)-MAX(K79:O79))/3))^(1/($Y$4-$O$4))-1)*100</f>
        <v>-1.0114861483483617</v>
      </c>
      <c r="AC79" s="444"/>
    </row>
    <row r="80" spans="1:29" ht="18" customHeight="1" thickBot="1">
      <c r="A80" s="320" t="s">
        <v>6</v>
      </c>
      <c r="B80" s="312" t="s">
        <v>35</v>
      </c>
      <c r="C80" s="315"/>
      <c r="D80" s="315" t="str">
        <f t="shared" si="15"/>
        <v>:</v>
      </c>
      <c r="E80" s="315" t="str">
        <f t="shared" si="15"/>
        <v>:</v>
      </c>
      <c r="F80" s="315" t="str">
        <f t="shared" si="15"/>
        <v>:</v>
      </c>
      <c r="G80" s="315" t="str">
        <f t="shared" si="15"/>
        <v>:</v>
      </c>
      <c r="H80" s="315" t="str">
        <f t="shared" si="15"/>
        <v>:</v>
      </c>
      <c r="I80" s="315" t="str">
        <f t="shared" si="15"/>
        <v>:</v>
      </c>
      <c r="J80" s="315" t="str">
        <f t="shared" si="15"/>
        <v>:</v>
      </c>
      <c r="K80" s="315" t="str">
        <f t="shared" si="15"/>
        <v>:</v>
      </c>
      <c r="L80" s="315" t="str">
        <f t="shared" si="15"/>
        <v>:</v>
      </c>
      <c r="M80" s="315" t="str">
        <f t="shared" si="15"/>
        <v>:</v>
      </c>
      <c r="N80" s="315" t="str">
        <f t="shared" si="15"/>
        <v>:</v>
      </c>
      <c r="O80" s="315" t="str">
        <f t="shared" si="15"/>
        <v>:</v>
      </c>
      <c r="P80" s="315" t="str">
        <f t="shared" si="15"/>
        <v>:</v>
      </c>
      <c r="Q80" s="315" t="str">
        <f t="shared" si="15"/>
        <v>:</v>
      </c>
      <c r="R80" s="315" t="str">
        <f t="shared" si="15"/>
        <v>:</v>
      </c>
      <c r="S80" s="315" t="str">
        <f t="shared" si="15"/>
        <v>:</v>
      </c>
      <c r="T80" s="315" t="str">
        <f t="shared" si="15"/>
        <v>:</v>
      </c>
      <c r="U80" s="315" t="str">
        <f t="shared" si="15"/>
        <v>:</v>
      </c>
      <c r="V80" s="315" t="str">
        <f t="shared" si="15"/>
        <v>:</v>
      </c>
      <c r="W80" s="315" t="str">
        <f t="shared" si="15"/>
        <v>:</v>
      </c>
      <c r="X80" s="315" t="str">
        <f t="shared" si="15"/>
        <v>:</v>
      </c>
      <c r="Y80" s="315" t="str">
        <f t="shared" si="16"/>
        <v>:</v>
      </c>
      <c r="Z80" s="663" t="str">
        <f t="shared" si="17"/>
        <v>:</v>
      </c>
      <c r="AA80" s="663" t="str">
        <f t="shared" si="18"/>
        <v>:</v>
      </c>
      <c r="AB80" s="694"/>
      <c r="AC80" s="444"/>
    </row>
    <row r="81" spans="1:29" ht="18" customHeight="1" thickBot="1">
      <c r="A81" s="320" t="s">
        <v>7</v>
      </c>
      <c r="B81" s="312" t="s">
        <v>36</v>
      </c>
      <c r="C81" s="315"/>
      <c r="D81" s="315" t="str">
        <f t="shared" si="15"/>
        <v>:</v>
      </c>
      <c r="E81" s="315" t="str">
        <f t="shared" si="15"/>
        <v>:</v>
      </c>
      <c r="F81" s="315" t="str">
        <f t="shared" si="15"/>
        <v>:</v>
      </c>
      <c r="G81" s="315" t="str">
        <f t="shared" si="15"/>
        <v>:</v>
      </c>
      <c r="H81" s="315" t="str">
        <f t="shared" si="15"/>
        <v>:</v>
      </c>
      <c r="I81" s="315" t="str">
        <f t="shared" si="15"/>
        <v>:</v>
      </c>
      <c r="J81" s="315" t="str">
        <f t="shared" si="15"/>
        <v>:</v>
      </c>
      <c r="K81" s="315" t="str">
        <f t="shared" si="15"/>
        <v>:</v>
      </c>
      <c r="L81" s="315" t="str">
        <f t="shared" si="15"/>
        <v>:</v>
      </c>
      <c r="M81" s="315" t="str">
        <f t="shared" si="15"/>
        <v>:</v>
      </c>
      <c r="N81" s="315" t="str">
        <f t="shared" si="15"/>
        <v>:</v>
      </c>
      <c r="O81" s="315" t="str">
        <f t="shared" si="15"/>
        <v>:</v>
      </c>
      <c r="P81" s="315" t="str">
        <f t="shared" si="15"/>
        <v>:</v>
      </c>
      <c r="Q81" s="315" t="str">
        <f t="shared" si="15"/>
        <v>:</v>
      </c>
      <c r="R81" s="315" t="str">
        <f t="shared" si="15"/>
        <v>:</v>
      </c>
      <c r="S81" s="315" t="str">
        <f t="shared" si="15"/>
        <v>:</v>
      </c>
      <c r="T81" s="315" t="str">
        <f t="shared" si="15"/>
        <v>:</v>
      </c>
      <c r="U81" s="315" t="str">
        <f t="shared" si="15"/>
        <v>:</v>
      </c>
      <c r="V81" s="315" t="str">
        <f t="shared" si="15"/>
        <v>:</v>
      </c>
      <c r="W81" s="315" t="str">
        <f t="shared" si="15"/>
        <v>:</v>
      </c>
      <c r="X81" s="315" t="str">
        <f t="shared" si="15"/>
        <v>:</v>
      </c>
      <c r="Y81" s="315" t="str">
        <f t="shared" si="16"/>
        <v>:</v>
      </c>
      <c r="Z81" s="663" t="str">
        <f t="shared" si="17"/>
        <v>:</v>
      </c>
      <c r="AA81" s="663" t="str">
        <f t="shared" si="18"/>
        <v>:</v>
      </c>
      <c r="AB81" s="694"/>
      <c r="AC81" s="444"/>
    </row>
    <row r="82" spans="1:29" ht="18" customHeight="1" thickBot="1">
      <c r="A82" s="320" t="s">
        <v>8</v>
      </c>
      <c r="B82" s="312" t="s">
        <v>37</v>
      </c>
      <c r="C82" s="315"/>
      <c r="D82" s="315">
        <f t="shared" si="15"/>
        <v>44.787276546933199</v>
      </c>
      <c r="E82" s="315">
        <f t="shared" si="15"/>
        <v>38.307300047033195</v>
      </c>
      <c r="F82" s="315">
        <f t="shared" si="15"/>
        <v>58.723640742227296</v>
      </c>
      <c r="G82" s="315">
        <f t="shared" si="15"/>
        <v>64.600808641602796</v>
      </c>
      <c r="H82" s="315">
        <f t="shared" si="15"/>
        <v>59.821241114543653</v>
      </c>
      <c r="I82" s="315">
        <f t="shared" si="15"/>
        <v>55.774099875548949</v>
      </c>
      <c r="J82" s="315">
        <f t="shared" si="15"/>
        <v>47.609539023277044</v>
      </c>
      <c r="K82" s="315">
        <f t="shared" si="15"/>
        <v>54.556372341923662</v>
      </c>
      <c r="L82" s="315">
        <f t="shared" si="15"/>
        <v>48.02108747449671</v>
      </c>
      <c r="M82" s="315">
        <f t="shared" si="15"/>
        <v>41.266893634581656</v>
      </c>
      <c r="N82" s="315">
        <f t="shared" si="15"/>
        <v>39.505146065079529</v>
      </c>
      <c r="O82" s="315">
        <f t="shared" si="15"/>
        <v>45.88260071606944</v>
      </c>
      <c r="P82" s="315">
        <f t="shared" si="15"/>
        <v>50.036736568192268</v>
      </c>
      <c r="Q82" s="315">
        <f t="shared" si="15"/>
        <v>42.287834512457714</v>
      </c>
      <c r="R82" s="315">
        <f t="shared" si="15"/>
        <v>38.402215175042556</v>
      </c>
      <c r="S82" s="315">
        <f t="shared" si="15"/>
        <v>40.360027400315417</v>
      </c>
      <c r="T82" s="315">
        <f t="shared" si="15"/>
        <v>38.14899247544956</v>
      </c>
      <c r="U82" s="315">
        <f t="shared" si="15"/>
        <v>34.467947901407555</v>
      </c>
      <c r="V82" s="315">
        <f t="shared" si="15"/>
        <v>37.771181209540849</v>
      </c>
      <c r="W82" s="315">
        <f t="shared" si="15"/>
        <v>34.958202799074321</v>
      </c>
      <c r="X82" s="315">
        <f t="shared" si="15"/>
        <v>39.49089393146744</v>
      </c>
      <c r="Y82" s="315">
        <f t="shared" si="16"/>
        <v>33.914210380690413</v>
      </c>
      <c r="Z82" s="663">
        <f t="shared" si="17"/>
        <v>-14.121441668185108</v>
      </c>
      <c r="AA82" s="663">
        <f t="shared" si="18"/>
        <v>-8.2394292121570558</v>
      </c>
      <c r="AB82" s="694">
        <f t="shared" ref="AB82:AB84" si="21">((((SUM(U82:Y82)-MIN(U82:Y82)-MAX(U82:Y82))/3)/((SUM(K82:O82)-MIN(K82:O82)-MAX(K82:O82))/3))^(1/($Y$4-$O$4))-1)*100</f>
        <v>-2.2919875002220813</v>
      </c>
      <c r="AC82" s="444"/>
    </row>
    <row r="83" spans="1:29" ht="18" customHeight="1" thickBot="1">
      <c r="A83" s="320" t="s">
        <v>9</v>
      </c>
      <c r="B83" s="312" t="s">
        <v>38</v>
      </c>
      <c r="C83" s="315"/>
      <c r="D83" s="315">
        <f t="shared" si="15"/>
        <v>27.166580845635089</v>
      </c>
      <c r="E83" s="315">
        <f t="shared" si="15"/>
        <v>30.016443681734962</v>
      </c>
      <c r="F83" s="315">
        <f t="shared" si="15"/>
        <v>37.340884265836614</v>
      </c>
      <c r="G83" s="315">
        <f t="shared" si="15"/>
        <v>38.648104212364025</v>
      </c>
      <c r="H83" s="315">
        <f t="shared" si="15"/>
        <v>32.736629389268749</v>
      </c>
      <c r="I83" s="315">
        <f t="shared" si="15"/>
        <v>34.816528985737861</v>
      </c>
      <c r="J83" s="315">
        <f t="shared" si="15"/>
        <v>33.547038365662715</v>
      </c>
      <c r="K83" s="315">
        <f t="shared" si="15"/>
        <v>32.694161698315725</v>
      </c>
      <c r="L83" s="315">
        <f t="shared" si="15"/>
        <v>33.807920712852727</v>
      </c>
      <c r="M83" s="315">
        <f t="shared" si="15"/>
        <v>34.207773976468978</v>
      </c>
      <c r="N83" s="315">
        <f t="shared" si="15"/>
        <v>33.521901315504117</v>
      </c>
      <c r="O83" s="315">
        <f t="shared" si="15"/>
        <v>31.884126452904344</v>
      </c>
      <c r="P83" s="315">
        <f t="shared" si="15"/>
        <v>46.711403725877808</v>
      </c>
      <c r="Q83" s="315">
        <f t="shared" si="15"/>
        <v>39.853402977540156</v>
      </c>
      <c r="R83" s="315">
        <f t="shared" si="15"/>
        <v>38.822709179969458</v>
      </c>
      <c r="S83" s="315">
        <f t="shared" si="15"/>
        <v>41.219158466505618</v>
      </c>
      <c r="T83" s="315">
        <f t="shared" si="15"/>
        <v>33.775953678044758</v>
      </c>
      <c r="U83" s="315">
        <f t="shared" si="15"/>
        <v>46.81668179158595</v>
      </c>
      <c r="V83" s="315">
        <f t="shared" si="15"/>
        <v>35.335067925930375</v>
      </c>
      <c r="W83" s="315">
        <f t="shared" si="15"/>
        <v>43.109639398694306</v>
      </c>
      <c r="X83" s="315">
        <f t="shared" si="15"/>
        <v>37.336280031895832</v>
      </c>
      <c r="Y83" s="315">
        <f t="shared" si="16"/>
        <v>38.154895439340322</v>
      </c>
      <c r="Z83" s="663">
        <f t="shared" si="17"/>
        <v>2.1925467849104319</v>
      </c>
      <c r="AA83" s="663">
        <f t="shared" si="18"/>
        <v>-1.1368887660685445</v>
      </c>
      <c r="AB83" s="694">
        <f t="shared" si="21"/>
        <v>1.7181265090456588</v>
      </c>
      <c r="AC83" s="444"/>
    </row>
    <row r="84" spans="1:29" ht="18" customHeight="1" thickBot="1">
      <c r="A84" s="320" t="s">
        <v>10</v>
      </c>
      <c r="B84" s="312" t="s">
        <v>39</v>
      </c>
      <c r="C84" s="315"/>
      <c r="D84" s="315">
        <f t="shared" si="15"/>
        <v>59.130055332326215</v>
      </c>
      <c r="E84" s="315">
        <f t="shared" si="15"/>
        <v>55.473966831521182</v>
      </c>
      <c r="F84" s="315">
        <f t="shared" si="15"/>
        <v>51.732122233319018</v>
      </c>
      <c r="G84" s="315">
        <f t="shared" si="15"/>
        <v>64.256785279590801</v>
      </c>
      <c r="H84" s="315">
        <f t="shared" si="15"/>
        <v>58.083732876139685</v>
      </c>
      <c r="I84" s="315">
        <f t="shared" si="15"/>
        <v>59.244854561593534</v>
      </c>
      <c r="J84" s="315">
        <f t="shared" si="15"/>
        <v>51.908435120707118</v>
      </c>
      <c r="K84" s="315">
        <f t="shared" si="15"/>
        <v>50.272916178018434</v>
      </c>
      <c r="L84" s="315">
        <f t="shared" si="15"/>
        <v>55.730242911224842</v>
      </c>
      <c r="M84" s="315">
        <f t="shared" si="15"/>
        <v>56.577271758071277</v>
      </c>
      <c r="N84" s="315">
        <f t="shared" si="15"/>
        <v>63.365044242299469</v>
      </c>
      <c r="O84" s="315">
        <f t="shared" si="15"/>
        <v>51.219408122833087</v>
      </c>
      <c r="P84" s="315">
        <f t="shared" si="15"/>
        <v>51.553053995186566</v>
      </c>
      <c r="Q84" s="315">
        <f t="shared" si="15"/>
        <v>58.553556708529307</v>
      </c>
      <c r="R84" s="315">
        <f t="shared" si="15"/>
        <v>59.392515326764119</v>
      </c>
      <c r="S84" s="315">
        <f t="shared" si="15"/>
        <v>57.38990685283504</v>
      </c>
      <c r="T84" s="315">
        <f t="shared" si="15"/>
        <v>45.406899361170268</v>
      </c>
      <c r="U84" s="315">
        <f t="shared" si="15"/>
        <v>61.134899179872974</v>
      </c>
      <c r="V84" s="315">
        <f t="shared" si="15"/>
        <v>52.097745722192862</v>
      </c>
      <c r="W84" s="315">
        <f t="shared" si="15"/>
        <v>56.281214006060196</v>
      </c>
      <c r="X84" s="315">
        <f t="shared" si="15"/>
        <v>45.650282273333048</v>
      </c>
      <c r="Y84" s="315">
        <f t="shared" si="16"/>
        <v>54.609277352887574</v>
      </c>
      <c r="Z84" s="663">
        <f t="shared" si="17"/>
        <v>19.625278603782025</v>
      </c>
      <c r="AA84" s="663">
        <f t="shared" si="18"/>
        <v>6.361512872325692</v>
      </c>
      <c r="AB84" s="694">
        <f t="shared" si="21"/>
        <v>-3.2990648092301456E-2</v>
      </c>
      <c r="AC84" s="444"/>
    </row>
    <row r="85" spans="1:29" ht="18" customHeight="1" thickBot="1">
      <c r="A85" s="320" t="s">
        <v>11</v>
      </c>
      <c r="B85" s="312" t="s">
        <v>40</v>
      </c>
      <c r="C85" s="315"/>
      <c r="D85" s="315" t="str">
        <f t="shared" si="15"/>
        <v>:</v>
      </c>
      <c r="E85" s="315" t="str">
        <f t="shared" si="15"/>
        <v>:</v>
      </c>
      <c r="F85" s="315" t="str">
        <f t="shared" si="15"/>
        <v>:</v>
      </c>
      <c r="G85" s="315" t="str">
        <f t="shared" si="15"/>
        <v>:</v>
      </c>
      <c r="H85" s="315" t="str">
        <f t="shared" si="15"/>
        <v>:</v>
      </c>
      <c r="I85" s="315" t="str">
        <f t="shared" si="15"/>
        <v>:</v>
      </c>
      <c r="J85" s="315" t="str">
        <f t="shared" si="15"/>
        <v>:</v>
      </c>
      <c r="K85" s="315" t="str">
        <f t="shared" si="15"/>
        <v>:</v>
      </c>
      <c r="L85" s="315" t="str">
        <f t="shared" si="15"/>
        <v>:</v>
      </c>
      <c r="M85" s="315" t="str">
        <f t="shared" si="15"/>
        <v>:</v>
      </c>
      <c r="N85" s="315" t="str">
        <f t="shared" si="15"/>
        <v>:</v>
      </c>
      <c r="O85" s="315" t="str">
        <f t="shared" si="15"/>
        <v>:</v>
      </c>
      <c r="P85" s="315" t="str">
        <f t="shared" si="15"/>
        <v>:</v>
      </c>
      <c r="Q85" s="315">
        <f t="shared" si="15"/>
        <v>19.55509883786107</v>
      </c>
      <c r="R85" s="315">
        <f t="shared" si="15"/>
        <v>32.416095729704367</v>
      </c>
      <c r="S85" s="315">
        <f t="shared" si="15"/>
        <v>29.407863821625511</v>
      </c>
      <c r="T85" s="315">
        <f t="shared" si="15"/>
        <v>28.317026402477996</v>
      </c>
      <c r="U85" s="315">
        <f t="shared" si="15"/>
        <v>35.766868469875988</v>
      </c>
      <c r="V85" s="315">
        <f t="shared" si="15"/>
        <v>26.123997808874062</v>
      </c>
      <c r="W85" s="315" t="str">
        <f t="shared" si="15"/>
        <v>:</v>
      </c>
      <c r="X85" s="315">
        <f t="shared" si="15"/>
        <v>26.595195954487995</v>
      </c>
      <c r="Y85" s="315">
        <f t="shared" si="16"/>
        <v>28.295524496695091</v>
      </c>
      <c r="Z85" s="663">
        <f t="shared" si="17"/>
        <v>6.3933672273625897</v>
      </c>
      <c r="AA85" s="663">
        <f t="shared" si="18"/>
        <v>54.585937058358439</v>
      </c>
      <c r="AB85" s="694"/>
      <c r="AC85" s="444"/>
    </row>
    <row r="86" spans="1:29" ht="18" customHeight="1" thickBot="1">
      <c r="A86" s="320" t="s">
        <v>12</v>
      </c>
      <c r="B86" s="312" t="s">
        <v>41</v>
      </c>
      <c r="C86" s="315"/>
      <c r="D86" s="315">
        <f t="shared" si="15"/>
        <v>67.692064729007797</v>
      </c>
      <c r="E86" s="315">
        <f t="shared" si="15"/>
        <v>58.002977912730252</v>
      </c>
      <c r="F86" s="315">
        <f t="shared" si="15"/>
        <v>57.645286729306299</v>
      </c>
      <c r="G86" s="315">
        <f t="shared" ref="G86:X86" si="22">IF(ISNUMBER(G51/G17),G51/G17,":")</f>
        <v>72.966288709484729</v>
      </c>
      <c r="H86" s="315">
        <f t="shared" si="22"/>
        <v>69.412711403949189</v>
      </c>
      <c r="I86" s="315">
        <f t="shared" si="22"/>
        <v>72.053929212432521</v>
      </c>
      <c r="J86" s="315">
        <f t="shared" si="22"/>
        <v>65.209533983357034</v>
      </c>
      <c r="K86" s="315">
        <f t="shared" si="22"/>
        <v>69.950093989795391</v>
      </c>
      <c r="L86" s="315">
        <f t="shared" si="22"/>
        <v>72.500225085117137</v>
      </c>
      <c r="M86" s="315">
        <f t="shared" si="22"/>
        <v>73.627815690788239</v>
      </c>
      <c r="N86" s="315">
        <f t="shared" si="22"/>
        <v>57.046628659220829</v>
      </c>
      <c r="O86" s="315">
        <f t="shared" si="22"/>
        <v>59.534454348732403</v>
      </c>
      <c r="P86" s="315">
        <f t="shared" si="22"/>
        <v>69.87579912913678</v>
      </c>
      <c r="Q86" s="315">
        <f t="shared" si="22"/>
        <v>59.251312049664669</v>
      </c>
      <c r="R86" s="315">
        <f t="shared" si="22"/>
        <v>62.258588281149315</v>
      </c>
      <c r="S86" s="315">
        <f t="shared" si="22"/>
        <v>65.947030040260159</v>
      </c>
      <c r="T86" s="315">
        <f t="shared" si="22"/>
        <v>55.50760253105944</v>
      </c>
      <c r="U86" s="315">
        <f t="shared" si="22"/>
        <v>71.280609328151712</v>
      </c>
      <c r="V86" s="315">
        <f t="shared" si="22"/>
        <v>60.262701805615357</v>
      </c>
      <c r="W86" s="315">
        <f t="shared" si="22"/>
        <v>62.696697703456366</v>
      </c>
      <c r="X86" s="315">
        <f t="shared" si="22"/>
        <v>74.524228891889081</v>
      </c>
      <c r="Y86" s="315">
        <f t="shared" ref="Y86:Y98" si="23">IF(ISNUMBER(Y51/Y17),Y51/Y17,":")</f>
        <v>74.002175110500062</v>
      </c>
      <c r="Z86" s="663">
        <f t="shared" si="17"/>
        <v>-0.70051550905190219</v>
      </c>
      <c r="AA86" s="663">
        <f t="shared" si="18"/>
        <v>14.294952240012293</v>
      </c>
      <c r="AB86" s="694">
        <f t="shared" ref="AB86:AB87" si="24">((((SUM(U86:Y86)-MIN(U86:Y86)-MAX(U86:Y86))/3)/((SUM(K86:O86)-MIN(K86:O86)-MAX(K86:O86))/3))^(1/($Y$4-$O$4))-1)*100</f>
        <v>0.29289927235001123</v>
      </c>
      <c r="AC86" s="444"/>
    </row>
    <row r="87" spans="1:29" ht="18" customHeight="1" thickBot="1">
      <c r="A87" s="320" t="s">
        <v>13</v>
      </c>
      <c r="B87" s="312" t="s">
        <v>42</v>
      </c>
      <c r="C87" s="315"/>
      <c r="D87" s="315" t="str">
        <f t="shared" ref="D87:X99" si="25">IF(ISNUMBER(D52/D18),D52/D18,":")</f>
        <v>:</v>
      </c>
      <c r="E87" s="315" t="str">
        <f t="shared" si="25"/>
        <v>:</v>
      </c>
      <c r="F87" s="315" t="str">
        <f t="shared" si="25"/>
        <v>:</v>
      </c>
      <c r="G87" s="315">
        <f t="shared" si="25"/>
        <v>16.515376836595085</v>
      </c>
      <c r="H87" s="315">
        <f t="shared" si="25"/>
        <v>15.817106399946832</v>
      </c>
      <c r="I87" s="315">
        <f t="shared" si="25"/>
        <v>9.8515609398921651</v>
      </c>
      <c r="J87" s="315">
        <f t="shared" si="25"/>
        <v>9.7825368497587419</v>
      </c>
      <c r="K87" s="315">
        <f t="shared" si="25"/>
        <v>11.32936070036048</v>
      </c>
      <c r="L87" s="315">
        <f t="shared" si="25"/>
        <v>13.398960896910035</v>
      </c>
      <c r="M87" s="315">
        <f t="shared" si="25"/>
        <v>11.309822930062319</v>
      </c>
      <c r="N87" s="315">
        <f t="shared" si="25"/>
        <v>9.2949481579527902</v>
      </c>
      <c r="O87" s="315">
        <f t="shared" si="25"/>
        <v>12.997327135386401</v>
      </c>
      <c r="P87" s="315">
        <f t="shared" si="25"/>
        <v>12.846619935844124</v>
      </c>
      <c r="Q87" s="315">
        <f t="shared" si="25"/>
        <v>11.883369330453563</v>
      </c>
      <c r="R87" s="315">
        <f t="shared" si="25"/>
        <v>10.155265180630286</v>
      </c>
      <c r="S87" s="315">
        <f t="shared" si="25"/>
        <v>10.246079919069295</v>
      </c>
      <c r="T87" s="315">
        <f t="shared" si="25"/>
        <v>14.008891146957957</v>
      </c>
      <c r="U87" s="315">
        <f t="shared" si="25"/>
        <v>14.150434444300348</v>
      </c>
      <c r="V87" s="315">
        <f t="shared" si="25"/>
        <v>13.019158086797862</v>
      </c>
      <c r="W87" s="315">
        <f t="shared" si="25"/>
        <v>11.138363203408948</v>
      </c>
      <c r="X87" s="315">
        <f t="shared" si="25"/>
        <v>9.0814419225634193</v>
      </c>
      <c r="Y87" s="315">
        <f t="shared" si="23"/>
        <v>15.308875405672358</v>
      </c>
      <c r="Z87" s="663">
        <f t="shared" si="17"/>
        <v>68.573179636115782</v>
      </c>
      <c r="AA87" s="663">
        <f t="shared" si="18"/>
        <v>20.332573287123413</v>
      </c>
      <c r="AB87" s="694">
        <f t="shared" si="24"/>
        <v>0.72548801011971253</v>
      </c>
      <c r="AC87" s="444"/>
    </row>
    <row r="88" spans="1:29" ht="18" customHeight="1" thickBot="1">
      <c r="A88" s="320" t="s">
        <v>14</v>
      </c>
      <c r="B88" s="312" t="s">
        <v>43</v>
      </c>
      <c r="C88" s="315"/>
      <c r="D88" s="315" t="str">
        <f t="shared" si="25"/>
        <v>:</v>
      </c>
      <c r="E88" s="315" t="str">
        <f t="shared" si="25"/>
        <v>:</v>
      </c>
      <c r="F88" s="315" t="str">
        <f t="shared" si="25"/>
        <v>:</v>
      </c>
      <c r="G88" s="315" t="str">
        <f t="shared" si="25"/>
        <v>:</v>
      </c>
      <c r="H88" s="315" t="str">
        <f t="shared" si="25"/>
        <v>:</v>
      </c>
      <c r="I88" s="315" t="str">
        <f t="shared" si="25"/>
        <v>:</v>
      </c>
      <c r="J88" s="315" t="str">
        <f t="shared" si="25"/>
        <v>:</v>
      </c>
      <c r="K88" s="315" t="str">
        <f t="shared" si="25"/>
        <v>:</v>
      </c>
      <c r="L88" s="315" t="str">
        <f t="shared" si="25"/>
        <v>:</v>
      </c>
      <c r="M88" s="315" t="str">
        <f t="shared" si="25"/>
        <v>:</v>
      </c>
      <c r="N88" s="315" t="str">
        <f t="shared" si="25"/>
        <v>:</v>
      </c>
      <c r="O88" s="315" t="str">
        <f t="shared" si="25"/>
        <v>:</v>
      </c>
      <c r="P88" s="315" t="str">
        <f t="shared" si="25"/>
        <v>:</v>
      </c>
      <c r="Q88" s="315" t="str">
        <f t="shared" si="25"/>
        <v>:</v>
      </c>
      <c r="R88" s="315" t="str">
        <f t="shared" si="25"/>
        <v>:</v>
      </c>
      <c r="S88" s="315" t="str">
        <f t="shared" si="25"/>
        <v>:</v>
      </c>
      <c r="T88" s="315" t="str">
        <f t="shared" si="25"/>
        <v>:</v>
      </c>
      <c r="U88" s="315" t="str">
        <f t="shared" si="25"/>
        <v>:</v>
      </c>
      <c r="V88" s="315" t="str">
        <f t="shared" si="25"/>
        <v>:</v>
      </c>
      <c r="W88" s="315" t="str">
        <f t="shared" si="25"/>
        <v>:</v>
      </c>
      <c r="X88" s="315" t="str">
        <f t="shared" si="25"/>
        <v>:</v>
      </c>
      <c r="Y88" s="315" t="str">
        <f t="shared" si="23"/>
        <v>:</v>
      </c>
      <c r="Z88" s="663" t="str">
        <f t="shared" si="17"/>
        <v>:</v>
      </c>
      <c r="AA88" s="663" t="str">
        <f t="shared" si="18"/>
        <v>:</v>
      </c>
      <c r="AB88" s="694"/>
      <c r="AC88" s="444"/>
    </row>
    <row r="89" spans="1:29" ht="18" customHeight="1" thickBot="1">
      <c r="A89" s="320" t="s">
        <v>15</v>
      </c>
      <c r="B89" s="312" t="s">
        <v>44</v>
      </c>
      <c r="C89" s="315"/>
      <c r="D89" s="315" t="str">
        <f t="shared" si="25"/>
        <v>:</v>
      </c>
      <c r="E89" s="315" t="str">
        <f t="shared" si="25"/>
        <v>:</v>
      </c>
      <c r="F89" s="315" t="str">
        <f t="shared" si="25"/>
        <v>:</v>
      </c>
      <c r="G89" s="315" t="str">
        <f t="shared" si="25"/>
        <v>:</v>
      </c>
      <c r="H89" s="315" t="str">
        <f t="shared" si="25"/>
        <v>:</v>
      </c>
      <c r="I89" s="315" t="str">
        <f t="shared" si="25"/>
        <v>:</v>
      </c>
      <c r="J89" s="315" t="str">
        <f t="shared" si="25"/>
        <v>:</v>
      </c>
      <c r="K89" s="315" t="str">
        <f t="shared" si="25"/>
        <v>:</v>
      </c>
      <c r="L89" s="315" t="str">
        <f t="shared" si="25"/>
        <v>:</v>
      </c>
      <c r="M89" s="315" t="str">
        <f t="shared" si="25"/>
        <v>:</v>
      </c>
      <c r="N89" s="315" t="str">
        <f t="shared" si="25"/>
        <v>:</v>
      </c>
      <c r="O89" s="315" t="str">
        <f t="shared" si="25"/>
        <v>:</v>
      </c>
      <c r="P89" s="315" t="str">
        <f t="shared" si="25"/>
        <v>:</v>
      </c>
      <c r="Q89" s="315" t="str">
        <f t="shared" si="25"/>
        <v>:</v>
      </c>
      <c r="R89" s="315" t="str">
        <f t="shared" si="25"/>
        <v>:</v>
      </c>
      <c r="S89" s="315" t="str">
        <f t="shared" si="25"/>
        <v>:</v>
      </c>
      <c r="T89" s="315" t="str">
        <f t="shared" si="25"/>
        <v>:</v>
      </c>
      <c r="U89" s="315" t="str">
        <f t="shared" si="25"/>
        <v>:</v>
      </c>
      <c r="V89" s="315" t="str">
        <f t="shared" si="25"/>
        <v>:</v>
      </c>
      <c r="W89" s="315" t="str">
        <f t="shared" si="25"/>
        <v>:</v>
      </c>
      <c r="X89" s="315" t="str">
        <f t="shared" si="25"/>
        <v>:</v>
      </c>
      <c r="Y89" s="315" t="str">
        <f t="shared" si="23"/>
        <v>:</v>
      </c>
      <c r="Z89" s="663" t="str">
        <f t="shared" si="17"/>
        <v>:</v>
      </c>
      <c r="AA89" s="663" t="str">
        <f t="shared" si="18"/>
        <v>:</v>
      </c>
      <c r="AB89" s="694"/>
      <c r="AC89" s="444"/>
    </row>
    <row r="90" spans="1:29" ht="18" customHeight="1" thickBot="1">
      <c r="A90" s="320" t="s">
        <v>16</v>
      </c>
      <c r="B90" s="312" t="s">
        <v>45</v>
      </c>
      <c r="C90" s="315"/>
      <c r="D90" s="315" t="str">
        <f t="shared" si="25"/>
        <v>:</v>
      </c>
      <c r="E90" s="315" t="str">
        <f t="shared" si="25"/>
        <v>:</v>
      </c>
      <c r="F90" s="315" t="str">
        <f t="shared" si="25"/>
        <v>:</v>
      </c>
      <c r="G90" s="315" t="str">
        <f t="shared" si="25"/>
        <v>:</v>
      </c>
      <c r="H90" s="315" t="str">
        <f t="shared" si="25"/>
        <v>:</v>
      </c>
      <c r="I90" s="315" t="str">
        <f t="shared" si="25"/>
        <v>:</v>
      </c>
      <c r="J90" s="315" t="str">
        <f t="shared" si="25"/>
        <v>:</v>
      </c>
      <c r="K90" s="315" t="str">
        <f t="shared" si="25"/>
        <v>:</v>
      </c>
      <c r="L90" s="315" t="str">
        <f t="shared" si="25"/>
        <v>:</v>
      </c>
      <c r="M90" s="315" t="str">
        <f t="shared" si="25"/>
        <v>:</v>
      </c>
      <c r="N90" s="315" t="str">
        <f t="shared" si="25"/>
        <v>:</v>
      </c>
      <c r="O90" s="315" t="str">
        <f t="shared" si="25"/>
        <v>:</v>
      </c>
      <c r="P90" s="315" t="str">
        <f t="shared" si="25"/>
        <v>:</v>
      </c>
      <c r="Q90" s="315" t="str">
        <f t="shared" si="25"/>
        <v>:</v>
      </c>
      <c r="R90" s="315" t="str">
        <f t="shared" si="25"/>
        <v>:</v>
      </c>
      <c r="S90" s="315" t="str">
        <f t="shared" si="25"/>
        <v>:</v>
      </c>
      <c r="T90" s="315" t="str">
        <f t="shared" si="25"/>
        <v>:</v>
      </c>
      <c r="U90" s="315" t="str">
        <f t="shared" si="25"/>
        <v>:</v>
      </c>
      <c r="V90" s="315" t="str">
        <f t="shared" si="25"/>
        <v>:</v>
      </c>
      <c r="W90" s="315" t="str">
        <f t="shared" si="25"/>
        <v>:</v>
      </c>
      <c r="X90" s="315" t="str">
        <f t="shared" si="25"/>
        <v>:</v>
      </c>
      <c r="Y90" s="315" t="str">
        <f t="shared" si="23"/>
        <v>:</v>
      </c>
      <c r="Z90" s="663" t="str">
        <f t="shared" si="17"/>
        <v>:</v>
      </c>
      <c r="AA90" s="663" t="str">
        <f t="shared" si="18"/>
        <v>:</v>
      </c>
      <c r="AB90" s="694"/>
      <c r="AC90" s="444"/>
    </row>
    <row r="91" spans="1:29" ht="18" customHeight="1" thickBot="1">
      <c r="A91" s="320" t="s">
        <v>17</v>
      </c>
      <c r="B91" s="312" t="s">
        <v>46</v>
      </c>
      <c r="C91" s="315"/>
      <c r="D91" s="315" t="str">
        <f t="shared" si="25"/>
        <v>:</v>
      </c>
      <c r="E91" s="315" t="str">
        <f t="shared" si="25"/>
        <v>:</v>
      </c>
      <c r="F91" s="315" t="str">
        <f t="shared" si="25"/>
        <v>:</v>
      </c>
      <c r="G91" s="315" t="str">
        <f t="shared" si="25"/>
        <v>:</v>
      </c>
      <c r="H91" s="315">
        <f t="shared" si="25"/>
        <v>35.914351851851848</v>
      </c>
      <c r="I91" s="315">
        <f t="shared" si="25"/>
        <v>36.875439831104856</v>
      </c>
      <c r="J91" s="315">
        <f t="shared" si="25"/>
        <v>37.697437697437699</v>
      </c>
      <c r="K91" s="315">
        <f t="shared" si="25"/>
        <v>42.124295994038093</v>
      </c>
      <c r="L91" s="315">
        <f t="shared" si="25"/>
        <v>41.11072860058524</v>
      </c>
      <c r="M91" s="315">
        <f t="shared" si="25"/>
        <v>27.710772784248555</v>
      </c>
      <c r="N91" s="315">
        <f t="shared" si="25"/>
        <v>38.304476821930024</v>
      </c>
      <c r="O91" s="315">
        <f t="shared" si="25"/>
        <v>28.220909471984594</v>
      </c>
      <c r="P91" s="315">
        <f t="shared" si="25"/>
        <v>38.02807321296067</v>
      </c>
      <c r="Q91" s="315">
        <f t="shared" si="25"/>
        <v>39.444537088505967</v>
      </c>
      <c r="R91" s="315">
        <f t="shared" si="25"/>
        <v>39.709598765432105</v>
      </c>
      <c r="S91" s="315">
        <f t="shared" si="25"/>
        <v>46.468216883807017</v>
      </c>
      <c r="T91" s="315">
        <f t="shared" si="25"/>
        <v>39.039164610882125</v>
      </c>
      <c r="U91" s="315">
        <f t="shared" si="25"/>
        <v>55.573007837516393</v>
      </c>
      <c r="V91" s="315">
        <f t="shared" si="25"/>
        <v>36.612153462697066</v>
      </c>
      <c r="W91" s="315">
        <f t="shared" si="25"/>
        <v>41.376808350784088</v>
      </c>
      <c r="X91" s="315">
        <f t="shared" si="25"/>
        <v>42.084426242829053</v>
      </c>
      <c r="Y91" s="315" t="str">
        <f t="shared" si="23"/>
        <v>:</v>
      </c>
      <c r="Z91" s="663" t="str">
        <f t="shared" si="17"/>
        <v>:</v>
      </c>
      <c r="AA91" s="663" t="str">
        <f t="shared" si="18"/>
        <v>:</v>
      </c>
      <c r="AB91" s="694">
        <f t="shared" ref="AB91" si="26">((((SUM(U91:Y91)-MIN(U91:Y91)-MAX(U91:Y91))/3)/((SUM(K91:O91)-MIN(K91:O91)-MAX(K91:O91))/3))^(1/($Y$4-$O$4))-1)*100</f>
        <v>-2.5116591734057669</v>
      </c>
      <c r="AC91" s="444"/>
    </row>
    <row r="92" spans="1:29" ht="18" customHeight="1" thickBot="1">
      <c r="A92" s="320" t="s">
        <v>18</v>
      </c>
      <c r="B92" s="312" t="s">
        <v>47</v>
      </c>
      <c r="C92" s="315"/>
      <c r="D92" s="315" t="str">
        <f t="shared" si="25"/>
        <v>:</v>
      </c>
      <c r="E92" s="315" t="str">
        <f t="shared" si="25"/>
        <v>:</v>
      </c>
      <c r="F92" s="315" t="str">
        <f t="shared" si="25"/>
        <v>:</v>
      </c>
      <c r="G92" s="315" t="str">
        <f t="shared" si="25"/>
        <v>:</v>
      </c>
      <c r="H92" s="315" t="str">
        <f t="shared" si="25"/>
        <v>:</v>
      </c>
      <c r="I92" s="315" t="str">
        <f t="shared" si="25"/>
        <v>:</v>
      </c>
      <c r="J92" s="315" t="str">
        <f t="shared" si="25"/>
        <v>:</v>
      </c>
      <c r="K92" s="315" t="str">
        <f t="shared" si="25"/>
        <v>:</v>
      </c>
      <c r="L92" s="315" t="str">
        <f t="shared" si="25"/>
        <v>:</v>
      </c>
      <c r="M92" s="315" t="str">
        <f t="shared" si="25"/>
        <v>:</v>
      </c>
      <c r="N92" s="315" t="str">
        <f t="shared" si="25"/>
        <v>:</v>
      </c>
      <c r="O92" s="315" t="str">
        <f t="shared" si="25"/>
        <v>:</v>
      </c>
      <c r="P92" s="315" t="str">
        <f t="shared" si="25"/>
        <v>:</v>
      </c>
      <c r="Q92" s="315" t="str">
        <f t="shared" si="25"/>
        <v>:</v>
      </c>
      <c r="R92" s="315" t="str">
        <f t="shared" si="25"/>
        <v>:</v>
      </c>
      <c r="S92" s="315" t="str">
        <f t="shared" si="25"/>
        <v>:</v>
      </c>
      <c r="T92" s="315" t="str">
        <f t="shared" si="25"/>
        <v>:</v>
      </c>
      <c r="U92" s="315" t="str">
        <f t="shared" si="25"/>
        <v>:</v>
      </c>
      <c r="V92" s="315" t="str">
        <f t="shared" si="25"/>
        <v>:</v>
      </c>
      <c r="W92" s="315" t="str">
        <f t="shared" si="25"/>
        <v>:</v>
      </c>
      <c r="X92" s="315" t="str">
        <f t="shared" si="25"/>
        <v>:</v>
      </c>
      <c r="Y92" s="315" t="str">
        <f t="shared" si="23"/>
        <v>:</v>
      </c>
      <c r="Z92" s="663" t="str">
        <f t="shared" si="17"/>
        <v>:</v>
      </c>
      <c r="AA92" s="663" t="str">
        <f t="shared" si="18"/>
        <v>:</v>
      </c>
      <c r="AB92" s="694"/>
      <c r="AC92" s="444"/>
    </row>
    <row r="93" spans="1:29" ht="18" customHeight="1" thickBot="1">
      <c r="A93" s="320" t="s">
        <v>19</v>
      </c>
      <c r="B93" s="312" t="s">
        <v>48</v>
      </c>
      <c r="C93" s="315"/>
      <c r="D93" s="315" t="str">
        <f t="shared" si="25"/>
        <v>:</v>
      </c>
      <c r="E93" s="315" t="str">
        <f t="shared" si="25"/>
        <v>:</v>
      </c>
      <c r="F93" s="315" t="str">
        <f t="shared" si="25"/>
        <v>:</v>
      </c>
      <c r="G93" s="315" t="str">
        <f t="shared" si="25"/>
        <v>:</v>
      </c>
      <c r="H93" s="315" t="str">
        <f t="shared" si="25"/>
        <v>:</v>
      </c>
      <c r="I93" s="315" t="str">
        <f t="shared" si="25"/>
        <v>:</v>
      </c>
      <c r="J93" s="315" t="str">
        <f t="shared" si="25"/>
        <v>:</v>
      </c>
      <c r="K93" s="315" t="str">
        <f t="shared" si="25"/>
        <v>:</v>
      </c>
      <c r="L93" s="315" t="str">
        <f t="shared" si="25"/>
        <v>:</v>
      </c>
      <c r="M93" s="315" t="str">
        <f t="shared" si="25"/>
        <v>:</v>
      </c>
      <c r="N93" s="315" t="str">
        <f t="shared" si="25"/>
        <v>:</v>
      </c>
      <c r="O93" s="315" t="str">
        <f t="shared" si="25"/>
        <v>:</v>
      </c>
      <c r="P93" s="315" t="str">
        <f t="shared" si="25"/>
        <v>:</v>
      </c>
      <c r="Q93" s="315" t="str">
        <f t="shared" si="25"/>
        <v>:</v>
      </c>
      <c r="R93" s="315" t="str">
        <f t="shared" si="25"/>
        <v>:</v>
      </c>
      <c r="S93" s="315" t="str">
        <f t="shared" si="25"/>
        <v>:</v>
      </c>
      <c r="T93" s="315" t="str">
        <f t="shared" si="25"/>
        <v>:</v>
      </c>
      <c r="U93" s="315" t="str">
        <f t="shared" si="25"/>
        <v>:</v>
      </c>
      <c r="V93" s="315" t="str">
        <f t="shared" si="25"/>
        <v>:</v>
      </c>
      <c r="W93" s="315" t="str">
        <f t="shared" si="25"/>
        <v>:</v>
      </c>
      <c r="X93" s="315" t="str">
        <f t="shared" si="25"/>
        <v>:</v>
      </c>
      <c r="Y93" s="315" t="str">
        <f t="shared" si="23"/>
        <v>:</v>
      </c>
      <c r="Z93" s="663" t="str">
        <f t="shared" si="17"/>
        <v>:</v>
      </c>
      <c r="AA93" s="663" t="str">
        <f t="shared" si="18"/>
        <v>:</v>
      </c>
      <c r="AB93" s="694"/>
      <c r="AC93" s="444"/>
    </row>
    <row r="94" spans="1:29" ht="18" customHeight="1" thickBot="1">
      <c r="A94" s="320" t="s">
        <v>20</v>
      </c>
      <c r="B94" s="312" t="s">
        <v>49</v>
      </c>
      <c r="C94" s="315"/>
      <c r="D94" s="315">
        <f t="shared" si="25"/>
        <v>49.40145869668622</v>
      </c>
      <c r="E94" s="315">
        <f t="shared" si="25"/>
        <v>50.96921549155909</v>
      </c>
      <c r="F94" s="315">
        <f t="shared" si="25"/>
        <v>49.272821495619517</v>
      </c>
      <c r="G94" s="315">
        <f t="shared" si="25"/>
        <v>52.618067803252984</v>
      </c>
      <c r="H94" s="315">
        <f t="shared" si="25"/>
        <v>44.402604534400254</v>
      </c>
      <c r="I94" s="315">
        <f t="shared" si="25"/>
        <v>43.685010161599024</v>
      </c>
      <c r="J94" s="315">
        <f t="shared" si="25"/>
        <v>51.280011139180075</v>
      </c>
      <c r="K94" s="315">
        <f t="shared" si="25"/>
        <v>59.857637014376259</v>
      </c>
      <c r="L94" s="315">
        <f t="shared" si="25"/>
        <v>46.957704172755314</v>
      </c>
      <c r="M94" s="315">
        <f t="shared" si="25"/>
        <v>37.748006940021526</v>
      </c>
      <c r="N94" s="315">
        <f t="shared" si="25"/>
        <v>61.060986722207765</v>
      </c>
      <c r="O94" s="315">
        <f t="shared" si="25"/>
        <v>46.123118751471814</v>
      </c>
      <c r="P94" s="315">
        <f t="shared" si="25"/>
        <v>50.13783778117859</v>
      </c>
      <c r="Q94" s="315">
        <f t="shared" si="25"/>
        <v>42.305692571501154</v>
      </c>
      <c r="R94" s="315">
        <f t="shared" si="25"/>
        <v>47.988657284943393</v>
      </c>
      <c r="S94" s="315">
        <f t="shared" si="25"/>
        <v>41.029926654477443</v>
      </c>
      <c r="T94" s="315">
        <f t="shared" si="25"/>
        <v>51.473199121825949</v>
      </c>
      <c r="U94" s="315">
        <f t="shared" si="25"/>
        <v>56.339725354562752</v>
      </c>
      <c r="V94" s="315">
        <f t="shared" si="25"/>
        <v>47.576701811853823</v>
      </c>
      <c r="W94" s="315">
        <f t="shared" si="25"/>
        <v>49.89259706212809</v>
      </c>
      <c r="X94" s="315">
        <f t="shared" si="25"/>
        <v>54.767840046311761</v>
      </c>
      <c r="Y94" s="315" t="str">
        <f t="shared" si="23"/>
        <v>:</v>
      </c>
      <c r="Z94" s="663" t="str">
        <f t="shared" si="17"/>
        <v>:</v>
      </c>
      <c r="AA94" s="663" t="str">
        <f t="shared" si="18"/>
        <v>:</v>
      </c>
      <c r="AB94" s="694">
        <f t="shared" ref="AB94" si="27">((((SUM(U94:Y94)-MIN(U94:Y94)-MAX(U94:Y94))/3)/((SUM(K94:O94)-MIN(K94:O94)-MAX(K94:O94))/3))^(1/($Y$4-$O$4))-1)*100</f>
        <v>-3.7221057142231895</v>
      </c>
      <c r="AC94" s="444"/>
    </row>
    <row r="95" spans="1:29" ht="18" customHeight="1" thickBot="1">
      <c r="A95" s="320" t="s">
        <v>21</v>
      </c>
      <c r="B95" s="312" t="s">
        <v>50</v>
      </c>
      <c r="C95" s="315"/>
      <c r="D95" s="315" t="str">
        <f t="shared" si="25"/>
        <v>:</v>
      </c>
      <c r="E95" s="315" t="str">
        <f t="shared" si="25"/>
        <v>:</v>
      </c>
      <c r="F95" s="315" t="str">
        <f t="shared" si="25"/>
        <v>:</v>
      </c>
      <c r="G95" s="315" t="str">
        <f t="shared" si="25"/>
        <v>:</v>
      </c>
      <c r="H95" s="315" t="str">
        <f t="shared" si="25"/>
        <v>:</v>
      </c>
      <c r="I95" s="315" t="str">
        <f t="shared" si="25"/>
        <v>:</v>
      </c>
      <c r="J95" s="315" t="str">
        <f t="shared" si="25"/>
        <v>:</v>
      </c>
      <c r="K95" s="315" t="str">
        <f t="shared" si="25"/>
        <v>:</v>
      </c>
      <c r="L95" s="315" t="str">
        <f t="shared" si="25"/>
        <v>:</v>
      </c>
      <c r="M95" s="315" t="str">
        <f t="shared" si="25"/>
        <v>:</v>
      </c>
      <c r="N95" s="315" t="str">
        <f t="shared" si="25"/>
        <v>:</v>
      </c>
      <c r="O95" s="315" t="str">
        <f t="shared" si="25"/>
        <v>:</v>
      </c>
      <c r="P95" s="315" t="str">
        <f t="shared" si="25"/>
        <v>:</v>
      </c>
      <c r="Q95" s="315" t="str">
        <f t="shared" si="25"/>
        <v>:</v>
      </c>
      <c r="R95" s="315" t="str">
        <f t="shared" si="25"/>
        <v>:</v>
      </c>
      <c r="S95" s="315" t="str">
        <f t="shared" si="25"/>
        <v>:</v>
      </c>
      <c r="T95" s="315" t="str">
        <f t="shared" si="25"/>
        <v>:</v>
      </c>
      <c r="U95" s="315" t="str">
        <f t="shared" si="25"/>
        <v>:</v>
      </c>
      <c r="V95" s="315" t="str">
        <f t="shared" si="25"/>
        <v>:</v>
      </c>
      <c r="W95" s="315" t="str">
        <f t="shared" si="25"/>
        <v>:</v>
      </c>
      <c r="X95" s="315" t="str">
        <f t="shared" si="25"/>
        <v>:</v>
      </c>
      <c r="Y95" s="315" t="str">
        <f t="shared" si="23"/>
        <v>:</v>
      </c>
      <c r="Z95" s="663" t="str">
        <f t="shared" si="17"/>
        <v>:</v>
      </c>
      <c r="AA95" s="663" t="str">
        <f t="shared" si="18"/>
        <v>:</v>
      </c>
      <c r="AB95" s="694"/>
      <c r="AC95" s="444"/>
    </row>
    <row r="96" spans="1:29" ht="18" customHeight="1" thickBot="1">
      <c r="A96" s="320" t="s">
        <v>22</v>
      </c>
      <c r="B96" s="312" t="s">
        <v>51</v>
      </c>
      <c r="C96" s="315"/>
      <c r="D96" s="315">
        <f t="shared" si="25"/>
        <v>32.721056146644095</v>
      </c>
      <c r="E96" s="315">
        <f t="shared" si="25"/>
        <v>27.789917050614527</v>
      </c>
      <c r="F96" s="315">
        <f t="shared" si="25"/>
        <v>30.206994085883263</v>
      </c>
      <c r="G96" s="315">
        <f t="shared" si="25"/>
        <v>31.17706874708275</v>
      </c>
      <c r="H96" s="315">
        <f t="shared" si="25"/>
        <v>30.645869947275923</v>
      </c>
      <c r="I96" s="315">
        <f t="shared" si="25"/>
        <v>31.57881514543757</v>
      </c>
      <c r="J96" s="315">
        <f t="shared" si="25"/>
        <v>25.347060721484034</v>
      </c>
      <c r="K96" s="315">
        <f t="shared" si="25"/>
        <v>23.411691682184205</v>
      </c>
      <c r="L96" s="315">
        <f t="shared" si="25"/>
        <v>24.69447318176848</v>
      </c>
      <c r="M96" s="315">
        <f t="shared" si="25"/>
        <v>28.413188577222037</v>
      </c>
      <c r="N96" s="315">
        <f t="shared" si="25"/>
        <v>22.408274778731165</v>
      </c>
      <c r="O96" s="315">
        <f t="shared" si="25"/>
        <v>25.812804828526605</v>
      </c>
      <c r="P96" s="315">
        <f t="shared" si="25"/>
        <v>26.614052410023582</v>
      </c>
      <c r="Q96" s="315">
        <f t="shared" si="25"/>
        <v>26.853803810358137</v>
      </c>
      <c r="R96" s="315">
        <f t="shared" si="25"/>
        <v>33.044041798009381</v>
      </c>
      <c r="S96" s="315">
        <f t="shared" si="25"/>
        <v>29.732308934421564</v>
      </c>
      <c r="T96" s="315">
        <f t="shared" si="25"/>
        <v>33.266733808895125</v>
      </c>
      <c r="U96" s="315">
        <f t="shared" si="25"/>
        <v>30.476776200334168</v>
      </c>
      <c r="V96" s="315">
        <f t="shared" si="25"/>
        <v>32.259309028084033</v>
      </c>
      <c r="W96" s="315">
        <f t="shared" si="25"/>
        <v>31.695131522185434</v>
      </c>
      <c r="X96" s="315">
        <f t="shared" si="25"/>
        <v>36.38597815954882</v>
      </c>
      <c r="Y96" s="315">
        <f t="shared" si="23"/>
        <v>33.777030914892507</v>
      </c>
      <c r="Z96" s="663">
        <f t="shared" si="17"/>
        <v>-7.1701995565883747</v>
      </c>
      <c r="AA96" s="663">
        <f t="shared" si="18"/>
        <v>4.2273901879950948</v>
      </c>
      <c r="AB96" s="694">
        <f t="shared" ref="AB96:AB99" si="28">((((SUM(U96:Y96)-MIN(U96:Y96)-MAX(U96:Y96))/3)/((SUM(K96:O96)-MIN(K96:O96)-MAX(K96:O96))/3))^(1/($Y$4-$O$4))-1)*100</f>
        <v>2.8318983523481167</v>
      </c>
      <c r="AC96" s="444"/>
    </row>
    <row r="97" spans="1:29" ht="18" customHeight="1" thickBot="1">
      <c r="A97" s="320" t="s">
        <v>23</v>
      </c>
      <c r="B97" s="312" t="s">
        <v>52</v>
      </c>
      <c r="C97" s="315"/>
      <c r="D97" s="315" t="str">
        <f t="shared" si="25"/>
        <v>:</v>
      </c>
      <c r="E97" s="315" t="str">
        <f t="shared" si="25"/>
        <v>:</v>
      </c>
      <c r="F97" s="315" t="str">
        <f t="shared" si="25"/>
        <v>:</v>
      </c>
      <c r="G97" s="315" t="str">
        <f t="shared" si="25"/>
        <v>:</v>
      </c>
      <c r="H97" s="315" t="str">
        <f t="shared" si="25"/>
        <v>:</v>
      </c>
      <c r="I97" s="315" t="str">
        <f t="shared" si="25"/>
        <v>:</v>
      </c>
      <c r="J97" s="315">
        <f t="shared" si="25"/>
        <v>29.696632809473275</v>
      </c>
      <c r="K97" s="315">
        <f t="shared" si="25"/>
        <v>37.366812587759149</v>
      </c>
      <c r="L97" s="315">
        <f t="shared" si="25"/>
        <v>36.963103069873114</v>
      </c>
      <c r="M97" s="315">
        <f t="shared" si="25"/>
        <v>18.105335918308896</v>
      </c>
      <c r="N97" s="315">
        <f t="shared" si="25"/>
        <v>22.696016944490289</v>
      </c>
      <c r="O97" s="315">
        <f t="shared" si="25"/>
        <v>18.838974722934978</v>
      </c>
      <c r="P97" s="315">
        <f t="shared" si="25"/>
        <v>28.295476561858631</v>
      </c>
      <c r="Q97" s="315">
        <f t="shared" si="25"/>
        <v>20.813901087782817</v>
      </c>
      <c r="R97" s="315">
        <f t="shared" si="25"/>
        <v>20.515761480466072</v>
      </c>
      <c r="S97" s="315">
        <f t="shared" si="25"/>
        <v>18.10035040386925</v>
      </c>
      <c r="T97" s="315">
        <f t="shared" si="25"/>
        <v>23.657067861996403</v>
      </c>
      <c r="U97" s="315">
        <f t="shared" si="25"/>
        <v>28.284213869540451</v>
      </c>
      <c r="V97" s="315">
        <f t="shared" si="25"/>
        <v>21.34464873509582</v>
      </c>
      <c r="W97" s="315">
        <f t="shared" si="25"/>
        <v>21.926106910555678</v>
      </c>
      <c r="X97" s="315">
        <f t="shared" si="25"/>
        <v>26.593032409717374</v>
      </c>
      <c r="Y97" s="315">
        <f t="shared" si="23"/>
        <v>21.676780230620469</v>
      </c>
      <c r="Z97" s="663">
        <f t="shared" si="17"/>
        <v>-18.486993522786264</v>
      </c>
      <c r="AA97" s="663">
        <f t="shared" si="18"/>
        <v>-9.9005846516183826</v>
      </c>
      <c r="AB97" s="694">
        <f t="shared" si="28"/>
        <v>-1.1116170685214311</v>
      </c>
      <c r="AC97" s="444"/>
    </row>
    <row r="98" spans="1:29" ht="18" customHeight="1" thickBot="1">
      <c r="A98" s="320" t="s">
        <v>24</v>
      </c>
      <c r="B98" s="312" t="s">
        <v>53</v>
      </c>
      <c r="C98" s="315"/>
      <c r="D98" s="315" t="str">
        <f t="shared" si="25"/>
        <v>:</v>
      </c>
      <c r="E98" s="315" t="str">
        <f t="shared" si="25"/>
        <v>:</v>
      </c>
      <c r="F98" s="315" t="str">
        <f t="shared" si="25"/>
        <v>:</v>
      </c>
      <c r="G98" s="315" t="str">
        <f t="shared" si="25"/>
        <v>:</v>
      </c>
      <c r="H98" s="315">
        <f t="shared" si="25"/>
        <v>53.142134120624206</v>
      </c>
      <c r="I98" s="315">
        <f t="shared" si="25"/>
        <v>44.240900383141764</v>
      </c>
      <c r="J98" s="315">
        <f t="shared" si="25"/>
        <v>50.527681150875544</v>
      </c>
      <c r="K98" s="315">
        <f t="shared" si="25"/>
        <v>42.616908546417875</v>
      </c>
      <c r="L98" s="315">
        <f t="shared" si="25"/>
        <v>48.105285592497864</v>
      </c>
      <c r="M98" s="315">
        <f t="shared" si="25"/>
        <v>47.152685912097425</v>
      </c>
      <c r="N98" s="315">
        <f t="shared" si="25"/>
        <v>54.785237828065576</v>
      </c>
      <c r="O98" s="315">
        <f t="shared" si="25"/>
        <v>42.282710858273553</v>
      </c>
      <c r="P98" s="315">
        <f t="shared" si="25"/>
        <v>47.770080695220365</v>
      </c>
      <c r="Q98" s="315">
        <f t="shared" si="25"/>
        <v>44.241732824904673</v>
      </c>
      <c r="R98" s="315">
        <f t="shared" si="25"/>
        <v>55.978811666347561</v>
      </c>
      <c r="S98" s="315">
        <f t="shared" si="25"/>
        <v>47.370289669315561</v>
      </c>
      <c r="T98" s="315">
        <f t="shared" si="25"/>
        <v>40.399666517026873</v>
      </c>
      <c r="U98" s="315">
        <f t="shared" si="25"/>
        <v>56.800843666112733</v>
      </c>
      <c r="V98" s="315">
        <f t="shared" si="25"/>
        <v>48.909741935483879</v>
      </c>
      <c r="W98" s="315">
        <f t="shared" si="25"/>
        <v>48.843094721619671</v>
      </c>
      <c r="X98" s="315">
        <f t="shared" si="25"/>
        <v>39.096596259921974</v>
      </c>
      <c r="Y98" s="315">
        <f t="shared" si="23"/>
        <v>37.342017094017102</v>
      </c>
      <c r="Z98" s="663">
        <f t="shared" si="17"/>
        <v>-4.4878054197866168</v>
      </c>
      <c r="AA98" s="663">
        <f t="shared" si="18"/>
        <v>-18.911312710091664</v>
      </c>
      <c r="AB98" s="694">
        <f t="shared" si="28"/>
        <v>-7.4625300866049127E-2</v>
      </c>
      <c r="AC98" s="444"/>
    </row>
    <row r="99" spans="1:29" ht="18" customHeight="1" thickBot="1">
      <c r="A99" s="320" t="s">
        <v>25</v>
      </c>
      <c r="B99" s="312" t="s">
        <v>54</v>
      </c>
      <c r="C99" s="315"/>
      <c r="D99" s="315" t="str">
        <f t="shared" si="25"/>
        <v>:</v>
      </c>
      <c r="E99" s="315" t="str">
        <f t="shared" si="25"/>
        <v>:</v>
      </c>
      <c r="F99" s="315" t="str">
        <f t="shared" si="25"/>
        <v>:</v>
      </c>
      <c r="G99" s="315" t="str">
        <f t="shared" ref="G99:X99" si="29">IF(ISNUMBER(G64/G30),G64/G30,":")</f>
        <v>:</v>
      </c>
      <c r="H99" s="315">
        <f t="shared" si="29"/>
        <v>14.072732339417584</v>
      </c>
      <c r="I99" s="315">
        <f t="shared" si="29"/>
        <v>15.233141370982723</v>
      </c>
      <c r="J99" s="315">
        <f t="shared" si="29"/>
        <v>16.88023074377039</v>
      </c>
      <c r="K99" s="315">
        <f t="shared" si="29"/>
        <v>20.839245319343501</v>
      </c>
      <c r="L99" s="315">
        <f t="shared" si="29"/>
        <v>16.669394041488186</v>
      </c>
      <c r="M99" s="315">
        <f t="shared" si="29"/>
        <v>9.6343078333503112</v>
      </c>
      <c r="N99" s="315">
        <f t="shared" si="29"/>
        <v>17.990353697749196</v>
      </c>
      <c r="O99" s="315">
        <f t="shared" si="29"/>
        <v>16.536059877038227</v>
      </c>
      <c r="P99" s="315">
        <f t="shared" si="29"/>
        <v>17.063040190146928</v>
      </c>
      <c r="Q99" s="315">
        <f t="shared" si="29"/>
        <v>14.236174221434114</v>
      </c>
      <c r="R99" s="315">
        <f t="shared" si="29"/>
        <v>18.407712751532245</v>
      </c>
      <c r="S99" s="315">
        <f t="shared" si="29"/>
        <v>17.598818047505397</v>
      </c>
      <c r="T99" s="315">
        <f t="shared" si="29"/>
        <v>17.962372065021075</v>
      </c>
      <c r="U99" s="315">
        <f t="shared" si="29"/>
        <v>24.704962698670126</v>
      </c>
      <c r="V99" s="315">
        <f t="shared" si="29"/>
        <v>20.767678083083737</v>
      </c>
      <c r="W99" s="315">
        <f t="shared" si="29"/>
        <v>23.450043209466198</v>
      </c>
      <c r="X99" s="315">
        <f t="shared" si="29"/>
        <v>23.117743477666988</v>
      </c>
      <c r="Y99" s="315">
        <f t="shared" ref="Y99" si="30">IF(ISNUMBER(Y64/Y30),Y64/Y30,":")</f>
        <v>23.078947368421055</v>
      </c>
      <c r="Z99" s="663">
        <f t="shared" si="17"/>
        <v>-0.16781961995301353</v>
      </c>
      <c r="AA99" s="663">
        <f t="shared" si="18"/>
        <v>2.8237383398699523</v>
      </c>
      <c r="AB99" s="694">
        <f t="shared" si="28"/>
        <v>3.1256349988588061</v>
      </c>
      <c r="AC99" s="444"/>
    </row>
    <row r="100" spans="1:29" ht="18" customHeight="1" thickBot="1">
      <c r="A100" s="320" t="s">
        <v>26</v>
      </c>
      <c r="B100" s="312" t="s">
        <v>55</v>
      </c>
      <c r="C100" s="315"/>
      <c r="D100" s="315" t="str">
        <f t="shared" ref="D100:X101" si="31">IF(ISNUMBER(D65/D31),D65/D31,":")</f>
        <v>:</v>
      </c>
      <c r="E100" s="315" t="str">
        <f t="shared" si="31"/>
        <v>:</v>
      </c>
      <c r="F100" s="315" t="str">
        <f t="shared" si="31"/>
        <v>:</v>
      </c>
      <c r="G100" s="315" t="str">
        <f t="shared" si="31"/>
        <v>:</v>
      </c>
      <c r="H100" s="315" t="str">
        <f t="shared" si="31"/>
        <v>:</v>
      </c>
      <c r="I100" s="315" t="str">
        <f t="shared" si="31"/>
        <v>:</v>
      </c>
      <c r="J100" s="315" t="str">
        <f t="shared" si="31"/>
        <v>:</v>
      </c>
      <c r="K100" s="315" t="str">
        <f t="shared" si="31"/>
        <v>:</v>
      </c>
      <c r="L100" s="315" t="str">
        <f t="shared" si="31"/>
        <v>:</v>
      </c>
      <c r="M100" s="315" t="str">
        <f t="shared" si="31"/>
        <v>:</v>
      </c>
      <c r="N100" s="315" t="str">
        <f t="shared" si="31"/>
        <v>:</v>
      </c>
      <c r="O100" s="315" t="str">
        <f t="shared" si="31"/>
        <v>:</v>
      </c>
      <c r="P100" s="315" t="str">
        <f t="shared" si="31"/>
        <v>:</v>
      </c>
      <c r="Q100" s="315" t="str">
        <f t="shared" si="31"/>
        <v>:</v>
      </c>
      <c r="R100" s="315" t="str">
        <f t="shared" si="31"/>
        <v>:</v>
      </c>
      <c r="S100" s="315" t="str">
        <f t="shared" si="31"/>
        <v>:</v>
      </c>
      <c r="T100" s="315" t="str">
        <f t="shared" si="31"/>
        <v>:</v>
      </c>
      <c r="U100" s="315" t="str">
        <f t="shared" si="31"/>
        <v>:</v>
      </c>
      <c r="V100" s="315" t="str">
        <f t="shared" si="31"/>
        <v>:</v>
      </c>
      <c r="W100" s="315" t="str">
        <f t="shared" si="31"/>
        <v>:</v>
      </c>
      <c r="X100" s="315" t="str">
        <f t="shared" si="31"/>
        <v>:</v>
      </c>
      <c r="Y100" s="315" t="str">
        <f t="shared" ref="Y100" si="32">IF(ISNUMBER(Y65/Y31),Y65/Y31,":")</f>
        <v>:</v>
      </c>
      <c r="Z100" s="663" t="str">
        <f t="shared" si="17"/>
        <v>:</v>
      </c>
      <c r="AA100" s="663" t="str">
        <f t="shared" si="18"/>
        <v>:</v>
      </c>
      <c r="AB100" s="694"/>
      <c r="AC100" s="444"/>
    </row>
    <row r="101" spans="1:29" ht="18" customHeight="1" thickBot="1">
      <c r="A101" s="320" t="s">
        <v>27</v>
      </c>
      <c r="B101" s="312" t="s">
        <v>56</v>
      </c>
      <c r="C101" s="315"/>
      <c r="D101" s="315" t="str">
        <f t="shared" si="31"/>
        <v>:</v>
      </c>
      <c r="E101" s="315" t="str">
        <f t="shared" si="31"/>
        <v>:</v>
      </c>
      <c r="F101" s="315" t="str">
        <f t="shared" si="31"/>
        <v>:</v>
      </c>
      <c r="G101" s="315" t="str">
        <f t="shared" si="31"/>
        <v>:</v>
      </c>
      <c r="H101" s="315" t="str">
        <f t="shared" si="31"/>
        <v>:</v>
      </c>
      <c r="I101" s="315" t="str">
        <f t="shared" si="31"/>
        <v>:</v>
      </c>
      <c r="J101" s="315" t="str">
        <f t="shared" si="31"/>
        <v>:</v>
      </c>
      <c r="K101" s="315" t="str">
        <f t="shared" si="31"/>
        <v>:</v>
      </c>
      <c r="L101" s="315" t="str">
        <f t="shared" si="31"/>
        <v>:</v>
      </c>
      <c r="M101" s="315" t="str">
        <f t="shared" si="31"/>
        <v>:</v>
      </c>
      <c r="N101" s="315" t="str">
        <f t="shared" si="31"/>
        <v>:</v>
      </c>
      <c r="O101" s="315" t="str">
        <f t="shared" si="31"/>
        <v>:</v>
      </c>
      <c r="P101" s="315" t="str">
        <f t="shared" si="31"/>
        <v>:</v>
      </c>
      <c r="Q101" s="315" t="str">
        <f t="shared" si="31"/>
        <v>:</v>
      </c>
      <c r="R101" s="315" t="str">
        <f t="shared" si="31"/>
        <v>:</v>
      </c>
      <c r="S101" s="315" t="str">
        <f t="shared" si="31"/>
        <v>:</v>
      </c>
      <c r="T101" s="315" t="str">
        <f t="shared" si="31"/>
        <v>:</v>
      </c>
      <c r="U101" s="315" t="str">
        <f t="shared" si="31"/>
        <v>:</v>
      </c>
      <c r="V101" s="315" t="str">
        <f t="shared" si="31"/>
        <v>:</v>
      </c>
      <c r="W101" s="315" t="str">
        <f t="shared" si="31"/>
        <v>:</v>
      </c>
      <c r="X101" s="315" t="str">
        <f t="shared" si="31"/>
        <v>:</v>
      </c>
      <c r="Y101" s="315" t="str">
        <f t="shared" ref="Y101" si="33">IF(ISNUMBER(Y66/Y32),Y66/Y32,":")</f>
        <v>:</v>
      </c>
      <c r="Z101" s="663" t="str">
        <f t="shared" si="17"/>
        <v>:</v>
      </c>
      <c r="AA101" s="663" t="str">
        <f t="shared" si="18"/>
        <v>:</v>
      </c>
      <c r="AB101" s="694"/>
      <c r="AC101" s="444"/>
    </row>
    <row r="102" spans="1:29" ht="18" customHeight="1">
      <c r="A102" s="499" t="s">
        <v>397</v>
      </c>
      <c r="B102" s="505"/>
      <c r="C102" s="506"/>
      <c r="D102" s="506"/>
      <c r="E102" s="506"/>
      <c r="F102" s="506"/>
      <c r="G102" s="507"/>
      <c r="H102" s="507"/>
      <c r="I102" s="507"/>
      <c r="J102" s="507"/>
      <c r="K102" s="507"/>
      <c r="L102" s="507"/>
      <c r="M102" s="507"/>
      <c r="N102" s="507"/>
      <c r="O102" s="507"/>
      <c r="P102" s="507"/>
      <c r="Q102" s="507"/>
      <c r="R102" s="507"/>
      <c r="S102" s="507"/>
      <c r="T102" s="507"/>
      <c r="U102" s="507"/>
      <c r="V102" s="507"/>
      <c r="W102" s="507"/>
      <c r="X102" s="443"/>
      <c r="Y102" s="443"/>
      <c r="Z102" s="661"/>
      <c r="AA102" s="661"/>
      <c r="AB102" s="669"/>
      <c r="AC102" s="444"/>
    </row>
    <row r="103" spans="1:29" ht="18" customHeight="1">
      <c r="A103" s="499" t="s">
        <v>1001</v>
      </c>
      <c r="B103" s="508"/>
      <c r="C103" s="506"/>
      <c r="D103" s="506"/>
      <c r="E103" s="506"/>
      <c r="F103" s="506"/>
      <c r="G103" s="443"/>
      <c r="H103" s="443"/>
      <c r="I103" s="443"/>
      <c r="J103" s="443"/>
      <c r="K103" s="443"/>
      <c r="L103" s="443"/>
      <c r="M103" s="443"/>
      <c r="N103" s="443"/>
      <c r="O103" s="443"/>
      <c r="P103" s="443"/>
      <c r="Q103" s="443"/>
      <c r="R103" s="443"/>
      <c r="S103" s="443"/>
      <c r="T103" s="443"/>
      <c r="U103" s="443"/>
      <c r="V103" s="443"/>
      <c r="W103" s="443"/>
      <c r="X103" s="443"/>
      <c r="Y103" s="443"/>
      <c r="Z103" s="661"/>
      <c r="AA103" s="661"/>
      <c r="AB103" s="661"/>
      <c r="AC103" s="444"/>
    </row>
    <row r="104" spans="1:29" ht="18" customHeight="1">
      <c r="A104" s="443"/>
      <c r="B104" s="443"/>
      <c r="C104" s="443"/>
      <c r="D104" s="443"/>
      <c r="E104" s="443"/>
      <c r="F104" s="443"/>
      <c r="G104" s="443"/>
      <c r="H104" s="443"/>
      <c r="I104" s="443"/>
      <c r="J104" s="443"/>
      <c r="K104" s="443"/>
      <c r="L104" s="443"/>
      <c r="M104" s="443"/>
      <c r="N104" s="443"/>
      <c r="O104" s="443"/>
      <c r="P104" s="443"/>
      <c r="Q104" s="443"/>
      <c r="R104" s="443"/>
      <c r="S104" s="443"/>
      <c r="T104" s="443"/>
      <c r="U104" s="443"/>
      <c r="V104" s="443"/>
      <c r="W104" s="443"/>
      <c r="X104" s="443"/>
      <c r="Y104" s="443"/>
      <c r="Z104" s="661"/>
      <c r="AA104" s="661"/>
      <c r="AB104" s="661"/>
      <c r="AC104" s="444"/>
    </row>
    <row r="105" spans="1:29" ht="18" customHeight="1">
      <c r="A105" s="512" t="s">
        <v>392</v>
      </c>
      <c r="B105" s="510"/>
      <c r="C105" s="507"/>
      <c r="D105" s="507"/>
      <c r="S105" s="507"/>
      <c r="T105" s="511"/>
      <c r="U105" s="507"/>
      <c r="V105" s="507"/>
      <c r="W105" s="507"/>
      <c r="X105" s="443"/>
      <c r="Y105" s="443"/>
      <c r="Z105" s="661"/>
      <c r="AA105" s="661"/>
      <c r="AB105" s="669"/>
      <c r="AC105" s="444"/>
    </row>
    <row r="106" spans="1:29" ht="18" customHeight="1">
      <c r="A106" s="215"/>
      <c r="B106" s="211"/>
      <c r="C106" s="771" t="str">
        <f>A105</f>
        <v>Wine beginning stocks (thousand hectolitres)</v>
      </c>
      <c r="D106" s="772"/>
      <c r="E106" s="772"/>
      <c r="F106" s="772"/>
      <c r="G106" s="772"/>
      <c r="H106" s="772"/>
      <c r="I106" s="772"/>
      <c r="J106" s="772"/>
      <c r="K106" s="772"/>
      <c r="L106" s="772"/>
      <c r="M106" s="772"/>
      <c r="N106" s="772"/>
      <c r="O106" s="772"/>
      <c r="P106" s="772"/>
      <c r="Q106" s="772"/>
      <c r="R106" s="772"/>
      <c r="S106" s="772"/>
      <c r="T106" s="772"/>
      <c r="U106" s="772"/>
      <c r="V106" s="772"/>
      <c r="W106" s="772"/>
      <c r="X106" s="772"/>
      <c r="Y106" s="621"/>
      <c r="Z106" s="767" t="s">
        <v>58</v>
      </c>
      <c r="AA106" s="775"/>
      <c r="AB106" s="255" t="s">
        <v>1066</v>
      </c>
      <c r="AC106" s="444"/>
    </row>
    <row r="107" spans="1:29" ht="26.25" customHeight="1" thickBot="1">
      <c r="A107" s="215"/>
      <c r="B107" s="216"/>
      <c r="C107" s="308">
        <v>2000</v>
      </c>
      <c r="D107" s="514">
        <v>2001</v>
      </c>
      <c r="E107" s="203">
        <v>2002</v>
      </c>
      <c r="F107" s="514">
        <v>2003</v>
      </c>
      <c r="G107" s="203">
        <v>2004</v>
      </c>
      <c r="H107" s="514">
        <v>2005</v>
      </c>
      <c r="I107" s="203">
        <v>2006</v>
      </c>
      <c r="J107" s="514">
        <v>2007</v>
      </c>
      <c r="K107" s="203">
        <v>2008</v>
      </c>
      <c r="L107" s="514">
        <v>2009</v>
      </c>
      <c r="M107" s="203">
        <v>2010</v>
      </c>
      <c r="N107" s="514">
        <v>2011</v>
      </c>
      <c r="O107" s="203">
        <v>2012</v>
      </c>
      <c r="P107" s="517">
        <v>2013</v>
      </c>
      <c r="Q107" s="203">
        <v>2014</v>
      </c>
      <c r="R107" s="514">
        <v>2015</v>
      </c>
      <c r="S107" s="203">
        <v>2016</v>
      </c>
      <c r="T107" s="203">
        <v>2017</v>
      </c>
      <c r="U107" s="203">
        <v>2018</v>
      </c>
      <c r="V107" s="203">
        <v>2019</v>
      </c>
      <c r="W107" s="203">
        <v>2020</v>
      </c>
      <c r="X107" s="203">
        <v>2021</v>
      </c>
      <c r="Y107" s="203">
        <v>2022</v>
      </c>
      <c r="Z107" s="213" t="s">
        <v>882</v>
      </c>
      <c r="AA107" s="214" t="s">
        <v>1061</v>
      </c>
      <c r="AB107" s="264" t="s">
        <v>1062</v>
      </c>
      <c r="AC107" s="444"/>
    </row>
    <row r="108" spans="1:29" ht="18" customHeight="1" thickBot="1">
      <c r="A108" s="309" t="s">
        <v>373</v>
      </c>
      <c r="B108" s="309"/>
      <c r="C108" s="310">
        <f>SUM(C109:C135)</f>
        <v>144251.49299999999</v>
      </c>
      <c r="D108" s="310">
        <f t="shared" ref="D108:O108" si="34">SUM(D109:D135)</f>
        <v>160981.20000000001</v>
      </c>
      <c r="E108" s="310">
        <f t="shared" si="34"/>
        <v>155333.20000000001</v>
      </c>
      <c r="F108" s="310">
        <f t="shared" si="34"/>
        <v>149567.77000000002</v>
      </c>
      <c r="G108" s="310">
        <f t="shared" si="34"/>
        <v>158774.19999999998</v>
      </c>
      <c r="H108" s="310">
        <f t="shared" si="34"/>
        <v>179023.80399999997</v>
      </c>
      <c r="I108" s="310">
        <f t="shared" si="34"/>
        <v>170289.40099999998</v>
      </c>
      <c r="J108" s="310">
        <f t="shared" si="34"/>
        <v>167665.25700000001</v>
      </c>
      <c r="K108" s="310">
        <f t="shared" si="34"/>
        <v>170057.98200000002</v>
      </c>
      <c r="L108" s="310">
        <f t="shared" si="34"/>
        <v>173956.19399999999</v>
      </c>
      <c r="M108" s="310">
        <f t="shared" si="34"/>
        <v>169135.84300000002</v>
      </c>
      <c r="N108" s="310">
        <f t="shared" si="34"/>
        <v>157838.33599999995</v>
      </c>
      <c r="O108" s="310">
        <f t="shared" si="34"/>
        <v>150578.55500000002</v>
      </c>
      <c r="P108" s="310">
        <f>SUM(P109:P135)</f>
        <v>146325.32700000002</v>
      </c>
      <c r="Q108" s="310">
        <f t="shared" ref="Q108:X108" si="35">SUM(Q109:Q135)</f>
        <v>155146.29399999999</v>
      </c>
      <c r="R108" s="310">
        <f t="shared" si="35"/>
        <v>154306.94700000001</v>
      </c>
      <c r="S108" s="310">
        <f t="shared" si="35"/>
        <v>156717.28899999999</v>
      </c>
      <c r="T108" s="310">
        <f t="shared" si="35"/>
        <v>164851.98400000003</v>
      </c>
      <c r="U108" s="310">
        <f t="shared" si="35"/>
        <v>147953.82599999997</v>
      </c>
      <c r="V108" s="310">
        <f t="shared" si="35"/>
        <v>170610.25699999998</v>
      </c>
      <c r="W108" s="310">
        <f t="shared" si="35"/>
        <v>168337.52999999994</v>
      </c>
      <c r="X108" s="310">
        <f t="shared" si="35"/>
        <v>171198.14599999995</v>
      </c>
      <c r="Y108" s="310">
        <f>SUM(Y109:Y135)</f>
        <v>166812.54700000002</v>
      </c>
      <c r="Z108" s="672">
        <f t="shared" ref="Z108:Z135" si="36">IF(ISNUMBER(Y108),(Y108/X108-1)*100,":")</f>
        <v>-2.5617094007547969</v>
      </c>
      <c r="AA108" s="673">
        <f t="shared" ref="AA108:AA135" si="37">IF(ISNUMBER(Y108),(Y108/((SUM(T108:X108)-MIN(T108:X108)-MAX(T108:X108))/3)-1)*100,":")</f>
        <v>-0.66735441211621671</v>
      </c>
      <c r="AB108" s="693">
        <f>((((SUM(U108:Y108)-MIN(U108:Y108)-MAX(U108:Y108))/3)/((SUM(K108:O108)-MIN(K108:O108)-MAX(K108:O108))/3))^(1/($Y$4-$O$4))-1)*100</f>
        <v>0.17423335618176328</v>
      </c>
      <c r="AC108" s="444"/>
    </row>
    <row r="109" spans="1:29" ht="18" customHeight="1" thickBot="1">
      <c r="A109" s="320" t="s">
        <v>3</v>
      </c>
      <c r="B109" s="312" t="s">
        <v>30</v>
      </c>
      <c r="C109" s="313">
        <v>466</v>
      </c>
      <c r="D109" s="313">
        <v>406</v>
      </c>
      <c r="E109" s="313">
        <v>382</v>
      </c>
      <c r="F109" s="313">
        <v>633</v>
      </c>
      <c r="G109" s="313">
        <v>664</v>
      </c>
      <c r="H109" s="313">
        <v>563</v>
      </c>
      <c r="I109" s="313">
        <v>502</v>
      </c>
      <c r="J109" s="313">
        <v>548</v>
      </c>
      <c r="K109" s="313">
        <v>532</v>
      </c>
      <c r="L109" s="313">
        <v>500</v>
      </c>
      <c r="M109" s="313">
        <v>417</v>
      </c>
      <c r="N109" s="313">
        <v>456.96199999999999</v>
      </c>
      <c r="O109" s="313">
        <v>517.56500000000005</v>
      </c>
      <c r="P109" s="313">
        <v>611.84500000000003</v>
      </c>
      <c r="Q109" s="313">
        <v>768.96799999999996</v>
      </c>
      <c r="R109" s="313">
        <v>450.74900000000002</v>
      </c>
      <c r="S109" s="313">
        <v>351.31299999999999</v>
      </c>
      <c r="T109" s="313">
        <v>414.37499999999994</v>
      </c>
      <c r="U109" s="313">
        <v>414.37499999999994</v>
      </c>
      <c r="V109" s="313">
        <v>414.37499999999994</v>
      </c>
      <c r="W109" s="313">
        <v>414.37499999999994</v>
      </c>
      <c r="X109" s="313">
        <v>414.37499999999994</v>
      </c>
      <c r="Y109" s="313">
        <v>414.37499999999994</v>
      </c>
      <c r="Z109" s="663">
        <f t="shared" si="36"/>
        <v>0</v>
      </c>
      <c r="AA109" s="663">
        <f t="shared" si="37"/>
        <v>2.2204460492503131E-14</v>
      </c>
      <c r="AB109" s="694"/>
      <c r="AC109" s="444"/>
    </row>
    <row r="110" spans="1:29" ht="18" customHeight="1" thickBot="1">
      <c r="A110" s="320" t="s">
        <v>4</v>
      </c>
      <c r="B110" s="312" t="s">
        <v>31</v>
      </c>
      <c r="C110" s="313">
        <v>0</v>
      </c>
      <c r="D110" s="313">
        <v>0</v>
      </c>
      <c r="E110" s="313">
        <v>0</v>
      </c>
      <c r="F110" s="313">
        <v>0</v>
      </c>
      <c r="G110" s="313">
        <v>0</v>
      </c>
      <c r="H110" s="313">
        <v>0</v>
      </c>
      <c r="I110" s="313">
        <v>0</v>
      </c>
      <c r="J110" s="313">
        <v>1557</v>
      </c>
      <c r="K110" s="313">
        <v>1439</v>
      </c>
      <c r="L110" s="313">
        <v>1406.1959999999999</v>
      </c>
      <c r="M110" s="313">
        <v>1386.729</v>
      </c>
      <c r="N110" s="313">
        <v>1071.4549999999999</v>
      </c>
      <c r="O110" s="313">
        <v>720.65199999999993</v>
      </c>
      <c r="P110" s="313">
        <v>833.70900000000006</v>
      </c>
      <c r="Q110" s="313">
        <v>1385.5239999999999</v>
      </c>
      <c r="R110" s="313">
        <v>855.05500000000006</v>
      </c>
      <c r="S110" s="313">
        <v>958.42200000000003</v>
      </c>
      <c r="T110" s="313">
        <v>1117.4189999999999</v>
      </c>
      <c r="U110" s="313">
        <v>936.23199999999997</v>
      </c>
      <c r="V110" s="313">
        <v>865.00700000000006</v>
      </c>
      <c r="W110" s="313">
        <v>803.36</v>
      </c>
      <c r="X110" s="313">
        <v>738.27500000000009</v>
      </c>
      <c r="Y110" s="313">
        <v>736.86599999999999</v>
      </c>
      <c r="Z110" s="663">
        <f t="shared" si="36"/>
        <v>-0.19085029291254774</v>
      </c>
      <c r="AA110" s="663">
        <f t="shared" si="37"/>
        <v>-15.127127054874844</v>
      </c>
      <c r="AB110" s="694">
        <f>((((SUM(U110:Y110)-MIN(U110:Y110)-MAX(U110:Y110))/3)/((SUM(K110:O110)-MIN(K110:O110)-MAX(K110:O110))/3))^(1/($Y$4-$O$4))-1)*100</f>
        <v>-4.6253040215275991</v>
      </c>
      <c r="AC110" s="444"/>
    </row>
    <row r="111" spans="1:29" ht="18" customHeight="1" thickBot="1">
      <c r="A111" s="320" t="s">
        <v>340</v>
      </c>
      <c r="B111" s="312" t="s">
        <v>32</v>
      </c>
      <c r="C111" s="313">
        <v>0</v>
      </c>
      <c r="D111" s="313">
        <v>0</v>
      </c>
      <c r="E111" s="313">
        <v>0</v>
      </c>
      <c r="F111" s="313">
        <v>0</v>
      </c>
      <c r="G111" s="313">
        <v>388.40000000000003</v>
      </c>
      <c r="H111" s="313">
        <v>553.29999999999995</v>
      </c>
      <c r="I111" s="313">
        <v>477.40000000000009</v>
      </c>
      <c r="J111" s="313">
        <v>491</v>
      </c>
      <c r="K111" s="313">
        <v>1602.9899999999998</v>
      </c>
      <c r="L111" s="313">
        <v>820.7</v>
      </c>
      <c r="M111" s="313">
        <v>1342.4260000000002</v>
      </c>
      <c r="N111" s="313">
        <v>377.10500000000002</v>
      </c>
      <c r="O111" s="313">
        <v>1261.0320000000002</v>
      </c>
      <c r="P111" s="313">
        <v>1201.6070000000002</v>
      </c>
      <c r="Q111" s="313">
        <v>990.30600000000004</v>
      </c>
      <c r="R111" s="313">
        <v>873.12699999999995</v>
      </c>
      <c r="S111" s="313">
        <v>966.24300000000005</v>
      </c>
      <c r="T111" s="313">
        <v>1005.8720000000001</v>
      </c>
      <c r="U111" s="313">
        <v>1059.133</v>
      </c>
      <c r="V111" s="313">
        <v>1218.2320000000002</v>
      </c>
      <c r="W111" s="313">
        <v>1161.1029999999998</v>
      </c>
      <c r="X111" s="313">
        <v>1163.6759999999999</v>
      </c>
      <c r="Y111" s="313">
        <v>1162.981</v>
      </c>
      <c r="Z111" s="663">
        <f t="shared" si="36"/>
        <v>-5.9724528133253685E-2</v>
      </c>
      <c r="AA111" s="663">
        <f t="shared" si="37"/>
        <v>3.10383366943352</v>
      </c>
      <c r="AB111" s="694">
        <f>((((SUM(U111:Y111)-MIN(U111:Y111)-MAX(U111:Y111))/3)/((SUM(K111:O111)-MIN(K111:O111)-MAX(K111:O111))/3))^(1/($Y$4-$O$4))-1)*100</f>
        <v>0.18421040193790095</v>
      </c>
      <c r="AC111" s="444"/>
    </row>
    <row r="112" spans="1:29" ht="18" customHeight="1" thickBot="1">
      <c r="A112" s="320" t="s">
        <v>5</v>
      </c>
      <c r="B112" s="312" t="s">
        <v>33</v>
      </c>
      <c r="C112" s="313">
        <v>204</v>
      </c>
      <c r="D112" s="313">
        <v>201</v>
      </c>
      <c r="E112" s="313">
        <v>208</v>
      </c>
      <c r="F112" s="313">
        <v>208</v>
      </c>
      <c r="G112" s="313">
        <v>228</v>
      </c>
      <c r="H112" s="313">
        <v>268.03300000000002</v>
      </c>
      <c r="I112" s="313">
        <v>268</v>
      </c>
      <c r="J112" s="313">
        <v>268</v>
      </c>
      <c r="K112" s="313">
        <v>470</v>
      </c>
      <c r="L112" s="313">
        <v>470</v>
      </c>
      <c r="M112" s="313">
        <v>351</v>
      </c>
      <c r="N112" s="313">
        <v>0.92400000000000004</v>
      </c>
      <c r="O112" s="313">
        <v>0.72199999999999998</v>
      </c>
      <c r="P112" s="313">
        <v>0.50600000000000001</v>
      </c>
      <c r="Q112" s="313">
        <v>0.72099999999999997</v>
      </c>
      <c r="R112" s="313">
        <v>0.64400000000000002</v>
      </c>
      <c r="S112" s="313">
        <v>2.242</v>
      </c>
      <c r="T112" s="313">
        <v>2.27</v>
      </c>
      <c r="U112" s="313">
        <v>2.27</v>
      </c>
      <c r="V112" s="313">
        <v>2.27</v>
      </c>
      <c r="W112" s="313">
        <v>2.27</v>
      </c>
      <c r="X112" s="313">
        <v>2.27</v>
      </c>
      <c r="Y112" s="313">
        <v>2.27</v>
      </c>
      <c r="Z112" s="663">
        <f t="shared" si="36"/>
        <v>0</v>
      </c>
      <c r="AA112" s="663">
        <f t="shared" si="37"/>
        <v>0</v>
      </c>
      <c r="AB112" s="694"/>
      <c r="AC112" s="444"/>
    </row>
    <row r="113" spans="1:29" ht="18" customHeight="1" thickBot="1">
      <c r="A113" s="320" t="s">
        <v>28</v>
      </c>
      <c r="B113" s="312" t="s">
        <v>34</v>
      </c>
      <c r="C113" s="313">
        <v>16215</v>
      </c>
      <c r="D113" s="313">
        <v>16500</v>
      </c>
      <c r="E113" s="313">
        <v>14770</v>
      </c>
      <c r="F113" s="313">
        <v>14285</v>
      </c>
      <c r="G113" s="313">
        <v>12640</v>
      </c>
      <c r="H113" s="313">
        <v>13163</v>
      </c>
      <c r="I113" s="313">
        <v>12802</v>
      </c>
      <c r="J113" s="313">
        <v>12264</v>
      </c>
      <c r="K113" s="313">
        <v>12523</v>
      </c>
      <c r="L113" s="313">
        <v>12926.6</v>
      </c>
      <c r="M113" s="313">
        <v>12669.525</v>
      </c>
      <c r="N113" s="313">
        <v>10556.585000000001</v>
      </c>
      <c r="O113" s="313">
        <v>11226.734</v>
      </c>
      <c r="P113" s="313">
        <v>11084.957</v>
      </c>
      <c r="Q113" s="313">
        <v>10840.052</v>
      </c>
      <c r="R113" s="313">
        <v>11525.534</v>
      </c>
      <c r="S113" s="313">
        <v>11570.933000000001</v>
      </c>
      <c r="T113" s="313">
        <v>11744.971</v>
      </c>
      <c r="U113" s="313">
        <v>10660.599</v>
      </c>
      <c r="V113" s="313">
        <v>12407.1</v>
      </c>
      <c r="W113" s="313">
        <v>11734.457999999999</v>
      </c>
      <c r="X113" s="313">
        <v>11164.769000000002</v>
      </c>
      <c r="Y113" s="313">
        <v>10761.459000000001</v>
      </c>
      <c r="Z113" s="663">
        <f t="shared" si="36"/>
        <v>-3.6123452263096656</v>
      </c>
      <c r="AA113" s="663">
        <f t="shared" si="37"/>
        <v>-6.8115907893148364</v>
      </c>
      <c r="AB113" s="694">
        <f t="shared" ref="AB113" si="38">((((SUM(U113:Y113)-MIN(U113:Y113)-MAX(U113:Y113))/3)/((SUM(K113:O113)-MIN(K113:O113)-MAX(K113:O113))/3))^(1/($Y$4-$O$4))-1)*100</f>
        <v>-0.78457758917123144</v>
      </c>
      <c r="AC113" s="444"/>
    </row>
    <row r="114" spans="1:29" ht="18" customHeight="1" thickBot="1">
      <c r="A114" s="320" t="s">
        <v>6</v>
      </c>
      <c r="B114" s="312" t="s">
        <v>35</v>
      </c>
      <c r="C114" s="313">
        <v>0</v>
      </c>
      <c r="D114" s="313">
        <v>0</v>
      </c>
      <c r="E114" s="313">
        <v>0</v>
      </c>
      <c r="F114" s="313">
        <v>0</v>
      </c>
      <c r="G114" s="313">
        <v>19.645</v>
      </c>
      <c r="H114" s="313">
        <v>34.350999999999999</v>
      </c>
      <c r="I114" s="313">
        <v>30</v>
      </c>
      <c r="J114" s="313">
        <v>34</v>
      </c>
      <c r="K114" s="313">
        <v>35</v>
      </c>
      <c r="L114" s="313">
        <v>33.700000000000003</v>
      </c>
      <c r="M114" s="313">
        <v>33.930999999999997</v>
      </c>
      <c r="N114" s="313">
        <v>24.628</v>
      </c>
      <c r="O114" s="313">
        <v>28.895</v>
      </c>
      <c r="P114" s="313">
        <v>30.379000000000001</v>
      </c>
      <c r="Q114" s="313">
        <v>34.524999999999999</v>
      </c>
      <c r="R114" s="313">
        <v>48.972999999999999</v>
      </c>
      <c r="S114" s="313">
        <v>48.972999999999999</v>
      </c>
      <c r="T114" s="313">
        <v>48.972999999999999</v>
      </c>
      <c r="U114" s="313">
        <v>48.972999999999999</v>
      </c>
      <c r="V114" s="313">
        <v>48.972999999999999</v>
      </c>
      <c r="W114" s="313">
        <v>48.972999999999999</v>
      </c>
      <c r="X114" s="313">
        <v>48.972999999999999</v>
      </c>
      <c r="Y114" s="313">
        <v>48.972999999999999</v>
      </c>
      <c r="Z114" s="663">
        <f t="shared" si="36"/>
        <v>0</v>
      </c>
      <c r="AA114" s="663">
        <f t="shared" si="37"/>
        <v>2.2204460492503131E-14</v>
      </c>
      <c r="AB114" s="694"/>
      <c r="AC114" s="444"/>
    </row>
    <row r="115" spans="1:29" ht="18" customHeight="1" thickBot="1">
      <c r="A115" s="320" t="s">
        <v>7</v>
      </c>
      <c r="B115" s="312" t="s">
        <v>36</v>
      </c>
      <c r="C115" s="313">
        <v>105</v>
      </c>
      <c r="D115" s="313">
        <v>105</v>
      </c>
      <c r="E115" s="313">
        <v>124</v>
      </c>
      <c r="F115" s="313">
        <v>146</v>
      </c>
      <c r="G115" s="313">
        <v>115.27300000000001</v>
      </c>
      <c r="H115" s="313">
        <v>150</v>
      </c>
      <c r="I115" s="313">
        <v>150</v>
      </c>
      <c r="J115" s="313">
        <v>248</v>
      </c>
      <c r="K115" s="313">
        <v>277</v>
      </c>
      <c r="L115" s="313">
        <v>118</v>
      </c>
      <c r="M115" s="313">
        <v>139</v>
      </c>
      <c r="N115" s="313">
        <v>176.80099999999999</v>
      </c>
      <c r="O115" s="313">
        <v>176.80099999999999</v>
      </c>
      <c r="P115" s="313">
        <v>176.80099999999999</v>
      </c>
      <c r="Q115" s="313">
        <v>35.625</v>
      </c>
      <c r="R115" s="313">
        <v>27.492000000000001</v>
      </c>
      <c r="S115" s="313">
        <v>25.304000000000006</v>
      </c>
      <c r="T115" s="313">
        <v>43.081999999999994</v>
      </c>
      <c r="U115" s="313">
        <v>18.2</v>
      </c>
      <c r="V115" s="313">
        <v>36.433</v>
      </c>
      <c r="W115" s="313">
        <v>36.433</v>
      </c>
      <c r="X115" s="313">
        <v>36.433</v>
      </c>
      <c r="Y115" s="313">
        <v>36.433</v>
      </c>
      <c r="Z115" s="663">
        <f t="shared" si="36"/>
        <v>0</v>
      </c>
      <c r="AA115" s="663">
        <f t="shared" si="37"/>
        <v>0</v>
      </c>
      <c r="AB115" s="694"/>
      <c r="AC115" s="444"/>
    </row>
    <row r="116" spans="1:29" ht="18" customHeight="1" thickBot="1">
      <c r="A116" s="320" t="s">
        <v>8</v>
      </c>
      <c r="B116" s="312" t="s">
        <v>37</v>
      </c>
      <c r="C116" s="313">
        <v>1469</v>
      </c>
      <c r="D116" s="313">
        <v>1903</v>
      </c>
      <c r="E116" s="313">
        <v>1854</v>
      </c>
      <c r="F116" s="313">
        <v>2037</v>
      </c>
      <c r="G116" s="313">
        <v>2309.09</v>
      </c>
      <c r="H116" s="313">
        <v>2822</v>
      </c>
      <c r="I116" s="313">
        <v>2258.4169999999999</v>
      </c>
      <c r="J116" s="313">
        <v>2049</v>
      </c>
      <c r="K116" s="313">
        <v>1720.5429999999999</v>
      </c>
      <c r="L116" s="313">
        <v>2504.1000000000004</v>
      </c>
      <c r="M116" s="313">
        <v>2218.703</v>
      </c>
      <c r="N116" s="313">
        <v>1790.864</v>
      </c>
      <c r="O116" s="313">
        <v>1413.9059999999999</v>
      </c>
      <c r="P116" s="313">
        <v>1174.963</v>
      </c>
      <c r="Q116" s="313">
        <v>1354.4</v>
      </c>
      <c r="R116" s="313">
        <v>1490.3709999999999</v>
      </c>
      <c r="S116" s="313">
        <v>1336.789</v>
      </c>
      <c r="T116" s="313">
        <v>1375.2149999999999</v>
      </c>
      <c r="U116" s="313">
        <v>1429.3780000000002</v>
      </c>
      <c r="V116" s="313">
        <v>1630.7449999999999</v>
      </c>
      <c r="W116" s="313">
        <v>3079.9940000000001</v>
      </c>
      <c r="X116" s="313">
        <v>2615.681</v>
      </c>
      <c r="Y116" s="313">
        <v>1712.0420000000001</v>
      </c>
      <c r="Z116" s="663">
        <f t="shared" si="36"/>
        <v>-34.546987954570909</v>
      </c>
      <c r="AA116" s="663">
        <f t="shared" si="37"/>
        <v>-9.5083974006149532</v>
      </c>
      <c r="AB116" s="694">
        <f t="shared" ref="AB116:AB118" si="39">((((SUM(U116:Y116)-MIN(U116:Y116)-MAX(U116:Y116))/3)/((SUM(K116:O116)-MIN(K116:O116)-MAX(K116:O116))/3))^(1/($Y$4-$O$4))-1)*100</f>
        <v>0.39155130002224148</v>
      </c>
      <c r="AC116" s="444"/>
    </row>
    <row r="117" spans="1:29" ht="18" customHeight="1" thickBot="1">
      <c r="A117" s="320" t="s">
        <v>9</v>
      </c>
      <c r="B117" s="312" t="s">
        <v>38</v>
      </c>
      <c r="C117" s="313">
        <v>27287</v>
      </c>
      <c r="D117" s="313">
        <v>34784</v>
      </c>
      <c r="E117" s="313">
        <v>32091</v>
      </c>
      <c r="F117" s="313">
        <v>31502</v>
      </c>
      <c r="G117" s="313">
        <v>34443</v>
      </c>
      <c r="H117" s="313">
        <v>37565</v>
      </c>
      <c r="I117" s="313">
        <v>33214</v>
      </c>
      <c r="J117" s="313">
        <v>33817</v>
      </c>
      <c r="K117" s="313">
        <v>34168</v>
      </c>
      <c r="L117" s="313">
        <v>36961.5</v>
      </c>
      <c r="M117" s="313">
        <v>36446</v>
      </c>
      <c r="N117" s="313">
        <v>32941.436000000002</v>
      </c>
      <c r="O117" s="313">
        <v>28462.309999999998</v>
      </c>
      <c r="P117" s="313">
        <v>27891.589</v>
      </c>
      <c r="Q117" s="313">
        <v>33248.317000000003</v>
      </c>
      <c r="R117" s="313">
        <v>32064.108</v>
      </c>
      <c r="S117" s="313">
        <v>31462.668000000001</v>
      </c>
      <c r="T117" s="313">
        <v>32238.949000000001</v>
      </c>
      <c r="U117" s="313">
        <v>29553.128000000001</v>
      </c>
      <c r="V117" s="313">
        <v>36768.375000000007</v>
      </c>
      <c r="W117" s="313">
        <v>34532</v>
      </c>
      <c r="X117" s="313">
        <v>37352.737999999998</v>
      </c>
      <c r="Y117" s="313">
        <v>36251.161</v>
      </c>
      <c r="Z117" s="663">
        <f t="shared" si="36"/>
        <v>-2.9491198208816627</v>
      </c>
      <c r="AA117" s="663">
        <f t="shared" si="37"/>
        <v>5.0359214244048989</v>
      </c>
      <c r="AB117" s="694">
        <f t="shared" si="39"/>
        <v>0.37934825597563115</v>
      </c>
      <c r="AC117" s="444"/>
    </row>
    <row r="118" spans="1:29" ht="18" customHeight="1" thickBot="1">
      <c r="A118" s="320" t="s">
        <v>10</v>
      </c>
      <c r="B118" s="312" t="s">
        <v>39</v>
      </c>
      <c r="C118" s="313">
        <v>51280</v>
      </c>
      <c r="D118" s="313">
        <v>55981</v>
      </c>
      <c r="E118" s="313">
        <v>55072</v>
      </c>
      <c r="F118" s="313">
        <v>53708.425000000003</v>
      </c>
      <c r="G118" s="313">
        <v>52220</v>
      </c>
      <c r="H118" s="313">
        <v>60608.508000000002</v>
      </c>
      <c r="I118" s="313">
        <v>59759.254000000001</v>
      </c>
      <c r="J118" s="313">
        <v>57061.557000000001</v>
      </c>
      <c r="K118" s="313">
        <v>57459</v>
      </c>
      <c r="L118" s="313">
        <v>53899.6</v>
      </c>
      <c r="M118" s="313">
        <v>54060.915999999997</v>
      </c>
      <c r="N118" s="313">
        <v>54097.336999999992</v>
      </c>
      <c r="O118" s="313">
        <v>56378.52</v>
      </c>
      <c r="P118" s="313">
        <v>52951.31</v>
      </c>
      <c r="Q118" s="313">
        <v>47595.767999999996</v>
      </c>
      <c r="R118" s="313">
        <v>50039.950999999994</v>
      </c>
      <c r="S118" s="313">
        <v>51163.690999999992</v>
      </c>
      <c r="T118" s="313">
        <v>54059.514999999999</v>
      </c>
      <c r="U118" s="313">
        <v>47555.274000000005</v>
      </c>
      <c r="V118" s="313">
        <v>51232.428</v>
      </c>
      <c r="W118" s="313">
        <v>54361.534</v>
      </c>
      <c r="X118" s="313">
        <v>54177.046999999999</v>
      </c>
      <c r="Y118" s="313">
        <v>48733.161999999997</v>
      </c>
      <c r="Z118" s="663">
        <f t="shared" si="36"/>
        <v>-10.048323600952269</v>
      </c>
      <c r="AA118" s="663">
        <f t="shared" si="37"/>
        <v>-8.3210560247481311</v>
      </c>
      <c r="AB118" s="694">
        <f t="shared" si="39"/>
        <v>-0.65043248317889768</v>
      </c>
      <c r="AC118" s="444"/>
    </row>
    <row r="119" spans="1:29" ht="18" customHeight="1" thickBot="1">
      <c r="A119" s="320" t="s">
        <v>11</v>
      </c>
      <c r="B119" s="312" t="s">
        <v>40</v>
      </c>
      <c r="C119" s="313">
        <v>0</v>
      </c>
      <c r="D119" s="313">
        <v>0</v>
      </c>
      <c r="E119" s="313">
        <v>0</v>
      </c>
      <c r="F119" s="313">
        <v>0</v>
      </c>
      <c r="G119" s="313">
        <v>0</v>
      </c>
      <c r="H119" s="313">
        <v>0</v>
      </c>
      <c r="I119" s="313">
        <v>0</v>
      </c>
      <c r="J119" s="313">
        <v>0</v>
      </c>
      <c r="K119" s="313">
        <v>0</v>
      </c>
      <c r="L119" s="313">
        <v>0</v>
      </c>
      <c r="M119" s="313">
        <v>0</v>
      </c>
      <c r="N119" s="313">
        <v>0</v>
      </c>
      <c r="O119" s="313">
        <v>0</v>
      </c>
      <c r="P119" s="313">
        <v>682.226</v>
      </c>
      <c r="Q119" s="313">
        <v>741.22899999999993</v>
      </c>
      <c r="R119" s="313">
        <v>642.56600000000003</v>
      </c>
      <c r="S119" s="313">
        <v>688.79200000000003</v>
      </c>
      <c r="T119" s="313">
        <v>679.33799999999997</v>
      </c>
      <c r="U119" s="313">
        <v>623.43000000000006</v>
      </c>
      <c r="V119" s="313">
        <v>721.13699999999994</v>
      </c>
      <c r="W119" s="313">
        <v>797.17600000000004</v>
      </c>
      <c r="X119" s="313">
        <v>666.33400000000006</v>
      </c>
      <c r="Y119" s="313">
        <v>577.81299999999999</v>
      </c>
      <c r="Z119" s="663">
        <f t="shared" si="36"/>
        <v>-13.284779104773293</v>
      </c>
      <c r="AA119" s="663">
        <f t="shared" si="37"/>
        <v>-16.129695583868642</v>
      </c>
      <c r="AB119" s="694"/>
      <c r="AC119" s="444"/>
    </row>
    <row r="120" spans="1:29" ht="18" customHeight="1" thickBot="1">
      <c r="A120" s="320" t="s">
        <v>12</v>
      </c>
      <c r="B120" s="312" t="s">
        <v>41</v>
      </c>
      <c r="C120" s="313">
        <v>34417</v>
      </c>
      <c r="D120" s="313">
        <v>37009</v>
      </c>
      <c r="E120" s="313">
        <v>34877</v>
      </c>
      <c r="F120" s="313">
        <v>32840.910000000003</v>
      </c>
      <c r="G120" s="313">
        <v>37481.273000000001</v>
      </c>
      <c r="H120" s="313">
        <v>43350.475999999995</v>
      </c>
      <c r="I120" s="313">
        <v>41989.737000000001</v>
      </c>
      <c r="J120" s="313">
        <v>41120</v>
      </c>
      <c r="K120" s="313">
        <v>41719.445</v>
      </c>
      <c r="L120" s="313">
        <v>44963</v>
      </c>
      <c r="M120" s="313">
        <v>41359.71</v>
      </c>
      <c r="N120" s="313">
        <v>39453.43</v>
      </c>
      <c r="O120" s="313">
        <v>34947.762000000002</v>
      </c>
      <c r="P120" s="313">
        <v>34110.195</v>
      </c>
      <c r="Q120" s="313">
        <v>40897.868000000002</v>
      </c>
      <c r="R120" s="313">
        <v>38101.165000000001</v>
      </c>
      <c r="S120" s="313">
        <v>39838.409</v>
      </c>
      <c r="T120" s="313">
        <v>44745.302000000003</v>
      </c>
      <c r="U120" s="313">
        <v>37649.864999999998</v>
      </c>
      <c r="V120" s="313">
        <v>45255.593000000001</v>
      </c>
      <c r="W120" s="313">
        <v>41396.674999999996</v>
      </c>
      <c r="X120" s="313">
        <v>41934.49</v>
      </c>
      <c r="Y120" s="313">
        <v>43353.750000000007</v>
      </c>
      <c r="Z120" s="663">
        <f t="shared" si="36"/>
        <v>3.3844694426950372</v>
      </c>
      <c r="AA120" s="663">
        <f t="shared" si="37"/>
        <v>1.5496859387915674</v>
      </c>
      <c r="AB120" s="694">
        <f t="shared" ref="AB120:AB121" si="40">((((SUM(U120:Y120)-MIN(U120:Y120)-MAX(U120:Y120))/3)/((SUM(K120:O120)-MIN(K120:O120)-MAX(K120:O120))/3))^(1/($Y$4-$O$4))-1)*100</f>
        <v>0.33381617788115214</v>
      </c>
      <c r="AC120" s="444"/>
    </row>
    <row r="121" spans="1:29" ht="18" customHeight="1" thickBot="1">
      <c r="A121" s="320" t="s">
        <v>13</v>
      </c>
      <c r="B121" s="312" t="s">
        <v>42</v>
      </c>
      <c r="C121" s="313">
        <v>0</v>
      </c>
      <c r="D121" s="313">
        <v>0</v>
      </c>
      <c r="E121" s="313">
        <v>0</v>
      </c>
      <c r="F121" s="313">
        <v>0</v>
      </c>
      <c r="G121" s="313">
        <v>178.816</v>
      </c>
      <c r="H121" s="313">
        <v>250</v>
      </c>
      <c r="I121" s="313">
        <v>206.68299999999999</v>
      </c>
      <c r="J121" s="313">
        <v>169</v>
      </c>
      <c r="K121" s="313">
        <v>152.95599999999999</v>
      </c>
      <c r="L121" s="313">
        <v>165.60000000000002</v>
      </c>
      <c r="M121" s="313">
        <v>169.78700000000001</v>
      </c>
      <c r="N121" s="313">
        <v>137.732</v>
      </c>
      <c r="O121" s="313">
        <v>94.355000000000004</v>
      </c>
      <c r="P121" s="313">
        <v>101.093</v>
      </c>
      <c r="Q121" s="313">
        <v>128.96199999999999</v>
      </c>
      <c r="R121" s="313">
        <v>129.97200000000001</v>
      </c>
      <c r="S121" s="313">
        <v>118.428</v>
      </c>
      <c r="T121" s="313">
        <v>114.30600000000001</v>
      </c>
      <c r="U121" s="313">
        <v>104.206</v>
      </c>
      <c r="V121" s="313">
        <v>117.28700000000001</v>
      </c>
      <c r="W121" s="313">
        <v>169.28199999999998</v>
      </c>
      <c r="X121" s="313">
        <v>164.64400000000001</v>
      </c>
      <c r="Y121" s="313">
        <v>139.53</v>
      </c>
      <c r="Z121" s="663">
        <f t="shared" si="36"/>
        <v>-15.253516678409174</v>
      </c>
      <c r="AA121" s="663">
        <f t="shared" si="37"/>
        <v>5.641320724717791</v>
      </c>
      <c r="AB121" s="694">
        <f t="shared" si="40"/>
        <v>-0.79082581431551002</v>
      </c>
      <c r="AC121" s="444"/>
    </row>
    <row r="122" spans="1:29" ht="18" customHeight="1" thickBot="1">
      <c r="A122" s="320" t="s">
        <v>14</v>
      </c>
      <c r="B122" s="312" t="s">
        <v>43</v>
      </c>
      <c r="C122" s="313">
        <v>0</v>
      </c>
      <c r="D122" s="313">
        <v>0</v>
      </c>
      <c r="E122" s="313">
        <v>0</v>
      </c>
      <c r="F122" s="313">
        <v>0</v>
      </c>
      <c r="G122" s="313">
        <v>16.400000000000002</v>
      </c>
      <c r="H122" s="313">
        <v>73.878999999999991</v>
      </c>
      <c r="I122" s="313">
        <v>49.758000000000003</v>
      </c>
      <c r="J122" s="313">
        <v>70.5</v>
      </c>
      <c r="K122" s="313">
        <v>83.829000000000008</v>
      </c>
      <c r="L122" s="313">
        <v>34</v>
      </c>
      <c r="M122" s="313">
        <v>49</v>
      </c>
      <c r="N122" s="313">
        <v>48.5</v>
      </c>
      <c r="O122" s="313">
        <v>48.5</v>
      </c>
      <c r="P122" s="313">
        <v>48.5</v>
      </c>
      <c r="Q122" s="313">
        <v>48.5</v>
      </c>
      <c r="R122" s="313">
        <v>48.5</v>
      </c>
      <c r="S122" s="313">
        <v>48.5</v>
      </c>
      <c r="T122" s="313">
        <v>48.5</v>
      </c>
      <c r="U122" s="313">
        <v>48.5</v>
      </c>
      <c r="V122" s="313">
        <v>48.5</v>
      </c>
      <c r="W122" s="313">
        <v>48.5</v>
      </c>
      <c r="X122" s="313">
        <v>48.5</v>
      </c>
      <c r="Y122" s="313">
        <v>48.5</v>
      </c>
      <c r="Z122" s="663">
        <f t="shared" si="36"/>
        <v>0</v>
      </c>
      <c r="AA122" s="663">
        <f t="shared" si="37"/>
        <v>0</v>
      </c>
      <c r="AB122" s="694"/>
      <c r="AC122" s="444"/>
    </row>
    <row r="123" spans="1:29" ht="18" customHeight="1" thickBot="1">
      <c r="A123" s="320" t="s">
        <v>15</v>
      </c>
      <c r="B123" s="312" t="s">
        <v>44</v>
      </c>
      <c r="C123" s="313">
        <v>0</v>
      </c>
      <c r="D123" s="313">
        <v>0</v>
      </c>
      <c r="E123" s="313">
        <v>0</v>
      </c>
      <c r="F123" s="313">
        <v>0</v>
      </c>
      <c r="G123" s="313">
        <v>106.456</v>
      </c>
      <c r="H123" s="313">
        <v>45.465999999999994</v>
      </c>
      <c r="I123" s="313">
        <v>68.599999999999994</v>
      </c>
      <c r="J123" s="313">
        <v>62.2</v>
      </c>
      <c r="K123" s="313">
        <v>47</v>
      </c>
      <c r="L123" s="313">
        <v>70.599999999999994</v>
      </c>
      <c r="M123" s="313">
        <v>69.7</v>
      </c>
      <c r="N123" s="313">
        <v>78.718000000000004</v>
      </c>
      <c r="O123" s="313">
        <v>56.132999999999996</v>
      </c>
      <c r="P123" s="313">
        <v>85.631</v>
      </c>
      <c r="Q123" s="313">
        <v>92.411000000000001</v>
      </c>
      <c r="R123" s="313">
        <v>141.78</v>
      </c>
      <c r="S123" s="313">
        <v>94.820000000000022</v>
      </c>
      <c r="T123" s="313">
        <v>85.238</v>
      </c>
      <c r="U123" s="313">
        <v>87.871000000000009</v>
      </c>
      <c r="V123" s="313">
        <v>77.953999999999994</v>
      </c>
      <c r="W123" s="313">
        <v>69.74499999999999</v>
      </c>
      <c r="X123" s="313">
        <v>82.968999999999994</v>
      </c>
      <c r="Y123" s="313">
        <v>72.757999999999996</v>
      </c>
      <c r="Z123" s="663">
        <f t="shared" si="36"/>
        <v>-12.30700623124299</v>
      </c>
      <c r="AA123" s="663">
        <f t="shared" si="37"/>
        <v>-11.328764507781486</v>
      </c>
      <c r="AB123" s="694"/>
      <c r="AC123" s="444"/>
    </row>
    <row r="124" spans="1:29" ht="18" customHeight="1" thickBot="1">
      <c r="A124" s="320" t="s">
        <v>16</v>
      </c>
      <c r="B124" s="312" t="s">
        <v>45</v>
      </c>
      <c r="C124" s="313">
        <v>264.19299999999998</v>
      </c>
      <c r="D124" s="313">
        <v>312</v>
      </c>
      <c r="E124" s="313">
        <v>250</v>
      </c>
      <c r="F124" s="313">
        <v>268</v>
      </c>
      <c r="G124" s="313">
        <v>242</v>
      </c>
      <c r="H124" s="313">
        <v>265</v>
      </c>
      <c r="I124" s="313">
        <v>263</v>
      </c>
      <c r="J124" s="313">
        <v>240</v>
      </c>
      <c r="K124" s="313">
        <v>229</v>
      </c>
      <c r="L124" s="313">
        <v>244.7</v>
      </c>
      <c r="M124" s="313">
        <v>249</v>
      </c>
      <c r="N124" s="313">
        <v>214.73699999999999</v>
      </c>
      <c r="O124" s="313">
        <v>190.86400000000003</v>
      </c>
      <c r="P124" s="313">
        <v>146.489</v>
      </c>
      <c r="Q124" s="313">
        <v>152.166</v>
      </c>
      <c r="R124" s="313">
        <v>155.20699999999999</v>
      </c>
      <c r="S124" s="313">
        <v>145.13499999999999</v>
      </c>
      <c r="T124" s="313">
        <v>125.931</v>
      </c>
      <c r="U124" s="313">
        <v>148.447</v>
      </c>
      <c r="V124" s="313">
        <v>148.447</v>
      </c>
      <c r="W124" s="313">
        <v>173.09100000000001</v>
      </c>
      <c r="X124" s="313">
        <v>173.09100000000001</v>
      </c>
      <c r="Y124" s="313">
        <v>183.422</v>
      </c>
      <c r="Z124" s="663">
        <f t="shared" si="36"/>
        <v>5.9685367812306822</v>
      </c>
      <c r="AA124" s="663">
        <f t="shared" si="37"/>
        <v>17.081608987520891</v>
      </c>
      <c r="AB124" s="694"/>
      <c r="AC124" s="444"/>
    </row>
    <row r="125" spans="1:29" ht="18" customHeight="1" thickBot="1">
      <c r="A125" s="320" t="s">
        <v>17</v>
      </c>
      <c r="B125" s="312" t="s">
        <v>46</v>
      </c>
      <c r="C125" s="313">
        <v>0</v>
      </c>
      <c r="D125" s="313">
        <v>0</v>
      </c>
      <c r="E125" s="313">
        <v>0</v>
      </c>
      <c r="F125" s="313">
        <v>0</v>
      </c>
      <c r="G125" s="313">
        <v>3132</v>
      </c>
      <c r="H125" s="313">
        <v>3961</v>
      </c>
      <c r="I125" s="313">
        <v>2976</v>
      </c>
      <c r="J125" s="313">
        <v>2055.5</v>
      </c>
      <c r="K125" s="313">
        <v>2257</v>
      </c>
      <c r="L125" s="313">
        <v>2731</v>
      </c>
      <c r="M125" s="313">
        <v>2916.7660000000001</v>
      </c>
      <c r="N125" s="313">
        <v>1836.3980000000001</v>
      </c>
      <c r="O125" s="313">
        <v>1803.9760000000001</v>
      </c>
      <c r="P125" s="313">
        <v>1951.8440000000001</v>
      </c>
      <c r="Q125" s="313">
        <v>2505.1480000000001</v>
      </c>
      <c r="R125" s="313">
        <v>2738.7980000000002</v>
      </c>
      <c r="S125" s="313">
        <v>2357.86</v>
      </c>
      <c r="T125" s="313">
        <v>2187.8670000000002</v>
      </c>
      <c r="U125" s="313">
        <v>2471.627</v>
      </c>
      <c r="V125" s="313">
        <v>3210.7510000000002</v>
      </c>
      <c r="W125" s="313">
        <v>2365.9139999999998</v>
      </c>
      <c r="X125" s="313">
        <v>2767.585</v>
      </c>
      <c r="Y125" s="313">
        <v>2873.5309999999999</v>
      </c>
      <c r="Z125" s="663">
        <f t="shared" si="36"/>
        <v>3.8281028405631634</v>
      </c>
      <c r="AA125" s="663">
        <f t="shared" si="37"/>
        <v>13.352402050932511</v>
      </c>
      <c r="AB125" s="694">
        <f t="shared" ref="AB125" si="41">((((SUM(U125:Y125)-MIN(U125:Y125)-MAX(U125:Y125))/3)/((SUM(K125:O125)-MIN(K125:O125)-MAX(K125:O125))/3))^(1/($Y$4-$O$4))-1)*100</f>
        <v>1.7443583219839187</v>
      </c>
      <c r="AC125" s="444"/>
    </row>
    <row r="126" spans="1:29" ht="18" customHeight="1" thickBot="1">
      <c r="A126" s="320" t="s">
        <v>18</v>
      </c>
      <c r="B126" s="312" t="s">
        <v>47</v>
      </c>
      <c r="C126" s="313">
        <v>0</v>
      </c>
      <c r="D126" s="313">
        <v>0</v>
      </c>
      <c r="E126" s="313">
        <v>0</v>
      </c>
      <c r="F126" s="313">
        <v>0</v>
      </c>
      <c r="G126" s="313">
        <v>38.900000000000006</v>
      </c>
      <c r="H126" s="313">
        <v>13.1</v>
      </c>
      <c r="I126" s="313">
        <v>55.3</v>
      </c>
      <c r="J126" s="313">
        <v>46.5</v>
      </c>
      <c r="K126" s="313">
        <v>52</v>
      </c>
      <c r="L126" s="313">
        <v>35</v>
      </c>
      <c r="M126" s="313">
        <v>38.1</v>
      </c>
      <c r="N126" s="313">
        <v>24.112000000000002</v>
      </c>
      <c r="O126" s="313">
        <v>24.456000000000003</v>
      </c>
      <c r="P126" s="313">
        <v>20.315999999999999</v>
      </c>
      <c r="Q126" s="313">
        <v>19.390999999999998</v>
      </c>
      <c r="R126" s="313">
        <v>19.390999999999998</v>
      </c>
      <c r="S126" s="313">
        <v>23.898</v>
      </c>
      <c r="T126" s="313">
        <v>21.562000000000005</v>
      </c>
      <c r="U126" s="313">
        <v>23.207000000000001</v>
      </c>
      <c r="V126" s="313">
        <v>23.207000000000001</v>
      </c>
      <c r="W126" s="313">
        <v>62.405999999999999</v>
      </c>
      <c r="X126" s="313">
        <v>74.249000000000009</v>
      </c>
      <c r="Y126" s="313">
        <v>91.832999999999984</v>
      </c>
      <c r="Z126" s="663">
        <f t="shared" si="36"/>
        <v>23.682473838031459</v>
      </c>
      <c r="AA126" s="663">
        <f t="shared" si="37"/>
        <v>153.16945414445868</v>
      </c>
      <c r="AB126" s="694"/>
      <c r="AC126" s="444"/>
    </row>
    <row r="127" spans="1:29" ht="18" customHeight="1" thickBot="1">
      <c r="A127" s="320" t="s">
        <v>19</v>
      </c>
      <c r="B127" s="312" t="s">
        <v>48</v>
      </c>
      <c r="C127" s="313">
        <v>439</v>
      </c>
      <c r="D127" s="313">
        <v>417</v>
      </c>
      <c r="E127" s="313">
        <v>397</v>
      </c>
      <c r="F127" s="313">
        <v>377</v>
      </c>
      <c r="G127" s="313">
        <v>415.63499999999999</v>
      </c>
      <c r="H127" s="313">
        <v>405</v>
      </c>
      <c r="I127" s="313">
        <v>506.08299999999997</v>
      </c>
      <c r="J127" s="313">
        <v>512</v>
      </c>
      <c r="K127" s="313">
        <v>475</v>
      </c>
      <c r="L127" s="313">
        <v>476</v>
      </c>
      <c r="M127" s="313">
        <v>452.85499999999996</v>
      </c>
      <c r="N127" s="313">
        <v>299.36700000000002</v>
      </c>
      <c r="O127" s="313">
        <v>294.57100000000003</v>
      </c>
      <c r="P127" s="313">
        <v>297.76199999999994</v>
      </c>
      <c r="Q127" s="313">
        <v>298.51499999999999</v>
      </c>
      <c r="R127" s="313">
        <v>267.80099999999999</v>
      </c>
      <c r="S127" s="313">
        <v>251.70000000000002</v>
      </c>
      <c r="T127" s="313">
        <v>405.29999999999995</v>
      </c>
      <c r="U127" s="313">
        <v>405.29999999999995</v>
      </c>
      <c r="V127" s="313">
        <v>405.29999999999995</v>
      </c>
      <c r="W127" s="313">
        <v>405.29999999999995</v>
      </c>
      <c r="X127" s="313">
        <v>405.29999999999995</v>
      </c>
      <c r="Y127" s="313">
        <v>405.29999999999995</v>
      </c>
      <c r="Z127" s="663">
        <f t="shared" si="36"/>
        <v>0</v>
      </c>
      <c r="AA127" s="663">
        <f t="shared" si="37"/>
        <v>0</v>
      </c>
      <c r="AB127" s="694"/>
      <c r="AC127" s="444"/>
    </row>
    <row r="128" spans="1:29" ht="18" customHeight="1" thickBot="1">
      <c r="A128" s="320" t="s">
        <v>20</v>
      </c>
      <c r="B128" s="312" t="s">
        <v>49</v>
      </c>
      <c r="C128" s="313">
        <v>2820</v>
      </c>
      <c r="D128" s="313">
        <v>2807.2</v>
      </c>
      <c r="E128" s="313">
        <v>2987.6000000000004</v>
      </c>
      <c r="F128" s="313">
        <v>2812.0349999999999</v>
      </c>
      <c r="G128" s="313">
        <v>2852.9380000000001</v>
      </c>
      <c r="H128" s="313">
        <v>3022</v>
      </c>
      <c r="I128" s="313">
        <v>2713.1010000000001</v>
      </c>
      <c r="J128" s="313">
        <v>2435</v>
      </c>
      <c r="K128" s="313">
        <v>2672.4029999999998</v>
      </c>
      <c r="L128" s="313">
        <v>3078.1179999999999</v>
      </c>
      <c r="M128" s="313">
        <v>2701.2019999999998</v>
      </c>
      <c r="N128" s="313">
        <v>2175.866</v>
      </c>
      <c r="O128" s="313">
        <v>2697.1000000000004</v>
      </c>
      <c r="P128" s="313">
        <v>2652.9860000000003</v>
      </c>
      <c r="Q128" s="313">
        <v>2600.4759999999997</v>
      </c>
      <c r="R128" s="313">
        <v>2391.4049999999997</v>
      </c>
      <c r="S128" s="313">
        <v>2441.7300000000005</v>
      </c>
      <c r="T128" s="313">
        <v>2363.6210000000001</v>
      </c>
      <c r="U128" s="313">
        <v>2649.1660000000002</v>
      </c>
      <c r="V128" s="313">
        <v>2978.6589999999997</v>
      </c>
      <c r="W128" s="313">
        <v>2920.2340000000004</v>
      </c>
      <c r="X128" s="313">
        <v>2894.9369999999999</v>
      </c>
      <c r="Y128" s="313">
        <v>4129.4340000000002</v>
      </c>
      <c r="Z128" s="663">
        <f t="shared" si="36"/>
        <v>42.643311408849314</v>
      </c>
      <c r="AA128" s="663">
        <f t="shared" si="37"/>
        <v>46.358799277486249</v>
      </c>
      <c r="AB128" s="694">
        <f t="shared" ref="AB128" si="42">((((SUM(U128:Y128)-MIN(U128:Y128)-MAX(U128:Y128))/3)/((SUM(K128:O128)-MIN(K128:O128)-MAX(K128:O128))/3))^(1/($Y$4-$O$4))-1)*100</f>
        <v>0.86178718991518632</v>
      </c>
      <c r="AC128" s="444"/>
    </row>
    <row r="129" spans="1:29" ht="18" customHeight="1" thickBot="1">
      <c r="A129" s="320" t="s">
        <v>21</v>
      </c>
      <c r="B129" s="312" t="s">
        <v>50</v>
      </c>
      <c r="C129" s="313">
        <v>0</v>
      </c>
      <c r="D129" s="313">
        <v>0</v>
      </c>
      <c r="E129" s="313">
        <v>0</v>
      </c>
      <c r="F129" s="313">
        <v>0</v>
      </c>
      <c r="G129" s="313">
        <v>53</v>
      </c>
      <c r="H129" s="313">
        <v>53</v>
      </c>
      <c r="I129" s="313">
        <v>45</v>
      </c>
      <c r="J129" s="313">
        <v>57</v>
      </c>
      <c r="K129" s="313">
        <v>78</v>
      </c>
      <c r="L129" s="313">
        <v>55</v>
      </c>
      <c r="M129" s="313">
        <v>51.391000000000005</v>
      </c>
      <c r="N129" s="313">
        <v>51.332000000000001</v>
      </c>
      <c r="O129" s="313">
        <v>234.75699999999998</v>
      </c>
      <c r="P129" s="313">
        <v>189.43199999999996</v>
      </c>
      <c r="Q129" s="313">
        <v>87.134999999999991</v>
      </c>
      <c r="R129" s="313">
        <v>702.03399999999999</v>
      </c>
      <c r="S129" s="313">
        <v>710.76800000000003</v>
      </c>
      <c r="T129" s="313">
        <v>182.52800000000002</v>
      </c>
      <c r="U129" s="313">
        <v>260.27600000000001</v>
      </c>
      <c r="V129" s="313">
        <v>260.27600000000001</v>
      </c>
      <c r="W129" s="313">
        <v>260.27600000000001</v>
      </c>
      <c r="X129" s="313">
        <v>260.27600000000001</v>
      </c>
      <c r="Y129" s="313">
        <v>260.27600000000001</v>
      </c>
      <c r="Z129" s="663">
        <f t="shared" si="36"/>
        <v>0</v>
      </c>
      <c r="AA129" s="663">
        <f t="shared" si="37"/>
        <v>0</v>
      </c>
      <c r="AB129" s="694"/>
      <c r="AC129" s="444"/>
    </row>
    <row r="130" spans="1:29" ht="18" customHeight="1" thickBot="1">
      <c r="A130" s="320" t="s">
        <v>22</v>
      </c>
      <c r="B130" s="312" t="s">
        <v>51</v>
      </c>
      <c r="C130" s="313">
        <v>8914</v>
      </c>
      <c r="D130" s="313">
        <v>10314</v>
      </c>
      <c r="E130" s="313">
        <v>11984</v>
      </c>
      <c r="F130" s="313">
        <v>10454</v>
      </c>
      <c r="G130" s="313">
        <v>10139.523999999999</v>
      </c>
      <c r="H130" s="313">
        <v>10446.351000000001</v>
      </c>
      <c r="I130" s="313">
        <v>10614.968000000001</v>
      </c>
      <c r="J130" s="313">
        <v>10121</v>
      </c>
      <c r="K130" s="313">
        <v>9325.848</v>
      </c>
      <c r="L130" s="313">
        <v>9249.9</v>
      </c>
      <c r="M130" s="313">
        <v>8825.3729999999996</v>
      </c>
      <c r="N130" s="313">
        <v>9426.607</v>
      </c>
      <c r="O130" s="313">
        <v>7715.9629999999997</v>
      </c>
      <c r="P130" s="313">
        <v>7805.0730000000003</v>
      </c>
      <c r="Q130" s="313">
        <v>8576.9840000000004</v>
      </c>
      <c r="R130" s="313">
        <v>8867.3310000000001</v>
      </c>
      <c r="S130" s="313">
        <v>9867.1880000000001</v>
      </c>
      <c r="T130" s="313">
        <v>9497.8780000000006</v>
      </c>
      <c r="U130" s="313">
        <v>9350.1060000000016</v>
      </c>
      <c r="V130" s="313">
        <v>9567.3439999999991</v>
      </c>
      <c r="W130" s="313">
        <v>10543.118999999999</v>
      </c>
      <c r="X130" s="313">
        <v>11054.427000000001</v>
      </c>
      <c r="Y130" s="313">
        <v>11794.719000000001</v>
      </c>
      <c r="Z130" s="663">
        <f t="shared" si="36"/>
        <v>6.6967921539488051</v>
      </c>
      <c r="AA130" s="663">
        <f t="shared" si="37"/>
        <v>19.507394892540585</v>
      </c>
      <c r="AB130" s="694">
        <f t="shared" ref="AB130:AB133" si="43">((((SUM(U130:Y130)-MIN(U130:Y130)-MAX(U130:Y130))/3)/((SUM(K130:O130)-MIN(K130:O130)-MAX(K130:O130))/3))^(1/($Y$4-$O$4))-1)*100</f>
        <v>1.295400709833272</v>
      </c>
      <c r="AC130" s="444"/>
    </row>
    <row r="131" spans="1:29" ht="18" customHeight="1" thickBot="1">
      <c r="A131" s="320" t="s">
        <v>23</v>
      </c>
      <c r="B131" s="312" t="s">
        <v>52</v>
      </c>
      <c r="C131" s="313">
        <v>0</v>
      </c>
      <c r="D131" s="313">
        <v>0</v>
      </c>
      <c r="E131" s="313">
        <v>0</v>
      </c>
      <c r="F131" s="313">
        <v>0</v>
      </c>
      <c r="G131" s="313">
        <v>0</v>
      </c>
      <c r="H131" s="313">
        <v>0</v>
      </c>
      <c r="I131" s="313">
        <v>0</v>
      </c>
      <c r="J131" s="313">
        <v>1295</v>
      </c>
      <c r="K131" s="313">
        <v>1574.1970000000001</v>
      </c>
      <c r="L131" s="313">
        <v>1870.0200000000002</v>
      </c>
      <c r="M131" s="313">
        <v>1809.117</v>
      </c>
      <c r="N131" s="313">
        <v>1345.4179999999999</v>
      </c>
      <c r="O131" s="313">
        <v>1160.2470000000001</v>
      </c>
      <c r="P131" s="313">
        <v>1288.1999999999998</v>
      </c>
      <c r="Q131" s="313">
        <v>1738.8809999999999</v>
      </c>
      <c r="R131" s="313">
        <v>1607.404</v>
      </c>
      <c r="S131" s="313">
        <v>1153.057</v>
      </c>
      <c r="T131" s="313">
        <v>1157.4870000000001</v>
      </c>
      <c r="U131" s="313">
        <v>1310.9050000000002</v>
      </c>
      <c r="V131" s="313">
        <v>1783.9789999999998</v>
      </c>
      <c r="W131" s="313">
        <v>1667.5330000000001</v>
      </c>
      <c r="X131" s="313">
        <v>1665.4550000000002</v>
      </c>
      <c r="Y131" s="313">
        <v>1766.5349999999999</v>
      </c>
      <c r="Z131" s="663">
        <f t="shared" si="36"/>
        <v>6.0692123173546886</v>
      </c>
      <c r="AA131" s="663">
        <f t="shared" si="37"/>
        <v>14.1198774390366</v>
      </c>
      <c r="AB131" s="694">
        <f t="shared" si="43"/>
        <v>0.75775570205580678</v>
      </c>
      <c r="AC131" s="444"/>
    </row>
    <row r="132" spans="1:29" ht="18" customHeight="1" thickBot="1">
      <c r="A132" s="320" t="s">
        <v>24</v>
      </c>
      <c r="B132" s="312" t="s">
        <v>53</v>
      </c>
      <c r="C132" s="313">
        <v>0</v>
      </c>
      <c r="D132" s="313">
        <v>0</v>
      </c>
      <c r="E132" s="313">
        <v>0</v>
      </c>
      <c r="F132" s="313">
        <v>0</v>
      </c>
      <c r="G132" s="313">
        <v>340.37</v>
      </c>
      <c r="H132" s="313">
        <v>449</v>
      </c>
      <c r="I132" s="313">
        <v>411</v>
      </c>
      <c r="J132" s="313">
        <v>363</v>
      </c>
      <c r="K132" s="313">
        <v>385.64</v>
      </c>
      <c r="L132" s="313">
        <v>410</v>
      </c>
      <c r="M132" s="313">
        <v>358.512</v>
      </c>
      <c r="N132" s="313">
        <v>334.07599999999996</v>
      </c>
      <c r="O132" s="313">
        <v>387.88200000000012</v>
      </c>
      <c r="P132" s="313">
        <v>316.14699999999999</v>
      </c>
      <c r="Q132" s="313">
        <v>276.14500000000004</v>
      </c>
      <c r="R132" s="313">
        <v>243.946</v>
      </c>
      <c r="S132" s="313">
        <v>268.87299999999999</v>
      </c>
      <c r="T132" s="313">
        <v>328.39900000000006</v>
      </c>
      <c r="U132" s="313">
        <v>293.69499999999999</v>
      </c>
      <c r="V132" s="313">
        <v>469.86599999999999</v>
      </c>
      <c r="W132" s="313">
        <v>414.654</v>
      </c>
      <c r="X132" s="313">
        <v>380.94100000000009</v>
      </c>
      <c r="Y132" s="313">
        <v>325.05300000000005</v>
      </c>
      <c r="Z132" s="663">
        <f t="shared" si="36"/>
        <v>-14.671038297269135</v>
      </c>
      <c r="AA132" s="663">
        <f t="shared" si="37"/>
        <v>-13.241618727502102</v>
      </c>
      <c r="AB132" s="694">
        <f t="shared" si="43"/>
        <v>-0.10103817440789697</v>
      </c>
      <c r="AC132" s="444"/>
    </row>
    <row r="133" spans="1:29" ht="18" customHeight="1" thickBot="1">
      <c r="A133" s="320" t="s">
        <v>25</v>
      </c>
      <c r="B133" s="312" t="s">
        <v>54</v>
      </c>
      <c r="C133" s="313">
        <v>0</v>
      </c>
      <c r="D133" s="313">
        <v>0</v>
      </c>
      <c r="E133" s="313">
        <v>0</v>
      </c>
      <c r="F133" s="313">
        <v>0</v>
      </c>
      <c r="G133" s="313">
        <v>361.78</v>
      </c>
      <c r="H133" s="313">
        <v>490.8</v>
      </c>
      <c r="I133" s="313">
        <v>409</v>
      </c>
      <c r="J133" s="313">
        <v>416</v>
      </c>
      <c r="K133" s="313">
        <v>431.83100000000002</v>
      </c>
      <c r="L133" s="313">
        <v>446.46000000000004</v>
      </c>
      <c r="M133" s="313">
        <v>368.82300000000004</v>
      </c>
      <c r="N133" s="313">
        <v>640.59</v>
      </c>
      <c r="O133" s="313">
        <v>361.654</v>
      </c>
      <c r="P133" s="313">
        <v>342.65800000000002</v>
      </c>
      <c r="Q133" s="313">
        <v>428.26</v>
      </c>
      <c r="R133" s="313">
        <v>446.16099999999994</v>
      </c>
      <c r="S133" s="313">
        <v>429.40800000000007</v>
      </c>
      <c r="T133" s="313">
        <v>428.78799999999995</v>
      </c>
      <c r="U133" s="313">
        <v>420.36500000000001</v>
      </c>
      <c r="V133" s="313">
        <v>488.721</v>
      </c>
      <c r="W133" s="313">
        <v>439.827</v>
      </c>
      <c r="X133" s="313">
        <v>481.41300000000001</v>
      </c>
      <c r="Y133" s="313">
        <v>501.07300000000009</v>
      </c>
      <c r="Z133" s="663">
        <f t="shared" si="36"/>
        <v>4.0838116128978807</v>
      </c>
      <c r="AA133" s="663">
        <f t="shared" si="37"/>
        <v>11.347246131191358</v>
      </c>
      <c r="AB133" s="694">
        <f t="shared" si="43"/>
        <v>1.2348618523149613</v>
      </c>
      <c r="AC133" s="444"/>
    </row>
    <row r="134" spans="1:29" ht="18" customHeight="1" thickBot="1">
      <c r="A134" s="320" t="s">
        <v>26</v>
      </c>
      <c r="B134" s="312" t="s">
        <v>55</v>
      </c>
      <c r="C134" s="313">
        <v>72.300000000000011</v>
      </c>
      <c r="D134" s="313">
        <v>66</v>
      </c>
      <c r="E134" s="313">
        <v>95.6</v>
      </c>
      <c r="F134" s="313">
        <v>91.4</v>
      </c>
      <c r="G134" s="313">
        <v>91.7</v>
      </c>
      <c r="H134" s="313">
        <v>105.53999999999999</v>
      </c>
      <c r="I134" s="313">
        <v>96.5</v>
      </c>
      <c r="J134" s="313">
        <v>112</v>
      </c>
      <c r="K134" s="313">
        <v>107.3</v>
      </c>
      <c r="L134" s="313">
        <v>144.4</v>
      </c>
      <c r="M134" s="313">
        <v>122.277</v>
      </c>
      <c r="N134" s="313">
        <v>0.12300000000000001</v>
      </c>
      <c r="O134" s="313">
        <v>39.699999999999996</v>
      </c>
      <c r="P134" s="313">
        <v>90.7</v>
      </c>
      <c r="Q134" s="313">
        <v>52.800000000000004</v>
      </c>
      <c r="R134" s="313">
        <v>62.5</v>
      </c>
      <c r="S134" s="313">
        <v>27.163</v>
      </c>
      <c r="T134" s="313">
        <v>64.316000000000003</v>
      </c>
      <c r="U134" s="313">
        <v>64.316000000000003</v>
      </c>
      <c r="V134" s="313">
        <v>64.316000000000003</v>
      </c>
      <c r="W134" s="313">
        <v>64.316000000000003</v>
      </c>
      <c r="X134" s="313">
        <v>64.316000000000003</v>
      </c>
      <c r="Y134" s="313">
        <v>64.316000000000003</v>
      </c>
      <c r="Z134" s="663">
        <f t="shared" si="36"/>
        <v>0</v>
      </c>
      <c r="AA134" s="663">
        <f t="shared" si="37"/>
        <v>0</v>
      </c>
      <c r="AB134" s="694"/>
      <c r="AC134" s="444"/>
    </row>
    <row r="135" spans="1:29" ht="18" customHeight="1" thickBot="1">
      <c r="A135" s="320" t="s">
        <v>27</v>
      </c>
      <c r="B135" s="312" t="s">
        <v>56</v>
      </c>
      <c r="C135" s="313">
        <v>299</v>
      </c>
      <c r="D135" s="313">
        <v>176</v>
      </c>
      <c r="E135" s="313">
        <v>241</v>
      </c>
      <c r="F135" s="313">
        <v>205</v>
      </c>
      <c r="G135" s="313">
        <v>296</v>
      </c>
      <c r="H135" s="313">
        <v>366</v>
      </c>
      <c r="I135" s="313">
        <v>423.6</v>
      </c>
      <c r="J135" s="313">
        <v>253</v>
      </c>
      <c r="K135" s="313">
        <v>240</v>
      </c>
      <c r="L135" s="313">
        <v>342</v>
      </c>
      <c r="M135" s="313">
        <v>529</v>
      </c>
      <c r="N135" s="313">
        <v>277.233</v>
      </c>
      <c r="O135" s="313">
        <v>333.49799999999999</v>
      </c>
      <c r="P135" s="313">
        <v>238.40899999999999</v>
      </c>
      <c r="Q135" s="313">
        <v>247.21699999999998</v>
      </c>
      <c r="R135" s="313">
        <v>364.98199999999997</v>
      </c>
      <c r="S135" s="313">
        <v>364.98199999999997</v>
      </c>
      <c r="T135" s="313">
        <v>364.98199999999997</v>
      </c>
      <c r="U135" s="313">
        <v>364.98199999999997</v>
      </c>
      <c r="V135" s="313">
        <v>364.98199999999997</v>
      </c>
      <c r="W135" s="313">
        <v>364.98199999999997</v>
      </c>
      <c r="X135" s="313">
        <v>364.98199999999997</v>
      </c>
      <c r="Y135" s="313">
        <v>364.98199999999997</v>
      </c>
      <c r="Z135" s="663">
        <f t="shared" si="36"/>
        <v>0</v>
      </c>
      <c r="AA135" s="663">
        <f t="shared" si="37"/>
        <v>0</v>
      </c>
      <c r="AB135" s="694"/>
      <c r="AC135" s="444"/>
    </row>
    <row r="136" spans="1:29" ht="18" customHeight="1">
      <c r="A136" s="499" t="s">
        <v>1005</v>
      </c>
      <c r="B136" s="505"/>
      <c r="C136" s="506"/>
      <c r="D136" s="506"/>
      <c r="E136" s="506"/>
      <c r="F136" s="506"/>
      <c r="G136" s="507"/>
      <c r="H136" s="507"/>
      <c r="I136" s="507"/>
      <c r="J136" s="507"/>
      <c r="K136" s="507"/>
      <c r="L136" s="507"/>
      <c r="M136" s="507"/>
      <c r="N136" s="507"/>
      <c r="O136" s="507"/>
      <c r="P136" s="507"/>
      <c r="Q136" s="507"/>
      <c r="R136" s="507"/>
      <c r="S136" s="507"/>
      <c r="T136" s="507"/>
      <c r="U136" s="507"/>
      <c r="V136" s="507"/>
      <c r="W136" s="507"/>
      <c r="X136" s="507"/>
      <c r="Y136" s="507"/>
      <c r="Z136" s="669"/>
      <c r="AA136" s="669"/>
      <c r="AB136" s="669"/>
      <c r="AC136" s="444"/>
    </row>
    <row r="137" spans="1:29" ht="18" customHeight="1">
      <c r="A137" s="499" t="s">
        <v>396</v>
      </c>
      <c r="B137" s="505"/>
      <c r="C137" s="506"/>
      <c r="D137" s="506"/>
      <c r="E137" s="506"/>
      <c r="F137" s="506"/>
      <c r="G137" s="507"/>
      <c r="H137" s="507"/>
      <c r="I137" s="507"/>
      <c r="J137" s="507"/>
      <c r="K137" s="507"/>
      <c r="L137" s="507"/>
      <c r="M137" s="507"/>
      <c r="N137" s="507"/>
      <c r="O137" s="507"/>
      <c r="P137" s="507"/>
      <c r="Q137" s="507"/>
      <c r="R137" s="507"/>
      <c r="S137" s="507"/>
      <c r="T137" s="507"/>
      <c r="U137" s="507"/>
      <c r="V137" s="507"/>
      <c r="W137" s="507"/>
      <c r="X137" s="507"/>
      <c r="Y137" s="507"/>
      <c r="Z137" s="669"/>
      <c r="AA137" s="669"/>
      <c r="AB137" s="669"/>
    </row>
    <row r="138" spans="1:29" ht="18" customHeight="1">
      <c r="A138" s="499" t="s">
        <v>1001</v>
      </c>
      <c r="B138" s="508"/>
      <c r="C138" s="506"/>
      <c r="D138" s="506"/>
      <c r="E138" s="506"/>
      <c r="F138" s="506"/>
      <c r="G138" s="507"/>
      <c r="H138" s="507"/>
      <c r="I138" s="507"/>
      <c r="J138" s="507"/>
      <c r="K138" s="507"/>
      <c r="L138" s="507"/>
      <c r="M138" s="507"/>
      <c r="N138" s="507"/>
      <c r="O138" s="507"/>
      <c r="P138" s="507"/>
      <c r="Q138" s="507"/>
      <c r="R138" s="507"/>
      <c r="S138" s="507"/>
      <c r="T138" s="507"/>
      <c r="U138" s="507"/>
      <c r="V138" s="507"/>
      <c r="W138" s="507"/>
      <c r="X138" s="507"/>
      <c r="Y138" s="507"/>
      <c r="Z138" s="669"/>
      <c r="AA138" s="669"/>
      <c r="AB138" s="669"/>
    </row>
    <row r="139" spans="1:29" ht="18" customHeight="1"/>
  </sheetData>
  <mergeCells count="8">
    <mergeCell ref="C106:X106"/>
    <mergeCell ref="C3:X3"/>
    <mergeCell ref="C37:X37"/>
    <mergeCell ref="C72:X72"/>
    <mergeCell ref="Z3:AA3"/>
    <mergeCell ref="Z37:AA37"/>
    <mergeCell ref="Z72:AA72"/>
    <mergeCell ref="Z106:AA106"/>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28290"/>
  </sheetPr>
  <dimension ref="A1:O27"/>
  <sheetViews>
    <sheetView zoomScale="70" zoomScaleNormal="70" workbookViewId="0">
      <selection activeCell="A25" sqref="A25:A27"/>
    </sheetView>
  </sheetViews>
  <sheetFormatPr defaultColWidth="8.7109375" defaultRowHeight="18" customHeight="1"/>
  <cols>
    <col min="1" max="1" width="39" style="436" customWidth="1"/>
    <col min="2" max="13" width="14.42578125" style="436" customWidth="1"/>
    <col min="14" max="14" width="15.28515625" style="436" bestFit="1" customWidth="1"/>
    <col min="15" max="16384" width="8.7109375" style="436"/>
  </cols>
  <sheetData>
    <row r="1" spans="1:14" ht="18" customHeight="1">
      <c r="A1" s="460"/>
    </row>
    <row r="2" spans="1:14" ht="18" customHeight="1">
      <c r="A2" s="455" t="s">
        <v>914</v>
      </c>
      <c r="B2" s="440"/>
      <c r="C2" s="440"/>
      <c r="D2" s="440"/>
      <c r="E2" s="440"/>
      <c r="F2" s="440"/>
      <c r="G2" s="440"/>
      <c r="H2" s="440"/>
      <c r="I2" s="440"/>
    </row>
    <row r="3" spans="1:14" ht="18" customHeight="1">
      <c r="A3" s="203"/>
      <c r="B3" s="771" t="s">
        <v>914</v>
      </c>
      <c r="C3" s="772"/>
      <c r="D3" s="772"/>
      <c r="E3" s="772"/>
      <c r="F3" s="772"/>
      <c r="G3" s="772"/>
      <c r="H3" s="772"/>
      <c r="I3" s="772"/>
      <c r="J3" s="772"/>
      <c r="K3" s="772"/>
      <c r="L3" s="772"/>
      <c r="M3" s="772"/>
      <c r="N3" s="772"/>
    </row>
    <row r="4" spans="1:14" s="443" customFormat="1" ht="18" customHeight="1" thickBot="1">
      <c r="A4" s="203"/>
      <c r="B4" s="203" t="s">
        <v>84</v>
      </c>
      <c r="C4" s="203" t="s">
        <v>159</v>
      </c>
      <c r="D4" s="398" t="s">
        <v>160</v>
      </c>
      <c r="E4" s="203" t="s">
        <v>211</v>
      </c>
      <c r="F4" s="395" t="s">
        <v>212</v>
      </c>
      <c r="G4" s="395" t="s">
        <v>213</v>
      </c>
      <c r="H4" s="395" t="s">
        <v>338</v>
      </c>
      <c r="I4" s="395" t="s">
        <v>346</v>
      </c>
      <c r="J4" s="395" t="s">
        <v>347</v>
      </c>
      <c r="K4" s="395" t="s">
        <v>404</v>
      </c>
      <c r="L4" s="395" t="s">
        <v>869</v>
      </c>
      <c r="M4" s="395" t="s">
        <v>883</v>
      </c>
      <c r="N4" s="394" t="s">
        <v>973</v>
      </c>
    </row>
    <row r="5" spans="1:14" s="443" customFormat="1" ht="18" customHeight="1" thickBot="1">
      <c r="A5" s="295" t="s">
        <v>902</v>
      </c>
      <c r="B5" s="296">
        <v>526.08799999999985</v>
      </c>
      <c r="C5" s="296">
        <v>532.33499999999992</v>
      </c>
      <c r="D5" s="296">
        <v>540.572</v>
      </c>
      <c r="E5" s="296">
        <v>516.35600000000011</v>
      </c>
      <c r="F5" s="296">
        <v>508.51000000000005</v>
      </c>
      <c r="G5" s="296">
        <v>522.52700000000004</v>
      </c>
      <c r="H5" s="296">
        <v>502.30500000000012</v>
      </c>
      <c r="I5" s="296">
        <v>500.95600000000007</v>
      </c>
      <c r="J5" s="296">
        <v>503.90300000000008</v>
      </c>
      <c r="K5" s="296">
        <v>491.08599999999996</v>
      </c>
      <c r="L5" s="296">
        <v>484.61599999999999</v>
      </c>
      <c r="M5" s="296">
        <v>488.4799999999999</v>
      </c>
      <c r="N5" s="349">
        <v>492.97499999999997</v>
      </c>
    </row>
    <row r="6" spans="1:14" s="443" customFormat="1" ht="18" customHeight="1" thickBot="1">
      <c r="A6" s="295" t="s">
        <v>130</v>
      </c>
      <c r="B6" s="296">
        <v>20.026554492784484</v>
      </c>
      <c r="C6" s="296">
        <v>21.96992495327191</v>
      </c>
      <c r="D6" s="296">
        <v>19.836599009937618</v>
      </c>
      <c r="E6" s="296">
        <v>22.669263066566476</v>
      </c>
      <c r="F6" s="296">
        <v>24.832589329610038</v>
      </c>
      <c r="G6" s="296">
        <v>23.555012468255228</v>
      </c>
      <c r="H6" s="296">
        <v>24.113357422283265</v>
      </c>
      <c r="I6" s="296">
        <v>19.153119236020725</v>
      </c>
      <c r="J6" s="296">
        <v>26.46033065887681</v>
      </c>
      <c r="K6" s="296">
        <v>23.591407614959504</v>
      </c>
      <c r="L6" s="296">
        <v>24.418859468114963</v>
      </c>
      <c r="M6" s="296">
        <v>25.384560268588281</v>
      </c>
      <c r="N6" s="349">
        <v>24.850570515746238</v>
      </c>
    </row>
    <row r="7" spans="1:14" s="443" customFormat="1" ht="18" customHeight="1" thickBot="1">
      <c r="A7" s="235" t="s">
        <v>912</v>
      </c>
      <c r="B7" s="297">
        <v>10535.730000000001</v>
      </c>
      <c r="C7" s="297">
        <v>11695.36</v>
      </c>
      <c r="D7" s="297">
        <v>10723.109999999999</v>
      </c>
      <c r="E7" s="297">
        <v>11705.410000000002</v>
      </c>
      <c r="F7" s="297">
        <v>12627.62</v>
      </c>
      <c r="G7" s="297">
        <v>12308.130000000001</v>
      </c>
      <c r="H7" s="297">
        <v>12112.259999999998</v>
      </c>
      <c r="I7" s="297">
        <v>9594.869999999999</v>
      </c>
      <c r="J7" s="297">
        <v>13333.440000000002</v>
      </c>
      <c r="K7" s="297">
        <v>11585.410000000002</v>
      </c>
      <c r="L7" s="297">
        <v>11833.77</v>
      </c>
      <c r="M7" s="297">
        <v>12399.85</v>
      </c>
      <c r="N7" s="423">
        <v>12250.710000000001</v>
      </c>
    </row>
    <row r="8" spans="1:14" s="443" customFormat="1" ht="18" customHeight="1" thickBot="1">
      <c r="A8" s="320" t="s">
        <v>876</v>
      </c>
      <c r="B8" s="296">
        <v>741.7824119065283</v>
      </c>
      <c r="C8" s="296">
        <v>838.47070403280929</v>
      </c>
      <c r="D8" s="296">
        <v>690.51329597648339</v>
      </c>
      <c r="E8" s="296">
        <v>764.31413239128619</v>
      </c>
      <c r="F8" s="296">
        <v>764.04800727502766</v>
      </c>
      <c r="G8" s="296">
        <v>751.36892451298706</v>
      </c>
      <c r="H8" s="296">
        <v>729.94301678735997</v>
      </c>
      <c r="I8" s="296">
        <v>637.42243075007775</v>
      </c>
      <c r="J8" s="296">
        <v>709.92197075365596</v>
      </c>
      <c r="K8" s="296">
        <v>662.67228222922131</v>
      </c>
      <c r="L8" s="296">
        <v>668.72657991179994</v>
      </c>
      <c r="M8" s="296">
        <v>698.23539201349206</v>
      </c>
      <c r="N8" s="349">
        <v>686.14168330431164</v>
      </c>
    </row>
    <row r="9" spans="1:14" s="443" customFormat="1" ht="18" customHeight="1" thickBot="1">
      <c r="A9" s="320" t="s">
        <v>877</v>
      </c>
      <c r="B9" s="296">
        <v>9793.9475880934733</v>
      </c>
      <c r="C9" s="296">
        <v>10856.889295967192</v>
      </c>
      <c r="D9" s="296">
        <v>10032.596704023515</v>
      </c>
      <c r="E9" s="296">
        <v>10941.095867608716</v>
      </c>
      <c r="F9" s="296">
        <v>11863.571992724974</v>
      </c>
      <c r="G9" s="296">
        <v>11556.761075487015</v>
      </c>
      <c r="H9" s="296">
        <v>11382.316983212639</v>
      </c>
      <c r="I9" s="296">
        <v>8957.4475692499218</v>
      </c>
      <c r="J9" s="296">
        <v>12623.518029246346</v>
      </c>
      <c r="K9" s="296">
        <v>10922.73771777078</v>
      </c>
      <c r="L9" s="296">
        <v>11165.043420088201</v>
      </c>
      <c r="M9" s="296">
        <v>11701.614607986508</v>
      </c>
      <c r="N9" s="349">
        <v>11564.56831669569</v>
      </c>
    </row>
    <row r="10" spans="1:14" s="441" customFormat="1" ht="18" customHeight="1" thickBot="1">
      <c r="A10" s="391" t="s">
        <v>410</v>
      </c>
      <c r="B10" s="297">
        <v>6820.9475880934733</v>
      </c>
      <c r="C10" s="297">
        <v>7575.8892959671921</v>
      </c>
      <c r="D10" s="297">
        <v>6759.5967040235155</v>
      </c>
      <c r="E10" s="297">
        <v>7379.0958676087157</v>
      </c>
      <c r="F10" s="297">
        <v>7844.5719927249738</v>
      </c>
      <c r="G10" s="297">
        <v>8038.7610754870148</v>
      </c>
      <c r="H10" s="297">
        <v>7914.0169832126385</v>
      </c>
      <c r="I10" s="297">
        <v>6004.247569249922</v>
      </c>
      <c r="J10" s="297">
        <v>6794.0180292463465</v>
      </c>
      <c r="K10" s="297">
        <v>7147.0298049078356</v>
      </c>
      <c r="L10" s="297">
        <v>6401.7883483656824</v>
      </c>
      <c r="M10" s="297">
        <v>6400</v>
      </c>
      <c r="N10" s="423">
        <v>5803.9183159515806</v>
      </c>
    </row>
    <row r="11" spans="1:14" s="443" customFormat="1" ht="18" customHeight="1" thickBot="1">
      <c r="A11" s="295" t="s">
        <v>909</v>
      </c>
      <c r="B11" s="296">
        <v>1300.0608200000001</v>
      </c>
      <c r="C11" s="296">
        <v>1743.2019610000002</v>
      </c>
      <c r="D11" s="296">
        <v>1782.4111439999999</v>
      </c>
      <c r="E11" s="296">
        <v>1819.5939739999999</v>
      </c>
      <c r="F11" s="296">
        <v>2000.3683559999999</v>
      </c>
      <c r="G11" s="296">
        <v>1790.529458</v>
      </c>
      <c r="H11" s="296">
        <v>1689.802627</v>
      </c>
      <c r="I11" s="296">
        <v>915.61907899999994</v>
      </c>
      <c r="J11" s="296">
        <v>1398.0771299999999</v>
      </c>
      <c r="K11" s="296">
        <v>1161.8784419999999</v>
      </c>
      <c r="L11" s="296">
        <v>1101.1229499999999</v>
      </c>
      <c r="M11" s="296">
        <v>1140.896786</v>
      </c>
      <c r="N11" s="349">
        <v>1040.6933887243388</v>
      </c>
    </row>
    <row r="12" spans="1:14" s="443" customFormat="1" ht="18" customHeight="1" thickBot="1">
      <c r="A12" s="295" t="s">
        <v>908</v>
      </c>
      <c r="B12" s="296">
        <v>443.92790600000001</v>
      </c>
      <c r="C12" s="296">
        <v>367.75237300000003</v>
      </c>
      <c r="D12" s="296">
        <v>424.69277199999999</v>
      </c>
      <c r="E12" s="296">
        <v>425.00467000000003</v>
      </c>
      <c r="F12" s="296">
        <v>277.93401599999999</v>
      </c>
      <c r="G12" s="296">
        <v>326.05909800000001</v>
      </c>
      <c r="H12" s="296">
        <v>307.70443</v>
      </c>
      <c r="I12" s="296">
        <v>412.44529199999994</v>
      </c>
      <c r="J12" s="296">
        <v>360.58861400000001</v>
      </c>
      <c r="K12" s="296">
        <v>382.72126900000001</v>
      </c>
      <c r="L12" s="296">
        <v>326.945832</v>
      </c>
      <c r="M12" s="296">
        <v>312.69089300000002</v>
      </c>
      <c r="N12" s="349">
        <v>320</v>
      </c>
    </row>
    <row r="13" spans="1:14" s="443" customFormat="1" ht="18" customHeight="1" thickBot="1">
      <c r="A13" s="295" t="s">
        <v>903</v>
      </c>
      <c r="B13" s="296">
        <v>6036.377800986148</v>
      </c>
      <c r="C13" s="296">
        <v>6126.4985810745166</v>
      </c>
      <c r="D13" s="296">
        <v>5519.1961796530713</v>
      </c>
      <c r="E13" s="296">
        <v>5745.029350246853</v>
      </c>
      <c r="F13" s="296">
        <v>6157.718429202786</v>
      </c>
      <c r="G13" s="296">
        <v>6537.9812047415107</v>
      </c>
      <c r="H13" s="296">
        <v>6469.4578862126382</v>
      </c>
      <c r="I13" s="296">
        <v>5813.3894822499224</v>
      </c>
      <c r="J13" s="296">
        <v>5360.6652132463469</v>
      </c>
      <c r="K13" s="296">
        <v>6582.6853435302473</v>
      </c>
      <c r="L13" s="296">
        <v>5511.5308504948489</v>
      </c>
      <c r="M13" s="296">
        <v>5498.0070181633509</v>
      </c>
      <c r="N13" s="349">
        <v>5202.1552843123127</v>
      </c>
    </row>
    <row r="14" spans="1:14" s="443" customFormat="1" ht="18" customHeight="1" thickBot="1">
      <c r="A14" s="298" t="s">
        <v>967</v>
      </c>
      <c r="B14" s="296">
        <v>13.709650499051824</v>
      </c>
      <c r="C14" s="296">
        <v>13.916033180533859</v>
      </c>
      <c r="D14" s="296">
        <v>12.51787539567083</v>
      </c>
      <c r="E14" s="296">
        <v>12.99572230679953</v>
      </c>
      <c r="F14" s="296">
        <v>13.891407291659201</v>
      </c>
      <c r="G14" s="296">
        <v>14.717399212479812</v>
      </c>
      <c r="H14" s="296">
        <v>14.532600570288697</v>
      </c>
      <c r="I14" s="296">
        <v>13.038262295299489</v>
      </c>
      <c r="J14" s="296">
        <v>12.010609266157797</v>
      </c>
      <c r="K14" s="296">
        <v>14.730215049781576</v>
      </c>
      <c r="L14" s="296">
        <v>12.322776965105614</v>
      </c>
      <c r="M14" s="296">
        <v>12.300579279052627</v>
      </c>
      <c r="N14" s="349">
        <v>11.547359697300514</v>
      </c>
    </row>
    <row r="15" spans="1:14" s="441" customFormat="1" ht="18" customHeight="1" thickBot="1">
      <c r="A15" s="295" t="s">
        <v>965</v>
      </c>
      <c r="B15" s="296">
        <v>201.03687310732471</v>
      </c>
      <c r="C15" s="296">
        <v>274.97800000000001</v>
      </c>
      <c r="D15" s="296">
        <v>157.66015237044465</v>
      </c>
      <c r="E15" s="296">
        <v>397.13736573230796</v>
      </c>
      <c r="F15" s="296">
        <v>361.55658925449632</v>
      </c>
      <c r="G15" s="296">
        <v>397.86610000000002</v>
      </c>
      <c r="H15" s="296">
        <v>460.327</v>
      </c>
      <c r="I15" s="296">
        <v>148.01129999999998</v>
      </c>
      <c r="J15" s="296">
        <v>543.87559999999996</v>
      </c>
      <c r="K15" s="296">
        <v>329.06288837758808</v>
      </c>
      <c r="L15" s="296">
        <v>445.14326824842186</v>
      </c>
      <c r="M15" s="296">
        <v>518.93035708507045</v>
      </c>
      <c r="N15" s="349">
        <v>400</v>
      </c>
    </row>
    <row r="16" spans="1:14" s="441" customFormat="1" ht="18" customHeight="1" thickBot="1">
      <c r="A16" s="295" t="s">
        <v>917</v>
      </c>
      <c r="B16" s="296">
        <v>-71.563126892675314</v>
      </c>
      <c r="C16" s="296">
        <v>73.9411268926753</v>
      </c>
      <c r="D16" s="296">
        <v>-117.31784762955536</v>
      </c>
      <c r="E16" s="296">
        <v>239.47721336186331</v>
      </c>
      <c r="F16" s="296">
        <v>-35.580776477811639</v>
      </c>
      <c r="G16" s="296">
        <v>36.309510745503701</v>
      </c>
      <c r="H16" s="296">
        <v>62.460899999999981</v>
      </c>
      <c r="I16" s="296">
        <v>-312.31569999999999</v>
      </c>
      <c r="J16" s="296">
        <v>395.86429999999996</v>
      </c>
      <c r="K16" s="296">
        <v>-214.81271162241188</v>
      </c>
      <c r="L16" s="296">
        <v>116.08037987083378</v>
      </c>
      <c r="M16" s="296">
        <v>73.787088836648593</v>
      </c>
      <c r="N16" s="349">
        <v>-118.93035708507045</v>
      </c>
    </row>
    <row r="17" spans="1:15" s="441" customFormat="1" ht="18" customHeight="1" thickBot="1">
      <c r="A17" s="234" t="s">
        <v>906</v>
      </c>
      <c r="B17" s="239">
        <f>B10/B13*100</f>
        <v>112.99736055253453</v>
      </c>
      <c r="C17" s="239">
        <f t="shared" ref="C17:N17" si="0">C10/C13*100</f>
        <v>123.65773362569634</v>
      </c>
      <c r="D17" s="239">
        <f t="shared" si="0"/>
        <v>122.47429669094339</v>
      </c>
      <c r="E17" s="239">
        <f t="shared" si="0"/>
        <v>128.44313610498176</v>
      </c>
      <c r="F17" s="239">
        <f t="shared" si="0"/>
        <v>127.39413279311924</v>
      </c>
      <c r="G17" s="239">
        <f t="shared" si="0"/>
        <v>122.95479022878042</v>
      </c>
      <c r="H17" s="239">
        <f t="shared" si="0"/>
        <v>122.32890486973518</v>
      </c>
      <c r="I17" s="239">
        <f t="shared" si="0"/>
        <v>103.28307758464746</v>
      </c>
      <c r="J17" s="239">
        <f t="shared" si="0"/>
        <v>126.73833860130168</v>
      </c>
      <c r="K17" s="239">
        <f t="shared" si="0"/>
        <v>108.57316477890366</v>
      </c>
      <c r="L17" s="239">
        <f t="shared" si="0"/>
        <v>116.15263566547762</v>
      </c>
      <c r="M17" s="239">
        <f t="shared" si="0"/>
        <v>116.40581721443431</v>
      </c>
      <c r="N17" s="425">
        <f t="shared" si="0"/>
        <v>111.56757149203047</v>
      </c>
    </row>
    <row r="18" spans="1:15" s="443" customFormat="1" ht="18" customHeight="1" thickBot="1">
      <c r="A18" s="391" t="s">
        <v>910</v>
      </c>
      <c r="B18" s="297">
        <v>2973</v>
      </c>
      <c r="C18" s="297">
        <v>3281</v>
      </c>
      <c r="D18" s="297">
        <v>3273</v>
      </c>
      <c r="E18" s="297">
        <v>3562</v>
      </c>
      <c r="F18" s="297">
        <v>4019</v>
      </c>
      <c r="G18" s="297">
        <v>3518</v>
      </c>
      <c r="H18" s="297">
        <v>3468.3</v>
      </c>
      <c r="I18" s="297">
        <v>2953.2</v>
      </c>
      <c r="J18" s="297">
        <v>5829.5</v>
      </c>
      <c r="K18" s="297">
        <v>3775.7079128629448</v>
      </c>
      <c r="L18" s="297">
        <v>4763.2550717225186</v>
      </c>
      <c r="M18" s="297">
        <v>5301.6146079865084</v>
      </c>
      <c r="N18" s="423">
        <v>5760.6500007441091</v>
      </c>
    </row>
    <row r="19" spans="1:15" ht="18" customHeight="1" thickBot="1">
      <c r="A19" s="295" t="s">
        <v>916</v>
      </c>
      <c r="B19" s="296">
        <v>881.82129980000002</v>
      </c>
      <c r="C19" s="296">
        <v>947.59054060000005</v>
      </c>
      <c r="D19" s="296">
        <v>1058.1870534000002</v>
      </c>
      <c r="E19" s="296">
        <v>969.03055970000014</v>
      </c>
      <c r="F19" s="296">
        <v>1694.5155042000001</v>
      </c>
      <c r="G19" s="296">
        <v>1076.9001017000003</v>
      </c>
      <c r="H19" s="296">
        <v>1202.9619195999999</v>
      </c>
      <c r="I19" s="296">
        <v>995.13082310000016</v>
      </c>
      <c r="J19" s="296">
        <v>1925.9953204999999</v>
      </c>
      <c r="K19" s="296">
        <v>1342.6310829999995</v>
      </c>
      <c r="L19" s="296">
        <v>1014.6892889</v>
      </c>
      <c r="M19" s="296">
        <v>1448.3447762999999</v>
      </c>
      <c r="N19" s="349">
        <v>1600</v>
      </c>
    </row>
    <row r="20" spans="1:15" ht="18" customHeight="1" thickBot="1">
      <c r="A20" s="295" t="s">
        <v>918</v>
      </c>
      <c r="B20" s="296">
        <v>1602.5097082999998</v>
      </c>
      <c r="C20" s="296">
        <v>1239.4505947999999</v>
      </c>
      <c r="D20" s="296">
        <v>1170.7449125999999</v>
      </c>
      <c r="E20" s="296">
        <v>1292.2874669999999</v>
      </c>
      <c r="F20" s="296">
        <v>1063.9599923999999</v>
      </c>
      <c r="G20" s="296">
        <v>1103.5035691</v>
      </c>
      <c r="H20" s="296">
        <v>1022.4723929999999</v>
      </c>
      <c r="I20" s="296">
        <v>1673.4411943</v>
      </c>
      <c r="J20" s="296">
        <v>1158.0826285999999</v>
      </c>
      <c r="K20" s="296">
        <v>1225.4008907999998</v>
      </c>
      <c r="L20" s="296">
        <v>1109.9761344000001</v>
      </c>
      <c r="M20" s="296">
        <v>1047.0218024999999</v>
      </c>
      <c r="N20" s="349">
        <v>1000</v>
      </c>
    </row>
    <row r="21" spans="1:15" ht="18" customHeight="1" thickBot="1">
      <c r="A21" s="295" t="s">
        <v>904</v>
      </c>
      <c r="B21" s="296">
        <v>3693.6884085000002</v>
      </c>
      <c r="C21" s="296">
        <v>3572.8600541999995</v>
      </c>
      <c r="D21" s="296">
        <v>3385.5578592000002</v>
      </c>
      <c r="E21" s="296">
        <v>3885.2569072999995</v>
      </c>
      <c r="F21" s="296">
        <v>3388.4444881999998</v>
      </c>
      <c r="G21" s="296">
        <v>3544.6034674000002</v>
      </c>
      <c r="H21" s="296">
        <v>3287.8104734000003</v>
      </c>
      <c r="I21" s="296">
        <v>3631.5103711999996</v>
      </c>
      <c r="J21" s="296">
        <v>5061.5873081</v>
      </c>
      <c r="K21" s="296">
        <v>3658.4777206629451</v>
      </c>
      <c r="L21" s="296">
        <v>4858.5419172225184</v>
      </c>
      <c r="M21" s="296">
        <v>4900.2916341865084</v>
      </c>
      <c r="N21" s="349">
        <v>5160.6500007441091</v>
      </c>
    </row>
    <row r="22" spans="1:15" ht="18" customHeight="1" thickBot="1">
      <c r="A22" s="298" t="s">
        <v>963</v>
      </c>
      <c r="B22" s="296">
        <v>8.3890006229665026</v>
      </c>
      <c r="C22" s="296">
        <v>8.1155717912417895</v>
      </c>
      <c r="D22" s="296">
        <v>7.678652841248276</v>
      </c>
      <c r="E22" s="296">
        <v>8.7887662150370094</v>
      </c>
      <c r="F22" s="296">
        <v>7.6441076369349181</v>
      </c>
      <c r="G22" s="296">
        <v>7.9791211760952887</v>
      </c>
      <c r="H22" s="296">
        <v>7.3855394379428763</v>
      </c>
      <c r="I22" s="296">
        <v>8.144746690786139</v>
      </c>
      <c r="J22" s="296">
        <v>11.34052305186156</v>
      </c>
      <c r="K22" s="296">
        <v>8.1866534351616131</v>
      </c>
      <c r="L22" s="296">
        <v>10.8628129000084</v>
      </c>
      <c r="M22" s="296">
        <v>10.963322807275222</v>
      </c>
      <c r="N22" s="349">
        <v>11.455229337381077</v>
      </c>
    </row>
    <row r="23" spans="1:15" ht="18" customHeight="1">
      <c r="A23" s="461" t="s">
        <v>905</v>
      </c>
      <c r="B23" s="462">
        <f>B18/B21*100</f>
        <v>80.488651754123723</v>
      </c>
      <c r="C23" s="462">
        <f t="shared" ref="C23:N23" si="1">C18/C21*100</f>
        <v>91.831192664349956</v>
      </c>
      <c r="D23" s="462">
        <f t="shared" si="1"/>
        <v>96.675352663250678</v>
      </c>
      <c r="E23" s="462">
        <f t="shared" si="1"/>
        <v>91.679909076472327</v>
      </c>
      <c r="F23" s="462">
        <f t="shared" si="1"/>
        <v>118.60899636974611</v>
      </c>
      <c r="G23" s="462">
        <f t="shared" si="1"/>
        <v>99.249465627264811</v>
      </c>
      <c r="H23" s="462">
        <f t="shared" si="1"/>
        <v>105.48965726766335</v>
      </c>
      <c r="I23" s="462">
        <f t="shared" si="1"/>
        <v>81.321535618364265</v>
      </c>
      <c r="J23" s="462">
        <f t="shared" si="1"/>
        <v>115.17138093560331</v>
      </c>
      <c r="K23" s="462">
        <f t="shared" si="1"/>
        <v>103.20434347701197</v>
      </c>
      <c r="L23" s="462">
        <f t="shared" si="1"/>
        <v>98.038776918601272</v>
      </c>
      <c r="M23" s="462">
        <f t="shared" si="1"/>
        <v>108.18977733896899</v>
      </c>
      <c r="N23" s="463">
        <f t="shared" si="1"/>
        <v>111.62644240383453</v>
      </c>
      <c r="O23" s="444"/>
    </row>
    <row r="24" spans="1:15" ht="18" customHeight="1">
      <c r="A24" s="582" t="s">
        <v>1075</v>
      </c>
      <c r="N24" s="444"/>
    </row>
    <row r="25" spans="1:15" ht="18" customHeight="1">
      <c r="A25" s="582" t="s">
        <v>966</v>
      </c>
    </row>
    <row r="26" spans="1:15" ht="18" customHeight="1">
      <c r="A26" s="582" t="s">
        <v>1180</v>
      </c>
    </row>
    <row r="27" spans="1:15" ht="18" customHeight="1">
      <c r="A27" s="582" t="s">
        <v>1117</v>
      </c>
    </row>
  </sheetData>
  <mergeCells count="1">
    <mergeCell ref="B3:N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1CDD4"/>
  </sheetPr>
  <dimension ref="A1:AC99"/>
  <sheetViews>
    <sheetView zoomScale="70" zoomScaleNormal="70" workbookViewId="0"/>
  </sheetViews>
  <sheetFormatPr defaultColWidth="9.28515625" defaultRowHeight="15"/>
  <cols>
    <col min="1" max="25" width="9.28515625" style="436"/>
    <col min="26" max="27" width="15.140625" style="667" customWidth="1"/>
    <col min="28" max="28" width="23.7109375" style="675" customWidth="1"/>
    <col min="29" max="16384" width="9.28515625" style="436"/>
  </cols>
  <sheetData>
    <row r="1" spans="1:29" ht="18" customHeight="1"/>
    <row r="2" spans="1:29" ht="18" customHeight="1">
      <c r="A2" s="504" t="s">
        <v>1073</v>
      </c>
      <c r="B2" s="467"/>
      <c r="C2" s="443"/>
      <c r="D2" s="443"/>
      <c r="E2" s="443"/>
      <c r="F2" s="443"/>
      <c r="G2" s="443"/>
      <c r="H2" s="443"/>
      <c r="I2" s="443"/>
      <c r="J2" s="443"/>
      <c r="K2" s="443"/>
      <c r="L2" s="443"/>
      <c r="M2" s="443"/>
      <c r="N2" s="443"/>
      <c r="O2" s="443"/>
      <c r="P2" s="443"/>
      <c r="Q2" s="443"/>
      <c r="R2" s="443"/>
      <c r="S2" s="443"/>
      <c r="T2" s="443"/>
      <c r="U2" s="443"/>
      <c r="V2" s="443"/>
      <c r="W2" s="443"/>
      <c r="X2" s="443"/>
      <c r="Y2" s="443"/>
      <c r="Z2" s="661"/>
      <c r="AA2" s="661"/>
      <c r="AB2" s="676"/>
    </row>
    <row r="3" spans="1:29" ht="18" customHeight="1">
      <c r="A3" s="215"/>
      <c r="B3" s="211"/>
      <c r="C3" s="771" t="s">
        <v>878</v>
      </c>
      <c r="D3" s="772"/>
      <c r="E3" s="772"/>
      <c r="F3" s="772"/>
      <c r="G3" s="772"/>
      <c r="H3" s="772"/>
      <c r="I3" s="772"/>
      <c r="J3" s="772"/>
      <c r="K3" s="772"/>
      <c r="L3" s="772"/>
      <c r="M3" s="772"/>
      <c r="N3" s="772"/>
      <c r="O3" s="772"/>
      <c r="P3" s="772"/>
      <c r="Q3" s="772"/>
      <c r="R3" s="772"/>
      <c r="S3" s="772"/>
      <c r="T3" s="772"/>
      <c r="U3" s="772"/>
      <c r="V3" s="772"/>
      <c r="W3" s="772"/>
      <c r="X3" s="772"/>
      <c r="Y3" s="774"/>
      <c r="Z3" s="767" t="s">
        <v>58</v>
      </c>
      <c r="AA3" s="768"/>
      <c r="AB3" s="255" t="s">
        <v>1066</v>
      </c>
      <c r="AC3" s="444"/>
    </row>
    <row r="4" spans="1:29" ht="26.25" thickBot="1">
      <c r="A4" s="215"/>
      <c r="B4" s="216"/>
      <c r="C4" s="203">
        <v>2000</v>
      </c>
      <c r="D4" s="203">
        <v>2001</v>
      </c>
      <c r="E4" s="203">
        <v>2002</v>
      </c>
      <c r="F4" s="464">
        <v>2003</v>
      </c>
      <c r="G4" s="203">
        <v>2004</v>
      </c>
      <c r="H4" s="464">
        <v>2005</v>
      </c>
      <c r="I4" s="203">
        <v>2006</v>
      </c>
      <c r="J4" s="464">
        <v>2007</v>
      </c>
      <c r="K4" s="203">
        <v>2008</v>
      </c>
      <c r="L4" s="464">
        <v>2009</v>
      </c>
      <c r="M4" s="203">
        <v>2010</v>
      </c>
      <c r="N4" s="464">
        <v>2011</v>
      </c>
      <c r="O4" s="203">
        <v>2012</v>
      </c>
      <c r="P4" s="465">
        <v>2013</v>
      </c>
      <c r="Q4" s="203">
        <v>2014</v>
      </c>
      <c r="R4" s="464">
        <v>2015</v>
      </c>
      <c r="S4" s="203">
        <v>2016</v>
      </c>
      <c r="T4" s="203">
        <v>2017</v>
      </c>
      <c r="U4" s="203">
        <v>2018</v>
      </c>
      <c r="V4" s="203">
        <v>2019</v>
      </c>
      <c r="W4" s="203">
        <v>2020</v>
      </c>
      <c r="X4" s="203">
        <v>2021</v>
      </c>
      <c r="Y4" s="203">
        <v>2022</v>
      </c>
      <c r="Z4" s="551" t="s">
        <v>882</v>
      </c>
      <c r="AA4" s="552" t="s">
        <v>1061</v>
      </c>
      <c r="AB4" s="561" t="s">
        <v>1062</v>
      </c>
      <c r="AC4" s="444"/>
    </row>
    <row r="5" spans="1:29" ht="18" customHeight="1" thickBot="1">
      <c r="A5" s="333" t="s">
        <v>373</v>
      </c>
      <c r="B5" s="333"/>
      <c r="C5" s="334">
        <f>SUM(C6:C32)</f>
        <v>630.71000000000015</v>
      </c>
      <c r="D5" s="334">
        <f t="shared" ref="D5:M5" si="0">SUM(D6:D32)</f>
        <v>618.96000000000015</v>
      </c>
      <c r="E5" s="334">
        <f t="shared" si="0"/>
        <v>596.56000000000006</v>
      </c>
      <c r="F5" s="334">
        <f t="shared" si="0"/>
        <v>588.64</v>
      </c>
      <c r="G5" s="334">
        <f t="shared" si="0"/>
        <v>599.67999999999995</v>
      </c>
      <c r="H5" s="334">
        <f t="shared" si="0"/>
        <v>597.24</v>
      </c>
      <c r="I5" s="334">
        <f t="shared" si="0"/>
        <v>561.6</v>
      </c>
      <c r="J5" s="334">
        <f t="shared" si="0"/>
        <v>563.91</v>
      </c>
      <c r="K5" s="334">
        <f t="shared" si="0"/>
        <v>546.75666666666655</v>
      </c>
      <c r="L5" s="334">
        <f t="shared" si="0"/>
        <v>542.51444444444451</v>
      </c>
      <c r="M5" s="334">
        <f t="shared" si="0"/>
        <v>526.08799999999985</v>
      </c>
      <c r="N5" s="334">
        <f>SUM(N6:N32)</f>
        <v>532.33499999999992</v>
      </c>
      <c r="O5" s="334">
        <f t="shared" ref="O5:Y5" si="1">SUM(O6:O32)</f>
        <v>540.572</v>
      </c>
      <c r="P5" s="334">
        <f t="shared" si="1"/>
        <v>516.35600000000011</v>
      </c>
      <c r="Q5" s="334">
        <f t="shared" si="1"/>
        <v>508.51000000000005</v>
      </c>
      <c r="R5" s="334">
        <f t="shared" si="1"/>
        <v>522.52700000000004</v>
      </c>
      <c r="S5" s="334">
        <f t="shared" si="1"/>
        <v>502.30500000000012</v>
      </c>
      <c r="T5" s="334">
        <f t="shared" si="1"/>
        <v>500.95600000000007</v>
      </c>
      <c r="U5" s="334">
        <f t="shared" si="1"/>
        <v>503.90300000000008</v>
      </c>
      <c r="V5" s="334">
        <f t="shared" si="1"/>
        <v>491.08599999999996</v>
      </c>
      <c r="W5" s="334">
        <f t="shared" si="1"/>
        <v>484.61599999999999</v>
      </c>
      <c r="X5" s="334">
        <f t="shared" si="1"/>
        <v>488.4799999999999</v>
      </c>
      <c r="Y5" s="334">
        <f t="shared" si="1"/>
        <v>492.97499999999997</v>
      </c>
      <c r="Z5" s="672">
        <f>IF(ISNUMBER(Y5),(Y5/X5-1)*100,":")</f>
        <v>0.92020144120539271</v>
      </c>
      <c r="AA5" s="673">
        <f>IF(ISNUMBER(Y5),(Y5/((SUM(T5:X5)-MIN(T5:X5)-MAX(T5:X5))/3)-1)*100,":")</f>
        <v>-0.10786736029592126</v>
      </c>
      <c r="AB5" s="693">
        <f>((((SUM(U5:Y5)-MIN(U5:Y5)-MAX(U5:Y5))/3)/((SUM(K5:O5)-MIN(K5:O5)-MAX(K5:O5))/3))^(1/($Y$4-$O$4))-1)*100</f>
        <v>-0.92178922314994916</v>
      </c>
      <c r="AC5" s="444"/>
    </row>
    <row r="6" spans="1:29" ht="18" customHeight="1" thickBot="1">
      <c r="A6" s="320" t="s">
        <v>3</v>
      </c>
      <c r="B6" s="312" t="s">
        <v>30</v>
      </c>
      <c r="C6" s="315">
        <v>9.1999999999999993</v>
      </c>
      <c r="D6" s="315">
        <v>8.8000000000000007</v>
      </c>
      <c r="E6" s="315">
        <v>8.6</v>
      </c>
      <c r="F6" s="315">
        <v>8.4</v>
      </c>
      <c r="G6" s="315">
        <v>8.3000000000000007</v>
      </c>
      <c r="H6" s="315">
        <v>8.9</v>
      </c>
      <c r="I6" s="315">
        <v>8.6300000000000008</v>
      </c>
      <c r="J6" s="315">
        <v>8.48</v>
      </c>
      <c r="K6" s="315">
        <v>8.08</v>
      </c>
      <c r="L6" s="315">
        <v>7.73</v>
      </c>
      <c r="M6" s="315">
        <v>7.73</v>
      </c>
      <c r="N6" s="315">
        <v>7.75</v>
      </c>
      <c r="O6" s="315">
        <v>7.14</v>
      </c>
      <c r="P6" s="315">
        <v>7.06</v>
      </c>
      <c r="Q6" s="315">
        <v>7.07</v>
      </c>
      <c r="R6" s="315">
        <v>6.87</v>
      </c>
      <c r="S6" s="315">
        <v>6.49</v>
      </c>
      <c r="T6" s="315">
        <v>6.16</v>
      </c>
      <c r="U6" s="315">
        <v>5.99</v>
      </c>
      <c r="V6" s="315">
        <v>5.79</v>
      </c>
      <c r="W6" s="315">
        <v>5.48</v>
      </c>
      <c r="X6" s="315">
        <v>5.35</v>
      </c>
      <c r="Y6" s="315">
        <v>5.23</v>
      </c>
      <c r="Z6" s="663">
        <f>IF(ISNUMBER(Y6),(Y6/X6-1)*100,":")</f>
        <v>-2.24299065420559</v>
      </c>
      <c r="AA6" s="663">
        <f>IF(ISNUMBER(Y6),(Y6/((SUM(T6:X6)-MIN(T6:X6)-MAX(T6:X6))/3)-1)*100,":")</f>
        <v>-9.0961761297798418</v>
      </c>
      <c r="AB6" s="694">
        <f t="shared" ref="AB6:AB12" si="2">((((SUM(U6:Y6)-MIN(U6:Y6)-MAX(U6:Y6))/3)/((SUM(K6:O6)-MIN(K6:O6)-MAX(K6:O6))/3))^(1/($Y$4-$O$4))-1)*100</f>
        <v>-3.2846098946062496</v>
      </c>
      <c r="AC6" s="444"/>
    </row>
    <row r="7" spans="1:29" ht="18" customHeight="1" thickBot="1">
      <c r="A7" s="320" t="s">
        <v>4</v>
      </c>
      <c r="B7" s="312" t="s">
        <v>31</v>
      </c>
      <c r="C7" s="315">
        <v>13.5</v>
      </c>
      <c r="D7" s="315">
        <v>14.1</v>
      </c>
      <c r="E7" s="315">
        <v>8.3000000000000007</v>
      </c>
      <c r="F7" s="315">
        <v>7.8</v>
      </c>
      <c r="G7" s="315">
        <v>7.4</v>
      </c>
      <c r="H7" s="315">
        <v>5.4</v>
      </c>
      <c r="I7" s="315">
        <v>5.71</v>
      </c>
      <c r="J7" s="315">
        <v>5.44</v>
      </c>
      <c r="K7" s="315">
        <v>5.4</v>
      </c>
      <c r="L7" s="315">
        <v>5.19</v>
      </c>
      <c r="M7" s="315">
        <v>5.2</v>
      </c>
      <c r="N7" s="315">
        <v>4.9000000000000004</v>
      </c>
      <c r="O7" s="315">
        <v>4.62</v>
      </c>
      <c r="P7" s="315">
        <v>4.8099999999999996</v>
      </c>
      <c r="Q7" s="315">
        <v>3.95</v>
      </c>
      <c r="R7" s="315">
        <v>4.7699999999999996</v>
      </c>
      <c r="S7" s="315">
        <v>4.1100000000000003</v>
      </c>
      <c r="T7" s="315">
        <v>3.97</v>
      </c>
      <c r="U7" s="315">
        <v>3.98</v>
      </c>
      <c r="V7" s="315">
        <v>4.1399999999999997</v>
      </c>
      <c r="W7" s="315">
        <v>3.56</v>
      </c>
      <c r="X7" s="315">
        <v>3.78</v>
      </c>
      <c r="Y7" s="315">
        <v>4.3</v>
      </c>
      <c r="Z7" s="663">
        <f t="shared" ref="Z7:Z32" si="3">IF(ISNUMBER(Y7),(Y7/X7-1)*100,":")</f>
        <v>13.756613756613767</v>
      </c>
      <c r="AA7" s="663">
        <f t="shared" ref="AA7:AA32" si="4">IF(ISNUMBER(Y7),(Y7/((SUM(T7:X7)-MIN(T7:X7)-MAX(T7:X7))/3)-1)*100,":")</f>
        <v>9.9744245524296495</v>
      </c>
      <c r="AB7" s="663">
        <f t="shared" si="2"/>
        <v>-2.4754516749690425</v>
      </c>
    </row>
    <row r="8" spans="1:29" ht="18" customHeight="1" thickBot="1">
      <c r="A8" s="320" t="s">
        <v>340</v>
      </c>
      <c r="B8" s="312" t="s">
        <v>32</v>
      </c>
      <c r="C8" s="315">
        <v>14.3</v>
      </c>
      <c r="D8" s="315">
        <v>11.4</v>
      </c>
      <c r="E8" s="315">
        <v>9.26</v>
      </c>
      <c r="F8" s="315">
        <v>9.32</v>
      </c>
      <c r="G8" s="315">
        <v>9.5</v>
      </c>
      <c r="H8" s="315">
        <v>9.5399999999999991</v>
      </c>
      <c r="I8" s="315">
        <v>9.2899999999999991</v>
      </c>
      <c r="J8" s="315">
        <v>9.1</v>
      </c>
      <c r="K8" s="315">
        <v>9.0399999999999991</v>
      </c>
      <c r="L8" s="315">
        <v>8.99</v>
      </c>
      <c r="M8" s="315">
        <v>9.0299999999999994</v>
      </c>
      <c r="N8" s="315">
        <v>9.3000000000000007</v>
      </c>
      <c r="O8" s="315">
        <v>9.3699999999999992</v>
      </c>
      <c r="P8" s="315">
        <v>8.98</v>
      </c>
      <c r="Q8" s="315">
        <v>8.9600000000000009</v>
      </c>
      <c r="R8" s="315">
        <v>8.31</v>
      </c>
      <c r="S8" s="315">
        <v>7.49</v>
      </c>
      <c r="T8" s="315">
        <v>7.35</v>
      </c>
      <c r="U8" s="315">
        <v>7.25</v>
      </c>
      <c r="V8" s="315">
        <v>7.32</v>
      </c>
      <c r="W8" s="315">
        <v>7.19</v>
      </c>
      <c r="X8" s="315">
        <v>7.11</v>
      </c>
      <c r="Y8" s="315">
        <v>7.1</v>
      </c>
      <c r="Z8" s="663">
        <f t="shared" si="3"/>
        <v>-0.14064697609001975</v>
      </c>
      <c r="AA8" s="663">
        <f t="shared" si="4"/>
        <v>-2.1139705882353144</v>
      </c>
      <c r="AB8" s="663">
        <f t="shared" si="2"/>
        <v>-2.3623658067918107</v>
      </c>
    </row>
    <row r="9" spans="1:29" ht="18" customHeight="1" thickBot="1">
      <c r="A9" s="320" t="s">
        <v>5</v>
      </c>
      <c r="B9" s="312" t="s">
        <v>33</v>
      </c>
      <c r="C9" s="315">
        <v>1.7</v>
      </c>
      <c r="D9" s="315">
        <v>1.8</v>
      </c>
      <c r="E9" s="315">
        <v>1.4</v>
      </c>
      <c r="F9" s="315">
        <v>1.5</v>
      </c>
      <c r="G9" s="315">
        <v>1.5</v>
      </c>
      <c r="H9" s="315">
        <v>1.6</v>
      </c>
      <c r="I9" s="315">
        <v>1.5</v>
      </c>
      <c r="J9" s="315">
        <v>1.5</v>
      </c>
      <c r="K9" s="315">
        <v>1.5</v>
      </c>
      <c r="L9" s="315">
        <v>1.5</v>
      </c>
      <c r="M9" s="315">
        <v>1.61</v>
      </c>
      <c r="N9" s="315">
        <v>1.56</v>
      </c>
      <c r="O9" s="315">
        <v>1.43</v>
      </c>
      <c r="P9" s="315">
        <v>1.38</v>
      </c>
      <c r="Q9" s="315">
        <v>1.38</v>
      </c>
      <c r="R9" s="315">
        <v>1.39</v>
      </c>
      <c r="S9" s="315">
        <v>1.35</v>
      </c>
      <c r="T9" s="315">
        <v>1.28</v>
      </c>
      <c r="U9" s="315">
        <v>1.42</v>
      </c>
      <c r="V9" s="315">
        <v>1.39</v>
      </c>
      <c r="W9" s="315">
        <v>1.38</v>
      </c>
      <c r="X9" s="315">
        <v>1.4</v>
      </c>
      <c r="Y9" s="315">
        <v>1.39</v>
      </c>
      <c r="Z9" s="663">
        <f t="shared" si="3"/>
        <v>-0.71428571428571175</v>
      </c>
      <c r="AA9" s="663">
        <f t="shared" si="4"/>
        <v>2.2204460492503131E-14</v>
      </c>
      <c r="AB9" s="663">
        <f t="shared" si="2"/>
        <v>-0.86633923554794157</v>
      </c>
    </row>
    <row r="10" spans="1:29" ht="18" customHeight="1" thickBot="1">
      <c r="A10" s="320" t="s">
        <v>127</v>
      </c>
      <c r="B10" s="312" t="s">
        <v>34</v>
      </c>
      <c r="C10" s="315">
        <v>35.79</v>
      </c>
      <c r="D10" s="315">
        <v>35.79</v>
      </c>
      <c r="E10" s="315">
        <v>32.409999999999997</v>
      </c>
      <c r="F10" s="315">
        <v>32.409999999999997</v>
      </c>
      <c r="G10" s="315">
        <v>32.409999999999997</v>
      </c>
      <c r="H10" s="315">
        <v>32.409999999999997</v>
      </c>
      <c r="I10" s="315">
        <v>32.409999999999997</v>
      </c>
      <c r="J10" s="315">
        <v>31.76</v>
      </c>
      <c r="K10" s="315">
        <v>31.76</v>
      </c>
      <c r="L10" s="315">
        <v>31.76</v>
      </c>
      <c r="M10" s="315">
        <v>31.76</v>
      </c>
      <c r="N10" s="315">
        <v>31.76</v>
      </c>
      <c r="O10" s="315">
        <v>31.74</v>
      </c>
      <c r="P10" s="315">
        <v>31.74</v>
      </c>
      <c r="Q10" s="315">
        <v>31.74</v>
      </c>
      <c r="R10" s="315">
        <v>31.74</v>
      </c>
      <c r="S10" s="315">
        <v>31.74</v>
      </c>
      <c r="T10" s="315">
        <v>33.979999999999997</v>
      </c>
      <c r="U10" s="315">
        <v>33.979999999999997</v>
      </c>
      <c r="V10" s="315">
        <v>33.979999999999997</v>
      </c>
      <c r="W10" s="315">
        <v>33.979999999999997</v>
      </c>
      <c r="X10" s="315">
        <v>33.979999999999997</v>
      </c>
      <c r="Y10" s="315">
        <v>33.979999999999997</v>
      </c>
      <c r="Z10" s="663">
        <f t="shared" si="3"/>
        <v>0</v>
      </c>
      <c r="AA10" s="663">
        <f t="shared" si="4"/>
        <v>0</v>
      </c>
      <c r="AB10" s="663">
        <f t="shared" si="2"/>
        <v>0.67793242729741188</v>
      </c>
    </row>
    <row r="11" spans="1:29" ht="18" customHeight="1" thickBot="1">
      <c r="A11" s="320" t="s">
        <v>6</v>
      </c>
      <c r="B11" s="312" t="s">
        <v>35</v>
      </c>
      <c r="C11" s="315">
        <v>7.2</v>
      </c>
      <c r="D11" s="315">
        <v>1.3</v>
      </c>
      <c r="E11" s="315">
        <v>0.6</v>
      </c>
      <c r="F11" s="315">
        <v>0.6</v>
      </c>
      <c r="G11" s="315">
        <v>0.9</v>
      </c>
      <c r="H11" s="315">
        <v>1.2</v>
      </c>
      <c r="I11" s="315">
        <v>1.1000000000000001</v>
      </c>
      <c r="J11" s="315">
        <v>1.1000000000000001</v>
      </c>
      <c r="K11" s="315">
        <v>0.9</v>
      </c>
      <c r="L11" s="315">
        <v>0.9</v>
      </c>
      <c r="M11" s="315">
        <v>0.8</v>
      </c>
      <c r="N11" s="315">
        <v>0.9</v>
      </c>
      <c r="O11" s="315">
        <v>0.7</v>
      </c>
      <c r="P11" s="315">
        <v>0.9</v>
      </c>
      <c r="Q11" s="315">
        <v>0.9</v>
      </c>
      <c r="R11" s="315">
        <v>0.6</v>
      </c>
      <c r="S11" s="315">
        <v>0.51</v>
      </c>
      <c r="T11" s="315">
        <v>0.48</v>
      </c>
      <c r="U11" s="315">
        <v>0.6</v>
      </c>
      <c r="V11" s="315">
        <v>0.56999999999999995</v>
      </c>
      <c r="W11" s="315">
        <v>0.62</v>
      </c>
      <c r="X11" s="315">
        <v>0.73</v>
      </c>
      <c r="Y11" s="315">
        <v>0.73</v>
      </c>
      <c r="Z11" s="663">
        <f t="shared" si="3"/>
        <v>0</v>
      </c>
      <c r="AA11" s="663">
        <f t="shared" si="4"/>
        <v>22.346368715083798</v>
      </c>
      <c r="AB11" s="663">
        <f t="shared" si="2"/>
        <v>-2.8358342136926451</v>
      </c>
    </row>
    <row r="12" spans="1:29" ht="18" customHeight="1" thickBot="1">
      <c r="A12" s="320" t="s">
        <v>7</v>
      </c>
      <c r="B12" s="312" t="s">
        <v>36</v>
      </c>
      <c r="C12" s="315">
        <v>0.59</v>
      </c>
      <c r="D12" s="315">
        <v>0.59</v>
      </c>
      <c r="E12" s="315">
        <v>0.63</v>
      </c>
      <c r="F12" s="315">
        <v>0.63</v>
      </c>
      <c r="G12" s="315">
        <v>0.63</v>
      </c>
      <c r="H12" s="315">
        <v>0.63</v>
      </c>
      <c r="I12" s="315">
        <v>0.64</v>
      </c>
      <c r="J12" s="315">
        <v>0.62</v>
      </c>
      <c r="K12" s="315">
        <v>0.62</v>
      </c>
      <c r="L12" s="315">
        <v>0.62</v>
      </c>
      <c r="M12" s="315">
        <v>0.62</v>
      </c>
      <c r="N12" s="315">
        <v>0.62</v>
      </c>
      <c r="O12" s="315">
        <v>0.62</v>
      </c>
      <c r="P12" s="315">
        <v>0.62</v>
      </c>
      <c r="Q12" s="315">
        <v>0.64</v>
      </c>
      <c r="R12" s="315">
        <v>0.64</v>
      </c>
      <c r="S12" s="315">
        <v>0.7</v>
      </c>
      <c r="T12" s="315">
        <v>0.7</v>
      </c>
      <c r="U12" s="315">
        <v>0.71</v>
      </c>
      <c r="V12" s="315">
        <v>0.71</v>
      </c>
      <c r="W12" s="315">
        <v>0.71</v>
      </c>
      <c r="X12" s="315">
        <v>0.71</v>
      </c>
      <c r="Y12" s="315">
        <v>0.71</v>
      </c>
      <c r="Z12" s="663">
        <f t="shared" si="3"/>
        <v>0</v>
      </c>
      <c r="AA12" s="663">
        <f t="shared" si="4"/>
        <v>0</v>
      </c>
      <c r="AB12" s="663">
        <f t="shared" si="2"/>
        <v>1.3646828565319957</v>
      </c>
    </row>
    <row r="13" spans="1:29" ht="18" customHeight="1" thickBot="1">
      <c r="A13" s="320" t="s">
        <v>8</v>
      </c>
      <c r="B13" s="312" t="s">
        <v>37</v>
      </c>
      <c r="C13" s="315">
        <v>14.94</v>
      </c>
      <c r="D13" s="315">
        <v>14.42</v>
      </c>
      <c r="E13" s="315">
        <v>14.3</v>
      </c>
      <c r="F13" s="315">
        <v>10.9</v>
      </c>
      <c r="G13" s="315">
        <v>10.8</v>
      </c>
      <c r="H13" s="315">
        <v>10.7</v>
      </c>
      <c r="I13" s="315">
        <v>10.7</v>
      </c>
      <c r="J13" s="315">
        <v>12.2</v>
      </c>
      <c r="K13" s="315">
        <v>12.2</v>
      </c>
      <c r="L13" s="315">
        <v>13.8</v>
      </c>
      <c r="M13" s="315">
        <v>13.52</v>
      </c>
      <c r="N13" s="315">
        <v>13.48</v>
      </c>
      <c r="O13" s="315">
        <v>12.47</v>
      </c>
      <c r="P13" s="315">
        <v>12.95</v>
      </c>
      <c r="Q13" s="315">
        <v>12.26</v>
      </c>
      <c r="R13" s="315">
        <v>11.85</v>
      </c>
      <c r="S13" s="315">
        <v>10.039999999999999</v>
      </c>
      <c r="T13" s="315">
        <v>9.6</v>
      </c>
      <c r="U13" s="315">
        <v>10.35</v>
      </c>
      <c r="V13" s="315">
        <v>9.82</v>
      </c>
      <c r="W13" s="315">
        <v>14.38</v>
      </c>
      <c r="X13" s="315">
        <v>10.25</v>
      </c>
      <c r="Y13" s="315">
        <v>14.39</v>
      </c>
      <c r="Z13" s="663">
        <f t="shared" si="3"/>
        <v>40.390243902439039</v>
      </c>
      <c r="AA13" s="663">
        <f t="shared" si="4"/>
        <v>41.913214990138094</v>
      </c>
      <c r="AB13" s="663">
        <f t="shared" ref="AB13:AB32" si="5">((((SUM(U13:Y13)-MIN(U13:Y13)-MAX(U13:Y13))/3)/((SUM(K13:O13)-MIN(K13:O13)-MAX(K13:O13))/3))^(1/($Y$4-$O$4))-1)*100</f>
        <v>-1.2003814437507421</v>
      </c>
    </row>
    <row r="14" spans="1:29" ht="18" customHeight="1" thickBot="1">
      <c r="A14" s="320" t="s">
        <v>9</v>
      </c>
      <c r="B14" s="312" t="s">
        <v>38</v>
      </c>
      <c r="C14" s="315">
        <v>48.8</v>
      </c>
      <c r="D14" s="315">
        <v>45.4</v>
      </c>
      <c r="E14" s="315">
        <v>43.2</v>
      </c>
      <c r="F14" s="315">
        <v>46</v>
      </c>
      <c r="G14" s="315">
        <v>42.2</v>
      </c>
      <c r="H14" s="315">
        <v>39</v>
      </c>
      <c r="I14" s="315">
        <v>37.840000000000003</v>
      </c>
      <c r="J14" s="315">
        <v>36.090000000000003</v>
      </c>
      <c r="K14" s="315">
        <v>34.666666666666671</v>
      </c>
      <c r="L14" s="315">
        <v>33.614444444444445</v>
      </c>
      <c r="M14" s="315">
        <v>31.82</v>
      </c>
      <c r="N14" s="315">
        <v>31.51</v>
      </c>
      <c r="O14" s="315">
        <v>30.79</v>
      </c>
      <c r="P14" s="315">
        <v>30.79</v>
      </c>
      <c r="Q14" s="315">
        <v>30.73</v>
      </c>
      <c r="R14" s="315">
        <v>30.72</v>
      </c>
      <c r="S14" s="315">
        <v>30.87</v>
      </c>
      <c r="T14" s="315">
        <v>30.55</v>
      </c>
      <c r="U14" s="315">
        <v>29.93</v>
      </c>
      <c r="V14" s="315">
        <v>29.64</v>
      </c>
      <c r="W14" s="315">
        <v>29.49</v>
      </c>
      <c r="X14" s="315">
        <v>29.45</v>
      </c>
      <c r="Y14" s="315">
        <v>29.49</v>
      </c>
      <c r="Z14" s="663">
        <f t="shared" si="3"/>
        <v>0.13582342954159277</v>
      </c>
      <c r="AA14" s="663">
        <f t="shared" si="4"/>
        <v>-0.66247473613295638</v>
      </c>
      <c r="AB14" s="663">
        <f t="shared" si="5"/>
        <v>-0.89378687391555856</v>
      </c>
    </row>
    <row r="15" spans="1:29" ht="18" customHeight="1" thickBot="1">
      <c r="A15" s="320" t="s">
        <v>10</v>
      </c>
      <c r="B15" s="312" t="s">
        <v>39</v>
      </c>
      <c r="C15" s="315">
        <v>61.73</v>
      </c>
      <c r="D15" s="315">
        <v>59.99</v>
      </c>
      <c r="E15" s="315">
        <v>59.31</v>
      </c>
      <c r="F15" s="315">
        <v>58.92</v>
      </c>
      <c r="G15" s="315">
        <v>58.18</v>
      </c>
      <c r="H15" s="315">
        <v>57.95</v>
      </c>
      <c r="I15" s="315">
        <v>55.35</v>
      </c>
      <c r="J15" s="315">
        <v>55.08</v>
      </c>
      <c r="K15" s="315">
        <v>54.48</v>
      </c>
      <c r="L15" s="315">
        <v>54.4</v>
      </c>
      <c r="M15" s="315">
        <v>53.98</v>
      </c>
      <c r="N15" s="315">
        <v>52.8</v>
      </c>
      <c r="O15" s="315">
        <v>51.79</v>
      </c>
      <c r="P15" s="315">
        <v>50.68</v>
      </c>
      <c r="Q15" s="315">
        <v>50.17</v>
      </c>
      <c r="R15" s="315">
        <v>49.65</v>
      </c>
      <c r="S15" s="315">
        <v>49.65</v>
      </c>
      <c r="T15" s="315">
        <v>50.31</v>
      </c>
      <c r="U15" s="315">
        <v>50.54</v>
      </c>
      <c r="V15" s="315">
        <v>50.37</v>
      </c>
      <c r="W15" s="315">
        <v>50.15</v>
      </c>
      <c r="X15" s="315">
        <v>50.2</v>
      </c>
      <c r="Y15" s="315">
        <v>50</v>
      </c>
      <c r="Z15" s="663">
        <f t="shared" si="3"/>
        <v>-0.39840637450200278</v>
      </c>
      <c r="AA15" s="663">
        <f t="shared" si="4"/>
        <v>-0.58324496288439942</v>
      </c>
      <c r="AB15" s="663">
        <f t="shared" si="5"/>
        <v>-0.66873338006595562</v>
      </c>
    </row>
    <row r="16" spans="1:29" ht="18" customHeight="1" thickBot="1">
      <c r="A16" s="320" t="s">
        <v>11</v>
      </c>
      <c r="B16" s="312" t="s">
        <v>40</v>
      </c>
      <c r="C16" s="315">
        <v>4.1900000000000004</v>
      </c>
      <c r="D16" s="315">
        <v>4.83</v>
      </c>
      <c r="E16" s="315">
        <v>5.37</v>
      </c>
      <c r="F16" s="315">
        <v>6.22</v>
      </c>
      <c r="G16" s="315">
        <v>5.25</v>
      </c>
      <c r="H16" s="315">
        <v>5.63</v>
      </c>
      <c r="I16" s="315">
        <v>5.86</v>
      </c>
      <c r="J16" s="315">
        <v>5.99</v>
      </c>
      <c r="K16" s="315">
        <v>6.4</v>
      </c>
      <c r="L16" s="315">
        <v>6.52</v>
      </c>
      <c r="M16" s="315">
        <v>6.6</v>
      </c>
      <c r="N16" s="315">
        <v>6.55</v>
      </c>
      <c r="O16" s="315">
        <v>5.98</v>
      </c>
      <c r="P16" s="315">
        <v>5.38</v>
      </c>
      <c r="Q16" s="315">
        <v>5.94</v>
      </c>
      <c r="R16" s="315">
        <v>5.76</v>
      </c>
      <c r="S16" s="315">
        <v>5.89</v>
      </c>
      <c r="T16" s="315">
        <v>4.84</v>
      </c>
      <c r="U16" s="315">
        <v>4.7300000000000004</v>
      </c>
      <c r="V16" s="315">
        <v>4.95</v>
      </c>
      <c r="W16" s="315">
        <v>4.3600000000000003</v>
      </c>
      <c r="X16" s="315">
        <v>4.3899999999999997</v>
      </c>
      <c r="Y16" s="315">
        <v>4</v>
      </c>
      <c r="Z16" s="663">
        <f t="shared" si="3"/>
        <v>-8.8838268792710622</v>
      </c>
      <c r="AA16" s="663">
        <f t="shared" si="4"/>
        <v>-14.040114613180521</v>
      </c>
      <c r="AB16" s="663">
        <f t="shared" si="5"/>
        <v>-3.6099081593502724</v>
      </c>
    </row>
    <row r="17" spans="1:28" ht="18" customHeight="1" thickBot="1">
      <c r="A17" s="320" t="s">
        <v>12</v>
      </c>
      <c r="B17" s="312" t="s">
        <v>41</v>
      </c>
      <c r="C17" s="315">
        <v>67.400000000000006</v>
      </c>
      <c r="D17" s="315">
        <v>66.599999999999994</v>
      </c>
      <c r="E17" s="315">
        <v>64.400000000000006</v>
      </c>
      <c r="F17" s="315">
        <v>61.3</v>
      </c>
      <c r="G17" s="315">
        <v>61.7</v>
      </c>
      <c r="H17" s="315">
        <v>61.7</v>
      </c>
      <c r="I17" s="315">
        <v>61.7</v>
      </c>
      <c r="J17" s="315">
        <v>60.6</v>
      </c>
      <c r="K17" s="315">
        <v>59.1</v>
      </c>
      <c r="L17" s="315">
        <v>59.3</v>
      </c>
      <c r="M17" s="315">
        <v>54.468000000000004</v>
      </c>
      <c r="N17" s="315">
        <v>54.045000000000002</v>
      </c>
      <c r="O17" s="315">
        <v>51.872</v>
      </c>
      <c r="P17" s="315">
        <v>53.006</v>
      </c>
      <c r="Q17" s="315">
        <v>52</v>
      </c>
      <c r="R17" s="315">
        <v>52.156999999999996</v>
      </c>
      <c r="S17" s="315">
        <v>52.774999999999999</v>
      </c>
      <c r="T17" s="315">
        <v>53.585999999999999</v>
      </c>
      <c r="U17" s="315">
        <v>55.063000000000002</v>
      </c>
      <c r="V17" s="315">
        <v>54.996000000000002</v>
      </c>
      <c r="W17" s="315">
        <v>54.905999999999999</v>
      </c>
      <c r="X17" s="315">
        <v>54.47</v>
      </c>
      <c r="Y17" s="315">
        <v>56.655000000000001</v>
      </c>
      <c r="Z17" s="663">
        <f t="shared" si="3"/>
        <v>4.0113824123370723</v>
      </c>
      <c r="AA17" s="663">
        <f t="shared" si="4"/>
        <v>3.4026476528849159</v>
      </c>
      <c r="AB17" s="663">
        <f t="shared" si="5"/>
        <v>-0.15911747854123748</v>
      </c>
    </row>
    <row r="18" spans="1:28" ht="18" customHeight="1" thickBot="1">
      <c r="A18" s="320" t="s">
        <v>13</v>
      </c>
      <c r="B18" s="312" t="s">
        <v>42</v>
      </c>
      <c r="C18" s="315">
        <v>1.1000000000000001</v>
      </c>
      <c r="D18" s="315">
        <v>1.1000000000000001</v>
      </c>
      <c r="E18" s="315">
        <v>1.1299999999999999</v>
      </c>
      <c r="F18" s="315">
        <v>1.17</v>
      </c>
      <c r="G18" s="315">
        <v>1.23</v>
      </c>
      <c r="H18" s="315">
        <v>1.27</v>
      </c>
      <c r="I18" s="315">
        <v>1.28</v>
      </c>
      <c r="J18" s="315">
        <v>1.24</v>
      </c>
      <c r="K18" s="315">
        <v>0.94</v>
      </c>
      <c r="L18" s="315">
        <v>1.22</v>
      </c>
      <c r="M18" s="315">
        <v>0.75</v>
      </c>
      <c r="N18" s="315">
        <v>0.84</v>
      </c>
      <c r="O18" s="315">
        <v>0.86</v>
      </c>
      <c r="P18" s="315">
        <v>0.63</v>
      </c>
      <c r="Q18" s="315">
        <v>0.61</v>
      </c>
      <c r="R18" s="315">
        <v>0.61</v>
      </c>
      <c r="S18" s="315">
        <v>0.53</v>
      </c>
      <c r="T18" s="315">
        <v>0.37</v>
      </c>
      <c r="U18" s="315">
        <v>0.37</v>
      </c>
      <c r="V18" s="315">
        <v>0.37</v>
      </c>
      <c r="W18" s="315">
        <v>0.41</v>
      </c>
      <c r="X18" s="315">
        <v>0.4</v>
      </c>
      <c r="Y18" s="315">
        <v>0.38</v>
      </c>
      <c r="Z18" s="663">
        <f t="shared" si="3"/>
        <v>-5.0000000000000044</v>
      </c>
      <c r="AA18" s="663">
        <f t="shared" si="4"/>
        <v>2.2204460492503131E-14</v>
      </c>
      <c r="AB18" s="663">
        <f>((((SUM(U18:Y18)-MIN(U18:Y18)-MAX(U18:Y18))/3)/((SUM(K18:O18)-MIN(K18:O18)-MAX(K18:O18))/3))^(1/($Y$4-$O$4))-1)*100</f>
        <v>-7.9742445411556284</v>
      </c>
    </row>
    <row r="19" spans="1:28" ht="18" customHeight="1" thickBot="1">
      <c r="A19" s="320" t="s">
        <v>14</v>
      </c>
      <c r="B19" s="312" t="s">
        <v>43</v>
      </c>
      <c r="C19" s="315">
        <v>8.1</v>
      </c>
      <c r="D19" s="315">
        <v>8.1</v>
      </c>
      <c r="E19" s="315">
        <v>8.1999999999999993</v>
      </c>
      <c r="F19" s="315">
        <v>8.1999999999999993</v>
      </c>
      <c r="G19" s="315">
        <v>8.3000000000000007</v>
      </c>
      <c r="H19" s="315">
        <v>8.5</v>
      </c>
      <c r="I19" s="315">
        <v>9.5</v>
      </c>
      <c r="J19" s="315">
        <v>7.4</v>
      </c>
      <c r="K19" s="315">
        <v>5.0999999999999996</v>
      </c>
      <c r="L19" s="315">
        <v>4.0999999999999996</v>
      </c>
      <c r="M19" s="315">
        <v>3.4499999999999997</v>
      </c>
      <c r="N19" s="315">
        <v>2.8</v>
      </c>
      <c r="O19" s="315">
        <v>2.5</v>
      </c>
      <c r="P19" s="315">
        <v>2.8</v>
      </c>
      <c r="Q19" s="315">
        <v>2.7</v>
      </c>
      <c r="R19" s="315">
        <v>2.4</v>
      </c>
      <c r="S19" s="315">
        <v>2.4</v>
      </c>
      <c r="T19" s="315">
        <v>3.3</v>
      </c>
      <c r="U19" s="315">
        <v>3.2</v>
      </c>
      <c r="V19" s="315">
        <v>3.44</v>
      </c>
      <c r="W19" s="315">
        <v>3.5</v>
      </c>
      <c r="X19" s="315">
        <v>3.2</v>
      </c>
      <c r="Y19" s="315">
        <v>3.2</v>
      </c>
      <c r="Z19" s="663">
        <f t="shared" si="3"/>
        <v>0</v>
      </c>
      <c r="AA19" s="663">
        <f t="shared" si="4"/>
        <v>-3.4205231388330093</v>
      </c>
      <c r="AB19" s="663">
        <f>((((SUM(U19:Y19)-MIN(U19:Y19)-MAX(U19:Y19))/3)/((SUM(K19:O19)-MIN(K19:O19)-MAX(K19:O19))/3))^(1/($Y$4-$O$4))-1)*100</f>
        <v>-0.50403355283841211</v>
      </c>
    </row>
    <row r="20" spans="1:28" ht="18" customHeight="1" thickBot="1">
      <c r="A20" s="320" t="s">
        <v>15</v>
      </c>
      <c r="B20" s="312" t="s">
        <v>44</v>
      </c>
      <c r="C20" s="315">
        <v>16</v>
      </c>
      <c r="D20" s="315">
        <v>16</v>
      </c>
      <c r="E20" s="315">
        <v>16</v>
      </c>
      <c r="F20" s="315">
        <v>16</v>
      </c>
      <c r="G20" s="315">
        <v>16.02</v>
      </c>
      <c r="H20" s="315">
        <v>17.510000000000002</v>
      </c>
      <c r="I20" s="315">
        <v>13.1</v>
      </c>
      <c r="J20" s="315">
        <v>10.92</v>
      </c>
      <c r="K20" s="315">
        <v>9.1</v>
      </c>
      <c r="L20" s="315">
        <v>9</v>
      </c>
      <c r="M20" s="315">
        <v>9.57</v>
      </c>
      <c r="N20" s="315">
        <v>10.11</v>
      </c>
      <c r="O20" s="315">
        <v>11.83</v>
      </c>
      <c r="P20" s="315">
        <v>11.67</v>
      </c>
      <c r="Q20" s="315">
        <v>11.27</v>
      </c>
      <c r="R20" s="315">
        <v>10.68</v>
      </c>
      <c r="S20" s="315">
        <v>9.6999999999999993</v>
      </c>
      <c r="T20" s="315">
        <v>9.82</v>
      </c>
      <c r="U20" s="315">
        <v>10.130000000000001</v>
      </c>
      <c r="V20" s="315">
        <v>10.18</v>
      </c>
      <c r="W20" s="315">
        <v>10.5</v>
      </c>
      <c r="X20" s="315">
        <v>10.17</v>
      </c>
      <c r="Y20" s="315">
        <v>10.199999999999999</v>
      </c>
      <c r="Z20" s="663">
        <f t="shared" si="3"/>
        <v>0.29498525073745618</v>
      </c>
      <c r="AA20" s="663">
        <f t="shared" si="4"/>
        <v>0.3937007874015519</v>
      </c>
      <c r="AB20" s="663">
        <f t="shared" si="5"/>
        <v>0.59862447927601092</v>
      </c>
    </row>
    <row r="21" spans="1:28" ht="18" customHeight="1" thickBot="1">
      <c r="A21" s="320" t="s">
        <v>16</v>
      </c>
      <c r="B21" s="312" t="s">
        <v>45</v>
      </c>
      <c r="C21" s="315">
        <v>1.1000000000000001</v>
      </c>
      <c r="D21" s="315">
        <v>1.1000000000000001</v>
      </c>
      <c r="E21" s="315">
        <v>1.1000000000000001</v>
      </c>
      <c r="F21" s="315">
        <v>1</v>
      </c>
      <c r="G21" s="315">
        <v>1</v>
      </c>
      <c r="H21" s="315">
        <v>1</v>
      </c>
      <c r="I21" s="315">
        <v>0.23</v>
      </c>
      <c r="J21" s="315">
        <v>0.23</v>
      </c>
      <c r="K21" s="315">
        <v>0.24</v>
      </c>
      <c r="L21" s="315">
        <v>0.24</v>
      </c>
      <c r="M21" s="315">
        <v>0.24</v>
      </c>
      <c r="N21" s="315">
        <v>0.24</v>
      </c>
      <c r="O21" s="315">
        <v>0.24</v>
      </c>
      <c r="P21" s="315">
        <v>0.24</v>
      </c>
      <c r="Q21" s="315">
        <v>0.24</v>
      </c>
      <c r="R21" s="315">
        <v>0.26</v>
      </c>
      <c r="S21" s="315">
        <v>0.26</v>
      </c>
      <c r="T21" s="315">
        <v>0.27</v>
      </c>
      <c r="U21" s="315">
        <v>0.27</v>
      </c>
      <c r="V21" s="315">
        <v>0.27</v>
      </c>
      <c r="W21" s="315">
        <v>0.08</v>
      </c>
      <c r="X21" s="315">
        <v>0.1</v>
      </c>
      <c r="Y21" s="315">
        <v>0.1</v>
      </c>
      <c r="Z21" s="663">
        <f t="shared" si="3"/>
        <v>0</v>
      </c>
      <c r="AA21" s="663">
        <f t="shared" si="4"/>
        <v>-53.125</v>
      </c>
      <c r="AB21" s="663">
        <f t="shared" si="5"/>
        <v>-4.1755056680653935</v>
      </c>
    </row>
    <row r="22" spans="1:28" ht="18" customHeight="1" thickBot="1">
      <c r="A22" s="320" t="s">
        <v>17</v>
      </c>
      <c r="B22" s="312" t="s">
        <v>46</v>
      </c>
      <c r="C22" s="315">
        <v>41</v>
      </c>
      <c r="D22" s="315">
        <v>41</v>
      </c>
      <c r="E22" s="315">
        <v>35.799999999999997</v>
      </c>
      <c r="F22" s="315">
        <v>43.5</v>
      </c>
      <c r="G22" s="315">
        <v>43.2</v>
      </c>
      <c r="H22" s="315">
        <v>42</v>
      </c>
      <c r="I22" s="315">
        <v>45.5</v>
      </c>
      <c r="J22" s="315">
        <v>43.48</v>
      </c>
      <c r="K22" s="315">
        <v>43.08</v>
      </c>
      <c r="L22" s="315">
        <v>42.15</v>
      </c>
      <c r="M22" s="315">
        <v>34.03</v>
      </c>
      <c r="N22" s="315">
        <v>33.090000000000003</v>
      </c>
      <c r="O22" s="315">
        <v>32.04</v>
      </c>
      <c r="P22" s="315">
        <v>33.36</v>
      </c>
      <c r="Q22" s="315">
        <v>33.26</v>
      </c>
      <c r="R22" s="315">
        <v>32.799999999999997</v>
      </c>
      <c r="S22" s="315">
        <v>32.49</v>
      </c>
      <c r="T22" s="315">
        <v>32.17</v>
      </c>
      <c r="U22" s="315">
        <v>31.84</v>
      </c>
      <c r="V22" s="315">
        <v>30.97</v>
      </c>
      <c r="W22" s="315">
        <v>25.97</v>
      </c>
      <c r="X22" s="315">
        <v>25.02</v>
      </c>
      <c r="Y22" s="315">
        <v>25.97</v>
      </c>
      <c r="Z22" s="663">
        <f t="shared" si="3"/>
        <v>3.7969624300559612</v>
      </c>
      <c r="AA22" s="663">
        <f t="shared" si="4"/>
        <v>-12.243748592025238</v>
      </c>
      <c r="AB22" s="663">
        <f t="shared" si="5"/>
        <v>-2.7229039957154311</v>
      </c>
    </row>
    <row r="23" spans="1:28" ht="18" customHeight="1" thickBot="1">
      <c r="A23" s="320" t="s">
        <v>18</v>
      </c>
      <c r="B23" s="312" t="s">
        <v>47</v>
      </c>
      <c r="C23" s="315" t="s">
        <v>62</v>
      </c>
      <c r="D23" s="315" t="s">
        <v>62</v>
      </c>
      <c r="E23" s="315" t="s">
        <v>62</v>
      </c>
      <c r="F23" s="315" t="s">
        <v>62</v>
      </c>
      <c r="G23" s="315" t="s">
        <v>62</v>
      </c>
      <c r="H23" s="315" t="s">
        <v>62</v>
      </c>
      <c r="I23" s="315" t="s">
        <v>62</v>
      </c>
      <c r="J23" s="315" t="s">
        <v>62</v>
      </c>
      <c r="K23" s="315" t="s">
        <v>62</v>
      </c>
      <c r="L23" s="315" t="s">
        <v>62</v>
      </c>
      <c r="M23" s="315" t="s">
        <v>62</v>
      </c>
      <c r="N23" s="315" t="s">
        <v>62</v>
      </c>
      <c r="O23" s="315" t="s">
        <v>62</v>
      </c>
      <c r="P23" s="315" t="s">
        <v>62</v>
      </c>
      <c r="Q23" s="315" t="s">
        <v>62</v>
      </c>
      <c r="R23" s="315" t="s">
        <v>62</v>
      </c>
      <c r="S23" s="315" t="s">
        <v>62</v>
      </c>
      <c r="T23" s="315" t="s">
        <v>62</v>
      </c>
      <c r="U23" s="315" t="s">
        <v>62</v>
      </c>
      <c r="V23" s="315" t="s">
        <v>62</v>
      </c>
      <c r="W23" s="315" t="s">
        <v>62</v>
      </c>
      <c r="X23" s="315" t="s">
        <v>62</v>
      </c>
      <c r="Y23" s="315" t="s">
        <v>62</v>
      </c>
      <c r="Z23" s="663"/>
      <c r="AA23" s="663"/>
      <c r="AB23" s="663"/>
    </row>
    <row r="24" spans="1:28" ht="18" customHeight="1" thickBot="1">
      <c r="A24" s="320" t="s">
        <v>19</v>
      </c>
      <c r="B24" s="312" t="s">
        <v>48</v>
      </c>
      <c r="C24" s="315">
        <v>12.8</v>
      </c>
      <c r="D24" s="315">
        <v>11.7</v>
      </c>
      <c r="E24" s="315">
        <v>11.2</v>
      </c>
      <c r="F24" s="315">
        <v>10.3</v>
      </c>
      <c r="G24" s="315">
        <v>10.199999999999999</v>
      </c>
      <c r="H24" s="315">
        <v>9.6999999999999993</v>
      </c>
      <c r="I24" s="315">
        <v>9.56</v>
      </c>
      <c r="J24" s="315">
        <v>9.3800000000000008</v>
      </c>
      <c r="K24" s="315">
        <v>9.3000000000000007</v>
      </c>
      <c r="L24" s="315">
        <v>9.1300000000000008</v>
      </c>
      <c r="M24" s="315">
        <v>8.68</v>
      </c>
      <c r="N24" s="315">
        <v>8.27</v>
      </c>
      <c r="O24" s="315">
        <v>7.95</v>
      </c>
      <c r="P24" s="315">
        <v>7.91</v>
      </c>
      <c r="Q24" s="315">
        <v>7.85</v>
      </c>
      <c r="R24" s="315">
        <v>7.6</v>
      </c>
      <c r="S24" s="315">
        <v>7.3</v>
      </c>
      <c r="T24" s="315">
        <v>7</v>
      </c>
      <c r="U24" s="315">
        <v>6.6</v>
      </c>
      <c r="V24" s="315">
        <v>6.42</v>
      </c>
      <c r="W24" s="315">
        <v>6.2</v>
      </c>
      <c r="X24" s="315">
        <v>5.97</v>
      </c>
      <c r="Y24" s="315">
        <v>5.97</v>
      </c>
      <c r="Z24" s="663">
        <f t="shared" si="3"/>
        <v>0</v>
      </c>
      <c r="AA24" s="663">
        <f t="shared" si="4"/>
        <v>-6.8158168574401596</v>
      </c>
      <c r="AB24" s="663">
        <f t="shared" si="5"/>
        <v>-3.3287842724590955</v>
      </c>
    </row>
    <row r="25" spans="1:28" ht="18" customHeight="1" thickBot="1">
      <c r="A25" s="320" t="s">
        <v>20</v>
      </c>
      <c r="B25" s="312" t="s">
        <v>49</v>
      </c>
      <c r="C25" s="315">
        <v>6</v>
      </c>
      <c r="D25" s="315">
        <v>6.1</v>
      </c>
      <c r="E25" s="315">
        <v>5.9</v>
      </c>
      <c r="F25" s="315">
        <v>5.9</v>
      </c>
      <c r="G25" s="315">
        <v>6.1</v>
      </c>
      <c r="H25" s="315">
        <v>6.1</v>
      </c>
      <c r="I25" s="315">
        <v>6.1</v>
      </c>
      <c r="J25" s="315">
        <v>6.06</v>
      </c>
      <c r="K25" s="315">
        <v>6.03</v>
      </c>
      <c r="L25" s="315">
        <v>6.05</v>
      </c>
      <c r="M25" s="315">
        <v>6.05</v>
      </c>
      <c r="N25" s="315">
        <v>6.05</v>
      </c>
      <c r="O25" s="315">
        <v>6.05</v>
      </c>
      <c r="P25" s="315">
        <v>6.97</v>
      </c>
      <c r="Q25" s="315">
        <v>6.76</v>
      </c>
      <c r="R25" s="315">
        <v>6.62</v>
      </c>
      <c r="S25" s="315">
        <v>6.67</v>
      </c>
      <c r="T25" s="315">
        <v>6.67</v>
      </c>
      <c r="U25" s="315">
        <v>6.74</v>
      </c>
      <c r="V25" s="315">
        <v>6.59</v>
      </c>
      <c r="W25" s="315">
        <v>6.43</v>
      </c>
      <c r="X25" s="315">
        <v>6.35</v>
      </c>
      <c r="Y25" s="315">
        <v>6.3</v>
      </c>
      <c r="Z25" s="663">
        <f t="shared" si="3"/>
        <v>-0.78740157480314821</v>
      </c>
      <c r="AA25" s="663">
        <f t="shared" si="4"/>
        <v>-4.0121889283900369</v>
      </c>
      <c r="AB25" s="663">
        <f t="shared" si="5"/>
        <v>0.65266983434133508</v>
      </c>
    </row>
    <row r="26" spans="1:28" ht="18" customHeight="1" thickBot="1">
      <c r="A26" s="320" t="s">
        <v>21</v>
      </c>
      <c r="B26" s="312" t="s">
        <v>50</v>
      </c>
      <c r="C26" s="315">
        <v>165.1</v>
      </c>
      <c r="D26" s="315">
        <v>166.4</v>
      </c>
      <c r="E26" s="315">
        <v>168.5</v>
      </c>
      <c r="F26" s="315">
        <v>159.30000000000001</v>
      </c>
      <c r="G26" s="315">
        <v>175.2</v>
      </c>
      <c r="H26" s="315">
        <v>169.7</v>
      </c>
      <c r="I26" s="315">
        <v>162</v>
      </c>
      <c r="J26" s="315">
        <v>175.6</v>
      </c>
      <c r="K26" s="315">
        <v>171.96</v>
      </c>
      <c r="L26" s="315">
        <v>173.61</v>
      </c>
      <c r="M26" s="315">
        <v>170.4</v>
      </c>
      <c r="N26" s="315">
        <v>183.5</v>
      </c>
      <c r="O26" s="315">
        <v>194.7</v>
      </c>
      <c r="P26" s="315">
        <v>162.4</v>
      </c>
      <c r="Q26" s="315">
        <v>163.1</v>
      </c>
      <c r="R26" s="315">
        <v>180.4</v>
      </c>
      <c r="S26" s="315">
        <v>164.76</v>
      </c>
      <c r="T26" s="315">
        <v>162.53</v>
      </c>
      <c r="U26" s="315">
        <v>166.15</v>
      </c>
      <c r="V26" s="315">
        <v>155.62</v>
      </c>
      <c r="W26" s="315">
        <v>152.6</v>
      </c>
      <c r="X26" s="315">
        <v>161.9</v>
      </c>
      <c r="Y26" s="315">
        <v>159.4</v>
      </c>
      <c r="Z26" s="663">
        <f t="shared" si="3"/>
        <v>-1.5441630636195192</v>
      </c>
      <c r="AA26" s="663">
        <f t="shared" si="4"/>
        <v>-0.38537652327881311</v>
      </c>
      <c r="AB26" s="663">
        <f t="shared" si="5"/>
        <v>-1.0323541269840586</v>
      </c>
    </row>
    <row r="27" spans="1:28" ht="18" customHeight="1" thickBot="1">
      <c r="A27" s="320" t="s">
        <v>22</v>
      </c>
      <c r="B27" s="312" t="s">
        <v>51</v>
      </c>
      <c r="C27" s="315">
        <v>21.12</v>
      </c>
      <c r="D27" s="315">
        <v>20.399999999999999</v>
      </c>
      <c r="E27" s="315">
        <v>19.73</v>
      </c>
      <c r="F27" s="315">
        <v>19.07</v>
      </c>
      <c r="G27" s="315">
        <v>17.97</v>
      </c>
      <c r="H27" s="315">
        <v>16.84</v>
      </c>
      <c r="I27" s="315">
        <v>15.7</v>
      </c>
      <c r="J27" s="315">
        <v>14.56</v>
      </c>
      <c r="K27" s="315">
        <v>13.76</v>
      </c>
      <c r="L27" s="315">
        <v>12.57</v>
      </c>
      <c r="M27" s="315">
        <v>12.45</v>
      </c>
      <c r="N27" s="315">
        <v>12.54</v>
      </c>
      <c r="O27" s="315">
        <v>12.9</v>
      </c>
      <c r="P27" s="315">
        <v>13.66</v>
      </c>
      <c r="Q27" s="315">
        <v>13.85</v>
      </c>
      <c r="R27" s="315">
        <v>14.01</v>
      </c>
      <c r="S27" s="315">
        <v>14.16</v>
      </c>
      <c r="T27" s="315">
        <v>13.85</v>
      </c>
      <c r="U27" s="315">
        <v>13.61</v>
      </c>
      <c r="V27" s="315">
        <v>14.31</v>
      </c>
      <c r="W27" s="315">
        <v>14.31</v>
      </c>
      <c r="X27" s="315">
        <v>13.92</v>
      </c>
      <c r="Y27" s="315">
        <v>13.92</v>
      </c>
      <c r="Z27" s="663">
        <f t="shared" si="3"/>
        <v>0</v>
      </c>
      <c r="AA27" s="663">
        <f t="shared" si="4"/>
        <v>-0.76045627376425395</v>
      </c>
      <c r="AB27" s="663">
        <f t="shared" si="5"/>
        <v>1.0392167501026339</v>
      </c>
    </row>
    <row r="28" spans="1:28" ht="18" customHeight="1" thickBot="1">
      <c r="A28" s="320" t="s">
        <v>23</v>
      </c>
      <c r="B28" s="312" t="s">
        <v>52</v>
      </c>
      <c r="C28" s="315">
        <v>71.02</v>
      </c>
      <c r="D28" s="315">
        <v>73.010000000000005</v>
      </c>
      <c r="E28" s="315">
        <v>72.430000000000007</v>
      </c>
      <c r="F28" s="315">
        <v>71.59</v>
      </c>
      <c r="G28" s="315">
        <v>73.38</v>
      </c>
      <c r="H28" s="315">
        <v>81.67</v>
      </c>
      <c r="I28" s="315">
        <v>59.3</v>
      </c>
      <c r="J28" s="315">
        <v>59.02</v>
      </c>
      <c r="K28" s="315">
        <v>54.7</v>
      </c>
      <c r="L28" s="315">
        <v>52.64</v>
      </c>
      <c r="M28" s="315">
        <v>56.37</v>
      </c>
      <c r="N28" s="315">
        <v>52.72</v>
      </c>
      <c r="O28" s="315">
        <v>55.37</v>
      </c>
      <c r="P28" s="315">
        <v>60.28</v>
      </c>
      <c r="Q28" s="315">
        <v>56.13</v>
      </c>
      <c r="R28" s="315">
        <v>55.88</v>
      </c>
      <c r="S28" s="315">
        <v>55.53</v>
      </c>
      <c r="T28" s="315">
        <v>55.6</v>
      </c>
      <c r="U28" s="315">
        <v>53.94</v>
      </c>
      <c r="V28" s="315">
        <v>52.74</v>
      </c>
      <c r="W28" s="315">
        <v>52.34</v>
      </c>
      <c r="X28" s="315">
        <v>53.82</v>
      </c>
      <c r="Y28" s="315">
        <v>53.82</v>
      </c>
      <c r="Z28" s="663">
        <f t="shared" si="3"/>
        <v>0</v>
      </c>
      <c r="AA28" s="663">
        <f t="shared" si="4"/>
        <v>0.5981308411215025</v>
      </c>
      <c r="AB28" s="663">
        <f t="shared" si="5"/>
        <v>-0.14903909867539644</v>
      </c>
    </row>
    <row r="29" spans="1:28" ht="18" customHeight="1" thickBot="1">
      <c r="A29" s="320" t="s">
        <v>24</v>
      </c>
      <c r="B29" s="312" t="s">
        <v>53</v>
      </c>
      <c r="C29" s="315">
        <v>3.08</v>
      </c>
      <c r="D29" s="315">
        <v>3.08</v>
      </c>
      <c r="E29" s="315">
        <v>3.1</v>
      </c>
      <c r="F29" s="315">
        <v>3.1</v>
      </c>
      <c r="G29" s="315">
        <v>3.1</v>
      </c>
      <c r="H29" s="315">
        <v>3.1</v>
      </c>
      <c r="I29" s="315">
        <v>3.1</v>
      </c>
      <c r="J29" s="315">
        <v>2.87</v>
      </c>
      <c r="K29" s="315">
        <v>2.87</v>
      </c>
      <c r="L29" s="315">
        <v>2.72</v>
      </c>
      <c r="M29" s="315">
        <v>2.77</v>
      </c>
      <c r="N29" s="315">
        <v>2.73</v>
      </c>
      <c r="O29" s="315">
        <v>2.7</v>
      </c>
      <c r="P29" s="315">
        <v>2.64</v>
      </c>
      <c r="Q29" s="315">
        <v>2.5499999999999998</v>
      </c>
      <c r="R29" s="315">
        <v>2.4700000000000002</v>
      </c>
      <c r="S29" s="315">
        <v>2.42</v>
      </c>
      <c r="T29" s="315">
        <v>2.36</v>
      </c>
      <c r="U29" s="315">
        <v>2.33</v>
      </c>
      <c r="V29" s="315">
        <v>2.27</v>
      </c>
      <c r="W29" s="315">
        <v>2.16</v>
      </c>
      <c r="X29" s="315">
        <v>2.09</v>
      </c>
      <c r="Y29" s="315">
        <v>2.09</v>
      </c>
      <c r="Z29" s="663">
        <f t="shared" si="3"/>
        <v>0</v>
      </c>
      <c r="AA29" s="663">
        <f t="shared" si="4"/>
        <v>-7.2485207100591804</v>
      </c>
      <c r="AB29" s="663">
        <f t="shared" si="5"/>
        <v>-2.2903229584838258</v>
      </c>
    </row>
    <row r="30" spans="1:28" ht="18" customHeight="1" thickBot="1">
      <c r="A30" s="320" t="s">
        <v>25</v>
      </c>
      <c r="B30" s="312" t="s">
        <v>54</v>
      </c>
      <c r="C30" s="315">
        <v>3.1</v>
      </c>
      <c r="D30" s="315">
        <v>4.0999999999999996</v>
      </c>
      <c r="E30" s="315">
        <v>3.7</v>
      </c>
      <c r="F30" s="315">
        <v>3.5</v>
      </c>
      <c r="G30" s="315">
        <v>3.3</v>
      </c>
      <c r="H30" s="315">
        <v>3.2</v>
      </c>
      <c r="I30" s="315">
        <v>3.35</v>
      </c>
      <c r="J30" s="315">
        <v>3.24</v>
      </c>
      <c r="K30" s="315">
        <v>3.43</v>
      </c>
      <c r="L30" s="315">
        <v>2.75</v>
      </c>
      <c r="M30" s="315">
        <v>2.12</v>
      </c>
      <c r="N30" s="315">
        <v>2.29</v>
      </c>
      <c r="O30" s="315">
        <v>2.91</v>
      </c>
      <c r="P30" s="315">
        <v>3.65</v>
      </c>
      <c r="Q30" s="315">
        <v>2.56</v>
      </c>
      <c r="R30" s="315">
        <v>2.38</v>
      </c>
      <c r="S30" s="315">
        <v>2.31</v>
      </c>
      <c r="T30" s="315">
        <v>2.1800000000000002</v>
      </c>
      <c r="U30" s="315">
        <v>2.14</v>
      </c>
      <c r="V30" s="315">
        <v>2.06</v>
      </c>
      <c r="W30" s="315">
        <v>1.8</v>
      </c>
      <c r="X30" s="315">
        <v>1.64</v>
      </c>
      <c r="Y30" s="315">
        <v>1.53</v>
      </c>
      <c r="Z30" s="663">
        <f t="shared" si="3"/>
        <v>-6.7073170731707261</v>
      </c>
      <c r="AA30" s="663">
        <f t="shared" si="4"/>
        <v>-23.500000000000021</v>
      </c>
      <c r="AB30" s="663">
        <f t="shared" si="5"/>
        <v>-3.6171961558062904</v>
      </c>
    </row>
    <row r="31" spans="1:28" ht="18" customHeight="1" thickBot="1">
      <c r="A31" s="320" t="s">
        <v>26</v>
      </c>
      <c r="B31" s="312" t="s">
        <v>55</v>
      </c>
      <c r="C31" s="315">
        <v>0.5</v>
      </c>
      <c r="D31" s="315">
        <v>0.5</v>
      </c>
      <c r="E31" s="315">
        <v>0.6</v>
      </c>
      <c r="F31" s="315">
        <v>0.6</v>
      </c>
      <c r="G31" s="315">
        <v>0.6</v>
      </c>
      <c r="H31" s="315">
        <v>0.6</v>
      </c>
      <c r="I31" s="315">
        <v>0.64</v>
      </c>
      <c r="J31" s="315">
        <v>0.65</v>
      </c>
      <c r="K31" s="315">
        <v>0.67</v>
      </c>
      <c r="L31" s="315">
        <v>0.65</v>
      </c>
      <c r="M31" s="315">
        <v>0.65</v>
      </c>
      <c r="N31" s="315">
        <v>0.67</v>
      </c>
      <c r="O31" s="315">
        <v>0.59</v>
      </c>
      <c r="P31" s="315">
        <v>0.59</v>
      </c>
      <c r="Q31" s="315">
        <v>0.6</v>
      </c>
      <c r="R31" s="315">
        <v>0.63</v>
      </c>
      <c r="S31" s="315">
        <v>0.62</v>
      </c>
      <c r="T31" s="315">
        <v>0.63</v>
      </c>
      <c r="U31" s="315">
        <v>0.63</v>
      </c>
      <c r="V31" s="315">
        <v>0.65</v>
      </c>
      <c r="W31" s="315">
        <v>0.67</v>
      </c>
      <c r="X31" s="315">
        <v>0.62</v>
      </c>
      <c r="Y31" s="315">
        <v>0.62</v>
      </c>
      <c r="Z31" s="663">
        <f t="shared" si="3"/>
        <v>0</v>
      </c>
      <c r="AA31" s="663">
        <f t="shared" si="4"/>
        <v>-2.6178010471204272</v>
      </c>
      <c r="AB31" s="663">
        <f t="shared" si="5"/>
        <v>-0.36114287058652828</v>
      </c>
    </row>
    <row r="32" spans="1:28" ht="18" customHeight="1" thickBot="1">
      <c r="A32" s="320" t="s">
        <v>27</v>
      </c>
      <c r="B32" s="312" t="s">
        <v>56</v>
      </c>
      <c r="C32" s="315">
        <v>1.35</v>
      </c>
      <c r="D32" s="315">
        <v>1.35</v>
      </c>
      <c r="E32" s="315">
        <v>1.39</v>
      </c>
      <c r="F32" s="315">
        <v>1.41</v>
      </c>
      <c r="G32" s="315">
        <v>1.31</v>
      </c>
      <c r="H32" s="315">
        <v>1.39</v>
      </c>
      <c r="I32" s="315">
        <v>1.51</v>
      </c>
      <c r="J32" s="315">
        <v>1.3</v>
      </c>
      <c r="K32" s="315">
        <v>1.43</v>
      </c>
      <c r="L32" s="315">
        <v>1.36</v>
      </c>
      <c r="M32" s="315">
        <v>1.42</v>
      </c>
      <c r="N32" s="315">
        <v>1.31</v>
      </c>
      <c r="O32" s="315">
        <v>1.41</v>
      </c>
      <c r="P32" s="315">
        <v>1.26</v>
      </c>
      <c r="Q32" s="315">
        <v>1.29</v>
      </c>
      <c r="R32" s="315">
        <v>1.33</v>
      </c>
      <c r="S32" s="315">
        <v>1.54</v>
      </c>
      <c r="T32" s="315">
        <v>1.4</v>
      </c>
      <c r="U32" s="315">
        <v>1.41</v>
      </c>
      <c r="V32" s="315">
        <v>1.52</v>
      </c>
      <c r="W32" s="315">
        <v>1.44</v>
      </c>
      <c r="X32" s="315">
        <v>1.46</v>
      </c>
      <c r="Y32" s="315">
        <v>1.5</v>
      </c>
      <c r="Z32" s="663">
        <f t="shared" si="3"/>
        <v>2.7397260273972712</v>
      </c>
      <c r="AA32" s="663">
        <f t="shared" si="4"/>
        <v>4.4083526682134444</v>
      </c>
      <c r="AB32" s="663">
        <f t="shared" si="5"/>
        <v>0.49023581274763028</v>
      </c>
    </row>
    <row r="33" spans="1:28" ht="18" customHeight="1">
      <c r="A33" s="499" t="s">
        <v>989</v>
      </c>
      <c r="B33" s="508"/>
      <c r="C33" s="506"/>
      <c r="D33" s="506"/>
      <c r="E33" s="506"/>
      <c r="F33" s="506"/>
      <c r="G33" s="472"/>
      <c r="H33" s="506"/>
      <c r="I33" s="506"/>
      <c r="J33" s="506"/>
      <c r="K33" s="506"/>
      <c r="L33" s="506"/>
      <c r="M33" s="506"/>
      <c r="N33" s="506"/>
      <c r="O33" s="506"/>
      <c r="P33" s="506"/>
      <c r="Q33" s="506"/>
      <c r="R33" s="506"/>
      <c r="S33" s="506"/>
      <c r="T33" s="506"/>
      <c r="U33" s="506"/>
      <c r="V33" s="506"/>
      <c r="W33" s="506"/>
      <c r="X33" s="506"/>
      <c r="Y33" s="506"/>
      <c r="Z33" s="661"/>
      <c r="AA33" s="661"/>
      <c r="AB33" s="676"/>
    </row>
    <row r="34" spans="1:28" ht="18" customHeight="1">
      <c r="A34" s="483"/>
      <c r="B34" s="508"/>
      <c r="C34" s="506"/>
      <c r="D34" s="506"/>
      <c r="E34" s="506"/>
      <c r="F34" s="506"/>
      <c r="G34" s="506"/>
      <c r="H34" s="506"/>
      <c r="I34" s="506"/>
      <c r="J34" s="506"/>
      <c r="K34" s="506"/>
      <c r="L34" s="506"/>
      <c r="M34" s="506"/>
      <c r="N34" s="506"/>
      <c r="O34" s="506"/>
      <c r="P34" s="506"/>
      <c r="Q34" s="506"/>
      <c r="R34" s="506"/>
      <c r="S34" s="506"/>
      <c r="T34" s="506"/>
      <c r="U34" s="506"/>
      <c r="V34" s="506"/>
      <c r="W34" s="506"/>
      <c r="X34" s="513"/>
      <c r="Y34" s="513"/>
      <c r="Z34" s="661"/>
      <c r="AA34" s="661"/>
      <c r="AB34" s="676"/>
    </row>
    <row r="35" spans="1:28" ht="18" customHeight="1">
      <c r="A35" s="504" t="s">
        <v>879</v>
      </c>
      <c r="B35" s="508"/>
      <c r="C35" s="506"/>
      <c r="D35" s="506"/>
      <c r="E35" s="506"/>
      <c r="F35" s="506"/>
      <c r="G35" s="506"/>
      <c r="H35" s="506"/>
      <c r="I35" s="506"/>
      <c r="J35" s="506"/>
      <c r="K35" s="506"/>
      <c r="L35" s="506"/>
      <c r="M35" s="506"/>
      <c r="N35" s="506"/>
      <c r="O35" s="506"/>
      <c r="P35" s="506"/>
      <c r="Q35" s="506"/>
      <c r="R35" s="506"/>
      <c r="S35" s="506"/>
      <c r="T35" s="506"/>
      <c r="U35" s="506"/>
      <c r="V35" s="506"/>
      <c r="W35" s="506"/>
      <c r="X35" s="443"/>
      <c r="Y35" s="443"/>
      <c r="Z35" s="661"/>
      <c r="AA35" s="661"/>
      <c r="AB35" s="676"/>
    </row>
    <row r="36" spans="1:28" ht="18" customHeight="1">
      <c r="A36" s="210"/>
      <c r="B36" s="211"/>
      <c r="C36" s="771" t="s">
        <v>879</v>
      </c>
      <c r="D36" s="772"/>
      <c r="E36" s="772"/>
      <c r="F36" s="772"/>
      <c r="G36" s="772"/>
      <c r="H36" s="772"/>
      <c r="I36" s="772"/>
      <c r="J36" s="772"/>
      <c r="K36" s="772"/>
      <c r="L36" s="772"/>
      <c r="M36" s="772"/>
      <c r="N36" s="772"/>
      <c r="O36" s="772"/>
      <c r="P36" s="772"/>
      <c r="Q36" s="772"/>
      <c r="R36" s="772"/>
      <c r="S36" s="772"/>
      <c r="T36" s="772"/>
      <c r="U36" s="772"/>
      <c r="V36" s="772"/>
      <c r="W36" s="772"/>
      <c r="X36" s="772"/>
      <c r="Y36" s="774"/>
      <c r="Z36" s="767" t="s">
        <v>58</v>
      </c>
      <c r="AA36" s="768"/>
      <c r="AB36" s="255" t="str">
        <f>AB$3</f>
        <v xml:space="preserve">Annual rate of change
</v>
      </c>
    </row>
    <row r="37" spans="1:28" ht="26.25" thickBot="1">
      <c r="A37" s="210"/>
      <c r="B37" s="211"/>
      <c r="C37" s="465">
        <v>2000</v>
      </c>
      <c r="D37" s="464">
        <v>2001</v>
      </c>
      <c r="E37" s="203">
        <v>2002</v>
      </c>
      <c r="F37" s="464">
        <v>2003</v>
      </c>
      <c r="G37" s="203">
        <v>2004</v>
      </c>
      <c r="H37" s="464">
        <v>2005</v>
      </c>
      <c r="I37" s="203">
        <v>2006</v>
      </c>
      <c r="J37" s="464">
        <v>2007</v>
      </c>
      <c r="K37" s="203">
        <v>2008</v>
      </c>
      <c r="L37" s="464">
        <v>2009</v>
      </c>
      <c r="M37" s="203">
        <v>2010</v>
      </c>
      <c r="N37" s="464">
        <v>2011</v>
      </c>
      <c r="O37" s="203">
        <v>2012</v>
      </c>
      <c r="P37" s="465">
        <v>2013</v>
      </c>
      <c r="Q37" s="203">
        <v>2014</v>
      </c>
      <c r="R37" s="464">
        <v>2015</v>
      </c>
      <c r="S37" s="203">
        <v>2016</v>
      </c>
      <c r="T37" s="203">
        <v>2017</v>
      </c>
      <c r="U37" s="203">
        <v>2018</v>
      </c>
      <c r="V37" s="203">
        <v>2019</v>
      </c>
      <c r="W37" s="203">
        <v>2020</v>
      </c>
      <c r="X37" s="203">
        <v>2021</v>
      </c>
      <c r="Y37" s="203">
        <v>2022</v>
      </c>
      <c r="Z37" s="213" t="str">
        <f>Z4</f>
        <v>2022/2021</v>
      </c>
      <c r="AA37" s="562" t="str">
        <f>AA4</f>
        <v>2022/5-year average</v>
      </c>
      <c r="AB37" s="557" t="str">
        <f>AB4</f>
        <v>2012-2022</v>
      </c>
    </row>
    <row r="38" spans="1:28" ht="18" customHeight="1" thickBot="1">
      <c r="A38" s="558" t="s">
        <v>373</v>
      </c>
      <c r="B38" s="559"/>
      <c r="C38" s="563">
        <f>SUM(C39:C65)</f>
        <v>11866.3</v>
      </c>
      <c r="D38" s="563">
        <f>SUM(D39:D65)</f>
        <v>11880.480000000003</v>
      </c>
      <c r="E38" s="563">
        <f t="shared" ref="E38:Y38" si="6">SUM(E39:E65)</f>
        <v>11241.449999999999</v>
      </c>
      <c r="F38" s="563">
        <f t="shared" si="6"/>
        <v>11477.92</v>
      </c>
      <c r="G38" s="563">
        <f t="shared" si="6"/>
        <v>12477.000000000002</v>
      </c>
      <c r="H38" s="563">
        <f t="shared" si="6"/>
        <v>11303.310000000001</v>
      </c>
      <c r="I38" s="563">
        <f t="shared" si="6"/>
        <v>11372.740000000002</v>
      </c>
      <c r="J38" s="563">
        <f t="shared" si="6"/>
        <v>10394.049999999997</v>
      </c>
      <c r="K38" s="563">
        <f t="shared" si="6"/>
        <v>12125.699999999999</v>
      </c>
      <c r="L38" s="563">
        <f t="shared" si="6"/>
        <v>11804.960000000003</v>
      </c>
      <c r="M38" s="563">
        <f t="shared" si="6"/>
        <v>10535.730000000001</v>
      </c>
      <c r="N38" s="563">
        <f t="shared" si="6"/>
        <v>11695.36</v>
      </c>
      <c r="O38" s="563">
        <f t="shared" si="6"/>
        <v>10723.109999999999</v>
      </c>
      <c r="P38" s="563">
        <f t="shared" si="6"/>
        <v>11705.410000000002</v>
      </c>
      <c r="Q38" s="563">
        <f t="shared" si="6"/>
        <v>12627.62</v>
      </c>
      <c r="R38" s="563">
        <f t="shared" si="6"/>
        <v>12308.130000000001</v>
      </c>
      <c r="S38" s="563">
        <f t="shared" si="6"/>
        <v>12112.259999999998</v>
      </c>
      <c r="T38" s="563">
        <f t="shared" si="6"/>
        <v>9594.869999999999</v>
      </c>
      <c r="U38" s="563">
        <f t="shared" si="6"/>
        <v>13333.440000000002</v>
      </c>
      <c r="V38" s="563">
        <f t="shared" si="6"/>
        <v>11585.410000000002</v>
      </c>
      <c r="W38" s="563">
        <f t="shared" si="6"/>
        <v>11833.77</v>
      </c>
      <c r="X38" s="563">
        <f t="shared" si="6"/>
        <v>12399.85</v>
      </c>
      <c r="Y38" s="563">
        <f t="shared" si="6"/>
        <v>12250.710000000001</v>
      </c>
      <c r="Z38" s="672">
        <f>IF(ISNUMBER(Y38),(Y38/X38-1)*100,":")</f>
        <v>-1.202756484957479</v>
      </c>
      <c r="AA38" s="673">
        <f>IF(ISNUMBER(Y38),(Y38/((SUM(T38:X38)-MIN(T38:X38)-MAX(T38:X38))/3)-1)*100,":")</f>
        <v>2.605039834970424</v>
      </c>
      <c r="AB38" s="693">
        <f>((((SUM(U38:Y38)-MIN(U38:Y38)-MAX(U38:Y38))/3)/((SUM(K38:O38)-MIN(K38:O38)-MAX(K38:O38))/3))^(1/($Y$4-$O$4))-1)*100</f>
        <v>0.64177416272312993</v>
      </c>
    </row>
    <row r="39" spans="1:28" ht="18" customHeight="1" thickBot="1">
      <c r="A39" s="320" t="s">
        <v>3</v>
      </c>
      <c r="B39" s="312" t="s">
        <v>30</v>
      </c>
      <c r="C39" s="315">
        <v>545.5</v>
      </c>
      <c r="D39" s="315">
        <v>336.6</v>
      </c>
      <c r="E39" s="315">
        <v>348.6</v>
      </c>
      <c r="F39" s="315">
        <v>318.89999999999998</v>
      </c>
      <c r="G39" s="315">
        <v>355.8</v>
      </c>
      <c r="H39" s="315">
        <v>317.2</v>
      </c>
      <c r="I39" s="315">
        <v>357.52</v>
      </c>
      <c r="J39" s="315">
        <v>358.01</v>
      </c>
      <c r="K39" s="315">
        <v>335.9</v>
      </c>
      <c r="L39" s="315">
        <v>310.56</v>
      </c>
      <c r="M39" s="315">
        <v>343.98</v>
      </c>
      <c r="N39" s="315">
        <v>228.41</v>
      </c>
      <c r="O39" s="315">
        <v>220.38</v>
      </c>
      <c r="P39" s="315">
        <v>228.92</v>
      </c>
      <c r="Q39" s="315">
        <v>318.44</v>
      </c>
      <c r="R39" s="315">
        <v>284.94</v>
      </c>
      <c r="S39" s="315">
        <v>233.72</v>
      </c>
      <c r="T39" s="315">
        <v>87.8</v>
      </c>
      <c r="U39" s="315">
        <v>231.3</v>
      </c>
      <c r="V39" s="315">
        <v>241.86</v>
      </c>
      <c r="W39" s="315">
        <v>168.03</v>
      </c>
      <c r="X39" s="315">
        <v>249.74</v>
      </c>
      <c r="Y39" s="315">
        <v>238.6</v>
      </c>
      <c r="Z39" s="663">
        <f>IF(ISNUMBER(Y39),(Y39/X39-1)*100,":")</f>
        <v>-4.4606390646272143</v>
      </c>
      <c r="AA39" s="663">
        <f>IF(ISNUMBER(Y39),(Y39/((SUM(T39:X39)-MIN(T39:X39)-MAX(T39:X39))/3)-1)*100,":")</f>
        <v>11.636176484349402</v>
      </c>
      <c r="AB39" s="663">
        <f t="shared" ref="AB39:AB65" si="7">((((SUM(U39:Y39)-MIN(U39:Y39)-MAX(U39:Y39))/3)/((SUM(K39:O39)-MIN(K39:O39)-MAX(K39:O39))/3))^(1/($Y$4-$O$4))-1)*100</f>
        <v>-2.0422039666027514</v>
      </c>
    </row>
    <row r="40" spans="1:28" ht="18" customHeight="1" thickBot="1">
      <c r="A40" s="320" t="s">
        <v>4</v>
      </c>
      <c r="B40" s="312" t="s">
        <v>31</v>
      </c>
      <c r="C40" s="315">
        <v>89</v>
      </c>
      <c r="D40" s="315">
        <v>42.7</v>
      </c>
      <c r="E40" s="315">
        <v>26.4</v>
      </c>
      <c r="F40" s="315">
        <v>38.4</v>
      </c>
      <c r="G40" s="315">
        <v>39.4</v>
      </c>
      <c r="H40" s="315">
        <v>26.1</v>
      </c>
      <c r="I40" s="315">
        <v>26.33</v>
      </c>
      <c r="J40" s="315">
        <v>26.17</v>
      </c>
      <c r="K40" s="315">
        <v>23.5</v>
      </c>
      <c r="L40" s="315">
        <v>35.46</v>
      </c>
      <c r="M40" s="315">
        <v>43.2</v>
      </c>
      <c r="N40" s="315">
        <v>40.4</v>
      </c>
      <c r="O40" s="315">
        <v>30.94</v>
      </c>
      <c r="P40" s="315">
        <v>55.01</v>
      </c>
      <c r="Q40" s="315">
        <v>54.5</v>
      </c>
      <c r="R40" s="315">
        <v>58.42</v>
      </c>
      <c r="S40" s="315">
        <v>44.76</v>
      </c>
      <c r="T40" s="315">
        <v>44.93</v>
      </c>
      <c r="U40" s="315">
        <v>50.3</v>
      </c>
      <c r="V40" s="315">
        <v>43.62</v>
      </c>
      <c r="W40" s="315">
        <v>37.869999999999997</v>
      </c>
      <c r="X40" s="315">
        <v>44.03</v>
      </c>
      <c r="Y40" s="315">
        <v>44.2</v>
      </c>
      <c r="Z40" s="663">
        <f t="shared" ref="Z40:Z65" si="8">IF(ISNUMBER(Y40),(Y40/X40-1)*100,":")</f>
        <v>0.38610038610038533</v>
      </c>
      <c r="AA40" s="663">
        <f t="shared" ref="AA40:AA65" si="9">IF(ISNUMBER(Y40),(Y40/((SUM(T40:X40)-MIN(T40:X40)-MAX(T40:X40))/3)-1)*100,":")</f>
        <v>1.5085231558331635E-2</v>
      </c>
      <c r="AB40" s="663">
        <f t="shared" si="7"/>
        <v>2.1294253187013501</v>
      </c>
    </row>
    <row r="41" spans="1:28" ht="18" customHeight="1" thickBot="1">
      <c r="A41" s="320" t="s">
        <v>340</v>
      </c>
      <c r="B41" s="312" t="s">
        <v>32</v>
      </c>
      <c r="C41" s="315">
        <v>339.43</v>
      </c>
      <c r="D41" s="315">
        <v>221.16</v>
      </c>
      <c r="E41" s="315">
        <v>165.97</v>
      </c>
      <c r="F41" s="315">
        <v>140.65</v>
      </c>
      <c r="G41" s="315">
        <v>146.88999999999999</v>
      </c>
      <c r="H41" s="315">
        <v>134.09</v>
      </c>
      <c r="I41" s="315">
        <v>136.38999999999999</v>
      </c>
      <c r="J41" s="315">
        <v>115.81</v>
      </c>
      <c r="K41" s="315">
        <v>154.06</v>
      </c>
      <c r="L41" s="315">
        <v>142</v>
      </c>
      <c r="M41" s="315">
        <v>99.8</v>
      </c>
      <c r="N41" s="315">
        <v>84.59</v>
      </c>
      <c r="O41" s="315">
        <v>118.71</v>
      </c>
      <c r="P41" s="315">
        <v>121.8</v>
      </c>
      <c r="Q41" s="315">
        <v>128.29</v>
      </c>
      <c r="R41" s="315">
        <v>155.36000000000001</v>
      </c>
      <c r="S41" s="315">
        <v>125</v>
      </c>
      <c r="T41" s="315">
        <v>105.28</v>
      </c>
      <c r="U41" s="315">
        <v>151.53</v>
      </c>
      <c r="V41" s="315">
        <v>99.5</v>
      </c>
      <c r="W41" s="315">
        <v>115.59</v>
      </c>
      <c r="X41" s="315">
        <v>114.96</v>
      </c>
      <c r="Y41" s="315">
        <v>135.66</v>
      </c>
      <c r="Z41" s="663">
        <f t="shared" si="8"/>
        <v>18.006263048016713</v>
      </c>
      <c r="AA41" s="663">
        <f t="shared" si="9"/>
        <v>21.186314504362301</v>
      </c>
      <c r="AB41" s="663">
        <f t="shared" si="7"/>
        <v>0.1569955467597417</v>
      </c>
    </row>
    <row r="42" spans="1:28" ht="18" customHeight="1" thickBot="1">
      <c r="A42" s="320" t="s">
        <v>5</v>
      </c>
      <c r="B42" s="312" t="s">
        <v>33</v>
      </c>
      <c r="C42" s="315">
        <v>20.3</v>
      </c>
      <c r="D42" s="315">
        <v>21.5</v>
      </c>
      <c r="E42" s="315">
        <v>18.899999999999999</v>
      </c>
      <c r="F42" s="315">
        <v>32.1</v>
      </c>
      <c r="G42" s="315">
        <v>35.299999999999997</v>
      </c>
      <c r="H42" s="315">
        <v>35.299999999999997</v>
      </c>
      <c r="I42" s="315">
        <v>31.8</v>
      </c>
      <c r="J42" s="315">
        <v>32</v>
      </c>
      <c r="K42" s="315">
        <v>28.96</v>
      </c>
      <c r="L42" s="315">
        <v>27.51</v>
      </c>
      <c r="M42" s="315">
        <v>24.19</v>
      </c>
      <c r="N42" s="315">
        <v>26.51</v>
      </c>
      <c r="O42" s="315">
        <v>18.73</v>
      </c>
      <c r="P42" s="315">
        <v>31.18</v>
      </c>
      <c r="Q42" s="315">
        <v>35.369999999999997</v>
      </c>
      <c r="R42" s="315">
        <v>35.65</v>
      </c>
      <c r="S42" s="315">
        <v>28.7</v>
      </c>
      <c r="T42" s="315">
        <v>20.5</v>
      </c>
      <c r="U42" s="315">
        <v>32.65</v>
      </c>
      <c r="V42" s="315">
        <v>25.21</v>
      </c>
      <c r="W42" s="315">
        <v>40.020000000000003</v>
      </c>
      <c r="X42" s="315">
        <v>30.56</v>
      </c>
      <c r="Y42" s="315">
        <v>30.56</v>
      </c>
      <c r="Z42" s="663">
        <f t="shared" si="8"/>
        <v>0</v>
      </c>
      <c r="AA42" s="663">
        <f t="shared" si="9"/>
        <v>3.6869486541506458</v>
      </c>
      <c r="AB42" s="663">
        <f t="shared" si="7"/>
        <v>1.8310361954098076</v>
      </c>
    </row>
    <row r="43" spans="1:28" ht="18" customHeight="1" thickBot="1">
      <c r="A43" s="320" t="s">
        <v>127</v>
      </c>
      <c r="B43" s="312" t="s">
        <v>34</v>
      </c>
      <c r="C43" s="315">
        <v>1130.8</v>
      </c>
      <c r="D43" s="315">
        <v>922.43</v>
      </c>
      <c r="E43" s="315">
        <v>786.2</v>
      </c>
      <c r="F43" s="315">
        <v>848.75</v>
      </c>
      <c r="G43" s="315">
        <v>979.73</v>
      </c>
      <c r="H43" s="315">
        <v>891.4</v>
      </c>
      <c r="I43" s="315">
        <v>947.61</v>
      </c>
      <c r="J43" s="315">
        <v>1070.04</v>
      </c>
      <c r="K43" s="315">
        <v>1047</v>
      </c>
      <c r="L43" s="315">
        <v>1070.68</v>
      </c>
      <c r="M43" s="315">
        <v>834.96</v>
      </c>
      <c r="N43" s="315">
        <v>898.45</v>
      </c>
      <c r="O43" s="315">
        <v>972.41</v>
      </c>
      <c r="P43" s="315">
        <v>803.78</v>
      </c>
      <c r="Q43" s="315">
        <v>1115.9000000000001</v>
      </c>
      <c r="R43" s="315">
        <v>973.46</v>
      </c>
      <c r="S43" s="315">
        <v>1032.9100000000001</v>
      </c>
      <c r="T43" s="315">
        <v>596.66999999999996</v>
      </c>
      <c r="U43" s="315">
        <v>1198.52</v>
      </c>
      <c r="V43" s="315">
        <v>991.45</v>
      </c>
      <c r="W43" s="315">
        <v>1023.32</v>
      </c>
      <c r="X43" s="315">
        <v>1004.63</v>
      </c>
      <c r="Y43" s="315">
        <v>1004.63</v>
      </c>
      <c r="Z43" s="663">
        <f t="shared" si="8"/>
        <v>0</v>
      </c>
      <c r="AA43" s="663">
        <f t="shared" si="9"/>
        <v>-0.18248658673909457</v>
      </c>
      <c r="AB43" s="663">
        <f t="shared" si="7"/>
        <v>0.38637723447838557</v>
      </c>
    </row>
    <row r="44" spans="1:28" ht="18" customHeight="1" thickBot="1">
      <c r="A44" s="320" t="s">
        <v>6</v>
      </c>
      <c r="B44" s="312" t="s">
        <v>35</v>
      </c>
      <c r="C44" s="315">
        <v>18.5</v>
      </c>
      <c r="D44" s="315">
        <v>3.5</v>
      </c>
      <c r="E44" s="315">
        <v>1.9</v>
      </c>
      <c r="F44" s="315">
        <v>0.7</v>
      </c>
      <c r="G44" s="315">
        <v>0.3</v>
      </c>
      <c r="H44" s="315">
        <v>4.3</v>
      </c>
      <c r="I44" s="315">
        <v>1.2</v>
      </c>
      <c r="J44" s="315">
        <v>2.1</v>
      </c>
      <c r="K44" s="315">
        <v>0.5</v>
      </c>
      <c r="L44" s="315">
        <v>1.8</v>
      </c>
      <c r="M44" s="315">
        <v>0.8</v>
      </c>
      <c r="N44" s="315">
        <v>1.2</v>
      </c>
      <c r="O44" s="315">
        <v>1</v>
      </c>
      <c r="P44" s="315">
        <v>2.4</v>
      </c>
      <c r="Q44" s="315">
        <v>1.2</v>
      </c>
      <c r="R44" s="315">
        <v>1.6</v>
      </c>
      <c r="S44" s="315">
        <v>2.77</v>
      </c>
      <c r="T44" s="315">
        <v>0.96</v>
      </c>
      <c r="U44" s="315">
        <v>1.64</v>
      </c>
      <c r="V44" s="315">
        <v>1.85</v>
      </c>
      <c r="W44" s="315">
        <v>1.26</v>
      </c>
      <c r="X44" s="315">
        <v>1.97</v>
      </c>
      <c r="Y44" s="315">
        <v>1.97</v>
      </c>
      <c r="Z44" s="663">
        <f t="shared" si="8"/>
        <v>0</v>
      </c>
      <c r="AA44" s="663">
        <f t="shared" si="9"/>
        <v>24.421052631578966</v>
      </c>
      <c r="AB44" s="663">
        <f t="shared" si="7"/>
        <v>6.1713009165691446</v>
      </c>
    </row>
    <row r="45" spans="1:28" ht="18" customHeight="1" thickBot="1">
      <c r="A45" s="320" t="s">
        <v>7</v>
      </c>
      <c r="B45" s="312" t="s">
        <v>36</v>
      </c>
      <c r="C45" s="315">
        <v>14.6</v>
      </c>
      <c r="D45" s="315">
        <v>15.56</v>
      </c>
      <c r="E45" s="315">
        <v>10.87</v>
      </c>
      <c r="F45" s="315">
        <v>7.53</v>
      </c>
      <c r="G45" s="315">
        <v>18.52</v>
      </c>
      <c r="H45" s="315">
        <v>14.78</v>
      </c>
      <c r="I45" s="315">
        <v>18.2</v>
      </c>
      <c r="J45" s="315">
        <v>15.05</v>
      </c>
      <c r="K45" s="315">
        <v>15.59</v>
      </c>
      <c r="L45" s="315">
        <v>13.08</v>
      </c>
      <c r="M45" s="315">
        <v>21.06</v>
      </c>
      <c r="N45" s="315">
        <v>20.440000000000001</v>
      </c>
      <c r="O45" s="315">
        <v>12.1</v>
      </c>
      <c r="P45" s="315">
        <v>15.22</v>
      </c>
      <c r="Q45" s="315">
        <v>19.62</v>
      </c>
      <c r="R45" s="315">
        <v>18.79</v>
      </c>
      <c r="S45" s="315">
        <v>21.81</v>
      </c>
      <c r="T45" s="315">
        <v>21.37</v>
      </c>
      <c r="U45" s="315">
        <v>20.14</v>
      </c>
      <c r="V45" s="315">
        <v>19.88</v>
      </c>
      <c r="W45" s="315">
        <v>19.47</v>
      </c>
      <c r="X45" s="315">
        <v>15.86</v>
      </c>
      <c r="Y45" s="315">
        <v>18.399999999999999</v>
      </c>
      <c r="Z45" s="663">
        <f t="shared" si="8"/>
        <v>16.015132408575017</v>
      </c>
      <c r="AA45" s="663">
        <f t="shared" si="9"/>
        <v>-7.2112960161371698</v>
      </c>
      <c r="AB45" s="663">
        <f t="shared" si="7"/>
        <v>1.6338097505651961</v>
      </c>
    </row>
    <row r="46" spans="1:28" ht="18" customHeight="1" thickBot="1">
      <c r="A46" s="320" t="s">
        <v>8</v>
      </c>
      <c r="B46" s="312" t="s">
        <v>37</v>
      </c>
      <c r="C46" s="315">
        <v>330.22</v>
      </c>
      <c r="D46" s="315">
        <v>225.44</v>
      </c>
      <c r="E46" s="315">
        <v>229.3</v>
      </c>
      <c r="F46" s="315">
        <v>202.5</v>
      </c>
      <c r="G46" s="315">
        <v>275</v>
      </c>
      <c r="H46" s="315">
        <v>247</v>
      </c>
      <c r="I46" s="315">
        <v>262.89999999999998</v>
      </c>
      <c r="J46" s="315">
        <v>262.3</v>
      </c>
      <c r="K46" s="315">
        <v>255.64</v>
      </c>
      <c r="L46" s="315">
        <v>271.5</v>
      </c>
      <c r="M46" s="315">
        <v>239.1</v>
      </c>
      <c r="N46" s="315">
        <v>255.8</v>
      </c>
      <c r="O46" s="315">
        <v>251.03</v>
      </c>
      <c r="P46" s="315">
        <v>282.61</v>
      </c>
      <c r="Q46" s="315">
        <v>282.45</v>
      </c>
      <c r="R46" s="315">
        <v>293.57</v>
      </c>
      <c r="S46" s="315">
        <v>293.29000000000002</v>
      </c>
      <c r="T46" s="315">
        <v>282.29000000000002</v>
      </c>
      <c r="U46" s="315">
        <v>285.81</v>
      </c>
      <c r="V46" s="315">
        <v>277.11</v>
      </c>
      <c r="W46" s="315">
        <v>303.58</v>
      </c>
      <c r="X46" s="315">
        <v>281.58999999999997</v>
      </c>
      <c r="Y46" s="315">
        <v>303.83</v>
      </c>
      <c r="Z46" s="663">
        <f>IF(ISNUMBER(Y46),(Y46/X46-1)*100,":")</f>
        <v>7.8980077417521999</v>
      </c>
      <c r="AA46" s="663">
        <f t="shared" si="9"/>
        <v>7.2732408290082207</v>
      </c>
      <c r="AB46" s="663">
        <f t="shared" si="7"/>
        <v>1.3394498310352887</v>
      </c>
    </row>
    <row r="47" spans="1:28" ht="18" customHeight="1" thickBot="1">
      <c r="A47" s="320" t="s">
        <v>9</v>
      </c>
      <c r="B47" s="312" t="s">
        <v>38</v>
      </c>
      <c r="C47" s="315">
        <v>813.8</v>
      </c>
      <c r="D47" s="315">
        <v>917.4</v>
      </c>
      <c r="E47" s="315">
        <v>694.8</v>
      </c>
      <c r="F47" s="315">
        <v>888.1</v>
      </c>
      <c r="G47" s="315">
        <v>690.9</v>
      </c>
      <c r="H47" s="315">
        <v>774.2</v>
      </c>
      <c r="I47" s="315">
        <v>650.38</v>
      </c>
      <c r="J47" s="315">
        <v>721.18</v>
      </c>
      <c r="K47" s="315">
        <v>721.18</v>
      </c>
      <c r="L47" s="315">
        <v>552.9</v>
      </c>
      <c r="M47" s="315">
        <v>646.26</v>
      </c>
      <c r="N47" s="315">
        <v>670.28</v>
      </c>
      <c r="O47" s="315">
        <v>481.52</v>
      </c>
      <c r="P47" s="315">
        <v>545.98</v>
      </c>
      <c r="Q47" s="315">
        <v>620.82000000000005</v>
      </c>
      <c r="R47" s="315">
        <v>598.21</v>
      </c>
      <c r="S47" s="315">
        <v>621.16</v>
      </c>
      <c r="T47" s="315">
        <v>587.03</v>
      </c>
      <c r="U47" s="315">
        <v>562.96</v>
      </c>
      <c r="V47" s="315">
        <v>638.84</v>
      </c>
      <c r="W47" s="315">
        <v>522.1</v>
      </c>
      <c r="X47" s="315">
        <v>615.83000000000004</v>
      </c>
      <c r="Y47" s="315">
        <v>524.02</v>
      </c>
      <c r="Z47" s="663">
        <f>IF(ISNUMBER(Y47),(Y47/X47-1)*100,":")</f>
        <v>-14.908335092476833</v>
      </c>
      <c r="AA47" s="663">
        <f t="shared" si="9"/>
        <v>-10.972805835249332</v>
      </c>
      <c r="AB47" s="663">
        <f t="shared" si="7"/>
        <v>-0.92924650153278776</v>
      </c>
    </row>
    <row r="48" spans="1:28" ht="18" customHeight="1" thickBot="1">
      <c r="A48" s="320" t="s">
        <v>10</v>
      </c>
      <c r="B48" s="312" t="s">
        <v>39</v>
      </c>
      <c r="C48" s="315">
        <v>2263.16</v>
      </c>
      <c r="D48" s="315">
        <v>2089.0700000000002</v>
      </c>
      <c r="E48" s="315">
        <v>2190.61</v>
      </c>
      <c r="F48" s="315">
        <v>1934.52</v>
      </c>
      <c r="G48" s="315">
        <v>2018.52</v>
      </c>
      <c r="H48" s="315">
        <v>2072.3200000000002</v>
      </c>
      <c r="I48" s="315">
        <v>1928.11</v>
      </c>
      <c r="J48" s="315">
        <v>2084.41</v>
      </c>
      <c r="K48" s="315">
        <v>2016.07</v>
      </c>
      <c r="L48" s="315">
        <v>2056.5100000000002</v>
      </c>
      <c r="M48" s="315">
        <v>2057.59</v>
      </c>
      <c r="N48" s="315">
        <v>2113.33</v>
      </c>
      <c r="O48" s="315">
        <v>1574.34</v>
      </c>
      <c r="P48" s="315">
        <v>2037.78</v>
      </c>
      <c r="Q48" s="315">
        <v>1847.55</v>
      </c>
      <c r="R48" s="315">
        <v>1968.19</v>
      </c>
      <c r="S48" s="315">
        <v>1806.94</v>
      </c>
      <c r="T48" s="315">
        <v>1723.12</v>
      </c>
      <c r="U48" s="315">
        <v>1740.35</v>
      </c>
      <c r="V48" s="315">
        <v>1753.5</v>
      </c>
      <c r="W48" s="315">
        <v>1619.88</v>
      </c>
      <c r="X48" s="315">
        <v>1633.08</v>
      </c>
      <c r="Y48" s="315">
        <v>1476.45</v>
      </c>
      <c r="Z48" s="663">
        <f t="shared" si="8"/>
        <v>-9.5910794327283337</v>
      </c>
      <c r="AA48" s="663">
        <f t="shared" si="9"/>
        <v>-13.091208758866301</v>
      </c>
      <c r="AB48" s="663">
        <f t="shared" si="7"/>
        <v>-2.0303399474591255</v>
      </c>
    </row>
    <row r="49" spans="1:28" ht="18" customHeight="1" thickBot="1">
      <c r="A49" s="320" t="s">
        <v>11</v>
      </c>
      <c r="B49" s="312" t="s">
        <v>40</v>
      </c>
      <c r="C49" s="315">
        <v>64.08</v>
      </c>
      <c r="D49" s="315">
        <v>22.41</v>
      </c>
      <c r="E49" s="315">
        <v>44.16</v>
      </c>
      <c r="F49" s="315">
        <v>46.34</v>
      </c>
      <c r="G49" s="315">
        <v>63.09</v>
      </c>
      <c r="H49" s="315">
        <v>57.3</v>
      </c>
      <c r="I49" s="315">
        <v>57.57</v>
      </c>
      <c r="J49" s="315">
        <v>62.99</v>
      </c>
      <c r="K49" s="315">
        <v>57.34</v>
      </c>
      <c r="L49" s="315">
        <v>73.92</v>
      </c>
      <c r="M49" s="315">
        <v>89.12</v>
      </c>
      <c r="N49" s="315">
        <v>99.68</v>
      </c>
      <c r="O49" s="315">
        <v>37.409999999999997</v>
      </c>
      <c r="P49" s="315">
        <v>121.74</v>
      </c>
      <c r="Q49" s="315">
        <v>96.7</v>
      </c>
      <c r="R49" s="315">
        <v>96.18</v>
      </c>
      <c r="S49" s="315">
        <v>44.18</v>
      </c>
      <c r="T49" s="315">
        <v>55.79</v>
      </c>
      <c r="U49" s="315">
        <v>90.25</v>
      </c>
      <c r="V49" s="315">
        <v>68.349999999999994</v>
      </c>
      <c r="W49" s="315">
        <v>63.61</v>
      </c>
      <c r="X49" s="315">
        <v>59.69</v>
      </c>
      <c r="Y49" s="315">
        <v>55</v>
      </c>
      <c r="Z49" s="663">
        <f t="shared" si="8"/>
        <v>-7.8572625230356792</v>
      </c>
      <c r="AA49" s="663">
        <f t="shared" si="9"/>
        <v>-13.905557004956947</v>
      </c>
      <c r="AB49" s="663">
        <f t="shared" si="7"/>
        <v>-1.3871150314738734</v>
      </c>
    </row>
    <row r="50" spans="1:28" ht="18" customHeight="1" thickBot="1">
      <c r="A50" s="320" t="s">
        <v>12</v>
      </c>
      <c r="B50" s="312" t="s">
        <v>41</v>
      </c>
      <c r="C50" s="315">
        <v>2232</v>
      </c>
      <c r="D50" s="315">
        <v>2299.1</v>
      </c>
      <c r="E50" s="315">
        <v>2199.1999999999998</v>
      </c>
      <c r="F50" s="315">
        <v>1953.8</v>
      </c>
      <c r="G50" s="315">
        <v>2136.1999999999998</v>
      </c>
      <c r="H50" s="315">
        <v>2192</v>
      </c>
      <c r="I50" s="315">
        <v>2131</v>
      </c>
      <c r="J50" s="315">
        <v>2224.1</v>
      </c>
      <c r="K50" s="315">
        <v>2209.1999999999998</v>
      </c>
      <c r="L50" s="315">
        <v>2176.1999999999998</v>
      </c>
      <c r="M50" s="315">
        <v>2204.9699999999998</v>
      </c>
      <c r="N50" s="315">
        <v>2411.1999999999998</v>
      </c>
      <c r="O50" s="315">
        <v>2048.9</v>
      </c>
      <c r="P50" s="315">
        <v>2216.96</v>
      </c>
      <c r="Q50" s="315">
        <v>2473.61</v>
      </c>
      <c r="R50" s="315">
        <v>2487.9499999999998</v>
      </c>
      <c r="S50" s="315">
        <v>2455.62</v>
      </c>
      <c r="T50" s="315">
        <v>1912.27</v>
      </c>
      <c r="U50" s="315">
        <v>2466.9899999999998</v>
      </c>
      <c r="V50" s="315">
        <v>2303.69</v>
      </c>
      <c r="W50" s="315">
        <v>2462.44</v>
      </c>
      <c r="X50" s="315">
        <v>2211.7399999999998</v>
      </c>
      <c r="Y50" s="315">
        <v>2367.96</v>
      </c>
      <c r="Z50" s="663">
        <f t="shared" si="8"/>
        <v>7.0632171955112399</v>
      </c>
      <c r="AA50" s="663">
        <f t="shared" si="9"/>
        <v>1.8058519290270469</v>
      </c>
      <c r="AB50" s="663">
        <f t="shared" si="7"/>
        <v>0.79590269829890037</v>
      </c>
    </row>
    <row r="51" spans="1:28" ht="18" customHeight="1" thickBot="1">
      <c r="A51" s="320" t="s">
        <v>13</v>
      </c>
      <c r="B51" s="312" t="s">
        <v>42</v>
      </c>
      <c r="C51" s="315">
        <v>11.3</v>
      </c>
      <c r="D51" s="315">
        <v>9.3000000000000007</v>
      </c>
      <c r="E51" s="315">
        <v>10.8</v>
      </c>
      <c r="F51" s="315">
        <v>9.5</v>
      </c>
      <c r="G51" s="315">
        <v>10.55</v>
      </c>
      <c r="H51" s="315">
        <v>10.78</v>
      </c>
      <c r="I51" s="315">
        <v>10.74</v>
      </c>
      <c r="J51" s="315">
        <v>9.81</v>
      </c>
      <c r="K51" s="315">
        <v>6.54</v>
      </c>
      <c r="L51" s="315">
        <v>7.27</v>
      </c>
      <c r="M51" s="315">
        <v>6.95</v>
      </c>
      <c r="N51" s="315">
        <v>7.12</v>
      </c>
      <c r="O51" s="315">
        <v>6.84</v>
      </c>
      <c r="P51" s="315">
        <v>5.31</v>
      </c>
      <c r="Q51" s="315">
        <v>4.8499999999999996</v>
      </c>
      <c r="R51" s="315">
        <v>4.88</v>
      </c>
      <c r="S51" s="315">
        <v>4.2</v>
      </c>
      <c r="T51" s="315">
        <v>3.79</v>
      </c>
      <c r="U51" s="315">
        <v>1.91</v>
      </c>
      <c r="V51" s="315">
        <v>1.84</v>
      </c>
      <c r="W51" s="315">
        <v>2.67</v>
      </c>
      <c r="X51" s="315">
        <v>2.65</v>
      </c>
      <c r="Y51" s="315">
        <v>2.8</v>
      </c>
      <c r="Z51" s="663">
        <f t="shared" si="8"/>
        <v>5.6603773584905648</v>
      </c>
      <c r="AA51" s="663">
        <f t="shared" si="9"/>
        <v>16.182572614107848</v>
      </c>
      <c r="AB51" s="663">
        <f t="shared" si="7"/>
        <v>-10.075418269030688</v>
      </c>
    </row>
    <row r="52" spans="1:28" ht="18" customHeight="1" thickBot="1">
      <c r="A52" s="320" t="s">
        <v>14</v>
      </c>
      <c r="B52" s="312" t="s">
        <v>43</v>
      </c>
      <c r="C52" s="315">
        <v>35.4</v>
      </c>
      <c r="D52" s="315">
        <v>36.1</v>
      </c>
      <c r="E52" s="315">
        <v>50.4</v>
      </c>
      <c r="F52" s="315">
        <v>36.1</v>
      </c>
      <c r="G52" s="315">
        <v>6.9</v>
      </c>
      <c r="H52" s="315">
        <v>37.5</v>
      </c>
      <c r="I52" s="315">
        <v>33.9</v>
      </c>
      <c r="J52" s="315">
        <v>30.5</v>
      </c>
      <c r="K52" s="315">
        <v>28.9</v>
      </c>
      <c r="L52" s="315">
        <v>12.8</v>
      </c>
      <c r="M52" s="315">
        <v>10.33</v>
      </c>
      <c r="N52" s="315">
        <v>7.5</v>
      </c>
      <c r="O52" s="315">
        <v>9.4</v>
      </c>
      <c r="P52" s="315">
        <v>14.8</v>
      </c>
      <c r="Q52" s="315">
        <v>9.6</v>
      </c>
      <c r="R52" s="315">
        <v>7.8</v>
      </c>
      <c r="S52" s="315">
        <v>9.8000000000000007</v>
      </c>
      <c r="T52" s="315">
        <v>7.5</v>
      </c>
      <c r="U52" s="315">
        <v>13.9</v>
      </c>
      <c r="V52" s="315">
        <v>10.39</v>
      </c>
      <c r="W52" s="315">
        <v>13.9</v>
      </c>
      <c r="X52" s="315">
        <v>8.1999999999999993</v>
      </c>
      <c r="Y52" s="315">
        <v>8.1</v>
      </c>
      <c r="Z52" s="663">
        <f t="shared" si="8"/>
        <v>-1.2195121951219523</v>
      </c>
      <c r="AA52" s="663">
        <f t="shared" si="9"/>
        <v>-25.207756232686982</v>
      </c>
      <c r="AB52" s="663">
        <f t="shared" si="7"/>
        <v>-1.230315114278957E-2</v>
      </c>
    </row>
    <row r="53" spans="1:28" ht="18" customHeight="1" thickBot="1">
      <c r="A53" s="320" t="s">
        <v>15</v>
      </c>
      <c r="B53" s="312" t="s">
        <v>44</v>
      </c>
      <c r="C53" s="315" t="s">
        <v>62</v>
      </c>
      <c r="D53" s="315" t="s">
        <v>62</v>
      </c>
      <c r="E53" s="315" t="s">
        <v>62</v>
      </c>
      <c r="F53" s="315">
        <v>83.67</v>
      </c>
      <c r="G53" s="315">
        <v>28.85</v>
      </c>
      <c r="H53" s="315">
        <v>84.38</v>
      </c>
      <c r="I53" s="315">
        <v>86.42</v>
      </c>
      <c r="J53" s="315">
        <v>35.659999999999997</v>
      </c>
      <c r="K53" s="315">
        <v>63.76</v>
      </c>
      <c r="L53" s="315">
        <v>43.77</v>
      </c>
      <c r="M53" s="315">
        <v>29.22</v>
      </c>
      <c r="N53" s="315">
        <v>43.53</v>
      </c>
      <c r="O53" s="315">
        <v>63.79</v>
      </c>
      <c r="P53" s="315">
        <v>56.38</v>
      </c>
      <c r="Q53" s="315">
        <v>51.97</v>
      </c>
      <c r="R53" s="315">
        <v>64.97</v>
      </c>
      <c r="S53" s="315">
        <v>57.52</v>
      </c>
      <c r="T53" s="315">
        <v>73.36</v>
      </c>
      <c r="U53" s="315">
        <v>80.680000000000007</v>
      </c>
      <c r="V53" s="315">
        <v>32.07</v>
      </c>
      <c r="W53" s="315">
        <v>51.88</v>
      </c>
      <c r="X53" s="315">
        <v>36.44</v>
      </c>
      <c r="Y53" s="315">
        <v>48.96</v>
      </c>
      <c r="Z53" s="663">
        <f t="shared" si="8"/>
        <v>34.357848518111965</v>
      </c>
      <c r="AA53" s="663">
        <f t="shared" si="9"/>
        <v>-9.1538842157347862</v>
      </c>
      <c r="AB53" s="663">
        <f t="shared" si="7"/>
        <v>-0.95198439447765626</v>
      </c>
    </row>
    <row r="54" spans="1:28" ht="18" customHeight="1" thickBot="1">
      <c r="A54" s="320" t="s">
        <v>16</v>
      </c>
      <c r="B54" s="312" t="s">
        <v>45</v>
      </c>
      <c r="C54" s="315">
        <v>12</v>
      </c>
      <c r="D54" s="315">
        <v>4.4000000000000004</v>
      </c>
      <c r="E54" s="315">
        <v>11.2</v>
      </c>
      <c r="F54" s="315">
        <v>3.9</v>
      </c>
      <c r="G54" s="315">
        <v>10.7</v>
      </c>
      <c r="H54" s="315">
        <v>3.8</v>
      </c>
      <c r="I54" s="315">
        <v>2.23</v>
      </c>
      <c r="J54" s="315">
        <v>2.23</v>
      </c>
      <c r="K54" s="315">
        <v>3.08</v>
      </c>
      <c r="L54" s="315">
        <v>2.34</v>
      </c>
      <c r="M54" s="315">
        <v>2.65</v>
      </c>
      <c r="N54" s="315">
        <v>2.13</v>
      </c>
      <c r="O54" s="315">
        <v>1.82</v>
      </c>
      <c r="P54" s="315">
        <v>1.93</v>
      </c>
      <c r="Q54" s="315">
        <v>2.62</v>
      </c>
      <c r="R54" s="315">
        <v>2.42</v>
      </c>
      <c r="S54" s="315">
        <v>1.51</v>
      </c>
      <c r="T54" s="315">
        <v>0.98</v>
      </c>
      <c r="U54" s="315">
        <v>2.08</v>
      </c>
      <c r="V54" s="315">
        <v>1.93</v>
      </c>
      <c r="W54" s="315">
        <v>1.38</v>
      </c>
      <c r="X54" s="315">
        <v>1.01</v>
      </c>
      <c r="Y54" s="315">
        <v>1.38</v>
      </c>
      <c r="Z54" s="663">
        <f t="shared" si="8"/>
        <v>36.63366336633662</v>
      </c>
      <c r="AA54" s="663">
        <f t="shared" si="9"/>
        <v>-4.1666666666666856</v>
      </c>
      <c r="AB54" s="663">
        <f t="shared" si="7"/>
        <v>-4.0888087950387675</v>
      </c>
    </row>
    <row r="55" spans="1:28" ht="18" customHeight="1" thickBot="1">
      <c r="A55" s="320" t="s">
        <v>17</v>
      </c>
      <c r="B55" s="312" t="s">
        <v>46</v>
      </c>
      <c r="C55" s="315">
        <v>694.6</v>
      </c>
      <c r="D55" s="315">
        <v>605.4</v>
      </c>
      <c r="E55" s="315">
        <v>526.9</v>
      </c>
      <c r="F55" s="315">
        <v>507.5</v>
      </c>
      <c r="G55" s="315">
        <v>700.4</v>
      </c>
      <c r="H55" s="315">
        <v>510.4</v>
      </c>
      <c r="I55" s="315">
        <v>537.29999999999995</v>
      </c>
      <c r="J55" s="315">
        <v>586.11</v>
      </c>
      <c r="K55" s="315">
        <v>568.57000000000005</v>
      </c>
      <c r="L55" s="315">
        <v>575.37</v>
      </c>
      <c r="M55" s="315">
        <v>496.92</v>
      </c>
      <c r="N55" s="315">
        <v>573.76</v>
      </c>
      <c r="O55" s="315">
        <v>650.6</v>
      </c>
      <c r="P55" s="315">
        <v>591.87</v>
      </c>
      <c r="Q55" s="315">
        <v>779.85</v>
      </c>
      <c r="R55" s="315">
        <v>511.46</v>
      </c>
      <c r="S55" s="315">
        <v>497.11</v>
      </c>
      <c r="T55" s="315">
        <v>473.66</v>
      </c>
      <c r="U55" s="315">
        <v>678.78</v>
      </c>
      <c r="V55" s="315">
        <v>498.33</v>
      </c>
      <c r="W55" s="315">
        <v>398.71</v>
      </c>
      <c r="X55" s="315">
        <v>514.52</v>
      </c>
      <c r="Y55" s="315">
        <v>350</v>
      </c>
      <c r="Z55" s="663">
        <f t="shared" si="8"/>
        <v>-31.975433413667108</v>
      </c>
      <c r="AA55" s="663">
        <f t="shared" si="9"/>
        <v>-29.364753684805343</v>
      </c>
      <c r="AB55" s="663">
        <f t="shared" si="7"/>
        <v>-1.9437675225816853</v>
      </c>
    </row>
    <row r="56" spans="1:28" ht="18" customHeight="1" thickBot="1">
      <c r="A56" s="320" t="s">
        <v>18</v>
      </c>
      <c r="B56" s="312" t="s">
        <v>47</v>
      </c>
      <c r="C56" s="315">
        <v>0.1</v>
      </c>
      <c r="D56" s="315">
        <v>0.1</v>
      </c>
      <c r="E56" s="315">
        <v>0</v>
      </c>
      <c r="F56" s="315">
        <v>0</v>
      </c>
      <c r="G56" s="315">
        <v>0.1</v>
      </c>
      <c r="H56" s="315">
        <v>7.0000000000000007E-2</v>
      </c>
      <c r="I56" s="315">
        <v>0.1</v>
      </c>
      <c r="J56" s="315">
        <v>0.06</v>
      </c>
      <c r="K56" s="315">
        <v>0.06</v>
      </c>
      <c r="L56" s="315">
        <v>0.06</v>
      </c>
      <c r="M56" s="315">
        <v>0.05</v>
      </c>
      <c r="N56" s="315">
        <v>0.04</v>
      </c>
      <c r="O56" s="315">
        <v>0.03</v>
      </c>
      <c r="P56" s="315">
        <v>0.04</v>
      </c>
      <c r="Q56" s="315">
        <v>0.04</v>
      </c>
      <c r="R56" s="315">
        <v>0.03</v>
      </c>
      <c r="S56" s="315">
        <v>0.02</v>
      </c>
      <c r="T56" s="315">
        <v>0.02</v>
      </c>
      <c r="U56" s="315">
        <v>0.02</v>
      </c>
      <c r="V56" s="315">
        <v>0.01</v>
      </c>
      <c r="W56" s="315">
        <v>0.01</v>
      </c>
      <c r="X56" s="315">
        <v>0.01</v>
      </c>
      <c r="Y56" s="315">
        <v>0.01</v>
      </c>
      <c r="Z56" s="663" t="s">
        <v>62</v>
      </c>
      <c r="AA56" s="663">
        <f t="shared" si="9"/>
        <v>-25.000000000000011</v>
      </c>
      <c r="AB56" s="663">
        <f t="shared" si="7"/>
        <v>-14.86600774792154</v>
      </c>
    </row>
    <row r="57" spans="1:28" ht="18" customHeight="1" thickBot="1">
      <c r="A57" s="320" t="s">
        <v>19</v>
      </c>
      <c r="B57" s="312" t="s">
        <v>48</v>
      </c>
      <c r="C57" s="315">
        <v>461</v>
      </c>
      <c r="D57" s="315">
        <v>408</v>
      </c>
      <c r="E57" s="315">
        <v>354</v>
      </c>
      <c r="F57" s="315">
        <v>359</v>
      </c>
      <c r="G57" s="315">
        <v>436</v>
      </c>
      <c r="H57" s="315">
        <v>359</v>
      </c>
      <c r="I57" s="315">
        <v>365</v>
      </c>
      <c r="J57" s="315">
        <v>391</v>
      </c>
      <c r="K57" s="315">
        <v>375</v>
      </c>
      <c r="L57" s="315">
        <v>407</v>
      </c>
      <c r="M57" s="315">
        <v>340</v>
      </c>
      <c r="N57" s="315">
        <v>418</v>
      </c>
      <c r="O57" s="315">
        <v>281</v>
      </c>
      <c r="P57" s="315">
        <v>314</v>
      </c>
      <c r="Q57" s="315">
        <v>353</v>
      </c>
      <c r="R57" s="315">
        <v>335.9</v>
      </c>
      <c r="S57" s="315">
        <v>317.39999999999998</v>
      </c>
      <c r="T57" s="315">
        <v>227</v>
      </c>
      <c r="U57" s="315">
        <v>269.10000000000002</v>
      </c>
      <c r="V57" s="315">
        <v>273</v>
      </c>
      <c r="W57" s="315">
        <v>220</v>
      </c>
      <c r="X57" s="315">
        <v>245</v>
      </c>
      <c r="Y57" s="315">
        <v>245</v>
      </c>
      <c r="Z57" s="663">
        <f t="shared" si="8"/>
        <v>0</v>
      </c>
      <c r="AA57" s="663">
        <f t="shared" si="9"/>
        <v>-0.82310079611387366</v>
      </c>
      <c r="AB57" s="663">
        <f t="shared" si="7"/>
        <v>-3.831993510569065</v>
      </c>
    </row>
    <row r="58" spans="1:28" ht="18" customHeight="1" thickBot="1">
      <c r="A58" s="320" t="s">
        <v>20</v>
      </c>
      <c r="B58" s="312" t="s">
        <v>49</v>
      </c>
      <c r="C58" s="315">
        <v>490.4</v>
      </c>
      <c r="D58" s="315">
        <v>409.7</v>
      </c>
      <c r="E58" s="315">
        <v>478.5</v>
      </c>
      <c r="F58" s="315">
        <v>422.6</v>
      </c>
      <c r="G58" s="315">
        <v>484.1</v>
      </c>
      <c r="H58" s="315">
        <v>452.6</v>
      </c>
      <c r="I58" s="315">
        <v>509.1</v>
      </c>
      <c r="J58" s="315">
        <v>477.88</v>
      </c>
      <c r="K58" s="315">
        <v>551.36</v>
      </c>
      <c r="L58" s="315">
        <v>485.61</v>
      </c>
      <c r="M58" s="315">
        <v>270.81</v>
      </c>
      <c r="N58" s="315">
        <v>302.81</v>
      </c>
      <c r="O58" s="315">
        <v>262.11</v>
      </c>
      <c r="P58" s="315">
        <v>234.59</v>
      </c>
      <c r="Q58" s="315">
        <v>310.33999999999997</v>
      </c>
      <c r="R58" s="315">
        <v>287.60000000000002</v>
      </c>
      <c r="S58" s="315">
        <v>101.67</v>
      </c>
      <c r="T58" s="315">
        <v>185.24</v>
      </c>
      <c r="U58" s="315">
        <v>387.95</v>
      </c>
      <c r="V58" s="315">
        <v>239.21</v>
      </c>
      <c r="W58" s="315">
        <v>258.22000000000003</v>
      </c>
      <c r="X58" s="315">
        <v>206.29</v>
      </c>
      <c r="Y58" s="315">
        <v>261.67</v>
      </c>
      <c r="Z58" s="663">
        <f t="shared" si="8"/>
        <v>26.845702651606974</v>
      </c>
      <c r="AA58" s="663">
        <f t="shared" si="9"/>
        <v>11.551469334394348</v>
      </c>
      <c r="AB58" s="663">
        <f t="shared" si="7"/>
        <v>-3.2767519931392708</v>
      </c>
    </row>
    <row r="59" spans="1:28" ht="18" customHeight="1" thickBot="1">
      <c r="A59" s="320" t="s">
        <v>21</v>
      </c>
      <c r="B59" s="312" t="s">
        <v>50</v>
      </c>
      <c r="C59" s="315">
        <v>1450.4</v>
      </c>
      <c r="D59" s="315">
        <v>2433.9</v>
      </c>
      <c r="E59" s="315">
        <v>2167.5</v>
      </c>
      <c r="F59" s="315">
        <v>2427.8000000000002</v>
      </c>
      <c r="G59" s="315">
        <v>2521.5</v>
      </c>
      <c r="H59" s="315">
        <v>2075</v>
      </c>
      <c r="I59" s="315">
        <v>2304.9</v>
      </c>
      <c r="J59" s="315">
        <v>1039.97</v>
      </c>
      <c r="K59" s="315">
        <v>2830.87</v>
      </c>
      <c r="L59" s="315">
        <v>2626.27</v>
      </c>
      <c r="M59" s="315">
        <v>1877.9</v>
      </c>
      <c r="N59" s="315">
        <v>2493.1</v>
      </c>
      <c r="O59" s="315">
        <v>2877.3</v>
      </c>
      <c r="P59" s="315">
        <v>3085.1</v>
      </c>
      <c r="Q59" s="315">
        <v>3195.3</v>
      </c>
      <c r="R59" s="315">
        <v>3168.8</v>
      </c>
      <c r="S59" s="315">
        <v>3604.27</v>
      </c>
      <c r="T59" s="315">
        <v>2441.39</v>
      </c>
      <c r="U59" s="315">
        <v>3999.52</v>
      </c>
      <c r="V59" s="315">
        <v>3080.6</v>
      </c>
      <c r="W59" s="315">
        <v>3555.2</v>
      </c>
      <c r="X59" s="315">
        <v>4067.4</v>
      </c>
      <c r="Y59" s="315">
        <v>4255.8</v>
      </c>
      <c r="Z59" s="663">
        <f t="shared" si="8"/>
        <v>4.6319516152824924</v>
      </c>
      <c r="AA59" s="663">
        <f t="shared" si="9"/>
        <v>20.047163602035468</v>
      </c>
      <c r="AB59" s="663">
        <f t="shared" si="7"/>
        <v>3.8700908804598422</v>
      </c>
    </row>
    <row r="60" spans="1:28" ht="18" customHeight="1" thickBot="1">
      <c r="A60" s="320" t="s">
        <v>22</v>
      </c>
      <c r="B60" s="312" t="s">
        <v>51</v>
      </c>
      <c r="C60" s="315">
        <v>229.79</v>
      </c>
      <c r="D60" s="315">
        <v>258.36</v>
      </c>
      <c r="E60" s="315">
        <v>300.23</v>
      </c>
      <c r="F60" s="315">
        <v>284.97000000000003</v>
      </c>
      <c r="G60" s="315">
        <v>275.12</v>
      </c>
      <c r="H60" s="315">
        <v>250.54</v>
      </c>
      <c r="I60" s="315">
        <v>256.62</v>
      </c>
      <c r="J60" s="315">
        <v>245.47</v>
      </c>
      <c r="K60" s="315">
        <v>237.01</v>
      </c>
      <c r="L60" s="315">
        <v>263.14999999999998</v>
      </c>
      <c r="M60" s="315">
        <v>212.9</v>
      </c>
      <c r="N60" s="315">
        <v>247.23</v>
      </c>
      <c r="O60" s="315">
        <v>220.76</v>
      </c>
      <c r="P60" s="315">
        <v>287.31</v>
      </c>
      <c r="Q60" s="315">
        <v>273.72000000000003</v>
      </c>
      <c r="R60" s="315">
        <v>324.99</v>
      </c>
      <c r="S60" s="315">
        <v>254.32</v>
      </c>
      <c r="T60" s="315">
        <v>329.37</v>
      </c>
      <c r="U60" s="315">
        <v>263.95999999999998</v>
      </c>
      <c r="V60" s="315">
        <v>370.71</v>
      </c>
      <c r="W60" s="315">
        <v>286.08</v>
      </c>
      <c r="X60" s="315">
        <v>368.23</v>
      </c>
      <c r="Y60" s="315">
        <v>295.01</v>
      </c>
      <c r="Z60" s="663">
        <f>IF(ISNUMBER(Y60),(Y60/X60-1)*100,":")</f>
        <v>-19.884311435787428</v>
      </c>
      <c r="AA60" s="663">
        <f t="shared" si="9"/>
        <v>-10.028667859466477</v>
      </c>
      <c r="AB60" s="663">
        <f t="shared" si="7"/>
        <v>3.0201911487966138</v>
      </c>
    </row>
    <row r="61" spans="1:28" ht="18" customHeight="1" thickBot="1">
      <c r="A61" s="320" t="s">
        <v>23</v>
      </c>
      <c r="B61" s="312" t="s">
        <v>52</v>
      </c>
      <c r="C61" s="315">
        <v>481.18</v>
      </c>
      <c r="D61" s="315">
        <v>498.36</v>
      </c>
      <c r="E61" s="315">
        <v>482.41</v>
      </c>
      <c r="F61" s="315">
        <v>802.02</v>
      </c>
      <c r="G61" s="315">
        <v>1097.8399999999999</v>
      </c>
      <c r="H61" s="315">
        <v>611.20000000000005</v>
      </c>
      <c r="I61" s="315">
        <v>579.45000000000005</v>
      </c>
      <c r="J61" s="315">
        <v>472</v>
      </c>
      <c r="K61" s="315">
        <v>455.85</v>
      </c>
      <c r="L61" s="315">
        <v>513.63</v>
      </c>
      <c r="M61" s="315">
        <v>543.78</v>
      </c>
      <c r="N61" s="315">
        <v>611.25</v>
      </c>
      <c r="O61" s="315">
        <v>453.78</v>
      </c>
      <c r="P61" s="315">
        <v>502.95</v>
      </c>
      <c r="Q61" s="315">
        <v>502.44</v>
      </c>
      <c r="R61" s="315">
        <v>465.47</v>
      </c>
      <c r="S61" s="315">
        <v>456.9</v>
      </c>
      <c r="T61" s="315">
        <v>339.57</v>
      </c>
      <c r="U61" s="315">
        <v>634.77</v>
      </c>
      <c r="V61" s="315">
        <v>492.7</v>
      </c>
      <c r="W61" s="315">
        <v>537.47</v>
      </c>
      <c r="X61" s="315">
        <v>593.70000000000005</v>
      </c>
      <c r="Y61" s="315">
        <v>485.78</v>
      </c>
      <c r="Z61" s="663">
        <f t="shared" si="8"/>
        <v>-18.177530739430704</v>
      </c>
      <c r="AA61" s="663">
        <f t="shared" si="9"/>
        <v>-10.25513126050731</v>
      </c>
      <c r="AB61" s="663">
        <f t="shared" si="7"/>
        <v>0.70795347771133166</v>
      </c>
    </row>
    <row r="62" spans="1:28" ht="18" customHeight="1" thickBot="1">
      <c r="A62" s="320" t="s">
        <v>24</v>
      </c>
      <c r="B62" s="312" t="s">
        <v>53</v>
      </c>
      <c r="C62" s="315">
        <v>84.14</v>
      </c>
      <c r="D62" s="315">
        <v>50.79</v>
      </c>
      <c r="E62" s="315">
        <v>93.9</v>
      </c>
      <c r="F62" s="315">
        <v>70.150000000000006</v>
      </c>
      <c r="G62" s="315">
        <v>92.94</v>
      </c>
      <c r="H62" s="315">
        <v>84.47</v>
      </c>
      <c r="I62" s="315">
        <v>79.88</v>
      </c>
      <c r="J62" s="315">
        <v>86.98</v>
      </c>
      <c r="K62" s="315">
        <v>71.61</v>
      </c>
      <c r="L62" s="315">
        <v>72.59</v>
      </c>
      <c r="M62" s="315">
        <v>77.290000000000006</v>
      </c>
      <c r="N62" s="315">
        <v>81.319999999999993</v>
      </c>
      <c r="O62" s="315">
        <v>55.34</v>
      </c>
      <c r="P62" s="315">
        <v>69.569999999999993</v>
      </c>
      <c r="Q62" s="315">
        <v>71.03</v>
      </c>
      <c r="R62" s="315">
        <v>83.86</v>
      </c>
      <c r="S62" s="315">
        <v>42.74</v>
      </c>
      <c r="T62" s="315">
        <v>13.61</v>
      </c>
      <c r="U62" s="315">
        <v>86.59</v>
      </c>
      <c r="V62" s="315">
        <v>54.27</v>
      </c>
      <c r="W62" s="315">
        <v>66.12</v>
      </c>
      <c r="X62" s="315">
        <v>23.01</v>
      </c>
      <c r="Y62" s="315">
        <v>23.01</v>
      </c>
      <c r="Z62" s="663">
        <f t="shared" si="8"/>
        <v>0</v>
      </c>
      <c r="AA62" s="663">
        <f t="shared" si="9"/>
        <v>-51.861924686192459</v>
      </c>
      <c r="AB62" s="663">
        <f t="shared" si="7"/>
        <v>-4.2542505765758687</v>
      </c>
    </row>
    <row r="63" spans="1:28" ht="18" customHeight="1" thickBot="1">
      <c r="A63" s="320" t="s">
        <v>25</v>
      </c>
      <c r="B63" s="312" t="s">
        <v>54</v>
      </c>
      <c r="C63" s="315">
        <v>30</v>
      </c>
      <c r="D63" s="315">
        <v>26.6</v>
      </c>
      <c r="E63" s="315">
        <v>27.4</v>
      </c>
      <c r="F63" s="315">
        <v>34.1</v>
      </c>
      <c r="G63" s="315">
        <v>31.1</v>
      </c>
      <c r="H63" s="315">
        <v>36.299999999999997</v>
      </c>
      <c r="I63" s="315">
        <v>30.78</v>
      </c>
      <c r="J63" s="315">
        <v>17.72</v>
      </c>
      <c r="K63" s="315">
        <v>41.8</v>
      </c>
      <c r="L63" s="315">
        <v>37.69</v>
      </c>
      <c r="M63" s="315">
        <v>34.17</v>
      </c>
      <c r="N63" s="315">
        <v>31.36</v>
      </c>
      <c r="O63" s="315">
        <v>44.67</v>
      </c>
      <c r="P63" s="315">
        <v>45.95</v>
      </c>
      <c r="Q63" s="315">
        <v>48.49</v>
      </c>
      <c r="R63" s="315">
        <v>46.25</v>
      </c>
      <c r="S63" s="315">
        <v>20.72</v>
      </c>
      <c r="T63" s="315">
        <v>32.479999999999997</v>
      </c>
      <c r="U63" s="315">
        <v>43.93</v>
      </c>
      <c r="V63" s="315">
        <v>35.19</v>
      </c>
      <c r="W63" s="315">
        <v>28.43</v>
      </c>
      <c r="X63" s="315">
        <v>29.59</v>
      </c>
      <c r="Y63" s="315">
        <v>32.07</v>
      </c>
      <c r="Z63" s="663">
        <f t="shared" si="8"/>
        <v>8.3812098681987237</v>
      </c>
      <c r="AA63" s="663">
        <f t="shared" si="9"/>
        <v>-1.0795805058605668</v>
      </c>
      <c r="AB63" s="663">
        <f t="shared" si="7"/>
        <v>-1.5877418114275565</v>
      </c>
    </row>
    <row r="64" spans="1:28" ht="18" customHeight="1" thickBot="1">
      <c r="A64" s="320" t="s">
        <v>26</v>
      </c>
      <c r="B64" s="312" t="s">
        <v>55</v>
      </c>
      <c r="C64" s="315">
        <v>2.7</v>
      </c>
      <c r="D64" s="315">
        <v>2.7</v>
      </c>
      <c r="E64" s="315">
        <v>3.2</v>
      </c>
      <c r="F64" s="315">
        <v>2.8</v>
      </c>
      <c r="G64" s="315">
        <v>2.7</v>
      </c>
      <c r="H64" s="315">
        <v>3.6</v>
      </c>
      <c r="I64" s="315">
        <v>3.26</v>
      </c>
      <c r="J64" s="315">
        <v>3.48</v>
      </c>
      <c r="K64" s="315">
        <v>4.28</v>
      </c>
      <c r="L64" s="315">
        <v>4.28</v>
      </c>
      <c r="M64" s="315">
        <v>4.26</v>
      </c>
      <c r="N64" s="315">
        <v>5.25</v>
      </c>
      <c r="O64" s="315">
        <v>4.8099999999999996</v>
      </c>
      <c r="P64" s="315">
        <v>4.8099999999999996</v>
      </c>
      <c r="Q64" s="315">
        <v>5.34</v>
      </c>
      <c r="R64" s="315">
        <v>6.03</v>
      </c>
      <c r="S64" s="315">
        <v>6.4</v>
      </c>
      <c r="T64" s="315">
        <v>6.76</v>
      </c>
      <c r="U64" s="315">
        <v>7.2</v>
      </c>
      <c r="V64" s="315">
        <v>8.09</v>
      </c>
      <c r="W64" s="315">
        <v>7.17</v>
      </c>
      <c r="X64" s="315">
        <v>7.89</v>
      </c>
      <c r="Y64" s="315">
        <v>7.89</v>
      </c>
      <c r="Z64" s="663">
        <f t="shared" si="8"/>
        <v>0</v>
      </c>
      <c r="AA64" s="663">
        <f t="shared" si="9"/>
        <v>6.334231805929913</v>
      </c>
      <c r="AB64" s="663">
        <f t="shared" si="7"/>
        <v>5.5654641891922374</v>
      </c>
    </row>
    <row r="65" spans="1:28" ht="18" customHeight="1" thickBot="1">
      <c r="A65" s="320" t="s">
        <v>27</v>
      </c>
      <c r="B65" s="312" t="s">
        <v>56</v>
      </c>
      <c r="C65" s="315">
        <v>21.9</v>
      </c>
      <c r="D65" s="315">
        <v>19.899999999999999</v>
      </c>
      <c r="E65" s="315">
        <v>18.100000000000001</v>
      </c>
      <c r="F65" s="315">
        <v>21.52</v>
      </c>
      <c r="G65" s="315">
        <v>18.55</v>
      </c>
      <c r="H65" s="315">
        <v>17.68</v>
      </c>
      <c r="I65" s="315">
        <v>24.05</v>
      </c>
      <c r="J65" s="315">
        <v>21.02</v>
      </c>
      <c r="K65" s="315">
        <v>22.07</v>
      </c>
      <c r="L65" s="315">
        <v>21.01</v>
      </c>
      <c r="M65" s="315">
        <v>23.47</v>
      </c>
      <c r="N65" s="315">
        <v>20.67</v>
      </c>
      <c r="O65" s="315">
        <v>23.39</v>
      </c>
      <c r="P65" s="315">
        <v>27.42</v>
      </c>
      <c r="Q65" s="315">
        <v>24.58</v>
      </c>
      <c r="R65" s="315">
        <v>25.35</v>
      </c>
      <c r="S65" s="315">
        <v>26.82</v>
      </c>
      <c r="T65" s="315">
        <v>22.13</v>
      </c>
      <c r="U65" s="315">
        <v>30.61</v>
      </c>
      <c r="V65" s="315">
        <v>22.21</v>
      </c>
      <c r="W65" s="315">
        <v>29.36</v>
      </c>
      <c r="X65" s="315">
        <v>32.229999999999997</v>
      </c>
      <c r="Y65" s="315">
        <v>31.95</v>
      </c>
      <c r="Z65" s="663">
        <f t="shared" si="8"/>
        <v>-0.86875581756127307</v>
      </c>
      <c r="AA65" s="663">
        <f t="shared" si="9"/>
        <v>16.634217571185197</v>
      </c>
      <c r="AB65" s="663">
        <f t="shared" si="7"/>
        <v>3.2947939569666129</v>
      </c>
    </row>
    <row r="66" spans="1:28" ht="18" customHeight="1">
      <c r="A66" s="510"/>
      <c r="B66" s="510"/>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661"/>
      <c r="AA66" s="661"/>
      <c r="AB66" s="676"/>
    </row>
    <row r="67" spans="1:28" ht="18" customHeight="1">
      <c r="A67" s="504" t="s">
        <v>880</v>
      </c>
      <c r="B67" s="510"/>
      <c r="C67" s="507"/>
      <c r="D67" s="507"/>
      <c r="E67" s="507"/>
      <c r="F67" s="507"/>
      <c r="G67" s="507"/>
      <c r="H67" s="507"/>
      <c r="I67" s="507"/>
      <c r="J67" s="507"/>
      <c r="K67" s="507"/>
      <c r="L67" s="507"/>
      <c r="M67" s="507"/>
      <c r="N67" s="507"/>
      <c r="O67" s="507"/>
      <c r="P67" s="507"/>
      <c r="Q67" s="507"/>
      <c r="R67" s="507"/>
      <c r="S67" s="507"/>
      <c r="T67" s="511"/>
      <c r="U67" s="507"/>
      <c r="V67" s="507"/>
      <c r="W67" s="507"/>
      <c r="X67" s="507"/>
      <c r="Y67" s="507"/>
      <c r="Z67" s="661"/>
      <c r="AA67" s="661"/>
      <c r="AB67" s="698"/>
    </row>
    <row r="68" spans="1:28" ht="18" customHeight="1">
      <c r="A68" s="215"/>
      <c r="B68" s="211"/>
      <c r="C68" s="771" t="s">
        <v>880</v>
      </c>
      <c r="D68" s="772"/>
      <c r="E68" s="772"/>
      <c r="F68" s="772"/>
      <c r="G68" s="772"/>
      <c r="H68" s="772"/>
      <c r="I68" s="772"/>
      <c r="J68" s="772"/>
      <c r="K68" s="772"/>
      <c r="L68" s="772"/>
      <c r="M68" s="772"/>
      <c r="N68" s="772"/>
      <c r="O68" s="772"/>
      <c r="P68" s="772"/>
      <c r="Q68" s="772"/>
      <c r="R68" s="772"/>
      <c r="S68" s="772"/>
      <c r="T68" s="772"/>
      <c r="U68" s="772"/>
      <c r="V68" s="772"/>
      <c r="W68" s="772"/>
      <c r="X68" s="772"/>
      <c r="Y68" s="774"/>
      <c r="Z68" s="767" t="s">
        <v>58</v>
      </c>
      <c r="AA68" s="768"/>
      <c r="AB68" s="255" t="str">
        <f>AB$3</f>
        <v xml:space="preserve">Annual rate of change
</v>
      </c>
    </row>
    <row r="69" spans="1:28" ht="26.25" thickBot="1">
      <c r="A69" s="215"/>
      <c r="B69" s="216"/>
      <c r="C69" s="465">
        <v>2000</v>
      </c>
      <c r="D69" s="464">
        <v>2001</v>
      </c>
      <c r="E69" s="203">
        <v>2002</v>
      </c>
      <c r="F69" s="464">
        <v>2003</v>
      </c>
      <c r="G69" s="203">
        <v>2004</v>
      </c>
      <c r="H69" s="464">
        <v>2005</v>
      </c>
      <c r="I69" s="203">
        <v>2006</v>
      </c>
      <c r="J69" s="464">
        <v>2007</v>
      </c>
      <c r="K69" s="203">
        <v>2008</v>
      </c>
      <c r="L69" s="464">
        <v>2009</v>
      </c>
      <c r="M69" s="203">
        <v>2010</v>
      </c>
      <c r="N69" s="464">
        <v>2011</v>
      </c>
      <c r="O69" s="203">
        <v>2012</v>
      </c>
      <c r="P69" s="465">
        <v>2013</v>
      </c>
      <c r="Q69" s="203">
        <v>2014</v>
      </c>
      <c r="R69" s="464">
        <v>2015</v>
      </c>
      <c r="S69" s="203">
        <v>2016</v>
      </c>
      <c r="T69" s="203">
        <v>2017</v>
      </c>
      <c r="U69" s="203">
        <v>2018</v>
      </c>
      <c r="V69" s="203">
        <v>2019</v>
      </c>
      <c r="W69" s="203">
        <v>2020</v>
      </c>
      <c r="X69" s="203">
        <v>2021</v>
      </c>
      <c r="Y69" s="203">
        <v>2022</v>
      </c>
      <c r="Z69" s="213" t="str">
        <f>Z4</f>
        <v>2022/2021</v>
      </c>
      <c r="AA69" s="213" t="str">
        <f>AA4</f>
        <v>2022/5-year average</v>
      </c>
      <c r="AB69" s="557" t="str">
        <f>AB4</f>
        <v>2012-2022</v>
      </c>
    </row>
    <row r="70" spans="1:28" ht="18" customHeight="1" thickBot="1">
      <c r="A70" s="558" t="s">
        <v>373</v>
      </c>
      <c r="B70" s="559"/>
      <c r="C70" s="560">
        <f t="shared" ref="C70:Y70" si="10">IF(ISNUMBER(C38/C5),C38/C5,":")</f>
        <v>18.814193527928836</v>
      </c>
      <c r="D70" s="560">
        <f t="shared" si="10"/>
        <v>19.194261341605273</v>
      </c>
      <c r="E70" s="560">
        <f t="shared" si="10"/>
        <v>18.84378771623977</v>
      </c>
      <c r="F70" s="560">
        <f t="shared" si="10"/>
        <v>19.499048654525687</v>
      </c>
      <c r="G70" s="560">
        <f t="shared" si="10"/>
        <v>20.806096584845257</v>
      </c>
      <c r="H70" s="560">
        <f t="shared" si="10"/>
        <v>18.925909182238296</v>
      </c>
      <c r="I70" s="560">
        <f t="shared" si="10"/>
        <v>20.250605413105415</v>
      </c>
      <c r="J70" s="560">
        <f t="shared" si="10"/>
        <v>18.432107960490146</v>
      </c>
      <c r="K70" s="560">
        <f t="shared" si="10"/>
        <v>22.177507361592912</v>
      </c>
      <c r="L70" s="560">
        <f t="shared" si="10"/>
        <v>21.759715563128889</v>
      </c>
      <c r="M70" s="560">
        <f t="shared" si="10"/>
        <v>20.026554492784484</v>
      </c>
      <c r="N70" s="560">
        <f t="shared" si="10"/>
        <v>21.96992495327191</v>
      </c>
      <c r="O70" s="560">
        <f t="shared" si="10"/>
        <v>19.836599009937618</v>
      </c>
      <c r="P70" s="560">
        <f t="shared" si="10"/>
        <v>22.669263066566476</v>
      </c>
      <c r="Q70" s="560">
        <f t="shared" si="10"/>
        <v>24.832589329610038</v>
      </c>
      <c r="R70" s="560">
        <f t="shared" si="10"/>
        <v>23.555012468255228</v>
      </c>
      <c r="S70" s="560">
        <f t="shared" si="10"/>
        <v>24.113357422283265</v>
      </c>
      <c r="T70" s="560">
        <f t="shared" si="10"/>
        <v>19.153119236020725</v>
      </c>
      <c r="U70" s="560">
        <f t="shared" si="10"/>
        <v>26.46033065887681</v>
      </c>
      <c r="V70" s="560">
        <f t="shared" si="10"/>
        <v>23.591407614959504</v>
      </c>
      <c r="W70" s="560">
        <f t="shared" si="10"/>
        <v>24.418859468114963</v>
      </c>
      <c r="X70" s="560">
        <f t="shared" si="10"/>
        <v>25.384560268588281</v>
      </c>
      <c r="Y70" s="560">
        <f t="shared" si="10"/>
        <v>24.850570515746238</v>
      </c>
      <c r="Z70" s="672">
        <f>IF(ISNUMBER(Y70),(Y70/X70-1)*100,":")</f>
        <v>-2.1036005634606947</v>
      </c>
      <c r="AA70" s="673">
        <f>IF(ISNUMBER(Y70),(Y70/((SUM(T70:X70)-MIN(T70:X70)-MAX(T70:X70))/3)-1)*100,":")</f>
        <v>1.576247587630264</v>
      </c>
      <c r="AB70" s="693">
        <f>((((SUM(U70:Y70)-MIN(U70:Y70)-MAX(U70:Y70))/3)/((SUM(K70:O70)-MIN(K70:O70)-MAX(K70:O70))/3))^(1/($Y$4-$O$4))-1)*100</f>
        <v>1.5904919841245091</v>
      </c>
    </row>
    <row r="71" spans="1:28" ht="18" customHeight="1" thickBot="1">
      <c r="A71" s="320" t="s">
        <v>3</v>
      </c>
      <c r="B71" s="312" t="s">
        <v>30</v>
      </c>
      <c r="C71" s="315">
        <f t="shared" ref="C71:Y71" si="11">IF(ISNUMBER(C39/C6),C39/C6,":")</f>
        <v>59.29347826086957</v>
      </c>
      <c r="D71" s="315">
        <f t="shared" si="11"/>
        <v>38.25</v>
      </c>
      <c r="E71" s="315">
        <f t="shared" si="11"/>
        <v>40.534883720930239</v>
      </c>
      <c r="F71" s="315">
        <f t="shared" si="11"/>
        <v>37.964285714285708</v>
      </c>
      <c r="G71" s="315">
        <f t="shared" si="11"/>
        <v>42.867469879518069</v>
      </c>
      <c r="H71" s="315">
        <f t="shared" si="11"/>
        <v>35.640449438202246</v>
      </c>
      <c r="I71" s="315">
        <f t="shared" si="11"/>
        <v>41.427578215527227</v>
      </c>
      <c r="J71" s="315">
        <f t="shared" si="11"/>
        <v>42.218160377358487</v>
      </c>
      <c r="K71" s="315">
        <f t="shared" si="11"/>
        <v>41.571782178217816</v>
      </c>
      <c r="L71" s="315">
        <f t="shared" si="11"/>
        <v>40.175937904269077</v>
      </c>
      <c r="M71" s="315">
        <f t="shared" si="11"/>
        <v>44.4993531694696</v>
      </c>
      <c r="N71" s="315">
        <f t="shared" si="11"/>
        <v>29.472258064516129</v>
      </c>
      <c r="O71" s="315">
        <f t="shared" si="11"/>
        <v>30.865546218487395</v>
      </c>
      <c r="P71" s="315">
        <f t="shared" si="11"/>
        <v>32.424929178470258</v>
      </c>
      <c r="Q71" s="315">
        <f t="shared" si="11"/>
        <v>45.041018387553038</v>
      </c>
      <c r="R71" s="315">
        <f t="shared" si="11"/>
        <v>41.47598253275109</v>
      </c>
      <c r="S71" s="315">
        <f t="shared" si="11"/>
        <v>36.01232665639445</v>
      </c>
      <c r="T71" s="315">
        <f t="shared" si="11"/>
        <v>14.253246753246753</v>
      </c>
      <c r="U71" s="315">
        <f t="shared" si="11"/>
        <v>38.614357262103503</v>
      </c>
      <c r="V71" s="315">
        <f t="shared" si="11"/>
        <v>41.7720207253886</v>
      </c>
      <c r="W71" s="315">
        <f t="shared" si="11"/>
        <v>30.662408759124084</v>
      </c>
      <c r="X71" s="315">
        <f t="shared" si="11"/>
        <v>46.680373831775704</v>
      </c>
      <c r="Y71" s="315">
        <f t="shared" si="11"/>
        <v>45.621414913957928</v>
      </c>
      <c r="Z71" s="663">
        <f>IF(ISNUMBER(Y71),(Y71/X71-1)*100,":")</f>
        <v>-2.2685313567410548</v>
      </c>
      <c r="AA71" s="663">
        <f>IF(ISNUMBER(Y71),(Y71/((SUM(T71:X71)-MIN(T71:X71)-MAX(T71:X71))/3)-1)*100,":")</f>
        <v>23.246951859241459</v>
      </c>
      <c r="AB71" s="663">
        <f t="shared" ref="AB71" si="12">((((SUM(U71:Y71)-MIN(U71:Y71)-MAX(U71:Y71))/3)/((SUM(K71:O71)-MIN(K71:O71)-MAX(K71:O71))/3))^(1/($Y$4-$O$4))-1)*100</f>
        <v>1.1301810986025451</v>
      </c>
    </row>
    <row r="72" spans="1:28" ht="18" customHeight="1" thickBot="1">
      <c r="A72" s="320" t="s">
        <v>4</v>
      </c>
      <c r="B72" s="312" t="s">
        <v>31</v>
      </c>
      <c r="C72" s="315">
        <f t="shared" ref="C72:Y72" si="13">IF(ISNUMBER(C40/C7),C40/C7,":")</f>
        <v>6.5925925925925926</v>
      </c>
      <c r="D72" s="315">
        <f t="shared" si="13"/>
        <v>3.0283687943262416</v>
      </c>
      <c r="E72" s="315">
        <f t="shared" si="13"/>
        <v>3.1807228915662646</v>
      </c>
      <c r="F72" s="315">
        <f t="shared" si="13"/>
        <v>4.9230769230769234</v>
      </c>
      <c r="G72" s="315">
        <f t="shared" si="13"/>
        <v>5.3243243243243237</v>
      </c>
      <c r="H72" s="315">
        <f t="shared" si="13"/>
        <v>4.833333333333333</v>
      </c>
      <c r="I72" s="315">
        <f t="shared" si="13"/>
        <v>4.6112084063047281</v>
      </c>
      <c r="J72" s="315">
        <f t="shared" si="13"/>
        <v>4.8106617647058822</v>
      </c>
      <c r="K72" s="315">
        <f t="shared" si="13"/>
        <v>4.3518518518518512</v>
      </c>
      <c r="L72" s="315">
        <f t="shared" si="13"/>
        <v>6.8323699421965314</v>
      </c>
      <c r="M72" s="315">
        <f t="shared" si="13"/>
        <v>8.3076923076923084</v>
      </c>
      <c r="N72" s="315">
        <f t="shared" si="13"/>
        <v>8.2448979591836729</v>
      </c>
      <c r="O72" s="315">
        <f t="shared" si="13"/>
        <v>6.6969696969696972</v>
      </c>
      <c r="P72" s="315">
        <f t="shared" si="13"/>
        <v>11.436590436590437</v>
      </c>
      <c r="Q72" s="315">
        <f t="shared" si="13"/>
        <v>13.797468354430379</v>
      </c>
      <c r="R72" s="315">
        <f t="shared" si="13"/>
        <v>12.247379454926627</v>
      </c>
      <c r="S72" s="315">
        <f t="shared" si="13"/>
        <v>10.890510948905108</v>
      </c>
      <c r="T72" s="315">
        <f t="shared" si="13"/>
        <v>11.317380352644836</v>
      </c>
      <c r="U72" s="315">
        <f t="shared" si="13"/>
        <v>12.638190954773869</v>
      </c>
      <c r="V72" s="315">
        <f t="shared" si="13"/>
        <v>10.536231884057971</v>
      </c>
      <c r="W72" s="315">
        <f t="shared" si="13"/>
        <v>10.637640449438202</v>
      </c>
      <c r="X72" s="315">
        <f t="shared" si="13"/>
        <v>11.648148148148149</v>
      </c>
      <c r="Y72" s="315">
        <f t="shared" si="13"/>
        <v>10.279069767441861</v>
      </c>
      <c r="Z72" s="663">
        <f t="shared" ref="Z72:Z97" si="14">IF(ISNUMBER(Y72),(Y72/X72-1)*100,":")</f>
        <v>-11.753614079195474</v>
      </c>
      <c r="AA72" s="663">
        <f t="shared" ref="AA72:AA97" si="15">IF(ISNUMBER(Y72),(Y72/((SUM(T72:X72)-MIN(T72:X72)-MAX(T72:X72))/3)-1)*100,":")</f>
        <v>-8.2312464398884515</v>
      </c>
      <c r="AB72" s="663">
        <f t="shared" ref="AB72:AB97" si="16">((((SUM(U72:Y72)-MIN(U72:Y72)-MAX(U72:Y72))/3)/((SUM(K72:O72)-MIN(K72:O72)-MAX(K72:O72))/3))^(1/($Y$4-$O$4))-1)*100</f>
        <v>4.1890877423844897</v>
      </c>
    </row>
    <row r="73" spans="1:28" ht="18" customHeight="1" thickBot="1">
      <c r="A73" s="320" t="s">
        <v>340</v>
      </c>
      <c r="B73" s="312" t="s">
        <v>32</v>
      </c>
      <c r="C73" s="315">
        <f t="shared" ref="C73:Y73" si="17">IF(ISNUMBER(C41/C8),C41/C8,":")</f>
        <v>23.736363636363635</v>
      </c>
      <c r="D73" s="315">
        <f t="shared" si="17"/>
        <v>19.399999999999999</v>
      </c>
      <c r="E73" s="315">
        <f t="shared" si="17"/>
        <v>17.923326133909288</v>
      </c>
      <c r="F73" s="315">
        <f t="shared" si="17"/>
        <v>15.091201716738198</v>
      </c>
      <c r="G73" s="315">
        <f t="shared" si="17"/>
        <v>15.462105263157893</v>
      </c>
      <c r="H73" s="315">
        <f t="shared" si="17"/>
        <v>14.055555555555557</v>
      </c>
      <c r="I73" s="315">
        <f t="shared" si="17"/>
        <v>14.681377825618945</v>
      </c>
      <c r="J73" s="315">
        <f t="shared" si="17"/>
        <v>12.726373626373627</v>
      </c>
      <c r="K73" s="315">
        <f t="shared" si="17"/>
        <v>17.042035398230091</v>
      </c>
      <c r="L73" s="315">
        <f t="shared" si="17"/>
        <v>15.795328142380422</v>
      </c>
      <c r="M73" s="315">
        <f t="shared" si="17"/>
        <v>11.052048726467332</v>
      </c>
      <c r="N73" s="315">
        <f t="shared" si="17"/>
        <v>9.0956989247311828</v>
      </c>
      <c r="O73" s="315">
        <f t="shared" si="17"/>
        <v>12.669156883671292</v>
      </c>
      <c r="P73" s="315">
        <f t="shared" si="17"/>
        <v>13.563474387527839</v>
      </c>
      <c r="Q73" s="315">
        <f t="shared" si="17"/>
        <v>14.318080357142854</v>
      </c>
      <c r="R73" s="315">
        <f t="shared" si="17"/>
        <v>18.695547533092661</v>
      </c>
      <c r="S73" s="315">
        <f t="shared" si="17"/>
        <v>16.688918558077436</v>
      </c>
      <c r="T73" s="315">
        <f t="shared" si="17"/>
        <v>14.323809523809524</v>
      </c>
      <c r="U73" s="315">
        <f t="shared" si="17"/>
        <v>20.900689655172414</v>
      </c>
      <c r="V73" s="315">
        <f t="shared" si="17"/>
        <v>13.592896174863387</v>
      </c>
      <c r="W73" s="315">
        <f t="shared" si="17"/>
        <v>16.076495132127956</v>
      </c>
      <c r="X73" s="315">
        <f t="shared" si="17"/>
        <v>16.168776371308017</v>
      </c>
      <c r="Y73" s="315">
        <f t="shared" si="17"/>
        <v>19.107042253521126</v>
      </c>
      <c r="Z73" s="663">
        <f t="shared" si="14"/>
        <v>18.172469052309669</v>
      </c>
      <c r="AA73" s="663">
        <f t="shared" si="15"/>
        <v>23.088378589707048</v>
      </c>
      <c r="AB73" s="663">
        <f t="shared" si="16"/>
        <v>2.6545296215930492</v>
      </c>
    </row>
    <row r="74" spans="1:28" ht="18" customHeight="1" thickBot="1">
      <c r="A74" s="320" t="s">
        <v>5</v>
      </c>
      <c r="B74" s="312" t="s">
        <v>33</v>
      </c>
      <c r="C74" s="315">
        <f t="shared" ref="C74:Y74" si="18">IF(ISNUMBER(C42/C9),C42/C9,":")</f>
        <v>11.941176470588236</v>
      </c>
      <c r="D74" s="315">
        <f t="shared" si="18"/>
        <v>11.944444444444445</v>
      </c>
      <c r="E74" s="315">
        <f t="shared" si="18"/>
        <v>13.5</v>
      </c>
      <c r="F74" s="315">
        <f t="shared" si="18"/>
        <v>21.400000000000002</v>
      </c>
      <c r="G74" s="315">
        <f t="shared" si="18"/>
        <v>23.533333333333331</v>
      </c>
      <c r="H74" s="315">
        <f t="shared" si="18"/>
        <v>22.062499999999996</v>
      </c>
      <c r="I74" s="315">
        <f t="shared" si="18"/>
        <v>21.2</v>
      </c>
      <c r="J74" s="315">
        <f t="shared" si="18"/>
        <v>21.333333333333332</v>
      </c>
      <c r="K74" s="315">
        <f t="shared" si="18"/>
        <v>19.306666666666668</v>
      </c>
      <c r="L74" s="315">
        <f t="shared" si="18"/>
        <v>18.34</v>
      </c>
      <c r="M74" s="315">
        <f t="shared" si="18"/>
        <v>15.024844720496894</v>
      </c>
      <c r="N74" s="315">
        <f t="shared" si="18"/>
        <v>16.993589743589745</v>
      </c>
      <c r="O74" s="315">
        <f t="shared" si="18"/>
        <v>13.097902097902098</v>
      </c>
      <c r="P74" s="315">
        <f t="shared" si="18"/>
        <v>22.594202898550726</v>
      </c>
      <c r="Q74" s="315">
        <f t="shared" si="18"/>
        <v>25.630434782608695</v>
      </c>
      <c r="R74" s="315">
        <f t="shared" si="18"/>
        <v>25.647482014388491</v>
      </c>
      <c r="S74" s="315">
        <f t="shared" si="18"/>
        <v>21.259259259259256</v>
      </c>
      <c r="T74" s="315">
        <f t="shared" si="18"/>
        <v>16.015625</v>
      </c>
      <c r="U74" s="315">
        <f t="shared" si="18"/>
        <v>22.992957746478872</v>
      </c>
      <c r="V74" s="315">
        <f t="shared" si="18"/>
        <v>18.136690647482016</v>
      </c>
      <c r="W74" s="315">
        <f t="shared" si="18"/>
        <v>29.000000000000004</v>
      </c>
      <c r="X74" s="315">
        <f t="shared" si="18"/>
        <v>21.828571428571429</v>
      </c>
      <c r="Y74" s="315">
        <f t="shared" si="18"/>
        <v>21.985611510791369</v>
      </c>
      <c r="Z74" s="663">
        <f t="shared" si="14"/>
        <v>0.7194244604316502</v>
      </c>
      <c r="AA74" s="663">
        <f t="shared" si="15"/>
        <v>4.7628645128377611</v>
      </c>
      <c r="AB74" s="663">
        <f t="shared" si="16"/>
        <v>2.8667612710780332</v>
      </c>
    </row>
    <row r="75" spans="1:28" ht="18" customHeight="1" thickBot="1">
      <c r="A75" s="320" t="s">
        <v>28</v>
      </c>
      <c r="B75" s="312" t="s">
        <v>34</v>
      </c>
      <c r="C75" s="315">
        <f t="shared" ref="C75:Y75" si="19">IF(ISNUMBER(C43/C10),C43/C10,":")</f>
        <v>31.595417714445375</v>
      </c>
      <c r="D75" s="315">
        <f t="shared" si="19"/>
        <v>25.773400391170718</v>
      </c>
      <c r="E75" s="315">
        <f t="shared" si="19"/>
        <v>24.257945078679423</v>
      </c>
      <c r="F75" s="315">
        <f t="shared" si="19"/>
        <v>26.187904967602595</v>
      </c>
      <c r="G75" s="315">
        <f t="shared" si="19"/>
        <v>30.229250231410063</v>
      </c>
      <c r="H75" s="315">
        <f t="shared" si="19"/>
        <v>27.503856834310401</v>
      </c>
      <c r="I75" s="315">
        <f t="shared" si="19"/>
        <v>29.238198087010186</v>
      </c>
      <c r="J75" s="315">
        <f t="shared" si="19"/>
        <v>33.691435768261961</v>
      </c>
      <c r="K75" s="315">
        <f t="shared" si="19"/>
        <v>32.96599496221662</v>
      </c>
      <c r="L75" s="315">
        <f t="shared" si="19"/>
        <v>33.711586901763226</v>
      </c>
      <c r="M75" s="315">
        <f t="shared" si="19"/>
        <v>26.289672544080606</v>
      </c>
      <c r="N75" s="315">
        <f t="shared" si="19"/>
        <v>28.288727959697734</v>
      </c>
      <c r="O75" s="315">
        <f t="shared" si="19"/>
        <v>30.636735979836171</v>
      </c>
      <c r="P75" s="315">
        <f t="shared" si="19"/>
        <v>25.323881537492124</v>
      </c>
      <c r="Q75" s="315">
        <f t="shared" si="19"/>
        <v>35.157529930686835</v>
      </c>
      <c r="R75" s="315">
        <f t="shared" si="19"/>
        <v>30.669817265280408</v>
      </c>
      <c r="S75" s="315">
        <f t="shared" si="19"/>
        <v>32.54284814114682</v>
      </c>
      <c r="T75" s="315">
        <f t="shared" si="19"/>
        <v>17.559446733372571</v>
      </c>
      <c r="U75" s="315">
        <f t="shared" si="19"/>
        <v>35.271336080047092</v>
      </c>
      <c r="V75" s="315">
        <f t="shared" si="19"/>
        <v>29.17745732783991</v>
      </c>
      <c r="W75" s="315">
        <f t="shared" si="19"/>
        <v>30.115361977633906</v>
      </c>
      <c r="X75" s="315">
        <f t="shared" si="19"/>
        <v>29.565332548557979</v>
      </c>
      <c r="Y75" s="315">
        <f t="shared" si="19"/>
        <v>29.565332548557979</v>
      </c>
      <c r="Z75" s="663">
        <f t="shared" si="14"/>
        <v>0</v>
      </c>
      <c r="AA75" s="663">
        <f t="shared" si="15"/>
        <v>-0.18248658673909457</v>
      </c>
      <c r="AB75" s="663">
        <f t="shared" si="16"/>
        <v>-0.29168557755112623</v>
      </c>
    </row>
    <row r="76" spans="1:28" ht="18" customHeight="1" thickBot="1">
      <c r="A76" s="320" t="s">
        <v>6</v>
      </c>
      <c r="B76" s="312" t="s">
        <v>35</v>
      </c>
      <c r="C76" s="315">
        <f t="shared" ref="C76:Y76" si="20">IF(ISNUMBER(C44/C11),C44/C11,":")</f>
        <v>2.5694444444444442</v>
      </c>
      <c r="D76" s="315">
        <f t="shared" si="20"/>
        <v>2.6923076923076921</v>
      </c>
      <c r="E76" s="315">
        <f t="shared" si="20"/>
        <v>3.1666666666666665</v>
      </c>
      <c r="F76" s="315">
        <f t="shared" si="20"/>
        <v>1.1666666666666667</v>
      </c>
      <c r="G76" s="315">
        <f t="shared" si="20"/>
        <v>0.33333333333333331</v>
      </c>
      <c r="H76" s="315">
        <f t="shared" si="20"/>
        <v>3.5833333333333335</v>
      </c>
      <c r="I76" s="315">
        <f t="shared" si="20"/>
        <v>1.0909090909090908</v>
      </c>
      <c r="J76" s="315">
        <f t="shared" si="20"/>
        <v>1.9090909090909089</v>
      </c>
      <c r="K76" s="315">
        <f t="shared" si="20"/>
        <v>0.55555555555555558</v>
      </c>
      <c r="L76" s="315">
        <f t="shared" si="20"/>
        <v>2</v>
      </c>
      <c r="M76" s="315">
        <f t="shared" si="20"/>
        <v>1</v>
      </c>
      <c r="N76" s="315">
        <f t="shared" si="20"/>
        <v>1.3333333333333333</v>
      </c>
      <c r="O76" s="315">
        <f t="shared" si="20"/>
        <v>1.4285714285714286</v>
      </c>
      <c r="P76" s="315">
        <f t="shared" si="20"/>
        <v>2.6666666666666665</v>
      </c>
      <c r="Q76" s="315">
        <f t="shared" si="20"/>
        <v>1.3333333333333333</v>
      </c>
      <c r="R76" s="315">
        <f t="shared" si="20"/>
        <v>2.666666666666667</v>
      </c>
      <c r="S76" s="315">
        <f t="shared" si="20"/>
        <v>5.4313725490196081</v>
      </c>
      <c r="T76" s="315">
        <f t="shared" si="20"/>
        <v>2</v>
      </c>
      <c r="U76" s="315">
        <f t="shared" si="20"/>
        <v>2.7333333333333334</v>
      </c>
      <c r="V76" s="315">
        <f t="shared" si="20"/>
        <v>3.2456140350877196</v>
      </c>
      <c r="W76" s="315">
        <f t="shared" si="20"/>
        <v>2.032258064516129</v>
      </c>
      <c r="X76" s="315">
        <f t="shared" si="20"/>
        <v>2.6986301369863015</v>
      </c>
      <c r="Y76" s="315">
        <f t="shared" si="20"/>
        <v>2.6986301369863015</v>
      </c>
      <c r="Z76" s="663">
        <f t="shared" si="14"/>
        <v>0</v>
      </c>
      <c r="AA76" s="663">
        <f t="shared" si="15"/>
        <v>8.4626222999293574</v>
      </c>
      <c r="AB76" s="663">
        <f t="shared" si="16"/>
        <v>8.0118602307359446</v>
      </c>
    </row>
    <row r="77" spans="1:28" ht="18" customHeight="1" thickBot="1">
      <c r="A77" s="320" t="s">
        <v>7</v>
      </c>
      <c r="B77" s="312" t="s">
        <v>36</v>
      </c>
      <c r="C77" s="315">
        <f t="shared" ref="C77:Y77" si="21">IF(ISNUMBER(C45/C12),C45/C12,":")</f>
        <v>24.745762711864408</v>
      </c>
      <c r="D77" s="315">
        <f t="shared" si="21"/>
        <v>26.372881355932204</v>
      </c>
      <c r="E77" s="315">
        <f t="shared" si="21"/>
        <v>17.253968253968253</v>
      </c>
      <c r="F77" s="315">
        <f t="shared" si="21"/>
        <v>11.952380952380953</v>
      </c>
      <c r="G77" s="315">
        <f t="shared" si="21"/>
        <v>29.396825396825395</v>
      </c>
      <c r="H77" s="315">
        <f t="shared" si="21"/>
        <v>23.460317460317459</v>
      </c>
      <c r="I77" s="315">
        <f t="shared" si="21"/>
        <v>28.4375</v>
      </c>
      <c r="J77" s="315">
        <f t="shared" si="21"/>
        <v>24.2741935483871</v>
      </c>
      <c r="K77" s="315">
        <f t="shared" si="21"/>
        <v>25.14516129032258</v>
      </c>
      <c r="L77" s="315">
        <f t="shared" si="21"/>
        <v>21.096774193548388</v>
      </c>
      <c r="M77" s="315">
        <f t="shared" si="21"/>
        <v>33.967741935483872</v>
      </c>
      <c r="N77" s="315">
        <f t="shared" si="21"/>
        <v>32.967741935483872</v>
      </c>
      <c r="O77" s="315">
        <f t="shared" si="21"/>
        <v>19.516129032258064</v>
      </c>
      <c r="P77" s="315">
        <f t="shared" si="21"/>
        <v>24.548387096774196</v>
      </c>
      <c r="Q77" s="315">
        <f t="shared" si="21"/>
        <v>30.65625</v>
      </c>
      <c r="R77" s="315">
        <f t="shared" si="21"/>
        <v>29.359374999999996</v>
      </c>
      <c r="S77" s="315">
        <f t="shared" si="21"/>
        <v>31.157142857142858</v>
      </c>
      <c r="T77" s="315">
        <f t="shared" si="21"/>
        <v>30.528571428571432</v>
      </c>
      <c r="U77" s="315">
        <f t="shared" si="21"/>
        <v>28.366197183098596</v>
      </c>
      <c r="V77" s="315">
        <f t="shared" si="21"/>
        <v>28</v>
      </c>
      <c r="W77" s="315">
        <f t="shared" si="21"/>
        <v>27.422535211267604</v>
      </c>
      <c r="X77" s="315">
        <f t="shared" si="21"/>
        <v>22.338028169014084</v>
      </c>
      <c r="Y77" s="315">
        <f t="shared" si="21"/>
        <v>25.91549295774648</v>
      </c>
      <c r="Z77" s="663">
        <f t="shared" si="14"/>
        <v>16.015132408575038</v>
      </c>
      <c r="AA77" s="663">
        <f t="shared" si="15"/>
        <v>-7.2112960161371698</v>
      </c>
      <c r="AB77" s="663">
        <f t="shared" si="16"/>
        <v>0.26550361176003179</v>
      </c>
    </row>
    <row r="78" spans="1:28" ht="18" customHeight="1" thickBot="1">
      <c r="A78" s="320" t="s">
        <v>8</v>
      </c>
      <c r="B78" s="312" t="s">
        <v>37</v>
      </c>
      <c r="C78" s="315">
        <f t="shared" ref="C78:Y78" si="22">IF(ISNUMBER(C46/C13),C46/C13,":")</f>
        <v>22.103078982597058</v>
      </c>
      <c r="D78" s="315">
        <f t="shared" si="22"/>
        <v>15.633841886269071</v>
      </c>
      <c r="E78" s="315">
        <f t="shared" si="22"/>
        <v>16.034965034965033</v>
      </c>
      <c r="F78" s="315">
        <f t="shared" si="22"/>
        <v>18.577981651376145</v>
      </c>
      <c r="G78" s="315">
        <f t="shared" si="22"/>
        <v>25.462962962962962</v>
      </c>
      <c r="H78" s="315">
        <f t="shared" si="22"/>
        <v>23.084112149532711</v>
      </c>
      <c r="I78" s="315">
        <f t="shared" si="22"/>
        <v>24.570093457943926</v>
      </c>
      <c r="J78" s="315">
        <f t="shared" si="22"/>
        <v>21.500000000000004</v>
      </c>
      <c r="K78" s="315">
        <f t="shared" si="22"/>
        <v>20.954098360655738</v>
      </c>
      <c r="L78" s="315">
        <f t="shared" si="22"/>
        <v>19.673913043478258</v>
      </c>
      <c r="M78" s="315">
        <f t="shared" si="22"/>
        <v>17.684911242603551</v>
      </c>
      <c r="N78" s="315">
        <f t="shared" si="22"/>
        <v>18.976261127596441</v>
      </c>
      <c r="O78" s="315">
        <f t="shared" si="22"/>
        <v>20.130713712910985</v>
      </c>
      <c r="P78" s="315">
        <f t="shared" si="22"/>
        <v>21.823166023166024</v>
      </c>
      <c r="Q78" s="315">
        <f t="shared" si="22"/>
        <v>23.038336052202283</v>
      </c>
      <c r="R78" s="315">
        <f t="shared" si="22"/>
        <v>24.773839662447259</v>
      </c>
      <c r="S78" s="315">
        <f t="shared" si="22"/>
        <v>29.212151394422314</v>
      </c>
      <c r="T78" s="315">
        <f t="shared" si="22"/>
        <v>29.405208333333338</v>
      </c>
      <c r="U78" s="315">
        <f t="shared" si="22"/>
        <v>27.614492753623189</v>
      </c>
      <c r="V78" s="315">
        <f t="shared" si="22"/>
        <v>28.218940936863543</v>
      </c>
      <c r="W78" s="315">
        <f t="shared" si="22"/>
        <v>21.111265646731571</v>
      </c>
      <c r="X78" s="315">
        <f t="shared" si="22"/>
        <v>27.472195121951216</v>
      </c>
      <c r="Y78" s="315">
        <f t="shared" si="22"/>
        <v>21.113968033356496</v>
      </c>
      <c r="Z78" s="663">
        <f t="shared" si="14"/>
        <v>-23.144226591177208</v>
      </c>
      <c r="AA78" s="663">
        <f t="shared" si="15"/>
        <v>-23.964436733700968</v>
      </c>
      <c r="AB78" s="663">
        <f t="shared" si="16"/>
        <v>2.6295103288756616</v>
      </c>
    </row>
    <row r="79" spans="1:28" ht="18" customHeight="1" thickBot="1">
      <c r="A79" s="320" t="s">
        <v>9</v>
      </c>
      <c r="B79" s="312" t="s">
        <v>38</v>
      </c>
      <c r="C79" s="315">
        <f t="shared" ref="C79:Y79" si="23">IF(ISNUMBER(C47/C14),C47/C14,":")</f>
        <v>16.676229508196723</v>
      </c>
      <c r="D79" s="315">
        <f t="shared" si="23"/>
        <v>20.207048458149782</v>
      </c>
      <c r="E79" s="315">
        <f t="shared" si="23"/>
        <v>16.083333333333332</v>
      </c>
      <c r="F79" s="315">
        <f t="shared" si="23"/>
        <v>19.306521739130435</v>
      </c>
      <c r="G79" s="315">
        <f t="shared" si="23"/>
        <v>16.372037914691941</v>
      </c>
      <c r="H79" s="315">
        <f t="shared" si="23"/>
        <v>19.851282051282052</v>
      </c>
      <c r="I79" s="315">
        <f t="shared" si="23"/>
        <v>17.187632135306551</v>
      </c>
      <c r="J79" s="315">
        <f t="shared" si="23"/>
        <v>19.982820725962867</v>
      </c>
      <c r="K79" s="315">
        <f t="shared" si="23"/>
        <v>20.803269230769228</v>
      </c>
      <c r="L79" s="315">
        <f t="shared" si="23"/>
        <v>16.448286120384754</v>
      </c>
      <c r="M79" s="315">
        <f t="shared" si="23"/>
        <v>20.309868007542427</v>
      </c>
      <c r="N79" s="315">
        <f t="shared" si="23"/>
        <v>21.271977150111073</v>
      </c>
      <c r="O79" s="315">
        <f t="shared" si="23"/>
        <v>15.638843780448198</v>
      </c>
      <c r="P79" s="315">
        <f t="shared" si="23"/>
        <v>17.73238064306593</v>
      </c>
      <c r="Q79" s="315">
        <f t="shared" si="23"/>
        <v>20.202408070289621</v>
      </c>
      <c r="R79" s="315">
        <f t="shared" si="23"/>
        <v>19.472981770833336</v>
      </c>
      <c r="S79" s="315">
        <f t="shared" si="23"/>
        <v>20.121801101392936</v>
      </c>
      <c r="T79" s="315">
        <f t="shared" si="23"/>
        <v>19.215384615384615</v>
      </c>
      <c r="U79" s="315">
        <f t="shared" si="23"/>
        <v>18.809221516872704</v>
      </c>
      <c r="V79" s="315">
        <f t="shared" si="23"/>
        <v>21.553306342780029</v>
      </c>
      <c r="W79" s="315">
        <f t="shared" si="23"/>
        <v>17.70430654459139</v>
      </c>
      <c r="X79" s="315">
        <f t="shared" si="23"/>
        <v>20.911035653650256</v>
      </c>
      <c r="Y79" s="315">
        <f t="shared" si="23"/>
        <v>17.769413360461172</v>
      </c>
      <c r="Z79" s="663">
        <f t="shared" si="14"/>
        <v>-15.023752745793239</v>
      </c>
      <c r="AA79" s="663">
        <f t="shared" si="15"/>
        <v>-9.548384532684695</v>
      </c>
      <c r="AB79" s="663">
        <f t="shared" si="16"/>
        <v>-1.2472434608579164E-2</v>
      </c>
    </row>
    <row r="80" spans="1:28" ht="18" customHeight="1" thickBot="1">
      <c r="A80" s="320" t="s">
        <v>10</v>
      </c>
      <c r="B80" s="312" t="s">
        <v>39</v>
      </c>
      <c r="C80" s="315">
        <f t="shared" ref="C80:Y80" si="24">IF(ISNUMBER(C48/C15),C48/C15,":")</f>
        <v>36.662238781791672</v>
      </c>
      <c r="D80" s="315">
        <f t="shared" si="24"/>
        <v>34.823637272878813</v>
      </c>
      <c r="E80" s="315">
        <f t="shared" si="24"/>
        <v>36.934918226268756</v>
      </c>
      <c r="F80" s="315">
        <f t="shared" si="24"/>
        <v>32.832993890020369</v>
      </c>
      <c r="G80" s="315">
        <f t="shared" si="24"/>
        <v>34.69439669989687</v>
      </c>
      <c r="H80" s="315">
        <f t="shared" si="24"/>
        <v>35.760483175150995</v>
      </c>
      <c r="I80" s="315">
        <f t="shared" si="24"/>
        <v>34.834869015356816</v>
      </c>
      <c r="J80" s="315">
        <f t="shared" si="24"/>
        <v>37.843318809005083</v>
      </c>
      <c r="K80" s="315">
        <f t="shared" si="24"/>
        <v>37.00569016152717</v>
      </c>
      <c r="L80" s="315">
        <f t="shared" si="24"/>
        <v>37.803492647058832</v>
      </c>
      <c r="M80" s="315">
        <f t="shared" si="24"/>
        <v>38.11763616154132</v>
      </c>
      <c r="N80" s="315">
        <f t="shared" si="24"/>
        <v>40.025189393939392</v>
      </c>
      <c r="O80" s="315">
        <f t="shared" si="24"/>
        <v>30.398532535238463</v>
      </c>
      <c r="P80" s="315">
        <f t="shared" si="24"/>
        <v>40.208760852407259</v>
      </c>
      <c r="Q80" s="315">
        <f t="shared" si="24"/>
        <v>36.825792306159059</v>
      </c>
      <c r="R80" s="315">
        <f t="shared" si="24"/>
        <v>39.641289023162138</v>
      </c>
      <c r="S80" s="315">
        <f t="shared" si="24"/>
        <v>36.393554884189328</v>
      </c>
      <c r="T80" s="315">
        <f t="shared" si="24"/>
        <v>34.250049691910156</v>
      </c>
      <c r="U80" s="315">
        <f t="shared" si="24"/>
        <v>34.435100910170164</v>
      </c>
      <c r="V80" s="315">
        <f t="shared" si="24"/>
        <v>34.812388326384756</v>
      </c>
      <c r="W80" s="315">
        <f t="shared" si="24"/>
        <v>32.300697906281158</v>
      </c>
      <c r="X80" s="315">
        <f t="shared" si="24"/>
        <v>32.531474103585651</v>
      </c>
      <c r="Y80" s="315">
        <f t="shared" si="24"/>
        <v>29.529</v>
      </c>
      <c r="Z80" s="663">
        <f t="shared" si="14"/>
        <v>-9.229443750459243</v>
      </c>
      <c r="AA80" s="663">
        <f t="shared" si="15"/>
        <v>-12.477816507310369</v>
      </c>
      <c r="AB80" s="663">
        <f t="shared" si="16"/>
        <v>-1.2809653977920665</v>
      </c>
    </row>
    <row r="81" spans="1:28" ht="18" customHeight="1" thickBot="1">
      <c r="A81" s="320" t="s">
        <v>11</v>
      </c>
      <c r="B81" s="312" t="s">
        <v>40</v>
      </c>
      <c r="C81" s="315">
        <f t="shared" ref="C81:Y81" si="25">IF(ISNUMBER(C49/C16),C49/C16,":")</f>
        <v>15.293556085918853</v>
      </c>
      <c r="D81" s="315">
        <f t="shared" si="25"/>
        <v>4.6397515527950306</v>
      </c>
      <c r="E81" s="315">
        <f t="shared" si="25"/>
        <v>8.2234636871508364</v>
      </c>
      <c r="F81" s="315">
        <f t="shared" si="25"/>
        <v>7.4501607717041809</v>
      </c>
      <c r="G81" s="315">
        <f t="shared" si="25"/>
        <v>12.017142857142858</v>
      </c>
      <c r="H81" s="315">
        <f t="shared" si="25"/>
        <v>10.177619893428064</v>
      </c>
      <c r="I81" s="315">
        <f t="shared" si="25"/>
        <v>9.8242320819112621</v>
      </c>
      <c r="J81" s="315">
        <f t="shared" si="25"/>
        <v>10.515859766277128</v>
      </c>
      <c r="K81" s="315">
        <f t="shared" si="25"/>
        <v>8.9593749999999996</v>
      </c>
      <c r="L81" s="315">
        <f t="shared" si="25"/>
        <v>11.337423312883436</v>
      </c>
      <c r="M81" s="315">
        <f t="shared" si="25"/>
        <v>13.503030303030304</v>
      </c>
      <c r="N81" s="315">
        <f t="shared" si="25"/>
        <v>15.218320610687025</v>
      </c>
      <c r="O81" s="315">
        <f t="shared" si="25"/>
        <v>6.2558528428093636</v>
      </c>
      <c r="P81" s="315">
        <f t="shared" si="25"/>
        <v>22.628252788104088</v>
      </c>
      <c r="Q81" s="315">
        <f t="shared" si="25"/>
        <v>16.27946127946128</v>
      </c>
      <c r="R81" s="315">
        <f t="shared" si="25"/>
        <v>16.697916666666668</v>
      </c>
      <c r="S81" s="315">
        <f t="shared" si="25"/>
        <v>7.5008488964346354</v>
      </c>
      <c r="T81" s="315">
        <f t="shared" si="25"/>
        <v>11.526859504132231</v>
      </c>
      <c r="U81" s="315">
        <f t="shared" si="25"/>
        <v>19.080338266384775</v>
      </c>
      <c r="V81" s="315">
        <f t="shared" si="25"/>
        <v>13.808080808080806</v>
      </c>
      <c r="W81" s="315">
        <f t="shared" si="25"/>
        <v>14.589449541284402</v>
      </c>
      <c r="X81" s="315">
        <f t="shared" si="25"/>
        <v>13.596810933940775</v>
      </c>
      <c r="Y81" s="315">
        <f t="shared" si="25"/>
        <v>13.75</v>
      </c>
      <c r="Z81" s="663">
        <f t="shared" si="14"/>
        <v>1.1266543809683283</v>
      </c>
      <c r="AA81" s="663">
        <f t="shared" si="15"/>
        <v>-1.7724799593460627</v>
      </c>
      <c r="AB81" s="663">
        <f t="shared" si="16"/>
        <v>2.2317425357644805</v>
      </c>
    </row>
    <row r="82" spans="1:28" ht="18" customHeight="1" thickBot="1">
      <c r="A82" s="320" t="s">
        <v>12</v>
      </c>
      <c r="B82" s="312" t="s">
        <v>41</v>
      </c>
      <c r="C82" s="315">
        <f t="shared" ref="C82:Y82" si="26">IF(ISNUMBER(C50/C17),C50/C17,":")</f>
        <v>33.115727002967354</v>
      </c>
      <c r="D82" s="315">
        <f t="shared" si="26"/>
        <v>34.521021021021021</v>
      </c>
      <c r="E82" s="315">
        <f t="shared" si="26"/>
        <v>34.149068322981364</v>
      </c>
      <c r="F82" s="315">
        <f t="shared" si="26"/>
        <v>31.872756933115824</v>
      </c>
      <c r="G82" s="315">
        <f t="shared" si="26"/>
        <v>34.622366288492699</v>
      </c>
      <c r="H82" s="315">
        <f t="shared" si="26"/>
        <v>35.526742301458668</v>
      </c>
      <c r="I82" s="315">
        <f t="shared" si="26"/>
        <v>34.538087520259317</v>
      </c>
      <c r="J82" s="315">
        <f t="shared" si="26"/>
        <v>36.701320132013201</v>
      </c>
      <c r="K82" s="315">
        <f t="shared" si="26"/>
        <v>37.380710659898476</v>
      </c>
      <c r="L82" s="315">
        <f t="shared" si="26"/>
        <v>36.698145025295105</v>
      </c>
      <c r="M82" s="315">
        <f t="shared" si="26"/>
        <v>40.481934346772412</v>
      </c>
      <c r="N82" s="315">
        <f t="shared" si="26"/>
        <v>44.614672957720416</v>
      </c>
      <c r="O82" s="315">
        <f t="shared" si="26"/>
        <v>39.499151758173966</v>
      </c>
      <c r="P82" s="315">
        <f t="shared" si="26"/>
        <v>41.824699090668979</v>
      </c>
      <c r="Q82" s="315">
        <f t="shared" si="26"/>
        <v>47.56942307692308</v>
      </c>
      <c r="R82" s="315">
        <f t="shared" si="26"/>
        <v>47.701171463082616</v>
      </c>
      <c r="S82" s="315">
        <f t="shared" si="26"/>
        <v>46.529985788725725</v>
      </c>
      <c r="T82" s="315">
        <f t="shared" si="26"/>
        <v>35.686000074646365</v>
      </c>
      <c r="U82" s="315">
        <f t="shared" si="26"/>
        <v>44.803043786208519</v>
      </c>
      <c r="V82" s="315">
        <f t="shared" si="26"/>
        <v>41.888319150483667</v>
      </c>
      <c r="W82" s="315">
        <f t="shared" si="26"/>
        <v>44.848286161803813</v>
      </c>
      <c r="X82" s="315">
        <f t="shared" si="26"/>
        <v>40.604736552230584</v>
      </c>
      <c r="Y82" s="315">
        <f t="shared" si="26"/>
        <v>41.796134498279059</v>
      </c>
      <c r="Z82" s="663">
        <f t="shared" si="14"/>
        <v>2.9341353921012558</v>
      </c>
      <c r="AA82" s="663">
        <f t="shared" si="15"/>
        <v>-1.4986287888982819</v>
      </c>
      <c r="AB82" s="663">
        <f t="shared" si="16"/>
        <v>0.90981548540178814</v>
      </c>
    </row>
    <row r="83" spans="1:28" ht="18" customHeight="1" thickBot="1">
      <c r="A83" s="320" t="s">
        <v>13</v>
      </c>
      <c r="B83" s="312" t="s">
        <v>42</v>
      </c>
      <c r="C83" s="315">
        <f t="shared" ref="C83:Y83" si="27">IF(ISNUMBER(C51/C18),C51/C18,":")</f>
        <v>10.272727272727273</v>
      </c>
      <c r="D83" s="315">
        <f t="shared" si="27"/>
        <v>8.454545454545455</v>
      </c>
      <c r="E83" s="315">
        <f t="shared" si="27"/>
        <v>9.557522123893806</v>
      </c>
      <c r="F83" s="315">
        <f t="shared" si="27"/>
        <v>8.119658119658121</v>
      </c>
      <c r="G83" s="315">
        <f t="shared" si="27"/>
        <v>8.5772357723577244</v>
      </c>
      <c r="H83" s="315">
        <f t="shared" si="27"/>
        <v>8.4881889763779519</v>
      </c>
      <c r="I83" s="315">
        <f t="shared" si="27"/>
        <v>8.390625</v>
      </c>
      <c r="J83" s="315">
        <f t="shared" si="27"/>
        <v>7.9112903225806459</v>
      </c>
      <c r="K83" s="315">
        <f t="shared" si="27"/>
        <v>6.9574468085106389</v>
      </c>
      <c r="L83" s="315">
        <f t="shared" si="27"/>
        <v>5.9590163934426226</v>
      </c>
      <c r="M83" s="315">
        <f t="shared" si="27"/>
        <v>9.2666666666666675</v>
      </c>
      <c r="N83" s="315">
        <f t="shared" si="27"/>
        <v>8.4761904761904763</v>
      </c>
      <c r="O83" s="315">
        <f t="shared" si="27"/>
        <v>7.9534883720930232</v>
      </c>
      <c r="P83" s="315">
        <f t="shared" si="27"/>
        <v>8.428571428571427</v>
      </c>
      <c r="Q83" s="315">
        <f t="shared" si="27"/>
        <v>7.9508196721311473</v>
      </c>
      <c r="R83" s="315">
        <f t="shared" si="27"/>
        <v>8</v>
      </c>
      <c r="S83" s="315">
        <f t="shared" si="27"/>
        <v>7.9245283018867925</v>
      </c>
      <c r="T83" s="315">
        <f t="shared" si="27"/>
        <v>10.243243243243244</v>
      </c>
      <c r="U83" s="315">
        <f t="shared" si="27"/>
        <v>5.1621621621621623</v>
      </c>
      <c r="V83" s="315">
        <f t="shared" si="27"/>
        <v>4.9729729729729728</v>
      </c>
      <c r="W83" s="315">
        <f t="shared" si="27"/>
        <v>6.51219512195122</v>
      </c>
      <c r="X83" s="315">
        <f t="shared" si="27"/>
        <v>6.6249999999999991</v>
      </c>
      <c r="Y83" s="315">
        <f t="shared" si="27"/>
        <v>7.3684210526315788</v>
      </c>
      <c r="Z83" s="663">
        <f t="shared" si="14"/>
        <v>11.221449851042721</v>
      </c>
      <c r="AA83" s="663">
        <f t="shared" si="15"/>
        <v>20.798030306154324</v>
      </c>
      <c r="AB83" s="663">
        <f t="shared" si="16"/>
        <v>-2.4233511441147715</v>
      </c>
    </row>
    <row r="84" spans="1:28" ht="18" customHeight="1" thickBot="1">
      <c r="A84" s="320" t="s">
        <v>14</v>
      </c>
      <c r="B84" s="312" t="s">
        <v>43</v>
      </c>
      <c r="C84" s="315">
        <f t="shared" ref="C84:Y84" si="28">IF(ISNUMBER(C52/C19),C52/C19,":")</f>
        <v>4.3703703703703702</v>
      </c>
      <c r="D84" s="315">
        <f t="shared" si="28"/>
        <v>4.4567901234567904</v>
      </c>
      <c r="E84" s="315">
        <f t="shared" si="28"/>
        <v>6.1463414634146343</v>
      </c>
      <c r="F84" s="315">
        <f t="shared" si="28"/>
        <v>4.4024390243902447</v>
      </c>
      <c r="G84" s="315">
        <f t="shared" si="28"/>
        <v>0.83132530120481929</v>
      </c>
      <c r="H84" s="315">
        <f t="shared" si="28"/>
        <v>4.4117647058823533</v>
      </c>
      <c r="I84" s="315">
        <f t="shared" si="28"/>
        <v>3.5684210526315789</v>
      </c>
      <c r="J84" s="315">
        <f t="shared" si="28"/>
        <v>4.121621621621621</v>
      </c>
      <c r="K84" s="315">
        <f t="shared" si="28"/>
        <v>5.666666666666667</v>
      </c>
      <c r="L84" s="315">
        <f t="shared" si="28"/>
        <v>3.1219512195121957</v>
      </c>
      <c r="M84" s="315">
        <f t="shared" si="28"/>
        <v>2.994202898550725</v>
      </c>
      <c r="N84" s="315">
        <f t="shared" si="28"/>
        <v>2.6785714285714288</v>
      </c>
      <c r="O84" s="315">
        <f t="shared" si="28"/>
        <v>3.7600000000000002</v>
      </c>
      <c r="P84" s="315">
        <f t="shared" si="28"/>
        <v>5.2857142857142865</v>
      </c>
      <c r="Q84" s="315">
        <f t="shared" si="28"/>
        <v>3.5555555555555554</v>
      </c>
      <c r="R84" s="315">
        <f t="shared" si="28"/>
        <v>3.25</v>
      </c>
      <c r="S84" s="315">
        <f t="shared" si="28"/>
        <v>4.0833333333333339</v>
      </c>
      <c r="T84" s="315">
        <f t="shared" si="28"/>
        <v>2.2727272727272729</v>
      </c>
      <c r="U84" s="315">
        <f t="shared" si="28"/>
        <v>4.34375</v>
      </c>
      <c r="V84" s="315">
        <f t="shared" si="28"/>
        <v>3.0203488372093026</v>
      </c>
      <c r="W84" s="315">
        <f t="shared" si="28"/>
        <v>3.9714285714285715</v>
      </c>
      <c r="X84" s="315">
        <f t="shared" si="28"/>
        <v>2.5624999999999996</v>
      </c>
      <c r="Y84" s="315">
        <f t="shared" si="28"/>
        <v>2.5312499999999996</v>
      </c>
      <c r="Z84" s="663">
        <f t="shared" si="14"/>
        <v>-1.2195121951219523</v>
      </c>
      <c r="AA84" s="663">
        <f t="shared" si="15"/>
        <v>-20.519892031451715</v>
      </c>
      <c r="AB84" s="663">
        <f t="shared" si="16"/>
        <v>-0.33079392994951329</v>
      </c>
    </row>
    <row r="85" spans="1:28" ht="18" customHeight="1" thickBot="1">
      <c r="A85" s="320" t="s">
        <v>15</v>
      </c>
      <c r="B85" s="312" t="s">
        <v>44</v>
      </c>
      <c r="C85" s="315" t="str">
        <f t="shared" ref="C85:Y85" si="29">IF(ISNUMBER(C53/C20),C53/C20,":")</f>
        <v>:</v>
      </c>
      <c r="D85" s="315" t="str">
        <f t="shared" si="29"/>
        <v>:</v>
      </c>
      <c r="E85" s="315" t="str">
        <f t="shared" si="29"/>
        <v>:</v>
      </c>
      <c r="F85" s="315">
        <f t="shared" si="29"/>
        <v>5.2293750000000001</v>
      </c>
      <c r="G85" s="315">
        <f t="shared" si="29"/>
        <v>1.8008739076154807</v>
      </c>
      <c r="H85" s="315">
        <f t="shared" si="29"/>
        <v>4.8189605939463158</v>
      </c>
      <c r="I85" s="315">
        <f t="shared" si="29"/>
        <v>6.5969465648854966</v>
      </c>
      <c r="J85" s="315">
        <f t="shared" si="29"/>
        <v>3.2655677655677651</v>
      </c>
      <c r="K85" s="315">
        <f t="shared" si="29"/>
        <v>7.0065934065934066</v>
      </c>
      <c r="L85" s="315">
        <f t="shared" si="29"/>
        <v>4.8633333333333333</v>
      </c>
      <c r="M85" s="315">
        <f t="shared" si="29"/>
        <v>3.0532915360501565</v>
      </c>
      <c r="N85" s="315">
        <f t="shared" si="29"/>
        <v>4.3056379821958464</v>
      </c>
      <c r="O85" s="315">
        <f t="shared" si="29"/>
        <v>5.3922231614539307</v>
      </c>
      <c r="P85" s="315">
        <f t="shared" si="29"/>
        <v>4.8311910882604971</v>
      </c>
      <c r="Q85" s="315">
        <f t="shared" si="29"/>
        <v>4.6113575865128658</v>
      </c>
      <c r="R85" s="315">
        <f t="shared" si="29"/>
        <v>6.083333333333333</v>
      </c>
      <c r="S85" s="315">
        <f t="shared" si="29"/>
        <v>5.929896907216496</v>
      </c>
      <c r="T85" s="315">
        <f t="shared" si="29"/>
        <v>7.4704684317718941</v>
      </c>
      <c r="U85" s="315">
        <f t="shared" si="29"/>
        <v>7.9644619940769994</v>
      </c>
      <c r="V85" s="315">
        <f t="shared" si="29"/>
        <v>3.1502946954813362</v>
      </c>
      <c r="W85" s="315">
        <f t="shared" si="29"/>
        <v>4.940952380952381</v>
      </c>
      <c r="X85" s="315">
        <f t="shared" si="29"/>
        <v>3.5830875122910517</v>
      </c>
      <c r="Y85" s="315">
        <f t="shared" si="29"/>
        <v>4.8000000000000007</v>
      </c>
      <c r="Z85" s="663">
        <f t="shared" si="14"/>
        <v>33.96267837541167</v>
      </c>
      <c r="AA85" s="663">
        <f t="shared" si="15"/>
        <v>-9.9690987219752341</v>
      </c>
      <c r="AB85" s="663">
        <f t="shared" si="16"/>
        <v>-0.88397142659650818</v>
      </c>
    </row>
    <row r="86" spans="1:28" ht="18" customHeight="1" thickBot="1">
      <c r="A86" s="320" t="s">
        <v>16</v>
      </c>
      <c r="B86" s="312" t="s">
        <v>45</v>
      </c>
      <c r="C86" s="315">
        <f t="shared" ref="C86:Y86" si="30">IF(ISNUMBER(C54/C21),C54/C21,":")</f>
        <v>10.909090909090908</v>
      </c>
      <c r="D86" s="315">
        <f t="shared" si="30"/>
        <v>4</v>
      </c>
      <c r="E86" s="315">
        <f t="shared" si="30"/>
        <v>10.18181818181818</v>
      </c>
      <c r="F86" s="315">
        <f t="shared" si="30"/>
        <v>3.9</v>
      </c>
      <c r="G86" s="315">
        <f t="shared" si="30"/>
        <v>10.7</v>
      </c>
      <c r="H86" s="315">
        <f t="shared" si="30"/>
        <v>3.8</v>
      </c>
      <c r="I86" s="315">
        <f t="shared" si="30"/>
        <v>9.695652173913043</v>
      </c>
      <c r="J86" s="315">
        <f t="shared" si="30"/>
        <v>9.695652173913043</v>
      </c>
      <c r="K86" s="315">
        <f t="shared" si="30"/>
        <v>12.833333333333334</v>
      </c>
      <c r="L86" s="315">
        <f t="shared" si="30"/>
        <v>9.75</v>
      </c>
      <c r="M86" s="315">
        <f t="shared" si="30"/>
        <v>11.041666666666666</v>
      </c>
      <c r="N86" s="315">
        <f t="shared" si="30"/>
        <v>8.875</v>
      </c>
      <c r="O86" s="315">
        <f t="shared" si="30"/>
        <v>7.5833333333333339</v>
      </c>
      <c r="P86" s="315">
        <f t="shared" si="30"/>
        <v>8.0416666666666661</v>
      </c>
      <c r="Q86" s="315">
        <f t="shared" si="30"/>
        <v>10.916666666666668</v>
      </c>
      <c r="R86" s="315">
        <f t="shared" si="30"/>
        <v>9.3076923076923066</v>
      </c>
      <c r="S86" s="315">
        <f t="shared" si="30"/>
        <v>5.8076923076923075</v>
      </c>
      <c r="T86" s="315">
        <f t="shared" si="30"/>
        <v>3.6296296296296293</v>
      </c>
      <c r="U86" s="315">
        <f t="shared" si="30"/>
        <v>7.7037037037037033</v>
      </c>
      <c r="V86" s="315">
        <f t="shared" si="30"/>
        <v>7.148148148148147</v>
      </c>
      <c r="W86" s="315">
        <f t="shared" si="30"/>
        <v>17.25</v>
      </c>
      <c r="X86" s="315">
        <f t="shared" si="30"/>
        <v>10.1</v>
      </c>
      <c r="Y86" s="315">
        <f t="shared" si="30"/>
        <v>13.799999999999999</v>
      </c>
      <c r="Z86" s="663">
        <f t="shared" si="14"/>
        <v>36.63366336633662</v>
      </c>
      <c r="AA86" s="663">
        <f t="shared" si="15"/>
        <v>65.919548760575864</v>
      </c>
      <c r="AB86" s="663">
        <f t="shared" si="16"/>
        <v>0.63450690505975071</v>
      </c>
    </row>
    <row r="87" spans="1:28" ht="18" customHeight="1" thickBot="1">
      <c r="A87" s="320" t="s">
        <v>17</v>
      </c>
      <c r="B87" s="312" t="s">
        <v>46</v>
      </c>
      <c r="C87" s="315">
        <f t="shared" ref="C87:Y87" si="31">IF(ISNUMBER(C55/C22),C55/C22,":")</f>
        <v>16.941463414634146</v>
      </c>
      <c r="D87" s="315">
        <f t="shared" si="31"/>
        <v>14.765853658536585</v>
      </c>
      <c r="E87" s="315">
        <f t="shared" si="31"/>
        <v>14.717877094972067</v>
      </c>
      <c r="F87" s="315">
        <f t="shared" si="31"/>
        <v>11.666666666666666</v>
      </c>
      <c r="G87" s="315">
        <f t="shared" si="31"/>
        <v>16.212962962962962</v>
      </c>
      <c r="H87" s="315">
        <f t="shared" si="31"/>
        <v>12.152380952380952</v>
      </c>
      <c r="I87" s="315">
        <f t="shared" si="31"/>
        <v>11.808791208791208</v>
      </c>
      <c r="J87" s="315">
        <f t="shared" si="31"/>
        <v>13.479990800367986</v>
      </c>
      <c r="K87" s="315">
        <f t="shared" si="31"/>
        <v>13.198003714020428</v>
      </c>
      <c r="L87" s="315">
        <f t="shared" si="31"/>
        <v>13.650533807829182</v>
      </c>
      <c r="M87" s="315">
        <f t="shared" si="31"/>
        <v>14.602409638554217</v>
      </c>
      <c r="N87" s="315">
        <f t="shared" si="31"/>
        <v>17.339377455424597</v>
      </c>
      <c r="O87" s="315">
        <f t="shared" si="31"/>
        <v>20.30586766541823</v>
      </c>
      <c r="P87" s="315">
        <f t="shared" si="31"/>
        <v>17.741906474820144</v>
      </c>
      <c r="Q87" s="315">
        <f t="shared" si="31"/>
        <v>23.447083583884549</v>
      </c>
      <c r="R87" s="315">
        <f t="shared" si="31"/>
        <v>15.59329268292683</v>
      </c>
      <c r="S87" s="315">
        <f t="shared" si="31"/>
        <v>15.300400123114803</v>
      </c>
      <c r="T87" s="315">
        <f t="shared" si="31"/>
        <v>14.72365557973267</v>
      </c>
      <c r="U87" s="315">
        <f t="shared" si="31"/>
        <v>21.318467336683415</v>
      </c>
      <c r="V87" s="315">
        <f t="shared" si="31"/>
        <v>16.090732967387794</v>
      </c>
      <c r="W87" s="315">
        <f t="shared" si="31"/>
        <v>15.35271467077397</v>
      </c>
      <c r="X87" s="315">
        <f t="shared" si="31"/>
        <v>20.564348521183053</v>
      </c>
      <c r="Y87" s="315">
        <f t="shared" si="31"/>
        <v>13.477088948787063</v>
      </c>
      <c r="Z87" s="663">
        <f t="shared" si="14"/>
        <v>-34.463817636116701</v>
      </c>
      <c r="AA87" s="663">
        <f t="shared" si="15"/>
        <v>-22.25921913229071</v>
      </c>
      <c r="AB87" s="663">
        <f t="shared" si="16"/>
        <v>1.3252479137913609</v>
      </c>
    </row>
    <row r="88" spans="1:28" ht="18" customHeight="1" thickBot="1">
      <c r="A88" s="320" t="s">
        <v>18</v>
      </c>
      <c r="B88" s="312" t="s">
        <v>47</v>
      </c>
      <c r="C88" s="315" t="str">
        <f t="shared" ref="C88:Y88" si="32">IF(ISNUMBER(C56/C23),C56/C23,":")</f>
        <v>:</v>
      </c>
      <c r="D88" s="315" t="str">
        <f t="shared" si="32"/>
        <v>:</v>
      </c>
      <c r="E88" s="315" t="str">
        <f t="shared" si="32"/>
        <v>:</v>
      </c>
      <c r="F88" s="315" t="str">
        <f t="shared" si="32"/>
        <v>:</v>
      </c>
      <c r="G88" s="315" t="str">
        <f t="shared" si="32"/>
        <v>:</v>
      </c>
      <c r="H88" s="315" t="str">
        <f t="shared" si="32"/>
        <v>:</v>
      </c>
      <c r="I88" s="315" t="str">
        <f t="shared" si="32"/>
        <v>:</v>
      </c>
      <c r="J88" s="315" t="str">
        <f t="shared" si="32"/>
        <v>:</v>
      </c>
      <c r="K88" s="315" t="str">
        <f t="shared" si="32"/>
        <v>:</v>
      </c>
      <c r="L88" s="315" t="str">
        <f t="shared" si="32"/>
        <v>:</v>
      </c>
      <c r="M88" s="315" t="str">
        <f t="shared" si="32"/>
        <v>:</v>
      </c>
      <c r="N88" s="315" t="str">
        <f t="shared" si="32"/>
        <v>:</v>
      </c>
      <c r="O88" s="315" t="str">
        <f t="shared" si="32"/>
        <v>:</v>
      </c>
      <c r="P88" s="315" t="str">
        <f t="shared" si="32"/>
        <v>:</v>
      </c>
      <c r="Q88" s="315" t="str">
        <f t="shared" si="32"/>
        <v>:</v>
      </c>
      <c r="R88" s="315" t="str">
        <f t="shared" si="32"/>
        <v>:</v>
      </c>
      <c r="S88" s="315" t="str">
        <f t="shared" si="32"/>
        <v>:</v>
      </c>
      <c r="T88" s="315" t="str">
        <f t="shared" si="32"/>
        <v>:</v>
      </c>
      <c r="U88" s="315" t="str">
        <f t="shared" si="32"/>
        <v>:</v>
      </c>
      <c r="V88" s="315" t="str">
        <f t="shared" si="32"/>
        <v>:</v>
      </c>
      <c r="W88" s="315" t="str">
        <f t="shared" si="32"/>
        <v>:</v>
      </c>
      <c r="X88" s="315" t="str">
        <f t="shared" si="32"/>
        <v>:</v>
      </c>
      <c r="Y88" s="315" t="str">
        <f t="shared" si="32"/>
        <v>:</v>
      </c>
      <c r="Z88" s="663"/>
      <c r="AA88" s="663"/>
      <c r="AB88" s="663"/>
    </row>
    <row r="89" spans="1:28" ht="18" customHeight="1" thickBot="1">
      <c r="A89" s="320" t="s">
        <v>19</v>
      </c>
      <c r="B89" s="312" t="s">
        <v>48</v>
      </c>
      <c r="C89" s="315">
        <f t="shared" ref="C89:Y89" si="33">IF(ISNUMBER(C57/C24),C57/C24,":")</f>
        <v>36.015625</v>
      </c>
      <c r="D89" s="315">
        <f t="shared" si="33"/>
        <v>34.871794871794876</v>
      </c>
      <c r="E89" s="315">
        <f t="shared" si="33"/>
        <v>31.607142857142858</v>
      </c>
      <c r="F89" s="315">
        <f t="shared" si="33"/>
        <v>34.854368932038831</v>
      </c>
      <c r="G89" s="315">
        <f t="shared" si="33"/>
        <v>42.745098039215691</v>
      </c>
      <c r="H89" s="315">
        <f t="shared" si="33"/>
        <v>37.010309278350519</v>
      </c>
      <c r="I89" s="315">
        <f t="shared" si="33"/>
        <v>38.179916317991626</v>
      </c>
      <c r="J89" s="315">
        <f t="shared" si="33"/>
        <v>41.684434968017051</v>
      </c>
      <c r="K89" s="315">
        <f t="shared" si="33"/>
        <v>40.322580645161288</v>
      </c>
      <c r="L89" s="315">
        <f t="shared" si="33"/>
        <v>44.578313253012041</v>
      </c>
      <c r="M89" s="315">
        <f t="shared" si="33"/>
        <v>39.170506912442399</v>
      </c>
      <c r="N89" s="315">
        <f t="shared" si="33"/>
        <v>50.544135429262397</v>
      </c>
      <c r="O89" s="315">
        <f t="shared" si="33"/>
        <v>35.345911949685537</v>
      </c>
      <c r="P89" s="315">
        <f t="shared" si="33"/>
        <v>39.696586599241463</v>
      </c>
      <c r="Q89" s="315">
        <f t="shared" si="33"/>
        <v>44.968152866242043</v>
      </c>
      <c r="R89" s="315">
        <f t="shared" si="33"/>
        <v>44.19736842105263</v>
      </c>
      <c r="S89" s="315">
        <f t="shared" si="33"/>
        <v>43.479452054794521</v>
      </c>
      <c r="T89" s="315">
        <f t="shared" si="33"/>
        <v>32.428571428571431</v>
      </c>
      <c r="U89" s="315">
        <f t="shared" si="33"/>
        <v>40.77272727272728</v>
      </c>
      <c r="V89" s="315">
        <f t="shared" si="33"/>
        <v>42.523364485981311</v>
      </c>
      <c r="W89" s="315">
        <f t="shared" si="33"/>
        <v>35.483870967741936</v>
      </c>
      <c r="X89" s="315">
        <f t="shared" si="33"/>
        <v>41.038525963149084</v>
      </c>
      <c r="Y89" s="315">
        <f t="shared" si="33"/>
        <v>41.038525963149084</v>
      </c>
      <c r="Z89" s="663">
        <f t="shared" si="14"/>
        <v>0</v>
      </c>
      <c r="AA89" s="663">
        <f t="shared" si="15"/>
        <v>4.9622298670531251</v>
      </c>
      <c r="AB89" s="663">
        <f t="shared" si="16"/>
        <v>-9.8900173841998118E-2</v>
      </c>
    </row>
    <row r="90" spans="1:28" ht="18" customHeight="1" thickBot="1">
      <c r="A90" s="320" t="s">
        <v>20</v>
      </c>
      <c r="B90" s="312" t="s">
        <v>49</v>
      </c>
      <c r="C90" s="315">
        <f t="shared" ref="C90:Y90" si="34">IF(ISNUMBER(C58/C25),C58/C25,":")</f>
        <v>81.733333333333334</v>
      </c>
      <c r="D90" s="315">
        <f t="shared" si="34"/>
        <v>67.163934426229517</v>
      </c>
      <c r="E90" s="315">
        <f t="shared" si="34"/>
        <v>81.101694915254228</v>
      </c>
      <c r="F90" s="315">
        <f t="shared" si="34"/>
        <v>71.627118644067792</v>
      </c>
      <c r="G90" s="315">
        <f t="shared" si="34"/>
        <v>79.360655737704931</v>
      </c>
      <c r="H90" s="315">
        <f t="shared" si="34"/>
        <v>74.196721311475414</v>
      </c>
      <c r="I90" s="315">
        <f t="shared" si="34"/>
        <v>83.459016393442639</v>
      </c>
      <c r="J90" s="315">
        <f t="shared" si="34"/>
        <v>78.858085808580867</v>
      </c>
      <c r="K90" s="315">
        <f t="shared" si="34"/>
        <v>91.436152570480928</v>
      </c>
      <c r="L90" s="315">
        <f t="shared" si="34"/>
        <v>80.26611570247934</v>
      </c>
      <c r="M90" s="315">
        <f t="shared" si="34"/>
        <v>44.76198347107438</v>
      </c>
      <c r="N90" s="315">
        <f t="shared" si="34"/>
        <v>50.051239669421491</v>
      </c>
      <c r="O90" s="315">
        <f t="shared" si="34"/>
        <v>43.323966942148765</v>
      </c>
      <c r="P90" s="315">
        <f t="shared" si="34"/>
        <v>33.657101865136298</v>
      </c>
      <c r="Q90" s="315">
        <f t="shared" si="34"/>
        <v>45.908284023668635</v>
      </c>
      <c r="R90" s="315">
        <f t="shared" si="34"/>
        <v>43.444108761329311</v>
      </c>
      <c r="S90" s="315">
        <f t="shared" si="34"/>
        <v>15.242878560719641</v>
      </c>
      <c r="T90" s="315">
        <f t="shared" si="34"/>
        <v>27.772113943028486</v>
      </c>
      <c r="U90" s="315">
        <f t="shared" si="34"/>
        <v>57.559347181008896</v>
      </c>
      <c r="V90" s="315">
        <f t="shared" si="34"/>
        <v>36.298937784522003</v>
      </c>
      <c r="W90" s="315">
        <f t="shared" si="34"/>
        <v>40.158631415241061</v>
      </c>
      <c r="X90" s="315">
        <f t="shared" si="34"/>
        <v>32.486614173228347</v>
      </c>
      <c r="Y90" s="315">
        <f t="shared" si="34"/>
        <v>41.534920634920638</v>
      </c>
      <c r="Z90" s="663">
        <f t="shared" si="14"/>
        <v>27.852414577413363</v>
      </c>
      <c r="AA90" s="663">
        <f t="shared" si="15"/>
        <v>14.374864308407819</v>
      </c>
      <c r="AB90" s="663">
        <f t="shared" si="16"/>
        <v>-3.8693349696545365</v>
      </c>
    </row>
    <row r="91" spans="1:28" ht="18" customHeight="1" thickBot="1">
      <c r="A91" s="320" t="s">
        <v>21</v>
      </c>
      <c r="B91" s="312" t="s">
        <v>50</v>
      </c>
      <c r="C91" s="315">
        <f t="shared" ref="C91:Y91" si="35">IF(ISNUMBER(C59/C26),C59/C26,":")</f>
        <v>8.784978800726833</v>
      </c>
      <c r="D91" s="315">
        <f t="shared" si="35"/>
        <v>14.626802884615385</v>
      </c>
      <c r="E91" s="315">
        <f t="shared" si="35"/>
        <v>12.863501483679526</v>
      </c>
      <c r="F91" s="315">
        <f t="shared" si="35"/>
        <v>15.240426867545512</v>
      </c>
      <c r="G91" s="315">
        <f t="shared" si="35"/>
        <v>14.392123287671234</v>
      </c>
      <c r="H91" s="315">
        <f t="shared" si="35"/>
        <v>12.227460223924574</v>
      </c>
      <c r="I91" s="315">
        <f t="shared" si="35"/>
        <v>14.227777777777778</v>
      </c>
      <c r="J91" s="315">
        <f t="shared" si="35"/>
        <v>5.9223804100227797</v>
      </c>
      <c r="K91" s="315">
        <f t="shared" si="35"/>
        <v>16.46237497092347</v>
      </c>
      <c r="L91" s="315">
        <f t="shared" si="35"/>
        <v>15.127412015436898</v>
      </c>
      <c r="M91" s="315">
        <f t="shared" si="35"/>
        <v>11.020539906103286</v>
      </c>
      <c r="N91" s="315">
        <f t="shared" si="35"/>
        <v>13.586376021798365</v>
      </c>
      <c r="O91" s="315">
        <f t="shared" si="35"/>
        <v>14.778120184899848</v>
      </c>
      <c r="P91" s="315">
        <f t="shared" si="35"/>
        <v>18.996921182266007</v>
      </c>
      <c r="Q91" s="315">
        <f t="shared" si="35"/>
        <v>19.591048436542</v>
      </c>
      <c r="R91" s="315">
        <f t="shared" si="35"/>
        <v>17.565410199556542</v>
      </c>
      <c r="S91" s="315">
        <f t="shared" si="35"/>
        <v>21.875880067977665</v>
      </c>
      <c r="T91" s="315">
        <f t="shared" si="35"/>
        <v>15.021165323324924</v>
      </c>
      <c r="U91" s="315">
        <f t="shared" si="35"/>
        <v>24.071742401444478</v>
      </c>
      <c r="V91" s="315">
        <f t="shared" si="35"/>
        <v>19.795656085336073</v>
      </c>
      <c r="W91" s="315">
        <f t="shared" si="35"/>
        <v>23.297509829619923</v>
      </c>
      <c r="X91" s="315">
        <f t="shared" si="35"/>
        <v>25.122915379864114</v>
      </c>
      <c r="Y91" s="315">
        <f t="shared" si="35"/>
        <v>26.698870765370138</v>
      </c>
      <c r="Z91" s="663">
        <f t="shared" si="14"/>
        <v>6.2729797146438893</v>
      </c>
      <c r="AA91" s="663">
        <f t="shared" si="15"/>
        <v>19.253661329799264</v>
      </c>
      <c r="AB91" s="663">
        <f t="shared" si="16"/>
        <v>5.2417987598002869</v>
      </c>
    </row>
    <row r="92" spans="1:28" ht="18" customHeight="1" thickBot="1">
      <c r="A92" s="320" t="s">
        <v>22</v>
      </c>
      <c r="B92" s="312" t="s">
        <v>51</v>
      </c>
      <c r="C92" s="315">
        <f t="shared" ref="C92:Y92" si="36">IF(ISNUMBER(C60/C27),C60/C27,":")</f>
        <v>10.880208333333332</v>
      </c>
      <c r="D92" s="315">
        <f t="shared" si="36"/>
        <v>12.664705882352942</v>
      </c>
      <c r="E92" s="315">
        <f t="shared" si="36"/>
        <v>15.216928535225545</v>
      </c>
      <c r="F92" s="315">
        <f t="shared" si="36"/>
        <v>14.943366544310436</v>
      </c>
      <c r="G92" s="315">
        <f t="shared" si="36"/>
        <v>15.309961046188093</v>
      </c>
      <c r="H92" s="315">
        <f t="shared" si="36"/>
        <v>14.877672209026128</v>
      </c>
      <c r="I92" s="315">
        <f t="shared" si="36"/>
        <v>16.345222929936305</v>
      </c>
      <c r="J92" s="315">
        <f t="shared" si="36"/>
        <v>16.859203296703296</v>
      </c>
      <c r="K92" s="315">
        <f t="shared" si="36"/>
        <v>17.224563953488371</v>
      </c>
      <c r="L92" s="315">
        <f t="shared" si="36"/>
        <v>20.934765314240252</v>
      </c>
      <c r="M92" s="315">
        <f t="shared" si="36"/>
        <v>17.100401606425706</v>
      </c>
      <c r="N92" s="315">
        <f t="shared" si="36"/>
        <v>19.715311004784688</v>
      </c>
      <c r="O92" s="315">
        <f t="shared" si="36"/>
        <v>17.113178294573643</v>
      </c>
      <c r="P92" s="315">
        <f t="shared" si="36"/>
        <v>21.032942898975111</v>
      </c>
      <c r="Q92" s="315">
        <f t="shared" si="36"/>
        <v>19.763176895306863</v>
      </c>
      <c r="R92" s="315">
        <f t="shared" si="36"/>
        <v>23.197002141327623</v>
      </c>
      <c r="S92" s="315">
        <f t="shared" si="36"/>
        <v>17.960451977401128</v>
      </c>
      <c r="T92" s="315">
        <f t="shared" si="36"/>
        <v>23.781227436823105</v>
      </c>
      <c r="U92" s="315">
        <f t="shared" si="36"/>
        <v>19.394562821454812</v>
      </c>
      <c r="V92" s="315">
        <f t="shared" si="36"/>
        <v>25.905660377358487</v>
      </c>
      <c r="W92" s="315">
        <f t="shared" si="36"/>
        <v>19.991614255765196</v>
      </c>
      <c r="X92" s="315">
        <f t="shared" si="36"/>
        <v>26.453304597701152</v>
      </c>
      <c r="Y92" s="315">
        <f t="shared" si="36"/>
        <v>21.193247126436781</v>
      </c>
      <c r="Z92" s="663">
        <f t="shared" si="14"/>
        <v>-19.884311435787428</v>
      </c>
      <c r="AA92" s="663">
        <f t="shared" si="15"/>
        <v>-8.7527149830434077</v>
      </c>
      <c r="AB92" s="663">
        <f t="shared" si="16"/>
        <v>2.18428109963964</v>
      </c>
    </row>
    <row r="93" spans="1:28" ht="18" customHeight="1" thickBot="1">
      <c r="A93" s="320" t="s">
        <v>23</v>
      </c>
      <c r="B93" s="312" t="s">
        <v>52</v>
      </c>
      <c r="C93" s="315">
        <f t="shared" ref="C93:Y93" si="37">IF(ISNUMBER(C61/C28),C61/C28,":")</f>
        <v>6.7752745705435098</v>
      </c>
      <c r="D93" s="315">
        <f t="shared" si="37"/>
        <v>6.8259142583207773</v>
      </c>
      <c r="E93" s="315">
        <f t="shared" si="37"/>
        <v>6.660361728565511</v>
      </c>
      <c r="F93" s="315">
        <f t="shared" si="37"/>
        <v>11.202961307445173</v>
      </c>
      <c r="G93" s="315">
        <f t="shared" si="37"/>
        <v>14.961024802398473</v>
      </c>
      <c r="H93" s="315">
        <f t="shared" si="37"/>
        <v>7.4837761724011269</v>
      </c>
      <c r="I93" s="315">
        <f t="shared" si="37"/>
        <v>9.7715008431703225</v>
      </c>
      <c r="J93" s="315">
        <f t="shared" si="37"/>
        <v>7.9972890545577764</v>
      </c>
      <c r="K93" s="315">
        <f t="shared" si="37"/>
        <v>8.3336380255941496</v>
      </c>
      <c r="L93" s="315">
        <f t="shared" si="37"/>
        <v>9.7574088145896649</v>
      </c>
      <c r="M93" s="315">
        <f t="shared" si="37"/>
        <v>9.6466205428419372</v>
      </c>
      <c r="N93" s="315">
        <f t="shared" si="37"/>
        <v>11.594271623672231</v>
      </c>
      <c r="O93" s="315">
        <f t="shared" si="37"/>
        <v>8.195412678345674</v>
      </c>
      <c r="P93" s="315">
        <f t="shared" si="37"/>
        <v>8.3435633709356338</v>
      </c>
      <c r="Q93" s="315">
        <f t="shared" si="37"/>
        <v>8.9513629075360761</v>
      </c>
      <c r="R93" s="315">
        <f t="shared" si="37"/>
        <v>8.3298138869005012</v>
      </c>
      <c r="S93" s="315">
        <f t="shared" si="37"/>
        <v>8.2279848730415992</v>
      </c>
      <c r="T93" s="315">
        <f t="shared" si="37"/>
        <v>6.107374100719424</v>
      </c>
      <c r="U93" s="315">
        <f t="shared" si="37"/>
        <v>11.768075639599555</v>
      </c>
      <c r="V93" s="315">
        <f t="shared" si="37"/>
        <v>9.34205536594615</v>
      </c>
      <c r="W93" s="315">
        <f t="shared" si="37"/>
        <v>10.26881925869316</v>
      </c>
      <c r="X93" s="315">
        <f t="shared" si="37"/>
        <v>11.031215161649945</v>
      </c>
      <c r="Y93" s="315">
        <f t="shared" si="37"/>
        <v>9.0260126347082856</v>
      </c>
      <c r="Z93" s="663">
        <f t="shared" si="14"/>
        <v>-18.177530739430704</v>
      </c>
      <c r="AA93" s="663">
        <f t="shared" si="15"/>
        <v>-11.631229811744525</v>
      </c>
      <c r="AB93" s="663">
        <f t="shared" si="16"/>
        <v>1.0008071522873863</v>
      </c>
    </row>
    <row r="94" spans="1:28" ht="18" customHeight="1" thickBot="1">
      <c r="A94" s="320" t="s">
        <v>24</v>
      </c>
      <c r="B94" s="312" t="s">
        <v>53</v>
      </c>
      <c r="C94" s="315">
        <f t="shared" ref="C94:Y94" si="38">IF(ISNUMBER(C62/C29),C62/C29,":")</f>
        <v>27.318181818181817</v>
      </c>
      <c r="D94" s="315">
        <f t="shared" si="38"/>
        <v>16.490259740259738</v>
      </c>
      <c r="E94" s="315">
        <f t="shared" si="38"/>
        <v>30.290322580645164</v>
      </c>
      <c r="F94" s="315">
        <f t="shared" si="38"/>
        <v>22.629032258064516</v>
      </c>
      <c r="G94" s="315">
        <f t="shared" si="38"/>
        <v>29.980645161290322</v>
      </c>
      <c r="H94" s="315">
        <f t="shared" si="38"/>
        <v>27.248387096774191</v>
      </c>
      <c r="I94" s="315">
        <f t="shared" si="38"/>
        <v>25.767741935483869</v>
      </c>
      <c r="J94" s="315">
        <f t="shared" si="38"/>
        <v>30.306620209059233</v>
      </c>
      <c r="K94" s="315">
        <f t="shared" si="38"/>
        <v>24.95121951219512</v>
      </c>
      <c r="L94" s="315">
        <f t="shared" si="38"/>
        <v>26.6875</v>
      </c>
      <c r="M94" s="315">
        <f t="shared" si="38"/>
        <v>27.902527075812277</v>
      </c>
      <c r="N94" s="315">
        <f t="shared" si="38"/>
        <v>29.787545787545785</v>
      </c>
      <c r="O94" s="315">
        <f t="shared" si="38"/>
        <v>20.496296296296297</v>
      </c>
      <c r="P94" s="315">
        <f t="shared" si="38"/>
        <v>26.352272727272723</v>
      </c>
      <c r="Q94" s="315">
        <f t="shared" si="38"/>
        <v>27.854901960784318</v>
      </c>
      <c r="R94" s="315">
        <f t="shared" si="38"/>
        <v>33.951417004048579</v>
      </c>
      <c r="S94" s="315">
        <f t="shared" si="38"/>
        <v>17.66115702479339</v>
      </c>
      <c r="T94" s="315">
        <f t="shared" si="38"/>
        <v>5.7669491525423728</v>
      </c>
      <c r="U94" s="315">
        <f t="shared" si="38"/>
        <v>37.163090128755364</v>
      </c>
      <c r="V94" s="315">
        <f t="shared" si="38"/>
        <v>23.907488986784141</v>
      </c>
      <c r="W94" s="315">
        <f t="shared" si="38"/>
        <v>30.611111111111111</v>
      </c>
      <c r="X94" s="315">
        <f t="shared" si="38"/>
        <v>11.009569377990433</v>
      </c>
      <c r="Y94" s="315">
        <f t="shared" si="38"/>
        <v>11.009569377990433</v>
      </c>
      <c r="Z94" s="663">
        <f t="shared" si="14"/>
        <v>0</v>
      </c>
      <c r="AA94" s="663">
        <f t="shared" si="15"/>
        <v>-49.596168490368363</v>
      </c>
      <c r="AB94" s="663">
        <f t="shared" si="16"/>
        <v>-1.9192982900062883</v>
      </c>
    </row>
    <row r="95" spans="1:28" ht="18" customHeight="1" thickBot="1">
      <c r="A95" s="320" t="s">
        <v>25</v>
      </c>
      <c r="B95" s="312" t="s">
        <v>54</v>
      </c>
      <c r="C95" s="315">
        <f t="shared" ref="C95:Y95" si="39">IF(ISNUMBER(C63/C30),C63/C30,":")</f>
        <v>9.67741935483871</v>
      </c>
      <c r="D95" s="315">
        <f t="shared" si="39"/>
        <v>6.4878048780487818</v>
      </c>
      <c r="E95" s="315">
        <f t="shared" si="39"/>
        <v>7.4054054054054044</v>
      </c>
      <c r="F95" s="315">
        <f t="shared" si="39"/>
        <v>9.7428571428571438</v>
      </c>
      <c r="G95" s="315">
        <f t="shared" si="39"/>
        <v>9.4242424242424256</v>
      </c>
      <c r="H95" s="315">
        <f t="shared" si="39"/>
        <v>11.343749999999998</v>
      </c>
      <c r="I95" s="315">
        <f t="shared" si="39"/>
        <v>9.1880597014925378</v>
      </c>
      <c r="J95" s="315">
        <f t="shared" si="39"/>
        <v>5.4691358024691352</v>
      </c>
      <c r="K95" s="315">
        <f t="shared" si="39"/>
        <v>12.186588921282798</v>
      </c>
      <c r="L95" s="315">
        <f t="shared" si="39"/>
        <v>13.705454545454545</v>
      </c>
      <c r="M95" s="315">
        <f t="shared" si="39"/>
        <v>16.117924528301888</v>
      </c>
      <c r="N95" s="315">
        <f t="shared" si="39"/>
        <v>13.694323144104803</v>
      </c>
      <c r="O95" s="315">
        <f t="shared" si="39"/>
        <v>15.350515463917526</v>
      </c>
      <c r="P95" s="315">
        <f t="shared" si="39"/>
        <v>12.589041095890412</v>
      </c>
      <c r="Q95" s="315">
        <f t="shared" si="39"/>
        <v>18.94140625</v>
      </c>
      <c r="R95" s="315">
        <f t="shared" si="39"/>
        <v>19.432773109243698</v>
      </c>
      <c r="S95" s="315">
        <f t="shared" si="39"/>
        <v>8.9696969696969688</v>
      </c>
      <c r="T95" s="315">
        <f t="shared" si="39"/>
        <v>14.899082568807337</v>
      </c>
      <c r="U95" s="315">
        <f t="shared" si="39"/>
        <v>20.528037383177569</v>
      </c>
      <c r="V95" s="315">
        <f t="shared" si="39"/>
        <v>17.082524271844658</v>
      </c>
      <c r="W95" s="315">
        <f t="shared" si="39"/>
        <v>15.794444444444444</v>
      </c>
      <c r="X95" s="315">
        <f t="shared" si="39"/>
        <v>18.042682926829269</v>
      </c>
      <c r="Y95" s="315">
        <f t="shared" si="39"/>
        <v>20.96078431372549</v>
      </c>
      <c r="Z95" s="663">
        <f t="shared" si="14"/>
        <v>16.173322995977713</v>
      </c>
      <c r="AA95" s="663">
        <f t="shared" si="15"/>
        <v>23.493289745777023</v>
      </c>
      <c r="AB95" s="663">
        <f t="shared" si="16"/>
        <v>2.6727369455902927</v>
      </c>
    </row>
    <row r="96" spans="1:28" ht="18" customHeight="1" thickBot="1">
      <c r="A96" s="320" t="s">
        <v>26</v>
      </c>
      <c r="B96" s="312" t="s">
        <v>55</v>
      </c>
      <c r="C96" s="315">
        <f t="shared" ref="C96:Y96" si="40">IF(ISNUMBER(C64/C31),C64/C31,":")</f>
        <v>5.4</v>
      </c>
      <c r="D96" s="315">
        <f t="shared" si="40"/>
        <v>5.4</v>
      </c>
      <c r="E96" s="315">
        <f t="shared" si="40"/>
        <v>5.3333333333333339</v>
      </c>
      <c r="F96" s="315">
        <f t="shared" si="40"/>
        <v>4.666666666666667</v>
      </c>
      <c r="G96" s="315">
        <f t="shared" si="40"/>
        <v>4.5000000000000009</v>
      </c>
      <c r="H96" s="315">
        <f t="shared" si="40"/>
        <v>6</v>
      </c>
      <c r="I96" s="315">
        <f t="shared" si="40"/>
        <v>5.09375</v>
      </c>
      <c r="J96" s="315">
        <f t="shared" si="40"/>
        <v>5.3538461538461535</v>
      </c>
      <c r="K96" s="315">
        <f t="shared" si="40"/>
        <v>6.3880597014925371</v>
      </c>
      <c r="L96" s="315">
        <f t="shared" si="40"/>
        <v>6.5846153846153852</v>
      </c>
      <c r="M96" s="315">
        <f t="shared" si="40"/>
        <v>6.5538461538461537</v>
      </c>
      <c r="N96" s="315">
        <f t="shared" si="40"/>
        <v>7.8358208955223878</v>
      </c>
      <c r="O96" s="315">
        <f t="shared" si="40"/>
        <v>8.1525423728813564</v>
      </c>
      <c r="P96" s="315">
        <f t="shared" si="40"/>
        <v>8.1525423728813564</v>
      </c>
      <c r="Q96" s="315">
        <f t="shared" si="40"/>
        <v>8.9</v>
      </c>
      <c r="R96" s="315">
        <f t="shared" si="40"/>
        <v>9.5714285714285712</v>
      </c>
      <c r="S96" s="315">
        <f t="shared" si="40"/>
        <v>10.322580645161292</v>
      </c>
      <c r="T96" s="315">
        <f t="shared" si="40"/>
        <v>10.730158730158729</v>
      </c>
      <c r="U96" s="315">
        <f t="shared" si="40"/>
        <v>11.428571428571429</v>
      </c>
      <c r="V96" s="315">
        <f t="shared" si="40"/>
        <v>12.446153846153846</v>
      </c>
      <c r="W96" s="315">
        <f t="shared" si="40"/>
        <v>10.701492537313433</v>
      </c>
      <c r="X96" s="315">
        <f t="shared" si="40"/>
        <v>12.725806451612902</v>
      </c>
      <c r="Y96" s="315">
        <f t="shared" si="40"/>
        <v>12.725806451612902</v>
      </c>
      <c r="Z96" s="663">
        <f t="shared" si="14"/>
        <v>0</v>
      </c>
      <c r="AA96" s="663">
        <f t="shared" si="15"/>
        <v>10.323789409178442</v>
      </c>
      <c r="AB96" s="663">
        <f t="shared" si="16"/>
        <v>5.7255683094361576</v>
      </c>
    </row>
    <row r="97" spans="1:28" ht="18" customHeight="1" thickBot="1">
      <c r="A97" s="320" t="s">
        <v>27</v>
      </c>
      <c r="B97" s="312" t="s">
        <v>56</v>
      </c>
      <c r="C97" s="315">
        <f t="shared" ref="C97:Y97" si="41">IF(ISNUMBER(C65/C32),C65/C32,":")</f>
        <v>16.222222222222221</v>
      </c>
      <c r="D97" s="315">
        <f t="shared" si="41"/>
        <v>14.740740740740739</v>
      </c>
      <c r="E97" s="315">
        <f t="shared" si="41"/>
        <v>13.021582733812952</v>
      </c>
      <c r="F97" s="315">
        <f t="shared" si="41"/>
        <v>15.26241134751773</v>
      </c>
      <c r="G97" s="315">
        <f t="shared" si="41"/>
        <v>14.16030534351145</v>
      </c>
      <c r="H97" s="315">
        <f t="shared" si="41"/>
        <v>12.719424460431656</v>
      </c>
      <c r="I97" s="315">
        <f t="shared" si="41"/>
        <v>15.927152317880795</v>
      </c>
      <c r="J97" s="315">
        <f t="shared" si="41"/>
        <v>16.169230769230769</v>
      </c>
      <c r="K97" s="315">
        <f t="shared" si="41"/>
        <v>15.433566433566435</v>
      </c>
      <c r="L97" s="315">
        <f t="shared" si="41"/>
        <v>15.448529411764707</v>
      </c>
      <c r="M97" s="315">
        <f t="shared" si="41"/>
        <v>16.528169014084508</v>
      </c>
      <c r="N97" s="315">
        <f t="shared" si="41"/>
        <v>15.778625954198475</v>
      </c>
      <c r="O97" s="315">
        <f t="shared" si="41"/>
        <v>16.588652482269506</v>
      </c>
      <c r="P97" s="315">
        <f t="shared" si="41"/>
        <v>21.761904761904763</v>
      </c>
      <c r="Q97" s="315">
        <f t="shared" si="41"/>
        <v>19.054263565891471</v>
      </c>
      <c r="R97" s="315">
        <f t="shared" si="41"/>
        <v>19.060150375939848</v>
      </c>
      <c r="S97" s="315">
        <f t="shared" si="41"/>
        <v>17.415584415584416</v>
      </c>
      <c r="T97" s="315">
        <f t="shared" si="41"/>
        <v>15.807142857142857</v>
      </c>
      <c r="U97" s="315">
        <f t="shared" si="41"/>
        <v>21.709219858156029</v>
      </c>
      <c r="V97" s="315">
        <f t="shared" si="41"/>
        <v>14.611842105263158</v>
      </c>
      <c r="W97" s="315">
        <f t="shared" si="41"/>
        <v>20.388888888888889</v>
      </c>
      <c r="X97" s="315">
        <f t="shared" si="41"/>
        <v>22.075342465753423</v>
      </c>
      <c r="Y97" s="315">
        <f t="shared" si="41"/>
        <v>21.3</v>
      </c>
      <c r="Z97" s="663">
        <f t="shared" si="14"/>
        <v>-3.5122556624263002</v>
      </c>
      <c r="AA97" s="663">
        <f t="shared" si="15"/>
        <v>10.352685170577324</v>
      </c>
      <c r="AB97" s="663">
        <f t="shared" si="16"/>
        <v>2.8739582350729265</v>
      </c>
    </row>
    <row r="98" spans="1:28">
      <c r="A98" s="502"/>
      <c r="B98" s="502"/>
      <c r="C98" s="502"/>
      <c r="D98" s="502"/>
      <c r="E98" s="502"/>
      <c r="F98" s="502"/>
      <c r="G98" s="502"/>
      <c r="H98" s="502"/>
      <c r="I98" s="502"/>
      <c r="J98" s="502"/>
      <c r="K98" s="502"/>
      <c r="L98" s="502"/>
      <c r="M98" s="502"/>
      <c r="N98" s="502"/>
      <c r="O98" s="502"/>
      <c r="P98" s="502"/>
      <c r="Q98" s="502"/>
      <c r="R98" s="502"/>
      <c r="S98" s="502"/>
      <c r="T98" s="502"/>
      <c r="U98" s="502"/>
      <c r="V98" s="502"/>
      <c r="W98" s="502"/>
      <c r="X98" s="502"/>
      <c r="Y98" s="502"/>
      <c r="Z98" s="661"/>
      <c r="AA98" s="661"/>
      <c r="AB98" s="676"/>
    </row>
    <row r="99" spans="1:28">
      <c r="A99" s="443"/>
      <c r="B99" s="443"/>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661"/>
      <c r="AA99" s="661"/>
      <c r="AB99" s="676"/>
    </row>
  </sheetData>
  <mergeCells count="6">
    <mergeCell ref="C3:Y3"/>
    <mergeCell ref="Z3:AA3"/>
    <mergeCell ref="C36:Y36"/>
    <mergeCell ref="Z36:AA36"/>
    <mergeCell ref="C68:Y68"/>
    <mergeCell ref="Z68:AA68"/>
  </mergeCells>
  <pageMargins left="0.7" right="0.7" top="0.75" bottom="0.75" header="0.3" footer="0.3"/>
  <pageSetup paperSize="9" orientation="portrait" verticalDpi="0" r:id="rId1"/>
  <ignoredErrors>
    <ignoredError sqref="AB68 AB36"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28290"/>
  </sheetPr>
  <dimension ref="A2:T28"/>
  <sheetViews>
    <sheetView zoomScale="70" zoomScaleNormal="70" workbookViewId="0">
      <selection activeCell="A22" sqref="A22"/>
    </sheetView>
  </sheetViews>
  <sheetFormatPr defaultColWidth="8.7109375" defaultRowHeight="18" customHeight="1"/>
  <cols>
    <col min="1" max="1" width="39" style="436" customWidth="1"/>
    <col min="2" max="18" width="14.42578125" style="436" customWidth="1"/>
    <col min="19" max="19" width="15.28515625" style="436" bestFit="1" customWidth="1"/>
    <col min="20" max="16384" width="8.7109375" style="436"/>
  </cols>
  <sheetData>
    <row r="2" spans="1:19" ht="18" customHeight="1">
      <c r="A2" s="455" t="s">
        <v>409</v>
      </c>
      <c r="B2" s="455"/>
      <c r="C2" s="455"/>
      <c r="D2" s="455"/>
      <c r="E2" s="455"/>
      <c r="F2" s="455"/>
      <c r="G2" s="455"/>
      <c r="H2" s="455"/>
      <c r="I2" s="439"/>
      <c r="J2" s="439"/>
      <c r="K2" s="439"/>
      <c r="L2" s="440"/>
      <c r="M2" s="440"/>
      <c r="N2" s="440"/>
      <c r="O2" s="440"/>
      <c r="P2" s="440"/>
      <c r="Q2" s="440"/>
      <c r="R2" s="440"/>
      <c r="S2" s="444"/>
    </row>
    <row r="3" spans="1:19" ht="18" customHeight="1">
      <c r="A3" s="203"/>
      <c r="B3" s="771" t="s">
        <v>913</v>
      </c>
      <c r="C3" s="772"/>
      <c r="D3" s="772"/>
      <c r="E3" s="772"/>
      <c r="F3" s="772"/>
      <c r="G3" s="772"/>
      <c r="H3" s="772"/>
      <c r="I3" s="772"/>
      <c r="J3" s="772"/>
      <c r="K3" s="772"/>
      <c r="L3" s="772"/>
      <c r="M3" s="772"/>
      <c r="N3" s="772"/>
      <c r="O3" s="772"/>
      <c r="P3" s="772"/>
      <c r="Q3" s="772"/>
      <c r="R3" s="772"/>
      <c r="S3" s="772"/>
    </row>
    <row r="4" spans="1:19" s="443" customFormat="1" ht="18" customHeight="1" thickBot="1">
      <c r="A4" s="203"/>
      <c r="B4" s="398" t="s">
        <v>89</v>
      </c>
      <c r="C4" s="203" t="s">
        <v>88</v>
      </c>
      <c r="D4" s="398" t="s">
        <v>87</v>
      </c>
      <c r="E4" s="203" t="s">
        <v>86</v>
      </c>
      <c r="F4" s="398" t="s">
        <v>85</v>
      </c>
      <c r="G4" s="203" t="s">
        <v>84</v>
      </c>
      <c r="H4" s="203" t="s">
        <v>159</v>
      </c>
      <c r="I4" s="398" t="s">
        <v>160</v>
      </c>
      <c r="J4" s="203" t="s">
        <v>211</v>
      </c>
      <c r="K4" s="395" t="s">
        <v>212</v>
      </c>
      <c r="L4" s="395" t="s">
        <v>213</v>
      </c>
      <c r="M4" s="395" t="s">
        <v>338</v>
      </c>
      <c r="N4" s="395" t="s">
        <v>346</v>
      </c>
      <c r="O4" s="395" t="s">
        <v>347</v>
      </c>
      <c r="P4" s="395" t="s">
        <v>404</v>
      </c>
      <c r="Q4" s="395" t="s">
        <v>869</v>
      </c>
      <c r="R4" s="395" t="s">
        <v>883</v>
      </c>
      <c r="S4" s="394" t="s">
        <v>973</v>
      </c>
    </row>
    <row r="5" spans="1:19" s="443" customFormat="1" ht="18" customHeight="1" thickBot="1">
      <c r="A5" s="295" t="s">
        <v>902</v>
      </c>
      <c r="B5" s="304">
        <v>304.64</v>
      </c>
      <c r="C5" s="304">
        <v>302.428</v>
      </c>
      <c r="D5" s="304">
        <v>308.69100000000003</v>
      </c>
      <c r="E5" s="304">
        <v>314.68</v>
      </c>
      <c r="F5" s="304">
        <v>308.327</v>
      </c>
      <c r="G5" s="304">
        <v>310.60199999999998</v>
      </c>
      <c r="H5" s="304">
        <v>307.709</v>
      </c>
      <c r="I5" s="304">
        <v>287.38</v>
      </c>
      <c r="J5" s="304">
        <v>292.51099999999997</v>
      </c>
      <c r="K5" s="304">
        <v>286.83</v>
      </c>
      <c r="L5" s="304">
        <v>286.017</v>
      </c>
      <c r="M5" s="304">
        <v>277.755</v>
      </c>
      <c r="N5" s="304">
        <v>273.54199999999997</v>
      </c>
      <c r="O5" s="304">
        <v>272.86900000000003</v>
      </c>
      <c r="P5" s="304">
        <v>271.96899999999999</v>
      </c>
      <c r="Q5" s="304">
        <v>275.40199999999999</v>
      </c>
      <c r="R5" s="304">
        <v>274.82299999999998</v>
      </c>
      <c r="S5" s="422">
        <v>261.86</v>
      </c>
    </row>
    <row r="6" spans="1:19" s="443" customFormat="1" ht="18" customHeight="1" thickBot="1">
      <c r="A6" s="295" t="s">
        <v>130</v>
      </c>
      <c r="B6" s="304">
        <v>19.39275866596639</v>
      </c>
      <c r="C6" s="304">
        <v>22.701308741254113</v>
      </c>
      <c r="D6" s="304">
        <v>20.994888415924013</v>
      </c>
      <c r="E6" s="304">
        <v>20.875576458624632</v>
      </c>
      <c r="F6" s="304">
        <v>20.649745562341277</v>
      </c>
      <c r="G6" s="304">
        <v>21.330369733614081</v>
      </c>
      <c r="H6" s="304">
        <v>19.979061060937443</v>
      </c>
      <c r="I6" s="304">
        <v>20.067343586888441</v>
      </c>
      <c r="J6" s="304">
        <v>22.14886790582235</v>
      </c>
      <c r="K6" s="304">
        <v>21.995011679391975</v>
      </c>
      <c r="L6" s="304">
        <v>20.737934108811714</v>
      </c>
      <c r="M6" s="304">
        <v>22.767162067289519</v>
      </c>
      <c r="N6" s="304">
        <v>22.857122854991193</v>
      </c>
      <c r="O6" s="304">
        <v>23.877287636191724</v>
      </c>
      <c r="P6" s="304">
        <v>22.437952854920965</v>
      </c>
      <c r="Q6" s="304">
        <v>23.187993188139519</v>
      </c>
      <c r="R6" s="304">
        <v>23.969426139733578</v>
      </c>
      <c r="S6" s="422">
        <v>21.970825632017107</v>
      </c>
    </row>
    <row r="7" spans="1:19" s="443" customFormat="1" ht="18" customHeight="1" thickBot="1">
      <c r="A7" s="235" t="s">
        <v>912</v>
      </c>
      <c r="B7" s="297">
        <v>5907.81</v>
      </c>
      <c r="C7" s="297">
        <v>6865.5113999999994</v>
      </c>
      <c r="D7" s="297">
        <v>6480.9331000000002</v>
      </c>
      <c r="E7" s="297">
        <v>6569.1263999999992</v>
      </c>
      <c r="F7" s="297">
        <v>6366.8740999999991</v>
      </c>
      <c r="G7" s="297">
        <v>6625.2555000000002</v>
      </c>
      <c r="H7" s="297">
        <v>6147.7368999999999</v>
      </c>
      <c r="I7" s="297">
        <v>5766.9531999999999</v>
      </c>
      <c r="J7" s="297">
        <v>6478.7875000000004</v>
      </c>
      <c r="K7" s="297">
        <v>6308.8292000000001</v>
      </c>
      <c r="L7" s="297">
        <v>5931.4017000000003</v>
      </c>
      <c r="M7" s="297">
        <v>6323.6931000000004</v>
      </c>
      <c r="N7" s="297">
        <v>6252.3831</v>
      </c>
      <c r="O7" s="297">
        <v>6515.3716000000004</v>
      </c>
      <c r="P7" s="297">
        <v>6102.4276</v>
      </c>
      <c r="Q7" s="297">
        <v>6386.0196999999998</v>
      </c>
      <c r="R7" s="297">
        <v>6587.3496000000005</v>
      </c>
      <c r="S7" s="423">
        <v>5753.2803999999996</v>
      </c>
    </row>
    <row r="8" spans="1:19" s="443" customFormat="1" ht="18" customHeight="1" thickBot="1">
      <c r="A8" s="391" t="s">
        <v>410</v>
      </c>
      <c r="B8" s="297">
        <v>3790.5270000000005</v>
      </c>
      <c r="C8" s="297">
        <v>4674.5713999999989</v>
      </c>
      <c r="D8" s="297">
        <v>5090.1871000000001</v>
      </c>
      <c r="E8" s="297">
        <v>5143.1263999999992</v>
      </c>
      <c r="F8" s="297">
        <v>4999.8740999999991</v>
      </c>
      <c r="G8" s="297">
        <v>5114.2555000000002</v>
      </c>
      <c r="H8" s="297">
        <v>5091.7368999999999</v>
      </c>
      <c r="I8" s="297">
        <v>4697.9531999999999</v>
      </c>
      <c r="J8" s="297">
        <v>5004.7875000000004</v>
      </c>
      <c r="K8" s="297">
        <v>5057.8292000000001</v>
      </c>
      <c r="L8" s="297">
        <v>4645.4017000000003</v>
      </c>
      <c r="M8" s="297">
        <v>4832.6931000000004</v>
      </c>
      <c r="N8" s="297">
        <v>5098.3831</v>
      </c>
      <c r="O8" s="297">
        <v>5206.3716000000004</v>
      </c>
      <c r="P8" s="297">
        <v>5254.4276</v>
      </c>
      <c r="Q8" s="297">
        <v>5390.0196999999998</v>
      </c>
      <c r="R8" s="297">
        <v>5477.3496000000005</v>
      </c>
      <c r="S8" s="423">
        <v>5000</v>
      </c>
    </row>
    <row r="9" spans="1:19" s="443" customFormat="1" ht="18" customHeight="1" thickBot="1">
      <c r="A9" s="295" t="s">
        <v>909</v>
      </c>
      <c r="B9" s="296">
        <v>325.87733500000002</v>
      </c>
      <c r="C9" s="296">
        <v>364.88018099999999</v>
      </c>
      <c r="D9" s="296">
        <v>316.80699499999997</v>
      </c>
      <c r="E9" s="296">
        <v>319.06630000000007</v>
      </c>
      <c r="F9" s="296">
        <v>352.85064199999999</v>
      </c>
      <c r="G9" s="296">
        <v>411.03761599999996</v>
      </c>
      <c r="H9" s="296">
        <v>401.855591</v>
      </c>
      <c r="I9" s="296">
        <v>439.12593900000002</v>
      </c>
      <c r="J9" s="296">
        <v>464.55467700000003</v>
      </c>
      <c r="K9" s="296">
        <v>424.30820299999999</v>
      </c>
      <c r="L9" s="296">
        <v>444.64443</v>
      </c>
      <c r="M9" s="296">
        <v>418.69583499999999</v>
      </c>
      <c r="N9" s="296">
        <v>443.03066699999999</v>
      </c>
      <c r="O9" s="296">
        <v>494.00546000000003</v>
      </c>
      <c r="P9" s="296">
        <v>417.33928700000001</v>
      </c>
      <c r="Q9" s="296">
        <v>410.56152000000003</v>
      </c>
      <c r="R9" s="296">
        <v>402.63822299999993</v>
      </c>
      <c r="S9" s="349">
        <v>380</v>
      </c>
    </row>
    <row r="10" spans="1:19" s="443" customFormat="1" ht="18" customHeight="1" thickBot="1">
      <c r="A10" s="295" t="s">
        <v>908</v>
      </c>
      <c r="B10" s="296">
        <v>673.27913000000001</v>
      </c>
      <c r="C10" s="296">
        <v>762.05738399999996</v>
      </c>
      <c r="D10" s="296">
        <v>952.22848299999987</v>
      </c>
      <c r="E10" s="296">
        <v>699.78845799999999</v>
      </c>
      <c r="F10" s="296">
        <v>807.66178500000001</v>
      </c>
      <c r="G10" s="296">
        <v>641.42735399999992</v>
      </c>
      <c r="H10" s="296">
        <v>722.36409600000002</v>
      </c>
      <c r="I10" s="296">
        <v>743.27286800000002</v>
      </c>
      <c r="J10" s="296">
        <v>699.63785299999995</v>
      </c>
      <c r="K10" s="296">
        <v>792.56388599999991</v>
      </c>
      <c r="L10" s="296">
        <v>836.82236599999999</v>
      </c>
      <c r="M10" s="296">
        <v>861.17694399999993</v>
      </c>
      <c r="N10" s="296">
        <v>909.08048800000006</v>
      </c>
      <c r="O10" s="296">
        <v>880.87959000000001</v>
      </c>
      <c r="P10" s="296">
        <v>960.40346599999998</v>
      </c>
      <c r="Q10" s="296">
        <v>859.32765099999995</v>
      </c>
      <c r="R10" s="296">
        <v>738.72111900000004</v>
      </c>
      <c r="S10" s="349">
        <v>838.9838096716901</v>
      </c>
    </row>
    <row r="11" spans="1:19" s="443" customFormat="1" ht="18" customHeight="1" thickBot="1">
      <c r="A11" s="295" t="s">
        <v>903</v>
      </c>
      <c r="B11" s="296">
        <v>4137.9287950000007</v>
      </c>
      <c r="C11" s="296">
        <v>5071.7486029999982</v>
      </c>
      <c r="D11" s="296">
        <v>5725.6085880000001</v>
      </c>
      <c r="E11" s="296">
        <v>5523.8485579999988</v>
      </c>
      <c r="F11" s="296">
        <v>5454.685242999999</v>
      </c>
      <c r="G11" s="296">
        <v>5344.645238000001</v>
      </c>
      <c r="H11" s="296">
        <v>5412.2454049999997</v>
      </c>
      <c r="I11" s="296">
        <v>5002.1001290000004</v>
      </c>
      <c r="J11" s="296">
        <v>5239.8706760000005</v>
      </c>
      <c r="K11" s="296">
        <v>5426.0848830000004</v>
      </c>
      <c r="L11" s="296">
        <v>5037.5796360000004</v>
      </c>
      <c r="M11" s="296">
        <v>5275.1742090000007</v>
      </c>
      <c r="N11" s="296">
        <v>5564.4329210000005</v>
      </c>
      <c r="O11" s="296">
        <v>5593.2457300000005</v>
      </c>
      <c r="P11" s="296">
        <v>5797.491779</v>
      </c>
      <c r="Q11" s="296">
        <v>5838.7858309999992</v>
      </c>
      <c r="R11" s="296">
        <v>5813.4324960000004</v>
      </c>
      <c r="S11" s="349">
        <v>5458.9838096716903</v>
      </c>
    </row>
    <row r="12" spans="1:19" s="441" customFormat="1" ht="18" customHeight="1" thickBot="1">
      <c r="A12" s="298" t="s">
        <v>967</v>
      </c>
      <c r="B12" s="208">
        <v>9.5099384519889725</v>
      </c>
      <c r="C12" s="208">
        <v>11.618544219729872</v>
      </c>
      <c r="D12" s="208">
        <v>13.072868885201069</v>
      </c>
      <c r="E12" s="208">
        <v>12.571726283192692</v>
      </c>
      <c r="F12" s="208">
        <v>12.387041572071547</v>
      </c>
      <c r="G12" s="208">
        <v>12.138607070357857</v>
      </c>
      <c r="H12" s="208">
        <v>12.293643039408357</v>
      </c>
      <c r="I12" s="208">
        <v>11.345069842294846</v>
      </c>
      <c r="J12" s="208">
        <v>11.853012417754138</v>
      </c>
      <c r="K12" s="208">
        <v>12.240890189359726</v>
      </c>
      <c r="L12" s="208">
        <v>11.339902677282474</v>
      </c>
      <c r="M12" s="208">
        <v>11.84983364393848</v>
      </c>
      <c r="N12" s="208">
        <v>12.47990284671563</v>
      </c>
      <c r="O12" s="208">
        <v>12.531707599765079</v>
      </c>
      <c r="P12" s="208">
        <v>12.973170704254299</v>
      </c>
      <c r="Q12" s="208">
        <v>13.054459367849105</v>
      </c>
      <c r="R12" s="208">
        <v>13.006274285251232</v>
      </c>
      <c r="S12" s="424">
        <v>12.117448670191305</v>
      </c>
    </row>
    <row r="13" spans="1:19" s="441" customFormat="1" ht="18" customHeight="1" thickBot="1">
      <c r="A13" s="234" t="s">
        <v>906</v>
      </c>
      <c r="B13" s="239">
        <f>B8/B11*100</f>
        <v>91.60445207709283</v>
      </c>
      <c r="C13" s="239">
        <f t="shared" ref="C13:S13" si="0">C8/C11*100</f>
        <v>92.16883102673772</v>
      </c>
      <c r="D13" s="239">
        <f t="shared" si="0"/>
        <v>88.902114452396447</v>
      </c>
      <c r="E13" s="239">
        <f t="shared" si="0"/>
        <v>93.107664810096708</v>
      </c>
      <c r="F13" s="239">
        <f t="shared" si="0"/>
        <v>91.662009396717082</v>
      </c>
      <c r="G13" s="239">
        <f t="shared" si="0"/>
        <v>95.68933525537021</v>
      </c>
      <c r="H13" s="239">
        <f t="shared" si="0"/>
        <v>94.078086246719266</v>
      </c>
      <c r="I13" s="239">
        <f t="shared" si="0"/>
        <v>93.919615338431768</v>
      </c>
      <c r="J13" s="239">
        <f t="shared" si="0"/>
        <v>95.513569121529201</v>
      </c>
      <c r="K13" s="239">
        <f t="shared" si="0"/>
        <v>93.213234017887359</v>
      </c>
      <c r="L13" s="239">
        <f t="shared" si="0"/>
        <v>92.214953125556903</v>
      </c>
      <c r="M13" s="239">
        <f t="shared" si="0"/>
        <v>91.612009547569414</v>
      </c>
      <c r="N13" s="239">
        <f t="shared" si="0"/>
        <v>91.624486670669654</v>
      </c>
      <c r="O13" s="239">
        <f t="shared" si="0"/>
        <v>93.083190893527927</v>
      </c>
      <c r="P13" s="239">
        <f t="shared" si="0"/>
        <v>90.63277362518879</v>
      </c>
      <c r="Q13" s="239">
        <f t="shared" si="0"/>
        <v>92.314050489446714</v>
      </c>
      <c r="R13" s="239">
        <f t="shared" si="0"/>
        <v>94.218856136520969</v>
      </c>
      <c r="S13" s="425">
        <f t="shared" si="0"/>
        <v>91.592138286643973</v>
      </c>
    </row>
    <row r="14" spans="1:19" s="443" customFormat="1" ht="18" customHeight="1" thickBot="1">
      <c r="A14" s="235" t="s">
        <v>910</v>
      </c>
      <c r="B14" s="297">
        <v>2117.2829999999999</v>
      </c>
      <c r="C14" s="297">
        <v>2190.94</v>
      </c>
      <c r="D14" s="297">
        <v>1390.7460000000001</v>
      </c>
      <c r="E14" s="297">
        <v>1426</v>
      </c>
      <c r="F14" s="297">
        <v>1367</v>
      </c>
      <c r="G14" s="297">
        <v>1511</v>
      </c>
      <c r="H14" s="297">
        <v>1056</v>
      </c>
      <c r="I14" s="297">
        <v>1069</v>
      </c>
      <c r="J14" s="297">
        <v>1474</v>
      </c>
      <c r="K14" s="297">
        <v>1251</v>
      </c>
      <c r="L14" s="297">
        <v>1286</v>
      </c>
      <c r="M14" s="297">
        <v>1491</v>
      </c>
      <c r="N14" s="297">
        <v>1154</v>
      </c>
      <c r="O14" s="297">
        <v>1309</v>
      </c>
      <c r="P14" s="297">
        <v>848</v>
      </c>
      <c r="Q14" s="297">
        <v>996</v>
      </c>
      <c r="R14" s="297">
        <v>1110</v>
      </c>
      <c r="S14" s="423">
        <v>753.28039999999964</v>
      </c>
    </row>
    <row r="15" spans="1:19" s="443" customFormat="1" ht="18" customHeight="1" thickBot="1">
      <c r="A15" s="295" t="s">
        <v>916</v>
      </c>
      <c r="B15" s="296">
        <v>1824.0092748999998</v>
      </c>
      <c r="C15" s="296">
        <v>2034.2150882999999</v>
      </c>
      <c r="D15" s="296">
        <v>2050.69994</v>
      </c>
      <c r="E15" s="296">
        <v>1958.6478929999996</v>
      </c>
      <c r="F15" s="296">
        <v>1885.3827572999999</v>
      </c>
      <c r="G15" s="296">
        <v>1835.4488751000001</v>
      </c>
      <c r="H15" s="296">
        <v>1929.4223442000002</v>
      </c>
      <c r="I15" s="296">
        <v>1922.2999722</v>
      </c>
      <c r="J15" s="296">
        <v>1701.2622071999999</v>
      </c>
      <c r="K15" s="296">
        <v>1645.1501354</v>
      </c>
      <c r="L15" s="296">
        <v>1786.0420473000001</v>
      </c>
      <c r="M15" s="296">
        <v>2008.1568336999999</v>
      </c>
      <c r="N15" s="296">
        <v>2188.9539047999997</v>
      </c>
      <c r="O15" s="296">
        <v>2150.8656264000001</v>
      </c>
      <c r="P15" s="296">
        <v>2253.4563727</v>
      </c>
      <c r="Q15" s="296">
        <v>1505.9852427000001</v>
      </c>
      <c r="R15" s="296">
        <v>1166.4760137000001</v>
      </c>
      <c r="S15" s="349">
        <v>880</v>
      </c>
    </row>
    <row r="16" spans="1:19" s="443" customFormat="1" ht="18" customHeight="1" thickBot="1">
      <c r="A16" s="295" t="s">
        <v>918</v>
      </c>
      <c r="B16" s="296">
        <v>6383.6246612999994</v>
      </c>
      <c r="C16" s="296">
        <v>4971.2948463999992</v>
      </c>
      <c r="D16" s="296">
        <v>5314.3058519999995</v>
      </c>
      <c r="E16" s="296">
        <v>6168.6378099000003</v>
      </c>
      <c r="F16" s="296">
        <v>5117.6045958000004</v>
      </c>
      <c r="G16" s="296">
        <v>4564.6956058000005</v>
      </c>
      <c r="H16" s="296">
        <v>4446.5112712999999</v>
      </c>
      <c r="I16" s="296">
        <v>4275.6902039000006</v>
      </c>
      <c r="J16" s="296">
        <v>4976.538641600001</v>
      </c>
      <c r="K16" s="296">
        <v>5677.2636370999999</v>
      </c>
      <c r="L16" s="296">
        <v>5466.1048545000003</v>
      </c>
      <c r="M16" s="296">
        <v>4561.6872078999995</v>
      </c>
      <c r="N16" s="296">
        <v>4518.2023497</v>
      </c>
      <c r="O16" s="296">
        <v>4301.5334057</v>
      </c>
      <c r="P16" s="296">
        <v>4261.8535974000006</v>
      </c>
      <c r="Q16" s="296">
        <v>3579.8401057000001</v>
      </c>
      <c r="R16" s="296">
        <v>3054.8664226999999</v>
      </c>
      <c r="S16" s="349">
        <v>3220</v>
      </c>
    </row>
    <row r="17" spans="1:20" s="443" customFormat="1" ht="18" customHeight="1" thickBot="1">
      <c r="A17" s="295" t="s">
        <v>904</v>
      </c>
      <c r="B17" s="296">
        <v>6676.8983864000002</v>
      </c>
      <c r="C17" s="296">
        <v>5128.0197580999993</v>
      </c>
      <c r="D17" s="296">
        <v>4654.3519120000001</v>
      </c>
      <c r="E17" s="296">
        <v>5635.9899169000009</v>
      </c>
      <c r="F17" s="296">
        <v>4599.2218385000006</v>
      </c>
      <c r="G17" s="296">
        <v>4240.2467307000006</v>
      </c>
      <c r="H17" s="296">
        <v>3573.0889270999996</v>
      </c>
      <c r="I17" s="296">
        <v>3422.3902317000006</v>
      </c>
      <c r="J17" s="296">
        <v>4749.2764344000007</v>
      </c>
      <c r="K17" s="296">
        <v>5283.1135016999997</v>
      </c>
      <c r="L17" s="296">
        <v>4966.0628072</v>
      </c>
      <c r="M17" s="296">
        <v>4044.5303741999996</v>
      </c>
      <c r="N17" s="296">
        <v>3483.2484449000003</v>
      </c>
      <c r="O17" s="296">
        <v>3459.6677792999999</v>
      </c>
      <c r="P17" s="296">
        <v>2856.3972247000006</v>
      </c>
      <c r="Q17" s="296">
        <v>3069.854863</v>
      </c>
      <c r="R17" s="296">
        <v>2998.3904089999996</v>
      </c>
      <c r="S17" s="349">
        <v>3093.2803999999996</v>
      </c>
    </row>
    <row r="18" spans="1:20" s="441" customFormat="1" ht="18" customHeight="1" thickBot="1">
      <c r="A18" s="298" t="s">
        <v>963</v>
      </c>
      <c r="B18" s="208">
        <v>15.345090708562681</v>
      </c>
      <c r="C18" s="208">
        <v>11.74745220689586</v>
      </c>
      <c r="D18" s="208">
        <v>10.626945826978858</v>
      </c>
      <c r="E18" s="208">
        <v>12.826948788718179</v>
      </c>
      <c r="F18" s="208">
        <v>10.444370220222961</v>
      </c>
      <c r="G18" s="208">
        <v>9.6303284228079953</v>
      </c>
      <c r="H18" s="208">
        <v>8.1160916645149772</v>
      </c>
      <c r="I18" s="208">
        <v>7.7621909207935698</v>
      </c>
      <c r="J18" s="208">
        <v>10.743248456517881</v>
      </c>
      <c r="K18" s="208">
        <v>11.918356167786001</v>
      </c>
      <c r="L18" s="208">
        <v>11.178913881674305</v>
      </c>
      <c r="M18" s="208">
        <v>9.0853894493868523</v>
      </c>
      <c r="N18" s="208">
        <v>7.8122250372124311</v>
      </c>
      <c r="O18" s="208">
        <v>7.7514107363411293</v>
      </c>
      <c r="P18" s="208">
        <v>6.391820843872444</v>
      </c>
      <c r="Q18" s="208">
        <v>6.8636351348005951</v>
      </c>
      <c r="R18" s="208">
        <v>6.7082378784915058</v>
      </c>
      <c r="S18" s="424">
        <v>6.866235141254811</v>
      </c>
    </row>
    <row r="19" spans="1:20" ht="18" customHeight="1">
      <c r="A19" s="274" t="s">
        <v>905</v>
      </c>
      <c r="B19" s="458">
        <f>B14/B17*100</f>
        <v>31.71057693962571</v>
      </c>
      <c r="C19" s="458">
        <f t="shared" ref="C19:S19" si="1">C14/C17*100</f>
        <v>42.724874383318934</v>
      </c>
      <c r="D19" s="458">
        <f t="shared" si="1"/>
        <v>29.880551069082976</v>
      </c>
      <c r="E19" s="458">
        <f t="shared" si="1"/>
        <v>25.301677629408388</v>
      </c>
      <c r="F19" s="458">
        <f t="shared" si="1"/>
        <v>29.72241931356449</v>
      </c>
      <c r="G19" s="458">
        <f t="shared" si="1"/>
        <v>35.634718825679201</v>
      </c>
      <c r="H19" s="458">
        <f t="shared" si="1"/>
        <v>29.554260236592366</v>
      </c>
      <c r="I19" s="458">
        <f t="shared" si="1"/>
        <v>31.235479522421283</v>
      </c>
      <c r="J19" s="458">
        <f t="shared" si="1"/>
        <v>31.036306695552828</v>
      </c>
      <c r="K19" s="458">
        <f t="shared" si="1"/>
        <v>23.67921869551834</v>
      </c>
      <c r="L19" s="458">
        <f t="shared" si="1"/>
        <v>25.895765920147142</v>
      </c>
      <c r="M19" s="458">
        <f t="shared" si="1"/>
        <v>36.864601376492736</v>
      </c>
      <c r="N19" s="458">
        <f t="shared" si="1"/>
        <v>33.12999397701963</v>
      </c>
      <c r="O19" s="458">
        <f t="shared" si="1"/>
        <v>37.836002862241649</v>
      </c>
      <c r="P19" s="458">
        <f t="shared" si="1"/>
        <v>29.687747651731566</v>
      </c>
      <c r="Q19" s="458">
        <f t="shared" si="1"/>
        <v>32.444530586917196</v>
      </c>
      <c r="R19" s="458">
        <f t="shared" si="1"/>
        <v>37.019862279048539</v>
      </c>
      <c r="S19" s="459">
        <f t="shared" si="1"/>
        <v>24.35215378470053</v>
      </c>
      <c r="T19" s="444"/>
    </row>
    <row r="20" spans="1:20" s="443" customFormat="1" ht="18" customHeight="1">
      <c r="A20" s="582" t="s">
        <v>964</v>
      </c>
      <c r="B20" s="456"/>
      <c r="C20" s="456"/>
      <c r="D20" s="456"/>
      <c r="E20" s="456"/>
      <c r="F20" s="456"/>
      <c r="G20" s="456"/>
      <c r="H20" s="456"/>
      <c r="I20" s="456"/>
      <c r="J20" s="456"/>
      <c r="K20" s="456"/>
      <c r="S20" s="457"/>
    </row>
    <row r="21" spans="1:20" s="443" customFormat="1" ht="18" customHeight="1">
      <c r="A21" s="582" t="s">
        <v>1245</v>
      </c>
      <c r="B21" s="456"/>
      <c r="C21" s="456"/>
      <c r="D21" s="456"/>
      <c r="E21" s="456"/>
      <c r="F21" s="456"/>
      <c r="G21" s="456"/>
      <c r="H21" s="456"/>
      <c r="I21" s="456"/>
      <c r="J21" s="456"/>
      <c r="K21" s="456"/>
    </row>
    <row r="22" spans="1:20" ht="18" customHeight="1">
      <c r="A22" s="763" t="s">
        <v>1241</v>
      </c>
    </row>
    <row r="24" spans="1:20" ht="18" customHeight="1">
      <c r="A24" s="633" t="s">
        <v>1230</v>
      </c>
    </row>
    <row r="28" spans="1:20" ht="18" customHeight="1">
      <c r="A28" s="582"/>
    </row>
  </sheetData>
  <mergeCells count="1">
    <mergeCell ref="B3:S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1CDD4"/>
  </sheetPr>
  <dimension ref="A1:AB125"/>
  <sheetViews>
    <sheetView zoomScale="70" zoomScaleNormal="70" workbookViewId="0"/>
  </sheetViews>
  <sheetFormatPr defaultColWidth="9.28515625" defaultRowHeight="15"/>
  <cols>
    <col min="1" max="25" width="9.28515625" style="436"/>
    <col min="26" max="27" width="15.140625" style="667" customWidth="1"/>
    <col min="28" max="28" width="23.7109375" style="667" customWidth="1"/>
    <col min="29" max="16384" width="9.28515625" style="436"/>
  </cols>
  <sheetData>
    <row r="1" spans="1:28" ht="18" customHeight="1"/>
    <row r="2" spans="1:28" ht="18" customHeight="1">
      <c r="A2" s="504" t="s">
        <v>1129</v>
      </c>
      <c r="B2" s="467"/>
      <c r="C2" s="443"/>
      <c r="D2" s="443"/>
      <c r="E2" s="443"/>
      <c r="F2" s="443"/>
      <c r="G2" s="443"/>
      <c r="H2" s="443"/>
      <c r="I2" s="443"/>
      <c r="J2" s="443"/>
      <c r="K2" s="443"/>
      <c r="L2" s="443"/>
      <c r="M2" s="443"/>
      <c r="N2" s="443"/>
      <c r="O2" s="443"/>
      <c r="P2" s="443"/>
      <c r="Q2" s="443"/>
      <c r="R2" s="443"/>
      <c r="S2" s="443"/>
      <c r="T2" s="443"/>
      <c r="U2" s="443"/>
      <c r="V2" s="443"/>
      <c r="W2" s="443"/>
      <c r="X2" s="443"/>
      <c r="Y2" s="443"/>
      <c r="Z2" s="661"/>
      <c r="AA2" s="661"/>
      <c r="AB2" s="661"/>
    </row>
    <row r="3" spans="1:28" ht="18" customHeight="1">
      <c r="A3" s="215"/>
      <c r="B3" s="211"/>
      <c r="C3" s="771" t="s">
        <v>411</v>
      </c>
      <c r="D3" s="772"/>
      <c r="E3" s="772"/>
      <c r="F3" s="772"/>
      <c r="G3" s="772"/>
      <c r="H3" s="772"/>
      <c r="I3" s="772"/>
      <c r="J3" s="772"/>
      <c r="K3" s="772"/>
      <c r="L3" s="772"/>
      <c r="M3" s="772"/>
      <c r="N3" s="772"/>
      <c r="O3" s="772"/>
      <c r="P3" s="772"/>
      <c r="Q3" s="772"/>
      <c r="R3" s="772"/>
      <c r="S3" s="772"/>
      <c r="T3" s="772"/>
      <c r="U3" s="772"/>
      <c r="V3" s="772"/>
      <c r="W3" s="772"/>
      <c r="X3" s="772"/>
      <c r="Y3" s="774"/>
      <c r="Z3" s="767" t="s">
        <v>58</v>
      </c>
      <c r="AA3" s="768"/>
      <c r="AB3" s="699" t="s">
        <v>1066</v>
      </c>
    </row>
    <row r="4" spans="1:28" ht="26.25" thickBot="1">
      <c r="A4" s="215"/>
      <c r="B4" s="216"/>
      <c r="C4" s="203">
        <v>2000</v>
      </c>
      <c r="D4" s="203">
        <v>2001</v>
      </c>
      <c r="E4" s="203">
        <v>2002</v>
      </c>
      <c r="F4" s="464">
        <v>2003</v>
      </c>
      <c r="G4" s="203">
        <v>2004</v>
      </c>
      <c r="H4" s="464">
        <v>2005</v>
      </c>
      <c r="I4" s="203">
        <v>2006</v>
      </c>
      <c r="J4" s="464">
        <v>2007</v>
      </c>
      <c r="K4" s="203">
        <v>2008</v>
      </c>
      <c r="L4" s="464">
        <v>2009</v>
      </c>
      <c r="M4" s="203">
        <v>2010</v>
      </c>
      <c r="N4" s="464">
        <v>2011</v>
      </c>
      <c r="O4" s="203">
        <v>2012</v>
      </c>
      <c r="P4" s="465">
        <v>2013</v>
      </c>
      <c r="Q4" s="203">
        <v>2014</v>
      </c>
      <c r="R4" s="464">
        <v>2015</v>
      </c>
      <c r="S4" s="203">
        <v>2016</v>
      </c>
      <c r="T4" s="203">
        <v>2017</v>
      </c>
      <c r="U4" s="203">
        <v>2018</v>
      </c>
      <c r="V4" s="203">
        <v>2019</v>
      </c>
      <c r="W4" s="203">
        <v>2020</v>
      </c>
      <c r="X4" s="203">
        <v>2021</v>
      </c>
      <c r="Y4" s="203">
        <v>2022</v>
      </c>
      <c r="Z4" s="213" t="s">
        <v>882</v>
      </c>
      <c r="AA4" s="214" t="s">
        <v>1061</v>
      </c>
      <c r="AB4" s="700" t="s">
        <v>1062</v>
      </c>
    </row>
    <row r="5" spans="1:28" ht="18" customHeight="1" thickBot="1">
      <c r="A5" s="333" t="s">
        <v>373</v>
      </c>
      <c r="B5" s="333"/>
      <c r="C5" s="334">
        <f>SUM(C6:C32)</f>
        <v>314.35000000000002</v>
      </c>
      <c r="D5" s="334">
        <f t="shared" ref="D5:M5" si="0">SUM(D6:D32)</f>
        <v>310.84499999999997</v>
      </c>
      <c r="E5" s="334">
        <f t="shared" si="0"/>
        <v>308.7</v>
      </c>
      <c r="F5" s="334">
        <f t="shared" si="0"/>
        <v>305.55</v>
      </c>
      <c r="G5" s="334">
        <f t="shared" si="0"/>
        <v>303.5</v>
      </c>
      <c r="H5" s="334">
        <f t="shared" si="0"/>
        <v>304.64000000000004</v>
      </c>
      <c r="I5" s="334">
        <f t="shared" si="0"/>
        <v>302.428</v>
      </c>
      <c r="J5" s="334">
        <f t="shared" si="0"/>
        <v>308.69099999999997</v>
      </c>
      <c r="K5" s="334">
        <f t="shared" si="0"/>
        <v>314.68</v>
      </c>
      <c r="L5" s="334">
        <f t="shared" si="0"/>
        <v>308.327</v>
      </c>
      <c r="M5" s="334">
        <f t="shared" si="0"/>
        <v>310.60200000000003</v>
      </c>
      <c r="N5" s="334">
        <f>SUM(N6:N32)</f>
        <v>307.709</v>
      </c>
      <c r="O5" s="334">
        <f t="shared" ref="O5:W5" si="1">SUM(O6:O32)</f>
        <v>287.38</v>
      </c>
      <c r="P5" s="334">
        <f t="shared" si="1"/>
        <v>292.51099999999997</v>
      </c>
      <c r="Q5" s="334">
        <f t="shared" si="1"/>
        <v>286.83</v>
      </c>
      <c r="R5" s="334">
        <f t="shared" si="1"/>
        <v>286.01700000000005</v>
      </c>
      <c r="S5" s="334">
        <f t="shared" si="1"/>
        <v>277.755</v>
      </c>
      <c r="T5" s="334">
        <f t="shared" si="1"/>
        <v>273.54199999999997</v>
      </c>
      <c r="U5" s="334">
        <f t="shared" si="1"/>
        <v>272.86900000000003</v>
      </c>
      <c r="V5" s="334">
        <f t="shared" si="1"/>
        <v>271.96899999999999</v>
      </c>
      <c r="W5" s="334">
        <f t="shared" si="1"/>
        <v>275.40199999999993</v>
      </c>
      <c r="X5" s="334">
        <f>SUM(X6:X32)</f>
        <v>274.82299999999998</v>
      </c>
      <c r="Y5" s="553">
        <f>SUM(Y6:Y32)</f>
        <v>261.85999999999996</v>
      </c>
      <c r="Z5" s="672">
        <f>IF(ISNUMBER(Y5),(Y5/X5-1)*100,":")</f>
        <v>-4.7168541206522141</v>
      </c>
      <c r="AA5" s="673">
        <f>IF(ISNUMBER(Y5),(Y5/((SUM(T5:X5)-MIN(T5:X5)-MAX(T5:X5))/3)-1)*100,":")</f>
        <v>-4.3415153293702051</v>
      </c>
      <c r="AB5" s="701">
        <f>((((SUM(U5:Y5)-MIN(U5:Y5)-MAX(U5:Y5))/3)/((SUM(K5:O5)-MIN(K5:O5)-MAX(K5:O5))/3))^(1/($Y$4-$O$4))-1)*100</f>
        <v>-1.219227867163053</v>
      </c>
    </row>
    <row r="6" spans="1:28" ht="18" customHeight="1" thickBot="1">
      <c r="A6" s="320" t="s">
        <v>3</v>
      </c>
      <c r="B6" s="312" t="s">
        <v>30</v>
      </c>
      <c r="C6" s="315" t="s">
        <v>62</v>
      </c>
      <c r="D6" s="315" t="s">
        <v>62</v>
      </c>
      <c r="E6" s="315" t="s">
        <v>62</v>
      </c>
      <c r="F6" s="315" t="s">
        <v>62</v>
      </c>
      <c r="G6" s="315" t="s">
        <v>62</v>
      </c>
      <c r="H6" s="315" t="s">
        <v>62</v>
      </c>
      <c r="I6" s="315" t="s">
        <v>62</v>
      </c>
      <c r="J6" s="315" t="s">
        <v>62</v>
      </c>
      <c r="K6" s="315" t="s">
        <v>62</v>
      </c>
      <c r="L6" s="315" t="s">
        <v>62</v>
      </c>
      <c r="M6" s="315" t="s">
        <v>62</v>
      </c>
      <c r="N6" s="315" t="s">
        <v>62</v>
      </c>
      <c r="O6" s="315" t="s">
        <v>62</v>
      </c>
      <c r="P6" s="315" t="s">
        <v>62</v>
      </c>
      <c r="Q6" s="315" t="s">
        <v>62</v>
      </c>
      <c r="R6" s="315" t="s">
        <v>62</v>
      </c>
      <c r="S6" s="315" t="s">
        <v>62</v>
      </c>
      <c r="T6" s="315" t="s">
        <v>62</v>
      </c>
      <c r="U6" s="315" t="s">
        <v>62</v>
      </c>
      <c r="V6" s="315" t="s">
        <v>62</v>
      </c>
      <c r="W6" s="315" t="s">
        <v>62</v>
      </c>
      <c r="X6" s="315" t="s">
        <v>62</v>
      </c>
      <c r="Y6" s="315" t="s">
        <v>62</v>
      </c>
      <c r="Z6" s="663" t="str">
        <f>IF(ISNUMBER(Y6),(Y6/X6-1)*100,":")</f>
        <v>:</v>
      </c>
      <c r="AA6" s="663" t="str">
        <f>IF(ISNUMBER(Y6),(Y6/((SUM(T6:X6)-MIN(T6:X6)-MAX(T6:X6))/3)-1)*100,":")</f>
        <v>:</v>
      </c>
      <c r="AB6" s="663"/>
    </row>
    <row r="7" spans="1:28" ht="18" customHeight="1" thickBot="1">
      <c r="A7" s="320" t="s">
        <v>4</v>
      </c>
      <c r="B7" s="312" t="s">
        <v>31</v>
      </c>
      <c r="C7" s="315" t="s">
        <v>62</v>
      </c>
      <c r="D7" s="315" t="s">
        <v>62</v>
      </c>
      <c r="E7" s="315" t="s">
        <v>62</v>
      </c>
      <c r="F7" s="315" t="s">
        <v>62</v>
      </c>
      <c r="G7" s="315" t="s">
        <v>62</v>
      </c>
      <c r="H7" s="315" t="s">
        <v>62</v>
      </c>
      <c r="I7" s="315" t="s">
        <v>62</v>
      </c>
      <c r="J7" s="315" t="s">
        <v>62</v>
      </c>
      <c r="K7" s="315" t="s">
        <v>62</v>
      </c>
      <c r="L7" s="315" t="s">
        <v>62</v>
      </c>
      <c r="M7" s="315" t="s">
        <v>62</v>
      </c>
      <c r="N7" s="315" t="s">
        <v>62</v>
      </c>
      <c r="O7" s="315" t="s">
        <v>62</v>
      </c>
      <c r="P7" s="315" t="s">
        <v>62</v>
      </c>
      <c r="Q7" s="315" t="s">
        <v>62</v>
      </c>
      <c r="R7" s="315" t="s">
        <v>62</v>
      </c>
      <c r="S7" s="315" t="s">
        <v>62</v>
      </c>
      <c r="T7" s="315" t="s">
        <v>62</v>
      </c>
      <c r="U7" s="315" t="s">
        <v>62</v>
      </c>
      <c r="V7" s="315" t="s">
        <v>62</v>
      </c>
      <c r="W7" s="315" t="s">
        <v>62</v>
      </c>
      <c r="X7" s="315" t="s">
        <v>62</v>
      </c>
      <c r="Y7" s="315" t="s">
        <v>62</v>
      </c>
      <c r="Z7" s="663" t="str">
        <f t="shared" ref="Z7:Z32" si="2">IF(ISNUMBER(Y7),(Y7/X7-1)*100,":")</f>
        <v>:</v>
      </c>
      <c r="AA7" s="663" t="str">
        <f t="shared" ref="AA7:AA32" si="3">IF(ISNUMBER(Y7),(Y7/((SUM(T7:X7)-MIN(T7:X7)-MAX(T7:X7))/3)-1)*100,":")</f>
        <v>:</v>
      </c>
      <c r="AB7" s="663"/>
    </row>
    <row r="8" spans="1:28" ht="18" customHeight="1" thickBot="1">
      <c r="A8" s="320" t="s">
        <v>340</v>
      </c>
      <c r="B8" s="312" t="s">
        <v>32</v>
      </c>
      <c r="C8" s="315" t="s">
        <v>62</v>
      </c>
      <c r="D8" s="315" t="s">
        <v>62</v>
      </c>
      <c r="E8" s="315" t="s">
        <v>62</v>
      </c>
      <c r="F8" s="315" t="s">
        <v>62</v>
      </c>
      <c r="G8" s="315" t="s">
        <v>62</v>
      </c>
      <c r="H8" s="315" t="s">
        <v>62</v>
      </c>
      <c r="I8" s="315" t="s">
        <v>62</v>
      </c>
      <c r="J8" s="315" t="s">
        <v>62</v>
      </c>
      <c r="K8" s="315" t="s">
        <v>62</v>
      </c>
      <c r="L8" s="315" t="s">
        <v>62</v>
      </c>
      <c r="M8" s="315" t="s">
        <v>62</v>
      </c>
      <c r="N8" s="315" t="s">
        <v>62</v>
      </c>
      <c r="O8" s="315" t="s">
        <v>62</v>
      </c>
      <c r="P8" s="315" t="s">
        <v>62</v>
      </c>
      <c r="Q8" s="315" t="s">
        <v>62</v>
      </c>
      <c r="R8" s="315" t="s">
        <v>62</v>
      </c>
      <c r="S8" s="315" t="s">
        <v>62</v>
      </c>
      <c r="T8" s="315" t="s">
        <v>62</v>
      </c>
      <c r="U8" s="315" t="s">
        <v>62</v>
      </c>
      <c r="V8" s="315" t="s">
        <v>62</v>
      </c>
      <c r="W8" s="315" t="s">
        <v>62</v>
      </c>
      <c r="X8" s="315" t="s">
        <v>62</v>
      </c>
      <c r="Y8" s="315" t="s">
        <v>62</v>
      </c>
      <c r="Z8" s="663" t="str">
        <f t="shared" si="2"/>
        <v>:</v>
      </c>
      <c r="AA8" s="663" t="str">
        <f t="shared" si="3"/>
        <v>:</v>
      </c>
      <c r="AB8" s="663"/>
    </row>
    <row r="9" spans="1:28" ht="18" customHeight="1" thickBot="1">
      <c r="A9" s="320" t="s">
        <v>5</v>
      </c>
      <c r="B9" s="312" t="s">
        <v>33</v>
      </c>
      <c r="C9" s="315" t="s">
        <v>62</v>
      </c>
      <c r="D9" s="315" t="s">
        <v>62</v>
      </c>
      <c r="E9" s="315" t="s">
        <v>62</v>
      </c>
      <c r="F9" s="315" t="s">
        <v>62</v>
      </c>
      <c r="G9" s="315" t="s">
        <v>62</v>
      </c>
      <c r="H9" s="315" t="s">
        <v>62</v>
      </c>
      <c r="I9" s="315" t="s">
        <v>62</v>
      </c>
      <c r="J9" s="315" t="s">
        <v>62</v>
      </c>
      <c r="K9" s="315" t="s">
        <v>62</v>
      </c>
      <c r="L9" s="315" t="s">
        <v>62</v>
      </c>
      <c r="M9" s="315" t="s">
        <v>62</v>
      </c>
      <c r="N9" s="315" t="s">
        <v>62</v>
      </c>
      <c r="O9" s="315" t="s">
        <v>62</v>
      </c>
      <c r="P9" s="315" t="s">
        <v>62</v>
      </c>
      <c r="Q9" s="315" t="s">
        <v>62</v>
      </c>
      <c r="R9" s="315" t="s">
        <v>62</v>
      </c>
      <c r="S9" s="315" t="s">
        <v>62</v>
      </c>
      <c r="T9" s="315" t="s">
        <v>62</v>
      </c>
      <c r="U9" s="315" t="s">
        <v>62</v>
      </c>
      <c r="V9" s="315" t="s">
        <v>62</v>
      </c>
      <c r="W9" s="315" t="s">
        <v>62</v>
      </c>
      <c r="X9" s="315" t="s">
        <v>62</v>
      </c>
      <c r="Y9" s="315" t="s">
        <v>62</v>
      </c>
      <c r="Z9" s="663" t="str">
        <f t="shared" si="2"/>
        <v>:</v>
      </c>
      <c r="AA9" s="663" t="str">
        <f t="shared" si="3"/>
        <v>:</v>
      </c>
      <c r="AB9" s="663"/>
    </row>
    <row r="10" spans="1:28" ht="18" customHeight="1" thickBot="1">
      <c r="A10" s="320" t="s">
        <v>28</v>
      </c>
      <c r="B10" s="312" t="s">
        <v>34</v>
      </c>
      <c r="C10" s="315" t="s">
        <v>62</v>
      </c>
      <c r="D10" s="315" t="s">
        <v>62</v>
      </c>
      <c r="E10" s="315" t="s">
        <v>62</v>
      </c>
      <c r="F10" s="315" t="s">
        <v>62</v>
      </c>
      <c r="G10" s="315" t="s">
        <v>62</v>
      </c>
      <c r="H10" s="315" t="s">
        <v>62</v>
      </c>
      <c r="I10" s="315" t="s">
        <v>62</v>
      </c>
      <c r="J10" s="315" t="s">
        <v>62</v>
      </c>
      <c r="K10" s="315" t="s">
        <v>62</v>
      </c>
      <c r="L10" s="315" t="s">
        <v>62</v>
      </c>
      <c r="M10" s="315" t="s">
        <v>62</v>
      </c>
      <c r="N10" s="315" t="s">
        <v>62</v>
      </c>
      <c r="O10" s="315" t="s">
        <v>62</v>
      </c>
      <c r="P10" s="315" t="s">
        <v>62</v>
      </c>
      <c r="Q10" s="315" t="s">
        <v>62</v>
      </c>
      <c r="R10" s="315" t="s">
        <v>62</v>
      </c>
      <c r="S10" s="315" t="s">
        <v>62</v>
      </c>
      <c r="T10" s="315" t="s">
        <v>62</v>
      </c>
      <c r="U10" s="315" t="s">
        <v>62</v>
      </c>
      <c r="V10" s="315" t="s">
        <v>62</v>
      </c>
      <c r="W10" s="315" t="s">
        <v>62</v>
      </c>
      <c r="X10" s="315" t="s">
        <v>62</v>
      </c>
      <c r="Y10" s="315" t="s">
        <v>62</v>
      </c>
      <c r="Z10" s="663" t="str">
        <f t="shared" si="2"/>
        <v>:</v>
      </c>
      <c r="AA10" s="663" t="str">
        <f t="shared" si="3"/>
        <v>:</v>
      </c>
      <c r="AB10" s="663"/>
    </row>
    <row r="11" spans="1:28" ht="18" customHeight="1" thickBot="1">
      <c r="A11" s="320" t="s">
        <v>6</v>
      </c>
      <c r="B11" s="312" t="s">
        <v>35</v>
      </c>
      <c r="C11" s="315" t="s">
        <v>62</v>
      </c>
      <c r="D11" s="315" t="s">
        <v>62</v>
      </c>
      <c r="E11" s="315" t="s">
        <v>62</v>
      </c>
      <c r="F11" s="315" t="s">
        <v>62</v>
      </c>
      <c r="G11" s="315" t="s">
        <v>62</v>
      </c>
      <c r="H11" s="315" t="s">
        <v>62</v>
      </c>
      <c r="I11" s="315" t="s">
        <v>62</v>
      </c>
      <c r="J11" s="315" t="s">
        <v>62</v>
      </c>
      <c r="K11" s="315" t="s">
        <v>62</v>
      </c>
      <c r="L11" s="315" t="s">
        <v>62</v>
      </c>
      <c r="M11" s="315" t="s">
        <v>62</v>
      </c>
      <c r="N11" s="315" t="s">
        <v>62</v>
      </c>
      <c r="O11" s="315" t="s">
        <v>62</v>
      </c>
      <c r="P11" s="315" t="s">
        <v>62</v>
      </c>
      <c r="Q11" s="315" t="s">
        <v>62</v>
      </c>
      <c r="R11" s="315" t="s">
        <v>62</v>
      </c>
      <c r="S11" s="315" t="s">
        <v>62</v>
      </c>
      <c r="T11" s="315" t="s">
        <v>62</v>
      </c>
      <c r="U11" s="315" t="s">
        <v>62</v>
      </c>
      <c r="V11" s="315" t="s">
        <v>62</v>
      </c>
      <c r="W11" s="315" t="s">
        <v>62</v>
      </c>
      <c r="X11" s="315" t="s">
        <v>62</v>
      </c>
      <c r="Y11" s="315" t="s">
        <v>62</v>
      </c>
      <c r="Z11" s="663" t="str">
        <f t="shared" si="2"/>
        <v>:</v>
      </c>
      <c r="AA11" s="663" t="str">
        <f t="shared" si="3"/>
        <v>:</v>
      </c>
      <c r="AB11" s="663"/>
    </row>
    <row r="12" spans="1:28" ht="18" customHeight="1" thickBot="1">
      <c r="A12" s="320" t="s">
        <v>7</v>
      </c>
      <c r="B12" s="312" t="s">
        <v>36</v>
      </c>
      <c r="C12" s="315" t="s">
        <v>62</v>
      </c>
      <c r="D12" s="315" t="s">
        <v>62</v>
      </c>
      <c r="E12" s="315" t="s">
        <v>62</v>
      </c>
      <c r="F12" s="315" t="s">
        <v>62</v>
      </c>
      <c r="G12" s="315" t="s">
        <v>62</v>
      </c>
      <c r="H12" s="315" t="s">
        <v>62</v>
      </c>
      <c r="I12" s="315" t="s">
        <v>62</v>
      </c>
      <c r="J12" s="315" t="s">
        <v>62</v>
      </c>
      <c r="K12" s="315" t="s">
        <v>62</v>
      </c>
      <c r="L12" s="315" t="s">
        <v>62</v>
      </c>
      <c r="M12" s="315" t="s">
        <v>62</v>
      </c>
      <c r="N12" s="315" t="s">
        <v>62</v>
      </c>
      <c r="O12" s="315" t="s">
        <v>62</v>
      </c>
      <c r="P12" s="315" t="s">
        <v>62</v>
      </c>
      <c r="Q12" s="315" t="s">
        <v>62</v>
      </c>
      <c r="R12" s="315" t="s">
        <v>62</v>
      </c>
      <c r="S12" s="315" t="s">
        <v>62</v>
      </c>
      <c r="T12" s="315" t="s">
        <v>62</v>
      </c>
      <c r="U12" s="315" t="s">
        <v>62</v>
      </c>
      <c r="V12" s="315" t="s">
        <v>62</v>
      </c>
      <c r="W12" s="315" t="s">
        <v>62</v>
      </c>
      <c r="X12" s="315" t="s">
        <v>62</v>
      </c>
      <c r="Y12" s="315" t="s">
        <v>62</v>
      </c>
      <c r="Z12" s="663" t="str">
        <f t="shared" si="2"/>
        <v>:</v>
      </c>
      <c r="AA12" s="663" t="str">
        <f t="shared" si="3"/>
        <v>:</v>
      </c>
      <c r="AB12" s="663"/>
    </row>
    <row r="13" spans="1:28" ht="18" customHeight="1" thickBot="1">
      <c r="A13" s="320" t="s">
        <v>8</v>
      </c>
      <c r="B13" s="312" t="s">
        <v>37</v>
      </c>
      <c r="C13" s="315">
        <v>41.32</v>
      </c>
      <c r="D13" s="315">
        <v>41.36</v>
      </c>
      <c r="E13" s="315">
        <v>40.9</v>
      </c>
      <c r="F13" s="315">
        <v>38</v>
      </c>
      <c r="G13" s="315">
        <v>38.200000000000003</v>
      </c>
      <c r="H13" s="315">
        <v>38.299999999999997</v>
      </c>
      <c r="I13" s="315">
        <v>38.299999999999997</v>
      </c>
      <c r="J13" s="315">
        <v>39.5</v>
      </c>
      <c r="K13" s="315">
        <v>39.5</v>
      </c>
      <c r="L13" s="315">
        <v>35.799999999999997</v>
      </c>
      <c r="M13" s="315">
        <v>37.869999999999997</v>
      </c>
      <c r="N13" s="315">
        <v>36.380000000000003</v>
      </c>
      <c r="O13" s="315">
        <v>35.26</v>
      </c>
      <c r="P13" s="315">
        <v>35.92</v>
      </c>
      <c r="Q13" s="315">
        <v>36.369999999999997</v>
      </c>
      <c r="R13" s="315">
        <v>36.97</v>
      </c>
      <c r="S13" s="315">
        <v>31.71</v>
      </c>
      <c r="T13" s="315">
        <v>29.6</v>
      </c>
      <c r="U13" s="315">
        <v>31.6</v>
      </c>
      <c r="V13" s="315">
        <v>30.32</v>
      </c>
      <c r="W13" s="315">
        <v>30.6</v>
      </c>
      <c r="X13" s="315">
        <v>28.06</v>
      </c>
      <c r="Y13" s="315">
        <v>30.95</v>
      </c>
      <c r="Z13" s="663">
        <f t="shared" si="2"/>
        <v>10.299358517462576</v>
      </c>
      <c r="AA13" s="663">
        <f t="shared" si="3"/>
        <v>2.5740167918691936</v>
      </c>
      <c r="AB13" s="663">
        <f t="shared" ref="AB13:AB27" si="4">((((SUM(U13:Y13)-MIN(U13:Y13)-MAX(U13:Y13))/3)/((SUM(K13:O13)-MIN(K13:O13)-MAX(K13:O13))/3))^(1/($Y$4-$O$4))-1)*100</f>
        <v>-1.7893993998682411</v>
      </c>
    </row>
    <row r="14" spans="1:28" ht="18" customHeight="1" thickBot="1">
      <c r="A14" s="320" t="s">
        <v>9</v>
      </c>
      <c r="B14" s="312" t="s">
        <v>38</v>
      </c>
      <c r="C14" s="315">
        <v>140.9</v>
      </c>
      <c r="D14" s="315">
        <v>138.1</v>
      </c>
      <c r="E14" s="315">
        <v>135.4</v>
      </c>
      <c r="F14" s="315">
        <v>136.80000000000001</v>
      </c>
      <c r="G14" s="315">
        <v>135.69999999999999</v>
      </c>
      <c r="H14" s="315">
        <v>138.80000000000001</v>
      </c>
      <c r="I14" s="315">
        <v>140.04</v>
      </c>
      <c r="J14" s="315">
        <v>145.86000000000001</v>
      </c>
      <c r="K14" s="315">
        <v>153.93899999999999</v>
      </c>
      <c r="L14" s="315">
        <v>153.41499999999999</v>
      </c>
      <c r="M14" s="315">
        <v>154.15</v>
      </c>
      <c r="N14" s="315">
        <v>153.22</v>
      </c>
      <c r="O14" s="315">
        <v>152.05000000000001</v>
      </c>
      <c r="P14" s="315">
        <v>150.75</v>
      </c>
      <c r="Q14" s="315">
        <v>147.41999999999999</v>
      </c>
      <c r="R14" s="315">
        <v>145.86000000000001</v>
      </c>
      <c r="S14" s="315">
        <v>142.16999999999999</v>
      </c>
      <c r="T14" s="315">
        <v>140.51</v>
      </c>
      <c r="U14" s="315">
        <v>139.63</v>
      </c>
      <c r="V14" s="315">
        <v>140.31</v>
      </c>
      <c r="W14" s="315">
        <v>141.13</v>
      </c>
      <c r="X14" s="315">
        <v>143.16999999999999</v>
      </c>
      <c r="Y14" s="315">
        <v>141.13</v>
      </c>
      <c r="Z14" s="663">
        <f t="shared" si="2"/>
        <v>-1.4248795138646297</v>
      </c>
      <c r="AA14" s="663">
        <f t="shared" si="3"/>
        <v>0.34127266263777045</v>
      </c>
      <c r="AB14" s="663">
        <f t="shared" si="4"/>
        <v>-0.85748667177140137</v>
      </c>
    </row>
    <row r="15" spans="1:28" ht="18" customHeight="1" thickBot="1">
      <c r="A15" s="320" t="s">
        <v>10</v>
      </c>
      <c r="B15" s="312" t="s">
        <v>39</v>
      </c>
      <c r="C15" s="315">
        <v>0</v>
      </c>
      <c r="D15" s="315">
        <v>0</v>
      </c>
      <c r="E15" s="315">
        <v>0</v>
      </c>
      <c r="F15" s="315">
        <v>0</v>
      </c>
      <c r="G15" s="315">
        <v>0</v>
      </c>
      <c r="H15" s="315">
        <v>0</v>
      </c>
      <c r="I15" s="315">
        <v>0</v>
      </c>
      <c r="J15" s="315">
        <v>0.73</v>
      </c>
      <c r="K15" s="315">
        <v>0.76</v>
      </c>
      <c r="L15" s="315">
        <v>0.71</v>
      </c>
      <c r="M15" s="315">
        <v>0.73</v>
      </c>
      <c r="N15" s="315">
        <v>0.75</v>
      </c>
      <c r="O15" s="315">
        <v>0.78</v>
      </c>
      <c r="P15" s="315">
        <v>0.79</v>
      </c>
      <c r="Q15" s="315">
        <v>0.8</v>
      </c>
      <c r="R15" s="315">
        <v>0.81</v>
      </c>
      <c r="S15" s="315">
        <v>1.03</v>
      </c>
      <c r="T15" s="315">
        <v>1</v>
      </c>
      <c r="U15" s="315">
        <v>1</v>
      </c>
      <c r="V15" s="315">
        <v>1.05</v>
      </c>
      <c r="W15" s="315">
        <v>0.98</v>
      </c>
      <c r="X15" s="315">
        <v>0.91</v>
      </c>
      <c r="Y15" s="315">
        <v>0.91</v>
      </c>
      <c r="Z15" s="663">
        <f t="shared" si="2"/>
        <v>0</v>
      </c>
      <c r="AA15" s="663">
        <f t="shared" si="3"/>
        <v>-8.3892617449664257</v>
      </c>
      <c r="AB15" s="663">
        <f t="shared" si="4"/>
        <v>2.5805403572380037</v>
      </c>
    </row>
    <row r="16" spans="1:28" ht="18" customHeight="1" thickBot="1">
      <c r="A16" s="320" t="s">
        <v>11</v>
      </c>
      <c r="B16" s="312" t="s">
        <v>40</v>
      </c>
      <c r="C16" s="315">
        <v>0.15</v>
      </c>
      <c r="D16" s="315">
        <v>0.15</v>
      </c>
      <c r="E16" s="315">
        <v>0.15</v>
      </c>
      <c r="F16" s="315">
        <v>0.16</v>
      </c>
      <c r="G16" s="315">
        <v>0.15</v>
      </c>
      <c r="H16" s="315">
        <v>0.13</v>
      </c>
      <c r="I16" s="315">
        <v>0.15</v>
      </c>
      <c r="J16" s="315">
        <v>0.16</v>
      </c>
      <c r="K16" s="315">
        <v>0.16</v>
      </c>
      <c r="L16" s="315">
        <v>0.16</v>
      </c>
      <c r="M16" s="315">
        <v>0.05</v>
      </c>
      <c r="N16" s="315">
        <v>0.05</v>
      </c>
      <c r="O16" s="315">
        <v>0.04</v>
      </c>
      <c r="P16" s="315">
        <v>0.06</v>
      </c>
      <c r="Q16" s="315">
        <v>0.03</v>
      </c>
      <c r="R16" s="315">
        <v>0.03</v>
      </c>
      <c r="S16" s="315">
        <v>0.03</v>
      </c>
      <c r="T16" s="315">
        <v>0.02</v>
      </c>
      <c r="U16" s="315">
        <v>0.03</v>
      </c>
      <c r="V16" s="315">
        <v>0.05</v>
      </c>
      <c r="W16" s="315">
        <v>0.04</v>
      </c>
      <c r="X16" s="315">
        <v>0.04</v>
      </c>
      <c r="Y16" s="315">
        <v>0.04</v>
      </c>
      <c r="Z16" s="663">
        <f t="shared" si="2"/>
        <v>0</v>
      </c>
      <c r="AA16" s="663">
        <f t="shared" si="3"/>
        <v>9.0909090909090828</v>
      </c>
      <c r="AB16" s="663">
        <f t="shared" si="4"/>
        <v>-7.4405447807027407</v>
      </c>
    </row>
    <row r="17" spans="1:28" ht="18" customHeight="1" thickBot="1">
      <c r="A17" s="320" t="s">
        <v>12</v>
      </c>
      <c r="B17" s="312" t="s">
        <v>41</v>
      </c>
      <c r="C17" s="315">
        <v>108.7</v>
      </c>
      <c r="D17" s="315">
        <v>108.1</v>
      </c>
      <c r="E17" s="315">
        <v>109.3</v>
      </c>
      <c r="F17" s="315">
        <v>107</v>
      </c>
      <c r="G17" s="315">
        <v>106.2</v>
      </c>
      <c r="H17" s="315">
        <v>105.1</v>
      </c>
      <c r="I17" s="315">
        <v>102.518</v>
      </c>
      <c r="J17" s="315">
        <v>102.301</v>
      </c>
      <c r="K17" s="315">
        <v>100.631</v>
      </c>
      <c r="L17" s="315">
        <v>100.212</v>
      </c>
      <c r="M17" s="315">
        <v>100.252</v>
      </c>
      <c r="N17" s="315">
        <v>99.569000000000003</v>
      </c>
      <c r="O17" s="315">
        <v>81.27</v>
      </c>
      <c r="P17" s="315">
        <v>87.221000000000004</v>
      </c>
      <c r="Q17" s="315">
        <v>84.53</v>
      </c>
      <c r="R17" s="315">
        <v>84.406999999999996</v>
      </c>
      <c r="S17" s="315">
        <v>84.674999999999997</v>
      </c>
      <c r="T17" s="315">
        <v>84.341999999999999</v>
      </c>
      <c r="U17" s="315">
        <v>82.019000000000005</v>
      </c>
      <c r="V17" s="315">
        <v>81.849000000000004</v>
      </c>
      <c r="W17" s="315">
        <v>84.162000000000006</v>
      </c>
      <c r="X17" s="315">
        <v>84.242999999999995</v>
      </c>
      <c r="Y17" s="315">
        <v>70.44</v>
      </c>
      <c r="Z17" s="663">
        <f t="shared" si="2"/>
        <v>-16.384744133043693</v>
      </c>
      <c r="AA17" s="663">
        <f t="shared" si="3"/>
        <v>-15.615116761971692</v>
      </c>
      <c r="AB17" s="663">
        <f t="shared" si="4"/>
        <v>-1.8854268282427311</v>
      </c>
    </row>
    <row r="18" spans="1:28" ht="18" customHeight="1" thickBot="1">
      <c r="A18" s="320" t="s">
        <v>13</v>
      </c>
      <c r="B18" s="312" t="s">
        <v>42</v>
      </c>
      <c r="C18" s="315">
        <v>2</v>
      </c>
      <c r="D18" s="315">
        <v>1.9649999999999999</v>
      </c>
      <c r="E18" s="315">
        <v>1.93</v>
      </c>
      <c r="F18" s="315">
        <v>2.83</v>
      </c>
      <c r="G18" s="315">
        <v>3.17</v>
      </c>
      <c r="H18" s="315">
        <v>2.98</v>
      </c>
      <c r="I18" s="315">
        <v>2.92</v>
      </c>
      <c r="J18" s="315">
        <v>2.63</v>
      </c>
      <c r="K18" s="315">
        <v>2.42</v>
      </c>
      <c r="L18" s="315">
        <v>1.81</v>
      </c>
      <c r="M18" s="315">
        <v>1.25</v>
      </c>
      <c r="N18" s="315">
        <v>1.37</v>
      </c>
      <c r="O18" s="315">
        <v>1.44</v>
      </c>
      <c r="P18" s="315">
        <v>1.21</v>
      </c>
      <c r="Q18" s="315">
        <v>1.23</v>
      </c>
      <c r="R18" s="315">
        <v>1.22</v>
      </c>
      <c r="S18" s="315">
        <v>1.3</v>
      </c>
      <c r="T18" s="315">
        <v>1.0900000000000001</v>
      </c>
      <c r="U18" s="315">
        <v>1.1200000000000001</v>
      </c>
      <c r="V18" s="315">
        <v>1.26</v>
      </c>
      <c r="W18" s="315">
        <v>1.27</v>
      </c>
      <c r="X18" s="315">
        <v>1.1499999999999999</v>
      </c>
      <c r="Y18" s="315">
        <v>1.1399999999999999</v>
      </c>
      <c r="Z18" s="663">
        <f t="shared" si="2"/>
        <v>-0.86956521739131043</v>
      </c>
      <c r="AA18" s="663">
        <f t="shared" si="3"/>
        <v>-3.1161473087819025</v>
      </c>
      <c r="AB18" s="663">
        <f t="shared" si="4"/>
        <v>-2.6000715715420619</v>
      </c>
    </row>
    <row r="19" spans="1:28" ht="18" customHeight="1" thickBot="1">
      <c r="A19" s="320" t="s">
        <v>14</v>
      </c>
      <c r="B19" s="312" t="s">
        <v>43</v>
      </c>
      <c r="C19" s="315" t="s">
        <v>62</v>
      </c>
      <c r="D19" s="315" t="s">
        <v>62</v>
      </c>
      <c r="E19" s="315" t="s">
        <v>62</v>
      </c>
      <c r="F19" s="315" t="s">
        <v>62</v>
      </c>
      <c r="G19" s="315" t="s">
        <v>62</v>
      </c>
      <c r="H19" s="315" t="s">
        <v>62</v>
      </c>
      <c r="I19" s="315" t="s">
        <v>62</v>
      </c>
      <c r="J19" s="315" t="s">
        <v>62</v>
      </c>
      <c r="K19" s="315" t="s">
        <v>62</v>
      </c>
      <c r="L19" s="315" t="s">
        <v>62</v>
      </c>
      <c r="M19" s="315" t="s">
        <v>62</v>
      </c>
      <c r="N19" s="315" t="s">
        <v>62</v>
      </c>
      <c r="O19" s="315" t="s">
        <v>62</v>
      </c>
      <c r="P19" s="315" t="s">
        <v>62</v>
      </c>
      <c r="Q19" s="315" t="s">
        <v>62</v>
      </c>
      <c r="R19" s="315" t="s">
        <v>62</v>
      </c>
      <c r="S19" s="315" t="s">
        <v>62</v>
      </c>
      <c r="T19" s="315" t="s">
        <v>62</v>
      </c>
      <c r="U19" s="315" t="s">
        <v>62</v>
      </c>
      <c r="V19" s="315" t="s">
        <v>62</v>
      </c>
      <c r="W19" s="315" t="s">
        <v>62</v>
      </c>
      <c r="X19" s="315" t="s">
        <v>62</v>
      </c>
      <c r="Y19" s="315" t="s">
        <v>62</v>
      </c>
      <c r="Z19" s="663" t="str">
        <f t="shared" si="2"/>
        <v>:</v>
      </c>
      <c r="AA19" s="663" t="str">
        <f t="shared" si="3"/>
        <v>:</v>
      </c>
      <c r="AB19" s="663"/>
    </row>
    <row r="20" spans="1:28" ht="18" customHeight="1" thickBot="1">
      <c r="A20" s="320" t="s">
        <v>15</v>
      </c>
      <c r="B20" s="312" t="s">
        <v>44</v>
      </c>
      <c r="C20" s="315" t="s">
        <v>62</v>
      </c>
      <c r="D20" s="315" t="s">
        <v>62</v>
      </c>
      <c r="E20" s="315" t="s">
        <v>62</v>
      </c>
      <c r="F20" s="315" t="s">
        <v>62</v>
      </c>
      <c r="G20" s="315" t="s">
        <v>62</v>
      </c>
      <c r="H20" s="315" t="s">
        <v>62</v>
      </c>
      <c r="I20" s="315" t="s">
        <v>62</v>
      </c>
      <c r="J20" s="315" t="s">
        <v>62</v>
      </c>
      <c r="K20" s="315" t="s">
        <v>62</v>
      </c>
      <c r="L20" s="315" t="s">
        <v>62</v>
      </c>
      <c r="M20" s="315" t="s">
        <v>62</v>
      </c>
      <c r="N20" s="315" t="s">
        <v>62</v>
      </c>
      <c r="O20" s="315" t="s">
        <v>62</v>
      </c>
      <c r="P20" s="315" t="s">
        <v>62</v>
      </c>
      <c r="Q20" s="315" t="s">
        <v>62</v>
      </c>
      <c r="R20" s="315" t="s">
        <v>62</v>
      </c>
      <c r="S20" s="315" t="s">
        <v>62</v>
      </c>
      <c r="T20" s="315" t="s">
        <v>62</v>
      </c>
      <c r="U20" s="315" t="s">
        <v>62</v>
      </c>
      <c r="V20" s="315" t="s">
        <v>62</v>
      </c>
      <c r="W20" s="315" t="s">
        <v>62</v>
      </c>
      <c r="X20" s="315" t="s">
        <v>62</v>
      </c>
      <c r="Y20" s="315" t="s">
        <v>62</v>
      </c>
      <c r="Z20" s="663" t="str">
        <f t="shared" si="2"/>
        <v>:</v>
      </c>
      <c r="AA20" s="663" t="str">
        <f t="shared" si="3"/>
        <v>:</v>
      </c>
      <c r="AB20" s="663"/>
    </row>
    <row r="21" spans="1:28" ht="18" customHeight="1" thickBot="1">
      <c r="A21" s="320" t="s">
        <v>16</v>
      </c>
      <c r="B21" s="312" t="s">
        <v>45</v>
      </c>
      <c r="C21" s="315" t="s">
        <v>62</v>
      </c>
      <c r="D21" s="315" t="s">
        <v>62</v>
      </c>
      <c r="E21" s="315" t="s">
        <v>62</v>
      </c>
      <c r="F21" s="315" t="s">
        <v>62</v>
      </c>
      <c r="G21" s="315" t="s">
        <v>62</v>
      </c>
      <c r="H21" s="315" t="s">
        <v>62</v>
      </c>
      <c r="I21" s="315" t="s">
        <v>62</v>
      </c>
      <c r="J21" s="315" t="s">
        <v>62</v>
      </c>
      <c r="K21" s="315" t="s">
        <v>62</v>
      </c>
      <c r="L21" s="315" t="s">
        <v>62</v>
      </c>
      <c r="M21" s="315" t="s">
        <v>62</v>
      </c>
      <c r="N21" s="315" t="s">
        <v>62</v>
      </c>
      <c r="O21" s="315" t="s">
        <v>62</v>
      </c>
      <c r="P21" s="315" t="s">
        <v>62</v>
      </c>
      <c r="Q21" s="315" t="s">
        <v>62</v>
      </c>
      <c r="R21" s="315" t="s">
        <v>62</v>
      </c>
      <c r="S21" s="315" t="s">
        <v>62</v>
      </c>
      <c r="T21" s="315" t="s">
        <v>62</v>
      </c>
      <c r="U21" s="315" t="s">
        <v>62</v>
      </c>
      <c r="V21" s="315" t="s">
        <v>62</v>
      </c>
      <c r="W21" s="315" t="s">
        <v>62</v>
      </c>
      <c r="X21" s="315" t="s">
        <v>62</v>
      </c>
      <c r="Y21" s="315" t="s">
        <v>62</v>
      </c>
      <c r="Z21" s="663" t="str">
        <f t="shared" si="2"/>
        <v>:</v>
      </c>
      <c r="AA21" s="663" t="str">
        <f t="shared" si="3"/>
        <v>:</v>
      </c>
      <c r="AB21" s="663"/>
    </row>
    <row r="22" spans="1:28" ht="18" customHeight="1" thickBot="1">
      <c r="A22" s="320" t="s">
        <v>17</v>
      </c>
      <c r="B22" s="312" t="s">
        <v>46</v>
      </c>
      <c r="C22" s="315" t="s">
        <v>62</v>
      </c>
      <c r="D22" s="315" t="s">
        <v>62</v>
      </c>
      <c r="E22" s="315" t="s">
        <v>62</v>
      </c>
      <c r="F22" s="315" t="s">
        <v>62</v>
      </c>
      <c r="G22" s="315" t="s">
        <v>62</v>
      </c>
      <c r="H22" s="315" t="s">
        <v>62</v>
      </c>
      <c r="I22" s="315" t="s">
        <v>62</v>
      </c>
      <c r="J22" s="315" t="s">
        <v>62</v>
      </c>
      <c r="K22" s="315" t="s">
        <v>62</v>
      </c>
      <c r="L22" s="315" t="s">
        <v>62</v>
      </c>
      <c r="M22" s="315" t="s">
        <v>62</v>
      </c>
      <c r="N22" s="315" t="s">
        <v>62</v>
      </c>
      <c r="O22" s="315" t="s">
        <v>62</v>
      </c>
      <c r="P22" s="315" t="s">
        <v>62</v>
      </c>
      <c r="Q22" s="315" t="s">
        <v>62</v>
      </c>
      <c r="R22" s="315" t="s">
        <v>62</v>
      </c>
      <c r="S22" s="315" t="s">
        <v>62</v>
      </c>
      <c r="T22" s="315" t="s">
        <v>62</v>
      </c>
      <c r="U22" s="315" t="s">
        <v>62</v>
      </c>
      <c r="V22" s="315" t="s">
        <v>62</v>
      </c>
      <c r="W22" s="315" t="s">
        <v>62</v>
      </c>
      <c r="X22" s="315" t="s">
        <v>62</v>
      </c>
      <c r="Y22" s="315" t="s">
        <v>62</v>
      </c>
      <c r="Z22" s="663" t="str">
        <f t="shared" si="2"/>
        <v>:</v>
      </c>
      <c r="AA22" s="663" t="str">
        <f t="shared" si="3"/>
        <v>:</v>
      </c>
      <c r="AB22" s="663"/>
    </row>
    <row r="23" spans="1:28" ht="18" customHeight="1" thickBot="1">
      <c r="A23" s="320" t="s">
        <v>18</v>
      </c>
      <c r="B23" s="312" t="s">
        <v>47</v>
      </c>
      <c r="C23" s="315" t="s">
        <v>62</v>
      </c>
      <c r="D23" s="315" t="s">
        <v>62</v>
      </c>
      <c r="E23" s="315" t="s">
        <v>62</v>
      </c>
      <c r="F23" s="315" t="s">
        <v>62</v>
      </c>
      <c r="G23" s="315" t="s">
        <v>62</v>
      </c>
      <c r="H23" s="315" t="s">
        <v>62</v>
      </c>
      <c r="I23" s="315" t="s">
        <v>62</v>
      </c>
      <c r="J23" s="315" t="s">
        <v>62</v>
      </c>
      <c r="K23" s="315" t="s">
        <v>62</v>
      </c>
      <c r="L23" s="315" t="s">
        <v>62</v>
      </c>
      <c r="M23" s="315" t="s">
        <v>62</v>
      </c>
      <c r="N23" s="315" t="s">
        <v>62</v>
      </c>
      <c r="O23" s="315" t="s">
        <v>62</v>
      </c>
      <c r="P23" s="315" t="s">
        <v>62</v>
      </c>
      <c r="Q23" s="315" t="s">
        <v>62</v>
      </c>
      <c r="R23" s="315" t="s">
        <v>62</v>
      </c>
      <c r="S23" s="315" t="s">
        <v>62</v>
      </c>
      <c r="T23" s="315" t="s">
        <v>62</v>
      </c>
      <c r="U23" s="315" t="s">
        <v>62</v>
      </c>
      <c r="V23" s="315" t="s">
        <v>62</v>
      </c>
      <c r="W23" s="315" t="s">
        <v>62</v>
      </c>
      <c r="X23" s="315" t="s">
        <v>62</v>
      </c>
      <c r="Y23" s="315" t="s">
        <v>62</v>
      </c>
      <c r="Z23" s="663" t="str">
        <f t="shared" si="2"/>
        <v>:</v>
      </c>
      <c r="AA23" s="663" t="str">
        <f t="shared" si="3"/>
        <v>:</v>
      </c>
      <c r="AB23" s="663"/>
    </row>
    <row r="24" spans="1:28" ht="18" customHeight="1" thickBot="1">
      <c r="A24" s="320" t="s">
        <v>19</v>
      </c>
      <c r="B24" s="312" t="s">
        <v>48</v>
      </c>
      <c r="C24" s="315" t="s">
        <v>62</v>
      </c>
      <c r="D24" s="315" t="s">
        <v>62</v>
      </c>
      <c r="E24" s="315" t="s">
        <v>62</v>
      </c>
      <c r="F24" s="315" t="s">
        <v>62</v>
      </c>
      <c r="G24" s="315" t="s">
        <v>62</v>
      </c>
      <c r="H24" s="315" t="s">
        <v>62</v>
      </c>
      <c r="I24" s="315" t="s">
        <v>62</v>
      </c>
      <c r="J24" s="315" t="s">
        <v>62</v>
      </c>
      <c r="K24" s="315" t="s">
        <v>62</v>
      </c>
      <c r="L24" s="315" t="s">
        <v>62</v>
      </c>
      <c r="M24" s="315" t="s">
        <v>62</v>
      </c>
      <c r="N24" s="315" t="s">
        <v>62</v>
      </c>
      <c r="O24" s="315" t="s">
        <v>62</v>
      </c>
      <c r="P24" s="315" t="s">
        <v>62</v>
      </c>
      <c r="Q24" s="315" t="s">
        <v>62</v>
      </c>
      <c r="R24" s="315" t="s">
        <v>62</v>
      </c>
      <c r="S24" s="315" t="s">
        <v>62</v>
      </c>
      <c r="T24" s="315" t="s">
        <v>62</v>
      </c>
      <c r="U24" s="315" t="s">
        <v>62</v>
      </c>
      <c r="V24" s="315" t="s">
        <v>62</v>
      </c>
      <c r="W24" s="315" t="s">
        <v>62</v>
      </c>
      <c r="X24" s="315" t="s">
        <v>62</v>
      </c>
      <c r="Y24" s="315" t="s">
        <v>62</v>
      </c>
      <c r="Z24" s="663" t="str">
        <f t="shared" si="2"/>
        <v>:</v>
      </c>
      <c r="AA24" s="663" t="str">
        <f t="shared" si="3"/>
        <v>:</v>
      </c>
      <c r="AB24" s="663"/>
    </row>
    <row r="25" spans="1:28" ht="18" customHeight="1" thickBot="1">
      <c r="A25" s="320" t="s">
        <v>20</v>
      </c>
      <c r="B25" s="312" t="s">
        <v>49</v>
      </c>
      <c r="C25" s="315" t="s">
        <v>62</v>
      </c>
      <c r="D25" s="315" t="s">
        <v>62</v>
      </c>
      <c r="E25" s="315" t="s">
        <v>62</v>
      </c>
      <c r="F25" s="315" t="s">
        <v>62</v>
      </c>
      <c r="G25" s="315" t="s">
        <v>62</v>
      </c>
      <c r="H25" s="315" t="s">
        <v>62</v>
      </c>
      <c r="I25" s="315" t="s">
        <v>62</v>
      </c>
      <c r="J25" s="315" t="s">
        <v>62</v>
      </c>
      <c r="K25" s="315" t="s">
        <v>62</v>
      </c>
      <c r="L25" s="315" t="s">
        <v>62</v>
      </c>
      <c r="M25" s="315" t="s">
        <v>62</v>
      </c>
      <c r="N25" s="315" t="s">
        <v>62</v>
      </c>
      <c r="O25" s="315" t="s">
        <v>62</v>
      </c>
      <c r="P25" s="315" t="s">
        <v>62</v>
      </c>
      <c r="Q25" s="315" t="s">
        <v>62</v>
      </c>
      <c r="R25" s="315" t="s">
        <v>62</v>
      </c>
      <c r="S25" s="315" t="s">
        <v>62</v>
      </c>
      <c r="T25" s="315" t="s">
        <v>62</v>
      </c>
      <c r="U25" s="315" t="s">
        <v>62</v>
      </c>
      <c r="V25" s="315" t="s">
        <v>62</v>
      </c>
      <c r="W25" s="315" t="s">
        <v>62</v>
      </c>
      <c r="X25" s="315" t="s">
        <v>62</v>
      </c>
      <c r="Y25" s="315" t="s">
        <v>62</v>
      </c>
      <c r="Z25" s="663" t="str">
        <f t="shared" si="2"/>
        <v>:</v>
      </c>
      <c r="AA25" s="663" t="str">
        <f t="shared" si="3"/>
        <v>:</v>
      </c>
      <c r="AB25" s="663"/>
    </row>
    <row r="26" spans="1:28" ht="18" customHeight="1" thickBot="1">
      <c r="A26" s="320" t="s">
        <v>21</v>
      </c>
      <c r="B26" s="312" t="s">
        <v>50</v>
      </c>
      <c r="C26" s="315" t="s">
        <v>62</v>
      </c>
      <c r="D26" s="315" t="s">
        <v>62</v>
      </c>
      <c r="E26" s="315" t="s">
        <v>62</v>
      </c>
      <c r="F26" s="315" t="s">
        <v>62</v>
      </c>
      <c r="G26" s="315" t="s">
        <v>62</v>
      </c>
      <c r="H26" s="315" t="s">
        <v>62</v>
      </c>
      <c r="I26" s="315" t="s">
        <v>62</v>
      </c>
      <c r="J26" s="315" t="s">
        <v>62</v>
      </c>
      <c r="K26" s="315" t="s">
        <v>62</v>
      </c>
      <c r="L26" s="315" t="s">
        <v>62</v>
      </c>
      <c r="M26" s="315" t="s">
        <v>62</v>
      </c>
      <c r="N26" s="315" t="s">
        <v>62</v>
      </c>
      <c r="O26" s="315" t="s">
        <v>62</v>
      </c>
      <c r="P26" s="315" t="s">
        <v>62</v>
      </c>
      <c r="Q26" s="315" t="s">
        <v>62</v>
      </c>
      <c r="R26" s="315" t="s">
        <v>62</v>
      </c>
      <c r="S26" s="315" t="s">
        <v>62</v>
      </c>
      <c r="T26" s="315" t="s">
        <v>62</v>
      </c>
      <c r="U26" s="315" t="s">
        <v>62</v>
      </c>
      <c r="V26" s="315" t="s">
        <v>62</v>
      </c>
      <c r="W26" s="315" t="s">
        <v>62</v>
      </c>
      <c r="X26" s="315" t="s">
        <v>62</v>
      </c>
      <c r="Y26" s="315" t="s">
        <v>62</v>
      </c>
      <c r="Z26" s="663" t="str">
        <f t="shared" si="2"/>
        <v>:</v>
      </c>
      <c r="AA26" s="663" t="str">
        <f t="shared" si="3"/>
        <v>:</v>
      </c>
      <c r="AB26" s="663"/>
    </row>
    <row r="27" spans="1:28" ht="18" customHeight="1" thickBot="1">
      <c r="A27" s="320" t="s">
        <v>22</v>
      </c>
      <c r="B27" s="312" t="s">
        <v>51</v>
      </c>
      <c r="C27" s="315">
        <v>21.28</v>
      </c>
      <c r="D27" s="315">
        <v>21.17</v>
      </c>
      <c r="E27" s="315">
        <v>21.02</v>
      </c>
      <c r="F27" s="315">
        <v>20.76</v>
      </c>
      <c r="G27" s="315">
        <v>20.079999999999998</v>
      </c>
      <c r="H27" s="315">
        <v>19.329999999999998</v>
      </c>
      <c r="I27" s="315">
        <v>18.5</v>
      </c>
      <c r="J27" s="315">
        <v>17.510000000000002</v>
      </c>
      <c r="K27" s="315">
        <v>17.27</v>
      </c>
      <c r="L27" s="315">
        <v>16.22</v>
      </c>
      <c r="M27" s="315">
        <v>16.3</v>
      </c>
      <c r="N27" s="315">
        <v>16.37</v>
      </c>
      <c r="O27" s="315">
        <v>16.54</v>
      </c>
      <c r="P27" s="315">
        <v>16.559999999999999</v>
      </c>
      <c r="Q27" s="315">
        <v>16.45</v>
      </c>
      <c r="R27" s="315">
        <v>16.72</v>
      </c>
      <c r="S27" s="315">
        <v>16.84</v>
      </c>
      <c r="T27" s="315">
        <v>16.98</v>
      </c>
      <c r="U27" s="315">
        <v>17.47</v>
      </c>
      <c r="V27" s="315">
        <v>17.13</v>
      </c>
      <c r="W27" s="315">
        <v>17.22</v>
      </c>
      <c r="X27" s="315">
        <v>17.25</v>
      </c>
      <c r="Y27" s="315">
        <v>17.25</v>
      </c>
      <c r="Z27" s="663">
        <f t="shared" si="2"/>
        <v>0</v>
      </c>
      <c r="AA27" s="663">
        <f t="shared" si="3"/>
        <v>0.29069767441860517</v>
      </c>
      <c r="AB27" s="663">
        <f t="shared" si="4"/>
        <v>0.49871646154600047</v>
      </c>
    </row>
    <row r="28" spans="1:28" ht="18" customHeight="1" thickBot="1">
      <c r="A28" s="320" t="s">
        <v>23</v>
      </c>
      <c r="B28" s="312" t="s">
        <v>52</v>
      </c>
      <c r="C28" s="315" t="s">
        <v>62</v>
      </c>
      <c r="D28" s="315" t="s">
        <v>62</v>
      </c>
      <c r="E28" s="315" t="s">
        <v>62</v>
      </c>
      <c r="F28" s="315" t="s">
        <v>62</v>
      </c>
      <c r="G28" s="315" t="s">
        <v>62</v>
      </c>
      <c r="H28" s="315" t="s">
        <v>62</v>
      </c>
      <c r="I28" s="315" t="s">
        <v>62</v>
      </c>
      <c r="J28" s="315" t="s">
        <v>62</v>
      </c>
      <c r="K28" s="315" t="s">
        <v>62</v>
      </c>
      <c r="L28" s="315" t="s">
        <v>62</v>
      </c>
      <c r="M28" s="315" t="s">
        <v>62</v>
      </c>
      <c r="N28" s="315" t="s">
        <v>62</v>
      </c>
      <c r="O28" s="315" t="s">
        <v>62</v>
      </c>
      <c r="P28" s="315" t="s">
        <v>62</v>
      </c>
      <c r="Q28" s="315" t="s">
        <v>62</v>
      </c>
      <c r="R28" s="315" t="s">
        <v>62</v>
      </c>
      <c r="S28" s="315" t="s">
        <v>62</v>
      </c>
      <c r="T28" s="315" t="s">
        <v>62</v>
      </c>
      <c r="U28" s="315" t="s">
        <v>62</v>
      </c>
      <c r="V28" s="315" t="s">
        <v>62</v>
      </c>
      <c r="W28" s="315" t="s">
        <v>62</v>
      </c>
      <c r="X28" s="315" t="s">
        <v>62</v>
      </c>
      <c r="Y28" s="315" t="s">
        <v>62</v>
      </c>
      <c r="Z28" s="663" t="str">
        <f t="shared" si="2"/>
        <v>:</v>
      </c>
      <c r="AA28" s="663" t="str">
        <f t="shared" si="3"/>
        <v>:</v>
      </c>
      <c r="AB28" s="663"/>
    </row>
    <row r="29" spans="1:28" ht="18" customHeight="1" thickBot="1">
      <c r="A29" s="320" t="s">
        <v>24</v>
      </c>
      <c r="B29" s="312" t="s">
        <v>53</v>
      </c>
      <c r="C29" s="315" t="s">
        <v>62</v>
      </c>
      <c r="D29" s="315" t="s">
        <v>62</v>
      </c>
      <c r="E29" s="315" t="s">
        <v>62</v>
      </c>
      <c r="F29" s="315" t="s">
        <v>62</v>
      </c>
      <c r="G29" s="315" t="s">
        <v>62</v>
      </c>
      <c r="H29" s="315" t="s">
        <v>62</v>
      </c>
      <c r="I29" s="315" t="s">
        <v>62</v>
      </c>
      <c r="J29" s="315" t="s">
        <v>62</v>
      </c>
      <c r="K29" s="315" t="s">
        <v>62</v>
      </c>
      <c r="L29" s="315" t="s">
        <v>62</v>
      </c>
      <c r="M29" s="315" t="s">
        <v>62</v>
      </c>
      <c r="N29" s="315" t="s">
        <v>62</v>
      </c>
      <c r="O29" s="315" t="s">
        <v>62</v>
      </c>
      <c r="P29" s="315" t="s">
        <v>62</v>
      </c>
      <c r="Q29" s="315" t="s">
        <v>62</v>
      </c>
      <c r="R29" s="315" t="s">
        <v>62</v>
      </c>
      <c r="S29" s="315" t="s">
        <v>62</v>
      </c>
      <c r="T29" s="315" t="s">
        <v>62</v>
      </c>
      <c r="U29" s="315" t="s">
        <v>62</v>
      </c>
      <c r="V29" s="315" t="s">
        <v>62</v>
      </c>
      <c r="W29" s="315" t="s">
        <v>62</v>
      </c>
      <c r="X29" s="315" t="s">
        <v>62</v>
      </c>
      <c r="Y29" s="315" t="s">
        <v>62</v>
      </c>
      <c r="Z29" s="663" t="str">
        <f t="shared" si="2"/>
        <v>:</v>
      </c>
      <c r="AA29" s="663" t="str">
        <f t="shared" si="3"/>
        <v>:</v>
      </c>
      <c r="AB29" s="663"/>
    </row>
    <row r="30" spans="1:28" ht="18" customHeight="1" thickBot="1">
      <c r="A30" s="320" t="s">
        <v>25</v>
      </c>
      <c r="B30" s="312" t="s">
        <v>54</v>
      </c>
      <c r="C30" s="315" t="s">
        <v>62</v>
      </c>
      <c r="D30" s="315" t="s">
        <v>62</v>
      </c>
      <c r="E30" s="315" t="s">
        <v>62</v>
      </c>
      <c r="F30" s="315" t="s">
        <v>62</v>
      </c>
      <c r="G30" s="315" t="s">
        <v>62</v>
      </c>
      <c r="H30" s="315" t="s">
        <v>62</v>
      </c>
      <c r="I30" s="315" t="s">
        <v>62</v>
      </c>
      <c r="J30" s="315" t="s">
        <v>62</v>
      </c>
      <c r="K30" s="315" t="s">
        <v>62</v>
      </c>
      <c r="L30" s="315" t="s">
        <v>62</v>
      </c>
      <c r="M30" s="315" t="s">
        <v>62</v>
      </c>
      <c r="N30" s="315" t="s">
        <v>62</v>
      </c>
      <c r="O30" s="315" t="s">
        <v>62</v>
      </c>
      <c r="P30" s="315" t="s">
        <v>62</v>
      </c>
      <c r="Q30" s="315" t="s">
        <v>62</v>
      </c>
      <c r="R30" s="315" t="s">
        <v>62</v>
      </c>
      <c r="S30" s="315" t="s">
        <v>62</v>
      </c>
      <c r="T30" s="315" t="s">
        <v>62</v>
      </c>
      <c r="U30" s="315" t="s">
        <v>62</v>
      </c>
      <c r="V30" s="315" t="s">
        <v>62</v>
      </c>
      <c r="W30" s="315" t="s">
        <v>62</v>
      </c>
      <c r="X30" s="315" t="s">
        <v>62</v>
      </c>
      <c r="Y30" s="315" t="s">
        <v>62</v>
      </c>
      <c r="Z30" s="663" t="str">
        <f t="shared" si="2"/>
        <v>:</v>
      </c>
      <c r="AA30" s="663" t="str">
        <f t="shared" si="3"/>
        <v>:</v>
      </c>
      <c r="AB30" s="663"/>
    </row>
    <row r="31" spans="1:28" ht="18" customHeight="1" thickBot="1">
      <c r="A31" s="320" t="s">
        <v>26</v>
      </c>
      <c r="B31" s="312" t="s">
        <v>55</v>
      </c>
      <c r="C31" s="315" t="s">
        <v>62</v>
      </c>
      <c r="D31" s="315" t="s">
        <v>62</v>
      </c>
      <c r="E31" s="315" t="s">
        <v>62</v>
      </c>
      <c r="F31" s="315" t="s">
        <v>62</v>
      </c>
      <c r="G31" s="315" t="s">
        <v>62</v>
      </c>
      <c r="H31" s="315" t="s">
        <v>62</v>
      </c>
      <c r="I31" s="315" t="s">
        <v>62</v>
      </c>
      <c r="J31" s="315" t="s">
        <v>62</v>
      </c>
      <c r="K31" s="315" t="s">
        <v>62</v>
      </c>
      <c r="L31" s="315" t="s">
        <v>62</v>
      </c>
      <c r="M31" s="315" t="s">
        <v>62</v>
      </c>
      <c r="N31" s="315" t="s">
        <v>62</v>
      </c>
      <c r="O31" s="315" t="s">
        <v>62</v>
      </c>
      <c r="P31" s="315" t="s">
        <v>62</v>
      </c>
      <c r="Q31" s="315" t="s">
        <v>62</v>
      </c>
      <c r="R31" s="315" t="s">
        <v>62</v>
      </c>
      <c r="S31" s="315" t="s">
        <v>62</v>
      </c>
      <c r="T31" s="315" t="s">
        <v>62</v>
      </c>
      <c r="U31" s="315" t="s">
        <v>62</v>
      </c>
      <c r="V31" s="315" t="s">
        <v>62</v>
      </c>
      <c r="W31" s="315" t="s">
        <v>62</v>
      </c>
      <c r="X31" s="315" t="s">
        <v>62</v>
      </c>
      <c r="Y31" s="315" t="s">
        <v>62</v>
      </c>
      <c r="Z31" s="663" t="str">
        <f t="shared" si="2"/>
        <v>:</v>
      </c>
      <c r="AA31" s="663" t="str">
        <f t="shared" si="3"/>
        <v>:</v>
      </c>
      <c r="AB31" s="663"/>
    </row>
    <row r="32" spans="1:28" ht="18" customHeight="1" thickBot="1">
      <c r="A32" s="320" t="s">
        <v>27</v>
      </c>
      <c r="B32" s="312" t="s">
        <v>56</v>
      </c>
      <c r="C32" s="315" t="s">
        <v>62</v>
      </c>
      <c r="D32" s="315" t="s">
        <v>62</v>
      </c>
      <c r="E32" s="315" t="s">
        <v>62</v>
      </c>
      <c r="F32" s="315" t="s">
        <v>62</v>
      </c>
      <c r="G32" s="315" t="s">
        <v>62</v>
      </c>
      <c r="H32" s="315" t="s">
        <v>62</v>
      </c>
      <c r="I32" s="315" t="s">
        <v>62</v>
      </c>
      <c r="J32" s="315" t="s">
        <v>62</v>
      </c>
      <c r="K32" s="315" t="s">
        <v>62</v>
      </c>
      <c r="L32" s="315" t="s">
        <v>62</v>
      </c>
      <c r="M32" s="315" t="s">
        <v>62</v>
      </c>
      <c r="N32" s="315" t="s">
        <v>62</v>
      </c>
      <c r="O32" s="315" t="s">
        <v>62</v>
      </c>
      <c r="P32" s="315" t="s">
        <v>62</v>
      </c>
      <c r="Q32" s="315" t="s">
        <v>62</v>
      </c>
      <c r="R32" s="315" t="s">
        <v>62</v>
      </c>
      <c r="S32" s="315" t="s">
        <v>62</v>
      </c>
      <c r="T32" s="315" t="s">
        <v>62</v>
      </c>
      <c r="U32" s="315" t="s">
        <v>62</v>
      </c>
      <c r="V32" s="315" t="s">
        <v>62</v>
      </c>
      <c r="W32" s="315" t="s">
        <v>62</v>
      </c>
      <c r="X32" s="315" t="s">
        <v>62</v>
      </c>
      <c r="Y32" s="315" t="s">
        <v>62</v>
      </c>
      <c r="Z32" s="663" t="str">
        <f t="shared" si="2"/>
        <v>:</v>
      </c>
      <c r="AA32" s="663" t="str">
        <f t="shared" si="3"/>
        <v>:</v>
      </c>
      <c r="AB32" s="663"/>
    </row>
    <row r="33" spans="1:28" ht="18" customHeight="1">
      <c r="A33" s="499" t="s">
        <v>989</v>
      </c>
      <c r="B33" s="508"/>
      <c r="C33" s="506"/>
      <c r="D33" s="506"/>
      <c r="E33" s="506"/>
      <c r="F33" s="506"/>
      <c r="G33" s="472"/>
      <c r="H33" s="506"/>
      <c r="I33" s="506"/>
      <c r="J33" s="506"/>
      <c r="K33" s="506"/>
      <c r="L33" s="506"/>
      <c r="M33" s="506"/>
      <c r="N33" s="506"/>
      <c r="O33" s="506"/>
      <c r="P33" s="506"/>
      <c r="Q33" s="506"/>
      <c r="R33" s="506"/>
      <c r="S33" s="506"/>
      <c r="T33" s="506"/>
      <c r="U33" s="506"/>
      <c r="V33" s="506"/>
      <c r="W33" s="506"/>
      <c r="X33" s="506"/>
      <c r="Y33" s="506"/>
      <c r="Z33" s="661"/>
      <c r="AA33" s="661"/>
      <c r="AB33" s="668"/>
    </row>
    <row r="34" spans="1:28" ht="18" customHeight="1">
      <c r="A34" s="483"/>
      <c r="B34" s="508"/>
      <c r="C34" s="506"/>
      <c r="D34" s="506"/>
      <c r="E34" s="506"/>
      <c r="F34" s="506"/>
      <c r="G34" s="506"/>
      <c r="H34" s="506"/>
      <c r="I34" s="506"/>
      <c r="J34" s="506"/>
      <c r="K34" s="506"/>
      <c r="L34" s="506"/>
      <c r="M34" s="506"/>
      <c r="N34" s="506"/>
      <c r="O34" s="506"/>
      <c r="P34" s="506"/>
      <c r="Q34" s="506"/>
      <c r="R34" s="506"/>
      <c r="S34" s="506"/>
      <c r="T34" s="506"/>
      <c r="U34" s="506"/>
      <c r="V34" s="506"/>
      <c r="W34" s="506"/>
      <c r="X34" s="513"/>
      <c r="Y34" s="513"/>
      <c r="Z34" s="661"/>
      <c r="AA34" s="661"/>
      <c r="AB34" s="668"/>
    </row>
    <row r="35" spans="1:28" ht="18" customHeight="1">
      <c r="A35" s="504" t="s">
        <v>413</v>
      </c>
      <c r="B35" s="508"/>
      <c r="C35" s="506"/>
      <c r="D35" s="506"/>
      <c r="E35" s="506"/>
      <c r="F35" s="506"/>
      <c r="G35" s="506"/>
      <c r="H35" s="506"/>
      <c r="I35" s="506"/>
      <c r="J35" s="506"/>
      <c r="K35" s="506"/>
      <c r="L35" s="506"/>
      <c r="M35" s="506"/>
      <c r="N35" s="506"/>
      <c r="O35" s="506"/>
      <c r="P35" s="506"/>
      <c r="Q35" s="506"/>
      <c r="R35" s="506"/>
      <c r="S35" s="506"/>
      <c r="T35" s="506"/>
      <c r="U35" s="506"/>
      <c r="V35" s="506"/>
      <c r="W35" s="506"/>
      <c r="X35" s="443"/>
      <c r="Y35" s="443"/>
      <c r="Z35" s="661"/>
      <c r="AA35" s="661"/>
      <c r="AB35" s="668"/>
    </row>
    <row r="36" spans="1:28" ht="18" customHeight="1">
      <c r="A36" s="210"/>
      <c r="B36" s="211"/>
      <c r="C36" s="772" t="s">
        <v>413</v>
      </c>
      <c r="D36" s="772"/>
      <c r="E36" s="772"/>
      <c r="F36" s="772"/>
      <c r="G36" s="772"/>
      <c r="H36" s="772"/>
      <c r="I36" s="772"/>
      <c r="J36" s="772"/>
      <c r="K36" s="772"/>
      <c r="L36" s="772"/>
      <c r="M36" s="772"/>
      <c r="N36" s="772"/>
      <c r="O36" s="772"/>
      <c r="P36" s="772"/>
      <c r="Q36" s="772"/>
      <c r="R36" s="772"/>
      <c r="S36" s="772"/>
      <c r="T36" s="772"/>
      <c r="U36" s="772"/>
      <c r="V36" s="772"/>
      <c r="W36" s="774"/>
      <c r="X36" s="464"/>
      <c r="Y36" s="464"/>
      <c r="Z36" s="767" t="s">
        <v>58</v>
      </c>
      <c r="AA36" s="768"/>
      <c r="AB36" s="255" t="str">
        <f>AB$3</f>
        <v xml:space="preserve">Annual rate of change
</v>
      </c>
    </row>
    <row r="37" spans="1:28" ht="26.25" thickBot="1">
      <c r="A37" s="210"/>
      <c r="B37" s="211"/>
      <c r="C37" s="465">
        <v>2000</v>
      </c>
      <c r="D37" s="464">
        <v>2001</v>
      </c>
      <c r="E37" s="203">
        <v>2002</v>
      </c>
      <c r="F37" s="464">
        <v>2003</v>
      </c>
      <c r="G37" s="203">
        <v>2004</v>
      </c>
      <c r="H37" s="464">
        <v>2005</v>
      </c>
      <c r="I37" s="203">
        <v>2006</v>
      </c>
      <c r="J37" s="464">
        <v>2007</v>
      </c>
      <c r="K37" s="203">
        <v>2008</v>
      </c>
      <c r="L37" s="464">
        <v>2009</v>
      </c>
      <c r="M37" s="203">
        <v>2010</v>
      </c>
      <c r="N37" s="464">
        <v>2011</v>
      </c>
      <c r="O37" s="203">
        <v>2012</v>
      </c>
      <c r="P37" s="465">
        <v>2013</v>
      </c>
      <c r="Q37" s="203">
        <v>2014</v>
      </c>
      <c r="R37" s="464">
        <v>2015</v>
      </c>
      <c r="S37" s="203">
        <v>2016</v>
      </c>
      <c r="T37" s="203">
        <v>2017</v>
      </c>
      <c r="U37" s="203">
        <v>2018</v>
      </c>
      <c r="V37" s="203">
        <v>2019</v>
      </c>
      <c r="W37" s="203">
        <v>2020</v>
      </c>
      <c r="X37" s="203">
        <v>2021</v>
      </c>
      <c r="Y37" s="203">
        <v>2022</v>
      </c>
      <c r="Z37" s="549" t="str">
        <f>Z4</f>
        <v>2022/2021</v>
      </c>
      <c r="AA37" s="213" t="str">
        <f>AA4</f>
        <v>2022/5-year average</v>
      </c>
      <c r="AB37" s="547" t="str">
        <f>AB4</f>
        <v>2012-2022</v>
      </c>
    </row>
    <row r="38" spans="1:28" ht="18" customHeight="1" thickBot="1">
      <c r="A38" s="554" t="s">
        <v>373</v>
      </c>
      <c r="B38" s="555"/>
      <c r="C38" s="556">
        <f>SUM(C39:C65)</f>
        <v>5771.16</v>
      </c>
      <c r="D38" s="556">
        <f>SUM(D39:D65)</f>
        <v>5787.26</v>
      </c>
      <c r="E38" s="556">
        <f t="shared" ref="E38:Y38" si="5">SUM(E39:E65)</f>
        <v>6183.2200000000012</v>
      </c>
      <c r="F38" s="556">
        <f t="shared" si="5"/>
        <v>5947.0999999999995</v>
      </c>
      <c r="G38" s="556">
        <f t="shared" si="5"/>
        <v>5923.1399999999985</v>
      </c>
      <c r="H38" s="556">
        <f t="shared" si="5"/>
        <v>5907.81</v>
      </c>
      <c r="I38" s="556">
        <f t="shared" si="5"/>
        <v>6865.5114000000003</v>
      </c>
      <c r="J38" s="556">
        <f t="shared" si="5"/>
        <v>6480.9330999999993</v>
      </c>
      <c r="K38" s="556">
        <f t="shared" si="5"/>
        <v>6569.1264000000001</v>
      </c>
      <c r="L38" s="556">
        <f t="shared" si="5"/>
        <v>6366.8740999999991</v>
      </c>
      <c r="M38" s="556">
        <f t="shared" si="5"/>
        <v>6625.2555000000002</v>
      </c>
      <c r="N38" s="556">
        <f t="shared" si="5"/>
        <v>6147.7369000000008</v>
      </c>
      <c r="O38" s="556">
        <f t="shared" si="5"/>
        <v>5766.9531999999999</v>
      </c>
      <c r="P38" s="556">
        <f t="shared" si="5"/>
        <v>6478.7875000000004</v>
      </c>
      <c r="Q38" s="556">
        <f t="shared" si="5"/>
        <v>6308.8292000000001</v>
      </c>
      <c r="R38" s="556">
        <f t="shared" si="5"/>
        <v>5931.4017000000003</v>
      </c>
      <c r="S38" s="556">
        <f t="shared" si="5"/>
        <v>6323.6931000000004</v>
      </c>
      <c r="T38" s="556">
        <f t="shared" si="5"/>
        <v>6252.3831000000009</v>
      </c>
      <c r="U38" s="556">
        <f t="shared" si="5"/>
        <v>6515.3716000000004</v>
      </c>
      <c r="V38" s="556">
        <f t="shared" si="5"/>
        <v>6102.4276</v>
      </c>
      <c r="W38" s="556">
        <f t="shared" si="5"/>
        <v>6386.0196999999998</v>
      </c>
      <c r="X38" s="556">
        <f t="shared" si="5"/>
        <v>6587.3496000000005</v>
      </c>
      <c r="Y38" s="556">
        <f t="shared" si="5"/>
        <v>5753.2803999999996</v>
      </c>
      <c r="Z38" s="673">
        <f>IF(ISNUMBER(Y38),(Y38/X38-1)*100,":")</f>
        <v>-12.661681110715616</v>
      </c>
      <c r="AA38" s="677">
        <f>IF(ISNUMBER(Y38),(Y38/((SUM(T38:X38)-MIN(T38:X38)-MAX(T38:X38))/3)-1)*100,":")</f>
        <v>-9.8880417010654753</v>
      </c>
      <c r="AB38" s="693">
        <f>((((SUM(U38:Y38)-MIN(U38:Y38)-MAX(U38:Y38))/3)/((SUM(K38:O38)-MIN(K38:O38)-MAX(K38:O38))/3))^(1/($Y$4-$O$4))-1)*100</f>
        <v>-4.1956931963094135E-2</v>
      </c>
    </row>
    <row r="39" spans="1:28" ht="18" customHeight="1" thickBot="1">
      <c r="A39" s="320" t="s">
        <v>3</v>
      </c>
      <c r="B39" s="312" t="s">
        <v>30</v>
      </c>
      <c r="C39" s="315" t="s">
        <v>62</v>
      </c>
      <c r="D39" s="315" t="s">
        <v>62</v>
      </c>
      <c r="E39" s="315" t="s">
        <v>62</v>
      </c>
      <c r="F39" s="315" t="s">
        <v>62</v>
      </c>
      <c r="G39" s="315" t="s">
        <v>62</v>
      </c>
      <c r="H39" s="315" t="s">
        <v>62</v>
      </c>
      <c r="I39" s="315" t="s">
        <v>62</v>
      </c>
      <c r="J39" s="315" t="s">
        <v>62</v>
      </c>
      <c r="K39" s="315" t="s">
        <v>62</v>
      </c>
      <c r="L39" s="315" t="s">
        <v>62</v>
      </c>
      <c r="M39" s="315" t="s">
        <v>62</v>
      </c>
      <c r="N39" s="315" t="s">
        <v>62</v>
      </c>
      <c r="O39" s="315" t="s">
        <v>62</v>
      </c>
      <c r="P39" s="315" t="s">
        <v>62</v>
      </c>
      <c r="Q39" s="315" t="s">
        <v>62</v>
      </c>
      <c r="R39" s="315" t="s">
        <v>62</v>
      </c>
      <c r="S39" s="315" t="s">
        <v>62</v>
      </c>
      <c r="T39" s="315" t="s">
        <v>62</v>
      </c>
      <c r="U39" s="315" t="s">
        <v>62</v>
      </c>
      <c r="V39" s="315" t="s">
        <v>62</v>
      </c>
      <c r="W39" s="315" t="s">
        <v>62</v>
      </c>
      <c r="X39" s="315" t="s">
        <v>62</v>
      </c>
      <c r="Y39" s="315" t="s">
        <v>62</v>
      </c>
      <c r="Z39" s="663" t="str">
        <f>IF(ISNUMBER(Y39),(Y39/X39-1)*100,":")</f>
        <v>:</v>
      </c>
      <c r="AA39" s="663" t="str">
        <f>IF(ISNUMBER(Y39),(Y39/((SUM(T39:X39)-MIN(T39:X39)-MAX(T39:X39))/3)-1)*100,":")</f>
        <v>:</v>
      </c>
      <c r="AB39" s="663"/>
    </row>
    <row r="40" spans="1:28" ht="18" customHeight="1" thickBot="1">
      <c r="A40" s="320" t="s">
        <v>4</v>
      </c>
      <c r="B40" s="312" t="s">
        <v>31</v>
      </c>
      <c r="C40" s="315" t="s">
        <v>62</v>
      </c>
      <c r="D40" s="315" t="s">
        <v>62</v>
      </c>
      <c r="E40" s="315" t="s">
        <v>62</v>
      </c>
      <c r="F40" s="315" t="s">
        <v>62</v>
      </c>
      <c r="G40" s="315" t="s">
        <v>62</v>
      </c>
      <c r="H40" s="315" t="s">
        <v>62</v>
      </c>
      <c r="I40" s="315" t="s">
        <v>62</v>
      </c>
      <c r="J40" s="315" t="s">
        <v>62</v>
      </c>
      <c r="K40" s="315" t="s">
        <v>62</v>
      </c>
      <c r="L40" s="315" t="s">
        <v>62</v>
      </c>
      <c r="M40" s="315" t="s">
        <v>62</v>
      </c>
      <c r="N40" s="315" t="s">
        <v>62</v>
      </c>
      <c r="O40" s="315" t="s">
        <v>62</v>
      </c>
      <c r="P40" s="315" t="s">
        <v>62</v>
      </c>
      <c r="Q40" s="315" t="s">
        <v>62</v>
      </c>
      <c r="R40" s="315" t="s">
        <v>62</v>
      </c>
      <c r="S40" s="315" t="s">
        <v>62</v>
      </c>
      <c r="T40" s="315" t="s">
        <v>62</v>
      </c>
      <c r="U40" s="315" t="s">
        <v>62</v>
      </c>
      <c r="V40" s="315" t="s">
        <v>62</v>
      </c>
      <c r="W40" s="315" t="s">
        <v>62</v>
      </c>
      <c r="X40" s="315" t="s">
        <v>62</v>
      </c>
      <c r="Y40" s="315" t="s">
        <v>62</v>
      </c>
      <c r="Z40" s="663" t="str">
        <f t="shared" ref="Z40:Z65" si="6">IF(ISNUMBER(Y40),(Y40/X40-1)*100,":")</f>
        <v>:</v>
      </c>
      <c r="AA40" s="663" t="str">
        <f t="shared" ref="AA40:AA65" si="7">IF(ISNUMBER(Y40),(Y40/((SUM(T40:X40)-MIN(T40:X40)-MAX(T40:X40))/3)-1)*100,":")</f>
        <v>:</v>
      </c>
      <c r="AB40" s="663"/>
    </row>
    <row r="41" spans="1:28" ht="18" customHeight="1" thickBot="1">
      <c r="A41" s="320" t="s">
        <v>340</v>
      </c>
      <c r="B41" s="312" t="s">
        <v>32</v>
      </c>
      <c r="C41" s="315" t="s">
        <v>62</v>
      </c>
      <c r="D41" s="315" t="s">
        <v>62</v>
      </c>
      <c r="E41" s="315" t="s">
        <v>62</v>
      </c>
      <c r="F41" s="315" t="s">
        <v>62</v>
      </c>
      <c r="G41" s="315" t="s">
        <v>62</v>
      </c>
      <c r="H41" s="315" t="s">
        <v>62</v>
      </c>
      <c r="I41" s="315" t="s">
        <v>62</v>
      </c>
      <c r="J41" s="315" t="s">
        <v>62</v>
      </c>
      <c r="K41" s="315" t="s">
        <v>62</v>
      </c>
      <c r="L41" s="315" t="s">
        <v>62</v>
      </c>
      <c r="M41" s="315" t="s">
        <v>62</v>
      </c>
      <c r="N41" s="315" t="s">
        <v>62</v>
      </c>
      <c r="O41" s="315" t="s">
        <v>62</v>
      </c>
      <c r="P41" s="315" t="s">
        <v>62</v>
      </c>
      <c r="Q41" s="315" t="s">
        <v>62</v>
      </c>
      <c r="R41" s="315" t="s">
        <v>62</v>
      </c>
      <c r="S41" s="315" t="s">
        <v>62</v>
      </c>
      <c r="T41" s="315" t="s">
        <v>62</v>
      </c>
      <c r="U41" s="315" t="s">
        <v>62</v>
      </c>
      <c r="V41" s="315" t="s">
        <v>62</v>
      </c>
      <c r="W41" s="315" t="s">
        <v>62</v>
      </c>
      <c r="X41" s="315" t="s">
        <v>62</v>
      </c>
      <c r="Y41" s="315" t="s">
        <v>62</v>
      </c>
      <c r="Z41" s="663" t="str">
        <f t="shared" si="6"/>
        <v>:</v>
      </c>
      <c r="AA41" s="663" t="str">
        <f t="shared" si="7"/>
        <v>:</v>
      </c>
      <c r="AB41" s="663"/>
    </row>
    <row r="42" spans="1:28" ht="18" customHeight="1" thickBot="1">
      <c r="A42" s="320" t="s">
        <v>5</v>
      </c>
      <c r="B42" s="312" t="s">
        <v>33</v>
      </c>
      <c r="C42" s="315" t="s">
        <v>62</v>
      </c>
      <c r="D42" s="315" t="s">
        <v>62</v>
      </c>
      <c r="E42" s="315" t="s">
        <v>62</v>
      </c>
      <c r="F42" s="315" t="s">
        <v>62</v>
      </c>
      <c r="G42" s="315" t="s">
        <v>62</v>
      </c>
      <c r="H42" s="315" t="s">
        <v>62</v>
      </c>
      <c r="I42" s="315" t="s">
        <v>62</v>
      </c>
      <c r="J42" s="315" t="s">
        <v>62</v>
      </c>
      <c r="K42" s="315" t="s">
        <v>62</v>
      </c>
      <c r="L42" s="315" t="s">
        <v>62</v>
      </c>
      <c r="M42" s="315" t="s">
        <v>62</v>
      </c>
      <c r="N42" s="315" t="s">
        <v>62</v>
      </c>
      <c r="O42" s="315" t="s">
        <v>62</v>
      </c>
      <c r="P42" s="315" t="s">
        <v>62</v>
      </c>
      <c r="Q42" s="315" t="s">
        <v>62</v>
      </c>
      <c r="R42" s="315" t="s">
        <v>62</v>
      </c>
      <c r="S42" s="315" t="s">
        <v>62</v>
      </c>
      <c r="T42" s="315" t="s">
        <v>62</v>
      </c>
      <c r="U42" s="315" t="s">
        <v>62</v>
      </c>
      <c r="V42" s="315" t="s">
        <v>62</v>
      </c>
      <c r="W42" s="315" t="s">
        <v>62</v>
      </c>
      <c r="X42" s="315" t="s">
        <v>62</v>
      </c>
      <c r="Y42" s="315" t="s">
        <v>62</v>
      </c>
      <c r="Z42" s="663" t="str">
        <f t="shared" si="6"/>
        <v>:</v>
      </c>
      <c r="AA42" s="663" t="str">
        <f t="shared" si="7"/>
        <v>:</v>
      </c>
      <c r="AB42" s="663"/>
    </row>
    <row r="43" spans="1:28" ht="18" customHeight="1" thickBot="1">
      <c r="A43" s="320" t="s">
        <v>28</v>
      </c>
      <c r="B43" s="312" t="s">
        <v>34</v>
      </c>
      <c r="C43" s="315" t="s">
        <v>62</v>
      </c>
      <c r="D43" s="315" t="s">
        <v>62</v>
      </c>
      <c r="E43" s="315" t="s">
        <v>62</v>
      </c>
      <c r="F43" s="315" t="s">
        <v>62</v>
      </c>
      <c r="G43" s="315" t="s">
        <v>62</v>
      </c>
      <c r="H43" s="315" t="s">
        <v>62</v>
      </c>
      <c r="I43" s="315" t="s">
        <v>62</v>
      </c>
      <c r="J43" s="315" t="s">
        <v>62</v>
      </c>
      <c r="K43" s="315" t="s">
        <v>62</v>
      </c>
      <c r="L43" s="315" t="s">
        <v>62</v>
      </c>
      <c r="M43" s="315" t="s">
        <v>62</v>
      </c>
      <c r="N43" s="315" t="s">
        <v>62</v>
      </c>
      <c r="O43" s="315" t="s">
        <v>62</v>
      </c>
      <c r="P43" s="315" t="s">
        <v>62</v>
      </c>
      <c r="Q43" s="315" t="s">
        <v>62</v>
      </c>
      <c r="R43" s="315" t="s">
        <v>62</v>
      </c>
      <c r="S43" s="315" t="s">
        <v>62</v>
      </c>
      <c r="T43" s="315" t="s">
        <v>62</v>
      </c>
      <c r="U43" s="315" t="s">
        <v>62</v>
      </c>
      <c r="V43" s="315" t="s">
        <v>62</v>
      </c>
      <c r="W43" s="315" t="s">
        <v>62</v>
      </c>
      <c r="X43" s="315" t="s">
        <v>62</v>
      </c>
      <c r="Y43" s="315" t="s">
        <v>62</v>
      </c>
      <c r="Z43" s="663" t="str">
        <f t="shared" si="6"/>
        <v>:</v>
      </c>
      <c r="AA43" s="663" t="str">
        <f t="shared" si="7"/>
        <v>:</v>
      </c>
      <c r="AB43" s="663"/>
    </row>
    <row r="44" spans="1:28" ht="18" customHeight="1" thickBot="1">
      <c r="A44" s="320" t="s">
        <v>6</v>
      </c>
      <c r="B44" s="312" t="s">
        <v>35</v>
      </c>
      <c r="C44" s="315" t="s">
        <v>62</v>
      </c>
      <c r="D44" s="315" t="s">
        <v>62</v>
      </c>
      <c r="E44" s="315" t="s">
        <v>62</v>
      </c>
      <c r="F44" s="315" t="s">
        <v>62</v>
      </c>
      <c r="G44" s="315" t="s">
        <v>62</v>
      </c>
      <c r="H44" s="315" t="s">
        <v>62</v>
      </c>
      <c r="I44" s="315" t="s">
        <v>62</v>
      </c>
      <c r="J44" s="315" t="s">
        <v>62</v>
      </c>
      <c r="K44" s="315" t="s">
        <v>62</v>
      </c>
      <c r="L44" s="315" t="s">
        <v>62</v>
      </c>
      <c r="M44" s="315" t="s">
        <v>62</v>
      </c>
      <c r="N44" s="315" t="s">
        <v>62</v>
      </c>
      <c r="O44" s="315" t="s">
        <v>62</v>
      </c>
      <c r="P44" s="315" t="s">
        <v>62</v>
      </c>
      <c r="Q44" s="315" t="s">
        <v>62</v>
      </c>
      <c r="R44" s="315" t="s">
        <v>62</v>
      </c>
      <c r="S44" s="315" t="s">
        <v>62</v>
      </c>
      <c r="T44" s="315" t="s">
        <v>62</v>
      </c>
      <c r="U44" s="315" t="s">
        <v>62</v>
      </c>
      <c r="V44" s="315" t="s">
        <v>62</v>
      </c>
      <c r="W44" s="315" t="s">
        <v>62</v>
      </c>
      <c r="X44" s="315" t="s">
        <v>62</v>
      </c>
      <c r="Y44" s="315" t="s">
        <v>62</v>
      </c>
      <c r="Z44" s="663" t="str">
        <f t="shared" si="6"/>
        <v>:</v>
      </c>
      <c r="AA44" s="663" t="str">
        <f t="shared" si="7"/>
        <v>:</v>
      </c>
      <c r="AB44" s="663"/>
    </row>
    <row r="45" spans="1:28" ht="18" customHeight="1" thickBot="1">
      <c r="A45" s="320" t="s">
        <v>7</v>
      </c>
      <c r="B45" s="312" t="s">
        <v>36</v>
      </c>
      <c r="C45" s="315" t="s">
        <v>62</v>
      </c>
      <c r="D45" s="315" t="s">
        <v>62</v>
      </c>
      <c r="E45" s="315" t="s">
        <v>62</v>
      </c>
      <c r="F45" s="315" t="s">
        <v>62</v>
      </c>
      <c r="G45" s="315" t="s">
        <v>62</v>
      </c>
      <c r="H45" s="315" t="s">
        <v>62</v>
      </c>
      <c r="I45" s="315" t="s">
        <v>62</v>
      </c>
      <c r="J45" s="315" t="s">
        <v>62</v>
      </c>
      <c r="K45" s="315" t="s">
        <v>62</v>
      </c>
      <c r="L45" s="315" t="s">
        <v>62</v>
      </c>
      <c r="M45" s="315" t="s">
        <v>62</v>
      </c>
      <c r="N45" s="315" t="s">
        <v>62</v>
      </c>
      <c r="O45" s="315" t="s">
        <v>62</v>
      </c>
      <c r="P45" s="315" t="s">
        <v>62</v>
      </c>
      <c r="Q45" s="315" t="s">
        <v>62</v>
      </c>
      <c r="R45" s="315" t="s">
        <v>62</v>
      </c>
      <c r="S45" s="315" t="s">
        <v>62</v>
      </c>
      <c r="T45" s="315" t="s">
        <v>62</v>
      </c>
      <c r="U45" s="315" t="s">
        <v>62</v>
      </c>
      <c r="V45" s="315" t="s">
        <v>62</v>
      </c>
      <c r="W45" s="315" t="s">
        <v>62</v>
      </c>
      <c r="X45" s="315" t="s">
        <v>62</v>
      </c>
      <c r="Y45" s="315" t="s">
        <v>62</v>
      </c>
      <c r="Z45" s="663" t="str">
        <f t="shared" si="6"/>
        <v>:</v>
      </c>
      <c r="AA45" s="663" t="str">
        <f t="shared" si="7"/>
        <v>:</v>
      </c>
      <c r="AB45" s="663"/>
    </row>
    <row r="46" spans="1:28" ht="18" customHeight="1" thickBot="1">
      <c r="A46" s="320" t="s">
        <v>8</v>
      </c>
      <c r="B46" s="312" t="s">
        <v>37</v>
      </c>
      <c r="C46" s="315">
        <v>902.62</v>
      </c>
      <c r="D46" s="315">
        <v>897.72</v>
      </c>
      <c r="E46" s="315">
        <v>1176</v>
      </c>
      <c r="F46" s="315">
        <v>848.9</v>
      </c>
      <c r="G46" s="315">
        <v>765.1</v>
      </c>
      <c r="H46" s="315">
        <v>1017.2</v>
      </c>
      <c r="I46" s="315">
        <v>855.6</v>
      </c>
      <c r="J46" s="315">
        <v>970</v>
      </c>
      <c r="K46" s="315">
        <v>830</v>
      </c>
      <c r="L46" s="315">
        <v>940.9</v>
      </c>
      <c r="M46" s="315">
        <v>955.44</v>
      </c>
      <c r="N46" s="315">
        <v>844.56</v>
      </c>
      <c r="O46" s="315">
        <v>791.61</v>
      </c>
      <c r="P46" s="315">
        <v>953.68</v>
      </c>
      <c r="Q46" s="315">
        <v>859.65</v>
      </c>
      <c r="R46" s="315">
        <v>880.29</v>
      </c>
      <c r="S46" s="315">
        <v>877.48</v>
      </c>
      <c r="T46" s="315">
        <v>960.92</v>
      </c>
      <c r="U46" s="315">
        <v>913.19</v>
      </c>
      <c r="V46" s="315">
        <v>849.08</v>
      </c>
      <c r="W46" s="315">
        <v>886.64</v>
      </c>
      <c r="X46" s="315">
        <v>818.16</v>
      </c>
      <c r="Y46" s="315">
        <v>890.79</v>
      </c>
      <c r="Z46" s="663">
        <f t="shared" si="6"/>
        <v>8.8772367263127094</v>
      </c>
      <c r="AA46" s="663">
        <f t="shared" si="7"/>
        <v>0.88564730398541514</v>
      </c>
      <c r="AB46" s="663">
        <f t="shared" ref="AB46:AB60" si="8">((((SUM(U46:Y46)-MIN(U46:Y46)-MAX(U46:Y46))/3)/((SUM(K46:O46)-MIN(K46:O46)-MAX(K46:O46))/3))^(1/($Y$4-$O$4))-1)*100</f>
        <v>4.2168673328024653E-2</v>
      </c>
    </row>
    <row r="47" spans="1:28" ht="18" customHeight="1" thickBot="1">
      <c r="A47" s="320" t="s">
        <v>9</v>
      </c>
      <c r="B47" s="312" t="s">
        <v>38</v>
      </c>
      <c r="C47" s="315">
        <v>2688.5</v>
      </c>
      <c r="D47" s="315">
        <v>2898.4</v>
      </c>
      <c r="E47" s="315">
        <v>2963.1</v>
      </c>
      <c r="F47" s="315">
        <v>3052.2</v>
      </c>
      <c r="G47" s="315">
        <v>2767.1</v>
      </c>
      <c r="H47" s="315">
        <v>2373.5</v>
      </c>
      <c r="I47" s="315">
        <v>3397.01</v>
      </c>
      <c r="J47" s="315">
        <v>2740.28</v>
      </c>
      <c r="K47" s="315">
        <v>3367</v>
      </c>
      <c r="L47" s="315">
        <v>2779.6</v>
      </c>
      <c r="M47" s="315">
        <v>3120.05</v>
      </c>
      <c r="N47" s="315">
        <v>2818.89</v>
      </c>
      <c r="O47" s="315">
        <v>2955.59</v>
      </c>
      <c r="P47" s="315">
        <v>3547.8</v>
      </c>
      <c r="Q47" s="315">
        <v>3494.47</v>
      </c>
      <c r="R47" s="315">
        <v>3098.32</v>
      </c>
      <c r="S47" s="315">
        <v>3524.04</v>
      </c>
      <c r="T47" s="315">
        <v>3357.17</v>
      </c>
      <c r="U47" s="315">
        <v>3639.85</v>
      </c>
      <c r="V47" s="315">
        <v>3226.87</v>
      </c>
      <c r="W47" s="315">
        <v>3343.96</v>
      </c>
      <c r="X47" s="315">
        <v>3604.8</v>
      </c>
      <c r="Y47" s="315">
        <v>3013.83</v>
      </c>
      <c r="Z47" s="663">
        <f>IF(ISNUMBER(Y47),(Y47/X47-1)*100,":")</f>
        <v>-16.393974700399472</v>
      </c>
      <c r="AA47" s="663">
        <f>IF(ISNUMBER(Y47),(Y47/((SUM(T47:X47)-MIN(T47:X47)-MAX(T47:X47))/3)-1)*100,":")</f>
        <v>-12.26905286568023</v>
      </c>
      <c r="AB47" s="663">
        <f t="shared" si="8"/>
        <v>1.3546854754887594</v>
      </c>
    </row>
    <row r="48" spans="1:28" ht="18" customHeight="1" thickBot="1">
      <c r="A48" s="320" t="s">
        <v>10</v>
      </c>
      <c r="B48" s="312" t="s">
        <v>39</v>
      </c>
      <c r="C48" s="315">
        <v>0</v>
      </c>
      <c r="D48" s="315">
        <v>0</v>
      </c>
      <c r="E48" s="315">
        <v>0</v>
      </c>
      <c r="F48" s="315">
        <v>0</v>
      </c>
      <c r="G48" s="315">
        <v>0</v>
      </c>
      <c r="H48" s="315">
        <v>0</v>
      </c>
      <c r="I48" s="315">
        <v>0</v>
      </c>
      <c r="J48" s="315">
        <v>4.59</v>
      </c>
      <c r="K48" s="315">
        <v>5.69</v>
      </c>
      <c r="L48" s="315">
        <v>5.49</v>
      </c>
      <c r="M48" s="315">
        <v>6.07</v>
      </c>
      <c r="N48" s="315">
        <v>5.98</v>
      </c>
      <c r="O48" s="315">
        <v>4.21</v>
      </c>
      <c r="P48" s="315">
        <v>4.12</v>
      </c>
      <c r="Q48" s="315" t="s">
        <v>1248</v>
      </c>
      <c r="R48" s="315">
        <v>3.67</v>
      </c>
      <c r="S48" s="315">
        <v>4.59</v>
      </c>
      <c r="T48" s="315">
        <v>10.84</v>
      </c>
      <c r="U48" s="315">
        <v>10.09</v>
      </c>
      <c r="V48" s="315">
        <v>8.89</v>
      </c>
      <c r="W48" s="315">
        <v>8.16</v>
      </c>
      <c r="X48" s="315">
        <v>10.63</v>
      </c>
      <c r="Y48" s="315">
        <v>10.63</v>
      </c>
      <c r="Z48" s="663">
        <f>IF(ISNUMBER(Y48),(Y48/X48-1)*100,":")</f>
        <v>0</v>
      </c>
      <c r="AA48" s="663">
        <f>IF(ISNUMBER(Y48),(Y48/((SUM(T48:X48)-MIN(T48:X48)-MAX(T48:X48))/3)-1)*100,":")</f>
        <v>7.7001013171225985</v>
      </c>
      <c r="AB48" s="663">
        <f t="shared" si="8"/>
        <v>5.6068557239818961</v>
      </c>
    </row>
    <row r="49" spans="1:28" ht="18" customHeight="1" thickBot="1">
      <c r="A49" s="320" t="s">
        <v>11</v>
      </c>
      <c r="B49" s="312" t="s">
        <v>40</v>
      </c>
      <c r="C49" s="315">
        <v>0.5</v>
      </c>
      <c r="D49" s="315">
        <v>0.57999999999999996</v>
      </c>
      <c r="E49" s="315">
        <v>0.5</v>
      </c>
      <c r="F49" s="315">
        <v>0.46</v>
      </c>
      <c r="G49" s="315">
        <v>0.33</v>
      </c>
      <c r="H49" s="315">
        <v>0.56999999999999995</v>
      </c>
      <c r="I49" s="315">
        <v>0.56000000000000005</v>
      </c>
      <c r="J49" s="315">
        <v>0.53</v>
      </c>
      <c r="K49" s="315">
        <v>0.42</v>
      </c>
      <c r="L49" s="315">
        <v>0.52</v>
      </c>
      <c r="M49" s="315">
        <v>0.2</v>
      </c>
      <c r="N49" s="315">
        <v>0.32</v>
      </c>
      <c r="O49" s="315">
        <v>0.27</v>
      </c>
      <c r="P49" s="315">
        <v>0.15</v>
      </c>
      <c r="Q49" s="315">
        <v>0.11</v>
      </c>
      <c r="R49" s="315">
        <v>0.16</v>
      </c>
      <c r="S49" s="315">
        <v>0.28000000000000003</v>
      </c>
      <c r="T49" s="315">
        <v>0.14000000000000001</v>
      </c>
      <c r="U49" s="315">
        <v>0.37</v>
      </c>
      <c r="V49" s="315">
        <v>0.51</v>
      </c>
      <c r="W49" s="315">
        <v>0.35</v>
      </c>
      <c r="X49" s="315">
        <v>0.3</v>
      </c>
      <c r="Y49" s="315">
        <v>0.3</v>
      </c>
      <c r="Z49" s="663">
        <f t="shared" si="6"/>
        <v>0</v>
      </c>
      <c r="AA49" s="663">
        <f t="shared" si="7"/>
        <v>-11.764705882352967</v>
      </c>
      <c r="AB49" s="663">
        <f t="shared" si="8"/>
        <v>9.8571514245637815E-2</v>
      </c>
    </row>
    <row r="50" spans="1:28" ht="18" customHeight="1" thickBot="1">
      <c r="A50" s="320" t="s">
        <v>12</v>
      </c>
      <c r="B50" s="312" t="s">
        <v>41</v>
      </c>
      <c r="C50" s="315">
        <v>1876.2</v>
      </c>
      <c r="D50" s="315">
        <v>1723.9</v>
      </c>
      <c r="E50" s="315">
        <v>1723.6</v>
      </c>
      <c r="F50" s="315">
        <v>1733.8</v>
      </c>
      <c r="G50" s="315">
        <v>2105.1</v>
      </c>
      <c r="H50" s="315">
        <v>2261.4</v>
      </c>
      <c r="I50" s="315">
        <v>2346.0713999999998</v>
      </c>
      <c r="J50" s="315">
        <v>2527.4531000000002</v>
      </c>
      <c r="K50" s="315">
        <v>2166.8863999999999</v>
      </c>
      <c r="L50" s="315">
        <v>2421.2840999999999</v>
      </c>
      <c r="M50" s="315">
        <v>2314.7455</v>
      </c>
      <c r="N50" s="315">
        <v>2208.2069000000001</v>
      </c>
      <c r="O50" s="315">
        <v>1770.5032000000001</v>
      </c>
      <c r="P50" s="315">
        <v>1700.7774999999999</v>
      </c>
      <c r="Q50" s="315">
        <v>1668.7092</v>
      </c>
      <c r="R50" s="315">
        <v>1668.3317</v>
      </c>
      <c r="S50" s="315">
        <v>1590.3031000000001</v>
      </c>
      <c r="T50" s="315">
        <v>1582.5130999999999</v>
      </c>
      <c r="U50" s="315">
        <v>1592.4015999999999</v>
      </c>
      <c r="V50" s="315">
        <v>1650.2076</v>
      </c>
      <c r="W50" s="315">
        <v>1772.7697000000001</v>
      </c>
      <c r="X50" s="315">
        <v>1770.9096</v>
      </c>
      <c r="Y50" s="315">
        <v>1418.1404</v>
      </c>
      <c r="Z50" s="663">
        <f t="shared" si="6"/>
        <v>-19.920226306300449</v>
      </c>
      <c r="AA50" s="663">
        <f t="shared" si="7"/>
        <v>-15.141014331092151</v>
      </c>
      <c r="AB50" s="663">
        <f t="shared" si="8"/>
        <v>-2.8433124757004546</v>
      </c>
    </row>
    <row r="51" spans="1:28" ht="18" customHeight="1" thickBot="1">
      <c r="A51" s="320" t="s">
        <v>13</v>
      </c>
      <c r="B51" s="312" t="s">
        <v>42</v>
      </c>
      <c r="C51" s="315">
        <v>45</v>
      </c>
      <c r="D51" s="315">
        <v>45.25</v>
      </c>
      <c r="E51" s="315">
        <v>45.5</v>
      </c>
      <c r="F51" s="315">
        <v>42.7</v>
      </c>
      <c r="G51" s="315">
        <v>46.82</v>
      </c>
      <c r="H51" s="315">
        <v>48.26</v>
      </c>
      <c r="I51" s="315">
        <v>46.79</v>
      </c>
      <c r="J51" s="315">
        <v>42.11</v>
      </c>
      <c r="K51" s="315">
        <v>37.85</v>
      </c>
      <c r="L51" s="315">
        <v>34.44</v>
      </c>
      <c r="M51" s="315">
        <v>33.58</v>
      </c>
      <c r="N51" s="315">
        <v>40.21</v>
      </c>
      <c r="O51" s="315">
        <v>34.76</v>
      </c>
      <c r="P51" s="315">
        <v>34.64</v>
      </c>
      <c r="Q51" s="315">
        <v>33.25</v>
      </c>
      <c r="R51" s="315">
        <v>32.799999999999997</v>
      </c>
      <c r="S51" s="315">
        <v>26.45</v>
      </c>
      <c r="T51" s="315">
        <v>20.170000000000002</v>
      </c>
      <c r="U51" s="315">
        <v>17.84</v>
      </c>
      <c r="V51" s="315">
        <v>19.670000000000002</v>
      </c>
      <c r="W51" s="315">
        <v>18.29</v>
      </c>
      <c r="X51" s="315">
        <v>18.059999999999999</v>
      </c>
      <c r="Y51" s="315">
        <v>19</v>
      </c>
      <c r="Z51" s="663">
        <f t="shared" si="6"/>
        <v>5.2048726467331274</v>
      </c>
      <c r="AA51" s="663">
        <f t="shared" si="7"/>
        <v>1.7493752231346082</v>
      </c>
      <c r="AB51" s="663">
        <f t="shared" si="8"/>
        <v>-6.3833501759386397</v>
      </c>
    </row>
    <row r="52" spans="1:28" ht="18" customHeight="1" thickBot="1">
      <c r="A52" s="320" t="s">
        <v>14</v>
      </c>
      <c r="B52" s="312" t="s">
        <v>43</v>
      </c>
      <c r="C52" s="315" t="s">
        <v>62</v>
      </c>
      <c r="D52" s="315" t="s">
        <v>62</v>
      </c>
      <c r="E52" s="315" t="s">
        <v>62</v>
      </c>
      <c r="F52" s="315" t="s">
        <v>62</v>
      </c>
      <c r="G52" s="315" t="s">
        <v>62</v>
      </c>
      <c r="H52" s="315" t="s">
        <v>62</v>
      </c>
      <c r="I52" s="315" t="s">
        <v>62</v>
      </c>
      <c r="J52" s="315" t="s">
        <v>62</v>
      </c>
      <c r="K52" s="315" t="s">
        <v>62</v>
      </c>
      <c r="L52" s="315" t="s">
        <v>62</v>
      </c>
      <c r="M52" s="315" t="s">
        <v>62</v>
      </c>
      <c r="N52" s="315" t="s">
        <v>62</v>
      </c>
      <c r="O52" s="315" t="s">
        <v>62</v>
      </c>
      <c r="P52" s="315" t="s">
        <v>62</v>
      </c>
      <c r="Q52" s="315" t="s">
        <v>62</v>
      </c>
      <c r="R52" s="315" t="s">
        <v>62</v>
      </c>
      <c r="S52" s="315" t="s">
        <v>62</v>
      </c>
      <c r="T52" s="315" t="s">
        <v>62</v>
      </c>
      <c r="U52" s="315" t="s">
        <v>62</v>
      </c>
      <c r="V52" s="315" t="s">
        <v>62</v>
      </c>
      <c r="W52" s="315" t="s">
        <v>62</v>
      </c>
      <c r="X52" s="315" t="s">
        <v>62</v>
      </c>
      <c r="Y52" s="315" t="s">
        <v>62</v>
      </c>
      <c r="Z52" s="663" t="str">
        <f t="shared" si="6"/>
        <v>:</v>
      </c>
      <c r="AA52" s="663" t="str">
        <f t="shared" si="7"/>
        <v>:</v>
      </c>
      <c r="AB52" s="663"/>
    </row>
    <row r="53" spans="1:28" ht="18" customHeight="1" thickBot="1">
      <c r="A53" s="320" t="s">
        <v>15</v>
      </c>
      <c r="B53" s="312" t="s">
        <v>44</v>
      </c>
      <c r="C53" s="315" t="s">
        <v>62</v>
      </c>
      <c r="D53" s="315" t="s">
        <v>62</v>
      </c>
      <c r="E53" s="315" t="s">
        <v>62</v>
      </c>
      <c r="F53" s="315" t="s">
        <v>62</v>
      </c>
      <c r="G53" s="315" t="s">
        <v>62</v>
      </c>
      <c r="H53" s="315" t="s">
        <v>62</v>
      </c>
      <c r="I53" s="315" t="s">
        <v>62</v>
      </c>
      <c r="J53" s="315" t="s">
        <v>62</v>
      </c>
      <c r="K53" s="315" t="s">
        <v>62</v>
      </c>
      <c r="L53" s="315" t="s">
        <v>62</v>
      </c>
      <c r="M53" s="315" t="s">
        <v>62</v>
      </c>
      <c r="N53" s="315" t="s">
        <v>62</v>
      </c>
      <c r="O53" s="315" t="s">
        <v>62</v>
      </c>
      <c r="P53" s="315" t="s">
        <v>62</v>
      </c>
      <c r="Q53" s="315" t="s">
        <v>62</v>
      </c>
      <c r="R53" s="315" t="s">
        <v>62</v>
      </c>
      <c r="S53" s="315" t="s">
        <v>62</v>
      </c>
      <c r="T53" s="315" t="s">
        <v>62</v>
      </c>
      <c r="U53" s="315" t="s">
        <v>62</v>
      </c>
      <c r="V53" s="315" t="s">
        <v>62</v>
      </c>
      <c r="W53" s="315" t="s">
        <v>62</v>
      </c>
      <c r="X53" s="315" t="s">
        <v>62</v>
      </c>
      <c r="Y53" s="315" t="s">
        <v>62</v>
      </c>
      <c r="Z53" s="663" t="str">
        <f t="shared" si="6"/>
        <v>:</v>
      </c>
      <c r="AA53" s="663" t="str">
        <f t="shared" si="7"/>
        <v>:</v>
      </c>
      <c r="AB53" s="663"/>
    </row>
    <row r="54" spans="1:28" ht="18" customHeight="1" thickBot="1">
      <c r="A54" s="320" t="s">
        <v>16</v>
      </c>
      <c r="B54" s="312" t="s">
        <v>45</v>
      </c>
      <c r="C54" s="315" t="s">
        <v>62</v>
      </c>
      <c r="D54" s="315" t="s">
        <v>62</v>
      </c>
      <c r="E54" s="315" t="s">
        <v>62</v>
      </c>
      <c r="F54" s="315" t="s">
        <v>62</v>
      </c>
      <c r="G54" s="315" t="s">
        <v>62</v>
      </c>
      <c r="H54" s="315" t="s">
        <v>62</v>
      </c>
      <c r="I54" s="315" t="s">
        <v>62</v>
      </c>
      <c r="J54" s="315" t="s">
        <v>62</v>
      </c>
      <c r="K54" s="315" t="s">
        <v>62</v>
      </c>
      <c r="L54" s="315" t="s">
        <v>62</v>
      </c>
      <c r="M54" s="315" t="s">
        <v>62</v>
      </c>
      <c r="N54" s="315" t="s">
        <v>62</v>
      </c>
      <c r="O54" s="315" t="s">
        <v>62</v>
      </c>
      <c r="P54" s="315" t="s">
        <v>62</v>
      </c>
      <c r="Q54" s="315" t="s">
        <v>62</v>
      </c>
      <c r="R54" s="315" t="s">
        <v>62</v>
      </c>
      <c r="S54" s="315" t="s">
        <v>62</v>
      </c>
      <c r="T54" s="315" t="s">
        <v>62</v>
      </c>
      <c r="U54" s="315" t="s">
        <v>62</v>
      </c>
      <c r="V54" s="315" t="s">
        <v>62</v>
      </c>
      <c r="W54" s="315" t="s">
        <v>62</v>
      </c>
      <c r="X54" s="315" t="s">
        <v>62</v>
      </c>
      <c r="Y54" s="315" t="s">
        <v>62</v>
      </c>
      <c r="Z54" s="663" t="str">
        <f t="shared" si="6"/>
        <v>:</v>
      </c>
      <c r="AA54" s="663" t="str">
        <f t="shared" si="7"/>
        <v>:</v>
      </c>
      <c r="AB54" s="663"/>
    </row>
    <row r="55" spans="1:28" ht="18" customHeight="1" thickBot="1">
      <c r="A55" s="320" t="s">
        <v>17</v>
      </c>
      <c r="B55" s="312" t="s">
        <v>46</v>
      </c>
      <c r="C55" s="315" t="s">
        <v>62</v>
      </c>
      <c r="D55" s="315" t="s">
        <v>62</v>
      </c>
      <c r="E55" s="315" t="s">
        <v>62</v>
      </c>
      <c r="F55" s="315" t="s">
        <v>62</v>
      </c>
      <c r="G55" s="315" t="s">
        <v>62</v>
      </c>
      <c r="H55" s="315" t="s">
        <v>62</v>
      </c>
      <c r="I55" s="315" t="s">
        <v>62</v>
      </c>
      <c r="J55" s="315" t="s">
        <v>62</v>
      </c>
      <c r="K55" s="315" t="s">
        <v>62</v>
      </c>
      <c r="L55" s="315" t="s">
        <v>62</v>
      </c>
      <c r="M55" s="315" t="s">
        <v>62</v>
      </c>
      <c r="N55" s="315" t="s">
        <v>62</v>
      </c>
      <c r="O55" s="315" t="s">
        <v>62</v>
      </c>
      <c r="P55" s="315" t="s">
        <v>62</v>
      </c>
      <c r="Q55" s="315" t="s">
        <v>62</v>
      </c>
      <c r="R55" s="315" t="s">
        <v>62</v>
      </c>
      <c r="S55" s="315" t="s">
        <v>62</v>
      </c>
      <c r="T55" s="315" t="s">
        <v>62</v>
      </c>
      <c r="U55" s="315" t="s">
        <v>62</v>
      </c>
      <c r="V55" s="315" t="s">
        <v>62</v>
      </c>
      <c r="W55" s="315" t="s">
        <v>62</v>
      </c>
      <c r="X55" s="315" t="s">
        <v>62</v>
      </c>
      <c r="Y55" s="315" t="s">
        <v>62</v>
      </c>
      <c r="Z55" s="663" t="str">
        <f t="shared" si="6"/>
        <v>:</v>
      </c>
      <c r="AA55" s="663" t="str">
        <f t="shared" si="7"/>
        <v>:</v>
      </c>
      <c r="AB55" s="663"/>
    </row>
    <row r="56" spans="1:28" ht="18" customHeight="1" thickBot="1">
      <c r="A56" s="320" t="s">
        <v>18</v>
      </c>
      <c r="B56" s="312" t="s">
        <v>47</v>
      </c>
      <c r="C56" s="315">
        <v>1</v>
      </c>
      <c r="D56" s="315">
        <v>1.4</v>
      </c>
      <c r="E56" s="315">
        <v>1.3</v>
      </c>
      <c r="F56" s="315">
        <v>1.1000000000000001</v>
      </c>
      <c r="G56" s="315">
        <v>0.7</v>
      </c>
      <c r="H56" s="315">
        <v>1.39</v>
      </c>
      <c r="I56" s="315">
        <v>1.1100000000000001</v>
      </c>
      <c r="J56" s="315">
        <v>1.19</v>
      </c>
      <c r="K56" s="315">
        <v>1.62</v>
      </c>
      <c r="L56" s="315">
        <v>1.17</v>
      </c>
      <c r="M56" s="315">
        <v>1.28</v>
      </c>
      <c r="N56" s="315">
        <v>1.47</v>
      </c>
      <c r="O56" s="315">
        <v>1.03</v>
      </c>
      <c r="P56" s="315">
        <v>0.82</v>
      </c>
      <c r="Q56" s="315">
        <v>1.1200000000000001</v>
      </c>
      <c r="R56" s="315">
        <v>1.19</v>
      </c>
      <c r="S56" s="315">
        <v>0.97</v>
      </c>
      <c r="T56" s="315">
        <v>0.89</v>
      </c>
      <c r="U56" s="315">
        <v>0.81</v>
      </c>
      <c r="V56" s="315">
        <v>0.69</v>
      </c>
      <c r="W56" s="315">
        <v>0.56999999999999995</v>
      </c>
      <c r="X56" s="315">
        <v>0.56999999999999995</v>
      </c>
      <c r="Y56" s="315">
        <v>0.56999999999999995</v>
      </c>
      <c r="Z56" s="663">
        <f t="shared" si="6"/>
        <v>0</v>
      </c>
      <c r="AA56" s="663">
        <f t="shared" si="7"/>
        <v>-17.391304347826086</v>
      </c>
      <c r="AB56" s="663">
        <f t="shared" si="8"/>
        <v>-7.3348352374142607</v>
      </c>
    </row>
    <row r="57" spans="1:28" ht="18" customHeight="1" thickBot="1">
      <c r="A57" s="320" t="s">
        <v>19</v>
      </c>
      <c r="B57" s="312" t="s">
        <v>48</v>
      </c>
      <c r="C57" s="315" t="s">
        <v>62</v>
      </c>
      <c r="D57" s="315" t="s">
        <v>62</v>
      </c>
      <c r="E57" s="315" t="s">
        <v>62</v>
      </c>
      <c r="F57" s="315" t="s">
        <v>62</v>
      </c>
      <c r="G57" s="315" t="s">
        <v>62</v>
      </c>
      <c r="H57" s="315" t="s">
        <v>62</v>
      </c>
      <c r="I57" s="315" t="s">
        <v>62</v>
      </c>
      <c r="J57" s="315" t="s">
        <v>62</v>
      </c>
      <c r="K57" s="315" t="s">
        <v>62</v>
      </c>
      <c r="L57" s="315" t="s">
        <v>62</v>
      </c>
      <c r="M57" s="315" t="s">
        <v>62</v>
      </c>
      <c r="N57" s="315" t="s">
        <v>62</v>
      </c>
      <c r="O57" s="315" t="s">
        <v>62</v>
      </c>
      <c r="P57" s="315" t="s">
        <v>62</v>
      </c>
      <c r="Q57" s="315" t="s">
        <v>62</v>
      </c>
      <c r="R57" s="315" t="s">
        <v>62</v>
      </c>
      <c r="S57" s="315" t="s">
        <v>62</v>
      </c>
      <c r="T57" s="315" t="s">
        <v>62</v>
      </c>
      <c r="U57" s="315" t="s">
        <v>62</v>
      </c>
      <c r="V57" s="315" t="s">
        <v>62</v>
      </c>
      <c r="W57" s="315" t="s">
        <v>62</v>
      </c>
      <c r="X57" s="315" t="s">
        <v>62</v>
      </c>
      <c r="Y57" s="315" t="s">
        <v>62</v>
      </c>
      <c r="Z57" s="663" t="str">
        <f t="shared" si="6"/>
        <v>:</v>
      </c>
      <c r="AA57" s="663" t="str">
        <f t="shared" si="7"/>
        <v>:</v>
      </c>
      <c r="AB57" s="663"/>
    </row>
    <row r="58" spans="1:28" ht="18" customHeight="1" thickBot="1">
      <c r="A58" s="320" t="s">
        <v>20</v>
      </c>
      <c r="B58" s="312" t="s">
        <v>49</v>
      </c>
      <c r="C58" s="315" t="s">
        <v>62</v>
      </c>
      <c r="D58" s="315" t="s">
        <v>62</v>
      </c>
      <c r="E58" s="315" t="s">
        <v>62</v>
      </c>
      <c r="F58" s="315" t="s">
        <v>62</v>
      </c>
      <c r="G58" s="315" t="s">
        <v>62</v>
      </c>
      <c r="H58" s="315" t="s">
        <v>62</v>
      </c>
      <c r="I58" s="315" t="s">
        <v>62</v>
      </c>
      <c r="J58" s="315" t="s">
        <v>62</v>
      </c>
      <c r="K58" s="315" t="s">
        <v>62</v>
      </c>
      <c r="L58" s="315" t="s">
        <v>62</v>
      </c>
      <c r="M58" s="315" t="s">
        <v>62</v>
      </c>
      <c r="N58" s="315" t="s">
        <v>62</v>
      </c>
      <c r="O58" s="315" t="s">
        <v>62</v>
      </c>
      <c r="P58" s="315" t="s">
        <v>62</v>
      </c>
      <c r="Q58" s="315" t="s">
        <v>62</v>
      </c>
      <c r="R58" s="315" t="s">
        <v>62</v>
      </c>
      <c r="S58" s="315" t="s">
        <v>62</v>
      </c>
      <c r="T58" s="315" t="s">
        <v>62</v>
      </c>
      <c r="U58" s="315" t="s">
        <v>62</v>
      </c>
      <c r="V58" s="315" t="s">
        <v>62</v>
      </c>
      <c r="W58" s="315" t="s">
        <v>62</v>
      </c>
      <c r="X58" s="315" t="s">
        <v>62</v>
      </c>
      <c r="Y58" s="315" t="s">
        <v>62</v>
      </c>
      <c r="Z58" s="663" t="str">
        <f t="shared" si="6"/>
        <v>:</v>
      </c>
      <c r="AA58" s="663" t="str">
        <f t="shared" si="7"/>
        <v>:</v>
      </c>
      <c r="AB58" s="663"/>
    </row>
    <row r="59" spans="1:28" ht="18" customHeight="1" thickBot="1">
      <c r="A59" s="320" t="s">
        <v>21</v>
      </c>
      <c r="B59" s="312" t="s">
        <v>50</v>
      </c>
      <c r="C59" s="315" t="s">
        <v>62</v>
      </c>
      <c r="D59" s="315" t="s">
        <v>62</v>
      </c>
      <c r="E59" s="315" t="s">
        <v>62</v>
      </c>
      <c r="F59" s="315" t="s">
        <v>62</v>
      </c>
      <c r="G59" s="315" t="s">
        <v>62</v>
      </c>
      <c r="H59" s="315" t="s">
        <v>62</v>
      </c>
      <c r="I59" s="315" t="s">
        <v>62</v>
      </c>
      <c r="J59" s="315" t="s">
        <v>62</v>
      </c>
      <c r="K59" s="315" t="s">
        <v>62</v>
      </c>
      <c r="L59" s="315" t="s">
        <v>62</v>
      </c>
      <c r="M59" s="315" t="s">
        <v>62</v>
      </c>
      <c r="N59" s="315" t="s">
        <v>62</v>
      </c>
      <c r="O59" s="315" t="s">
        <v>62</v>
      </c>
      <c r="P59" s="315" t="s">
        <v>62</v>
      </c>
      <c r="Q59" s="315" t="s">
        <v>62</v>
      </c>
      <c r="R59" s="315" t="s">
        <v>62</v>
      </c>
      <c r="S59" s="315" t="s">
        <v>62</v>
      </c>
      <c r="T59" s="315" t="s">
        <v>62</v>
      </c>
      <c r="U59" s="315" t="s">
        <v>62</v>
      </c>
      <c r="V59" s="315" t="s">
        <v>62</v>
      </c>
      <c r="W59" s="315" t="s">
        <v>62</v>
      </c>
      <c r="X59" s="315" t="s">
        <v>62</v>
      </c>
      <c r="Y59" s="315" t="s">
        <v>62</v>
      </c>
      <c r="Z59" s="663" t="str">
        <f t="shared" si="6"/>
        <v>:</v>
      </c>
      <c r="AA59" s="663" t="str">
        <f t="shared" si="7"/>
        <v>:</v>
      </c>
      <c r="AB59" s="663"/>
    </row>
    <row r="60" spans="1:28" ht="18" customHeight="1" thickBot="1">
      <c r="A60" s="320" t="s">
        <v>22</v>
      </c>
      <c r="B60" s="312" t="s">
        <v>51</v>
      </c>
      <c r="C60" s="315">
        <v>257.33999999999997</v>
      </c>
      <c r="D60" s="315">
        <v>220.01</v>
      </c>
      <c r="E60" s="315">
        <v>273.22000000000003</v>
      </c>
      <c r="F60" s="315">
        <v>267.94</v>
      </c>
      <c r="G60" s="315">
        <v>237.99</v>
      </c>
      <c r="H60" s="315">
        <v>205.49</v>
      </c>
      <c r="I60" s="315">
        <v>218.37</v>
      </c>
      <c r="J60" s="315">
        <v>194.78</v>
      </c>
      <c r="K60" s="315">
        <v>159.66</v>
      </c>
      <c r="L60" s="315">
        <v>183.47</v>
      </c>
      <c r="M60" s="315">
        <v>193.89</v>
      </c>
      <c r="N60" s="315">
        <v>228.1</v>
      </c>
      <c r="O60" s="315">
        <v>208.98</v>
      </c>
      <c r="P60" s="315">
        <v>236.8</v>
      </c>
      <c r="Q60" s="315">
        <v>251.52</v>
      </c>
      <c r="R60" s="315">
        <v>246.64</v>
      </c>
      <c r="S60" s="315">
        <v>299.58</v>
      </c>
      <c r="T60" s="315">
        <v>319.74</v>
      </c>
      <c r="U60" s="315">
        <v>340.82</v>
      </c>
      <c r="V60" s="315">
        <v>346.51</v>
      </c>
      <c r="W60" s="315">
        <v>355.28</v>
      </c>
      <c r="X60" s="315">
        <v>363.92</v>
      </c>
      <c r="Y60" s="315">
        <v>400.02</v>
      </c>
      <c r="Z60" s="663">
        <f t="shared" si="6"/>
        <v>9.9197625851835447</v>
      </c>
      <c r="AA60" s="663">
        <f t="shared" si="7"/>
        <v>15.101524059811444</v>
      </c>
      <c r="AB60" s="663">
        <f t="shared" si="8"/>
        <v>6.1570769907436373</v>
      </c>
    </row>
    <row r="61" spans="1:28" ht="18" customHeight="1" thickBot="1">
      <c r="A61" s="320" t="s">
        <v>23</v>
      </c>
      <c r="B61" s="312" t="s">
        <v>52</v>
      </c>
      <c r="C61" s="315" t="s">
        <v>62</v>
      </c>
      <c r="D61" s="315" t="s">
        <v>62</v>
      </c>
      <c r="E61" s="315" t="s">
        <v>62</v>
      </c>
      <c r="F61" s="315" t="s">
        <v>62</v>
      </c>
      <c r="G61" s="315" t="s">
        <v>62</v>
      </c>
      <c r="H61" s="315" t="s">
        <v>62</v>
      </c>
      <c r="I61" s="315" t="s">
        <v>62</v>
      </c>
      <c r="J61" s="315" t="s">
        <v>62</v>
      </c>
      <c r="K61" s="315" t="s">
        <v>62</v>
      </c>
      <c r="L61" s="315" t="s">
        <v>62</v>
      </c>
      <c r="M61" s="315" t="s">
        <v>62</v>
      </c>
      <c r="N61" s="315" t="s">
        <v>62</v>
      </c>
      <c r="O61" s="315" t="s">
        <v>62</v>
      </c>
      <c r="P61" s="315" t="s">
        <v>62</v>
      </c>
      <c r="Q61" s="315" t="s">
        <v>62</v>
      </c>
      <c r="R61" s="315" t="s">
        <v>62</v>
      </c>
      <c r="S61" s="315" t="s">
        <v>62</v>
      </c>
      <c r="T61" s="315" t="s">
        <v>62</v>
      </c>
      <c r="U61" s="315" t="s">
        <v>62</v>
      </c>
      <c r="V61" s="315" t="s">
        <v>62</v>
      </c>
      <c r="W61" s="315" t="s">
        <v>62</v>
      </c>
      <c r="X61" s="315" t="s">
        <v>62</v>
      </c>
      <c r="Y61" s="315" t="s">
        <v>62</v>
      </c>
      <c r="Z61" s="663" t="str">
        <f t="shared" si="6"/>
        <v>:</v>
      </c>
      <c r="AA61" s="663" t="str">
        <f t="shared" si="7"/>
        <v>:</v>
      </c>
      <c r="AB61" s="663"/>
    </row>
    <row r="62" spans="1:28" ht="18" customHeight="1" thickBot="1">
      <c r="A62" s="320" t="s">
        <v>24</v>
      </c>
      <c r="B62" s="312" t="s">
        <v>53</v>
      </c>
      <c r="C62" s="315" t="s">
        <v>62</v>
      </c>
      <c r="D62" s="315" t="s">
        <v>62</v>
      </c>
      <c r="E62" s="315" t="s">
        <v>62</v>
      </c>
      <c r="F62" s="315" t="s">
        <v>62</v>
      </c>
      <c r="G62" s="315" t="s">
        <v>62</v>
      </c>
      <c r="H62" s="315" t="s">
        <v>62</v>
      </c>
      <c r="I62" s="315" t="s">
        <v>62</v>
      </c>
      <c r="J62" s="315" t="s">
        <v>62</v>
      </c>
      <c r="K62" s="315" t="s">
        <v>62</v>
      </c>
      <c r="L62" s="315" t="s">
        <v>62</v>
      </c>
      <c r="M62" s="315" t="s">
        <v>62</v>
      </c>
      <c r="N62" s="315" t="s">
        <v>62</v>
      </c>
      <c r="O62" s="315" t="s">
        <v>62</v>
      </c>
      <c r="P62" s="315" t="s">
        <v>62</v>
      </c>
      <c r="Q62" s="315" t="s">
        <v>62</v>
      </c>
      <c r="R62" s="315" t="s">
        <v>62</v>
      </c>
      <c r="S62" s="315" t="s">
        <v>62</v>
      </c>
      <c r="T62" s="315" t="s">
        <v>62</v>
      </c>
      <c r="U62" s="315" t="s">
        <v>62</v>
      </c>
      <c r="V62" s="315" t="s">
        <v>62</v>
      </c>
      <c r="W62" s="315" t="s">
        <v>62</v>
      </c>
      <c r="X62" s="315" t="s">
        <v>62</v>
      </c>
      <c r="Y62" s="315" t="s">
        <v>62</v>
      </c>
      <c r="Z62" s="663" t="str">
        <f t="shared" si="6"/>
        <v>:</v>
      </c>
      <c r="AA62" s="663" t="str">
        <f t="shared" si="7"/>
        <v>:</v>
      </c>
      <c r="AB62" s="663"/>
    </row>
    <row r="63" spans="1:28" ht="18" customHeight="1" thickBot="1">
      <c r="A63" s="320" t="s">
        <v>25</v>
      </c>
      <c r="B63" s="312" t="s">
        <v>54</v>
      </c>
      <c r="C63" s="315" t="s">
        <v>62</v>
      </c>
      <c r="D63" s="315" t="s">
        <v>62</v>
      </c>
      <c r="E63" s="315" t="s">
        <v>62</v>
      </c>
      <c r="F63" s="315" t="s">
        <v>62</v>
      </c>
      <c r="G63" s="315" t="s">
        <v>62</v>
      </c>
      <c r="H63" s="315" t="s">
        <v>62</v>
      </c>
      <c r="I63" s="315" t="s">
        <v>62</v>
      </c>
      <c r="J63" s="315" t="s">
        <v>62</v>
      </c>
      <c r="K63" s="315" t="s">
        <v>62</v>
      </c>
      <c r="L63" s="315" t="s">
        <v>62</v>
      </c>
      <c r="M63" s="315" t="s">
        <v>62</v>
      </c>
      <c r="N63" s="315" t="s">
        <v>62</v>
      </c>
      <c r="O63" s="315" t="s">
        <v>62</v>
      </c>
      <c r="P63" s="315" t="s">
        <v>62</v>
      </c>
      <c r="Q63" s="315" t="s">
        <v>62</v>
      </c>
      <c r="R63" s="315" t="s">
        <v>62</v>
      </c>
      <c r="S63" s="315" t="s">
        <v>62</v>
      </c>
      <c r="T63" s="315" t="s">
        <v>62</v>
      </c>
      <c r="U63" s="315" t="s">
        <v>62</v>
      </c>
      <c r="V63" s="315" t="s">
        <v>62</v>
      </c>
      <c r="W63" s="315" t="s">
        <v>62</v>
      </c>
      <c r="X63" s="315" t="s">
        <v>62</v>
      </c>
      <c r="Y63" s="315" t="s">
        <v>62</v>
      </c>
      <c r="Z63" s="663" t="str">
        <f t="shared" si="6"/>
        <v>:</v>
      </c>
      <c r="AA63" s="663" t="str">
        <f t="shared" si="7"/>
        <v>:</v>
      </c>
      <c r="AB63" s="663"/>
    </row>
    <row r="64" spans="1:28" ht="18" customHeight="1" thickBot="1">
      <c r="A64" s="320" t="s">
        <v>26</v>
      </c>
      <c r="B64" s="312" t="s">
        <v>55</v>
      </c>
      <c r="C64" s="315" t="s">
        <v>62</v>
      </c>
      <c r="D64" s="315" t="s">
        <v>62</v>
      </c>
      <c r="E64" s="315" t="s">
        <v>62</v>
      </c>
      <c r="F64" s="315" t="s">
        <v>62</v>
      </c>
      <c r="G64" s="315" t="s">
        <v>62</v>
      </c>
      <c r="H64" s="315" t="s">
        <v>62</v>
      </c>
      <c r="I64" s="315" t="s">
        <v>62</v>
      </c>
      <c r="J64" s="315" t="s">
        <v>62</v>
      </c>
      <c r="K64" s="315" t="s">
        <v>62</v>
      </c>
      <c r="L64" s="315" t="s">
        <v>62</v>
      </c>
      <c r="M64" s="315" t="s">
        <v>62</v>
      </c>
      <c r="N64" s="315" t="s">
        <v>62</v>
      </c>
      <c r="O64" s="315" t="s">
        <v>62</v>
      </c>
      <c r="P64" s="315" t="s">
        <v>62</v>
      </c>
      <c r="Q64" s="315" t="s">
        <v>62</v>
      </c>
      <c r="R64" s="315" t="s">
        <v>62</v>
      </c>
      <c r="S64" s="315" t="s">
        <v>62</v>
      </c>
      <c r="T64" s="315" t="s">
        <v>62</v>
      </c>
      <c r="U64" s="315" t="s">
        <v>62</v>
      </c>
      <c r="V64" s="315" t="s">
        <v>62</v>
      </c>
      <c r="W64" s="315" t="s">
        <v>62</v>
      </c>
      <c r="X64" s="315" t="s">
        <v>62</v>
      </c>
      <c r="Y64" s="315" t="s">
        <v>62</v>
      </c>
      <c r="Z64" s="663" t="str">
        <f t="shared" si="6"/>
        <v>:</v>
      </c>
      <c r="AA64" s="663" t="str">
        <f t="shared" si="7"/>
        <v>:</v>
      </c>
      <c r="AB64" s="663"/>
    </row>
    <row r="65" spans="1:28" ht="18" customHeight="1" thickBot="1">
      <c r="A65" s="320" t="s">
        <v>27</v>
      </c>
      <c r="B65" s="312" t="s">
        <v>56</v>
      </c>
      <c r="C65" s="315" t="s">
        <v>62</v>
      </c>
      <c r="D65" s="315" t="s">
        <v>62</v>
      </c>
      <c r="E65" s="315" t="s">
        <v>62</v>
      </c>
      <c r="F65" s="315" t="s">
        <v>62</v>
      </c>
      <c r="G65" s="315" t="s">
        <v>62</v>
      </c>
      <c r="H65" s="315" t="s">
        <v>62</v>
      </c>
      <c r="I65" s="315" t="s">
        <v>62</v>
      </c>
      <c r="J65" s="315" t="s">
        <v>62</v>
      </c>
      <c r="K65" s="315" t="s">
        <v>62</v>
      </c>
      <c r="L65" s="315" t="s">
        <v>62</v>
      </c>
      <c r="M65" s="315" t="s">
        <v>62</v>
      </c>
      <c r="N65" s="315" t="s">
        <v>62</v>
      </c>
      <c r="O65" s="315" t="s">
        <v>62</v>
      </c>
      <c r="P65" s="315" t="s">
        <v>62</v>
      </c>
      <c r="Q65" s="315" t="s">
        <v>62</v>
      </c>
      <c r="R65" s="315" t="s">
        <v>62</v>
      </c>
      <c r="S65" s="315" t="s">
        <v>62</v>
      </c>
      <c r="T65" s="315" t="s">
        <v>62</v>
      </c>
      <c r="U65" s="315" t="s">
        <v>62</v>
      </c>
      <c r="V65" s="315" t="s">
        <v>62</v>
      </c>
      <c r="W65" s="315" t="s">
        <v>62</v>
      </c>
      <c r="X65" s="315" t="s">
        <v>62</v>
      </c>
      <c r="Y65" s="315" t="s">
        <v>62</v>
      </c>
      <c r="Z65" s="663" t="str">
        <f t="shared" si="6"/>
        <v>:</v>
      </c>
      <c r="AA65" s="663" t="str">
        <f t="shared" si="7"/>
        <v>:</v>
      </c>
      <c r="AB65" s="663"/>
    </row>
    <row r="66" spans="1:28" ht="18" customHeight="1">
      <c r="A66" s="510"/>
      <c r="B66" s="510"/>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661"/>
      <c r="AA66" s="661"/>
      <c r="AB66" s="668"/>
    </row>
    <row r="67" spans="1:28" ht="18" customHeight="1">
      <c r="A67" s="504" t="s">
        <v>414</v>
      </c>
      <c r="B67" s="510"/>
      <c r="C67" s="507"/>
      <c r="D67" s="507"/>
      <c r="E67" s="507"/>
      <c r="F67" s="507"/>
      <c r="G67" s="507"/>
      <c r="H67" s="507"/>
      <c r="I67" s="507"/>
      <c r="J67" s="507"/>
      <c r="K67" s="507"/>
      <c r="L67" s="507"/>
      <c r="M67" s="507"/>
      <c r="N67" s="507"/>
      <c r="O67" s="507"/>
      <c r="P67" s="507"/>
      <c r="Q67" s="507"/>
      <c r="R67" s="507"/>
      <c r="S67" s="507"/>
      <c r="T67" s="511"/>
      <c r="U67" s="507"/>
      <c r="V67" s="507"/>
      <c r="W67" s="507"/>
      <c r="X67" s="507"/>
      <c r="Y67" s="507"/>
      <c r="Z67" s="661"/>
      <c r="AA67" s="661"/>
      <c r="AB67" s="668"/>
    </row>
    <row r="68" spans="1:28" ht="18" customHeight="1">
      <c r="A68" s="215"/>
      <c r="B68" s="211"/>
      <c r="C68" s="772" t="s">
        <v>414</v>
      </c>
      <c r="D68" s="772"/>
      <c r="E68" s="772"/>
      <c r="F68" s="772"/>
      <c r="G68" s="772"/>
      <c r="H68" s="772"/>
      <c r="I68" s="772"/>
      <c r="J68" s="772"/>
      <c r="K68" s="772"/>
      <c r="L68" s="772"/>
      <c r="M68" s="772"/>
      <c r="N68" s="772"/>
      <c r="O68" s="772"/>
      <c r="P68" s="772"/>
      <c r="Q68" s="772"/>
      <c r="R68" s="772"/>
      <c r="S68" s="772"/>
      <c r="T68" s="772"/>
      <c r="U68" s="772"/>
      <c r="V68" s="772"/>
      <c r="W68" s="774"/>
      <c r="X68" s="464"/>
      <c r="Y68" s="464"/>
      <c r="Z68" s="767" t="s">
        <v>58</v>
      </c>
      <c r="AA68" s="768"/>
      <c r="AB68" s="255" t="str">
        <f>AB$3</f>
        <v xml:space="preserve">Annual rate of change
</v>
      </c>
    </row>
    <row r="69" spans="1:28" ht="26.25" thickBot="1">
      <c r="A69" s="215"/>
      <c r="B69" s="216"/>
      <c r="C69" s="465">
        <v>2000</v>
      </c>
      <c r="D69" s="464">
        <v>2001</v>
      </c>
      <c r="E69" s="203">
        <v>2002</v>
      </c>
      <c r="F69" s="464">
        <v>2003</v>
      </c>
      <c r="G69" s="203">
        <v>2004</v>
      </c>
      <c r="H69" s="464">
        <v>2005</v>
      </c>
      <c r="I69" s="203">
        <v>2006</v>
      </c>
      <c r="J69" s="464">
        <v>2007</v>
      </c>
      <c r="K69" s="203">
        <v>2008</v>
      </c>
      <c r="L69" s="464">
        <v>2009</v>
      </c>
      <c r="M69" s="203">
        <v>2010</v>
      </c>
      <c r="N69" s="464">
        <v>2011</v>
      </c>
      <c r="O69" s="203">
        <v>2012</v>
      </c>
      <c r="P69" s="465">
        <v>2013</v>
      </c>
      <c r="Q69" s="203">
        <v>2014</v>
      </c>
      <c r="R69" s="464">
        <v>2015</v>
      </c>
      <c r="S69" s="203">
        <v>2016</v>
      </c>
      <c r="T69" s="203" t="s">
        <v>412</v>
      </c>
      <c r="U69" s="203">
        <v>2018</v>
      </c>
      <c r="V69" s="203">
        <v>2019</v>
      </c>
      <c r="W69" s="203">
        <v>2020</v>
      </c>
      <c r="X69" s="203">
        <v>2021</v>
      </c>
      <c r="Y69" s="203">
        <v>2022</v>
      </c>
      <c r="Z69" s="213" t="str">
        <f>Z4</f>
        <v>2022/2021</v>
      </c>
      <c r="AA69" s="557" t="str">
        <f>AA4</f>
        <v>2022/5-year average</v>
      </c>
      <c r="AB69" s="557" t="str">
        <f>AB4</f>
        <v>2012-2022</v>
      </c>
    </row>
    <row r="70" spans="1:28" ht="18" customHeight="1" thickBot="1">
      <c r="A70" s="558" t="s">
        <v>373</v>
      </c>
      <c r="B70" s="559"/>
      <c r="C70" s="560">
        <f t="shared" ref="C70:Y70" si="9">IF(ISNUMBER(C38/C5),C38/C5,":")</f>
        <v>18.359026562748525</v>
      </c>
      <c r="D70" s="560">
        <f t="shared" si="9"/>
        <v>18.617832038475772</v>
      </c>
      <c r="E70" s="560">
        <f t="shared" si="9"/>
        <v>20.02986718496923</v>
      </c>
      <c r="F70" s="560">
        <f t="shared" si="9"/>
        <v>19.4635902470954</v>
      </c>
      <c r="G70" s="560">
        <f t="shared" si="9"/>
        <v>19.516112026359139</v>
      </c>
      <c r="H70" s="560">
        <f t="shared" si="9"/>
        <v>19.392758665966387</v>
      </c>
      <c r="I70" s="560">
        <f t="shared" si="9"/>
        <v>22.701308741254117</v>
      </c>
      <c r="J70" s="560">
        <f t="shared" si="9"/>
        <v>20.994888415924013</v>
      </c>
      <c r="K70" s="560">
        <f t="shared" si="9"/>
        <v>20.875576458624636</v>
      </c>
      <c r="L70" s="560">
        <f t="shared" si="9"/>
        <v>20.649745562341277</v>
      </c>
      <c r="M70" s="560">
        <f t="shared" si="9"/>
        <v>21.330369733614077</v>
      </c>
      <c r="N70" s="560">
        <f t="shared" si="9"/>
        <v>19.979061060937447</v>
      </c>
      <c r="O70" s="560">
        <f t="shared" si="9"/>
        <v>20.067343586888441</v>
      </c>
      <c r="P70" s="560">
        <f t="shared" si="9"/>
        <v>22.14886790582235</v>
      </c>
      <c r="Q70" s="560">
        <f t="shared" si="9"/>
        <v>21.995011679391975</v>
      </c>
      <c r="R70" s="560">
        <f t="shared" si="9"/>
        <v>20.737934108811711</v>
      </c>
      <c r="S70" s="560">
        <f t="shared" si="9"/>
        <v>22.767162067289519</v>
      </c>
      <c r="T70" s="560">
        <f t="shared" si="9"/>
        <v>22.857122854991196</v>
      </c>
      <c r="U70" s="560">
        <f t="shared" si="9"/>
        <v>23.877287636191724</v>
      </c>
      <c r="V70" s="560">
        <f t="shared" si="9"/>
        <v>22.437952854920965</v>
      </c>
      <c r="W70" s="560">
        <f t="shared" si="9"/>
        <v>23.187993188139526</v>
      </c>
      <c r="X70" s="560">
        <f t="shared" si="9"/>
        <v>23.969426139733578</v>
      </c>
      <c r="Y70" s="560">
        <f t="shared" si="9"/>
        <v>21.97082563201711</v>
      </c>
      <c r="Z70" s="678">
        <f>IF(ISNUMBER(Y70),(Y70/X70-1)*100,":")</f>
        <v>-8.3381241422523349</v>
      </c>
      <c r="AA70" s="678">
        <f>IF(ISNUMBER(Y70),(Y70/((SUM(T70:X70)-MIN(T70:X70)-MAX(T70:X70))/3)-1)*100,":")</f>
        <v>-5.7348239938395</v>
      </c>
      <c r="AB70" s="693">
        <f>((((SUM(U70:Y70)-MIN(U70:Y70)-MAX(U70:Y70))/3)/((SUM(K70:O70)-MIN(K70:O70)-MAX(K70:O70))/3))^(1/($Y$4-$O$4))-1)*100</f>
        <v>1.2156342996896052</v>
      </c>
    </row>
    <row r="71" spans="1:28" ht="18" customHeight="1" thickBot="1">
      <c r="A71" s="320" t="s">
        <v>3</v>
      </c>
      <c r="B71" s="312" t="s">
        <v>30</v>
      </c>
      <c r="C71" s="315" t="str">
        <f t="shared" ref="C71:Y71" si="10">IF(ISNUMBER(C39/C6),C39/C6,":")</f>
        <v>:</v>
      </c>
      <c r="D71" s="315" t="str">
        <f t="shared" si="10"/>
        <v>:</v>
      </c>
      <c r="E71" s="315" t="str">
        <f t="shared" si="10"/>
        <v>:</v>
      </c>
      <c r="F71" s="315" t="str">
        <f t="shared" si="10"/>
        <v>:</v>
      </c>
      <c r="G71" s="315" t="str">
        <f t="shared" si="10"/>
        <v>:</v>
      </c>
      <c r="H71" s="315" t="str">
        <f t="shared" si="10"/>
        <v>:</v>
      </c>
      <c r="I71" s="315" t="str">
        <f t="shared" si="10"/>
        <v>:</v>
      </c>
      <c r="J71" s="315" t="str">
        <f t="shared" si="10"/>
        <v>:</v>
      </c>
      <c r="K71" s="315" t="str">
        <f t="shared" si="10"/>
        <v>:</v>
      </c>
      <c r="L71" s="315" t="str">
        <f t="shared" si="10"/>
        <v>:</v>
      </c>
      <c r="M71" s="315" t="str">
        <f t="shared" si="10"/>
        <v>:</v>
      </c>
      <c r="N71" s="315" t="str">
        <f t="shared" si="10"/>
        <v>:</v>
      </c>
      <c r="O71" s="315" t="str">
        <f t="shared" si="10"/>
        <v>:</v>
      </c>
      <c r="P71" s="315" t="str">
        <f t="shared" si="10"/>
        <v>:</v>
      </c>
      <c r="Q71" s="315" t="str">
        <f t="shared" si="10"/>
        <v>:</v>
      </c>
      <c r="R71" s="315" t="str">
        <f t="shared" si="10"/>
        <v>:</v>
      </c>
      <c r="S71" s="315" t="str">
        <f t="shared" si="10"/>
        <v>:</v>
      </c>
      <c r="T71" s="315" t="str">
        <f t="shared" si="10"/>
        <v>:</v>
      </c>
      <c r="U71" s="315" t="str">
        <f t="shared" si="10"/>
        <v>:</v>
      </c>
      <c r="V71" s="315" t="str">
        <f t="shared" si="10"/>
        <v>:</v>
      </c>
      <c r="W71" s="315" t="str">
        <f t="shared" si="10"/>
        <v>:</v>
      </c>
      <c r="X71" s="315" t="str">
        <f t="shared" si="10"/>
        <v>:</v>
      </c>
      <c r="Y71" s="315" t="str">
        <f t="shared" si="10"/>
        <v>:</v>
      </c>
      <c r="Z71" s="663" t="str">
        <f>IF(ISNUMBER(Y71),(Y71/X71-1)*100,":")</f>
        <v>:</v>
      </c>
      <c r="AA71" s="663" t="str">
        <f>IF(ISNUMBER(Y71),(Y71/((SUM(T71:X71)-MIN(T71:X71)-MAX(T71:X71))/3)-1)*100,":")</f>
        <v>:</v>
      </c>
      <c r="AB71" s="663"/>
    </row>
    <row r="72" spans="1:28" ht="18" customHeight="1" thickBot="1">
      <c r="A72" s="320" t="s">
        <v>4</v>
      </c>
      <c r="B72" s="312" t="s">
        <v>31</v>
      </c>
      <c r="C72" s="315" t="str">
        <f t="shared" ref="C72:Y72" si="11">IF(ISNUMBER(C40/C7),C40/C7,":")</f>
        <v>:</v>
      </c>
      <c r="D72" s="315" t="str">
        <f t="shared" si="11"/>
        <v>:</v>
      </c>
      <c r="E72" s="315" t="str">
        <f t="shared" si="11"/>
        <v>:</v>
      </c>
      <c r="F72" s="315" t="str">
        <f t="shared" si="11"/>
        <v>:</v>
      </c>
      <c r="G72" s="315" t="str">
        <f t="shared" si="11"/>
        <v>:</v>
      </c>
      <c r="H72" s="315" t="str">
        <f t="shared" si="11"/>
        <v>:</v>
      </c>
      <c r="I72" s="315" t="str">
        <f t="shared" si="11"/>
        <v>:</v>
      </c>
      <c r="J72" s="315" t="str">
        <f t="shared" si="11"/>
        <v>:</v>
      </c>
      <c r="K72" s="315" t="str">
        <f t="shared" si="11"/>
        <v>:</v>
      </c>
      <c r="L72" s="315" t="str">
        <f t="shared" si="11"/>
        <v>:</v>
      </c>
      <c r="M72" s="315" t="str">
        <f t="shared" si="11"/>
        <v>:</v>
      </c>
      <c r="N72" s="315" t="str">
        <f t="shared" si="11"/>
        <v>:</v>
      </c>
      <c r="O72" s="315" t="str">
        <f t="shared" si="11"/>
        <v>:</v>
      </c>
      <c r="P72" s="315" t="str">
        <f t="shared" si="11"/>
        <v>:</v>
      </c>
      <c r="Q72" s="315" t="str">
        <f t="shared" si="11"/>
        <v>:</v>
      </c>
      <c r="R72" s="315" t="str">
        <f t="shared" si="11"/>
        <v>:</v>
      </c>
      <c r="S72" s="315" t="str">
        <f t="shared" si="11"/>
        <v>:</v>
      </c>
      <c r="T72" s="315" t="str">
        <f t="shared" si="11"/>
        <v>:</v>
      </c>
      <c r="U72" s="315" t="str">
        <f t="shared" si="11"/>
        <v>:</v>
      </c>
      <c r="V72" s="315" t="str">
        <f t="shared" si="11"/>
        <v>:</v>
      </c>
      <c r="W72" s="315" t="str">
        <f t="shared" si="11"/>
        <v>:</v>
      </c>
      <c r="X72" s="315" t="str">
        <f t="shared" si="11"/>
        <v>:</v>
      </c>
      <c r="Y72" s="315" t="str">
        <f t="shared" si="11"/>
        <v>:</v>
      </c>
      <c r="Z72" s="663" t="str">
        <f t="shared" ref="Z72:Z97" si="12">IF(ISNUMBER(Y72),(Y72/X72-1)*100,":")</f>
        <v>:</v>
      </c>
      <c r="AA72" s="663" t="str">
        <f t="shared" ref="AA72:AA97" si="13">IF(ISNUMBER(Y72),(Y72/((SUM(T72:X72)-MIN(T72:X72)-MAX(T72:X72))/3)-1)*100,":")</f>
        <v>:</v>
      </c>
      <c r="AB72" s="663"/>
    </row>
    <row r="73" spans="1:28" ht="18" customHeight="1" thickBot="1">
      <c r="A73" s="320" t="s">
        <v>340</v>
      </c>
      <c r="B73" s="312" t="s">
        <v>32</v>
      </c>
      <c r="C73" s="315" t="str">
        <f t="shared" ref="C73:Y73" si="14">IF(ISNUMBER(C41/C8),C41/C8,":")</f>
        <v>:</v>
      </c>
      <c r="D73" s="315" t="str">
        <f t="shared" si="14"/>
        <v>:</v>
      </c>
      <c r="E73" s="315" t="str">
        <f t="shared" si="14"/>
        <v>:</v>
      </c>
      <c r="F73" s="315" t="str">
        <f t="shared" si="14"/>
        <v>:</v>
      </c>
      <c r="G73" s="315" t="str">
        <f t="shared" si="14"/>
        <v>:</v>
      </c>
      <c r="H73" s="315" t="str">
        <f t="shared" si="14"/>
        <v>:</v>
      </c>
      <c r="I73" s="315" t="str">
        <f t="shared" si="14"/>
        <v>:</v>
      </c>
      <c r="J73" s="315" t="str">
        <f t="shared" si="14"/>
        <v>:</v>
      </c>
      <c r="K73" s="315" t="str">
        <f t="shared" si="14"/>
        <v>:</v>
      </c>
      <c r="L73" s="315" t="str">
        <f t="shared" si="14"/>
        <v>:</v>
      </c>
      <c r="M73" s="315" t="str">
        <f t="shared" si="14"/>
        <v>:</v>
      </c>
      <c r="N73" s="315" t="str">
        <f t="shared" si="14"/>
        <v>:</v>
      </c>
      <c r="O73" s="315" t="str">
        <f t="shared" si="14"/>
        <v>:</v>
      </c>
      <c r="P73" s="315" t="str">
        <f t="shared" si="14"/>
        <v>:</v>
      </c>
      <c r="Q73" s="315" t="str">
        <f t="shared" si="14"/>
        <v>:</v>
      </c>
      <c r="R73" s="315" t="str">
        <f t="shared" si="14"/>
        <v>:</v>
      </c>
      <c r="S73" s="315" t="str">
        <f t="shared" si="14"/>
        <v>:</v>
      </c>
      <c r="T73" s="315" t="str">
        <f t="shared" si="14"/>
        <v>:</v>
      </c>
      <c r="U73" s="315" t="str">
        <f t="shared" si="14"/>
        <v>:</v>
      </c>
      <c r="V73" s="315" t="str">
        <f t="shared" si="14"/>
        <v>:</v>
      </c>
      <c r="W73" s="315" t="str">
        <f t="shared" si="14"/>
        <v>:</v>
      </c>
      <c r="X73" s="315" t="str">
        <f t="shared" si="14"/>
        <v>:</v>
      </c>
      <c r="Y73" s="315" t="str">
        <f t="shared" si="14"/>
        <v>:</v>
      </c>
      <c r="Z73" s="663" t="str">
        <f t="shared" si="12"/>
        <v>:</v>
      </c>
      <c r="AA73" s="663" t="str">
        <f t="shared" si="13"/>
        <v>:</v>
      </c>
      <c r="AB73" s="663"/>
    </row>
    <row r="74" spans="1:28" ht="18" customHeight="1" thickBot="1">
      <c r="A74" s="320" t="s">
        <v>5</v>
      </c>
      <c r="B74" s="312" t="s">
        <v>33</v>
      </c>
      <c r="C74" s="315" t="str">
        <f t="shared" ref="C74:Y74" si="15">IF(ISNUMBER(C42/C9),C42/C9,":")</f>
        <v>:</v>
      </c>
      <c r="D74" s="315" t="str">
        <f t="shared" si="15"/>
        <v>:</v>
      </c>
      <c r="E74" s="315" t="str">
        <f t="shared" si="15"/>
        <v>:</v>
      </c>
      <c r="F74" s="315" t="str">
        <f t="shared" si="15"/>
        <v>:</v>
      </c>
      <c r="G74" s="315" t="str">
        <f t="shared" si="15"/>
        <v>:</v>
      </c>
      <c r="H74" s="315" t="str">
        <f t="shared" si="15"/>
        <v>:</v>
      </c>
      <c r="I74" s="315" t="str">
        <f t="shared" si="15"/>
        <v>:</v>
      </c>
      <c r="J74" s="315" t="str">
        <f t="shared" si="15"/>
        <v>:</v>
      </c>
      <c r="K74" s="315" t="str">
        <f t="shared" si="15"/>
        <v>:</v>
      </c>
      <c r="L74" s="315" t="str">
        <f t="shared" si="15"/>
        <v>:</v>
      </c>
      <c r="M74" s="315" t="str">
        <f t="shared" si="15"/>
        <v>:</v>
      </c>
      <c r="N74" s="315" t="str">
        <f t="shared" si="15"/>
        <v>:</v>
      </c>
      <c r="O74" s="315" t="str">
        <f t="shared" si="15"/>
        <v>:</v>
      </c>
      <c r="P74" s="315" t="str">
        <f t="shared" si="15"/>
        <v>:</v>
      </c>
      <c r="Q74" s="315" t="str">
        <f t="shared" si="15"/>
        <v>:</v>
      </c>
      <c r="R74" s="315" t="str">
        <f t="shared" si="15"/>
        <v>:</v>
      </c>
      <c r="S74" s="315" t="str">
        <f t="shared" si="15"/>
        <v>:</v>
      </c>
      <c r="T74" s="315" t="str">
        <f t="shared" si="15"/>
        <v>:</v>
      </c>
      <c r="U74" s="315" t="str">
        <f t="shared" si="15"/>
        <v>:</v>
      </c>
      <c r="V74" s="315" t="str">
        <f t="shared" si="15"/>
        <v>:</v>
      </c>
      <c r="W74" s="315" t="str">
        <f t="shared" si="15"/>
        <v>:</v>
      </c>
      <c r="X74" s="315" t="str">
        <f t="shared" si="15"/>
        <v>:</v>
      </c>
      <c r="Y74" s="315" t="str">
        <f t="shared" si="15"/>
        <v>:</v>
      </c>
      <c r="Z74" s="663" t="str">
        <f t="shared" si="12"/>
        <v>:</v>
      </c>
      <c r="AA74" s="663" t="str">
        <f t="shared" si="13"/>
        <v>:</v>
      </c>
      <c r="AB74" s="663"/>
    </row>
    <row r="75" spans="1:28" ht="18" customHeight="1" thickBot="1">
      <c r="A75" s="320" t="s">
        <v>28</v>
      </c>
      <c r="B75" s="312" t="s">
        <v>34</v>
      </c>
      <c r="C75" s="315" t="str">
        <f t="shared" ref="C75:Y75" si="16">IF(ISNUMBER(C43/C10),C43/C10,":")</f>
        <v>:</v>
      </c>
      <c r="D75" s="315" t="str">
        <f t="shared" si="16"/>
        <v>:</v>
      </c>
      <c r="E75" s="315" t="str">
        <f t="shared" si="16"/>
        <v>:</v>
      </c>
      <c r="F75" s="315" t="str">
        <f t="shared" si="16"/>
        <v>:</v>
      </c>
      <c r="G75" s="315" t="str">
        <f t="shared" si="16"/>
        <v>:</v>
      </c>
      <c r="H75" s="315" t="str">
        <f t="shared" si="16"/>
        <v>:</v>
      </c>
      <c r="I75" s="315" t="str">
        <f t="shared" si="16"/>
        <v>:</v>
      </c>
      <c r="J75" s="315" t="str">
        <f t="shared" si="16"/>
        <v>:</v>
      </c>
      <c r="K75" s="315" t="str">
        <f t="shared" si="16"/>
        <v>:</v>
      </c>
      <c r="L75" s="315" t="str">
        <f t="shared" si="16"/>
        <v>:</v>
      </c>
      <c r="M75" s="315" t="str">
        <f t="shared" si="16"/>
        <v>:</v>
      </c>
      <c r="N75" s="315" t="str">
        <f t="shared" si="16"/>
        <v>:</v>
      </c>
      <c r="O75" s="315" t="str">
        <f t="shared" si="16"/>
        <v>:</v>
      </c>
      <c r="P75" s="315" t="str">
        <f t="shared" si="16"/>
        <v>:</v>
      </c>
      <c r="Q75" s="315" t="str">
        <f t="shared" si="16"/>
        <v>:</v>
      </c>
      <c r="R75" s="315" t="str">
        <f t="shared" si="16"/>
        <v>:</v>
      </c>
      <c r="S75" s="315" t="str">
        <f t="shared" si="16"/>
        <v>:</v>
      </c>
      <c r="T75" s="315" t="str">
        <f t="shared" si="16"/>
        <v>:</v>
      </c>
      <c r="U75" s="315" t="str">
        <f t="shared" si="16"/>
        <v>:</v>
      </c>
      <c r="V75" s="315" t="str">
        <f t="shared" si="16"/>
        <v>:</v>
      </c>
      <c r="W75" s="315" t="str">
        <f t="shared" si="16"/>
        <v>:</v>
      </c>
      <c r="X75" s="315" t="str">
        <f t="shared" si="16"/>
        <v>:</v>
      </c>
      <c r="Y75" s="315" t="str">
        <f t="shared" si="16"/>
        <v>:</v>
      </c>
      <c r="Z75" s="663" t="str">
        <f t="shared" si="12"/>
        <v>:</v>
      </c>
      <c r="AA75" s="663" t="str">
        <f t="shared" si="13"/>
        <v>:</v>
      </c>
      <c r="AB75" s="663"/>
    </row>
    <row r="76" spans="1:28" ht="18" customHeight="1" thickBot="1">
      <c r="A76" s="320" t="s">
        <v>6</v>
      </c>
      <c r="B76" s="312" t="s">
        <v>35</v>
      </c>
      <c r="C76" s="315" t="str">
        <f t="shared" ref="C76:Y76" si="17">IF(ISNUMBER(C44/C11),C44/C11,":")</f>
        <v>:</v>
      </c>
      <c r="D76" s="315" t="str">
        <f t="shared" si="17"/>
        <v>:</v>
      </c>
      <c r="E76" s="315" t="str">
        <f t="shared" si="17"/>
        <v>:</v>
      </c>
      <c r="F76" s="315" t="str">
        <f t="shared" si="17"/>
        <v>:</v>
      </c>
      <c r="G76" s="315" t="str">
        <f t="shared" si="17"/>
        <v>:</v>
      </c>
      <c r="H76" s="315" t="str">
        <f t="shared" si="17"/>
        <v>:</v>
      </c>
      <c r="I76" s="315" t="str">
        <f t="shared" si="17"/>
        <v>:</v>
      </c>
      <c r="J76" s="315" t="str">
        <f t="shared" si="17"/>
        <v>:</v>
      </c>
      <c r="K76" s="315" t="str">
        <f t="shared" si="17"/>
        <v>:</v>
      </c>
      <c r="L76" s="315" t="str">
        <f t="shared" si="17"/>
        <v>:</v>
      </c>
      <c r="M76" s="315" t="str">
        <f t="shared" si="17"/>
        <v>:</v>
      </c>
      <c r="N76" s="315" t="str">
        <f t="shared" si="17"/>
        <v>:</v>
      </c>
      <c r="O76" s="315" t="str">
        <f t="shared" si="17"/>
        <v>:</v>
      </c>
      <c r="P76" s="315" t="str">
        <f t="shared" si="17"/>
        <v>:</v>
      </c>
      <c r="Q76" s="315" t="str">
        <f t="shared" si="17"/>
        <v>:</v>
      </c>
      <c r="R76" s="315" t="str">
        <f t="shared" si="17"/>
        <v>:</v>
      </c>
      <c r="S76" s="315" t="str">
        <f t="shared" si="17"/>
        <v>:</v>
      </c>
      <c r="T76" s="315" t="str">
        <f t="shared" si="17"/>
        <v>:</v>
      </c>
      <c r="U76" s="315" t="str">
        <f t="shared" si="17"/>
        <v>:</v>
      </c>
      <c r="V76" s="315" t="str">
        <f t="shared" si="17"/>
        <v>:</v>
      </c>
      <c r="W76" s="315" t="str">
        <f t="shared" si="17"/>
        <v>:</v>
      </c>
      <c r="X76" s="315" t="str">
        <f t="shared" si="17"/>
        <v>:</v>
      </c>
      <c r="Y76" s="315" t="str">
        <f t="shared" si="17"/>
        <v>:</v>
      </c>
      <c r="Z76" s="663" t="str">
        <f t="shared" si="12"/>
        <v>:</v>
      </c>
      <c r="AA76" s="663" t="str">
        <f t="shared" si="13"/>
        <v>:</v>
      </c>
      <c r="AB76" s="663"/>
    </row>
    <row r="77" spans="1:28" ht="18" customHeight="1" thickBot="1">
      <c r="A77" s="320" t="s">
        <v>7</v>
      </c>
      <c r="B77" s="312" t="s">
        <v>36</v>
      </c>
      <c r="C77" s="315" t="str">
        <f t="shared" ref="C77:Y77" si="18">IF(ISNUMBER(C45/C12),C45/C12,":")</f>
        <v>:</v>
      </c>
      <c r="D77" s="315" t="str">
        <f t="shared" si="18"/>
        <v>:</v>
      </c>
      <c r="E77" s="315" t="str">
        <f t="shared" si="18"/>
        <v>:</v>
      </c>
      <c r="F77" s="315" t="str">
        <f t="shared" si="18"/>
        <v>:</v>
      </c>
      <c r="G77" s="315" t="str">
        <f t="shared" si="18"/>
        <v>:</v>
      </c>
      <c r="H77" s="315" t="str">
        <f t="shared" si="18"/>
        <v>:</v>
      </c>
      <c r="I77" s="315" t="str">
        <f t="shared" si="18"/>
        <v>:</v>
      </c>
      <c r="J77" s="315" t="str">
        <f t="shared" si="18"/>
        <v>:</v>
      </c>
      <c r="K77" s="315" t="str">
        <f t="shared" si="18"/>
        <v>:</v>
      </c>
      <c r="L77" s="315" t="str">
        <f t="shared" si="18"/>
        <v>:</v>
      </c>
      <c r="M77" s="315" t="str">
        <f t="shared" si="18"/>
        <v>:</v>
      </c>
      <c r="N77" s="315" t="str">
        <f t="shared" si="18"/>
        <v>:</v>
      </c>
      <c r="O77" s="315" t="str">
        <f t="shared" si="18"/>
        <v>:</v>
      </c>
      <c r="P77" s="315" t="str">
        <f t="shared" si="18"/>
        <v>:</v>
      </c>
      <c r="Q77" s="315" t="str">
        <f t="shared" si="18"/>
        <v>:</v>
      </c>
      <c r="R77" s="315" t="str">
        <f t="shared" si="18"/>
        <v>:</v>
      </c>
      <c r="S77" s="315" t="str">
        <f t="shared" si="18"/>
        <v>:</v>
      </c>
      <c r="T77" s="315" t="str">
        <f t="shared" si="18"/>
        <v>:</v>
      </c>
      <c r="U77" s="315" t="str">
        <f t="shared" si="18"/>
        <v>:</v>
      </c>
      <c r="V77" s="315" t="str">
        <f t="shared" si="18"/>
        <v>:</v>
      </c>
      <c r="W77" s="315" t="str">
        <f t="shared" si="18"/>
        <v>:</v>
      </c>
      <c r="X77" s="315" t="str">
        <f t="shared" si="18"/>
        <v>:</v>
      </c>
      <c r="Y77" s="315" t="str">
        <f t="shared" si="18"/>
        <v>:</v>
      </c>
      <c r="Z77" s="663" t="str">
        <f t="shared" si="12"/>
        <v>:</v>
      </c>
      <c r="AA77" s="663" t="str">
        <f t="shared" si="13"/>
        <v>:</v>
      </c>
      <c r="AB77" s="663"/>
    </row>
    <row r="78" spans="1:28" ht="18" customHeight="1" thickBot="1">
      <c r="A78" s="320" t="s">
        <v>8</v>
      </c>
      <c r="B78" s="312" t="s">
        <v>37</v>
      </c>
      <c r="C78" s="315">
        <f t="shared" ref="C78:Y78" si="19">IF(ISNUMBER(C46/C13),C46/C13,":")</f>
        <v>21.844627299128753</v>
      </c>
      <c r="D78" s="315">
        <f t="shared" si="19"/>
        <v>21.705029013539654</v>
      </c>
      <c r="E78" s="315">
        <f t="shared" si="19"/>
        <v>28.753056234718827</v>
      </c>
      <c r="F78" s="315">
        <f t="shared" si="19"/>
        <v>22.339473684210525</v>
      </c>
      <c r="G78" s="315">
        <f t="shared" si="19"/>
        <v>20.028795811518325</v>
      </c>
      <c r="H78" s="315">
        <f t="shared" si="19"/>
        <v>26.558746736292431</v>
      </c>
      <c r="I78" s="315">
        <f t="shared" si="19"/>
        <v>22.339425587467364</v>
      </c>
      <c r="J78" s="315">
        <f t="shared" si="19"/>
        <v>24.556962025316455</v>
      </c>
      <c r="K78" s="315">
        <f t="shared" si="19"/>
        <v>21.0126582278481</v>
      </c>
      <c r="L78" s="315">
        <f t="shared" si="19"/>
        <v>26.282122905027933</v>
      </c>
      <c r="M78" s="315">
        <f t="shared" si="19"/>
        <v>25.229469236862954</v>
      </c>
      <c r="N78" s="315">
        <f t="shared" si="19"/>
        <v>23.214953271028033</v>
      </c>
      <c r="O78" s="315">
        <f t="shared" si="19"/>
        <v>22.45065229722065</v>
      </c>
      <c r="P78" s="315">
        <f t="shared" si="19"/>
        <v>26.550111358574608</v>
      </c>
      <c r="Q78" s="315">
        <f t="shared" si="19"/>
        <v>23.636238658234809</v>
      </c>
      <c r="R78" s="315">
        <f t="shared" si="19"/>
        <v>23.810927779280497</v>
      </c>
      <c r="S78" s="315">
        <f t="shared" si="19"/>
        <v>27.67202775149795</v>
      </c>
      <c r="T78" s="315">
        <f t="shared" si="19"/>
        <v>32.463513513513512</v>
      </c>
      <c r="U78" s="315">
        <f t="shared" si="19"/>
        <v>28.898417721518989</v>
      </c>
      <c r="V78" s="315">
        <f t="shared" si="19"/>
        <v>28.003957783641162</v>
      </c>
      <c r="W78" s="315">
        <f t="shared" si="19"/>
        <v>28.975163398692807</v>
      </c>
      <c r="X78" s="315">
        <f t="shared" si="19"/>
        <v>29.157519600855309</v>
      </c>
      <c r="Y78" s="315">
        <f t="shared" si="19"/>
        <v>28.781583198707594</v>
      </c>
      <c r="Z78" s="663">
        <f>IF(ISNUMBER(Y78),(Y78/X78-1)*100,":")</f>
        <v>-1.2893291586321576</v>
      </c>
      <c r="AA78" s="663">
        <f>IF(ISNUMBER(Y78),(Y78/((SUM(T78:X78)-MIN(T78:X78)-MAX(T78:X78))/3)-1)*100,":")</f>
        <v>-0.78862742083900539</v>
      </c>
      <c r="AB78" s="663">
        <f t="shared" ref="AB78:AB92" si="20">((((SUM(U78:Y78)-MIN(U78:Y78)-MAX(U78:Y78))/3)/((SUM(K78:O78)-MIN(K78:O78)-MAX(K78:O78))/3))^(1/($Y$4-$O$4))-1)*100</f>
        <v>2.0276393878545296</v>
      </c>
    </row>
    <row r="79" spans="1:28" ht="18" customHeight="1" thickBot="1">
      <c r="A79" s="320" t="s">
        <v>9</v>
      </c>
      <c r="B79" s="312" t="s">
        <v>38</v>
      </c>
      <c r="C79" s="315">
        <f t="shared" ref="C79:Y79" si="21">IF(ISNUMBER(C47/C14),C47/C14,":")</f>
        <v>19.080908445706175</v>
      </c>
      <c r="D79" s="315">
        <f t="shared" si="21"/>
        <v>20.987690079652427</v>
      </c>
      <c r="E79" s="315">
        <f t="shared" si="21"/>
        <v>21.884047267355982</v>
      </c>
      <c r="F79" s="315">
        <f t="shared" si="21"/>
        <v>22.311403508771928</v>
      </c>
      <c r="G79" s="315">
        <f t="shared" si="21"/>
        <v>20.39130434782609</v>
      </c>
      <c r="H79" s="315">
        <f t="shared" si="21"/>
        <v>17.100144092219018</v>
      </c>
      <c r="I79" s="315">
        <f t="shared" si="21"/>
        <v>24.257426449585836</v>
      </c>
      <c r="J79" s="315">
        <f t="shared" si="21"/>
        <v>18.787056081173727</v>
      </c>
      <c r="K79" s="315">
        <f t="shared" si="21"/>
        <v>21.87230006690962</v>
      </c>
      <c r="L79" s="315">
        <f t="shared" si="21"/>
        <v>18.118176188769027</v>
      </c>
      <c r="M79" s="315">
        <f t="shared" si="21"/>
        <v>20.240350308141423</v>
      </c>
      <c r="N79" s="315">
        <f t="shared" si="21"/>
        <v>18.39766349040595</v>
      </c>
      <c r="O79" s="315">
        <f t="shared" si="21"/>
        <v>19.438276882604406</v>
      </c>
      <c r="P79" s="315">
        <f t="shared" si="21"/>
        <v>23.534328358208956</v>
      </c>
      <c r="Q79" s="315">
        <f t="shared" si="21"/>
        <v>23.704178537511872</v>
      </c>
      <c r="R79" s="315">
        <f t="shared" si="21"/>
        <v>21.241738653503358</v>
      </c>
      <c r="S79" s="315">
        <f t="shared" si="21"/>
        <v>24.78750791306183</v>
      </c>
      <c r="T79" s="315">
        <f t="shared" si="21"/>
        <v>23.892747847128319</v>
      </c>
      <c r="U79" s="315">
        <f t="shared" si="21"/>
        <v>26.067822101267637</v>
      </c>
      <c r="V79" s="315">
        <f t="shared" si="21"/>
        <v>22.998146960302186</v>
      </c>
      <c r="W79" s="315">
        <f t="shared" si="21"/>
        <v>23.694182668461703</v>
      </c>
      <c r="X79" s="315">
        <f t="shared" si="21"/>
        <v>25.178459174408051</v>
      </c>
      <c r="Y79" s="315">
        <f t="shared" si="21"/>
        <v>21.354991851484446</v>
      </c>
      <c r="Z79" s="663">
        <f>IF(ISNUMBER(Y79),(Y79/X79-1)*100,":")</f>
        <v>-15.185469835302168</v>
      </c>
      <c r="AA79" s="663">
        <f>IF(ISNUMBER(Y79),(Y79/((SUM(T79:X79)-MIN(T79:X79)-MAX(T79:X79))/3)-1)*100,":")</f>
        <v>-11.95680277754445</v>
      </c>
      <c r="AB79" s="663">
        <f t="shared" si="20"/>
        <v>2.1539946669987708</v>
      </c>
    </row>
    <row r="80" spans="1:28" ht="18" customHeight="1" thickBot="1">
      <c r="A80" s="320" t="s">
        <v>10</v>
      </c>
      <c r="B80" s="312" t="s">
        <v>39</v>
      </c>
      <c r="C80" s="315" t="str">
        <f t="shared" ref="C80:Y80" si="22">IF(ISNUMBER(C48/C15),C48/C15,":")</f>
        <v>:</v>
      </c>
      <c r="D80" s="315" t="str">
        <f t="shared" si="22"/>
        <v>:</v>
      </c>
      <c r="E80" s="315" t="str">
        <f t="shared" si="22"/>
        <v>:</v>
      </c>
      <c r="F80" s="315" t="str">
        <f t="shared" si="22"/>
        <v>:</v>
      </c>
      <c r="G80" s="315" t="str">
        <f t="shared" si="22"/>
        <v>:</v>
      </c>
      <c r="H80" s="315" t="str">
        <f t="shared" si="22"/>
        <v>:</v>
      </c>
      <c r="I80" s="315" t="str">
        <f t="shared" si="22"/>
        <v>:</v>
      </c>
      <c r="J80" s="315">
        <f t="shared" si="22"/>
        <v>6.2876712328767121</v>
      </c>
      <c r="K80" s="315">
        <f t="shared" si="22"/>
        <v>7.4868421052631584</v>
      </c>
      <c r="L80" s="315">
        <f t="shared" si="22"/>
        <v>7.7323943661971839</v>
      </c>
      <c r="M80" s="315">
        <f t="shared" si="22"/>
        <v>8.3150684931506849</v>
      </c>
      <c r="N80" s="315">
        <f t="shared" si="22"/>
        <v>7.9733333333333336</v>
      </c>
      <c r="O80" s="315">
        <f t="shared" si="22"/>
        <v>5.3974358974358969</v>
      </c>
      <c r="P80" s="315">
        <f t="shared" si="22"/>
        <v>5.2151898734177218</v>
      </c>
      <c r="Q80" s="315" t="str">
        <f t="shared" si="22"/>
        <v>:</v>
      </c>
      <c r="R80" s="315">
        <f t="shared" si="22"/>
        <v>4.5308641975308639</v>
      </c>
      <c r="S80" s="315">
        <f t="shared" si="22"/>
        <v>4.4563106796116498</v>
      </c>
      <c r="T80" s="315">
        <f t="shared" si="22"/>
        <v>10.84</v>
      </c>
      <c r="U80" s="315">
        <f t="shared" si="22"/>
        <v>10.09</v>
      </c>
      <c r="V80" s="315">
        <f t="shared" si="22"/>
        <v>8.4666666666666668</v>
      </c>
      <c r="W80" s="315">
        <f t="shared" si="22"/>
        <v>8.3265306122448983</v>
      </c>
      <c r="X80" s="315">
        <f t="shared" si="22"/>
        <v>11.681318681318682</v>
      </c>
      <c r="Y80" s="315">
        <f t="shared" si="22"/>
        <v>11.681318681318682</v>
      </c>
      <c r="Z80" s="663">
        <f t="shared" si="12"/>
        <v>0</v>
      </c>
      <c r="AA80" s="663">
        <f t="shared" si="13"/>
        <v>19.210645347395516</v>
      </c>
      <c r="AB80" s="663">
        <f t="shared" si="20"/>
        <v>2.6881661212530439</v>
      </c>
    </row>
    <row r="81" spans="1:28" ht="18" customHeight="1" thickBot="1">
      <c r="A81" s="320" t="s">
        <v>11</v>
      </c>
      <c r="B81" s="312" t="s">
        <v>40</v>
      </c>
      <c r="C81" s="315">
        <f t="shared" ref="C81:Y81" si="23">IF(ISNUMBER(C49/C16),C49/C16,":")</f>
        <v>3.3333333333333335</v>
      </c>
      <c r="D81" s="315">
        <f t="shared" si="23"/>
        <v>3.8666666666666667</v>
      </c>
      <c r="E81" s="315">
        <f t="shared" si="23"/>
        <v>3.3333333333333335</v>
      </c>
      <c r="F81" s="315">
        <f t="shared" si="23"/>
        <v>2.875</v>
      </c>
      <c r="G81" s="315">
        <f t="shared" si="23"/>
        <v>2.2000000000000002</v>
      </c>
      <c r="H81" s="315">
        <f t="shared" si="23"/>
        <v>4.3846153846153841</v>
      </c>
      <c r="I81" s="315">
        <f t="shared" si="23"/>
        <v>3.7333333333333338</v>
      </c>
      <c r="J81" s="315">
        <f t="shared" si="23"/>
        <v>3.3125</v>
      </c>
      <c r="K81" s="315">
        <f t="shared" si="23"/>
        <v>2.625</v>
      </c>
      <c r="L81" s="315">
        <f t="shared" si="23"/>
        <v>3.25</v>
      </c>
      <c r="M81" s="315">
        <f t="shared" si="23"/>
        <v>4</v>
      </c>
      <c r="N81" s="315">
        <f t="shared" si="23"/>
        <v>6.3999999999999995</v>
      </c>
      <c r="O81" s="315">
        <f t="shared" si="23"/>
        <v>6.75</v>
      </c>
      <c r="P81" s="315">
        <f t="shared" si="23"/>
        <v>2.5</v>
      </c>
      <c r="Q81" s="315">
        <f t="shared" si="23"/>
        <v>3.666666666666667</v>
      </c>
      <c r="R81" s="315">
        <f t="shared" si="23"/>
        <v>5.3333333333333339</v>
      </c>
      <c r="S81" s="315">
        <f t="shared" si="23"/>
        <v>9.3333333333333339</v>
      </c>
      <c r="T81" s="315">
        <f t="shared" si="23"/>
        <v>7.0000000000000009</v>
      </c>
      <c r="U81" s="315">
        <f t="shared" si="23"/>
        <v>12.333333333333334</v>
      </c>
      <c r="V81" s="315">
        <f t="shared" si="23"/>
        <v>10.199999999999999</v>
      </c>
      <c r="W81" s="315">
        <f t="shared" si="23"/>
        <v>8.75</v>
      </c>
      <c r="X81" s="315">
        <f t="shared" si="23"/>
        <v>7.5</v>
      </c>
      <c r="Y81" s="315">
        <f t="shared" si="23"/>
        <v>7.5</v>
      </c>
      <c r="Z81" s="663">
        <f t="shared" si="12"/>
        <v>0</v>
      </c>
      <c r="AA81" s="663">
        <f t="shared" si="13"/>
        <v>-14.933837429111508</v>
      </c>
      <c r="AB81" s="663">
        <f t="shared" si="20"/>
        <v>6.8388740633688938</v>
      </c>
    </row>
    <row r="82" spans="1:28" ht="18" customHeight="1" thickBot="1">
      <c r="A82" s="320" t="s">
        <v>12</v>
      </c>
      <c r="B82" s="312" t="s">
        <v>41</v>
      </c>
      <c r="C82" s="315">
        <f t="shared" ref="C82:Y82" si="24">IF(ISNUMBER(C50/C17),C50/C17,":")</f>
        <v>17.260349586016559</v>
      </c>
      <c r="D82" s="315">
        <f t="shared" si="24"/>
        <v>15.947271045328401</v>
      </c>
      <c r="E82" s="315">
        <f t="shared" si="24"/>
        <v>15.769441903019212</v>
      </c>
      <c r="F82" s="315">
        <f t="shared" si="24"/>
        <v>16.203738317757008</v>
      </c>
      <c r="G82" s="315">
        <f t="shared" si="24"/>
        <v>19.822033898305083</v>
      </c>
      <c r="H82" s="315">
        <f t="shared" si="24"/>
        <v>21.516650808753571</v>
      </c>
      <c r="I82" s="315">
        <f t="shared" si="24"/>
        <v>22.884482724984878</v>
      </c>
      <c r="J82" s="315">
        <f t="shared" si="24"/>
        <v>24.706044906696906</v>
      </c>
      <c r="K82" s="315">
        <f t="shared" si="24"/>
        <v>21.532990827876102</v>
      </c>
      <c r="L82" s="315">
        <f t="shared" si="24"/>
        <v>24.161618369057596</v>
      </c>
      <c r="M82" s="315">
        <f t="shared" si="24"/>
        <v>23.089270039500459</v>
      </c>
      <c r="N82" s="315">
        <f t="shared" si="24"/>
        <v>22.177654691721319</v>
      </c>
      <c r="O82" s="315">
        <f t="shared" si="24"/>
        <v>21.785446044050698</v>
      </c>
      <c r="P82" s="315">
        <f t="shared" si="24"/>
        <v>19.499633115878055</v>
      </c>
      <c r="Q82" s="315">
        <f t="shared" si="24"/>
        <v>19.741029220395127</v>
      </c>
      <c r="R82" s="315">
        <f t="shared" si="24"/>
        <v>19.765323966021775</v>
      </c>
      <c r="S82" s="315">
        <f t="shared" si="24"/>
        <v>18.78125893120756</v>
      </c>
      <c r="T82" s="315">
        <f t="shared" si="24"/>
        <v>18.763049251855538</v>
      </c>
      <c r="U82" s="315">
        <f t="shared" si="24"/>
        <v>19.415033102086099</v>
      </c>
      <c r="V82" s="315">
        <f t="shared" si="24"/>
        <v>20.161609793644391</v>
      </c>
      <c r="W82" s="315">
        <f t="shared" si="24"/>
        <v>21.063778189681802</v>
      </c>
      <c r="X82" s="315">
        <f t="shared" si="24"/>
        <v>21.021445105231297</v>
      </c>
      <c r="Y82" s="315">
        <f t="shared" si="24"/>
        <v>20.13260079500284</v>
      </c>
      <c r="Z82" s="663">
        <f t="shared" si="12"/>
        <v>-4.2282740590810501</v>
      </c>
      <c r="AA82" s="663">
        <f t="shared" si="13"/>
        <v>-0.33051474487127974</v>
      </c>
      <c r="AB82" s="663">
        <f t="shared" si="20"/>
        <v>-0.89039987545794785</v>
      </c>
    </row>
    <row r="83" spans="1:28" ht="18" customHeight="1" thickBot="1">
      <c r="A83" s="320" t="s">
        <v>13</v>
      </c>
      <c r="B83" s="312" t="s">
        <v>42</v>
      </c>
      <c r="C83" s="315">
        <f t="shared" ref="C83:Y83" si="25">IF(ISNUMBER(C51/C18),C51/C18,":")</f>
        <v>22.5</v>
      </c>
      <c r="D83" s="315">
        <f t="shared" si="25"/>
        <v>23.027989821882954</v>
      </c>
      <c r="E83" s="315">
        <f t="shared" si="25"/>
        <v>23.575129533678759</v>
      </c>
      <c r="F83" s="315">
        <f t="shared" si="25"/>
        <v>15.088339222614842</v>
      </c>
      <c r="G83" s="315">
        <f t="shared" si="25"/>
        <v>14.769716088328076</v>
      </c>
      <c r="H83" s="315">
        <f t="shared" si="25"/>
        <v>16.19463087248322</v>
      </c>
      <c r="I83" s="315">
        <f t="shared" si="25"/>
        <v>16.023972602739725</v>
      </c>
      <c r="J83" s="315">
        <f t="shared" si="25"/>
        <v>16.011406844106464</v>
      </c>
      <c r="K83" s="315">
        <f t="shared" si="25"/>
        <v>15.640495867768596</v>
      </c>
      <c r="L83" s="315">
        <f t="shared" si="25"/>
        <v>19.027624309392262</v>
      </c>
      <c r="M83" s="315">
        <f t="shared" si="25"/>
        <v>26.863999999999997</v>
      </c>
      <c r="N83" s="315">
        <f t="shared" si="25"/>
        <v>29.350364963503647</v>
      </c>
      <c r="O83" s="315">
        <f t="shared" si="25"/>
        <v>24.138888888888889</v>
      </c>
      <c r="P83" s="315">
        <f t="shared" si="25"/>
        <v>28.628099173553721</v>
      </c>
      <c r="Q83" s="315">
        <f t="shared" si="25"/>
        <v>27.032520325203251</v>
      </c>
      <c r="R83" s="315">
        <f t="shared" si="25"/>
        <v>26.885245901639344</v>
      </c>
      <c r="S83" s="315">
        <f t="shared" si="25"/>
        <v>20.346153846153843</v>
      </c>
      <c r="T83" s="315">
        <f t="shared" si="25"/>
        <v>18.504587155963304</v>
      </c>
      <c r="U83" s="315">
        <f t="shared" si="25"/>
        <v>15.928571428571427</v>
      </c>
      <c r="V83" s="315">
        <f t="shared" si="25"/>
        <v>15.611111111111112</v>
      </c>
      <c r="W83" s="315">
        <f t="shared" si="25"/>
        <v>14.401574803149606</v>
      </c>
      <c r="X83" s="315">
        <f t="shared" si="25"/>
        <v>15.704347826086957</v>
      </c>
      <c r="Y83" s="315">
        <f t="shared" si="25"/>
        <v>16.666666666666668</v>
      </c>
      <c r="Z83" s="663">
        <f t="shared" si="12"/>
        <v>6.1277224067921798</v>
      </c>
      <c r="AA83" s="663">
        <f t="shared" si="13"/>
        <v>5.8334769766538175</v>
      </c>
      <c r="AB83" s="663">
        <f t="shared" si="20"/>
        <v>-3.8595915020828375</v>
      </c>
    </row>
    <row r="84" spans="1:28" ht="18" customHeight="1" thickBot="1">
      <c r="A84" s="320" t="s">
        <v>14</v>
      </c>
      <c r="B84" s="312" t="s">
        <v>43</v>
      </c>
      <c r="C84" s="315" t="str">
        <f t="shared" ref="C84:Y84" si="26">IF(ISNUMBER(C52/C19),C52/C19,":")</f>
        <v>:</v>
      </c>
      <c r="D84" s="315" t="str">
        <f t="shared" si="26"/>
        <v>:</v>
      </c>
      <c r="E84" s="315" t="str">
        <f t="shared" si="26"/>
        <v>:</v>
      </c>
      <c r="F84" s="315" t="str">
        <f t="shared" si="26"/>
        <v>:</v>
      </c>
      <c r="G84" s="315" t="str">
        <f t="shared" si="26"/>
        <v>:</v>
      </c>
      <c r="H84" s="315" t="str">
        <f t="shared" si="26"/>
        <v>:</v>
      </c>
      <c r="I84" s="315" t="str">
        <f t="shared" si="26"/>
        <v>:</v>
      </c>
      <c r="J84" s="315" t="str">
        <f t="shared" si="26"/>
        <v>:</v>
      </c>
      <c r="K84" s="315" t="str">
        <f t="shared" si="26"/>
        <v>:</v>
      </c>
      <c r="L84" s="315" t="str">
        <f t="shared" si="26"/>
        <v>:</v>
      </c>
      <c r="M84" s="315" t="str">
        <f t="shared" si="26"/>
        <v>:</v>
      </c>
      <c r="N84" s="315" t="str">
        <f t="shared" si="26"/>
        <v>:</v>
      </c>
      <c r="O84" s="315" t="str">
        <f t="shared" si="26"/>
        <v>:</v>
      </c>
      <c r="P84" s="315" t="str">
        <f t="shared" si="26"/>
        <v>:</v>
      </c>
      <c r="Q84" s="315" t="str">
        <f t="shared" si="26"/>
        <v>:</v>
      </c>
      <c r="R84" s="315" t="str">
        <f t="shared" si="26"/>
        <v>:</v>
      </c>
      <c r="S84" s="315" t="str">
        <f t="shared" si="26"/>
        <v>:</v>
      </c>
      <c r="T84" s="315" t="str">
        <f t="shared" si="26"/>
        <v>:</v>
      </c>
      <c r="U84" s="315" t="str">
        <f t="shared" si="26"/>
        <v>:</v>
      </c>
      <c r="V84" s="315" t="str">
        <f t="shared" si="26"/>
        <v>:</v>
      </c>
      <c r="W84" s="315" t="str">
        <f t="shared" si="26"/>
        <v>:</v>
      </c>
      <c r="X84" s="315" t="str">
        <f t="shared" si="26"/>
        <v>:</v>
      </c>
      <c r="Y84" s="315" t="str">
        <f t="shared" si="26"/>
        <v>:</v>
      </c>
      <c r="Z84" s="663" t="str">
        <f t="shared" si="12"/>
        <v>:</v>
      </c>
      <c r="AA84" s="663" t="str">
        <f t="shared" si="13"/>
        <v>:</v>
      </c>
      <c r="AB84" s="663"/>
    </row>
    <row r="85" spans="1:28" ht="18" customHeight="1" thickBot="1">
      <c r="A85" s="320" t="s">
        <v>15</v>
      </c>
      <c r="B85" s="312" t="s">
        <v>44</v>
      </c>
      <c r="C85" s="315" t="str">
        <f t="shared" ref="C85:Y85" si="27">IF(ISNUMBER(C53/C20),C53/C20,":")</f>
        <v>:</v>
      </c>
      <c r="D85" s="315" t="str">
        <f t="shared" si="27"/>
        <v>:</v>
      </c>
      <c r="E85" s="315" t="str">
        <f t="shared" si="27"/>
        <v>:</v>
      </c>
      <c r="F85" s="315" t="str">
        <f t="shared" si="27"/>
        <v>:</v>
      </c>
      <c r="G85" s="315" t="str">
        <f t="shared" si="27"/>
        <v>:</v>
      </c>
      <c r="H85" s="315" t="str">
        <f t="shared" si="27"/>
        <v>:</v>
      </c>
      <c r="I85" s="315" t="str">
        <f t="shared" si="27"/>
        <v>:</v>
      </c>
      <c r="J85" s="315" t="str">
        <f t="shared" si="27"/>
        <v>:</v>
      </c>
      <c r="K85" s="315" t="str">
        <f t="shared" si="27"/>
        <v>:</v>
      </c>
      <c r="L85" s="315" t="str">
        <f t="shared" si="27"/>
        <v>:</v>
      </c>
      <c r="M85" s="315" t="str">
        <f t="shared" si="27"/>
        <v>:</v>
      </c>
      <c r="N85" s="315" t="str">
        <f t="shared" si="27"/>
        <v>:</v>
      </c>
      <c r="O85" s="315" t="str">
        <f t="shared" si="27"/>
        <v>:</v>
      </c>
      <c r="P85" s="315" t="str">
        <f t="shared" si="27"/>
        <v>:</v>
      </c>
      <c r="Q85" s="315" t="str">
        <f t="shared" si="27"/>
        <v>:</v>
      </c>
      <c r="R85" s="315" t="str">
        <f t="shared" si="27"/>
        <v>:</v>
      </c>
      <c r="S85" s="315" t="str">
        <f t="shared" si="27"/>
        <v>:</v>
      </c>
      <c r="T85" s="315" t="str">
        <f t="shared" si="27"/>
        <v>:</v>
      </c>
      <c r="U85" s="315" t="str">
        <f t="shared" si="27"/>
        <v>:</v>
      </c>
      <c r="V85" s="315" t="str">
        <f t="shared" si="27"/>
        <v>:</v>
      </c>
      <c r="W85" s="315" t="str">
        <f t="shared" si="27"/>
        <v>:</v>
      </c>
      <c r="X85" s="315" t="str">
        <f t="shared" si="27"/>
        <v>:</v>
      </c>
      <c r="Y85" s="315" t="str">
        <f t="shared" si="27"/>
        <v>:</v>
      </c>
      <c r="Z85" s="663" t="str">
        <f t="shared" si="12"/>
        <v>:</v>
      </c>
      <c r="AA85" s="663" t="str">
        <f t="shared" si="13"/>
        <v>:</v>
      </c>
      <c r="AB85" s="663"/>
    </row>
    <row r="86" spans="1:28" ht="18" customHeight="1" thickBot="1">
      <c r="A86" s="320" t="s">
        <v>16</v>
      </c>
      <c r="B86" s="312" t="s">
        <v>45</v>
      </c>
      <c r="C86" s="315" t="str">
        <f t="shared" ref="C86:Y86" si="28">IF(ISNUMBER(C54/C21),C54/C21,":")</f>
        <v>:</v>
      </c>
      <c r="D86" s="315" t="str">
        <f t="shared" si="28"/>
        <v>:</v>
      </c>
      <c r="E86" s="315" t="str">
        <f t="shared" si="28"/>
        <v>:</v>
      </c>
      <c r="F86" s="315" t="str">
        <f t="shared" si="28"/>
        <v>:</v>
      </c>
      <c r="G86" s="315" t="str">
        <f t="shared" si="28"/>
        <v>:</v>
      </c>
      <c r="H86" s="315" t="str">
        <f t="shared" si="28"/>
        <v>:</v>
      </c>
      <c r="I86" s="315" t="str">
        <f t="shared" si="28"/>
        <v>:</v>
      </c>
      <c r="J86" s="315" t="str">
        <f t="shared" si="28"/>
        <v>:</v>
      </c>
      <c r="K86" s="315" t="str">
        <f t="shared" si="28"/>
        <v>:</v>
      </c>
      <c r="L86" s="315" t="str">
        <f t="shared" si="28"/>
        <v>:</v>
      </c>
      <c r="M86" s="315" t="str">
        <f t="shared" si="28"/>
        <v>:</v>
      </c>
      <c r="N86" s="315" t="str">
        <f t="shared" si="28"/>
        <v>:</v>
      </c>
      <c r="O86" s="315" t="str">
        <f t="shared" si="28"/>
        <v>:</v>
      </c>
      <c r="P86" s="315" t="str">
        <f t="shared" si="28"/>
        <v>:</v>
      </c>
      <c r="Q86" s="315" t="str">
        <f t="shared" si="28"/>
        <v>:</v>
      </c>
      <c r="R86" s="315" t="str">
        <f t="shared" si="28"/>
        <v>:</v>
      </c>
      <c r="S86" s="315" t="str">
        <f t="shared" si="28"/>
        <v>:</v>
      </c>
      <c r="T86" s="315" t="str">
        <f t="shared" si="28"/>
        <v>:</v>
      </c>
      <c r="U86" s="315" t="str">
        <f t="shared" si="28"/>
        <v>:</v>
      </c>
      <c r="V86" s="315" t="str">
        <f t="shared" si="28"/>
        <v>:</v>
      </c>
      <c r="W86" s="315" t="str">
        <f t="shared" si="28"/>
        <v>:</v>
      </c>
      <c r="X86" s="315" t="str">
        <f t="shared" si="28"/>
        <v>:</v>
      </c>
      <c r="Y86" s="315" t="str">
        <f t="shared" si="28"/>
        <v>:</v>
      </c>
      <c r="Z86" s="663" t="str">
        <f t="shared" si="12"/>
        <v>:</v>
      </c>
      <c r="AA86" s="663" t="str">
        <f t="shared" si="13"/>
        <v>:</v>
      </c>
      <c r="AB86" s="663"/>
    </row>
    <row r="87" spans="1:28" ht="18" customHeight="1" thickBot="1">
      <c r="A87" s="320" t="s">
        <v>17</v>
      </c>
      <c r="B87" s="312" t="s">
        <v>46</v>
      </c>
      <c r="C87" s="315" t="str">
        <f t="shared" ref="C87:Y87" si="29">IF(ISNUMBER(C55/C22),C55/C22,":")</f>
        <v>:</v>
      </c>
      <c r="D87" s="315" t="str">
        <f t="shared" si="29"/>
        <v>:</v>
      </c>
      <c r="E87" s="315" t="str">
        <f t="shared" si="29"/>
        <v>:</v>
      </c>
      <c r="F87" s="315" t="str">
        <f t="shared" si="29"/>
        <v>:</v>
      </c>
      <c r="G87" s="315" t="str">
        <f t="shared" si="29"/>
        <v>:</v>
      </c>
      <c r="H87" s="315" t="str">
        <f t="shared" si="29"/>
        <v>:</v>
      </c>
      <c r="I87" s="315" t="str">
        <f t="shared" si="29"/>
        <v>:</v>
      </c>
      <c r="J87" s="315" t="str">
        <f t="shared" si="29"/>
        <v>:</v>
      </c>
      <c r="K87" s="315" t="str">
        <f t="shared" si="29"/>
        <v>:</v>
      </c>
      <c r="L87" s="315" t="str">
        <f t="shared" si="29"/>
        <v>:</v>
      </c>
      <c r="M87" s="315" t="str">
        <f t="shared" si="29"/>
        <v>:</v>
      </c>
      <c r="N87" s="315" t="str">
        <f t="shared" si="29"/>
        <v>:</v>
      </c>
      <c r="O87" s="315" t="str">
        <f t="shared" si="29"/>
        <v>:</v>
      </c>
      <c r="P87" s="315" t="str">
        <f t="shared" si="29"/>
        <v>:</v>
      </c>
      <c r="Q87" s="315" t="str">
        <f t="shared" si="29"/>
        <v>:</v>
      </c>
      <c r="R87" s="315" t="str">
        <f t="shared" si="29"/>
        <v>:</v>
      </c>
      <c r="S87" s="315" t="str">
        <f t="shared" si="29"/>
        <v>:</v>
      </c>
      <c r="T87" s="315" t="str">
        <f t="shared" si="29"/>
        <v>:</v>
      </c>
      <c r="U87" s="315" t="str">
        <f t="shared" si="29"/>
        <v>:</v>
      </c>
      <c r="V87" s="315" t="str">
        <f t="shared" si="29"/>
        <v>:</v>
      </c>
      <c r="W87" s="315" t="str">
        <f t="shared" si="29"/>
        <v>:</v>
      </c>
      <c r="X87" s="315" t="str">
        <f t="shared" si="29"/>
        <v>:</v>
      </c>
      <c r="Y87" s="315" t="str">
        <f t="shared" si="29"/>
        <v>:</v>
      </c>
      <c r="Z87" s="663" t="str">
        <f t="shared" si="12"/>
        <v>:</v>
      </c>
      <c r="AA87" s="663" t="str">
        <f t="shared" si="13"/>
        <v>:</v>
      </c>
      <c r="AB87" s="663"/>
    </row>
    <row r="88" spans="1:28" ht="18" customHeight="1" thickBot="1">
      <c r="A88" s="320" t="s">
        <v>18</v>
      </c>
      <c r="B88" s="312" t="s">
        <v>47</v>
      </c>
      <c r="C88" s="315" t="str">
        <f t="shared" ref="C88:Y88" si="30">IF(ISNUMBER(C56/C23),C56/C23,":")</f>
        <v>:</v>
      </c>
      <c r="D88" s="315" t="str">
        <f t="shared" si="30"/>
        <v>:</v>
      </c>
      <c r="E88" s="315" t="str">
        <f t="shared" si="30"/>
        <v>:</v>
      </c>
      <c r="F88" s="315" t="str">
        <f t="shared" si="30"/>
        <v>:</v>
      </c>
      <c r="G88" s="315" t="str">
        <f t="shared" si="30"/>
        <v>:</v>
      </c>
      <c r="H88" s="315" t="str">
        <f t="shared" si="30"/>
        <v>:</v>
      </c>
      <c r="I88" s="315" t="str">
        <f t="shared" si="30"/>
        <v>:</v>
      </c>
      <c r="J88" s="315" t="str">
        <f t="shared" si="30"/>
        <v>:</v>
      </c>
      <c r="K88" s="315" t="str">
        <f t="shared" si="30"/>
        <v>:</v>
      </c>
      <c r="L88" s="315" t="str">
        <f t="shared" si="30"/>
        <v>:</v>
      </c>
      <c r="M88" s="315" t="str">
        <f t="shared" si="30"/>
        <v>:</v>
      </c>
      <c r="N88" s="315" t="str">
        <f t="shared" si="30"/>
        <v>:</v>
      </c>
      <c r="O88" s="315" t="str">
        <f t="shared" si="30"/>
        <v>:</v>
      </c>
      <c r="P88" s="315" t="str">
        <f t="shared" si="30"/>
        <v>:</v>
      </c>
      <c r="Q88" s="315" t="str">
        <f t="shared" si="30"/>
        <v>:</v>
      </c>
      <c r="R88" s="315" t="str">
        <f t="shared" si="30"/>
        <v>:</v>
      </c>
      <c r="S88" s="315" t="str">
        <f t="shared" si="30"/>
        <v>:</v>
      </c>
      <c r="T88" s="315" t="str">
        <f t="shared" si="30"/>
        <v>:</v>
      </c>
      <c r="U88" s="315" t="str">
        <f t="shared" si="30"/>
        <v>:</v>
      </c>
      <c r="V88" s="315" t="str">
        <f t="shared" si="30"/>
        <v>:</v>
      </c>
      <c r="W88" s="315" t="str">
        <f t="shared" si="30"/>
        <v>:</v>
      </c>
      <c r="X88" s="315" t="str">
        <f t="shared" si="30"/>
        <v>:</v>
      </c>
      <c r="Y88" s="315" t="str">
        <f t="shared" si="30"/>
        <v>:</v>
      </c>
      <c r="Z88" s="663" t="str">
        <f t="shared" si="12"/>
        <v>:</v>
      </c>
      <c r="AA88" s="663" t="str">
        <f t="shared" si="13"/>
        <v>:</v>
      </c>
      <c r="AB88" s="663"/>
    </row>
    <row r="89" spans="1:28" ht="18" customHeight="1" thickBot="1">
      <c r="A89" s="320" t="s">
        <v>19</v>
      </c>
      <c r="B89" s="312" t="s">
        <v>48</v>
      </c>
      <c r="C89" s="315" t="str">
        <f t="shared" ref="C89:Y89" si="31">IF(ISNUMBER(C57/C24),C57/C24,":")</f>
        <v>:</v>
      </c>
      <c r="D89" s="315" t="str">
        <f t="shared" si="31"/>
        <v>:</v>
      </c>
      <c r="E89" s="315" t="str">
        <f t="shared" si="31"/>
        <v>:</v>
      </c>
      <c r="F89" s="315" t="str">
        <f t="shared" si="31"/>
        <v>:</v>
      </c>
      <c r="G89" s="315" t="str">
        <f t="shared" si="31"/>
        <v>:</v>
      </c>
      <c r="H89" s="315" t="str">
        <f t="shared" si="31"/>
        <v>:</v>
      </c>
      <c r="I89" s="315" t="str">
        <f t="shared" si="31"/>
        <v>:</v>
      </c>
      <c r="J89" s="315" t="str">
        <f t="shared" si="31"/>
        <v>:</v>
      </c>
      <c r="K89" s="315" t="str">
        <f t="shared" si="31"/>
        <v>:</v>
      </c>
      <c r="L89" s="315" t="str">
        <f t="shared" si="31"/>
        <v>:</v>
      </c>
      <c r="M89" s="315" t="str">
        <f t="shared" si="31"/>
        <v>:</v>
      </c>
      <c r="N89" s="315" t="str">
        <f t="shared" si="31"/>
        <v>:</v>
      </c>
      <c r="O89" s="315" t="str">
        <f t="shared" si="31"/>
        <v>:</v>
      </c>
      <c r="P89" s="315" t="str">
        <f t="shared" si="31"/>
        <v>:</v>
      </c>
      <c r="Q89" s="315" t="str">
        <f t="shared" si="31"/>
        <v>:</v>
      </c>
      <c r="R89" s="315" t="str">
        <f t="shared" si="31"/>
        <v>:</v>
      </c>
      <c r="S89" s="315" t="str">
        <f t="shared" si="31"/>
        <v>:</v>
      </c>
      <c r="T89" s="315" t="str">
        <f t="shared" si="31"/>
        <v>:</v>
      </c>
      <c r="U89" s="315" t="str">
        <f t="shared" si="31"/>
        <v>:</v>
      </c>
      <c r="V89" s="315" t="str">
        <f t="shared" si="31"/>
        <v>:</v>
      </c>
      <c r="W89" s="315" t="str">
        <f t="shared" si="31"/>
        <v>:</v>
      </c>
      <c r="X89" s="315" t="str">
        <f t="shared" si="31"/>
        <v>:</v>
      </c>
      <c r="Y89" s="315" t="str">
        <f t="shared" si="31"/>
        <v>:</v>
      </c>
      <c r="Z89" s="663" t="str">
        <f t="shared" si="12"/>
        <v>:</v>
      </c>
      <c r="AA89" s="663" t="str">
        <f t="shared" si="13"/>
        <v>:</v>
      </c>
      <c r="AB89" s="663"/>
    </row>
    <row r="90" spans="1:28" ht="18" customHeight="1" thickBot="1">
      <c r="A90" s="320" t="s">
        <v>20</v>
      </c>
      <c r="B90" s="312" t="s">
        <v>49</v>
      </c>
      <c r="C90" s="315" t="str">
        <f t="shared" ref="C90:Y90" si="32">IF(ISNUMBER(C58/C25),C58/C25,":")</f>
        <v>:</v>
      </c>
      <c r="D90" s="315" t="str">
        <f t="shared" si="32"/>
        <v>:</v>
      </c>
      <c r="E90" s="315" t="str">
        <f t="shared" si="32"/>
        <v>:</v>
      </c>
      <c r="F90" s="315" t="str">
        <f t="shared" si="32"/>
        <v>:</v>
      </c>
      <c r="G90" s="315" t="str">
        <f t="shared" si="32"/>
        <v>:</v>
      </c>
      <c r="H90" s="315" t="str">
        <f t="shared" si="32"/>
        <v>:</v>
      </c>
      <c r="I90" s="315" t="str">
        <f t="shared" si="32"/>
        <v>:</v>
      </c>
      <c r="J90" s="315" t="str">
        <f t="shared" si="32"/>
        <v>:</v>
      </c>
      <c r="K90" s="315" t="str">
        <f t="shared" si="32"/>
        <v>:</v>
      </c>
      <c r="L90" s="315" t="str">
        <f t="shared" si="32"/>
        <v>:</v>
      </c>
      <c r="M90" s="315" t="str">
        <f t="shared" si="32"/>
        <v>:</v>
      </c>
      <c r="N90" s="315" t="str">
        <f t="shared" si="32"/>
        <v>:</v>
      </c>
      <c r="O90" s="315" t="str">
        <f t="shared" si="32"/>
        <v>:</v>
      </c>
      <c r="P90" s="315" t="str">
        <f t="shared" si="32"/>
        <v>:</v>
      </c>
      <c r="Q90" s="315" t="str">
        <f t="shared" si="32"/>
        <v>:</v>
      </c>
      <c r="R90" s="315" t="str">
        <f t="shared" si="32"/>
        <v>:</v>
      </c>
      <c r="S90" s="315" t="str">
        <f t="shared" si="32"/>
        <v>:</v>
      </c>
      <c r="T90" s="315" t="str">
        <f t="shared" si="32"/>
        <v>:</v>
      </c>
      <c r="U90" s="315" t="str">
        <f t="shared" si="32"/>
        <v>:</v>
      </c>
      <c r="V90" s="315" t="str">
        <f t="shared" si="32"/>
        <v>:</v>
      </c>
      <c r="W90" s="315" t="str">
        <f t="shared" si="32"/>
        <v>:</v>
      </c>
      <c r="X90" s="315" t="str">
        <f t="shared" si="32"/>
        <v>:</v>
      </c>
      <c r="Y90" s="315" t="str">
        <f t="shared" si="32"/>
        <v>:</v>
      </c>
      <c r="Z90" s="663" t="str">
        <f t="shared" si="12"/>
        <v>:</v>
      </c>
      <c r="AA90" s="663" t="str">
        <f t="shared" si="13"/>
        <v>:</v>
      </c>
      <c r="AB90" s="663"/>
    </row>
    <row r="91" spans="1:28" ht="18" customHeight="1" thickBot="1">
      <c r="A91" s="320" t="s">
        <v>21</v>
      </c>
      <c r="B91" s="312" t="s">
        <v>50</v>
      </c>
      <c r="C91" s="315" t="str">
        <f t="shared" ref="C91:Y91" si="33">IF(ISNUMBER(C59/C26),C59/C26,":")</f>
        <v>:</v>
      </c>
      <c r="D91" s="315" t="str">
        <f t="shared" si="33"/>
        <v>:</v>
      </c>
      <c r="E91" s="315" t="str">
        <f t="shared" si="33"/>
        <v>:</v>
      </c>
      <c r="F91" s="315" t="str">
        <f t="shared" si="33"/>
        <v>:</v>
      </c>
      <c r="G91" s="315" t="str">
        <f t="shared" si="33"/>
        <v>:</v>
      </c>
      <c r="H91" s="315" t="str">
        <f t="shared" si="33"/>
        <v>:</v>
      </c>
      <c r="I91" s="315" t="str">
        <f t="shared" si="33"/>
        <v>:</v>
      </c>
      <c r="J91" s="315" t="str">
        <f t="shared" si="33"/>
        <v>:</v>
      </c>
      <c r="K91" s="315" t="str">
        <f t="shared" si="33"/>
        <v>:</v>
      </c>
      <c r="L91" s="315" t="str">
        <f t="shared" si="33"/>
        <v>:</v>
      </c>
      <c r="M91" s="315" t="str">
        <f t="shared" si="33"/>
        <v>:</v>
      </c>
      <c r="N91" s="315" t="str">
        <f t="shared" si="33"/>
        <v>:</v>
      </c>
      <c r="O91" s="315" t="str">
        <f t="shared" si="33"/>
        <v>:</v>
      </c>
      <c r="P91" s="315" t="str">
        <f t="shared" si="33"/>
        <v>:</v>
      </c>
      <c r="Q91" s="315" t="str">
        <f t="shared" si="33"/>
        <v>:</v>
      </c>
      <c r="R91" s="315" t="str">
        <f t="shared" si="33"/>
        <v>:</v>
      </c>
      <c r="S91" s="315" t="str">
        <f t="shared" si="33"/>
        <v>:</v>
      </c>
      <c r="T91" s="315" t="str">
        <f t="shared" si="33"/>
        <v>:</v>
      </c>
      <c r="U91" s="315" t="str">
        <f t="shared" si="33"/>
        <v>:</v>
      </c>
      <c r="V91" s="315" t="str">
        <f t="shared" si="33"/>
        <v>:</v>
      </c>
      <c r="W91" s="315" t="str">
        <f t="shared" si="33"/>
        <v>:</v>
      </c>
      <c r="X91" s="315" t="str">
        <f t="shared" si="33"/>
        <v>:</v>
      </c>
      <c r="Y91" s="315" t="str">
        <f t="shared" si="33"/>
        <v>:</v>
      </c>
      <c r="Z91" s="663" t="str">
        <f t="shared" si="12"/>
        <v>:</v>
      </c>
      <c r="AA91" s="663" t="str">
        <f t="shared" si="13"/>
        <v>:</v>
      </c>
      <c r="AB91" s="663"/>
    </row>
    <row r="92" spans="1:28" ht="18" customHeight="1" thickBot="1">
      <c r="A92" s="320" t="s">
        <v>22</v>
      </c>
      <c r="B92" s="312" t="s">
        <v>51</v>
      </c>
      <c r="C92" s="315">
        <f t="shared" ref="C92:Y92" si="34">IF(ISNUMBER(C60/C27),C60/C27,":")</f>
        <v>12.093045112781953</v>
      </c>
      <c r="D92" s="315">
        <f t="shared" si="34"/>
        <v>10.392536608408124</v>
      </c>
      <c r="E92" s="315">
        <f t="shared" si="34"/>
        <v>12.998097050428166</v>
      </c>
      <c r="F92" s="315">
        <f t="shared" si="34"/>
        <v>12.90655105973025</v>
      </c>
      <c r="G92" s="315">
        <f t="shared" si="34"/>
        <v>11.852091633466136</v>
      </c>
      <c r="H92" s="315">
        <f t="shared" si="34"/>
        <v>10.630625969994828</v>
      </c>
      <c r="I92" s="315">
        <f t="shared" si="34"/>
        <v>11.803783783783784</v>
      </c>
      <c r="J92" s="315">
        <f t="shared" si="34"/>
        <v>11.123929183323813</v>
      </c>
      <c r="K92" s="315">
        <f t="shared" si="34"/>
        <v>9.2449334105385059</v>
      </c>
      <c r="L92" s="315">
        <f t="shared" si="34"/>
        <v>11.311344019728731</v>
      </c>
      <c r="M92" s="315">
        <f t="shared" si="34"/>
        <v>11.895092024539876</v>
      </c>
      <c r="N92" s="315">
        <f t="shared" si="34"/>
        <v>13.934025656689064</v>
      </c>
      <c r="O92" s="315">
        <f t="shared" si="34"/>
        <v>12.634824667472794</v>
      </c>
      <c r="P92" s="315">
        <f t="shared" si="34"/>
        <v>14.299516908212562</v>
      </c>
      <c r="Q92" s="315">
        <f t="shared" si="34"/>
        <v>15.289969604863224</v>
      </c>
      <c r="R92" s="315">
        <f t="shared" si="34"/>
        <v>14.751196172248804</v>
      </c>
      <c r="S92" s="315">
        <f t="shared" si="34"/>
        <v>17.789786223277908</v>
      </c>
      <c r="T92" s="315">
        <f t="shared" si="34"/>
        <v>18.830388692579504</v>
      </c>
      <c r="U92" s="315">
        <f t="shared" si="34"/>
        <v>19.508872352604467</v>
      </c>
      <c r="V92" s="315">
        <f t="shared" si="34"/>
        <v>20.228254524226504</v>
      </c>
      <c r="W92" s="315">
        <f t="shared" si="34"/>
        <v>20.631823461091752</v>
      </c>
      <c r="X92" s="315">
        <f t="shared" si="34"/>
        <v>21.096811594202901</v>
      </c>
      <c r="Y92" s="315">
        <f t="shared" si="34"/>
        <v>23.189565217391305</v>
      </c>
      <c r="Z92" s="663">
        <f t="shared" si="12"/>
        <v>9.9197625851835447</v>
      </c>
      <c r="AA92" s="663">
        <f t="shared" si="13"/>
        <v>15.239200388203656</v>
      </c>
      <c r="AB92" s="663">
        <f t="shared" si="20"/>
        <v>5.6259511926820327</v>
      </c>
    </row>
    <row r="93" spans="1:28" ht="18" customHeight="1" thickBot="1">
      <c r="A93" s="320" t="s">
        <v>23</v>
      </c>
      <c r="B93" s="312" t="s">
        <v>52</v>
      </c>
      <c r="C93" s="315" t="str">
        <f t="shared" ref="C93:Y93" si="35">IF(ISNUMBER(C61/C28),C61/C28,":")</f>
        <v>:</v>
      </c>
      <c r="D93" s="315" t="str">
        <f t="shared" si="35"/>
        <v>:</v>
      </c>
      <c r="E93" s="315" t="str">
        <f t="shared" si="35"/>
        <v>:</v>
      </c>
      <c r="F93" s="315" t="str">
        <f t="shared" si="35"/>
        <v>:</v>
      </c>
      <c r="G93" s="315" t="str">
        <f t="shared" si="35"/>
        <v>:</v>
      </c>
      <c r="H93" s="315" t="str">
        <f t="shared" si="35"/>
        <v>:</v>
      </c>
      <c r="I93" s="315" t="str">
        <f t="shared" si="35"/>
        <v>:</v>
      </c>
      <c r="J93" s="315" t="str">
        <f t="shared" si="35"/>
        <v>:</v>
      </c>
      <c r="K93" s="315" t="str">
        <f t="shared" si="35"/>
        <v>:</v>
      </c>
      <c r="L93" s="315" t="str">
        <f t="shared" si="35"/>
        <v>:</v>
      </c>
      <c r="M93" s="315" t="str">
        <f t="shared" si="35"/>
        <v>:</v>
      </c>
      <c r="N93" s="315" t="str">
        <f t="shared" si="35"/>
        <v>:</v>
      </c>
      <c r="O93" s="315" t="str">
        <f t="shared" si="35"/>
        <v>:</v>
      </c>
      <c r="P93" s="315" t="str">
        <f t="shared" si="35"/>
        <v>:</v>
      </c>
      <c r="Q93" s="315" t="str">
        <f t="shared" si="35"/>
        <v>:</v>
      </c>
      <c r="R93" s="315" t="str">
        <f t="shared" si="35"/>
        <v>:</v>
      </c>
      <c r="S93" s="315" t="str">
        <f t="shared" si="35"/>
        <v>:</v>
      </c>
      <c r="T93" s="315" t="str">
        <f t="shared" si="35"/>
        <v>:</v>
      </c>
      <c r="U93" s="315" t="str">
        <f t="shared" si="35"/>
        <v>:</v>
      </c>
      <c r="V93" s="315" t="str">
        <f t="shared" si="35"/>
        <v>:</v>
      </c>
      <c r="W93" s="315" t="str">
        <f t="shared" si="35"/>
        <v>:</v>
      </c>
      <c r="X93" s="315" t="str">
        <f t="shared" si="35"/>
        <v>:</v>
      </c>
      <c r="Y93" s="315" t="str">
        <f t="shared" si="35"/>
        <v>:</v>
      </c>
      <c r="Z93" s="663" t="str">
        <f t="shared" si="12"/>
        <v>:</v>
      </c>
      <c r="AA93" s="663" t="str">
        <f t="shared" si="13"/>
        <v>:</v>
      </c>
      <c r="AB93" s="663"/>
    </row>
    <row r="94" spans="1:28" ht="18" customHeight="1" thickBot="1">
      <c r="A94" s="320" t="s">
        <v>24</v>
      </c>
      <c r="B94" s="312" t="s">
        <v>53</v>
      </c>
      <c r="C94" s="315" t="str">
        <f t="shared" ref="C94:Y94" si="36">IF(ISNUMBER(C62/C29),C62/C29,":")</f>
        <v>:</v>
      </c>
      <c r="D94" s="315" t="str">
        <f t="shared" si="36"/>
        <v>:</v>
      </c>
      <c r="E94" s="315" t="str">
        <f t="shared" si="36"/>
        <v>:</v>
      </c>
      <c r="F94" s="315" t="str">
        <f t="shared" si="36"/>
        <v>:</v>
      </c>
      <c r="G94" s="315" t="str">
        <f t="shared" si="36"/>
        <v>:</v>
      </c>
      <c r="H94" s="315" t="str">
        <f t="shared" si="36"/>
        <v>:</v>
      </c>
      <c r="I94" s="315" t="str">
        <f t="shared" si="36"/>
        <v>:</v>
      </c>
      <c r="J94" s="315" t="str">
        <f t="shared" si="36"/>
        <v>:</v>
      </c>
      <c r="K94" s="315" t="str">
        <f t="shared" si="36"/>
        <v>:</v>
      </c>
      <c r="L94" s="315" t="str">
        <f t="shared" si="36"/>
        <v>:</v>
      </c>
      <c r="M94" s="315" t="str">
        <f t="shared" si="36"/>
        <v>:</v>
      </c>
      <c r="N94" s="315" t="str">
        <f t="shared" si="36"/>
        <v>:</v>
      </c>
      <c r="O94" s="315" t="str">
        <f t="shared" si="36"/>
        <v>:</v>
      </c>
      <c r="P94" s="315" t="str">
        <f t="shared" si="36"/>
        <v>:</v>
      </c>
      <c r="Q94" s="315" t="str">
        <f t="shared" si="36"/>
        <v>:</v>
      </c>
      <c r="R94" s="315" t="str">
        <f t="shared" si="36"/>
        <v>:</v>
      </c>
      <c r="S94" s="315" t="str">
        <f t="shared" si="36"/>
        <v>:</v>
      </c>
      <c r="T94" s="315" t="str">
        <f t="shared" si="36"/>
        <v>:</v>
      </c>
      <c r="U94" s="315" t="str">
        <f t="shared" si="36"/>
        <v>:</v>
      </c>
      <c r="V94" s="315" t="str">
        <f t="shared" si="36"/>
        <v>:</v>
      </c>
      <c r="W94" s="315" t="str">
        <f t="shared" si="36"/>
        <v>:</v>
      </c>
      <c r="X94" s="315" t="str">
        <f t="shared" si="36"/>
        <v>:</v>
      </c>
      <c r="Y94" s="315" t="str">
        <f t="shared" si="36"/>
        <v>:</v>
      </c>
      <c r="Z94" s="663" t="str">
        <f t="shared" si="12"/>
        <v>:</v>
      </c>
      <c r="AA94" s="663" t="str">
        <f t="shared" si="13"/>
        <v>:</v>
      </c>
      <c r="AB94" s="663"/>
    </row>
    <row r="95" spans="1:28" ht="18" customHeight="1" thickBot="1">
      <c r="A95" s="320" t="s">
        <v>25</v>
      </c>
      <c r="B95" s="312" t="s">
        <v>54</v>
      </c>
      <c r="C95" s="315" t="str">
        <f t="shared" ref="C95:Y95" si="37">IF(ISNUMBER(C63/C30),C63/C30,":")</f>
        <v>:</v>
      </c>
      <c r="D95" s="315" t="str">
        <f t="shared" si="37"/>
        <v>:</v>
      </c>
      <c r="E95" s="315" t="str">
        <f t="shared" si="37"/>
        <v>:</v>
      </c>
      <c r="F95" s="315" t="str">
        <f t="shared" si="37"/>
        <v>:</v>
      </c>
      <c r="G95" s="315" t="str">
        <f t="shared" si="37"/>
        <v>:</v>
      </c>
      <c r="H95" s="315" t="str">
        <f t="shared" si="37"/>
        <v>:</v>
      </c>
      <c r="I95" s="315" t="str">
        <f t="shared" si="37"/>
        <v>:</v>
      </c>
      <c r="J95" s="315" t="str">
        <f t="shared" si="37"/>
        <v>:</v>
      </c>
      <c r="K95" s="315" t="str">
        <f t="shared" si="37"/>
        <v>:</v>
      </c>
      <c r="L95" s="315" t="str">
        <f t="shared" si="37"/>
        <v>:</v>
      </c>
      <c r="M95" s="315" t="str">
        <f t="shared" si="37"/>
        <v>:</v>
      </c>
      <c r="N95" s="315" t="str">
        <f t="shared" si="37"/>
        <v>:</v>
      </c>
      <c r="O95" s="315" t="str">
        <f t="shared" si="37"/>
        <v>:</v>
      </c>
      <c r="P95" s="315" t="str">
        <f t="shared" si="37"/>
        <v>:</v>
      </c>
      <c r="Q95" s="315" t="str">
        <f t="shared" si="37"/>
        <v>:</v>
      </c>
      <c r="R95" s="315" t="str">
        <f t="shared" si="37"/>
        <v>:</v>
      </c>
      <c r="S95" s="315" t="str">
        <f t="shared" si="37"/>
        <v>:</v>
      </c>
      <c r="T95" s="315" t="str">
        <f t="shared" si="37"/>
        <v>:</v>
      </c>
      <c r="U95" s="315" t="str">
        <f t="shared" si="37"/>
        <v>:</v>
      </c>
      <c r="V95" s="315" t="str">
        <f t="shared" si="37"/>
        <v>:</v>
      </c>
      <c r="W95" s="315" t="str">
        <f t="shared" si="37"/>
        <v>:</v>
      </c>
      <c r="X95" s="315" t="str">
        <f t="shared" si="37"/>
        <v>:</v>
      </c>
      <c r="Y95" s="315" t="str">
        <f t="shared" si="37"/>
        <v>:</v>
      </c>
      <c r="Z95" s="663" t="str">
        <f t="shared" si="12"/>
        <v>:</v>
      </c>
      <c r="AA95" s="663" t="str">
        <f t="shared" si="13"/>
        <v>:</v>
      </c>
      <c r="AB95" s="663"/>
    </row>
    <row r="96" spans="1:28" ht="18" customHeight="1" thickBot="1">
      <c r="A96" s="320" t="s">
        <v>26</v>
      </c>
      <c r="B96" s="312" t="s">
        <v>55</v>
      </c>
      <c r="C96" s="315" t="str">
        <f t="shared" ref="C96:Y96" si="38">IF(ISNUMBER(C64/C31),C64/C31,":")</f>
        <v>:</v>
      </c>
      <c r="D96" s="315" t="str">
        <f t="shared" si="38"/>
        <v>:</v>
      </c>
      <c r="E96" s="315" t="str">
        <f t="shared" si="38"/>
        <v>:</v>
      </c>
      <c r="F96" s="315" t="str">
        <f t="shared" si="38"/>
        <v>:</v>
      </c>
      <c r="G96" s="315" t="str">
        <f t="shared" si="38"/>
        <v>:</v>
      </c>
      <c r="H96" s="315" t="str">
        <f t="shared" si="38"/>
        <v>:</v>
      </c>
      <c r="I96" s="315" t="str">
        <f t="shared" si="38"/>
        <v>:</v>
      </c>
      <c r="J96" s="315" t="str">
        <f t="shared" si="38"/>
        <v>:</v>
      </c>
      <c r="K96" s="315" t="str">
        <f t="shared" si="38"/>
        <v>:</v>
      </c>
      <c r="L96" s="315" t="str">
        <f t="shared" si="38"/>
        <v>:</v>
      </c>
      <c r="M96" s="315" t="str">
        <f t="shared" si="38"/>
        <v>:</v>
      </c>
      <c r="N96" s="315" t="str">
        <f t="shared" si="38"/>
        <v>:</v>
      </c>
      <c r="O96" s="315" t="str">
        <f t="shared" si="38"/>
        <v>:</v>
      </c>
      <c r="P96" s="315" t="str">
        <f t="shared" si="38"/>
        <v>:</v>
      </c>
      <c r="Q96" s="315" t="str">
        <f t="shared" si="38"/>
        <v>:</v>
      </c>
      <c r="R96" s="315" t="str">
        <f t="shared" si="38"/>
        <v>:</v>
      </c>
      <c r="S96" s="315" t="str">
        <f t="shared" si="38"/>
        <v>:</v>
      </c>
      <c r="T96" s="315" t="str">
        <f t="shared" si="38"/>
        <v>:</v>
      </c>
      <c r="U96" s="315" t="str">
        <f t="shared" si="38"/>
        <v>:</v>
      </c>
      <c r="V96" s="315" t="str">
        <f t="shared" si="38"/>
        <v>:</v>
      </c>
      <c r="W96" s="315" t="str">
        <f t="shared" si="38"/>
        <v>:</v>
      </c>
      <c r="X96" s="315" t="str">
        <f t="shared" si="38"/>
        <v>:</v>
      </c>
      <c r="Y96" s="315" t="str">
        <f t="shared" si="38"/>
        <v>:</v>
      </c>
      <c r="Z96" s="663" t="str">
        <f t="shared" si="12"/>
        <v>:</v>
      </c>
      <c r="AA96" s="663" t="str">
        <f t="shared" si="13"/>
        <v>:</v>
      </c>
      <c r="AB96" s="663"/>
    </row>
    <row r="97" spans="1:28" ht="18" customHeight="1" thickBot="1">
      <c r="A97" s="320" t="s">
        <v>27</v>
      </c>
      <c r="B97" s="312" t="s">
        <v>56</v>
      </c>
      <c r="C97" s="315" t="str">
        <f t="shared" ref="C97:Y97" si="39">IF(ISNUMBER(C65/C32),C65/C32,":")</f>
        <v>:</v>
      </c>
      <c r="D97" s="315" t="str">
        <f t="shared" si="39"/>
        <v>:</v>
      </c>
      <c r="E97" s="315" t="str">
        <f t="shared" si="39"/>
        <v>:</v>
      </c>
      <c r="F97" s="315" t="str">
        <f t="shared" si="39"/>
        <v>:</v>
      </c>
      <c r="G97" s="315" t="str">
        <f t="shared" si="39"/>
        <v>:</v>
      </c>
      <c r="H97" s="315" t="str">
        <f t="shared" si="39"/>
        <v>:</v>
      </c>
      <c r="I97" s="315" t="str">
        <f t="shared" si="39"/>
        <v>:</v>
      </c>
      <c r="J97" s="315" t="str">
        <f t="shared" si="39"/>
        <v>:</v>
      </c>
      <c r="K97" s="315" t="str">
        <f t="shared" si="39"/>
        <v>:</v>
      </c>
      <c r="L97" s="315" t="str">
        <f t="shared" si="39"/>
        <v>:</v>
      </c>
      <c r="M97" s="315" t="str">
        <f t="shared" si="39"/>
        <v>:</v>
      </c>
      <c r="N97" s="315" t="str">
        <f t="shared" si="39"/>
        <v>:</v>
      </c>
      <c r="O97" s="315" t="str">
        <f t="shared" si="39"/>
        <v>:</v>
      </c>
      <c r="P97" s="315" t="str">
        <f t="shared" si="39"/>
        <v>:</v>
      </c>
      <c r="Q97" s="315" t="str">
        <f t="shared" si="39"/>
        <v>:</v>
      </c>
      <c r="R97" s="315" t="str">
        <f t="shared" si="39"/>
        <v>:</v>
      </c>
      <c r="S97" s="315" t="str">
        <f t="shared" si="39"/>
        <v>:</v>
      </c>
      <c r="T97" s="315" t="str">
        <f t="shared" si="39"/>
        <v>:</v>
      </c>
      <c r="U97" s="315" t="str">
        <f t="shared" si="39"/>
        <v>:</v>
      </c>
      <c r="V97" s="315" t="str">
        <f t="shared" si="39"/>
        <v>:</v>
      </c>
      <c r="W97" s="315" t="str">
        <f t="shared" si="39"/>
        <v>:</v>
      </c>
      <c r="X97" s="315" t="str">
        <f t="shared" si="39"/>
        <v>:</v>
      </c>
      <c r="Y97" s="315" t="str">
        <f t="shared" si="39"/>
        <v>:</v>
      </c>
      <c r="Z97" s="663" t="str">
        <f t="shared" si="12"/>
        <v>:</v>
      </c>
      <c r="AA97" s="663" t="str">
        <f t="shared" si="13"/>
        <v>:</v>
      </c>
      <c r="AB97" s="663"/>
    </row>
    <row r="98" spans="1:28">
      <c r="A98" s="502"/>
      <c r="B98" s="502"/>
      <c r="C98" s="502"/>
      <c r="D98" s="502"/>
      <c r="E98" s="502"/>
      <c r="F98" s="502"/>
      <c r="G98" s="502"/>
      <c r="H98" s="502"/>
      <c r="I98" s="502"/>
      <c r="J98" s="502"/>
      <c r="K98" s="502"/>
      <c r="L98" s="502"/>
      <c r="M98" s="502"/>
      <c r="N98" s="502"/>
      <c r="O98" s="502"/>
      <c r="P98" s="502"/>
      <c r="Q98" s="502"/>
      <c r="R98" s="502"/>
      <c r="S98" s="502"/>
      <c r="T98" s="502"/>
      <c r="U98" s="502"/>
      <c r="V98" s="502"/>
      <c r="W98" s="502"/>
      <c r="X98" s="502"/>
      <c r="Y98" s="502"/>
      <c r="Z98" s="661"/>
      <c r="AA98" s="661"/>
      <c r="AB98" s="668"/>
    </row>
    <row r="99" spans="1:28">
      <c r="A99" s="443"/>
      <c r="B99" s="443"/>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661"/>
      <c r="AA99" s="661"/>
      <c r="AB99" s="668"/>
    </row>
    <row r="100" spans="1:28">
      <c r="AB100" s="671"/>
    </row>
    <row r="101" spans="1:28">
      <c r="AB101" s="671"/>
    </row>
    <row r="102" spans="1:28">
      <c r="AB102" s="671"/>
    </row>
    <row r="103" spans="1:28">
      <c r="AB103" s="671"/>
    </row>
    <row r="104" spans="1:28">
      <c r="AB104" s="671"/>
    </row>
    <row r="105" spans="1:28">
      <c r="AB105" s="671"/>
    </row>
    <row r="106" spans="1:28">
      <c r="AB106" s="671"/>
    </row>
    <row r="107" spans="1:28">
      <c r="AB107" s="671"/>
    </row>
    <row r="108" spans="1:28">
      <c r="AB108" s="671"/>
    </row>
    <row r="109" spans="1:28">
      <c r="AB109" s="671"/>
    </row>
    <row r="110" spans="1:28">
      <c r="AB110" s="671"/>
    </row>
    <row r="111" spans="1:28">
      <c r="AB111" s="671"/>
    </row>
    <row r="112" spans="1:28">
      <c r="AB112" s="671"/>
    </row>
    <row r="113" spans="28:28">
      <c r="AB113" s="671"/>
    </row>
    <row r="114" spans="28:28">
      <c r="AB114" s="671"/>
    </row>
    <row r="115" spans="28:28">
      <c r="AB115" s="671"/>
    </row>
    <row r="116" spans="28:28">
      <c r="AB116" s="671"/>
    </row>
    <row r="117" spans="28:28">
      <c r="AB117" s="671"/>
    </row>
    <row r="118" spans="28:28">
      <c r="AB118" s="671"/>
    </row>
    <row r="119" spans="28:28">
      <c r="AB119" s="671"/>
    </row>
    <row r="120" spans="28:28">
      <c r="AB120" s="671"/>
    </row>
    <row r="121" spans="28:28">
      <c r="AB121" s="671"/>
    </row>
    <row r="122" spans="28:28">
      <c r="AB122" s="671"/>
    </row>
    <row r="123" spans="28:28">
      <c r="AB123" s="671"/>
    </row>
    <row r="124" spans="28:28">
      <c r="AB124" s="671"/>
    </row>
    <row r="125" spans="28:28">
      <c r="AB125" s="671"/>
    </row>
  </sheetData>
  <mergeCells count="6">
    <mergeCell ref="C3:Y3"/>
    <mergeCell ref="Z3:AA3"/>
    <mergeCell ref="C36:W36"/>
    <mergeCell ref="Z36:AA36"/>
    <mergeCell ref="C68:W68"/>
    <mergeCell ref="Z68:AA68"/>
  </mergeCells>
  <pageMargins left="0.7" right="0.7" top="0.75" bottom="0.75" header="0.3" footer="0.3"/>
  <pageSetup paperSize="9" orientation="portrait" verticalDpi="0" r:id="rId1"/>
  <ignoredErrors>
    <ignoredError sqref="AB68 AB36"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B28290"/>
  </sheetPr>
  <dimension ref="A2:P27"/>
  <sheetViews>
    <sheetView zoomScale="70" zoomScaleNormal="70" workbookViewId="0"/>
  </sheetViews>
  <sheetFormatPr defaultColWidth="8.7109375" defaultRowHeight="18" customHeight="1"/>
  <cols>
    <col min="1" max="1" width="39" style="436" customWidth="1"/>
    <col min="2" max="14" width="15.5703125" style="436" customWidth="1"/>
    <col min="15" max="19" width="13.42578125" style="436" customWidth="1"/>
    <col min="20" max="16384" width="8.7109375" style="436"/>
  </cols>
  <sheetData>
    <row r="2" spans="1:16" ht="18" customHeight="1">
      <c r="A2" s="455" t="s">
        <v>915</v>
      </c>
      <c r="B2" s="455"/>
      <c r="C2" s="455"/>
      <c r="D2" s="439"/>
      <c r="E2" s="439"/>
      <c r="F2" s="439"/>
      <c r="G2" s="440"/>
      <c r="H2" s="440"/>
      <c r="I2" s="440"/>
      <c r="J2" s="440"/>
      <c r="K2" s="440"/>
      <c r="L2" s="440"/>
      <c r="P2" s="631"/>
    </row>
    <row r="3" spans="1:16" ht="18" customHeight="1">
      <c r="A3" s="203"/>
      <c r="B3" s="771" t="str">
        <f>A2</f>
        <v>EU peaches and nectarines balance sheet (thousand tonnes fresh equivalent)</v>
      </c>
      <c r="C3" s="776"/>
      <c r="D3" s="776"/>
      <c r="E3" s="776"/>
      <c r="F3" s="776"/>
      <c r="G3" s="776"/>
      <c r="H3" s="776"/>
      <c r="I3" s="776"/>
      <c r="J3" s="776"/>
      <c r="K3" s="776"/>
      <c r="L3" s="776"/>
    </row>
    <row r="4" spans="1:16" ht="18" customHeight="1" thickBot="1">
      <c r="A4" s="203"/>
      <c r="B4" s="203">
        <v>2012</v>
      </c>
      <c r="C4" s="203">
        <v>2013</v>
      </c>
      <c r="D4" s="626">
        <v>2014</v>
      </c>
      <c r="E4" s="203">
        <v>2015</v>
      </c>
      <c r="F4" s="625">
        <v>2016</v>
      </c>
      <c r="G4" s="625">
        <v>2017</v>
      </c>
      <c r="H4" s="625">
        <v>2018</v>
      </c>
      <c r="I4" s="625">
        <v>2019</v>
      </c>
      <c r="J4" s="625">
        <v>2020</v>
      </c>
      <c r="K4" s="625">
        <v>2021</v>
      </c>
      <c r="L4" s="626">
        <v>2022</v>
      </c>
      <c r="M4" s="632"/>
    </row>
    <row r="5" spans="1:16" ht="18" customHeight="1" thickBot="1">
      <c r="A5" s="380" t="s">
        <v>1123</v>
      </c>
      <c r="B5" s="604">
        <f>B8+B17</f>
        <v>236.81</v>
      </c>
      <c r="C5" s="604">
        <f t="shared" ref="C5:L5" si="0">C8+C17</f>
        <v>232.89999999999998</v>
      </c>
      <c r="D5" s="604">
        <f t="shared" si="0"/>
        <v>233.38000000000002</v>
      </c>
      <c r="E5" s="604">
        <f t="shared" si="0"/>
        <v>228.78</v>
      </c>
      <c r="F5" s="604">
        <f t="shared" si="0"/>
        <v>224.86</v>
      </c>
      <c r="G5" s="604">
        <f t="shared" si="0"/>
        <v>221.75</v>
      </c>
      <c r="H5" s="604">
        <f t="shared" si="0"/>
        <v>215.11</v>
      </c>
      <c r="I5" s="604">
        <f t="shared" si="0"/>
        <v>207.02999999999997</v>
      </c>
      <c r="J5" s="604">
        <f t="shared" si="0"/>
        <v>200.97</v>
      </c>
      <c r="K5" s="604">
        <f t="shared" si="0"/>
        <v>198.51999999999998</v>
      </c>
      <c r="L5" s="604">
        <f t="shared" si="0"/>
        <v>200.66</v>
      </c>
      <c r="M5" s="633"/>
    </row>
    <row r="6" spans="1:16" ht="18" customHeight="1" thickBot="1">
      <c r="A6" s="630" t="s">
        <v>1124</v>
      </c>
      <c r="B6" s="604">
        <f>+B7/B5</f>
        <v>16.007305434736708</v>
      </c>
      <c r="C6" s="604">
        <f t="shared" ref="C6:L6" si="1">+C7/C5</f>
        <v>16.041562902533279</v>
      </c>
      <c r="D6" s="604">
        <f t="shared" si="1"/>
        <v>18.298311766218184</v>
      </c>
      <c r="E6" s="604">
        <f t="shared" si="1"/>
        <v>18.286782061369003</v>
      </c>
      <c r="F6" s="604">
        <f t="shared" si="1"/>
        <v>17.727919594414303</v>
      </c>
      <c r="G6" s="604">
        <f t="shared" si="1"/>
        <v>19.67057497181511</v>
      </c>
      <c r="H6" s="604">
        <f t="shared" si="1"/>
        <v>17.840546697038722</v>
      </c>
      <c r="I6" s="604">
        <f t="shared" si="1"/>
        <v>19.555861469352269</v>
      </c>
      <c r="J6" s="604">
        <f t="shared" si="1"/>
        <v>17.371348957555853</v>
      </c>
      <c r="K6" s="604">
        <f t="shared" si="1"/>
        <v>15.435220632681849</v>
      </c>
      <c r="L6" s="604">
        <f t="shared" si="1"/>
        <v>16.008621548888666</v>
      </c>
      <c r="M6" s="635"/>
    </row>
    <row r="7" spans="1:16" ht="18" customHeight="1" thickBot="1">
      <c r="A7" s="235" t="s">
        <v>912</v>
      </c>
      <c r="B7" s="327">
        <v>3790.6899999999996</v>
      </c>
      <c r="C7" s="327">
        <v>3736.08</v>
      </c>
      <c r="D7" s="327">
        <v>4270.46</v>
      </c>
      <c r="E7" s="327">
        <v>4183.6500000000005</v>
      </c>
      <c r="F7" s="327">
        <v>3986.3</v>
      </c>
      <c r="G7" s="327">
        <v>4361.9500000000007</v>
      </c>
      <c r="H7" s="327">
        <v>3837.68</v>
      </c>
      <c r="I7" s="327">
        <v>4048.65</v>
      </c>
      <c r="J7" s="327">
        <v>3491.12</v>
      </c>
      <c r="K7" s="327">
        <v>3064.2000000000003</v>
      </c>
      <c r="L7" s="327">
        <v>3212.29</v>
      </c>
    </row>
    <row r="8" spans="1:16" ht="18" customHeight="1" thickBot="1">
      <c r="A8" s="622" t="s">
        <v>919</v>
      </c>
      <c r="B8" s="604">
        <v>213.96</v>
      </c>
      <c r="C8" s="604">
        <v>209.65999999999997</v>
      </c>
      <c r="D8" s="604">
        <v>211.03000000000003</v>
      </c>
      <c r="E8" s="604">
        <v>201.48</v>
      </c>
      <c r="F8" s="604">
        <v>196.18</v>
      </c>
      <c r="G8" s="604">
        <v>193.03</v>
      </c>
      <c r="H8" s="604">
        <v>185.66000000000003</v>
      </c>
      <c r="I8" s="604">
        <v>177.93999999999997</v>
      </c>
      <c r="J8" s="604">
        <v>172.26</v>
      </c>
      <c r="K8" s="604">
        <v>173.98999999999998</v>
      </c>
      <c r="L8" s="604">
        <v>176.13</v>
      </c>
    </row>
    <row r="9" spans="1:16" ht="18" customHeight="1" thickBot="1">
      <c r="A9" s="380" t="s">
        <v>920</v>
      </c>
      <c r="B9" s="604">
        <v>13.832538792297626</v>
      </c>
      <c r="C9" s="604">
        <v>14.717638080702091</v>
      </c>
      <c r="D9" s="604">
        <v>16.344927261526799</v>
      </c>
      <c r="E9" s="604">
        <v>17.235209450069487</v>
      </c>
      <c r="F9" s="604">
        <v>16.881180548475889</v>
      </c>
      <c r="G9" s="604">
        <v>18.763870900896237</v>
      </c>
      <c r="H9" s="604">
        <v>16.779327803511794</v>
      </c>
      <c r="I9" s="604">
        <v>18.715971675845793</v>
      </c>
      <c r="J9" s="604">
        <v>16.309067688378033</v>
      </c>
      <c r="K9" s="604">
        <v>14.761423070291398</v>
      </c>
      <c r="L9" s="604">
        <v>15.619940952705388</v>
      </c>
    </row>
    <row r="10" spans="1:16" ht="18" customHeight="1" thickBot="1">
      <c r="A10" s="235" t="s">
        <v>410</v>
      </c>
      <c r="B10" s="327">
        <v>2959.61</v>
      </c>
      <c r="C10" s="327">
        <v>3085.7</v>
      </c>
      <c r="D10" s="327">
        <v>3449.2700000000004</v>
      </c>
      <c r="E10" s="327">
        <v>3472.55</v>
      </c>
      <c r="F10" s="327">
        <v>3311.75</v>
      </c>
      <c r="G10" s="327">
        <v>3621.9900000000007</v>
      </c>
      <c r="H10" s="327">
        <v>3115.25</v>
      </c>
      <c r="I10" s="327">
        <v>3330.32</v>
      </c>
      <c r="J10" s="327">
        <v>2809.3999999999996</v>
      </c>
      <c r="K10" s="327">
        <v>2568.34</v>
      </c>
      <c r="L10" s="327">
        <v>2751.1401999999998</v>
      </c>
    </row>
    <row r="11" spans="1:16" ht="18" customHeight="1" thickBot="1">
      <c r="A11" s="298" t="s">
        <v>1121</v>
      </c>
      <c r="B11" s="322">
        <v>2845.75</v>
      </c>
      <c r="C11" s="322">
        <v>2938.24</v>
      </c>
      <c r="D11" s="322">
        <v>3301.51</v>
      </c>
      <c r="E11" s="322">
        <v>3320.09</v>
      </c>
      <c r="F11" s="322">
        <v>3178.54</v>
      </c>
      <c r="G11" s="322">
        <v>3491.0200000000004</v>
      </c>
      <c r="H11" s="322">
        <v>2991.0299999999997</v>
      </c>
      <c r="I11" s="322">
        <v>3204.6900000000005</v>
      </c>
      <c r="J11" s="322">
        <v>2725.59</v>
      </c>
      <c r="K11" s="322">
        <v>2485.8000000000002</v>
      </c>
      <c r="L11" s="322">
        <v>2661.2059999999997</v>
      </c>
      <c r="M11" s="631"/>
    </row>
    <row r="12" spans="1:16" ht="18" customHeight="1" thickBot="1">
      <c r="A12" s="295" t="s">
        <v>909</v>
      </c>
      <c r="B12" s="322">
        <v>441.934955</v>
      </c>
      <c r="C12" s="322">
        <v>384.337243</v>
      </c>
      <c r="D12" s="322">
        <v>441.59949999999998</v>
      </c>
      <c r="E12" s="322">
        <v>389.69096000000002</v>
      </c>
      <c r="F12" s="322">
        <v>312.26149200000003</v>
      </c>
      <c r="G12" s="322">
        <v>344.208507</v>
      </c>
      <c r="H12" s="322">
        <v>226.56471400000001</v>
      </c>
      <c r="I12" s="322">
        <v>259.40914099999998</v>
      </c>
      <c r="J12" s="322">
        <v>180.319863</v>
      </c>
      <c r="K12" s="322">
        <v>137.182287</v>
      </c>
      <c r="L12" s="322">
        <v>125.01507700000001</v>
      </c>
    </row>
    <row r="13" spans="1:16" ht="18" customHeight="1" thickBot="1">
      <c r="A13" s="295" t="s">
        <v>908</v>
      </c>
      <c r="B13" s="322">
        <v>25.008534000000001</v>
      </c>
      <c r="C13" s="322">
        <v>24.861245999999998</v>
      </c>
      <c r="D13" s="322">
        <v>19.651568999999999</v>
      </c>
      <c r="E13" s="322">
        <v>22.046307000000002</v>
      </c>
      <c r="F13" s="322">
        <v>24.083754000000003</v>
      </c>
      <c r="G13" s="322">
        <v>19.406518999999999</v>
      </c>
      <c r="H13" s="322">
        <v>27.105671999999998</v>
      </c>
      <c r="I13" s="322">
        <v>24.116764</v>
      </c>
      <c r="J13" s="322">
        <v>38.899864999999998</v>
      </c>
      <c r="K13" s="322">
        <v>42.910544000000002</v>
      </c>
      <c r="L13" s="322">
        <v>41.015620999999996</v>
      </c>
    </row>
    <row r="14" spans="1:16" ht="18" customHeight="1" thickBot="1">
      <c r="A14" s="295" t="s">
        <v>903</v>
      </c>
      <c r="B14" s="322">
        <v>2542.683579</v>
      </c>
      <c r="C14" s="322">
        <v>2726.2240029999998</v>
      </c>
      <c r="D14" s="322">
        <v>3027.3220690000007</v>
      </c>
      <c r="E14" s="322">
        <v>3104.9053470000003</v>
      </c>
      <c r="F14" s="322">
        <v>3023.5722620000001</v>
      </c>
      <c r="G14" s="322">
        <v>3297.188012000001</v>
      </c>
      <c r="H14" s="322">
        <v>2915.790958</v>
      </c>
      <c r="I14" s="322">
        <v>3095.0276229999999</v>
      </c>
      <c r="J14" s="322">
        <v>2667.9800019999993</v>
      </c>
      <c r="K14" s="322">
        <v>2474.0682569999999</v>
      </c>
      <c r="L14" s="322">
        <v>2667.1407439999998</v>
      </c>
    </row>
    <row r="15" spans="1:16" ht="18" customHeight="1" thickBot="1">
      <c r="A15" s="623" t="s">
        <v>967</v>
      </c>
      <c r="B15" s="605">
        <v>5.7669622851748441</v>
      </c>
      <c r="C15" s="605">
        <v>6.1669397890190201</v>
      </c>
      <c r="D15" s="605">
        <v>6.8294392390643877</v>
      </c>
      <c r="E15" s="605">
        <v>6.989333569148557</v>
      </c>
      <c r="F15" s="605">
        <v>6.7919706336899797</v>
      </c>
      <c r="G15" s="605">
        <v>7.394928942682002</v>
      </c>
      <c r="H15" s="605">
        <v>6.5328507760188996</v>
      </c>
      <c r="I15" s="605">
        <v>6.9258091633701691</v>
      </c>
      <c r="J15" s="605">
        <v>5.9651162995950919</v>
      </c>
      <c r="K15" s="605">
        <v>5.5351825918880397</v>
      </c>
      <c r="L15" s="605">
        <v>5.9203218379831659</v>
      </c>
    </row>
    <row r="16" spans="1:16" ht="18" customHeight="1" thickBot="1">
      <c r="A16" s="234" t="s">
        <v>906</v>
      </c>
      <c r="B16" s="239">
        <f t="shared" ref="B16:L16" si="2">B10/B14*100</f>
        <v>116.39710203988383</v>
      </c>
      <c r="C16" s="239">
        <f t="shared" si="2"/>
        <v>113.18585694368564</v>
      </c>
      <c r="D16" s="239">
        <f t="shared" si="2"/>
        <v>113.93799276663614</v>
      </c>
      <c r="E16" s="239">
        <f t="shared" si="2"/>
        <v>111.84076845869788</v>
      </c>
      <c r="F16" s="239">
        <f t="shared" si="2"/>
        <v>109.53103524667802</v>
      </c>
      <c r="G16" s="239">
        <f t="shared" si="2"/>
        <v>109.85087859163305</v>
      </c>
      <c r="H16" s="239">
        <f t="shared" si="2"/>
        <v>106.84064958267147</v>
      </c>
      <c r="I16" s="239">
        <f t="shared" si="2"/>
        <v>107.60227066315913</v>
      </c>
      <c r="J16" s="239">
        <f t="shared" si="2"/>
        <v>105.30063935614163</v>
      </c>
      <c r="K16" s="239">
        <f t="shared" si="2"/>
        <v>103.81039378090206</v>
      </c>
      <c r="L16" s="239">
        <f t="shared" si="2"/>
        <v>103.14941969931527</v>
      </c>
    </row>
    <row r="17" spans="1:13" ht="18" customHeight="1" thickBot="1">
      <c r="A17" s="622" t="s">
        <v>921</v>
      </c>
      <c r="B17" s="604">
        <v>22.85</v>
      </c>
      <c r="C17" s="604">
        <v>23.24</v>
      </c>
      <c r="D17" s="604">
        <v>22.35</v>
      </c>
      <c r="E17" s="604">
        <v>27.3</v>
      </c>
      <c r="F17" s="604">
        <v>28.68</v>
      </c>
      <c r="G17" s="604">
        <v>28.720000000000002</v>
      </c>
      <c r="H17" s="604">
        <v>29.45</v>
      </c>
      <c r="I17" s="604">
        <v>29.090000000000003</v>
      </c>
      <c r="J17" s="604">
        <v>28.71</v>
      </c>
      <c r="K17" s="604">
        <v>24.529999999999998</v>
      </c>
      <c r="L17" s="604">
        <v>24.529999999999998</v>
      </c>
    </row>
    <row r="18" spans="1:13" ht="18" customHeight="1" thickBot="1">
      <c r="A18" s="380" t="s">
        <v>922</v>
      </c>
      <c r="B18" s="604">
        <v>36.371115973741794</v>
      </c>
      <c r="C18" s="604">
        <v>27.985370051635112</v>
      </c>
      <c r="D18" s="604">
        <v>36.742281879194628</v>
      </c>
      <c r="E18" s="604">
        <v>26.047619047619047</v>
      </c>
      <c r="F18" s="604">
        <v>23.519874476987447</v>
      </c>
      <c r="G18" s="604">
        <v>25.764623955431755</v>
      </c>
      <c r="H18" s="604">
        <v>24.530730050933787</v>
      </c>
      <c r="I18" s="604">
        <v>24.693365417669298</v>
      </c>
      <c r="J18" s="604">
        <v>23.74503657262278</v>
      </c>
      <c r="K18" s="604">
        <v>20.214431308601718</v>
      </c>
      <c r="L18" s="604">
        <v>18.799421116999596</v>
      </c>
    </row>
    <row r="19" spans="1:13" ht="18" customHeight="1" thickBot="1">
      <c r="A19" s="235" t="s">
        <v>910</v>
      </c>
      <c r="B19" s="327">
        <v>831.08</v>
      </c>
      <c r="C19" s="327">
        <v>650.38</v>
      </c>
      <c r="D19" s="327">
        <v>821.19</v>
      </c>
      <c r="E19" s="327">
        <v>711.1</v>
      </c>
      <c r="F19" s="327">
        <v>674.55</v>
      </c>
      <c r="G19" s="327">
        <v>739.96</v>
      </c>
      <c r="H19" s="327">
        <v>722.43000000000006</v>
      </c>
      <c r="I19" s="327">
        <v>718.32999999999993</v>
      </c>
      <c r="J19" s="327">
        <v>681.72</v>
      </c>
      <c r="K19" s="327">
        <v>495.86000000000007</v>
      </c>
      <c r="L19" s="327">
        <v>461.14980000000003</v>
      </c>
    </row>
    <row r="20" spans="1:13" ht="18" customHeight="1" thickBot="1">
      <c r="A20" s="298" t="s">
        <v>1122</v>
      </c>
      <c r="B20" s="322">
        <v>825.95</v>
      </c>
      <c r="C20" s="322">
        <v>646.5</v>
      </c>
      <c r="D20" s="322">
        <v>803.86</v>
      </c>
      <c r="E20" s="322">
        <v>689.18000000000006</v>
      </c>
      <c r="F20" s="322">
        <v>655.5</v>
      </c>
      <c r="G20" s="322">
        <v>716.35</v>
      </c>
      <c r="H20" s="322">
        <v>703.37</v>
      </c>
      <c r="I20" s="322">
        <v>695.3</v>
      </c>
      <c r="J20" s="322">
        <v>665.35</v>
      </c>
      <c r="K20" s="322">
        <v>475.80000000000007</v>
      </c>
      <c r="L20" s="322">
        <v>442.49400000000003</v>
      </c>
      <c r="M20" s="631"/>
    </row>
    <row r="21" spans="1:13" ht="18" customHeight="1" thickBot="1">
      <c r="A21" s="295" t="s">
        <v>916</v>
      </c>
      <c r="B21" s="322">
        <v>167.60359199999999</v>
      </c>
      <c r="C21" s="322">
        <v>149.83003199999999</v>
      </c>
      <c r="D21" s="322">
        <v>172.80151600000002</v>
      </c>
      <c r="E21" s="322">
        <v>185.99409700000001</v>
      </c>
      <c r="F21" s="322">
        <v>195.75522999999998</v>
      </c>
      <c r="G21" s="322">
        <v>178.11980499999999</v>
      </c>
      <c r="H21" s="322">
        <v>174.98659599999999</v>
      </c>
      <c r="I21" s="322">
        <v>184.20584099999999</v>
      </c>
      <c r="J21" s="322">
        <v>204.93500599999999</v>
      </c>
      <c r="K21" s="322">
        <v>170.209836</v>
      </c>
      <c r="L21" s="322">
        <v>143.24906999999999</v>
      </c>
    </row>
    <row r="22" spans="1:13" ht="18" customHeight="1" thickBot="1">
      <c r="A22" s="295" t="s">
        <v>918</v>
      </c>
      <c r="B22" s="322">
        <v>20.238323999999999</v>
      </c>
      <c r="C22" s="322">
        <v>18.008998999999999</v>
      </c>
      <c r="D22" s="322">
        <v>15.28565</v>
      </c>
      <c r="E22" s="322">
        <v>12.821619</v>
      </c>
      <c r="F22" s="322">
        <v>14.172364999999999</v>
      </c>
      <c r="G22" s="322">
        <v>16.971167999999999</v>
      </c>
      <c r="H22" s="322">
        <v>15.645619999999999</v>
      </c>
      <c r="I22" s="322">
        <v>9.6102139999999991</v>
      </c>
      <c r="J22" s="322">
        <v>9.4225460000000005</v>
      </c>
      <c r="K22" s="322">
        <v>11.132249999999999</v>
      </c>
      <c r="L22" s="322">
        <v>15.285177000000001</v>
      </c>
    </row>
    <row r="23" spans="1:13" ht="18" customHeight="1" thickBot="1">
      <c r="A23" s="295" t="s">
        <v>904</v>
      </c>
      <c r="B23" s="322">
        <v>683.71473200000014</v>
      </c>
      <c r="C23" s="322">
        <v>518.55896700000005</v>
      </c>
      <c r="D23" s="322">
        <v>663.67413400000009</v>
      </c>
      <c r="E23" s="322">
        <v>537.92752200000007</v>
      </c>
      <c r="F23" s="322">
        <v>492.96713499999998</v>
      </c>
      <c r="G23" s="322">
        <v>578.81136300000003</v>
      </c>
      <c r="H23" s="322">
        <v>563.08902400000011</v>
      </c>
      <c r="I23" s="322">
        <v>543.73437300000001</v>
      </c>
      <c r="J23" s="322">
        <v>486.20754000000005</v>
      </c>
      <c r="K23" s="322">
        <v>336.78241400000007</v>
      </c>
      <c r="L23" s="322">
        <v>333.18590700000004</v>
      </c>
    </row>
    <row r="24" spans="1:13" ht="18" customHeight="1" thickBot="1">
      <c r="A24" s="623" t="s">
        <v>963</v>
      </c>
      <c r="B24" s="605">
        <v>1.5507069404259628</v>
      </c>
      <c r="C24" s="605">
        <v>1.1730224380042999</v>
      </c>
      <c r="D24" s="605">
        <v>1.4972051434847435</v>
      </c>
      <c r="E24" s="605">
        <v>1.2109080526130123</v>
      </c>
      <c r="F24" s="605">
        <v>1.1073716829507956</v>
      </c>
      <c r="G24" s="605">
        <v>1.2981573647071472</v>
      </c>
      <c r="H24" s="605">
        <v>1.2616050397279974</v>
      </c>
      <c r="I24" s="605">
        <v>1.2167259752313795</v>
      </c>
      <c r="J24" s="605">
        <v>1.0870713122534243</v>
      </c>
      <c r="K24" s="605">
        <v>0.75347644510311951</v>
      </c>
      <c r="L24" s="605">
        <v>0.73958144344568888</v>
      </c>
    </row>
    <row r="25" spans="1:13" ht="18" customHeight="1" thickBot="1">
      <c r="A25" s="234" t="s">
        <v>905</v>
      </c>
      <c r="B25" s="603">
        <f t="shared" ref="B25:L25" si="3">B19/B23*100</f>
        <v>121.55361894410663</v>
      </c>
      <c r="C25" s="603">
        <f t="shared" si="3"/>
        <v>125.42064478464606</v>
      </c>
      <c r="D25" s="603">
        <f t="shared" si="3"/>
        <v>123.73391668146583</v>
      </c>
      <c r="E25" s="603">
        <f t="shared" si="3"/>
        <v>132.19252983304318</v>
      </c>
      <c r="F25" s="603">
        <f t="shared" si="3"/>
        <v>136.834679658716</v>
      </c>
      <c r="G25" s="603">
        <f t="shared" si="3"/>
        <v>127.84130500907254</v>
      </c>
      <c r="H25" s="603">
        <f t="shared" si="3"/>
        <v>128.29765262837017</v>
      </c>
      <c r="I25" s="603">
        <f t="shared" si="3"/>
        <v>132.11046343027496</v>
      </c>
      <c r="J25" s="603">
        <f t="shared" si="3"/>
        <v>140.21172933681777</v>
      </c>
      <c r="K25" s="603">
        <f t="shared" si="3"/>
        <v>147.2345287007771</v>
      </c>
      <c r="L25" s="603">
        <f t="shared" si="3"/>
        <v>138.40615413544487</v>
      </c>
    </row>
    <row r="26" spans="1:13" ht="18" customHeight="1">
      <c r="A26" s="582" t="s">
        <v>968</v>
      </c>
    </row>
    <row r="27" spans="1:13" ht="18" customHeight="1">
      <c r="A27" s="582" t="s">
        <v>972</v>
      </c>
    </row>
  </sheetData>
  <mergeCells count="1">
    <mergeCell ref="B3:L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28290"/>
    <pageSetUpPr fitToPage="1"/>
  </sheetPr>
  <dimension ref="A1:X261"/>
  <sheetViews>
    <sheetView showGridLines="0" zoomScale="70" zoomScaleNormal="70" workbookViewId="0">
      <pane xSplit="1" topLeftCell="B1" activePane="topRight" state="frozen"/>
      <selection pane="topRight" activeCell="B1" sqref="B1"/>
    </sheetView>
  </sheetViews>
  <sheetFormatPr defaultColWidth="9.28515625" defaultRowHeight="18" customHeight="1"/>
  <cols>
    <col min="1" max="1" width="40.28515625" style="1" customWidth="1"/>
    <col min="2" max="18" width="14.42578125" style="1" customWidth="1"/>
    <col min="19" max="19" width="15.7109375" style="1" bestFit="1" customWidth="1"/>
    <col min="20" max="20" width="17.28515625" style="1" bestFit="1" customWidth="1"/>
    <col min="21" max="16384" width="9.28515625" style="1"/>
  </cols>
  <sheetData>
    <row r="1" spans="1:24" customFormat="1" ht="18" customHeight="1">
      <c r="T1" s="390"/>
    </row>
    <row r="2" spans="1:24" s="4" customFormat="1" ht="18" customHeight="1">
      <c r="A2" s="2" t="s">
        <v>163</v>
      </c>
      <c r="B2" s="2"/>
      <c r="C2" s="2"/>
      <c r="D2" s="2"/>
      <c r="E2" s="2"/>
      <c r="F2" s="2"/>
      <c r="G2" s="3"/>
      <c r="H2" s="3"/>
      <c r="I2" s="3"/>
      <c r="J2" s="3"/>
      <c r="K2" s="3"/>
      <c r="R2" s="390"/>
      <c r="S2" s="390"/>
      <c r="T2" s="390"/>
    </row>
    <row r="3" spans="1:24" s="4" customFormat="1" ht="18" customHeight="1">
      <c r="A3" s="203"/>
      <c r="B3" s="204"/>
      <c r="C3" s="205"/>
      <c r="D3" s="205"/>
      <c r="E3" s="205"/>
      <c r="F3" s="205"/>
      <c r="G3" s="205"/>
      <c r="H3" s="205"/>
      <c r="I3" s="206" t="s">
        <v>163</v>
      </c>
      <c r="J3" s="205"/>
      <c r="K3" s="205"/>
      <c r="L3" s="205"/>
      <c r="M3" s="205"/>
      <c r="N3" s="205"/>
      <c r="O3" s="205"/>
      <c r="P3" s="205"/>
      <c r="Q3" s="205"/>
      <c r="R3" s="205"/>
      <c r="S3" s="205"/>
      <c r="T3" s="205"/>
    </row>
    <row r="4" spans="1:24" ht="18" customHeight="1" thickBot="1">
      <c r="A4" s="203"/>
      <c r="B4" s="383" t="s">
        <v>89</v>
      </c>
      <c r="C4" s="203" t="s">
        <v>88</v>
      </c>
      <c r="D4" s="203" t="s">
        <v>87</v>
      </c>
      <c r="E4" s="203" t="s">
        <v>86</v>
      </c>
      <c r="F4" s="203" t="s">
        <v>85</v>
      </c>
      <c r="G4" s="203" t="s">
        <v>84</v>
      </c>
      <c r="H4" s="203" t="s">
        <v>159</v>
      </c>
      <c r="I4" s="383" t="s">
        <v>160</v>
      </c>
      <c r="J4" s="203" t="s">
        <v>211</v>
      </c>
      <c r="K4" s="384" t="s">
        <v>212</v>
      </c>
      <c r="L4" s="384" t="s">
        <v>213</v>
      </c>
      <c r="M4" s="384" t="s">
        <v>338</v>
      </c>
      <c r="N4" s="384" t="s">
        <v>346</v>
      </c>
      <c r="O4" s="384" t="s">
        <v>347</v>
      </c>
      <c r="P4" s="384" t="s">
        <v>404</v>
      </c>
      <c r="Q4" s="395" t="s">
        <v>869</v>
      </c>
      <c r="R4" s="395" t="s">
        <v>883</v>
      </c>
      <c r="S4" s="395" t="s">
        <v>973</v>
      </c>
      <c r="T4" s="394" t="s">
        <v>1107</v>
      </c>
    </row>
    <row r="5" spans="1:24" s="93" customFormat="1" ht="18" customHeight="1" thickBot="1">
      <c r="A5" s="202" t="s">
        <v>1108</v>
      </c>
      <c r="B5" s="581">
        <v>56893.354320987652</v>
      </c>
      <c r="C5" s="581">
        <v>54716.578518518523</v>
      </c>
      <c r="D5" s="581">
        <v>54736.305555555562</v>
      </c>
      <c r="E5" s="581">
        <v>57572.996666666673</v>
      </c>
      <c r="F5" s="581">
        <v>55958.689999999995</v>
      </c>
      <c r="G5" s="581">
        <v>53241.583333333336</v>
      </c>
      <c r="H5" s="581">
        <v>53621.100000000006</v>
      </c>
      <c r="I5" s="581">
        <v>54308.568888888884</v>
      </c>
      <c r="J5" s="581">
        <v>54972.06518518518</v>
      </c>
      <c r="K5" s="581">
        <v>54709.796666666654</v>
      </c>
      <c r="L5" s="581">
        <v>54185.738888888882</v>
      </c>
      <c r="M5" s="581">
        <v>53648.049999999996</v>
      </c>
      <c r="N5" s="581">
        <v>51998.23</v>
      </c>
      <c r="O5" s="581">
        <v>51913.659999999996</v>
      </c>
      <c r="P5" s="581">
        <v>53242.30999999999</v>
      </c>
      <c r="Q5" s="581">
        <v>51802.577037037037</v>
      </c>
      <c r="R5" s="581">
        <v>52079.829012345683</v>
      </c>
      <c r="S5" s="581">
        <v>51046.859012345682</v>
      </c>
      <c r="T5" s="581">
        <v>51632.931265806212</v>
      </c>
    </row>
    <row r="6" spans="1:24" ht="18" customHeight="1" thickBot="1">
      <c r="A6" s="202" t="s">
        <v>130</v>
      </c>
      <c r="B6" s="392">
        <v>4.688926627155789</v>
      </c>
      <c r="C6" s="392">
        <v>4.5455553154538233</v>
      </c>
      <c r="D6" s="392">
        <v>4.4262666064299969</v>
      </c>
      <c r="E6" s="392">
        <v>5.0991028259255105</v>
      </c>
      <c r="F6" s="392">
        <v>4.9466013232261155</v>
      </c>
      <c r="G6" s="392">
        <v>4.8885845180537144</v>
      </c>
      <c r="H6" s="392">
        <v>5.0506921715518711</v>
      </c>
      <c r="I6" s="392">
        <v>4.8185664869092077</v>
      </c>
      <c r="J6" s="392">
        <v>5.2048233777673056</v>
      </c>
      <c r="K6" s="392">
        <v>5.5971438144015542</v>
      </c>
      <c r="L6" s="392">
        <v>5.346585761136617</v>
      </c>
      <c r="M6" s="392">
        <v>5.1701905288263035</v>
      </c>
      <c r="N6" s="392">
        <v>5.4803282328225302</v>
      </c>
      <c r="O6" s="392">
        <v>5.2259327635564219</v>
      </c>
      <c r="P6" s="392">
        <v>5.5799427770726231</v>
      </c>
      <c r="Q6" s="392">
        <v>5.4589620888556905</v>
      </c>
      <c r="R6" s="392">
        <v>5.6681021346699891</v>
      </c>
      <c r="S6" s="392">
        <v>5.2487253866201087</v>
      </c>
      <c r="T6" s="392">
        <v>5.624698292379418</v>
      </c>
    </row>
    <row r="7" spans="1:24" ht="18" customHeight="1" thickBot="1">
      <c r="A7" s="197" t="s">
        <v>83</v>
      </c>
      <c r="B7" s="198">
        <v>51.565108342300924</v>
      </c>
      <c r="C7" s="198">
        <v>50.61619051350732</v>
      </c>
      <c r="D7" s="198">
        <v>39.046552368373568</v>
      </c>
      <c r="E7" s="198">
        <v>37.805302607163355</v>
      </c>
      <c r="F7" s="198">
        <v>52.401429134941736</v>
      </c>
      <c r="G7" s="198">
        <v>49.832412706806508</v>
      </c>
      <c r="H7" s="198">
        <v>33.138149923553954</v>
      </c>
      <c r="I7" s="198">
        <v>35.582102202448482</v>
      </c>
      <c r="J7" s="198">
        <v>24.211059533007074</v>
      </c>
      <c r="K7" s="198">
        <v>29.834617852925248</v>
      </c>
      <c r="L7" s="198">
        <v>38.208871571416978</v>
      </c>
      <c r="M7" s="198">
        <v>35.922961200479676</v>
      </c>
      <c r="N7" s="198">
        <v>31.018382261838724</v>
      </c>
      <c r="O7" s="198">
        <v>39.6937143039018</v>
      </c>
      <c r="P7" s="198">
        <v>39.652468846384465</v>
      </c>
      <c r="Q7" s="198">
        <v>42.83525756311667</v>
      </c>
      <c r="R7" s="198">
        <v>40.987720434511061</v>
      </c>
      <c r="S7" s="198">
        <v>47.267420729904472</v>
      </c>
      <c r="T7" s="198">
        <v>48.411249516977023</v>
      </c>
      <c r="U7" s="83"/>
      <c r="V7" s="83"/>
      <c r="W7" s="83"/>
      <c r="X7" s="83"/>
    </row>
    <row r="8" spans="1:24" s="93" customFormat="1" ht="18" customHeight="1" thickBot="1">
      <c r="A8" s="202" t="s">
        <v>190</v>
      </c>
      <c r="B8" s="202">
        <v>263.57182</v>
      </c>
      <c r="C8" s="202">
        <v>245.66539666666671</v>
      </c>
      <c r="D8" s="202">
        <v>239.75995303653713</v>
      </c>
      <c r="E8" s="202">
        <v>289.8451</v>
      </c>
      <c r="F8" s="202">
        <v>273.36355999999995</v>
      </c>
      <c r="G8" s="202">
        <v>257.2688</v>
      </c>
      <c r="H8" s="202">
        <v>267.99618000000004</v>
      </c>
      <c r="I8" s="202">
        <v>261.68945000000002</v>
      </c>
      <c r="J8" s="202">
        <v>286.11989</v>
      </c>
      <c r="K8" s="202">
        <v>306.21860000000004</v>
      </c>
      <c r="L8" s="202">
        <v>289.70869999999996</v>
      </c>
      <c r="M8" s="202">
        <v>277.37063999999998</v>
      </c>
      <c r="N8" s="202">
        <v>284.96736792579952</v>
      </c>
      <c r="O8" s="202">
        <v>271.2972966701285</v>
      </c>
      <c r="P8" s="202">
        <v>297.08904311916143</v>
      </c>
      <c r="Q8" s="202">
        <v>282.7883041502115</v>
      </c>
      <c r="R8" s="202">
        <v>295.1937899981246</v>
      </c>
      <c r="S8" s="202">
        <v>267.9309448053163</v>
      </c>
      <c r="T8" s="202">
        <v>290.4196603213241</v>
      </c>
    </row>
    <row r="9" spans="1:24" ht="18" customHeight="1" thickBot="1">
      <c r="A9" s="202" t="s">
        <v>82</v>
      </c>
      <c r="B9" s="202">
        <v>261.07361455</v>
      </c>
      <c r="C9" s="202">
        <v>243.2501301916667</v>
      </c>
      <c r="D9" s="202">
        <v>237.38703187153712</v>
      </c>
      <c r="E9" s="202">
        <v>287.16334336199998</v>
      </c>
      <c r="F9" s="202">
        <v>270.79912447100003</v>
      </c>
      <c r="G9" s="202">
        <v>254.79449207600001</v>
      </c>
      <c r="H9" s="202">
        <v>265.46612846099998</v>
      </c>
      <c r="I9" s="202">
        <v>256.51880984900004</v>
      </c>
      <c r="J9" s="202">
        <v>283.47058451299995</v>
      </c>
      <c r="K9" s="202">
        <v>303.44732970899997</v>
      </c>
      <c r="L9" s="202">
        <v>287.14948050857845</v>
      </c>
      <c r="M9" s="202">
        <v>274.92424368039889</v>
      </c>
      <c r="N9" s="202">
        <v>282.45623764628698</v>
      </c>
      <c r="O9" s="202">
        <v>268.95605701363246</v>
      </c>
      <c r="P9" s="202">
        <v>294.49117204305008</v>
      </c>
      <c r="Q9" s="202">
        <v>280.27089958785695</v>
      </c>
      <c r="R9" s="202">
        <v>292.63358727016487</v>
      </c>
      <c r="S9" s="202">
        <v>265.57331644952467</v>
      </c>
      <c r="T9" s="202">
        <v>287.87540768691895</v>
      </c>
      <c r="U9" s="83"/>
      <c r="V9" s="83"/>
      <c r="W9" s="83"/>
      <c r="X9" s="83"/>
    </row>
    <row r="10" spans="1:24" ht="18" customHeight="1" thickBot="1">
      <c r="A10" s="202" t="s">
        <v>81</v>
      </c>
      <c r="B10" s="202">
        <v>11.809017687999999</v>
      </c>
      <c r="C10" s="202">
        <v>13.422921391999997</v>
      </c>
      <c r="D10" s="202">
        <v>28.523178227999999</v>
      </c>
      <c r="E10" s="202">
        <v>14.994440001000003</v>
      </c>
      <c r="F10" s="202">
        <v>10.492755014</v>
      </c>
      <c r="G10" s="202">
        <v>15.526923026999999</v>
      </c>
      <c r="H10" s="202">
        <v>16.496491048999996</v>
      </c>
      <c r="I10" s="202">
        <v>17.059838647999996</v>
      </c>
      <c r="J10" s="202">
        <v>19.239849708999998</v>
      </c>
      <c r="K10" s="202">
        <v>17.065691524999998</v>
      </c>
      <c r="L10" s="202">
        <v>23.445018278000003</v>
      </c>
      <c r="M10" s="202">
        <v>20.535753103999998</v>
      </c>
      <c r="N10" s="202">
        <v>25.039317019999999</v>
      </c>
      <c r="O10" s="202">
        <v>30.15371146699999</v>
      </c>
      <c r="P10" s="202">
        <v>25.848646777000003</v>
      </c>
      <c r="Q10" s="202">
        <v>21.052156500999999</v>
      </c>
      <c r="R10" s="202">
        <v>22.301781389000002</v>
      </c>
      <c r="S10" s="202">
        <v>35.082104879999996</v>
      </c>
      <c r="T10" s="202">
        <v>26.346309662333336</v>
      </c>
      <c r="U10" s="83"/>
      <c r="V10" s="83"/>
      <c r="W10" s="83"/>
      <c r="X10" s="83"/>
    </row>
    <row r="11" spans="1:24" ht="18" customHeight="1" thickBot="1">
      <c r="A11" s="197" t="s">
        <v>417</v>
      </c>
      <c r="B11" s="199">
        <v>324.44774058030089</v>
      </c>
      <c r="C11" s="199">
        <v>307.289242097174</v>
      </c>
      <c r="D11" s="199">
        <v>304.95676246791072</v>
      </c>
      <c r="E11" s="199">
        <v>339.96308597016332</v>
      </c>
      <c r="F11" s="199">
        <v>333.69330861994177</v>
      </c>
      <c r="G11" s="199">
        <v>320.1538278098065</v>
      </c>
      <c r="H11" s="199">
        <v>315.10076943355392</v>
      </c>
      <c r="I11" s="199">
        <v>309.1607506994485</v>
      </c>
      <c r="J11" s="199">
        <v>326.92149375500702</v>
      </c>
      <c r="K11" s="199">
        <v>350.3476390869252</v>
      </c>
      <c r="L11" s="199">
        <v>348.80337035799545</v>
      </c>
      <c r="M11" s="199">
        <v>331.38295798487854</v>
      </c>
      <c r="N11" s="199">
        <v>338.5139369281257</v>
      </c>
      <c r="O11" s="199">
        <v>338.80348278453425</v>
      </c>
      <c r="P11" s="199">
        <v>359.99228766643455</v>
      </c>
      <c r="Q11" s="199">
        <v>344.15831365197363</v>
      </c>
      <c r="R11" s="199">
        <v>355.92308909367591</v>
      </c>
      <c r="S11" s="199">
        <v>347.92284205942912</v>
      </c>
      <c r="T11" s="199">
        <v>362.63296686622931</v>
      </c>
      <c r="U11" s="83"/>
      <c r="V11" s="83"/>
      <c r="W11" s="83"/>
      <c r="X11" s="83"/>
    </row>
    <row r="12" spans="1:24" ht="18" customHeight="1" thickBot="1">
      <c r="A12" s="202" t="s">
        <v>371</v>
      </c>
      <c r="B12" s="202">
        <v>247.17138715879355</v>
      </c>
      <c r="C12" s="202">
        <v>243.68250705080044</v>
      </c>
      <c r="D12" s="202">
        <v>244.09914627374738</v>
      </c>
      <c r="E12" s="202">
        <v>250.83162941222156</v>
      </c>
      <c r="F12" s="202">
        <v>253.06681854913529</v>
      </c>
      <c r="G12" s="202">
        <v>252.36472033525257</v>
      </c>
      <c r="H12" s="202">
        <v>250.84832249410545</v>
      </c>
      <c r="I12" s="202">
        <v>247.72837308044143</v>
      </c>
      <c r="J12" s="202">
        <v>248.90441636608176</v>
      </c>
      <c r="K12" s="202">
        <v>257.39134383750826</v>
      </c>
      <c r="L12" s="202">
        <v>259.3064320515158</v>
      </c>
      <c r="M12" s="202">
        <v>258.76526925403982</v>
      </c>
      <c r="N12" s="202">
        <v>260.93979816122391</v>
      </c>
      <c r="O12" s="202">
        <v>261.08271834114981</v>
      </c>
      <c r="P12" s="202">
        <v>260.27968924405957</v>
      </c>
      <c r="Q12" s="202">
        <v>258.61713473393547</v>
      </c>
      <c r="R12" s="202">
        <v>259.00464079115045</v>
      </c>
      <c r="S12" s="202">
        <v>253.72774902275495</v>
      </c>
      <c r="T12" s="202">
        <v>254.19890574840338</v>
      </c>
      <c r="U12" s="83"/>
      <c r="V12" s="83"/>
      <c r="W12" s="83"/>
      <c r="X12" s="83"/>
    </row>
    <row r="13" spans="1:24" ht="18" customHeight="1" thickBot="1">
      <c r="A13" s="202" t="s">
        <v>80</v>
      </c>
      <c r="B13" s="202">
        <v>57.270388680000003</v>
      </c>
      <c r="C13" s="202">
        <v>57.661789379687185</v>
      </c>
      <c r="D13" s="202">
        <v>57.724718520379383</v>
      </c>
      <c r="E13" s="202">
        <v>57.931715648652052</v>
      </c>
      <c r="F13" s="202">
        <v>58.120555757360925</v>
      </c>
      <c r="G13" s="202">
        <v>58.359310301542187</v>
      </c>
      <c r="H13" s="202">
        <v>57.797216863054452</v>
      </c>
      <c r="I13" s="202">
        <v>57.965337154519474</v>
      </c>
      <c r="J13" s="202">
        <v>57.988452397925336</v>
      </c>
      <c r="K13" s="202">
        <v>58.231907314421683</v>
      </c>
      <c r="L13" s="202">
        <v>58.464375315244311</v>
      </c>
      <c r="M13" s="202">
        <v>58.729617370928935</v>
      </c>
      <c r="N13" s="202">
        <v>59.003898679601981</v>
      </c>
      <c r="O13" s="202">
        <v>58.923192444823322</v>
      </c>
      <c r="P13" s="202">
        <v>58.546153028039122</v>
      </c>
      <c r="Q13" s="202">
        <v>58.425532763577458</v>
      </c>
      <c r="R13" s="202">
        <v>58.813038820792428</v>
      </c>
      <c r="S13" s="202">
        <v>59.28614705239692</v>
      </c>
      <c r="T13" s="202">
        <v>59.557303778045345</v>
      </c>
      <c r="U13" s="83"/>
      <c r="V13" s="83"/>
      <c r="W13" s="83"/>
      <c r="X13" s="83"/>
    </row>
    <row r="14" spans="1:24" ht="18" customHeight="1" thickBot="1">
      <c r="A14" s="202" t="s">
        <v>79</v>
      </c>
      <c r="B14" s="202">
        <v>9.4863008592323084</v>
      </c>
      <c r="C14" s="202">
        <v>9.4936804874956362</v>
      </c>
      <c r="D14" s="202">
        <v>10.043443137529682</v>
      </c>
      <c r="E14" s="202">
        <v>9.710766469366984</v>
      </c>
      <c r="F14" s="202">
        <v>9.3546644466286786</v>
      </c>
      <c r="G14" s="202">
        <v>9.1616028261815963</v>
      </c>
      <c r="H14" s="202">
        <v>8.8174488804997964</v>
      </c>
      <c r="I14" s="202">
        <v>8.9717457051440306</v>
      </c>
      <c r="J14" s="202">
        <v>9.1030700107953422</v>
      </c>
      <c r="K14" s="202">
        <v>8.9392862775331086</v>
      </c>
      <c r="L14" s="202">
        <v>8.9757366317531595</v>
      </c>
      <c r="M14" s="202">
        <v>8.9440183154227402</v>
      </c>
      <c r="N14" s="202">
        <v>9.3121588864438696</v>
      </c>
      <c r="O14" s="202">
        <v>9.1129540838114771</v>
      </c>
      <c r="P14" s="202">
        <v>9.0761807486520389</v>
      </c>
      <c r="Q14" s="202">
        <v>8.9811391354675116</v>
      </c>
      <c r="R14" s="202">
        <v>8.9811391354675116</v>
      </c>
      <c r="S14" s="202">
        <v>8.9811391354675116</v>
      </c>
      <c r="T14" s="202">
        <v>8.9811391354675116</v>
      </c>
      <c r="U14" s="83"/>
      <c r="V14" s="83"/>
      <c r="W14" s="83"/>
      <c r="X14" s="83"/>
    </row>
    <row r="15" spans="1:24" ht="18" customHeight="1" thickBot="1">
      <c r="A15" s="202" t="s">
        <v>78</v>
      </c>
      <c r="B15" s="202">
        <v>20.034292039979579</v>
      </c>
      <c r="C15" s="202">
        <v>21.067868305177686</v>
      </c>
      <c r="D15" s="202">
        <v>21.01521792243425</v>
      </c>
      <c r="E15" s="202">
        <v>23.86381956019207</v>
      </c>
      <c r="F15" s="202">
        <v>25.770266671242176</v>
      </c>
      <c r="G15" s="202">
        <v>26.996295560741132</v>
      </c>
      <c r="H15" s="202">
        <v>27.78799193801397</v>
      </c>
      <c r="I15" s="202">
        <v>28.738388408959455</v>
      </c>
      <c r="J15" s="202">
        <v>29.13892066662687</v>
      </c>
      <c r="K15" s="202">
        <v>29.739253931427545</v>
      </c>
      <c r="L15" s="202">
        <v>30.512952186329628</v>
      </c>
      <c r="M15" s="202">
        <v>30.627024083716861</v>
      </c>
      <c r="N15" s="202">
        <v>31.034301498812582</v>
      </c>
      <c r="O15" s="202">
        <v>30.562687771811294</v>
      </c>
      <c r="P15" s="202">
        <v>29.627355467368407</v>
      </c>
      <c r="Q15" s="202">
        <v>28.710462834890521</v>
      </c>
      <c r="R15" s="202">
        <v>30.310462834890519</v>
      </c>
      <c r="S15" s="202">
        <v>29.210462834890517</v>
      </c>
      <c r="T15" s="202">
        <v>29.210462834890517</v>
      </c>
      <c r="U15" s="83"/>
      <c r="V15" s="83"/>
      <c r="W15" s="83"/>
      <c r="X15" s="83"/>
    </row>
    <row r="16" spans="1:24" ht="18" customHeight="1" thickBot="1">
      <c r="A16" s="202" t="s">
        <v>77</v>
      </c>
      <c r="B16" s="202">
        <v>1.8</v>
      </c>
      <c r="C16" s="202">
        <v>3.0399999999999996</v>
      </c>
      <c r="D16" s="202">
        <v>3.3000000000000003</v>
      </c>
      <c r="E16" s="202">
        <v>5.5259999999999998</v>
      </c>
      <c r="F16" s="202">
        <v>7.5929999999999991</v>
      </c>
      <c r="G16" s="202">
        <v>8.7729999999999997</v>
      </c>
      <c r="H16" s="202">
        <v>9.9530347712628604</v>
      </c>
      <c r="I16" s="202">
        <v>10.695825301121012</v>
      </c>
      <c r="J16" s="202">
        <v>10.989717585093379</v>
      </c>
      <c r="K16" s="202">
        <v>11.041906242729203</v>
      </c>
      <c r="L16" s="202">
        <v>11.582585337927089</v>
      </c>
      <c r="M16" s="202">
        <v>11.4291391606701</v>
      </c>
      <c r="N16" s="202">
        <v>11.938388888713304</v>
      </c>
      <c r="O16" s="202">
        <v>12.240289883331306</v>
      </c>
      <c r="P16" s="202">
        <v>11.384494142513676</v>
      </c>
      <c r="Q16" s="202">
        <v>10.980748877491106</v>
      </c>
      <c r="R16" s="202">
        <v>11.880748877491104</v>
      </c>
      <c r="S16" s="202">
        <v>10.780748877491105</v>
      </c>
      <c r="T16" s="202">
        <v>10.980748877491106</v>
      </c>
      <c r="U16" s="83"/>
      <c r="V16" s="83"/>
      <c r="W16" s="83"/>
      <c r="X16" s="83"/>
    </row>
    <row r="17" spans="1:24" ht="18" customHeight="1" thickBot="1">
      <c r="A17" s="202" t="s">
        <v>76</v>
      </c>
      <c r="B17" s="202">
        <v>160.38040557958166</v>
      </c>
      <c r="C17" s="202">
        <v>155.45916887843993</v>
      </c>
      <c r="D17" s="202">
        <v>155.31576669340407</v>
      </c>
      <c r="E17" s="202">
        <v>159.32532773401044</v>
      </c>
      <c r="F17" s="202">
        <v>159.8213316739035</v>
      </c>
      <c r="G17" s="202">
        <v>157.84751164678764</v>
      </c>
      <c r="H17" s="202">
        <v>156.44566481253722</v>
      </c>
      <c r="I17" s="202">
        <v>152.05290181181846</v>
      </c>
      <c r="J17" s="202">
        <v>152.67397329073421</v>
      </c>
      <c r="K17" s="202">
        <v>160.48089631412591</v>
      </c>
      <c r="L17" s="202">
        <v>161.3533679181887</v>
      </c>
      <c r="M17" s="202">
        <v>160.46460948397129</v>
      </c>
      <c r="N17" s="202">
        <v>161.58943909636548</v>
      </c>
      <c r="O17" s="202">
        <v>162.48388404070371</v>
      </c>
      <c r="P17" s="202">
        <v>163.03</v>
      </c>
      <c r="Q17" s="202">
        <v>162.5</v>
      </c>
      <c r="R17" s="202">
        <v>160.9</v>
      </c>
      <c r="S17" s="202">
        <v>156.25</v>
      </c>
      <c r="T17" s="202">
        <v>156.44999999999999</v>
      </c>
      <c r="U17" s="83"/>
      <c r="V17" s="83"/>
      <c r="W17" s="83"/>
      <c r="X17" s="83"/>
    </row>
    <row r="18" spans="1:24" ht="18" customHeight="1" thickBot="1">
      <c r="A18" s="202" t="s">
        <v>426</v>
      </c>
      <c r="B18" s="202">
        <v>2.2199999999999998</v>
      </c>
      <c r="C18" s="202">
        <v>2.2199999999999998</v>
      </c>
      <c r="D18" s="202">
        <v>2.2199999999999998</v>
      </c>
      <c r="E18" s="202">
        <v>2.2199999999999998</v>
      </c>
      <c r="F18" s="202">
        <v>2.2199999999999998</v>
      </c>
      <c r="G18" s="202">
        <v>2.2199999999999998</v>
      </c>
      <c r="H18" s="202">
        <v>2.2199999999999998</v>
      </c>
      <c r="I18" s="202">
        <v>2.2199999999999998</v>
      </c>
      <c r="J18" s="202">
        <v>2.2199999999999998</v>
      </c>
      <c r="K18" s="202">
        <v>2.2099999999999995</v>
      </c>
      <c r="L18" s="202">
        <v>2.2099999999999995</v>
      </c>
      <c r="M18" s="202">
        <v>2.2099999999999995</v>
      </c>
      <c r="N18" s="202">
        <v>2.2099999999999995</v>
      </c>
      <c r="O18" s="202">
        <v>2.2099999999999995</v>
      </c>
      <c r="P18" s="202">
        <v>1.7669470322583003</v>
      </c>
      <c r="Q18" s="202">
        <v>1.6816253975271416</v>
      </c>
      <c r="R18" s="202">
        <v>1.7558015236209894</v>
      </c>
      <c r="S18" s="202">
        <v>1.5934398986971483</v>
      </c>
      <c r="T18" s="202">
        <v>1.7272524461215133</v>
      </c>
      <c r="U18" s="83"/>
      <c r="V18" s="83"/>
      <c r="W18" s="83"/>
      <c r="X18" s="83"/>
    </row>
    <row r="19" spans="1:24" ht="18" customHeight="1" thickBot="1">
      <c r="A19" s="202" t="s">
        <v>75</v>
      </c>
      <c r="B19" s="202">
        <v>24.440162908000001</v>
      </c>
      <c r="C19" s="202">
        <v>22.340182678000005</v>
      </c>
      <c r="D19" s="202">
        <v>20.832313587000005</v>
      </c>
      <c r="E19" s="202">
        <v>34.510027422999997</v>
      </c>
      <c r="F19" s="202">
        <v>28.574077363999994</v>
      </c>
      <c r="G19" s="202">
        <v>32.430957550999992</v>
      </c>
      <c r="H19" s="202">
        <v>26.450344737000005</v>
      </c>
      <c r="I19" s="202">
        <v>35.001318085999998</v>
      </c>
      <c r="J19" s="202">
        <v>45.962459536000004</v>
      </c>
      <c r="K19" s="202">
        <v>52.537423678000003</v>
      </c>
      <c r="L19" s="202">
        <v>51.363977105999993</v>
      </c>
      <c r="M19" s="202">
        <v>39.389306469000005</v>
      </c>
      <c r="N19" s="202">
        <v>35.670424462999996</v>
      </c>
      <c r="O19" s="202">
        <v>35.858295596999994</v>
      </c>
      <c r="P19" s="202">
        <v>55.11039382700001</v>
      </c>
      <c r="Q19" s="202">
        <v>42.871833085999995</v>
      </c>
      <c r="R19" s="202">
        <v>47.895226048999994</v>
      </c>
      <c r="S19" s="202">
        <v>44.190403620999994</v>
      </c>
      <c r="T19" s="202">
        <v>47.877923828</v>
      </c>
      <c r="U19" s="83"/>
      <c r="V19" s="83"/>
      <c r="W19" s="83"/>
      <c r="X19" s="83"/>
    </row>
    <row r="20" spans="1:24" ht="18" customHeight="1" thickBot="1">
      <c r="A20" s="197" t="s">
        <v>418</v>
      </c>
      <c r="B20" s="199">
        <v>273.83155006679357</v>
      </c>
      <c r="C20" s="199">
        <v>268.24268972880043</v>
      </c>
      <c r="D20" s="199">
        <v>267.15145986074737</v>
      </c>
      <c r="E20" s="199">
        <v>287.56165683522158</v>
      </c>
      <c r="F20" s="199">
        <v>283.86089591313527</v>
      </c>
      <c r="G20" s="199">
        <v>287.01567788625255</v>
      </c>
      <c r="H20" s="199">
        <v>279.51866723110544</v>
      </c>
      <c r="I20" s="199">
        <v>284.94969116644143</v>
      </c>
      <c r="J20" s="199">
        <v>297.08687590208177</v>
      </c>
      <c r="K20" s="199">
        <v>312.13876751550822</v>
      </c>
      <c r="L20" s="199">
        <v>312.88040915751577</v>
      </c>
      <c r="M20" s="199">
        <v>300.36457572303982</v>
      </c>
      <c r="N20" s="199">
        <v>298.8202226242239</v>
      </c>
      <c r="O20" s="199">
        <v>299.15101393814979</v>
      </c>
      <c r="P20" s="199">
        <v>317.15703010331788</v>
      </c>
      <c r="Q20" s="199">
        <v>303.17059321746257</v>
      </c>
      <c r="R20" s="199">
        <v>308.65566836377144</v>
      </c>
      <c r="S20" s="199">
        <v>299.51159254245209</v>
      </c>
      <c r="T20" s="199">
        <v>303.80408202252488</v>
      </c>
      <c r="U20" s="83"/>
      <c r="V20" s="83"/>
      <c r="W20" s="83"/>
      <c r="X20" s="83"/>
    </row>
    <row r="21" spans="1:24" ht="18" customHeight="1" thickBot="1">
      <c r="A21" s="209" t="s">
        <v>114</v>
      </c>
      <c r="B21" s="209">
        <v>50.61619051350732</v>
      </c>
      <c r="C21" s="209">
        <v>39.046552368373568</v>
      </c>
      <c r="D21" s="209">
        <v>37.805302607163355</v>
      </c>
      <c r="E21" s="209">
        <v>52.401429134941736</v>
      </c>
      <c r="F21" s="209">
        <v>49.832412706806508</v>
      </c>
      <c r="G21" s="209">
        <v>33.138149923553954</v>
      </c>
      <c r="H21" s="209">
        <v>35.582102202448482</v>
      </c>
      <c r="I21" s="209">
        <v>24.211059533007074</v>
      </c>
      <c r="J21" s="209">
        <v>29.834617852925248</v>
      </c>
      <c r="K21" s="209">
        <v>38.208871571416978</v>
      </c>
      <c r="L21" s="209">
        <v>35.922961200479676</v>
      </c>
      <c r="M21" s="209">
        <v>31.018382261838724</v>
      </c>
      <c r="N21" s="209">
        <v>39.6937143039018</v>
      </c>
      <c r="O21" s="209">
        <v>39.652468846384465</v>
      </c>
      <c r="P21" s="209">
        <v>42.83525756311667</v>
      </c>
      <c r="Q21" s="209">
        <v>40.987720434511061</v>
      </c>
      <c r="R21" s="209">
        <v>47.267420729904472</v>
      </c>
      <c r="S21" s="209">
        <v>48.411249516977023</v>
      </c>
      <c r="T21" s="209">
        <v>58.828884843704429</v>
      </c>
      <c r="U21" s="83"/>
      <c r="V21" s="83"/>
      <c r="W21" s="83"/>
      <c r="X21" s="83"/>
    </row>
    <row r="22" spans="1:24" ht="18" customHeight="1" thickBot="1">
      <c r="A22" s="202" t="s">
        <v>74</v>
      </c>
      <c r="B22" s="202">
        <v>36.653190513507319</v>
      </c>
      <c r="C22" s="202">
        <v>36.531552368373568</v>
      </c>
      <c r="D22" s="202">
        <v>37.805302607163355</v>
      </c>
      <c r="E22" s="202">
        <v>50.830312134941735</v>
      </c>
      <c r="F22" s="202">
        <v>43.851899706806506</v>
      </c>
      <c r="G22" s="202">
        <v>32.586149923553954</v>
      </c>
      <c r="H22" s="202">
        <v>35.489665202448485</v>
      </c>
      <c r="I22" s="202">
        <v>24.211059533007074</v>
      </c>
      <c r="J22" s="202">
        <v>29.834617852925248</v>
      </c>
      <c r="K22" s="202">
        <v>38.208871571416978</v>
      </c>
      <c r="L22" s="202">
        <v>35.922961200479676</v>
      </c>
      <c r="M22" s="202">
        <v>31.018382261838724</v>
      </c>
      <c r="N22" s="202">
        <v>39.6937143039018</v>
      </c>
      <c r="O22" s="202">
        <v>39.652468846384465</v>
      </c>
      <c r="P22" s="202">
        <v>42.83525756311667</v>
      </c>
      <c r="Q22" s="202">
        <v>40.987720434511061</v>
      </c>
      <c r="R22" s="202">
        <v>47.267420729904472</v>
      </c>
      <c r="S22" s="202">
        <v>48.411249516977023</v>
      </c>
      <c r="T22" s="202">
        <v>58.828884843704429</v>
      </c>
      <c r="U22" s="83"/>
      <c r="V22" s="83"/>
      <c r="W22" s="83"/>
      <c r="X22" s="83"/>
    </row>
    <row r="23" spans="1:24" ht="18" customHeight="1" thickBot="1">
      <c r="A23" s="202" t="s">
        <v>73</v>
      </c>
      <c r="B23" s="202">
        <v>13.962999999999999</v>
      </c>
      <c r="C23" s="202">
        <v>2.5150000000000001</v>
      </c>
      <c r="D23" s="202">
        <v>0</v>
      </c>
      <c r="E23" s="202">
        <v>1.5711169999999999</v>
      </c>
      <c r="F23" s="202">
        <v>5.9805130000000002</v>
      </c>
      <c r="G23" s="202">
        <v>0.55200000000000005</v>
      </c>
      <c r="H23" s="202">
        <v>9.2436999999999991E-2</v>
      </c>
      <c r="I23" s="202">
        <v>0</v>
      </c>
      <c r="J23" s="202">
        <v>0</v>
      </c>
      <c r="K23" s="202">
        <v>0</v>
      </c>
      <c r="L23" s="202">
        <v>0</v>
      </c>
      <c r="M23" s="202">
        <v>0</v>
      </c>
      <c r="N23" s="202">
        <v>0</v>
      </c>
      <c r="O23" s="202">
        <v>0</v>
      </c>
      <c r="P23" s="202">
        <v>0</v>
      </c>
      <c r="Q23" s="202">
        <v>0</v>
      </c>
      <c r="R23" s="202">
        <v>0</v>
      </c>
      <c r="S23" s="202">
        <v>0</v>
      </c>
      <c r="T23" s="202">
        <v>0</v>
      </c>
      <c r="U23" s="83"/>
      <c r="V23" s="83"/>
      <c r="W23" s="83"/>
      <c r="X23" s="83"/>
    </row>
    <row r="24" spans="1:24" ht="18" customHeight="1">
      <c r="A24" s="200" t="s">
        <v>29</v>
      </c>
      <c r="B24" s="201">
        <f t="shared" ref="B24" si="0">B9/B12*100</f>
        <v>105.62452942106728</v>
      </c>
      <c r="C24" s="201">
        <f t="shared" ref="C24:T24" si="1">C9/C12*100</f>
        <v>99.822565491316283</v>
      </c>
      <c r="D24" s="201">
        <f t="shared" si="1"/>
        <v>97.250250767086712</v>
      </c>
      <c r="E24" s="201">
        <f t="shared" si="1"/>
        <v>114.48450262628968</v>
      </c>
      <c r="F24" s="201">
        <f t="shared" si="1"/>
        <v>107.00696599559211</v>
      </c>
      <c r="G24" s="201">
        <f t="shared" si="1"/>
        <v>100.96280166955177</v>
      </c>
      <c r="H24" s="201">
        <f t="shared" si="1"/>
        <v>105.82734850349181</v>
      </c>
      <c r="I24" s="201">
        <f t="shared" si="1"/>
        <v>103.54841742964346</v>
      </c>
      <c r="J24" s="201">
        <f t="shared" si="1"/>
        <v>113.88732616784077</v>
      </c>
      <c r="K24" s="201">
        <f t="shared" si="1"/>
        <v>117.89337014401188</v>
      </c>
      <c r="L24" s="201">
        <f t="shared" si="1"/>
        <v>110.73750783456506</v>
      </c>
      <c r="M24" s="201">
        <f t="shared" si="1"/>
        <v>106.24464576445736</v>
      </c>
      <c r="N24" s="201">
        <f t="shared" si="1"/>
        <v>108.24574849704183</v>
      </c>
      <c r="O24" s="201">
        <f t="shared" si="1"/>
        <v>103.0156491101777</v>
      </c>
      <c r="P24" s="201">
        <f t="shared" si="1"/>
        <v>113.14412311554246</v>
      </c>
      <c r="Q24" s="201">
        <f t="shared" si="1"/>
        <v>108.37290416824037</v>
      </c>
      <c r="R24" s="201">
        <f t="shared" si="1"/>
        <v>112.9839165724182</v>
      </c>
      <c r="S24" s="201">
        <f t="shared" si="1"/>
        <v>104.66861329609927</v>
      </c>
      <c r="T24" s="201">
        <f t="shared" si="1"/>
        <v>113.24809083633403</v>
      </c>
      <c r="U24" s="83"/>
      <c r="V24" s="83"/>
      <c r="W24" s="83"/>
      <c r="X24" s="83"/>
    </row>
    <row r="25" spans="1:24" ht="18" customHeight="1">
      <c r="A25" s="584" t="s">
        <v>929</v>
      </c>
      <c r="B25" s="6"/>
      <c r="C25" s="6"/>
      <c r="D25" s="6"/>
      <c r="E25" s="6"/>
      <c r="F25" s="6"/>
      <c r="G25" s="6"/>
      <c r="H25" s="6"/>
      <c r="I25" s="6"/>
      <c r="J25" s="6"/>
      <c r="K25" s="6"/>
      <c r="O25" s="83"/>
      <c r="P25" s="83"/>
      <c r="Q25" s="83"/>
      <c r="R25" s="83"/>
      <c r="S25" s="83"/>
      <c r="T25" s="83"/>
      <c r="U25" s="83"/>
      <c r="V25" s="83"/>
      <c r="W25" s="83"/>
      <c r="X25" s="83"/>
    </row>
    <row r="26" spans="1:24" ht="18" customHeight="1">
      <c r="A26" s="627" t="s">
        <v>1231</v>
      </c>
      <c r="B26" s="5"/>
      <c r="C26" s="5"/>
      <c r="D26" s="5"/>
      <c r="E26" s="5"/>
      <c r="F26" s="5"/>
      <c r="G26" s="5"/>
      <c r="H26" s="5"/>
      <c r="I26" s="5"/>
      <c r="J26" s="5"/>
      <c r="K26" s="5"/>
    </row>
    <row r="27" spans="1:24" s="78" customFormat="1" ht="18" customHeight="1">
      <c r="A27" s="584" t="s">
        <v>1109</v>
      </c>
    </row>
    <row r="28" spans="1:24" s="78" customFormat="1" ht="18" customHeight="1"/>
    <row r="29" spans="1:24" ht="18" customHeight="1">
      <c r="A29" s="2" t="s">
        <v>164</v>
      </c>
      <c r="B29" s="2"/>
      <c r="C29" s="2"/>
      <c r="D29" s="2"/>
      <c r="E29" s="2"/>
      <c r="F29" s="2"/>
      <c r="G29" s="3"/>
      <c r="H29" s="3"/>
      <c r="I29" s="3"/>
      <c r="J29" s="3"/>
      <c r="K29" s="3"/>
    </row>
    <row r="30" spans="1:24" ht="18" customHeight="1">
      <c r="A30" s="203"/>
      <c r="B30" s="204"/>
      <c r="C30" s="205"/>
      <c r="D30" s="205"/>
      <c r="E30" s="205"/>
      <c r="F30" s="205"/>
      <c r="G30" s="205"/>
      <c r="H30" s="205"/>
      <c r="I30" s="206" t="s">
        <v>164</v>
      </c>
      <c r="J30" s="205"/>
      <c r="K30" s="205"/>
      <c r="L30" s="205"/>
      <c r="M30" s="205"/>
      <c r="N30" s="205"/>
      <c r="O30" s="205"/>
      <c r="P30" s="205"/>
      <c r="Q30" s="205"/>
      <c r="R30" s="205"/>
      <c r="S30" s="205"/>
      <c r="T30" s="205"/>
    </row>
    <row r="31" spans="1:24" ht="18" customHeight="1" thickBot="1">
      <c r="A31" s="203"/>
      <c r="B31" s="395" t="str">
        <f t="shared" ref="B31:T31" si="2">B4</f>
        <v>2005/2006</v>
      </c>
      <c r="C31" s="395" t="str">
        <f t="shared" si="2"/>
        <v>2006/2007</v>
      </c>
      <c r="D31" s="395" t="str">
        <f t="shared" si="2"/>
        <v>2007/2008</v>
      </c>
      <c r="E31" s="395" t="str">
        <f t="shared" si="2"/>
        <v>2008/2009</v>
      </c>
      <c r="F31" s="395" t="str">
        <f t="shared" si="2"/>
        <v>2009/2010</v>
      </c>
      <c r="G31" s="395" t="str">
        <f t="shared" si="2"/>
        <v>2010/2011</v>
      </c>
      <c r="H31" s="395" t="str">
        <f t="shared" si="2"/>
        <v>2011/2012</v>
      </c>
      <c r="I31" s="395" t="str">
        <f t="shared" si="2"/>
        <v>2012/2013</v>
      </c>
      <c r="J31" s="395" t="str">
        <f t="shared" si="2"/>
        <v>2013/2014</v>
      </c>
      <c r="K31" s="395" t="str">
        <f t="shared" si="2"/>
        <v>2014/2015</v>
      </c>
      <c r="L31" s="395" t="str">
        <f t="shared" si="2"/>
        <v>2015/2016</v>
      </c>
      <c r="M31" s="395" t="str">
        <f t="shared" si="2"/>
        <v>2016/2017</v>
      </c>
      <c r="N31" s="395" t="str">
        <f t="shared" si="2"/>
        <v>2017/2018</v>
      </c>
      <c r="O31" s="395" t="str">
        <f t="shared" si="2"/>
        <v>2018/2019</v>
      </c>
      <c r="P31" s="395" t="str">
        <f t="shared" si="2"/>
        <v>2019/2020</v>
      </c>
      <c r="Q31" s="395" t="str">
        <f t="shared" si="2"/>
        <v>2020/2021</v>
      </c>
      <c r="R31" s="395" t="str">
        <f t="shared" si="2"/>
        <v>2021/2022</v>
      </c>
      <c r="S31" s="395" t="str">
        <f t="shared" si="2"/>
        <v>2022/2023e</v>
      </c>
      <c r="T31" s="394" t="str">
        <f t="shared" si="2"/>
        <v>2023/2024f</v>
      </c>
    </row>
    <row r="32" spans="1:24" s="93" customFormat="1" ht="18" customHeight="1" thickBot="1">
      <c r="A32" s="202" t="s">
        <v>1108</v>
      </c>
      <c r="B32" s="581">
        <v>21082.376666666663</v>
      </c>
      <c r="C32" s="581">
        <v>20181.39777777778</v>
      </c>
      <c r="D32" s="581">
        <v>20337.850000000006</v>
      </c>
      <c r="E32" s="581">
        <v>21504.6</v>
      </c>
      <c r="F32" s="581">
        <v>21161.449999999997</v>
      </c>
      <c r="G32" s="581">
        <v>21206.33</v>
      </c>
      <c r="H32" s="581">
        <v>21738.52</v>
      </c>
      <c r="I32" s="581">
        <v>21279.409999999996</v>
      </c>
      <c r="J32" s="581">
        <v>21790.739999999994</v>
      </c>
      <c r="K32" s="581">
        <v>22483.309999999998</v>
      </c>
      <c r="L32" s="581">
        <v>22495.099999999995</v>
      </c>
      <c r="M32" s="581">
        <v>22432.28</v>
      </c>
      <c r="N32" s="581">
        <v>21593.839999999997</v>
      </c>
      <c r="O32" s="581">
        <v>21271.119999999995</v>
      </c>
      <c r="P32" s="581">
        <v>22067.629999999997</v>
      </c>
      <c r="Q32" s="581">
        <v>20657.320000000003</v>
      </c>
      <c r="R32" s="581">
        <v>21815.81</v>
      </c>
      <c r="S32" s="581">
        <v>21893.63</v>
      </c>
      <c r="T32" s="581">
        <v>21980.273333333338</v>
      </c>
    </row>
    <row r="33" spans="1:24" ht="18" customHeight="1" thickBot="1">
      <c r="A33" s="202" t="s">
        <v>130</v>
      </c>
      <c r="B33" s="392">
        <v>5.3070825523058929</v>
      </c>
      <c r="C33" s="392">
        <v>5.1284641781275084</v>
      </c>
      <c r="D33" s="392">
        <v>4.8886336546860356</v>
      </c>
      <c r="E33" s="392">
        <v>5.7711945351227172</v>
      </c>
      <c r="F33" s="392">
        <v>5.4967603826769897</v>
      </c>
      <c r="G33" s="392">
        <v>5.327149959469649</v>
      </c>
      <c r="H33" s="392">
        <v>5.3308642906692825</v>
      </c>
      <c r="I33" s="392">
        <v>5.2939437700575365</v>
      </c>
      <c r="J33" s="392">
        <v>5.7042592403929397</v>
      </c>
      <c r="K33" s="392">
        <v>5.9173813820118148</v>
      </c>
      <c r="L33" s="392">
        <v>6.0504949966881689</v>
      </c>
      <c r="M33" s="392">
        <v>5.3780083879124199</v>
      </c>
      <c r="N33" s="392">
        <v>5.9417792296321554</v>
      </c>
      <c r="O33" s="392">
        <v>5.4416767899386596</v>
      </c>
      <c r="P33" s="392">
        <v>5.988697925422894</v>
      </c>
      <c r="Q33" s="392">
        <v>5.7604161624063526</v>
      </c>
      <c r="R33" s="392">
        <v>5.9600042354604303</v>
      </c>
      <c r="S33" s="392">
        <v>5.7984811563911522</v>
      </c>
      <c r="T33" s="392">
        <v>6.0017566347887525</v>
      </c>
    </row>
    <row r="34" spans="1:24" ht="18" customHeight="1" thickBot="1">
      <c r="A34" s="197" t="s">
        <v>83</v>
      </c>
      <c r="B34" s="198">
        <v>25.233398774000104</v>
      </c>
      <c r="C34" s="198">
        <v>22.154621490767767</v>
      </c>
      <c r="D34" s="198">
        <v>16.379974069252313</v>
      </c>
      <c r="E34" s="198">
        <v>13.509615174557126</v>
      </c>
      <c r="F34" s="198">
        <v>17.825093874780933</v>
      </c>
      <c r="G34" s="198">
        <v>12.49325235166782</v>
      </c>
      <c r="H34" s="198">
        <v>7.4836565869357372</v>
      </c>
      <c r="I34" s="198">
        <v>9.3683837129803749</v>
      </c>
      <c r="J34" s="198">
        <v>7.7788431583648929</v>
      </c>
      <c r="K34" s="198">
        <v>9.3435669960356194</v>
      </c>
      <c r="L34" s="198">
        <v>9.6662502360524343</v>
      </c>
      <c r="M34" s="198">
        <v>11.980291846189658</v>
      </c>
      <c r="N34" s="198">
        <v>8.539538705454305</v>
      </c>
      <c r="O34" s="198">
        <v>15.2418424539797</v>
      </c>
      <c r="P34" s="198">
        <v>9.4016117616211545</v>
      </c>
      <c r="Q34" s="198">
        <v>9.5831405852592297</v>
      </c>
      <c r="R34" s="198">
        <v>8.666238779027239</v>
      </c>
      <c r="S34" s="198">
        <v>15.413365825780986</v>
      </c>
      <c r="T34" s="198">
        <v>18.111057859019724</v>
      </c>
      <c r="U34" s="83"/>
      <c r="V34" s="83"/>
      <c r="W34" s="83"/>
      <c r="X34" s="83"/>
    </row>
    <row r="35" spans="1:24" s="93" customFormat="1" ht="18" customHeight="1" thickBot="1">
      <c r="A35" s="202" t="s">
        <v>190</v>
      </c>
      <c r="B35" s="202">
        <v>111.13071999999998</v>
      </c>
      <c r="C35" s="202">
        <v>102.68249</v>
      </c>
      <c r="D35" s="202">
        <v>98.633589999999998</v>
      </c>
      <c r="E35" s="202">
        <v>123.25774999999997</v>
      </c>
      <c r="F35" s="202">
        <v>115.38857999999998</v>
      </c>
      <c r="G35" s="202">
        <v>112.29461000000001</v>
      </c>
      <c r="H35" s="202">
        <v>115.11488</v>
      </c>
      <c r="I35" s="202">
        <v>112.65200000000003</v>
      </c>
      <c r="J35" s="202">
        <v>124.30003000000001</v>
      </c>
      <c r="K35" s="202">
        <v>133.04232000000005</v>
      </c>
      <c r="L35" s="202">
        <v>136.10648999999998</v>
      </c>
      <c r="M35" s="202">
        <v>120.64099000000002</v>
      </c>
      <c r="N35" s="202">
        <v>128.30583000000001</v>
      </c>
      <c r="O35" s="202">
        <v>115.75055999999999</v>
      </c>
      <c r="P35" s="202">
        <v>132.15636999999998</v>
      </c>
      <c r="Q35" s="202">
        <v>118.99476000000001</v>
      </c>
      <c r="R35" s="202">
        <v>130.02232000000001</v>
      </c>
      <c r="S35" s="202">
        <v>126.94980100000002</v>
      </c>
      <c r="T35" s="202">
        <v>131.92025131280366</v>
      </c>
    </row>
    <row r="36" spans="1:24" ht="18" customHeight="1" thickBot="1">
      <c r="A36" s="202" t="s">
        <v>82</v>
      </c>
      <c r="B36" s="202">
        <v>110.26390038399998</v>
      </c>
      <c r="C36" s="202">
        <v>101.881566578</v>
      </c>
      <c r="D36" s="202">
        <v>97.864247997999996</v>
      </c>
      <c r="E36" s="202">
        <v>122.29633954999997</v>
      </c>
      <c r="F36" s="202">
        <v>114.48854907599997</v>
      </c>
      <c r="G36" s="202">
        <v>111.418712042</v>
      </c>
      <c r="H36" s="202">
        <v>114.21698393599999</v>
      </c>
      <c r="I36" s="202">
        <v>110.78742479200002</v>
      </c>
      <c r="J36" s="202">
        <v>123.330489766</v>
      </c>
      <c r="K36" s="202">
        <v>132.00458990400003</v>
      </c>
      <c r="L36" s="202">
        <v>135.04485937799998</v>
      </c>
      <c r="M36" s="202">
        <v>119.69999027800002</v>
      </c>
      <c r="N36" s="202">
        <v>127.30504452600002</v>
      </c>
      <c r="O36" s="202">
        <v>114.84770563199999</v>
      </c>
      <c r="P36" s="202">
        <v>131.12555031399998</v>
      </c>
      <c r="Q36" s="202">
        <v>118.06660087200001</v>
      </c>
      <c r="R36" s="202">
        <v>129.008145904</v>
      </c>
      <c r="S36" s="202">
        <v>125.95959255220002</v>
      </c>
      <c r="T36" s="202">
        <v>130.89127335256379</v>
      </c>
    </row>
    <row r="37" spans="1:24" ht="18" customHeight="1" thickBot="1">
      <c r="A37" s="202" t="s">
        <v>81</v>
      </c>
      <c r="B37" s="202">
        <v>6.2035584210000003</v>
      </c>
      <c r="C37" s="202">
        <v>4.9524692679999998</v>
      </c>
      <c r="D37" s="202">
        <v>5.0989684119999996</v>
      </c>
      <c r="E37" s="202">
        <v>8.3929700260000004</v>
      </c>
      <c r="F37" s="202">
        <v>4.653633235</v>
      </c>
      <c r="G37" s="202">
        <v>4.0873644999999996</v>
      </c>
      <c r="H37" s="202">
        <v>6.9630877499999997</v>
      </c>
      <c r="I37" s="202">
        <v>4.0202233859999996</v>
      </c>
      <c r="J37" s="202">
        <v>1.83109929</v>
      </c>
      <c r="K37" s="202">
        <v>3.5671031710000003</v>
      </c>
      <c r="L37" s="202">
        <v>5.7491591840000007</v>
      </c>
      <c r="M37" s="202">
        <v>4.1025037599999994</v>
      </c>
      <c r="N37" s="202">
        <v>4.0963380569999996</v>
      </c>
      <c r="O37" s="202">
        <v>3.9675738119999999</v>
      </c>
      <c r="P37" s="202">
        <v>2.7303618869999999</v>
      </c>
      <c r="Q37" s="202">
        <v>2.021444126</v>
      </c>
      <c r="R37" s="202">
        <v>2.8166511839999995</v>
      </c>
      <c r="S37" s="202">
        <v>7.5</v>
      </c>
      <c r="T37" s="202">
        <v>4</v>
      </c>
    </row>
    <row r="38" spans="1:24" ht="18" customHeight="1" thickBot="1">
      <c r="A38" s="197" t="s">
        <v>417</v>
      </c>
      <c r="B38" s="199">
        <v>141.70085757900009</v>
      </c>
      <c r="C38" s="199">
        <v>128.98865733676777</v>
      </c>
      <c r="D38" s="199">
        <v>119.34319047925231</v>
      </c>
      <c r="E38" s="199">
        <v>144.1989247505571</v>
      </c>
      <c r="F38" s="199">
        <v>136.96727618578089</v>
      </c>
      <c r="G38" s="199">
        <v>127.99932889366781</v>
      </c>
      <c r="H38" s="199">
        <v>128.66372827293571</v>
      </c>
      <c r="I38" s="199">
        <v>124.1760318909804</v>
      </c>
      <c r="J38" s="199">
        <v>132.94043221436488</v>
      </c>
      <c r="K38" s="199">
        <v>144.91526007103565</v>
      </c>
      <c r="L38" s="199">
        <v>150.46026879805243</v>
      </c>
      <c r="M38" s="199">
        <v>135.78278588418965</v>
      </c>
      <c r="N38" s="199">
        <v>139.94092128845432</v>
      </c>
      <c r="O38" s="199">
        <v>134.0571218979797</v>
      </c>
      <c r="P38" s="199">
        <v>143.25752396262112</v>
      </c>
      <c r="Q38" s="199">
        <v>129.67118558325924</v>
      </c>
      <c r="R38" s="199">
        <v>140.49103586702725</v>
      </c>
      <c r="S38" s="199">
        <v>148.87295837798101</v>
      </c>
      <c r="T38" s="199">
        <v>153.00233121158351</v>
      </c>
    </row>
    <row r="39" spans="1:24" ht="18" customHeight="1" thickBot="1">
      <c r="A39" s="202" t="s">
        <v>371</v>
      </c>
      <c r="B39" s="202">
        <v>104.05952410923231</v>
      </c>
      <c r="C39" s="202">
        <v>99.028494683515447</v>
      </c>
      <c r="D39" s="202">
        <v>93.343471856695174</v>
      </c>
      <c r="E39" s="202">
        <v>101.73553087377616</v>
      </c>
      <c r="F39" s="202">
        <v>102.40836510511306</v>
      </c>
      <c r="G39" s="202">
        <v>98.975176970732065</v>
      </c>
      <c r="H39" s="202">
        <v>103.58205802395534</v>
      </c>
      <c r="I39" s="202">
        <v>92.840170043615501</v>
      </c>
      <c r="J39" s="202">
        <v>90.995737791329248</v>
      </c>
      <c r="K39" s="202">
        <v>100.59376901798322</v>
      </c>
      <c r="L39" s="202">
        <v>104.46775004386276</v>
      </c>
      <c r="M39" s="202">
        <v>100.65468798573534</v>
      </c>
      <c r="N39" s="202">
        <v>101.39417234647462</v>
      </c>
      <c r="O39" s="202">
        <v>101.39155865635854</v>
      </c>
      <c r="P39" s="202">
        <v>96.016892632477891</v>
      </c>
      <c r="Q39" s="202">
        <v>92.9</v>
      </c>
      <c r="R39" s="202">
        <v>95.048716061822262</v>
      </c>
      <c r="S39" s="202">
        <v>98.006142963648074</v>
      </c>
      <c r="T39" s="202">
        <v>98.296436751552903</v>
      </c>
    </row>
    <row r="40" spans="1:24" ht="18" customHeight="1" thickBot="1">
      <c r="A40" s="202" t="s">
        <v>80</v>
      </c>
      <c r="B40" s="202">
        <v>39.974274999999999</v>
      </c>
      <c r="C40" s="202">
        <v>40.103097398084799</v>
      </c>
      <c r="D40" s="202">
        <v>40.232959235618594</v>
      </c>
      <c r="E40" s="202">
        <v>40.370792624096616</v>
      </c>
      <c r="F40" s="202">
        <v>40.492487463679304</v>
      </c>
      <c r="G40" s="202">
        <v>40.54885138066323</v>
      </c>
      <c r="H40" s="202">
        <v>40.582771520593212</v>
      </c>
      <c r="I40" s="202">
        <v>40.739074217134807</v>
      </c>
      <c r="J40" s="202">
        <v>40.854272062521986</v>
      </c>
      <c r="K40" s="202">
        <v>41.034120548759297</v>
      </c>
      <c r="L40" s="202">
        <v>41.227260994621481</v>
      </c>
      <c r="M40" s="202">
        <v>41.441528446564348</v>
      </c>
      <c r="N40" s="202">
        <v>41.517861982201332</v>
      </c>
      <c r="O40" s="202">
        <v>41.612680800108222</v>
      </c>
      <c r="P40" s="202">
        <v>41.2</v>
      </c>
      <c r="Q40" s="202">
        <v>41</v>
      </c>
      <c r="R40" s="202">
        <v>41.248716061822257</v>
      </c>
      <c r="S40" s="202">
        <v>41.606142963648075</v>
      </c>
      <c r="T40" s="202">
        <v>41.796436751552896</v>
      </c>
    </row>
    <row r="41" spans="1:24" ht="18" customHeight="1" thickBot="1">
      <c r="A41" s="202" t="s">
        <v>79</v>
      </c>
      <c r="B41" s="202">
        <v>4.1014491092323082</v>
      </c>
      <c r="C41" s="202">
        <v>4.1110972854306445</v>
      </c>
      <c r="D41" s="202">
        <v>4.3725126210765826</v>
      </c>
      <c r="E41" s="202">
        <v>4.2332382496795491</v>
      </c>
      <c r="F41" s="202">
        <v>4.3233776414337708</v>
      </c>
      <c r="G41" s="202">
        <v>4.3198255900688451</v>
      </c>
      <c r="H41" s="202">
        <v>4.287694377247032</v>
      </c>
      <c r="I41" s="202">
        <v>4.2825617316333826</v>
      </c>
      <c r="J41" s="202">
        <v>4.3666924879962385</v>
      </c>
      <c r="K41" s="202">
        <v>4.2950586079100939</v>
      </c>
      <c r="L41" s="202">
        <v>4.3182670924239845</v>
      </c>
      <c r="M41" s="202">
        <v>4.3202755189684563</v>
      </c>
      <c r="N41" s="202">
        <v>4.59</v>
      </c>
      <c r="O41" s="202">
        <v>4.5999999999999996</v>
      </c>
      <c r="P41" s="202">
        <v>4.5999999999999996</v>
      </c>
      <c r="Q41" s="202">
        <v>4.5999999999999996</v>
      </c>
      <c r="R41" s="202">
        <v>4.5999999999999996</v>
      </c>
      <c r="S41" s="202">
        <v>4.5999999999999996</v>
      </c>
      <c r="T41" s="202">
        <v>4.5999999999999996</v>
      </c>
    </row>
    <row r="42" spans="1:24" ht="18" customHeight="1" thickBot="1">
      <c r="A42" s="202" t="s">
        <v>78</v>
      </c>
      <c r="B42" s="202">
        <v>5.9838000000000005</v>
      </c>
      <c r="C42" s="202">
        <v>6.9992999999999999</v>
      </c>
      <c r="D42" s="202">
        <v>6.8950000000000005</v>
      </c>
      <c r="E42" s="202">
        <v>8.0604999999999993</v>
      </c>
      <c r="F42" s="202">
        <v>9.213499999999998</v>
      </c>
      <c r="G42" s="202">
        <v>9.4504999999999981</v>
      </c>
      <c r="H42" s="202">
        <v>10.332592126115104</v>
      </c>
      <c r="I42" s="202">
        <v>9.665534094847299</v>
      </c>
      <c r="J42" s="202">
        <v>9.5972710390754781</v>
      </c>
      <c r="K42" s="202">
        <v>10.298400014396393</v>
      </c>
      <c r="L42" s="202">
        <v>10.563221956817296</v>
      </c>
      <c r="M42" s="202">
        <v>10.101884020202528</v>
      </c>
      <c r="N42" s="202">
        <v>10.2120410058402</v>
      </c>
      <c r="O42" s="202">
        <v>10.332433411805878</v>
      </c>
      <c r="P42" s="202">
        <v>9.7168926324778884</v>
      </c>
      <c r="Q42" s="202">
        <v>9.1000000000000014</v>
      </c>
      <c r="R42" s="202">
        <v>9.4</v>
      </c>
      <c r="S42" s="202">
        <v>8.8000000000000007</v>
      </c>
      <c r="T42" s="202">
        <v>8.8000000000000007</v>
      </c>
    </row>
    <row r="43" spans="1:24" ht="18" customHeight="1" thickBot="1">
      <c r="A43" s="202" t="s">
        <v>77</v>
      </c>
      <c r="B43" s="202">
        <v>0.7</v>
      </c>
      <c r="C43" s="202">
        <v>1.7999999999999998</v>
      </c>
      <c r="D43" s="202">
        <v>1.7000000000000002</v>
      </c>
      <c r="E43" s="202">
        <v>2.1259999999999999</v>
      </c>
      <c r="F43" s="202">
        <v>3.6929999999999996</v>
      </c>
      <c r="G43" s="202">
        <v>3.7729999999999997</v>
      </c>
      <c r="H43" s="202">
        <v>4.9936921261151026</v>
      </c>
      <c r="I43" s="202">
        <v>4.2252340948473002</v>
      </c>
      <c r="J43" s="202">
        <v>4.0695330253582371</v>
      </c>
      <c r="K43" s="202">
        <v>4.3359291652308753</v>
      </c>
      <c r="L43" s="202">
        <v>4.4998808338138483</v>
      </c>
      <c r="M43" s="202">
        <v>3.9408576691025292</v>
      </c>
      <c r="N43" s="202">
        <v>4.2001894346850284</v>
      </c>
      <c r="O43" s="202">
        <v>4.3485410058402012</v>
      </c>
      <c r="P43" s="202">
        <v>3.7397452650225729</v>
      </c>
      <c r="Q43" s="202">
        <v>3.1</v>
      </c>
      <c r="R43" s="202">
        <v>3.4</v>
      </c>
      <c r="S43" s="202">
        <v>2.8</v>
      </c>
      <c r="T43" s="202">
        <v>3</v>
      </c>
    </row>
    <row r="44" spans="1:24" ht="18" customHeight="1" thickBot="1">
      <c r="A44" s="202" t="s">
        <v>76</v>
      </c>
      <c r="B44" s="202">
        <v>54</v>
      </c>
      <c r="C44" s="202">
        <v>47.814999999999998</v>
      </c>
      <c r="D44" s="202">
        <v>41.842999999999996</v>
      </c>
      <c r="E44" s="202">
        <v>49.070999999999998</v>
      </c>
      <c r="F44" s="202">
        <v>48.378999999999991</v>
      </c>
      <c r="G44" s="202">
        <v>44.655999999999999</v>
      </c>
      <c r="H44" s="202">
        <v>48.378999999999991</v>
      </c>
      <c r="I44" s="202">
        <v>38.152999999999999</v>
      </c>
      <c r="J44" s="202">
        <v>36.177502201735543</v>
      </c>
      <c r="K44" s="202">
        <v>44.966189846917445</v>
      </c>
      <c r="L44" s="202">
        <v>48.358999999999995</v>
      </c>
      <c r="M44" s="202">
        <v>44.790999999999997</v>
      </c>
      <c r="N44" s="202">
        <v>45.074269358433092</v>
      </c>
      <c r="O44" s="202">
        <v>44.846444444444444</v>
      </c>
      <c r="P44" s="202">
        <v>40.5</v>
      </c>
      <c r="Q44" s="202">
        <v>38.200000000000003</v>
      </c>
      <c r="R44" s="202">
        <v>39.800000000000004</v>
      </c>
      <c r="S44" s="202">
        <v>43</v>
      </c>
      <c r="T44" s="202">
        <v>43.1</v>
      </c>
    </row>
    <row r="45" spans="1:24" ht="18" customHeight="1" thickBot="1">
      <c r="A45" s="202" t="s">
        <v>426</v>
      </c>
      <c r="B45" s="202">
        <v>0.9</v>
      </c>
      <c r="C45" s="202">
        <v>0.9</v>
      </c>
      <c r="D45" s="202">
        <v>0.9</v>
      </c>
      <c r="E45" s="202">
        <v>0.9</v>
      </c>
      <c r="F45" s="202">
        <v>0.9</v>
      </c>
      <c r="G45" s="202">
        <v>0.9</v>
      </c>
      <c r="H45" s="202">
        <v>0.9</v>
      </c>
      <c r="I45" s="202">
        <v>0.9</v>
      </c>
      <c r="J45" s="202">
        <v>0.9</v>
      </c>
      <c r="K45" s="202">
        <v>0.9</v>
      </c>
      <c r="L45" s="202">
        <v>0.9</v>
      </c>
      <c r="M45" s="202">
        <v>0.9</v>
      </c>
      <c r="N45" s="202">
        <v>0.9</v>
      </c>
      <c r="O45" s="202">
        <v>0.9</v>
      </c>
      <c r="P45" s="202">
        <v>0.78675330188399994</v>
      </c>
      <c r="Q45" s="202">
        <v>0.70839960523200007</v>
      </c>
      <c r="R45" s="202">
        <v>0.77404887542400003</v>
      </c>
      <c r="S45" s="202">
        <v>0.7557575553132001</v>
      </c>
      <c r="T45" s="202">
        <v>0.78534764011538272</v>
      </c>
    </row>
    <row r="46" spans="1:24" ht="18" customHeight="1" thickBot="1">
      <c r="A46" s="202" t="s">
        <v>75</v>
      </c>
      <c r="B46" s="202">
        <v>14.586711979</v>
      </c>
      <c r="C46" s="202">
        <v>12.680188584000001</v>
      </c>
      <c r="D46" s="202">
        <v>11.590103448000001</v>
      </c>
      <c r="E46" s="202">
        <v>23.738300001999999</v>
      </c>
      <c r="F46" s="202">
        <v>21.165658728999997</v>
      </c>
      <c r="G46" s="202">
        <v>20.640495336000001</v>
      </c>
      <c r="H46" s="202">
        <v>14.813286536</v>
      </c>
      <c r="I46" s="202">
        <v>22.657018689000001</v>
      </c>
      <c r="J46" s="202">
        <v>31.701127426999999</v>
      </c>
      <c r="K46" s="202">
        <v>33.755240817000001</v>
      </c>
      <c r="L46" s="202">
        <v>33.112226907999997</v>
      </c>
      <c r="M46" s="202">
        <v>25.688559193</v>
      </c>
      <c r="N46" s="202">
        <v>22.404906488000002</v>
      </c>
      <c r="O46" s="202">
        <v>22.363951480000001</v>
      </c>
      <c r="P46" s="202">
        <v>36.870737443000003</v>
      </c>
      <c r="Q46" s="202">
        <v>27.396547199</v>
      </c>
      <c r="R46" s="202">
        <v>29.254905104000002</v>
      </c>
      <c r="S46" s="202">
        <v>32</v>
      </c>
      <c r="T46" s="202">
        <v>32</v>
      </c>
    </row>
    <row r="47" spans="1:24" ht="18" customHeight="1" thickBot="1">
      <c r="A47" s="197" t="s">
        <v>418</v>
      </c>
      <c r="B47" s="199">
        <v>119.54623608823232</v>
      </c>
      <c r="C47" s="199">
        <v>112.60868326751546</v>
      </c>
      <c r="D47" s="199">
        <v>105.83357530469519</v>
      </c>
      <c r="E47" s="199">
        <v>126.37383087577616</v>
      </c>
      <c r="F47" s="199">
        <v>124.47402383411307</v>
      </c>
      <c r="G47" s="199">
        <v>120.51567230673207</v>
      </c>
      <c r="H47" s="199">
        <v>119.29534455995534</v>
      </c>
      <c r="I47" s="199">
        <v>116.3971887326155</v>
      </c>
      <c r="J47" s="199">
        <v>123.59686521832926</v>
      </c>
      <c r="K47" s="199">
        <v>135.24900983498321</v>
      </c>
      <c r="L47" s="199">
        <v>138.47997695186277</v>
      </c>
      <c r="M47" s="199">
        <v>127.24324717873534</v>
      </c>
      <c r="N47" s="199">
        <v>124.69907883447462</v>
      </c>
      <c r="O47" s="199">
        <v>124.65551013635854</v>
      </c>
      <c r="P47" s="199">
        <v>133.67438337736189</v>
      </c>
      <c r="Q47" s="199">
        <v>121.00494680423201</v>
      </c>
      <c r="R47" s="199">
        <v>125.07767004124626</v>
      </c>
      <c r="S47" s="199">
        <v>130.76190051896128</v>
      </c>
      <c r="T47" s="199">
        <v>131.08178439166829</v>
      </c>
    </row>
    <row r="48" spans="1:24" ht="18" customHeight="1" thickBot="1">
      <c r="A48" s="209" t="s">
        <v>114</v>
      </c>
      <c r="B48" s="209">
        <v>22.154621490767767</v>
      </c>
      <c r="C48" s="209">
        <v>16.379974069252313</v>
      </c>
      <c r="D48" s="209">
        <v>13.509615174557126</v>
      </c>
      <c r="E48" s="209">
        <v>17.825093874780933</v>
      </c>
      <c r="F48" s="209">
        <v>12.49325235166782</v>
      </c>
      <c r="G48" s="209">
        <v>7.4836565869357372</v>
      </c>
      <c r="H48" s="209">
        <v>9.3683837129803749</v>
      </c>
      <c r="I48" s="209">
        <v>7.7788431583648929</v>
      </c>
      <c r="J48" s="209">
        <v>9.3435669960356194</v>
      </c>
      <c r="K48" s="209">
        <v>9.6662502360524343</v>
      </c>
      <c r="L48" s="209">
        <v>11.980291846189658</v>
      </c>
      <c r="M48" s="209">
        <v>8.539538705454305</v>
      </c>
      <c r="N48" s="209">
        <v>15.2418424539797</v>
      </c>
      <c r="O48" s="209">
        <v>9.4016117616211545</v>
      </c>
      <c r="P48" s="209">
        <v>9.5831405852592297</v>
      </c>
      <c r="Q48" s="209">
        <v>8.666238779027239</v>
      </c>
      <c r="R48" s="209">
        <v>15.413365825780986</v>
      </c>
      <c r="S48" s="209">
        <v>18.111057859019724</v>
      </c>
      <c r="T48" s="209">
        <v>21.920546819915216</v>
      </c>
    </row>
    <row r="49" spans="1:24" ht="18" customHeight="1" thickBot="1">
      <c r="A49" s="202" t="s">
        <v>74</v>
      </c>
      <c r="B49" s="202">
        <v>16.620621490767768</v>
      </c>
      <c r="C49" s="202">
        <v>16.179974069252314</v>
      </c>
      <c r="D49" s="202">
        <v>13.509615174557126</v>
      </c>
      <c r="E49" s="202">
        <v>17.748364874780933</v>
      </c>
      <c r="F49" s="202">
        <v>12.22005835166782</v>
      </c>
      <c r="G49" s="202">
        <v>7.4426565869357368</v>
      </c>
      <c r="H49" s="202">
        <v>9.3683837129803749</v>
      </c>
      <c r="I49" s="202">
        <v>7.7788431583648929</v>
      </c>
      <c r="J49" s="202">
        <v>9.3435669960356194</v>
      </c>
      <c r="K49" s="202">
        <v>9.6662502360524343</v>
      </c>
      <c r="L49" s="202">
        <v>11.980291846189658</v>
      </c>
      <c r="M49" s="202">
        <v>8.539538705454305</v>
      </c>
      <c r="N49" s="202">
        <v>15.2418424539797</v>
      </c>
      <c r="O49" s="202">
        <v>9.4016117616211545</v>
      </c>
      <c r="P49" s="202">
        <v>9.5831405852592297</v>
      </c>
      <c r="Q49" s="202">
        <v>8.666238779027239</v>
      </c>
      <c r="R49" s="202">
        <v>15.413365825780986</v>
      </c>
      <c r="S49" s="202">
        <v>18.111057859019724</v>
      </c>
      <c r="T49" s="202">
        <v>21.920546819915216</v>
      </c>
    </row>
    <row r="50" spans="1:24" ht="18" customHeight="1" thickBot="1">
      <c r="A50" s="202" t="s">
        <v>73</v>
      </c>
      <c r="B50" s="202">
        <v>5.5339999999999998</v>
      </c>
      <c r="C50" s="202">
        <v>0.2</v>
      </c>
      <c r="D50" s="202">
        <v>0</v>
      </c>
      <c r="E50" s="202">
        <v>7.6729000000000006E-2</v>
      </c>
      <c r="F50" s="202">
        <v>0.27319399999999999</v>
      </c>
      <c r="G50" s="202">
        <v>4.1000000000000009E-2</v>
      </c>
      <c r="H50" s="202">
        <v>0</v>
      </c>
      <c r="I50" s="202">
        <v>0</v>
      </c>
      <c r="J50" s="202">
        <v>0</v>
      </c>
      <c r="K50" s="202">
        <v>0</v>
      </c>
      <c r="L50" s="202">
        <v>0</v>
      </c>
      <c r="M50" s="202">
        <v>0</v>
      </c>
      <c r="N50" s="202">
        <v>0</v>
      </c>
      <c r="O50" s="202">
        <v>0</v>
      </c>
      <c r="P50" s="202">
        <v>0</v>
      </c>
      <c r="Q50" s="202">
        <v>0</v>
      </c>
      <c r="R50" s="202">
        <v>0</v>
      </c>
      <c r="S50" s="202">
        <v>0</v>
      </c>
      <c r="T50" s="202">
        <v>0</v>
      </c>
    </row>
    <row r="51" spans="1:24" ht="18" customHeight="1">
      <c r="A51" s="200" t="s">
        <v>29</v>
      </c>
      <c r="B51" s="201">
        <f t="shared" ref="B51:T51" si="3">B36/B39*100</f>
        <v>105.96233389291199</v>
      </c>
      <c r="C51" s="201">
        <f t="shared" si="3"/>
        <v>102.88106156071812</v>
      </c>
      <c r="D51" s="201">
        <f t="shared" si="3"/>
        <v>104.84316262442574</v>
      </c>
      <c r="E51" s="201">
        <f t="shared" si="3"/>
        <v>120.21005689913167</v>
      </c>
      <c r="F51" s="201">
        <f t="shared" si="3"/>
        <v>111.79609103073531</v>
      </c>
      <c r="G51" s="201">
        <f t="shared" si="3"/>
        <v>112.57237971390302</v>
      </c>
      <c r="H51" s="201">
        <f t="shared" si="3"/>
        <v>110.2671506194491</v>
      </c>
      <c r="I51" s="201">
        <f t="shared" si="3"/>
        <v>119.33134626956527</v>
      </c>
      <c r="J51" s="201">
        <f t="shared" si="3"/>
        <v>135.53435881669597</v>
      </c>
      <c r="K51" s="201">
        <f t="shared" si="3"/>
        <v>131.2254140516412</v>
      </c>
      <c r="L51" s="201">
        <f t="shared" si="3"/>
        <v>129.2694246035727</v>
      </c>
      <c r="M51" s="201">
        <f t="shared" si="3"/>
        <v>118.92142598958108</v>
      </c>
      <c r="N51" s="201">
        <f t="shared" si="3"/>
        <v>125.55459705414351</v>
      </c>
      <c r="O51" s="201">
        <f t="shared" si="3"/>
        <v>113.27146673151334</v>
      </c>
      <c r="P51" s="201">
        <f t="shared" si="3"/>
        <v>136.56508424606787</v>
      </c>
      <c r="Q51" s="201">
        <f t="shared" si="3"/>
        <v>127.08999017438106</v>
      </c>
      <c r="R51" s="201">
        <f t="shared" si="3"/>
        <v>135.72844668421359</v>
      </c>
      <c r="S51" s="201">
        <f t="shared" si="3"/>
        <v>128.52214028963499</v>
      </c>
      <c r="T51" s="201">
        <f t="shared" si="3"/>
        <v>133.15973363652569</v>
      </c>
    </row>
    <row r="52" spans="1:24" ht="18" customHeight="1">
      <c r="A52" s="584" t="s">
        <v>936</v>
      </c>
      <c r="B52" s="6"/>
      <c r="C52" s="6"/>
      <c r="D52" s="6"/>
      <c r="E52" s="6"/>
      <c r="F52" s="6"/>
      <c r="G52" s="6"/>
      <c r="H52" s="6"/>
      <c r="I52" s="6"/>
      <c r="J52" s="6"/>
      <c r="K52" s="6"/>
    </row>
    <row r="53" spans="1:24" ht="18" customHeight="1">
      <c r="A53" s="627" t="s">
        <v>1239</v>
      </c>
      <c r="B53" s="6"/>
      <c r="C53" s="6"/>
      <c r="D53" s="6"/>
      <c r="E53" s="6"/>
      <c r="F53" s="6"/>
      <c r="G53" s="6"/>
      <c r="H53" s="6"/>
      <c r="I53" s="6"/>
      <c r="J53" s="6"/>
      <c r="K53" s="6"/>
    </row>
    <row r="54" spans="1:24" ht="18" customHeight="1">
      <c r="A54" s="584" t="str">
        <f>+A27</f>
        <v>Note 3: before 2012/2013 Croatia is not included in EU figures.</v>
      </c>
      <c r="B54" s="6"/>
      <c r="C54" s="6"/>
      <c r="D54" s="6"/>
      <c r="E54" s="6"/>
      <c r="F54" s="6"/>
      <c r="G54" s="6"/>
      <c r="H54" s="6"/>
      <c r="I54" s="6"/>
      <c r="J54" s="6"/>
      <c r="K54" s="6"/>
    </row>
    <row r="55" spans="1:24" ht="18" customHeight="1">
      <c r="B55" s="6"/>
      <c r="C55" s="6"/>
      <c r="D55" s="6"/>
      <c r="E55" s="6"/>
      <c r="F55" s="6"/>
      <c r="G55" s="6"/>
      <c r="H55" s="6"/>
      <c r="I55" s="6"/>
      <c r="J55" s="6"/>
      <c r="K55" s="6"/>
    </row>
    <row r="56" spans="1:24" ht="18" customHeight="1">
      <c r="A56" s="2" t="s">
        <v>165</v>
      </c>
      <c r="B56" s="2"/>
      <c r="C56" s="2"/>
      <c r="D56" s="2"/>
      <c r="E56" s="2"/>
      <c r="F56" s="2"/>
      <c r="G56" s="3"/>
      <c r="H56" s="3"/>
      <c r="I56" s="3"/>
      <c r="J56" s="3"/>
      <c r="K56" s="3"/>
    </row>
    <row r="57" spans="1:24" ht="18" customHeight="1">
      <c r="A57" s="203"/>
      <c r="B57" s="204"/>
      <c r="C57" s="205"/>
      <c r="D57" s="205"/>
      <c r="E57" s="205"/>
      <c r="F57" s="205"/>
      <c r="G57" s="205"/>
      <c r="H57" s="205"/>
      <c r="I57" s="206" t="s">
        <v>165</v>
      </c>
      <c r="J57" s="205"/>
      <c r="K57" s="205"/>
      <c r="L57" s="205"/>
      <c r="M57" s="205"/>
      <c r="N57" s="205"/>
      <c r="O57" s="205"/>
      <c r="P57" s="205"/>
      <c r="Q57" s="205"/>
      <c r="R57" s="205"/>
      <c r="S57" s="205"/>
      <c r="T57" s="205"/>
    </row>
    <row r="58" spans="1:24" ht="18" customHeight="1" thickBot="1">
      <c r="A58" s="203"/>
      <c r="B58" s="395" t="str">
        <f t="shared" ref="B58:T58" si="4">B4</f>
        <v>2005/2006</v>
      </c>
      <c r="C58" s="395" t="str">
        <f t="shared" si="4"/>
        <v>2006/2007</v>
      </c>
      <c r="D58" s="395" t="str">
        <f t="shared" si="4"/>
        <v>2007/2008</v>
      </c>
      <c r="E58" s="395" t="str">
        <f t="shared" si="4"/>
        <v>2008/2009</v>
      </c>
      <c r="F58" s="395" t="str">
        <f t="shared" si="4"/>
        <v>2009/2010</v>
      </c>
      <c r="G58" s="395" t="str">
        <f t="shared" si="4"/>
        <v>2010/2011</v>
      </c>
      <c r="H58" s="395" t="str">
        <f t="shared" si="4"/>
        <v>2011/2012</v>
      </c>
      <c r="I58" s="395" t="str">
        <f t="shared" si="4"/>
        <v>2012/2013</v>
      </c>
      <c r="J58" s="395" t="str">
        <f t="shared" si="4"/>
        <v>2013/2014</v>
      </c>
      <c r="K58" s="395" t="str">
        <f t="shared" si="4"/>
        <v>2014/2015</v>
      </c>
      <c r="L58" s="395" t="str">
        <f t="shared" si="4"/>
        <v>2015/2016</v>
      </c>
      <c r="M58" s="395" t="str">
        <f t="shared" si="4"/>
        <v>2016/2017</v>
      </c>
      <c r="N58" s="395" t="str">
        <f t="shared" si="4"/>
        <v>2017/2018</v>
      </c>
      <c r="O58" s="395" t="str">
        <f t="shared" si="4"/>
        <v>2018/2019</v>
      </c>
      <c r="P58" s="395" t="str">
        <f t="shared" si="4"/>
        <v>2019/2020</v>
      </c>
      <c r="Q58" s="395" t="str">
        <f t="shared" si="4"/>
        <v>2020/2021</v>
      </c>
      <c r="R58" s="395" t="str">
        <f t="shared" si="4"/>
        <v>2021/2022</v>
      </c>
      <c r="S58" s="395" t="str">
        <f t="shared" si="4"/>
        <v>2022/2023e</v>
      </c>
      <c r="T58" s="394" t="str">
        <f t="shared" si="4"/>
        <v>2023/2024f</v>
      </c>
    </row>
    <row r="59" spans="1:24" s="93" customFormat="1" ht="18" customHeight="1" thickBot="1">
      <c r="A59" s="202" t="s">
        <v>1108</v>
      </c>
      <c r="B59" s="581">
        <v>3691.86</v>
      </c>
      <c r="C59" s="581">
        <v>2988.69</v>
      </c>
      <c r="D59" s="581">
        <v>2849.6</v>
      </c>
      <c r="E59" s="581">
        <v>3085.54</v>
      </c>
      <c r="F59" s="581">
        <v>2956.1100000000006</v>
      </c>
      <c r="G59" s="581">
        <v>2891.6800000000003</v>
      </c>
      <c r="H59" s="581">
        <v>2504.89</v>
      </c>
      <c r="I59" s="581">
        <v>2598.65</v>
      </c>
      <c r="J59" s="581">
        <v>2409.3800000000006</v>
      </c>
      <c r="K59" s="581">
        <v>2294.6399999999994</v>
      </c>
      <c r="L59" s="581">
        <v>2436.2899999999991</v>
      </c>
      <c r="M59" s="581">
        <v>2775.3900000000003</v>
      </c>
      <c r="N59" s="581">
        <v>2544.8000000000002</v>
      </c>
      <c r="O59" s="581">
        <v>2480.6400000000003</v>
      </c>
      <c r="P59" s="581">
        <v>2144.7799999999997</v>
      </c>
      <c r="Q59" s="581">
        <v>2111.1800000000003</v>
      </c>
      <c r="R59" s="581">
        <v>2213.25</v>
      </c>
      <c r="S59" s="581">
        <v>2192.0200000000004</v>
      </c>
      <c r="T59" s="581">
        <v>2133.0766666666668</v>
      </c>
    </row>
    <row r="60" spans="1:24" ht="18" customHeight="1" thickBot="1">
      <c r="A60" s="202" t="s">
        <v>130</v>
      </c>
      <c r="B60" s="392">
        <v>2.4855548734459925</v>
      </c>
      <c r="C60" s="392">
        <v>3.0645362216967493</v>
      </c>
      <c r="D60" s="392">
        <v>2.8887529581031557</v>
      </c>
      <c r="E60" s="392">
        <v>3.2605767547981883</v>
      </c>
      <c r="F60" s="392">
        <v>3.1171641109430976</v>
      </c>
      <c r="G60" s="392">
        <v>3.2656760084103351</v>
      </c>
      <c r="H60" s="392">
        <v>3.4264977703611739</v>
      </c>
      <c r="I60" s="392">
        <v>3.237827333423124</v>
      </c>
      <c r="J60" s="392">
        <v>3.3427562277432363</v>
      </c>
      <c r="K60" s="392">
        <v>3.3546351497402647</v>
      </c>
      <c r="L60" s="392">
        <v>3.443132796177796</v>
      </c>
      <c r="M60" s="392">
        <v>3.4860542122008069</v>
      </c>
      <c r="N60" s="392">
        <v>3.4621345488839985</v>
      </c>
      <c r="O60" s="392">
        <v>3.534156507997936</v>
      </c>
      <c r="P60" s="392">
        <v>3.4854577159428946</v>
      </c>
      <c r="Q60" s="392">
        <v>3.513679553614566</v>
      </c>
      <c r="R60" s="392">
        <v>3.6437953236191127</v>
      </c>
      <c r="S60" s="392">
        <v>3.2592722694135996</v>
      </c>
      <c r="T60" s="392">
        <v>3.5340308410453671</v>
      </c>
    </row>
    <row r="61" spans="1:24" ht="18" customHeight="1" thickBot="1">
      <c r="A61" s="197" t="s">
        <v>83</v>
      </c>
      <c r="B61" s="198">
        <v>0.70851466093495841</v>
      </c>
      <c r="C61" s="198">
        <v>0.83743455693495861</v>
      </c>
      <c r="D61" s="198">
        <v>0.79401349715487513</v>
      </c>
      <c r="E61" s="198">
        <v>0.45411935459962827</v>
      </c>
      <c r="F61" s="198">
        <v>0.71301803260048935</v>
      </c>
      <c r="G61" s="198">
        <v>1.3388043329084809</v>
      </c>
      <c r="H61" s="198">
        <v>1.2442011264124524</v>
      </c>
      <c r="I61" s="198">
        <v>1.344697270377349</v>
      </c>
      <c r="J61" s="198">
        <v>0.95236423884163024</v>
      </c>
      <c r="K61" s="198">
        <v>1.1072758508863263</v>
      </c>
      <c r="L61" s="198">
        <v>1.7121871556588353</v>
      </c>
      <c r="M61" s="198">
        <v>2.356310614132564</v>
      </c>
      <c r="N61" s="198">
        <v>2.9245589954953495</v>
      </c>
      <c r="O61" s="198">
        <v>2.5399638521217991</v>
      </c>
      <c r="P61" s="198">
        <v>2.2516937342692991</v>
      </c>
      <c r="Q61" s="198">
        <v>1.7383150523937658</v>
      </c>
      <c r="R61" s="198">
        <v>2.1680025364662665</v>
      </c>
      <c r="S61" s="198">
        <v>1.2121523223403887</v>
      </c>
      <c r="T61" s="198">
        <v>0.48914880963904039</v>
      </c>
      <c r="U61" s="83"/>
      <c r="V61" s="83"/>
      <c r="W61" s="83"/>
      <c r="X61" s="83"/>
    </row>
    <row r="62" spans="1:24" s="93" customFormat="1" ht="18" customHeight="1" thickBot="1">
      <c r="A62" s="202" t="s">
        <v>190</v>
      </c>
      <c r="B62" s="202">
        <v>9.1716700000000007</v>
      </c>
      <c r="C62" s="202">
        <v>9.1542466666666655</v>
      </c>
      <c r="D62" s="202">
        <v>8.2268600000000003</v>
      </c>
      <c r="E62" s="202">
        <v>10.05179</v>
      </c>
      <c r="F62" s="202">
        <v>9.2094400000000025</v>
      </c>
      <c r="G62" s="202">
        <v>9.4369699999999987</v>
      </c>
      <c r="H62" s="202">
        <v>8.5707199999999997</v>
      </c>
      <c r="I62" s="202">
        <v>8.4139800000000022</v>
      </c>
      <c r="J62" s="202">
        <v>8.0539699999999996</v>
      </c>
      <c r="K62" s="202">
        <v>7.6976799999999983</v>
      </c>
      <c r="L62" s="202">
        <v>8.3884699999999999</v>
      </c>
      <c r="M62" s="202">
        <v>9.6751599999999982</v>
      </c>
      <c r="N62" s="202">
        <v>8.8104399999999998</v>
      </c>
      <c r="O62" s="202">
        <v>8.7669700000000006</v>
      </c>
      <c r="P62" s="202">
        <v>7.4755400000000005</v>
      </c>
      <c r="Q62" s="202">
        <v>7.4180100000000007</v>
      </c>
      <c r="R62" s="202">
        <v>8.0646300000000011</v>
      </c>
      <c r="S62" s="202">
        <v>7.1443900000000005</v>
      </c>
      <c r="T62" s="202">
        <v>7.5383587263142493</v>
      </c>
    </row>
    <row r="63" spans="1:24" ht="18" customHeight="1" thickBot="1">
      <c r="A63" s="202" t="s">
        <v>82</v>
      </c>
      <c r="B63" s="202">
        <v>9.071670000000001</v>
      </c>
      <c r="C63" s="202">
        <v>9.0542466666666659</v>
      </c>
      <c r="D63" s="202">
        <v>8.1268600000000006</v>
      </c>
      <c r="E63" s="202">
        <v>9.9517900000000008</v>
      </c>
      <c r="F63" s="202">
        <v>9.1094400000000029</v>
      </c>
      <c r="G63" s="202">
        <v>9.3369699999999991</v>
      </c>
      <c r="H63" s="202">
        <v>8.47072</v>
      </c>
      <c r="I63" s="202">
        <v>8.3079300000000025</v>
      </c>
      <c r="J63" s="202">
        <v>7.95397</v>
      </c>
      <c r="K63" s="202">
        <v>7.5976799999999987</v>
      </c>
      <c r="L63" s="202">
        <v>8.3003910649999995</v>
      </c>
      <c r="M63" s="202">
        <v>9.5735708199999987</v>
      </c>
      <c r="N63" s="202">
        <v>8.7179303800000003</v>
      </c>
      <c r="O63" s="202">
        <v>8.6749168150000013</v>
      </c>
      <c r="P63" s="202">
        <v>7.3970468300000007</v>
      </c>
      <c r="Q63" s="202">
        <v>7.340120895000001</v>
      </c>
      <c r="R63" s="202">
        <v>7.9799513850000015</v>
      </c>
      <c r="S63" s="202">
        <v>7.0693739050000008</v>
      </c>
      <c r="T63" s="202">
        <v>7.4592059596879503</v>
      </c>
    </row>
    <row r="64" spans="1:24" ht="18" customHeight="1" thickBot="1">
      <c r="A64" s="202" t="s">
        <v>81</v>
      </c>
      <c r="B64" s="202">
        <v>2.2535328489999999</v>
      </c>
      <c r="C64" s="202">
        <v>1.836566827</v>
      </c>
      <c r="D64" s="202">
        <v>2.0374799439999998</v>
      </c>
      <c r="E64" s="202">
        <v>1.5635131310000001</v>
      </c>
      <c r="F64" s="202">
        <v>2.4387068220000003</v>
      </c>
      <c r="G64" s="202">
        <v>2.1352814330000003</v>
      </c>
      <c r="H64" s="202">
        <v>1.8064797890000002</v>
      </c>
      <c r="I64" s="202">
        <v>1.5442239360000001</v>
      </c>
      <c r="J64" s="202">
        <v>2.0194141340000002</v>
      </c>
      <c r="K64" s="202">
        <v>2.9256440269999997</v>
      </c>
      <c r="L64" s="202">
        <v>2.7029510290000003</v>
      </c>
      <c r="M64" s="202">
        <v>1.838709642</v>
      </c>
      <c r="N64" s="202">
        <v>1.6199796839999998</v>
      </c>
      <c r="O64" s="202">
        <v>1.439624155</v>
      </c>
      <c r="P64" s="202">
        <v>2.4053691449999999</v>
      </c>
      <c r="Q64" s="202">
        <v>2.932040019</v>
      </c>
      <c r="R64" s="202">
        <v>1.3646671480000001</v>
      </c>
      <c r="S64" s="202">
        <v>2.2999999999999998</v>
      </c>
      <c r="T64" s="202">
        <v>2.2999999999999998</v>
      </c>
    </row>
    <row r="65" spans="1:20" ht="18" customHeight="1" thickBot="1">
      <c r="A65" s="197" t="s">
        <v>417</v>
      </c>
      <c r="B65" s="199">
        <v>12.033717509934959</v>
      </c>
      <c r="C65" s="199">
        <v>11.728248050601625</v>
      </c>
      <c r="D65" s="199">
        <v>10.958353441154875</v>
      </c>
      <c r="E65" s="199">
        <v>11.96942248559963</v>
      </c>
      <c r="F65" s="199">
        <v>12.261164854600493</v>
      </c>
      <c r="G65" s="199">
        <v>12.811055765908481</v>
      </c>
      <c r="H65" s="199">
        <v>11.521400915412453</v>
      </c>
      <c r="I65" s="199">
        <v>11.196851206377351</v>
      </c>
      <c r="J65" s="199">
        <v>10.92574837284163</v>
      </c>
      <c r="K65" s="199">
        <v>11.630599877886326</v>
      </c>
      <c r="L65" s="199">
        <v>12.715529249658836</v>
      </c>
      <c r="M65" s="199">
        <v>13.768591076132562</v>
      </c>
      <c r="N65" s="199">
        <v>13.26246905949535</v>
      </c>
      <c r="O65" s="199">
        <v>12.654504822121801</v>
      </c>
      <c r="P65" s="199">
        <v>12.0541097092693</v>
      </c>
      <c r="Q65" s="199">
        <v>12.010475966393768</v>
      </c>
      <c r="R65" s="199">
        <v>11.512621069466269</v>
      </c>
      <c r="S65" s="199">
        <v>10.58152622734039</v>
      </c>
      <c r="T65" s="199">
        <v>10.248354769326991</v>
      </c>
    </row>
    <row r="66" spans="1:20" ht="18" customHeight="1" thickBot="1">
      <c r="A66" s="202" t="s">
        <v>371</v>
      </c>
      <c r="B66" s="202">
        <v>9.9350000000000005</v>
      </c>
      <c r="C66" s="202">
        <v>9.5151998404467495</v>
      </c>
      <c r="D66" s="202">
        <v>9.5084805445552458</v>
      </c>
      <c r="E66" s="202">
        <v>9.3902014639991389</v>
      </c>
      <c r="F66" s="202">
        <v>9.7412772586920102</v>
      </c>
      <c r="G66" s="202">
        <v>9.3995138954960282</v>
      </c>
      <c r="H66" s="202">
        <v>8.6635675560351029</v>
      </c>
      <c r="I66" s="202">
        <v>8.6982778665357205</v>
      </c>
      <c r="J66" s="202">
        <v>8.5772591449553026</v>
      </c>
      <c r="K66" s="202">
        <v>8.571881686227492</v>
      </c>
      <c r="L66" s="202">
        <v>9.0810961595262736</v>
      </c>
      <c r="M66" s="202">
        <v>9.3074361156372145</v>
      </c>
      <c r="N66" s="202">
        <v>9.3993620733735526</v>
      </c>
      <c r="O66" s="202">
        <v>9.348790073852502</v>
      </c>
      <c r="P66" s="202">
        <v>8.9653381188955326</v>
      </c>
      <c r="Q66" s="202">
        <v>8.9700879215575018</v>
      </c>
      <c r="R66" s="202">
        <v>9.0993798638158783</v>
      </c>
      <c r="S66" s="202">
        <v>9.1499611742713487</v>
      </c>
      <c r="T66" s="202">
        <v>9.1872617623195794</v>
      </c>
    </row>
    <row r="67" spans="1:20" ht="18" customHeight="1" thickBot="1">
      <c r="A67" s="202" t="s">
        <v>80</v>
      </c>
      <c r="B67" s="202">
        <v>8.3350000000000009</v>
      </c>
      <c r="C67" s="202">
        <v>8.3580000000000005</v>
      </c>
      <c r="D67" s="202">
        <v>8.3931035999999999</v>
      </c>
      <c r="E67" s="202">
        <v>8.4283546351199998</v>
      </c>
      <c r="F67" s="202">
        <v>8.4637537245875034</v>
      </c>
      <c r="G67" s="202">
        <v>8.4993014902307706</v>
      </c>
      <c r="H67" s="202">
        <v>7.9001007351695014</v>
      </c>
      <c r="I67" s="202">
        <v>7.9171134799570293</v>
      </c>
      <c r="J67" s="202">
        <v>7.9346275470967695</v>
      </c>
      <c r="K67" s="202">
        <v>7.9671738867758446</v>
      </c>
      <c r="L67" s="202">
        <v>7.9873592542395677</v>
      </c>
      <c r="M67" s="202">
        <v>8.0134591950760043</v>
      </c>
      <c r="N67" s="202">
        <v>8.0321726536001119</v>
      </c>
      <c r="O67" s="202">
        <v>8.0479731272110371</v>
      </c>
      <c r="P67" s="202">
        <v>8.0708381188955318</v>
      </c>
      <c r="Q67" s="202">
        <v>8.075587921557501</v>
      </c>
      <c r="R67" s="202">
        <v>8.1048798638158779</v>
      </c>
      <c r="S67" s="202">
        <v>8.1554611742713483</v>
      </c>
      <c r="T67" s="202">
        <v>8.192761762319579</v>
      </c>
    </row>
    <row r="68" spans="1:20" ht="18" customHeight="1" thickBot="1">
      <c r="A68" s="202" t="s">
        <v>79</v>
      </c>
      <c r="B68" s="202">
        <v>0.6</v>
      </c>
      <c r="C68" s="202">
        <v>0.55719984044674908</v>
      </c>
      <c r="D68" s="202">
        <v>0.61537694455524528</v>
      </c>
      <c r="E68" s="202">
        <v>0.56184682887913839</v>
      </c>
      <c r="F68" s="202">
        <v>0.5775235341045073</v>
      </c>
      <c r="G68" s="202">
        <v>0.50021240526525712</v>
      </c>
      <c r="H68" s="202">
        <v>0.4705168208656027</v>
      </c>
      <c r="I68" s="202">
        <v>0.48808543196451709</v>
      </c>
      <c r="J68" s="202">
        <v>0.44940368189930335</v>
      </c>
      <c r="K68" s="202">
        <v>0.43113630854990276</v>
      </c>
      <c r="L68" s="202">
        <v>0.4</v>
      </c>
      <c r="M68" s="202">
        <v>0.4</v>
      </c>
      <c r="N68" s="202">
        <v>0.47305792844413941</v>
      </c>
      <c r="O68" s="202">
        <v>0.40668545531216482</v>
      </c>
      <c r="P68" s="202">
        <v>0.4</v>
      </c>
      <c r="Q68" s="202">
        <v>0.4</v>
      </c>
      <c r="R68" s="202">
        <v>0.4</v>
      </c>
      <c r="S68" s="202">
        <v>0.4</v>
      </c>
      <c r="T68" s="202">
        <v>0.4</v>
      </c>
    </row>
    <row r="69" spans="1:20" ht="18" customHeight="1" thickBot="1">
      <c r="A69" s="202" t="s">
        <v>78</v>
      </c>
      <c r="B69" s="202">
        <v>0.1</v>
      </c>
      <c r="C69" s="202">
        <v>0.1</v>
      </c>
      <c r="D69" s="202">
        <v>0.1</v>
      </c>
      <c r="E69" s="202">
        <v>0.1</v>
      </c>
      <c r="F69" s="202">
        <v>0.1</v>
      </c>
      <c r="G69" s="202">
        <v>0.1</v>
      </c>
      <c r="H69" s="202">
        <v>9.2950000000000005E-2</v>
      </c>
      <c r="I69" s="202">
        <v>9.3078954614173801E-2</v>
      </c>
      <c r="J69" s="202">
        <v>9.3227915959230162E-2</v>
      </c>
      <c r="K69" s="202">
        <v>9.3571490901744492E-2</v>
      </c>
      <c r="L69" s="202">
        <v>9.373690528670571E-2</v>
      </c>
      <c r="M69" s="202">
        <v>9.3976920561208585E-2</v>
      </c>
      <c r="N69" s="202">
        <v>9.4131491329300543E-2</v>
      </c>
      <c r="O69" s="202">
        <v>9.4131491329300543E-2</v>
      </c>
      <c r="P69" s="202">
        <v>9.4500000000000001E-2</v>
      </c>
      <c r="Q69" s="202">
        <v>9.4500000000000001E-2</v>
      </c>
      <c r="R69" s="202">
        <v>9.4500000000000001E-2</v>
      </c>
      <c r="S69" s="202">
        <v>9.4500000000000001E-2</v>
      </c>
      <c r="T69" s="202">
        <v>9.4500000000000001E-2</v>
      </c>
    </row>
    <row r="70" spans="1:20" ht="18" customHeight="1" thickBot="1">
      <c r="A70" s="202" t="s">
        <v>76</v>
      </c>
      <c r="B70" s="202">
        <v>0.9</v>
      </c>
      <c r="C70" s="202">
        <v>0.5</v>
      </c>
      <c r="D70" s="202">
        <v>0.4</v>
      </c>
      <c r="E70" s="202">
        <v>0.3</v>
      </c>
      <c r="F70" s="202">
        <v>0.6</v>
      </c>
      <c r="G70" s="202">
        <v>0.3</v>
      </c>
      <c r="H70" s="202">
        <v>0.2</v>
      </c>
      <c r="I70" s="202">
        <v>0.20000000000000004</v>
      </c>
      <c r="J70" s="202">
        <v>0.1</v>
      </c>
      <c r="K70" s="202">
        <v>0.08</v>
      </c>
      <c r="L70" s="202">
        <v>0.6</v>
      </c>
      <c r="M70" s="202">
        <v>0.8</v>
      </c>
      <c r="N70" s="202">
        <v>0.8</v>
      </c>
      <c r="O70" s="202">
        <v>0.8</v>
      </c>
      <c r="P70" s="202">
        <v>0.4</v>
      </c>
      <c r="Q70" s="202">
        <v>0.4</v>
      </c>
      <c r="R70" s="202">
        <v>0.5</v>
      </c>
      <c r="S70" s="202">
        <v>0.5</v>
      </c>
      <c r="T70" s="202">
        <v>0.5</v>
      </c>
    </row>
    <row r="71" spans="1:20" ht="18" customHeight="1" thickBot="1">
      <c r="A71" s="202" t="s">
        <v>426</v>
      </c>
      <c r="B71" s="202">
        <v>0.05</v>
      </c>
      <c r="C71" s="202">
        <v>0.05</v>
      </c>
      <c r="D71" s="202">
        <v>0.05</v>
      </c>
      <c r="E71" s="202">
        <v>0.05</v>
      </c>
      <c r="F71" s="202">
        <v>0.05</v>
      </c>
      <c r="G71" s="202">
        <v>0.05</v>
      </c>
      <c r="H71" s="202">
        <v>0.05</v>
      </c>
      <c r="I71" s="202">
        <v>0.05</v>
      </c>
      <c r="J71" s="202">
        <v>0.05</v>
      </c>
      <c r="K71" s="202">
        <v>0.04</v>
      </c>
      <c r="L71" s="202">
        <v>0.04</v>
      </c>
      <c r="M71" s="202">
        <v>0.04</v>
      </c>
      <c r="N71" s="202">
        <v>0.04</v>
      </c>
      <c r="O71" s="202">
        <v>0.04</v>
      </c>
      <c r="P71" s="202">
        <v>4.4382280980000008E-2</v>
      </c>
      <c r="Q71" s="202">
        <v>4.4040725370000006E-2</v>
      </c>
      <c r="R71" s="202">
        <v>4.7879708310000012E-2</v>
      </c>
      <c r="S71" s="202">
        <v>4.2416243430000007E-2</v>
      </c>
      <c r="T71" s="202">
        <v>4.4755235758127704E-2</v>
      </c>
    </row>
    <row r="72" spans="1:20" ht="18" customHeight="1" thickBot="1">
      <c r="A72" s="202" t="s">
        <v>75</v>
      </c>
      <c r="B72" s="202">
        <v>1.211282953</v>
      </c>
      <c r="C72" s="202">
        <v>1.369034713</v>
      </c>
      <c r="D72" s="202">
        <v>0.94575354200000006</v>
      </c>
      <c r="E72" s="202">
        <v>1.816202989</v>
      </c>
      <c r="F72" s="202">
        <v>1.1310832630000001</v>
      </c>
      <c r="G72" s="202">
        <v>2.1173407439999998</v>
      </c>
      <c r="H72" s="202">
        <v>1.463136089</v>
      </c>
      <c r="I72" s="202">
        <v>1.496209101</v>
      </c>
      <c r="J72" s="202">
        <v>1.1912133770000002</v>
      </c>
      <c r="K72" s="202">
        <v>1.306531036</v>
      </c>
      <c r="L72" s="202">
        <v>1.238122476</v>
      </c>
      <c r="M72" s="202">
        <v>1.496595965</v>
      </c>
      <c r="N72" s="202">
        <v>1.2831431340000001</v>
      </c>
      <c r="O72" s="202">
        <v>1.0140210139999999</v>
      </c>
      <c r="P72" s="202">
        <v>1.3060742569999999</v>
      </c>
      <c r="Q72" s="202">
        <v>0.82834478300000003</v>
      </c>
      <c r="R72" s="202">
        <v>1.153209175</v>
      </c>
      <c r="S72" s="202">
        <v>0.9</v>
      </c>
      <c r="T72" s="202">
        <v>0.9</v>
      </c>
    </row>
    <row r="73" spans="1:20" ht="18" customHeight="1" thickBot="1">
      <c r="A73" s="197" t="s">
        <v>418</v>
      </c>
      <c r="B73" s="199">
        <v>11.196282953000001</v>
      </c>
      <c r="C73" s="199">
        <v>10.93423455344675</v>
      </c>
      <c r="D73" s="199">
        <v>10.504234086555247</v>
      </c>
      <c r="E73" s="199">
        <v>11.25640445299914</v>
      </c>
      <c r="F73" s="199">
        <v>10.922360521692012</v>
      </c>
      <c r="G73" s="199">
        <v>11.566854639496029</v>
      </c>
      <c r="H73" s="199">
        <v>10.176703645035104</v>
      </c>
      <c r="I73" s="199">
        <v>10.244486967535721</v>
      </c>
      <c r="J73" s="199">
        <v>9.8184725219553037</v>
      </c>
      <c r="K73" s="199">
        <v>9.9184127222274903</v>
      </c>
      <c r="L73" s="199">
        <v>10.359218635526272</v>
      </c>
      <c r="M73" s="199">
        <v>10.844032080637213</v>
      </c>
      <c r="N73" s="199">
        <v>10.722505207373551</v>
      </c>
      <c r="O73" s="199">
        <v>10.402811087852502</v>
      </c>
      <c r="P73" s="199">
        <v>10.315794656875534</v>
      </c>
      <c r="Q73" s="199">
        <v>9.8424734299275016</v>
      </c>
      <c r="R73" s="199">
        <v>10.30046874712588</v>
      </c>
      <c r="S73" s="199">
        <v>10.09237741770135</v>
      </c>
      <c r="T73" s="199">
        <v>10.132016998077708</v>
      </c>
    </row>
    <row r="74" spans="1:20" ht="18" customHeight="1" thickBot="1">
      <c r="A74" s="209" t="s">
        <v>114</v>
      </c>
      <c r="B74" s="209">
        <v>0.83743455693495861</v>
      </c>
      <c r="C74" s="209">
        <v>0.79401349715487513</v>
      </c>
      <c r="D74" s="209">
        <v>0.45411935459962827</v>
      </c>
      <c r="E74" s="209">
        <v>0.71301803260048935</v>
      </c>
      <c r="F74" s="209">
        <v>1.3388043329084809</v>
      </c>
      <c r="G74" s="209">
        <v>1.2442011264124524</v>
      </c>
      <c r="H74" s="209">
        <v>1.344697270377349</v>
      </c>
      <c r="I74" s="209">
        <v>0.95236423884163024</v>
      </c>
      <c r="J74" s="209">
        <v>1.1072758508863263</v>
      </c>
      <c r="K74" s="209">
        <v>1.7121871556588353</v>
      </c>
      <c r="L74" s="209">
        <v>2.356310614132564</v>
      </c>
      <c r="M74" s="209">
        <v>2.9245589954953495</v>
      </c>
      <c r="N74" s="209">
        <v>2.5399638521217991</v>
      </c>
      <c r="O74" s="209">
        <v>2.2516937342692991</v>
      </c>
      <c r="P74" s="209">
        <v>1.7383150523937658</v>
      </c>
      <c r="Q74" s="209">
        <v>2.1680025364662665</v>
      </c>
      <c r="R74" s="209">
        <v>1.2121523223403887</v>
      </c>
      <c r="S74" s="209">
        <v>0.48914880963904039</v>
      </c>
      <c r="T74" s="209">
        <v>0.1163377712492828</v>
      </c>
    </row>
    <row r="75" spans="1:20" ht="18" customHeight="1" thickBot="1">
      <c r="A75" s="202" t="s">
        <v>74</v>
      </c>
      <c r="B75" s="202">
        <v>0.83743455693495861</v>
      </c>
      <c r="C75" s="202">
        <v>0.79401349715487513</v>
      </c>
      <c r="D75" s="202">
        <v>0.45411935459962827</v>
      </c>
      <c r="E75" s="202">
        <v>0.71301803260048935</v>
      </c>
      <c r="F75" s="202">
        <v>1.3388043329084809</v>
      </c>
      <c r="G75" s="202">
        <v>1.2442011264124524</v>
      </c>
      <c r="H75" s="202">
        <v>1.344697270377349</v>
      </c>
      <c r="I75" s="202">
        <v>0.95236423884163024</v>
      </c>
      <c r="J75" s="202">
        <v>1.1072758508863263</v>
      </c>
      <c r="K75" s="202">
        <v>1.7121871556588353</v>
      </c>
      <c r="L75" s="202">
        <v>2.356310614132564</v>
      </c>
      <c r="M75" s="202">
        <v>2.9245589954953495</v>
      </c>
      <c r="N75" s="202">
        <v>2.5399638521217991</v>
      </c>
      <c r="O75" s="202">
        <v>2.2516937342692991</v>
      </c>
      <c r="P75" s="202">
        <v>1.7383150523937658</v>
      </c>
      <c r="Q75" s="202">
        <v>2.1680025364662665</v>
      </c>
      <c r="R75" s="202">
        <v>1.2121523223403887</v>
      </c>
      <c r="S75" s="202">
        <v>0.48914880963904039</v>
      </c>
      <c r="T75" s="202">
        <v>0.1163377712492828</v>
      </c>
    </row>
    <row r="76" spans="1:20" ht="18" customHeight="1">
      <c r="A76" s="200" t="s">
        <v>29</v>
      </c>
      <c r="B76" s="201">
        <f t="shared" ref="B76:T76" si="5">B63/B66*100</f>
        <v>91.310216406643178</v>
      </c>
      <c r="C76" s="201">
        <f t="shared" si="5"/>
        <v>95.155612267640606</v>
      </c>
      <c r="D76" s="201">
        <f t="shared" si="5"/>
        <v>85.469596976286709</v>
      </c>
      <c r="E76" s="201">
        <f t="shared" si="5"/>
        <v>105.98058026927242</v>
      </c>
      <c r="F76" s="201">
        <f t="shared" si="5"/>
        <v>93.513815058202681</v>
      </c>
      <c r="G76" s="201">
        <f t="shared" si="5"/>
        <v>99.334604999881975</v>
      </c>
      <c r="H76" s="201">
        <f t="shared" si="5"/>
        <v>97.774039911528547</v>
      </c>
      <c r="I76" s="201">
        <f t="shared" si="5"/>
        <v>95.51235460024246</v>
      </c>
      <c r="J76" s="201">
        <f t="shared" si="5"/>
        <v>92.733236405456068</v>
      </c>
      <c r="K76" s="201">
        <f t="shared" si="5"/>
        <v>88.634914457665104</v>
      </c>
      <c r="L76" s="201">
        <f t="shared" si="5"/>
        <v>91.402964126667712</v>
      </c>
      <c r="M76" s="201">
        <f t="shared" si="5"/>
        <v>102.85937718031346</v>
      </c>
      <c r="N76" s="201">
        <f t="shared" si="5"/>
        <v>92.750234664287419</v>
      </c>
      <c r="O76" s="201">
        <f t="shared" si="5"/>
        <v>92.79186661023391</v>
      </c>
      <c r="P76" s="201">
        <f t="shared" si="5"/>
        <v>82.507170749197186</v>
      </c>
      <c r="Q76" s="201">
        <f t="shared" si="5"/>
        <v>81.828862316496839</v>
      </c>
      <c r="R76" s="201">
        <f t="shared" si="5"/>
        <v>87.697749785484419</v>
      </c>
      <c r="S76" s="201">
        <f t="shared" si="5"/>
        <v>77.261244833237953</v>
      </c>
      <c r="T76" s="201">
        <f t="shared" si="5"/>
        <v>81.190741623156569</v>
      </c>
    </row>
    <row r="77" spans="1:20" ht="18" customHeight="1">
      <c r="A77" s="584" t="s">
        <v>937</v>
      </c>
      <c r="B77" s="6"/>
      <c r="C77" s="6"/>
      <c r="D77" s="6"/>
      <c r="E77" s="6"/>
      <c r="F77" s="6"/>
      <c r="G77" s="6"/>
      <c r="H77" s="6"/>
      <c r="I77" s="6"/>
      <c r="J77" s="6"/>
      <c r="K77" s="6"/>
    </row>
    <row r="78" spans="1:20" ht="18" customHeight="1">
      <c r="A78" s="627" t="s">
        <v>1238</v>
      </c>
      <c r="B78" s="6"/>
      <c r="C78" s="6"/>
      <c r="D78" s="6"/>
      <c r="E78" s="6"/>
      <c r="F78" s="6"/>
      <c r="G78" s="6"/>
      <c r="H78" s="6"/>
      <c r="I78" s="6"/>
      <c r="J78" s="6"/>
      <c r="K78" s="6"/>
    </row>
    <row r="79" spans="1:20" ht="18" customHeight="1">
      <c r="A79" s="584" t="str">
        <f>+A54</f>
        <v>Note 3: before 2012/2013 Croatia is not included in EU figures.</v>
      </c>
      <c r="B79" s="6"/>
      <c r="C79" s="6"/>
      <c r="D79" s="6"/>
      <c r="E79" s="6"/>
      <c r="F79" s="6"/>
      <c r="G79" s="6"/>
      <c r="H79" s="6"/>
      <c r="I79" s="6"/>
      <c r="J79" s="6"/>
      <c r="K79" s="6"/>
    </row>
    <row r="80" spans="1:20" ht="18" customHeight="1">
      <c r="B80" s="6"/>
      <c r="C80" s="6"/>
      <c r="D80" s="6"/>
      <c r="E80" s="6"/>
      <c r="F80" s="6"/>
      <c r="G80" s="6"/>
      <c r="H80" s="6"/>
      <c r="I80" s="6"/>
      <c r="J80" s="6"/>
      <c r="K80" s="6"/>
    </row>
    <row r="81" spans="1:24" ht="18" customHeight="1">
      <c r="A81" s="2" t="s">
        <v>206</v>
      </c>
      <c r="B81" s="2"/>
      <c r="C81" s="2"/>
      <c r="D81" s="2"/>
      <c r="E81" s="2"/>
      <c r="F81" s="2"/>
      <c r="G81" s="3"/>
      <c r="H81" s="3"/>
      <c r="I81" s="3"/>
      <c r="J81" s="3"/>
      <c r="K81" s="3"/>
    </row>
    <row r="82" spans="1:24" ht="18" customHeight="1">
      <c r="A82" s="203"/>
      <c r="B82" s="204"/>
      <c r="C82" s="205"/>
      <c r="D82" s="205"/>
      <c r="E82" s="205"/>
      <c r="F82" s="205"/>
      <c r="G82" s="205"/>
      <c r="H82" s="205"/>
      <c r="I82" s="206" t="s">
        <v>206</v>
      </c>
      <c r="J82" s="205"/>
      <c r="K82" s="205"/>
      <c r="L82" s="205"/>
      <c r="M82" s="205"/>
      <c r="N82" s="205"/>
      <c r="O82" s="205"/>
      <c r="P82" s="205"/>
      <c r="Q82" s="205"/>
      <c r="R82" s="205"/>
      <c r="S82" s="205"/>
      <c r="T82" s="205"/>
    </row>
    <row r="83" spans="1:24" ht="18" customHeight="1" thickBot="1">
      <c r="A83" s="203"/>
      <c r="B83" s="395" t="str">
        <f t="shared" ref="B83:T83" si="6">B4</f>
        <v>2005/2006</v>
      </c>
      <c r="C83" s="395" t="str">
        <f t="shared" si="6"/>
        <v>2006/2007</v>
      </c>
      <c r="D83" s="395" t="str">
        <f t="shared" si="6"/>
        <v>2007/2008</v>
      </c>
      <c r="E83" s="395" t="str">
        <f t="shared" si="6"/>
        <v>2008/2009</v>
      </c>
      <c r="F83" s="395" t="str">
        <f t="shared" si="6"/>
        <v>2009/2010</v>
      </c>
      <c r="G83" s="395" t="str">
        <f t="shared" si="6"/>
        <v>2010/2011</v>
      </c>
      <c r="H83" s="395" t="str">
        <f t="shared" si="6"/>
        <v>2011/2012</v>
      </c>
      <c r="I83" s="395" t="str">
        <f t="shared" si="6"/>
        <v>2012/2013</v>
      </c>
      <c r="J83" s="395" t="str">
        <f t="shared" si="6"/>
        <v>2013/2014</v>
      </c>
      <c r="K83" s="395" t="str">
        <f t="shared" si="6"/>
        <v>2014/2015</v>
      </c>
      <c r="L83" s="395" t="str">
        <f t="shared" si="6"/>
        <v>2015/2016</v>
      </c>
      <c r="M83" s="395" t="str">
        <f t="shared" si="6"/>
        <v>2016/2017</v>
      </c>
      <c r="N83" s="395" t="str">
        <f t="shared" si="6"/>
        <v>2017/2018</v>
      </c>
      <c r="O83" s="395" t="str">
        <f t="shared" si="6"/>
        <v>2018/2019</v>
      </c>
      <c r="P83" s="395" t="str">
        <f t="shared" si="6"/>
        <v>2019/2020</v>
      </c>
      <c r="Q83" s="395" t="str">
        <f t="shared" si="6"/>
        <v>2020/2021</v>
      </c>
      <c r="R83" s="395" t="str">
        <f t="shared" si="6"/>
        <v>2021/2022</v>
      </c>
      <c r="S83" s="395" t="str">
        <f t="shared" si="6"/>
        <v>2022/2023e</v>
      </c>
      <c r="T83" s="394" t="str">
        <f t="shared" si="6"/>
        <v>2023/2024f</v>
      </c>
    </row>
    <row r="84" spans="1:24" s="93" customFormat="1" ht="18" customHeight="1" thickBot="1">
      <c r="A84" s="202" t="s">
        <v>1108</v>
      </c>
      <c r="B84" s="581">
        <v>12928.77</v>
      </c>
      <c r="C84" s="581">
        <v>12936.850000000002</v>
      </c>
      <c r="D84" s="581">
        <v>12908.96</v>
      </c>
      <c r="E84" s="581">
        <v>13519.250000000004</v>
      </c>
      <c r="F84" s="581">
        <v>12829.71</v>
      </c>
      <c r="G84" s="581">
        <v>11311.856666666663</v>
      </c>
      <c r="H84" s="581">
        <v>10912.4</v>
      </c>
      <c r="I84" s="581">
        <v>11297.78</v>
      </c>
      <c r="J84" s="581">
        <v>11509.349999999997</v>
      </c>
      <c r="K84" s="581">
        <v>11348.899999999998</v>
      </c>
      <c r="L84" s="581">
        <v>11121.900000000001</v>
      </c>
      <c r="M84" s="581">
        <v>11180.690000000002</v>
      </c>
      <c r="N84" s="581">
        <v>10862.730000000001</v>
      </c>
      <c r="O84" s="581">
        <v>11144.81</v>
      </c>
      <c r="P84" s="581">
        <v>11138.969999999998</v>
      </c>
      <c r="Q84" s="581">
        <v>11016.679999999998</v>
      </c>
      <c r="R84" s="581">
        <v>10268.509999999998</v>
      </c>
      <c r="S84" s="581">
        <v>10323.280000000002</v>
      </c>
      <c r="T84" s="581">
        <v>10759.742333333334</v>
      </c>
    </row>
    <row r="85" spans="1:24" ht="18" customHeight="1" thickBot="1">
      <c r="A85" s="202" t="s">
        <v>130</v>
      </c>
      <c r="B85" s="392">
        <v>3.8128197810000493</v>
      </c>
      <c r="C85" s="392">
        <v>3.941730019285993</v>
      </c>
      <c r="D85" s="392">
        <v>4.1150627161289517</v>
      </c>
      <c r="E85" s="392">
        <v>4.4062821532259546</v>
      </c>
      <c r="F85" s="392">
        <v>4.3390115598871679</v>
      </c>
      <c r="G85" s="392">
        <v>4.2307926461821639</v>
      </c>
      <c r="H85" s="392">
        <v>4.249489571496647</v>
      </c>
      <c r="I85" s="392">
        <v>4.3795905036210661</v>
      </c>
      <c r="J85" s="392">
        <v>4.5842858197899972</v>
      </c>
      <c r="K85" s="392">
        <v>4.7379455277604006</v>
      </c>
      <c r="L85" s="392">
        <v>4.9098328523004149</v>
      </c>
      <c r="M85" s="392">
        <v>4.7692584268055009</v>
      </c>
      <c r="N85" s="392">
        <v>4.7547577818835576</v>
      </c>
      <c r="O85" s="392">
        <v>4.480178666123515</v>
      </c>
      <c r="P85" s="392">
        <v>4.9837462530198051</v>
      </c>
      <c r="Q85" s="392">
        <v>4.9375837366611366</v>
      </c>
      <c r="R85" s="392">
        <v>5.0528148679798734</v>
      </c>
      <c r="S85" s="392">
        <v>5.0333576150215809</v>
      </c>
      <c r="T85" s="392">
        <v>5.0818485017899047</v>
      </c>
    </row>
    <row r="86" spans="1:24" ht="18" customHeight="1" thickBot="1">
      <c r="A86" s="197" t="s">
        <v>83</v>
      </c>
      <c r="B86" s="198">
        <v>9.2346205471756981</v>
      </c>
      <c r="C86" s="198">
        <v>8.4204404531757078</v>
      </c>
      <c r="D86" s="198">
        <v>5.9222043066890961</v>
      </c>
      <c r="E86" s="198">
        <v>7.419407784979164</v>
      </c>
      <c r="F86" s="198">
        <v>13.115696580582899</v>
      </c>
      <c r="G86" s="198">
        <v>17.228846476389478</v>
      </c>
      <c r="H86" s="198">
        <v>8.2152969235913673</v>
      </c>
      <c r="I86" s="198">
        <v>6.4644517362567271</v>
      </c>
      <c r="J86" s="198">
        <v>3.9281118619485014</v>
      </c>
      <c r="K86" s="198">
        <v>6.0242071523814786</v>
      </c>
      <c r="L86" s="198">
        <v>5.5198660696896908</v>
      </c>
      <c r="M86" s="198">
        <v>4.3585724466462068</v>
      </c>
      <c r="N86" s="198">
        <v>2.2340761676610512</v>
      </c>
      <c r="O86" s="198">
        <v>0.34184853582482333</v>
      </c>
      <c r="P86" s="198">
        <v>2.0092701976692808</v>
      </c>
      <c r="Q86" s="198">
        <v>4.4013867843137291</v>
      </c>
      <c r="R86" s="198">
        <v>4.5555254835561172</v>
      </c>
      <c r="S86" s="198">
        <v>4.069358979465612</v>
      </c>
      <c r="T86" s="198">
        <v>6.2849538195423236</v>
      </c>
      <c r="U86" s="83"/>
      <c r="V86" s="83"/>
      <c r="W86" s="83"/>
      <c r="X86" s="83"/>
    </row>
    <row r="87" spans="1:24" s="93" customFormat="1" ht="18" customHeight="1" thickBot="1">
      <c r="A87" s="202" t="s">
        <v>190</v>
      </c>
      <c r="B87" s="202">
        <v>49.132540000000006</v>
      </c>
      <c r="C87" s="202">
        <v>50.778310000000005</v>
      </c>
      <c r="D87" s="202">
        <v>52.895909999999994</v>
      </c>
      <c r="E87" s="202">
        <v>59.290519999999994</v>
      </c>
      <c r="F87" s="202">
        <v>55.424649999999993</v>
      </c>
      <c r="G87" s="202">
        <v>47.685760000000002</v>
      </c>
      <c r="H87" s="202">
        <v>46.178170000000009</v>
      </c>
      <c r="I87" s="202">
        <v>49.479650000000007</v>
      </c>
      <c r="J87" s="202">
        <v>52.762149999999984</v>
      </c>
      <c r="K87" s="202">
        <v>53.770470000000003</v>
      </c>
      <c r="L87" s="202">
        <v>54.606669999999994</v>
      </c>
      <c r="M87" s="202">
        <v>53.323600000000006</v>
      </c>
      <c r="N87" s="202">
        <v>51.649649999999987</v>
      </c>
      <c r="O87" s="202">
        <v>49.930740000000007</v>
      </c>
      <c r="P87" s="202">
        <v>55.513800000000003</v>
      </c>
      <c r="Q87" s="202">
        <v>54.395780000000009</v>
      </c>
      <c r="R87" s="202">
        <v>51.884880000000003</v>
      </c>
      <c r="S87" s="202">
        <v>51.960760000000001</v>
      </c>
      <c r="T87" s="202">
        <v>54.679380456295412</v>
      </c>
    </row>
    <row r="88" spans="1:24" ht="18" customHeight="1" thickBot="1">
      <c r="A88" s="202" t="s">
        <v>82</v>
      </c>
      <c r="B88" s="202">
        <v>48.714913410000008</v>
      </c>
      <c r="C88" s="202">
        <v>50.346694365000005</v>
      </c>
      <c r="D88" s="202">
        <v>52.446294764999998</v>
      </c>
      <c r="E88" s="202">
        <v>58.786550579999997</v>
      </c>
      <c r="F88" s="202">
        <v>54.953540474999997</v>
      </c>
      <c r="G88" s="202">
        <v>47.280431040000003</v>
      </c>
      <c r="H88" s="202">
        <v>45.785655555000012</v>
      </c>
      <c r="I88" s="202">
        <v>48.825297105000011</v>
      </c>
      <c r="J88" s="202">
        <v>52.313671724999985</v>
      </c>
      <c r="K88" s="202">
        <v>53.313421005000002</v>
      </c>
      <c r="L88" s="202">
        <v>54.142513304999994</v>
      </c>
      <c r="M88" s="202">
        <v>52.870349400000009</v>
      </c>
      <c r="N88" s="202">
        <v>51.210627974999987</v>
      </c>
      <c r="O88" s="202">
        <v>49.506328710000012</v>
      </c>
      <c r="P88" s="202">
        <v>55.041932700000004</v>
      </c>
      <c r="Q88" s="202">
        <v>53.933415870000012</v>
      </c>
      <c r="R88" s="202">
        <v>51.443858520000006</v>
      </c>
      <c r="S88" s="202">
        <v>51.51909354</v>
      </c>
      <c r="T88" s="202">
        <v>54.214605722416906</v>
      </c>
    </row>
    <row r="89" spans="1:24" ht="18" customHeight="1" thickBot="1">
      <c r="A89" s="202" t="s">
        <v>81</v>
      </c>
      <c r="B89" s="202">
        <v>0.82119557999999993</v>
      </c>
      <c r="C89" s="202">
        <v>0.657805482</v>
      </c>
      <c r="D89" s="202">
        <v>0.70505634499999992</v>
      </c>
      <c r="E89" s="202">
        <v>0.98198949099999999</v>
      </c>
      <c r="F89" s="202">
        <v>1.07643087</v>
      </c>
      <c r="G89" s="202">
        <v>0.93488912600000007</v>
      </c>
      <c r="H89" s="202">
        <v>1.072334084</v>
      </c>
      <c r="I89" s="202">
        <v>0.41356716600000004</v>
      </c>
      <c r="J89" s="202">
        <v>0.68743300899999993</v>
      </c>
      <c r="K89" s="202">
        <v>0.79938539399999997</v>
      </c>
      <c r="L89" s="202">
        <v>1.3834457150000001</v>
      </c>
      <c r="M89" s="202">
        <v>1.30212602</v>
      </c>
      <c r="N89" s="202">
        <v>1.4452086599999998</v>
      </c>
      <c r="O89" s="202">
        <v>0.93780383</v>
      </c>
      <c r="P89" s="202">
        <v>1.891836429</v>
      </c>
      <c r="Q89" s="202">
        <v>1.248994479</v>
      </c>
      <c r="R89" s="202">
        <v>1.066423436</v>
      </c>
      <c r="S89" s="202">
        <v>1.7</v>
      </c>
      <c r="T89" s="202">
        <v>1.5</v>
      </c>
    </row>
    <row r="90" spans="1:24" ht="18" customHeight="1" thickBot="1">
      <c r="A90" s="197" t="s">
        <v>417</v>
      </c>
      <c r="B90" s="199">
        <v>58.770729537175704</v>
      </c>
      <c r="C90" s="199">
        <v>59.424940300175713</v>
      </c>
      <c r="D90" s="199">
        <v>59.073555416689096</v>
      </c>
      <c r="E90" s="199">
        <v>67.187947855979147</v>
      </c>
      <c r="F90" s="199">
        <v>69.145667925582899</v>
      </c>
      <c r="G90" s="199">
        <v>65.44416664238949</v>
      </c>
      <c r="H90" s="199">
        <v>55.073286562591377</v>
      </c>
      <c r="I90" s="199">
        <v>55.703316007256738</v>
      </c>
      <c r="J90" s="199">
        <v>56.929216595948489</v>
      </c>
      <c r="K90" s="199">
        <v>60.137013551381479</v>
      </c>
      <c r="L90" s="199">
        <v>61.045825089689686</v>
      </c>
      <c r="M90" s="199">
        <v>58.531047866646219</v>
      </c>
      <c r="N90" s="199">
        <v>54.889912802661037</v>
      </c>
      <c r="O90" s="199">
        <v>50.785981075824836</v>
      </c>
      <c r="P90" s="199">
        <v>58.943039326669286</v>
      </c>
      <c r="Q90" s="199">
        <v>59.583797133313738</v>
      </c>
      <c r="R90" s="199">
        <v>57.065807439556124</v>
      </c>
      <c r="S90" s="199">
        <v>57.288452519465615</v>
      </c>
      <c r="T90" s="199">
        <v>61.999559541959229</v>
      </c>
    </row>
    <row r="91" spans="1:24" ht="18" customHeight="1" thickBot="1">
      <c r="A91" s="202" t="s">
        <v>371</v>
      </c>
      <c r="B91" s="202">
        <v>43.876887199999999</v>
      </c>
      <c r="C91" s="202">
        <v>47.202679338486618</v>
      </c>
      <c r="D91" s="202">
        <v>44.696865646709931</v>
      </c>
      <c r="E91" s="202">
        <v>47.720940499396249</v>
      </c>
      <c r="F91" s="202">
        <v>48.08524486619342</v>
      </c>
      <c r="G91" s="202">
        <v>49.404807761798125</v>
      </c>
      <c r="H91" s="202">
        <v>42.57807448833465</v>
      </c>
      <c r="I91" s="202">
        <v>43.567506909308236</v>
      </c>
      <c r="J91" s="202">
        <v>42.174012316567016</v>
      </c>
      <c r="K91" s="202">
        <v>42.167378362691792</v>
      </c>
      <c r="L91" s="202">
        <v>42.805732129043484</v>
      </c>
      <c r="M91" s="202">
        <v>47.292523322985168</v>
      </c>
      <c r="N91" s="202">
        <v>45.292473690836218</v>
      </c>
      <c r="O91" s="202">
        <v>40.490913104155553</v>
      </c>
      <c r="P91" s="202">
        <v>43.690913104155555</v>
      </c>
      <c r="Q91" s="202">
        <v>44.091765334537619</v>
      </c>
      <c r="R91" s="202">
        <v>42.19152923697051</v>
      </c>
      <c r="S91" s="202">
        <v>41.69438413868329</v>
      </c>
      <c r="T91" s="202">
        <v>41.696048365970483</v>
      </c>
    </row>
    <row r="92" spans="1:24" ht="18" customHeight="1" thickBot="1">
      <c r="A92" s="202" t="s">
        <v>80</v>
      </c>
      <c r="B92" s="202">
        <v>0.34</v>
      </c>
      <c r="C92" s="202">
        <v>0.35</v>
      </c>
      <c r="D92" s="202">
        <v>0.35146999999999995</v>
      </c>
      <c r="E92" s="202">
        <v>0.35294617399999995</v>
      </c>
      <c r="F92" s="202">
        <v>0.35442854793079992</v>
      </c>
      <c r="G92" s="202">
        <v>0.35591714783210926</v>
      </c>
      <c r="H92" s="202">
        <v>0.35698128631156184</v>
      </c>
      <c r="I92" s="202">
        <v>0.35583011112533325</v>
      </c>
      <c r="J92" s="202">
        <v>0.3563995731716626</v>
      </c>
      <c r="K92" s="202">
        <v>0.35771302056137083</v>
      </c>
      <c r="L92" s="202">
        <v>0.35834538068215716</v>
      </c>
      <c r="M92" s="202">
        <v>0.35926293140188914</v>
      </c>
      <c r="N92" s="202">
        <v>0.35985383762569534</v>
      </c>
      <c r="O92" s="202">
        <v>0.360398323464864</v>
      </c>
      <c r="P92" s="202">
        <v>0.360398323464864</v>
      </c>
      <c r="Q92" s="202">
        <v>0.361250553846928</v>
      </c>
      <c r="R92" s="202">
        <v>0.36101445627982404</v>
      </c>
      <c r="S92" s="202">
        <v>0.36386935799260484</v>
      </c>
      <c r="T92" s="202">
        <v>0.36553358527979668</v>
      </c>
    </row>
    <row r="93" spans="1:24" ht="18" customHeight="1" thickBot="1">
      <c r="A93" s="202" t="s">
        <v>79</v>
      </c>
      <c r="B93" s="202">
        <v>2.5050000000000003</v>
      </c>
      <c r="C93" s="202">
        <v>2.5003418784866174</v>
      </c>
      <c r="D93" s="202">
        <v>2.6363155267099354</v>
      </c>
      <c r="E93" s="202">
        <v>2.5311906053962523</v>
      </c>
      <c r="F93" s="202">
        <v>2.2168308406954775</v>
      </c>
      <c r="G93" s="202">
        <v>2.1606914139660067</v>
      </c>
      <c r="H93" s="202">
        <v>2.1063667940660924</v>
      </c>
      <c r="I93" s="202">
        <v>2.2127954582558549</v>
      </c>
      <c r="J93" s="202">
        <v>2.1894543949640917</v>
      </c>
      <c r="K93" s="202">
        <v>2.2008780108346486</v>
      </c>
      <c r="L93" s="202">
        <v>2.2620733443313288</v>
      </c>
      <c r="M93" s="202">
        <v>2.2620733443313288</v>
      </c>
      <c r="N93" s="202">
        <v>2.1305147806906897</v>
      </c>
      <c r="O93" s="202">
        <v>2.1305147806906897</v>
      </c>
      <c r="P93" s="202">
        <v>2.1305147806906897</v>
      </c>
      <c r="Q93" s="202">
        <v>2.1305147806906897</v>
      </c>
      <c r="R93" s="202">
        <v>2.1305147806906897</v>
      </c>
      <c r="S93" s="202">
        <v>2.1305147806906897</v>
      </c>
      <c r="T93" s="202">
        <v>2.1305147806906897</v>
      </c>
    </row>
    <row r="94" spans="1:24" ht="18" customHeight="1" thickBot="1">
      <c r="A94" s="202" t="s">
        <v>78</v>
      </c>
      <c r="B94" s="202">
        <v>7.4271999999999991</v>
      </c>
      <c r="C94" s="202">
        <v>7.33</v>
      </c>
      <c r="D94" s="202">
        <v>7.2816999999999998</v>
      </c>
      <c r="E94" s="202">
        <v>6.9566999999999997</v>
      </c>
      <c r="F94" s="202">
        <v>7.3078000000000003</v>
      </c>
      <c r="G94" s="202">
        <v>7.2703000000000007</v>
      </c>
      <c r="H94" s="202">
        <v>6.978737407956995</v>
      </c>
      <c r="I94" s="202">
        <v>7.0270283399270399</v>
      </c>
      <c r="J94" s="202">
        <v>6.9915533484312586</v>
      </c>
      <c r="K94" s="202">
        <v>7.0261980312957801</v>
      </c>
      <c r="L94" s="202">
        <v>7.1780257040299995</v>
      </c>
      <c r="M94" s="202">
        <v>7.198480947251948</v>
      </c>
      <c r="N94" s="202">
        <v>7.2087717391865</v>
      </c>
      <c r="O94" s="202">
        <v>6.7</v>
      </c>
      <c r="P94" s="202">
        <v>6.7</v>
      </c>
      <c r="Q94" s="202">
        <v>6</v>
      </c>
      <c r="R94" s="202">
        <v>6.7</v>
      </c>
      <c r="S94" s="202">
        <v>6.7</v>
      </c>
      <c r="T94" s="202">
        <v>6.7</v>
      </c>
    </row>
    <row r="95" spans="1:24" ht="18" customHeight="1" thickBot="1">
      <c r="A95" s="202" t="s">
        <v>77</v>
      </c>
      <c r="B95" s="202">
        <v>0.60000000000000009</v>
      </c>
      <c r="C95" s="202">
        <v>0.51</v>
      </c>
      <c r="D95" s="202">
        <v>0.5</v>
      </c>
      <c r="E95" s="202">
        <v>0.2</v>
      </c>
      <c r="F95" s="202">
        <v>0.40000000000000008</v>
      </c>
      <c r="G95" s="202">
        <v>0.5</v>
      </c>
      <c r="H95" s="202">
        <v>0.30011364134071722</v>
      </c>
      <c r="I95" s="202">
        <v>0.34410744074647698</v>
      </c>
      <c r="J95" s="202">
        <v>0.35959614669059503</v>
      </c>
      <c r="K95" s="202">
        <v>0.32371735100136712</v>
      </c>
      <c r="L95" s="202">
        <v>0.40851964754082498</v>
      </c>
      <c r="M95" s="202">
        <v>0.42933071113104249</v>
      </c>
      <c r="N95" s="202">
        <v>0.43699818091286996</v>
      </c>
      <c r="O95" s="202">
        <v>0.43699818091286996</v>
      </c>
      <c r="P95" s="202">
        <v>0.43699818091286996</v>
      </c>
      <c r="Q95" s="202">
        <v>0.43699818091286996</v>
      </c>
      <c r="R95" s="202">
        <v>0.43699818091286996</v>
      </c>
      <c r="S95" s="202">
        <v>0.43699818091286996</v>
      </c>
      <c r="T95" s="202">
        <v>0.43699818091286996</v>
      </c>
    </row>
    <row r="96" spans="1:24" ht="18" customHeight="1" thickBot="1">
      <c r="A96" s="202" t="s">
        <v>76</v>
      </c>
      <c r="B96" s="202">
        <v>33.604687200000001</v>
      </c>
      <c r="C96" s="202">
        <v>37.022337460000003</v>
      </c>
      <c r="D96" s="202">
        <v>34.427380119999995</v>
      </c>
      <c r="E96" s="202">
        <v>37.880103720000001</v>
      </c>
      <c r="F96" s="202">
        <v>38.206185477567139</v>
      </c>
      <c r="G96" s="202">
        <v>39.617899200000004</v>
      </c>
      <c r="H96" s="202">
        <v>33.135989000000002</v>
      </c>
      <c r="I96" s="202">
        <v>33.971853000000003</v>
      </c>
      <c r="J96" s="202">
        <v>32.636605000000003</v>
      </c>
      <c r="K96" s="202">
        <v>32.582589299999995</v>
      </c>
      <c r="L96" s="202">
        <v>33.007287699999999</v>
      </c>
      <c r="M96" s="202">
        <v>37.472706100000003</v>
      </c>
      <c r="N96" s="202">
        <v>35.593333333333334</v>
      </c>
      <c r="O96" s="202">
        <v>31.3</v>
      </c>
      <c r="P96" s="202">
        <v>34.5</v>
      </c>
      <c r="Q96" s="202">
        <v>35.6</v>
      </c>
      <c r="R96" s="202">
        <v>33</v>
      </c>
      <c r="S96" s="202">
        <v>32.5</v>
      </c>
      <c r="T96" s="202">
        <v>32.5</v>
      </c>
    </row>
    <row r="97" spans="1:20" ht="18" customHeight="1" thickBot="1">
      <c r="A97" s="202" t="s">
        <v>426</v>
      </c>
      <c r="B97" s="202">
        <v>0.4</v>
      </c>
      <c r="C97" s="202">
        <v>0.4</v>
      </c>
      <c r="D97" s="202">
        <v>0.4</v>
      </c>
      <c r="E97" s="202">
        <v>0.4</v>
      </c>
      <c r="F97" s="202">
        <v>0.4</v>
      </c>
      <c r="G97" s="202">
        <v>0.4</v>
      </c>
      <c r="H97" s="202">
        <v>0.4</v>
      </c>
      <c r="I97" s="202">
        <v>0.4</v>
      </c>
      <c r="J97" s="202">
        <v>0.4</v>
      </c>
      <c r="K97" s="202">
        <v>0.4</v>
      </c>
      <c r="L97" s="202">
        <v>0.4</v>
      </c>
      <c r="M97" s="202">
        <v>0.4</v>
      </c>
      <c r="N97" s="202">
        <v>0.4</v>
      </c>
      <c r="O97" s="202">
        <v>0.4</v>
      </c>
      <c r="P97" s="202">
        <v>0.33025159620000005</v>
      </c>
      <c r="Q97" s="202">
        <v>0.32360049522000006</v>
      </c>
      <c r="R97" s="202">
        <v>0.30866315112000003</v>
      </c>
      <c r="S97" s="202">
        <v>0.30911456124000003</v>
      </c>
      <c r="T97" s="202">
        <v>0.32528763433450142</v>
      </c>
    </row>
    <row r="98" spans="1:20" ht="18" customHeight="1" thickBot="1">
      <c r="A98" s="202" t="s">
        <v>75</v>
      </c>
      <c r="B98" s="202">
        <v>6.0734018839999999</v>
      </c>
      <c r="C98" s="202">
        <v>5.9000566550000002</v>
      </c>
      <c r="D98" s="202">
        <v>6.5572819850000004</v>
      </c>
      <c r="E98" s="202">
        <v>5.9513107759999997</v>
      </c>
      <c r="F98" s="202">
        <v>3.431576583</v>
      </c>
      <c r="G98" s="202">
        <v>7.4240619570000002</v>
      </c>
      <c r="H98" s="202">
        <v>5.6307603380000009</v>
      </c>
      <c r="I98" s="202">
        <v>7.8076972359999992</v>
      </c>
      <c r="J98" s="202">
        <v>8.3309971269999998</v>
      </c>
      <c r="K98" s="202">
        <v>12.049769119</v>
      </c>
      <c r="L98" s="202">
        <v>13.481520514</v>
      </c>
      <c r="M98" s="202">
        <v>8.6044483760000006</v>
      </c>
      <c r="N98" s="202">
        <v>8.8555905759999991</v>
      </c>
      <c r="O98" s="202">
        <v>7.8857977740000003</v>
      </c>
      <c r="P98" s="202">
        <v>10.520487842</v>
      </c>
      <c r="Q98" s="202">
        <v>10.61290582</v>
      </c>
      <c r="R98" s="202">
        <v>10.496256072000001</v>
      </c>
      <c r="S98" s="202">
        <v>9</v>
      </c>
      <c r="T98" s="202">
        <v>10.00558130466667</v>
      </c>
    </row>
    <row r="99" spans="1:20" ht="18" customHeight="1" thickBot="1">
      <c r="A99" s="197" t="s">
        <v>418</v>
      </c>
      <c r="B99" s="199">
        <v>50.350289083999996</v>
      </c>
      <c r="C99" s="199">
        <v>53.502735993486617</v>
      </c>
      <c r="D99" s="199">
        <v>51.654147631709932</v>
      </c>
      <c r="E99" s="199">
        <v>54.072251275396248</v>
      </c>
      <c r="F99" s="199">
        <v>51.916821449193421</v>
      </c>
      <c r="G99" s="199">
        <v>57.228869718798123</v>
      </c>
      <c r="H99" s="199">
        <v>48.60883482633465</v>
      </c>
      <c r="I99" s="199">
        <v>51.775204145308237</v>
      </c>
      <c r="J99" s="199">
        <v>50.90500944356701</v>
      </c>
      <c r="K99" s="199">
        <v>54.617147481691788</v>
      </c>
      <c r="L99" s="199">
        <v>56.687252643043479</v>
      </c>
      <c r="M99" s="199">
        <v>56.296971698985168</v>
      </c>
      <c r="N99" s="199">
        <v>54.548064266836214</v>
      </c>
      <c r="O99" s="199">
        <v>48.776710878155555</v>
      </c>
      <c r="P99" s="199">
        <v>54.541652542355557</v>
      </c>
      <c r="Q99" s="199">
        <v>55.02827164975762</v>
      </c>
      <c r="R99" s="199">
        <v>52.996448460090512</v>
      </c>
      <c r="S99" s="199">
        <v>51.003498699923291</v>
      </c>
      <c r="T99" s="199">
        <v>52.026917304971654</v>
      </c>
    </row>
    <row r="100" spans="1:20" ht="18" customHeight="1" thickBot="1">
      <c r="A100" s="209" t="s">
        <v>114</v>
      </c>
      <c r="B100" s="209">
        <v>8.4204404531757078</v>
      </c>
      <c r="C100" s="209">
        <v>5.9222043066890961</v>
      </c>
      <c r="D100" s="209">
        <v>7.419407784979164</v>
      </c>
      <c r="E100" s="209">
        <v>13.115696580582899</v>
      </c>
      <c r="F100" s="209">
        <v>17.228846476389478</v>
      </c>
      <c r="G100" s="209">
        <v>8.2152969235913673</v>
      </c>
      <c r="H100" s="209">
        <v>6.4644517362567271</v>
      </c>
      <c r="I100" s="209">
        <v>3.9281118619485014</v>
      </c>
      <c r="J100" s="209">
        <v>6.0242071523814786</v>
      </c>
      <c r="K100" s="209">
        <v>5.5198660696896908</v>
      </c>
      <c r="L100" s="209">
        <v>4.3585724466462068</v>
      </c>
      <c r="M100" s="209">
        <v>2.2340761676610512</v>
      </c>
      <c r="N100" s="209">
        <v>0.34184853582482333</v>
      </c>
      <c r="O100" s="209">
        <v>2.0092701976692808</v>
      </c>
      <c r="P100" s="209">
        <v>4.4013867843137291</v>
      </c>
      <c r="Q100" s="209">
        <v>4.5555254835561172</v>
      </c>
      <c r="R100" s="209">
        <v>4.069358979465612</v>
      </c>
      <c r="S100" s="209">
        <v>6.2849538195423236</v>
      </c>
      <c r="T100" s="209">
        <v>9.9726422369875749</v>
      </c>
    </row>
    <row r="101" spans="1:20" ht="18" customHeight="1" thickBot="1">
      <c r="A101" s="202" t="s">
        <v>74</v>
      </c>
      <c r="B101" s="202">
        <v>6.2414404531757075</v>
      </c>
      <c r="C101" s="202">
        <v>5.8622043066890965</v>
      </c>
      <c r="D101" s="202">
        <v>7.419407784979164</v>
      </c>
      <c r="E101" s="202">
        <v>12.190181580582898</v>
      </c>
      <c r="F101" s="202">
        <v>11.736157476389478</v>
      </c>
      <c r="G101" s="202">
        <v>7.7042969235913672</v>
      </c>
      <c r="H101" s="202">
        <v>6.3720147362567268</v>
      </c>
      <c r="I101" s="202">
        <v>3.9281118619485014</v>
      </c>
      <c r="J101" s="202">
        <v>6.0242071523814786</v>
      </c>
      <c r="K101" s="202">
        <v>5.5198660696896908</v>
      </c>
      <c r="L101" s="202">
        <v>4.3585724466462068</v>
      </c>
      <c r="M101" s="202">
        <v>2.2340761676610512</v>
      </c>
      <c r="N101" s="202">
        <v>0.34184853582482333</v>
      </c>
      <c r="O101" s="202">
        <v>2.0092701976692808</v>
      </c>
      <c r="P101" s="202">
        <v>4.4013867843137291</v>
      </c>
      <c r="Q101" s="202">
        <v>4.5555254835561172</v>
      </c>
      <c r="R101" s="202">
        <v>4.069358979465612</v>
      </c>
      <c r="S101" s="202">
        <v>6.2849538195423236</v>
      </c>
      <c r="T101" s="202">
        <v>9.9726422369875749</v>
      </c>
    </row>
    <row r="102" spans="1:20" ht="18" customHeight="1" thickBot="1">
      <c r="A102" s="202" t="s">
        <v>73</v>
      </c>
      <c r="B102" s="202">
        <v>2.1789999999999998</v>
      </c>
      <c r="C102" s="202">
        <v>0.06</v>
      </c>
      <c r="D102" s="202">
        <v>0</v>
      </c>
      <c r="E102" s="202">
        <v>0.92551499999999998</v>
      </c>
      <c r="F102" s="202">
        <v>5.4926890000000004</v>
      </c>
      <c r="G102" s="202">
        <v>0.51100000000000001</v>
      </c>
      <c r="H102" s="202">
        <v>9.2436999999999991E-2</v>
      </c>
      <c r="I102" s="202">
        <v>0</v>
      </c>
      <c r="J102" s="202">
        <v>0</v>
      </c>
      <c r="K102" s="202">
        <v>0</v>
      </c>
      <c r="L102" s="202">
        <v>0</v>
      </c>
      <c r="M102" s="202">
        <v>0</v>
      </c>
      <c r="N102" s="202">
        <v>0</v>
      </c>
      <c r="O102" s="202">
        <v>0</v>
      </c>
      <c r="P102" s="202">
        <v>0</v>
      </c>
      <c r="Q102" s="202">
        <v>0</v>
      </c>
      <c r="R102" s="202">
        <v>0</v>
      </c>
      <c r="S102" s="202">
        <v>0</v>
      </c>
      <c r="T102" s="202">
        <v>0</v>
      </c>
    </row>
    <row r="103" spans="1:20" ht="18" customHeight="1">
      <c r="A103" s="200" t="s">
        <v>29</v>
      </c>
      <c r="B103" s="201">
        <f t="shared" ref="B103:T103" si="7">B88/B91*100</f>
        <v>111.0263660864256</v>
      </c>
      <c r="C103" s="201">
        <f t="shared" si="7"/>
        <v>106.66067068771225</v>
      </c>
      <c r="D103" s="201">
        <f t="shared" si="7"/>
        <v>117.33774618458173</v>
      </c>
      <c r="E103" s="201">
        <f t="shared" si="7"/>
        <v>123.18816428344228</v>
      </c>
      <c r="F103" s="201">
        <f t="shared" si="7"/>
        <v>114.2835824750793</v>
      </c>
      <c r="G103" s="201">
        <f t="shared" si="7"/>
        <v>95.700060747041746</v>
      </c>
      <c r="H103" s="201">
        <f t="shared" si="7"/>
        <v>107.5334103413816</v>
      </c>
      <c r="I103" s="201">
        <f t="shared" si="7"/>
        <v>112.06814566331875</v>
      </c>
      <c r="J103" s="201">
        <f t="shared" si="7"/>
        <v>124.04243478738175</v>
      </c>
      <c r="K103" s="201">
        <f t="shared" si="7"/>
        <v>126.43285657087431</v>
      </c>
      <c r="L103" s="201">
        <f t="shared" si="7"/>
        <v>126.4842594953879</v>
      </c>
      <c r="M103" s="201">
        <f t="shared" si="7"/>
        <v>111.79430845531539</v>
      </c>
      <c r="N103" s="201">
        <f t="shared" si="7"/>
        <v>113.06652916455997</v>
      </c>
      <c r="O103" s="201">
        <f t="shared" si="7"/>
        <v>122.26528105862648</v>
      </c>
      <c r="P103" s="201">
        <f t="shared" si="7"/>
        <v>125.98027550668156</v>
      </c>
      <c r="Q103" s="201">
        <f t="shared" si="7"/>
        <v>122.32083578598134</v>
      </c>
      <c r="R103" s="201">
        <f t="shared" si="7"/>
        <v>121.92935276430346</v>
      </c>
      <c r="S103" s="201">
        <f t="shared" si="7"/>
        <v>123.56362758264494</v>
      </c>
      <c r="T103" s="201">
        <f t="shared" si="7"/>
        <v>130.02336635493552</v>
      </c>
    </row>
    <row r="104" spans="1:20" ht="18" customHeight="1">
      <c r="A104" s="584" t="s">
        <v>938</v>
      </c>
      <c r="B104" s="6"/>
      <c r="C104" s="6"/>
      <c r="D104" s="6"/>
      <c r="E104" s="6"/>
      <c r="F104" s="6"/>
      <c r="G104" s="6"/>
      <c r="H104" s="6"/>
      <c r="I104" s="6"/>
      <c r="J104" s="6"/>
      <c r="K104" s="6"/>
    </row>
    <row r="105" spans="1:20" ht="18" customHeight="1">
      <c r="A105" s="627" t="s">
        <v>1232</v>
      </c>
      <c r="B105" s="6"/>
      <c r="C105" s="6"/>
      <c r="D105" s="6"/>
      <c r="E105" s="6"/>
      <c r="F105" s="6"/>
      <c r="G105" s="6"/>
      <c r="H105" s="6"/>
      <c r="I105" s="6"/>
      <c r="J105" s="6"/>
      <c r="K105" s="6"/>
    </row>
    <row r="106" spans="1:20" ht="18" customHeight="1">
      <c r="A106" s="584" t="str">
        <f>+A79</f>
        <v>Note 3: before 2012/2013 Croatia is not included in EU figures.</v>
      </c>
      <c r="B106" s="6"/>
      <c r="C106" s="6"/>
      <c r="D106" s="6"/>
      <c r="E106" s="6"/>
      <c r="F106" s="6"/>
      <c r="G106" s="6"/>
      <c r="H106" s="6"/>
      <c r="I106" s="6"/>
      <c r="J106" s="6"/>
      <c r="K106" s="6"/>
    </row>
    <row r="107" spans="1:20" ht="18" customHeight="1">
      <c r="B107" s="6"/>
      <c r="C107" s="6"/>
      <c r="D107" s="6"/>
      <c r="E107" s="6"/>
      <c r="F107" s="6"/>
      <c r="G107" s="6"/>
      <c r="H107" s="6"/>
      <c r="I107" s="6"/>
      <c r="J107" s="6"/>
      <c r="K107" s="6"/>
    </row>
    <row r="108" spans="1:20" ht="18" customHeight="1">
      <c r="A108" s="2" t="s">
        <v>980</v>
      </c>
      <c r="B108" s="2"/>
      <c r="C108" s="2"/>
      <c r="D108" s="2"/>
      <c r="E108" s="2"/>
      <c r="F108" s="2"/>
      <c r="G108" s="3"/>
      <c r="H108" s="3"/>
      <c r="I108" s="3"/>
      <c r="J108" s="3"/>
      <c r="K108" s="3"/>
    </row>
    <row r="109" spans="1:20" ht="18" customHeight="1">
      <c r="A109" s="203"/>
      <c r="B109" s="204"/>
      <c r="C109" s="205"/>
      <c r="D109" s="205"/>
      <c r="E109" s="205"/>
      <c r="F109" s="205"/>
      <c r="G109" s="205"/>
      <c r="H109" s="205"/>
      <c r="I109" s="206" t="s">
        <v>166</v>
      </c>
      <c r="J109" s="205"/>
      <c r="K109" s="205"/>
      <c r="L109" s="205"/>
      <c r="M109" s="205"/>
      <c r="N109" s="205"/>
      <c r="O109" s="205"/>
      <c r="P109" s="205"/>
      <c r="Q109" s="205"/>
      <c r="R109" s="205"/>
      <c r="S109" s="205"/>
      <c r="T109" s="205"/>
    </row>
    <row r="110" spans="1:20" ht="18" customHeight="1" thickBot="1">
      <c r="A110" s="203"/>
      <c r="B110" s="395" t="str">
        <f t="shared" ref="B110:T110" si="8">B4</f>
        <v>2005/2006</v>
      </c>
      <c r="C110" s="395" t="str">
        <f t="shared" si="8"/>
        <v>2006/2007</v>
      </c>
      <c r="D110" s="395" t="str">
        <f t="shared" si="8"/>
        <v>2007/2008</v>
      </c>
      <c r="E110" s="395" t="str">
        <f t="shared" si="8"/>
        <v>2008/2009</v>
      </c>
      <c r="F110" s="395" t="str">
        <f t="shared" si="8"/>
        <v>2009/2010</v>
      </c>
      <c r="G110" s="395" t="str">
        <f t="shared" si="8"/>
        <v>2010/2011</v>
      </c>
      <c r="H110" s="395" t="str">
        <f t="shared" si="8"/>
        <v>2011/2012</v>
      </c>
      <c r="I110" s="395" t="str">
        <f t="shared" si="8"/>
        <v>2012/2013</v>
      </c>
      <c r="J110" s="395" t="str">
        <f t="shared" si="8"/>
        <v>2013/2014</v>
      </c>
      <c r="K110" s="395" t="str">
        <f t="shared" si="8"/>
        <v>2014/2015</v>
      </c>
      <c r="L110" s="395" t="str">
        <f t="shared" si="8"/>
        <v>2015/2016</v>
      </c>
      <c r="M110" s="395" t="str">
        <f t="shared" si="8"/>
        <v>2016/2017</v>
      </c>
      <c r="N110" s="395" t="str">
        <f t="shared" si="8"/>
        <v>2017/2018</v>
      </c>
      <c r="O110" s="395" t="str">
        <f t="shared" si="8"/>
        <v>2018/2019</v>
      </c>
      <c r="P110" s="395" t="str">
        <f t="shared" si="8"/>
        <v>2019/2020</v>
      </c>
      <c r="Q110" s="395" t="str">
        <f t="shared" si="8"/>
        <v>2020/2021</v>
      </c>
      <c r="R110" s="395" t="str">
        <f t="shared" si="8"/>
        <v>2021/2022</v>
      </c>
      <c r="S110" s="395" t="str">
        <f t="shared" si="8"/>
        <v>2022/2023e</v>
      </c>
      <c r="T110" s="394" t="str">
        <f t="shared" si="8"/>
        <v>2023/2024f</v>
      </c>
    </row>
    <row r="111" spans="1:20" s="93" customFormat="1" ht="18" customHeight="1" thickBot="1">
      <c r="A111" s="202" t="s">
        <v>1108</v>
      </c>
      <c r="B111" s="581">
        <v>9309.4500000000007</v>
      </c>
      <c r="C111" s="581">
        <v>8844.630000000001</v>
      </c>
      <c r="D111" s="581">
        <v>8577.409999999998</v>
      </c>
      <c r="E111" s="581">
        <v>9195.0800000000017</v>
      </c>
      <c r="F111" s="581">
        <v>8653.1999999999989</v>
      </c>
      <c r="G111" s="581">
        <v>8334.9800000000014</v>
      </c>
      <c r="H111" s="581">
        <v>9286.3600000000024</v>
      </c>
      <c r="I111" s="581">
        <v>9828.3799999999992</v>
      </c>
      <c r="J111" s="581">
        <v>9767.0500000000011</v>
      </c>
      <c r="K111" s="581">
        <v>9587.2300000000014</v>
      </c>
      <c r="L111" s="581">
        <v>9249.15</v>
      </c>
      <c r="M111" s="581">
        <v>8541.43</v>
      </c>
      <c r="N111" s="581">
        <v>8266.65</v>
      </c>
      <c r="O111" s="581">
        <v>8252.4599999999991</v>
      </c>
      <c r="P111" s="581">
        <v>8910.74</v>
      </c>
      <c r="Q111" s="581">
        <v>9215.17</v>
      </c>
      <c r="R111" s="581">
        <v>9247.0499999999993</v>
      </c>
      <c r="S111" s="581">
        <v>8853.2800000000007</v>
      </c>
      <c r="T111" s="581">
        <v>8521.6369242424171</v>
      </c>
    </row>
    <row r="112" spans="1:20" ht="18" customHeight="1" thickBot="1">
      <c r="A112" s="202" t="s">
        <v>130</v>
      </c>
      <c r="B112" s="392">
        <v>6.9828561300613892</v>
      </c>
      <c r="C112" s="392">
        <v>6.4836867115978842</v>
      </c>
      <c r="D112" s="392">
        <v>5.8278011660862665</v>
      </c>
      <c r="E112" s="392">
        <v>7.1699191306655292</v>
      </c>
      <c r="F112" s="392">
        <v>6.9465538760227448</v>
      </c>
      <c r="G112" s="392">
        <v>7.1918888827567669</v>
      </c>
      <c r="H112" s="392">
        <v>7.6128655361196396</v>
      </c>
      <c r="I112" s="392">
        <v>6.0568506712194701</v>
      </c>
      <c r="J112" s="392">
        <v>6.8570438361634256</v>
      </c>
      <c r="K112" s="392">
        <v>8.1082857092194498</v>
      </c>
      <c r="L112" s="392">
        <v>6.4047582750847383</v>
      </c>
      <c r="M112" s="392">
        <v>7.3715396602208303</v>
      </c>
      <c r="N112" s="392">
        <v>7.8687908644977131</v>
      </c>
      <c r="O112" s="392">
        <v>8.3985381328718969</v>
      </c>
      <c r="P112" s="392">
        <v>7.9023874560361991</v>
      </c>
      <c r="Q112" s="392">
        <v>7.3147201842179799</v>
      </c>
      <c r="R112" s="392">
        <v>7.9457351263375875</v>
      </c>
      <c r="S112" s="392">
        <v>5.9040107169320297</v>
      </c>
      <c r="T112" s="392">
        <v>7.659628589140973</v>
      </c>
    </row>
    <row r="113" spans="1:24" ht="18" customHeight="1" thickBot="1">
      <c r="A113" s="197" t="s">
        <v>83</v>
      </c>
      <c r="B113" s="198">
        <v>9.4797318328761513</v>
      </c>
      <c r="C113" s="198">
        <v>13.425624780896577</v>
      </c>
      <c r="D113" s="198">
        <v>12.084378621806799</v>
      </c>
      <c r="E113" s="198">
        <v>11.702427571202477</v>
      </c>
      <c r="F113" s="198">
        <v>15.08134885387279</v>
      </c>
      <c r="G113" s="198">
        <v>12.183194063524645</v>
      </c>
      <c r="H113" s="198">
        <v>11.573746121525545</v>
      </c>
      <c r="I113" s="198">
        <v>14.068886100083731</v>
      </c>
      <c r="J113" s="198">
        <v>7.2521779390693695</v>
      </c>
      <c r="K113" s="198">
        <v>7.9191878284448052</v>
      </c>
      <c r="L113" s="198">
        <v>13.939900599373431</v>
      </c>
      <c r="M113" s="198">
        <v>10.7590807852729</v>
      </c>
      <c r="N113" s="198">
        <v>13.638274630966421</v>
      </c>
      <c r="O113" s="198">
        <v>18.841541813800774</v>
      </c>
      <c r="P113" s="198">
        <v>23.849807679993617</v>
      </c>
      <c r="Q113" s="198">
        <v>21.837911415557983</v>
      </c>
      <c r="R113" s="198">
        <v>19.503487426446952</v>
      </c>
      <c r="S113" s="198">
        <v>20.362368251139301</v>
      </c>
      <c r="T113" s="198">
        <v>18.551386437891793</v>
      </c>
      <c r="U113" s="83"/>
      <c r="V113" s="83"/>
      <c r="W113" s="83"/>
      <c r="X113" s="83"/>
    </row>
    <row r="114" spans="1:24" s="93" customFormat="1" ht="18" customHeight="1" thickBot="1">
      <c r="A114" s="202" t="s">
        <v>190</v>
      </c>
      <c r="B114" s="202">
        <v>62.799819999999997</v>
      </c>
      <c r="C114" s="202">
        <v>55.411290000000001</v>
      </c>
      <c r="D114" s="202">
        <v>48.562839999999994</v>
      </c>
      <c r="E114" s="202">
        <v>63.423040000000007</v>
      </c>
      <c r="F114" s="202">
        <v>57.927400000000006</v>
      </c>
      <c r="G114" s="202">
        <v>57.876430000000006</v>
      </c>
      <c r="H114" s="202">
        <v>68.962149999999994</v>
      </c>
      <c r="I114" s="202">
        <v>59.529030000000006</v>
      </c>
      <c r="J114" s="202">
        <v>66.973089999999999</v>
      </c>
      <c r="K114" s="202">
        <v>77.736000000000004</v>
      </c>
      <c r="L114" s="202">
        <v>59.23857000000001</v>
      </c>
      <c r="M114" s="202">
        <v>62.963490000000007</v>
      </c>
      <c r="N114" s="202">
        <v>65.048540000000017</v>
      </c>
      <c r="O114" s="202">
        <v>69.308600000000013</v>
      </c>
      <c r="P114" s="202">
        <v>70.416119999999992</v>
      </c>
      <c r="Q114" s="202">
        <v>67.406390000000002</v>
      </c>
      <c r="R114" s="202">
        <v>73.474609999999984</v>
      </c>
      <c r="S114" s="202">
        <v>52.269860000000001</v>
      </c>
      <c r="T114" s="202">
        <v>65.27257381120657</v>
      </c>
    </row>
    <row r="115" spans="1:24" ht="18" customHeight="1" thickBot="1">
      <c r="A115" s="202" t="s">
        <v>82</v>
      </c>
      <c r="B115" s="202">
        <v>62.536060755999998</v>
      </c>
      <c r="C115" s="202">
        <v>55.178562582000005</v>
      </c>
      <c r="D115" s="202">
        <v>48.358876071999994</v>
      </c>
      <c r="E115" s="202">
        <v>63.156663232000007</v>
      </c>
      <c r="F115" s="202">
        <v>57.68410492000001</v>
      </c>
      <c r="G115" s="202">
        <v>57.633348994000009</v>
      </c>
      <c r="H115" s="202">
        <v>68.672508969999996</v>
      </c>
      <c r="I115" s="202">
        <v>57.986867952000004</v>
      </c>
      <c r="J115" s="202">
        <v>66.691803022000002</v>
      </c>
      <c r="K115" s="202">
        <v>77.409508800000012</v>
      </c>
      <c r="L115" s="202">
        <v>58.989768006000013</v>
      </c>
      <c r="M115" s="202">
        <v>62.69904334200001</v>
      </c>
      <c r="N115" s="202">
        <v>64.775336132000021</v>
      </c>
      <c r="O115" s="202">
        <v>69.017503880000021</v>
      </c>
      <c r="P115" s="202">
        <v>70.120372295999999</v>
      </c>
      <c r="Q115" s="202">
        <v>67.123283162000007</v>
      </c>
      <c r="R115" s="202">
        <v>73.166016637999988</v>
      </c>
      <c r="S115" s="202">
        <v>52.050326588000004</v>
      </c>
      <c r="T115" s="202">
        <v>64.998429001199497</v>
      </c>
    </row>
    <row r="116" spans="1:24" ht="18" customHeight="1" thickBot="1">
      <c r="A116" s="202" t="s">
        <v>81</v>
      </c>
      <c r="B116" s="202">
        <v>2.3038172079999999</v>
      </c>
      <c r="C116" s="202">
        <v>5.1181381320000003</v>
      </c>
      <c r="D116" s="202">
        <v>14.64957156</v>
      </c>
      <c r="E116" s="202">
        <v>3.4808613309999998</v>
      </c>
      <c r="F116" s="202">
        <v>2.1288835639999997</v>
      </c>
      <c r="G116" s="202">
        <v>7.2347625010000005</v>
      </c>
      <c r="H116" s="202">
        <v>6.1252460099999997</v>
      </c>
      <c r="I116" s="202">
        <v>10.526237225999999</v>
      </c>
      <c r="J116" s="202">
        <v>14.253475785000001</v>
      </c>
      <c r="K116" s="202">
        <v>9.3245089350000008</v>
      </c>
      <c r="L116" s="202">
        <v>13.195940556</v>
      </c>
      <c r="M116" s="202">
        <v>12.923303642999999</v>
      </c>
      <c r="N116" s="202">
        <v>17.187846278000002</v>
      </c>
      <c r="O116" s="202">
        <v>22.582513774999999</v>
      </c>
      <c r="P116" s="202">
        <v>18.45462779</v>
      </c>
      <c r="Q116" s="202">
        <v>14.520295824</v>
      </c>
      <c r="R116" s="202">
        <v>16.315345471000001</v>
      </c>
      <c r="S116" s="202">
        <v>23</v>
      </c>
      <c r="T116" s="202">
        <v>18</v>
      </c>
    </row>
    <row r="117" spans="1:24" ht="18" customHeight="1" thickBot="1">
      <c r="A117" s="197" t="s">
        <v>417</v>
      </c>
      <c r="B117" s="199">
        <v>74.319609796876151</v>
      </c>
      <c r="C117" s="199">
        <v>73.72232549489658</v>
      </c>
      <c r="D117" s="199">
        <v>75.092826253806791</v>
      </c>
      <c r="E117" s="199">
        <v>78.339952134202491</v>
      </c>
      <c r="F117" s="199">
        <v>74.894337337872798</v>
      </c>
      <c r="G117" s="199">
        <v>77.05130555852466</v>
      </c>
      <c r="H117" s="199">
        <v>86.371501101525539</v>
      </c>
      <c r="I117" s="199">
        <v>82.581991278083734</v>
      </c>
      <c r="J117" s="199">
        <v>88.197456746069378</v>
      </c>
      <c r="K117" s="199">
        <v>94.653205563444814</v>
      </c>
      <c r="L117" s="199">
        <v>86.125609161373447</v>
      </c>
      <c r="M117" s="199">
        <v>86.381427770272907</v>
      </c>
      <c r="N117" s="199">
        <v>95.601457040966437</v>
      </c>
      <c r="O117" s="199">
        <v>110.44155946880079</v>
      </c>
      <c r="P117" s="199">
        <v>112.42480776599362</v>
      </c>
      <c r="Q117" s="199">
        <v>103.48149040155799</v>
      </c>
      <c r="R117" s="199">
        <v>108.98484953544694</v>
      </c>
      <c r="S117" s="199">
        <v>95.412694839139306</v>
      </c>
      <c r="T117" s="199">
        <v>101.54981543909129</v>
      </c>
    </row>
    <row r="118" spans="1:24" ht="18" customHeight="1" thickBot="1">
      <c r="A118" s="202" t="s">
        <v>371</v>
      </c>
      <c r="B118" s="202">
        <v>58.477292039979574</v>
      </c>
      <c r="C118" s="202">
        <v>59.211150046089784</v>
      </c>
      <c r="D118" s="202">
        <v>61.416678356604315</v>
      </c>
      <c r="E118" s="202">
        <v>59.915939931329703</v>
      </c>
      <c r="F118" s="202">
        <v>59.658212306348155</v>
      </c>
      <c r="G118" s="202">
        <v>62.934552326999111</v>
      </c>
      <c r="H118" s="202">
        <v>67.507587571441803</v>
      </c>
      <c r="I118" s="202">
        <v>72.036639871014359</v>
      </c>
      <c r="J118" s="202">
        <v>75.50686622762457</v>
      </c>
      <c r="K118" s="202">
        <v>75.169189438071385</v>
      </c>
      <c r="L118" s="202">
        <v>71.707712044100546</v>
      </c>
      <c r="M118" s="202">
        <v>68.834000569306482</v>
      </c>
      <c r="N118" s="202">
        <v>73.390671881165659</v>
      </c>
      <c r="O118" s="202">
        <v>81.775933290807174</v>
      </c>
      <c r="P118" s="202">
        <v>84.299751452659635</v>
      </c>
      <c r="Q118" s="202">
        <v>79.902516083139034</v>
      </c>
      <c r="R118" s="202">
        <v>81.619565506479645</v>
      </c>
      <c r="S118" s="202">
        <v>74.549006441719513</v>
      </c>
      <c r="T118" s="202">
        <v>74.670717310561145</v>
      </c>
    </row>
    <row r="119" spans="1:24" ht="18" customHeight="1" thickBot="1">
      <c r="A119" s="202" t="s">
        <v>80</v>
      </c>
      <c r="B119" s="202">
        <v>4.5590000000000002</v>
      </c>
      <c r="C119" s="202">
        <v>4.5736919816023835</v>
      </c>
      <c r="D119" s="202">
        <v>4.5885025095560881</v>
      </c>
      <c r="E119" s="202">
        <v>4.604222179720745</v>
      </c>
      <c r="F119" s="202">
        <v>4.6181012750553689</v>
      </c>
      <c r="G119" s="202">
        <v>4.6245294866371855</v>
      </c>
      <c r="H119" s="202">
        <v>4.6169931878035175</v>
      </c>
      <c r="I119" s="202">
        <v>4.6233985947446277</v>
      </c>
      <c r="J119" s="202">
        <v>4.6307977718868685</v>
      </c>
      <c r="K119" s="202">
        <v>4.6455159898453342</v>
      </c>
      <c r="L119" s="202">
        <v>4.6560605177837351</v>
      </c>
      <c r="M119" s="202">
        <v>4.6689654782061201</v>
      </c>
      <c r="N119" s="202">
        <v>4.6775655143553188</v>
      </c>
      <c r="O119" s="202">
        <v>4.6848682571471452</v>
      </c>
      <c r="P119" s="202">
        <v>4.6976446487866736</v>
      </c>
      <c r="Q119" s="202">
        <v>4.700409279266073</v>
      </c>
      <c r="R119" s="202">
        <v>4.717458702606689</v>
      </c>
      <c r="S119" s="202">
        <v>4.7468996378465436</v>
      </c>
      <c r="T119" s="202">
        <v>4.768610506688173</v>
      </c>
    </row>
    <row r="120" spans="1:24" ht="18" customHeight="1" thickBot="1">
      <c r="A120" s="202" t="s">
        <v>79</v>
      </c>
      <c r="B120" s="202">
        <v>0.43</v>
      </c>
      <c r="C120" s="202">
        <v>0.40788975930971855</v>
      </c>
      <c r="D120" s="202">
        <v>0.44765792461398751</v>
      </c>
      <c r="E120" s="202">
        <v>0.42409819141689387</v>
      </c>
      <c r="F120" s="202">
        <v>0.40405359105358779</v>
      </c>
      <c r="G120" s="202">
        <v>0.45352727962079942</v>
      </c>
      <c r="H120" s="202">
        <v>0.45206765772810797</v>
      </c>
      <c r="I120" s="202">
        <v>0.47902766189100554</v>
      </c>
      <c r="J120" s="202">
        <v>0.47553317987461907</v>
      </c>
      <c r="K120" s="202">
        <v>0.4677882051146478</v>
      </c>
      <c r="L120" s="202">
        <v>0.44979718546685016</v>
      </c>
      <c r="M120" s="202">
        <v>0.41607044259195913</v>
      </c>
      <c r="N120" s="202">
        <v>0.40210680387296749</v>
      </c>
      <c r="O120" s="202">
        <v>0.40210680387296749</v>
      </c>
      <c r="P120" s="202">
        <v>0.40210680387296749</v>
      </c>
      <c r="Q120" s="202">
        <v>0.40210680387296749</v>
      </c>
      <c r="R120" s="202">
        <v>0.40210680387296749</v>
      </c>
      <c r="S120" s="202">
        <v>0.40210680387296749</v>
      </c>
      <c r="T120" s="202">
        <v>0.40210680387296749</v>
      </c>
    </row>
    <row r="121" spans="1:24" ht="18" customHeight="1" thickBot="1">
      <c r="A121" s="202" t="s">
        <v>78</v>
      </c>
      <c r="B121" s="202">
        <v>5.3182920399795766</v>
      </c>
      <c r="C121" s="202">
        <v>5.273568305177684</v>
      </c>
      <c r="D121" s="202">
        <v>5.6335179224342475</v>
      </c>
      <c r="E121" s="202">
        <v>7.0416195601920695</v>
      </c>
      <c r="F121" s="202">
        <v>6.9489666712421743</v>
      </c>
      <c r="G121" s="202">
        <v>7.8754955607411308</v>
      </c>
      <c r="H121" s="202">
        <v>8.49852672591018</v>
      </c>
      <c r="I121" s="202">
        <v>9.9342136143787254</v>
      </c>
      <c r="J121" s="202">
        <v>10.390535275863078</v>
      </c>
      <c r="K121" s="202">
        <v>10.349885243111405</v>
      </c>
      <c r="L121" s="202">
        <v>10.458854340849962</v>
      </c>
      <c r="M121" s="202">
        <v>10.948964648508392</v>
      </c>
      <c r="N121" s="202">
        <v>11.210999562937376</v>
      </c>
      <c r="O121" s="202">
        <v>11.488958229787062</v>
      </c>
      <c r="P121" s="202">
        <v>11.1</v>
      </c>
      <c r="Q121" s="202">
        <v>11.3</v>
      </c>
      <c r="R121" s="202">
        <v>11.899999999999999</v>
      </c>
      <c r="S121" s="202">
        <v>11.399999999999999</v>
      </c>
      <c r="T121" s="202">
        <v>11.399999999999999</v>
      </c>
    </row>
    <row r="122" spans="1:24" ht="18" customHeight="1" thickBot="1">
      <c r="A122" s="202" t="s">
        <v>77</v>
      </c>
      <c r="B122" s="202">
        <v>0.25</v>
      </c>
      <c r="C122" s="202">
        <v>0.32</v>
      </c>
      <c r="D122" s="202">
        <v>0.9</v>
      </c>
      <c r="E122" s="202">
        <v>2.4</v>
      </c>
      <c r="F122" s="202">
        <v>2.2999999999999998</v>
      </c>
      <c r="G122" s="202">
        <v>3.2</v>
      </c>
      <c r="H122" s="202">
        <v>3.7724357677675515</v>
      </c>
      <c r="I122" s="202">
        <v>5.1109685505444933</v>
      </c>
      <c r="J122" s="202">
        <v>5.4954752242771603</v>
      </c>
      <c r="K122" s="202">
        <v>5.4156017593346313</v>
      </c>
      <c r="L122" s="202">
        <v>5.4612117971581497</v>
      </c>
      <c r="M122" s="202">
        <v>5.7851864607797765</v>
      </c>
      <c r="N122" s="202">
        <v>6.0040000000000004</v>
      </c>
      <c r="O122" s="202">
        <v>6.4109999999999996</v>
      </c>
      <c r="P122" s="202">
        <v>6.1639999999999997</v>
      </c>
      <c r="Q122" s="202">
        <v>6.2</v>
      </c>
      <c r="R122" s="202">
        <v>6.8</v>
      </c>
      <c r="S122" s="202">
        <v>6.3</v>
      </c>
      <c r="T122" s="202">
        <v>6.3</v>
      </c>
    </row>
    <row r="123" spans="1:24" ht="18" customHeight="1" thickBot="1">
      <c r="A123" s="202" t="s">
        <v>76</v>
      </c>
      <c r="B123" s="202">
        <v>48.17</v>
      </c>
      <c r="C123" s="202">
        <v>48.955999999999996</v>
      </c>
      <c r="D123" s="202">
        <v>50.746999999999993</v>
      </c>
      <c r="E123" s="202">
        <v>47.845999999999997</v>
      </c>
      <c r="F123" s="202">
        <v>47.687090768997024</v>
      </c>
      <c r="G123" s="202">
        <v>49.980999999999995</v>
      </c>
      <c r="H123" s="202">
        <v>53.940000000000005</v>
      </c>
      <c r="I123" s="202">
        <v>57</v>
      </c>
      <c r="J123" s="202">
        <v>60.010000000000005</v>
      </c>
      <c r="K123" s="202">
        <v>59.706000000000003</v>
      </c>
      <c r="L123" s="202">
        <v>56.143000000000001</v>
      </c>
      <c r="M123" s="202">
        <v>52.800000000000004</v>
      </c>
      <c r="N123" s="202">
        <v>57.1</v>
      </c>
      <c r="O123" s="202">
        <v>65.2</v>
      </c>
      <c r="P123" s="202">
        <v>68.099999999999994</v>
      </c>
      <c r="Q123" s="202">
        <v>63.5</v>
      </c>
      <c r="R123" s="202">
        <v>64.599999999999994</v>
      </c>
      <c r="S123" s="202">
        <v>58</v>
      </c>
      <c r="T123" s="202">
        <v>58.1</v>
      </c>
    </row>
    <row r="124" spans="1:24" ht="18" customHeight="1" thickBot="1">
      <c r="A124" s="202" t="s">
        <v>426</v>
      </c>
      <c r="B124" s="202">
        <v>0.6</v>
      </c>
      <c r="C124" s="202">
        <v>0.6</v>
      </c>
      <c r="D124" s="202">
        <v>0.6</v>
      </c>
      <c r="E124" s="202">
        <v>0.6</v>
      </c>
      <c r="F124" s="202">
        <v>0.6</v>
      </c>
      <c r="G124" s="202">
        <v>0.6</v>
      </c>
      <c r="H124" s="202">
        <v>0.6</v>
      </c>
      <c r="I124" s="202">
        <v>0.6</v>
      </c>
      <c r="J124" s="202">
        <v>0.6</v>
      </c>
      <c r="K124" s="202">
        <v>0.6</v>
      </c>
      <c r="L124" s="202">
        <v>0.6</v>
      </c>
      <c r="M124" s="202">
        <v>0.6</v>
      </c>
      <c r="N124" s="202">
        <v>0.6</v>
      </c>
      <c r="O124" s="202">
        <v>0.6</v>
      </c>
      <c r="P124" s="202">
        <v>0.42072223377599999</v>
      </c>
      <c r="Q124" s="202">
        <v>0.40273969897200007</v>
      </c>
      <c r="R124" s="202">
        <v>0.43899609982799992</v>
      </c>
      <c r="S124" s="202">
        <v>0.31230195952800005</v>
      </c>
      <c r="T124" s="202">
        <v>0.389990574007197</v>
      </c>
    </row>
    <row r="125" spans="1:24" ht="18" customHeight="1" thickBot="1">
      <c r="A125" s="202" t="s">
        <v>75</v>
      </c>
      <c r="B125" s="202">
        <v>1.8166929760000001</v>
      </c>
      <c r="C125" s="202">
        <v>1.8267968270000001</v>
      </c>
      <c r="D125" s="202">
        <v>1.3737203259999999</v>
      </c>
      <c r="E125" s="202">
        <v>2.7426633489999999</v>
      </c>
      <c r="F125" s="202">
        <v>2.452930968</v>
      </c>
      <c r="G125" s="202">
        <v>1.9430071100000001</v>
      </c>
      <c r="H125" s="202">
        <v>4.1950274299999997</v>
      </c>
      <c r="I125" s="202">
        <v>2.6931734679999999</v>
      </c>
      <c r="J125" s="202">
        <v>4.1714026899999999</v>
      </c>
      <c r="K125" s="202">
        <v>4.944115526</v>
      </c>
      <c r="L125" s="202">
        <v>3.0588163320000001</v>
      </c>
      <c r="M125" s="202">
        <v>3.3091525699999997</v>
      </c>
      <c r="N125" s="202">
        <v>2.7692433460000001</v>
      </c>
      <c r="O125" s="202">
        <v>4.215818498</v>
      </c>
      <c r="P125" s="202">
        <v>5.8664226639999999</v>
      </c>
      <c r="Q125" s="202">
        <v>3.6727471930000006</v>
      </c>
      <c r="R125" s="202">
        <v>6.5639196780000004</v>
      </c>
      <c r="S125" s="202">
        <v>2</v>
      </c>
      <c r="T125" s="202">
        <v>4.5849961183333336</v>
      </c>
    </row>
    <row r="126" spans="1:24" ht="18" customHeight="1" thickBot="1">
      <c r="A126" s="197" t="s">
        <v>418</v>
      </c>
      <c r="B126" s="199">
        <v>60.893985015979574</v>
      </c>
      <c r="C126" s="199">
        <v>61.637946873089781</v>
      </c>
      <c r="D126" s="199">
        <v>63.390398682604314</v>
      </c>
      <c r="E126" s="199">
        <v>63.258603280329702</v>
      </c>
      <c r="F126" s="199">
        <v>62.711143274348153</v>
      </c>
      <c r="G126" s="199">
        <v>65.477559436999115</v>
      </c>
      <c r="H126" s="199">
        <v>72.302615001441808</v>
      </c>
      <c r="I126" s="199">
        <v>75.329813339014365</v>
      </c>
      <c r="J126" s="199">
        <v>80.278268917624573</v>
      </c>
      <c r="K126" s="199">
        <v>80.713304964071384</v>
      </c>
      <c r="L126" s="199">
        <v>75.366528376100547</v>
      </c>
      <c r="M126" s="199">
        <v>72.743153139306486</v>
      </c>
      <c r="N126" s="199">
        <v>76.759915227165664</v>
      </c>
      <c r="O126" s="199">
        <v>86.591751788807173</v>
      </c>
      <c r="P126" s="199">
        <v>90.586896350435637</v>
      </c>
      <c r="Q126" s="199">
        <v>83.978002975111039</v>
      </c>
      <c r="R126" s="199">
        <v>88.622481284307639</v>
      </c>
      <c r="S126" s="199">
        <v>76.861308401247513</v>
      </c>
      <c r="T126" s="199">
        <v>79.645704002901681</v>
      </c>
    </row>
    <row r="127" spans="1:24" ht="18" customHeight="1" thickBot="1">
      <c r="A127" s="209" t="s">
        <v>114</v>
      </c>
      <c r="B127" s="209">
        <v>13.425624780896577</v>
      </c>
      <c r="C127" s="209">
        <v>12.084378621806799</v>
      </c>
      <c r="D127" s="209">
        <v>11.702427571202477</v>
      </c>
      <c r="E127" s="209">
        <v>15.08134885387279</v>
      </c>
      <c r="F127" s="209">
        <v>12.183194063524645</v>
      </c>
      <c r="G127" s="209">
        <v>11.573746121525545</v>
      </c>
      <c r="H127" s="209">
        <v>14.068886100083731</v>
      </c>
      <c r="I127" s="209">
        <v>7.2521779390693695</v>
      </c>
      <c r="J127" s="209">
        <v>7.9191878284448052</v>
      </c>
      <c r="K127" s="209">
        <v>13.939900599373431</v>
      </c>
      <c r="L127" s="209">
        <v>10.7590807852729</v>
      </c>
      <c r="M127" s="209">
        <v>13.638274630966421</v>
      </c>
      <c r="N127" s="209">
        <v>18.841541813800774</v>
      </c>
      <c r="O127" s="209">
        <v>23.849807679993617</v>
      </c>
      <c r="P127" s="209">
        <v>21.837911415557983</v>
      </c>
      <c r="Q127" s="209">
        <v>19.503487426446952</v>
      </c>
      <c r="R127" s="209">
        <v>20.362368251139301</v>
      </c>
      <c r="S127" s="209">
        <v>18.551386437891793</v>
      </c>
      <c r="T127" s="209">
        <v>21.904111436189609</v>
      </c>
    </row>
    <row r="128" spans="1:24" ht="18" customHeight="1" thickBot="1">
      <c r="A128" s="202" t="s">
        <v>74</v>
      </c>
      <c r="B128" s="202">
        <v>7.8136247808965766</v>
      </c>
      <c r="C128" s="202">
        <v>9.8843786218067997</v>
      </c>
      <c r="D128" s="202">
        <v>11.702427571202477</v>
      </c>
      <c r="E128" s="202">
        <v>14.51247585387279</v>
      </c>
      <c r="F128" s="202">
        <v>11.968564063524646</v>
      </c>
      <c r="G128" s="202">
        <v>11.573746121525545</v>
      </c>
      <c r="H128" s="202">
        <v>14.068886100083731</v>
      </c>
      <c r="I128" s="202">
        <v>7.2521779390693695</v>
      </c>
      <c r="J128" s="202">
        <v>7.9191878284448052</v>
      </c>
      <c r="K128" s="202">
        <v>13.939900599373431</v>
      </c>
      <c r="L128" s="202">
        <v>10.7590807852729</v>
      </c>
      <c r="M128" s="202">
        <v>13.638274630966421</v>
      </c>
      <c r="N128" s="202">
        <v>18.841541813800774</v>
      </c>
      <c r="O128" s="202">
        <v>23.849807679993617</v>
      </c>
      <c r="P128" s="202">
        <v>21.837911415557983</v>
      </c>
      <c r="Q128" s="202">
        <v>19.503487426446952</v>
      </c>
      <c r="R128" s="202">
        <v>20.362368251139301</v>
      </c>
      <c r="S128" s="202">
        <v>18.551386437891793</v>
      </c>
      <c r="T128" s="202">
        <v>21.904111436189609</v>
      </c>
    </row>
    <row r="129" spans="1:24" ht="18" customHeight="1" thickBot="1">
      <c r="A129" s="202" t="s">
        <v>73</v>
      </c>
      <c r="B129" s="202">
        <v>5.6120000000000001</v>
      </c>
      <c r="C129" s="202">
        <v>2.2000000000000002</v>
      </c>
      <c r="D129" s="202">
        <v>0</v>
      </c>
      <c r="E129" s="202">
        <v>0.56887299999999996</v>
      </c>
      <c r="F129" s="202">
        <v>0.21462999999999999</v>
      </c>
      <c r="G129" s="202">
        <v>0</v>
      </c>
      <c r="H129" s="202">
        <v>0</v>
      </c>
      <c r="I129" s="202">
        <v>0</v>
      </c>
      <c r="J129" s="202">
        <v>0</v>
      </c>
      <c r="K129" s="202">
        <v>0</v>
      </c>
      <c r="L129" s="202">
        <v>0</v>
      </c>
      <c r="M129" s="202">
        <v>0</v>
      </c>
      <c r="N129" s="202">
        <v>0</v>
      </c>
      <c r="O129" s="202">
        <v>0</v>
      </c>
      <c r="P129" s="202">
        <v>0</v>
      </c>
      <c r="Q129" s="202">
        <v>0</v>
      </c>
      <c r="R129" s="202">
        <v>0</v>
      </c>
      <c r="S129" s="202">
        <v>0</v>
      </c>
      <c r="T129" s="202">
        <v>0</v>
      </c>
    </row>
    <row r="130" spans="1:24" ht="18" customHeight="1">
      <c r="A130" s="200" t="s">
        <v>29</v>
      </c>
      <c r="B130" s="201">
        <f t="shared" ref="B130:T130" si="9">B115/B118*100</f>
        <v>106.94076037796951</v>
      </c>
      <c r="C130" s="201">
        <f t="shared" si="9"/>
        <v>93.189479581209241</v>
      </c>
      <c r="D130" s="201">
        <f t="shared" si="9"/>
        <v>78.738996256380617</v>
      </c>
      <c r="E130" s="201">
        <f t="shared" si="9"/>
        <v>105.4087832125884</v>
      </c>
      <c r="F130" s="201">
        <f t="shared" si="9"/>
        <v>96.690971267776177</v>
      </c>
      <c r="G130" s="201">
        <f t="shared" si="9"/>
        <v>91.576640911887651</v>
      </c>
      <c r="H130" s="201">
        <f t="shared" si="9"/>
        <v>101.72561550555392</v>
      </c>
      <c r="I130" s="201">
        <f t="shared" si="9"/>
        <v>80.49635304454614</v>
      </c>
      <c r="J130" s="201">
        <f t="shared" si="9"/>
        <v>88.325481315764719</v>
      </c>
      <c r="K130" s="201">
        <f t="shared" si="9"/>
        <v>102.98036918939286</v>
      </c>
      <c r="L130" s="201">
        <f t="shared" si="9"/>
        <v>82.264189338130123</v>
      </c>
      <c r="M130" s="201">
        <f t="shared" si="9"/>
        <v>91.087315604837755</v>
      </c>
      <c r="N130" s="201">
        <f t="shared" si="9"/>
        <v>88.2609934909499</v>
      </c>
      <c r="O130" s="201">
        <f t="shared" si="9"/>
        <v>84.398307793765781</v>
      </c>
      <c r="P130" s="201">
        <f t="shared" si="9"/>
        <v>83.179809059552952</v>
      </c>
      <c r="Q130" s="201">
        <f t="shared" si="9"/>
        <v>84.006469949153839</v>
      </c>
      <c r="R130" s="201">
        <f t="shared" si="9"/>
        <v>89.642742134165672</v>
      </c>
      <c r="S130" s="201">
        <f t="shared" si="9"/>
        <v>69.820282083426036</v>
      </c>
      <c r="T130" s="201">
        <f t="shared" si="9"/>
        <v>87.046745152944126</v>
      </c>
    </row>
    <row r="131" spans="1:24" ht="18" customHeight="1">
      <c r="A131" s="584" t="s">
        <v>939</v>
      </c>
      <c r="B131" s="6"/>
      <c r="C131" s="6"/>
      <c r="D131" s="6"/>
      <c r="E131" s="6"/>
      <c r="F131" s="6"/>
      <c r="G131" s="6"/>
      <c r="H131" s="6"/>
      <c r="I131" s="6"/>
      <c r="J131" s="6"/>
      <c r="K131" s="6"/>
    </row>
    <row r="132" spans="1:24" ht="18" customHeight="1">
      <c r="A132" s="627" t="s">
        <v>1237</v>
      </c>
      <c r="B132" s="6"/>
      <c r="C132" s="6"/>
      <c r="D132" s="6"/>
      <c r="E132" s="6"/>
      <c r="F132" s="6"/>
      <c r="G132" s="6"/>
      <c r="H132" s="6"/>
      <c r="I132" s="6"/>
      <c r="J132" s="6"/>
      <c r="K132" s="6"/>
    </row>
    <row r="133" spans="1:24" ht="18" customHeight="1">
      <c r="A133" s="584" t="str">
        <f>+A106</f>
        <v>Note 3: before 2012/2013 Croatia is not included in EU figures.</v>
      </c>
    </row>
    <row r="135" spans="1:24" ht="18" customHeight="1">
      <c r="A135" s="2" t="s">
        <v>173</v>
      </c>
      <c r="B135" s="2"/>
      <c r="C135" s="2"/>
      <c r="D135" s="2"/>
      <c r="E135" s="2"/>
      <c r="F135" s="2"/>
      <c r="G135" s="3"/>
      <c r="H135" s="3"/>
      <c r="I135" s="3"/>
      <c r="J135" s="3"/>
      <c r="K135" s="3"/>
    </row>
    <row r="136" spans="1:24" ht="18" customHeight="1">
      <c r="A136" s="203"/>
      <c r="B136" s="204"/>
      <c r="C136" s="205"/>
      <c r="D136" s="205"/>
      <c r="E136" s="205"/>
      <c r="F136" s="205"/>
      <c r="G136" s="205"/>
      <c r="H136" s="205"/>
      <c r="I136" s="206" t="s">
        <v>173</v>
      </c>
      <c r="J136" s="205"/>
      <c r="K136" s="205"/>
      <c r="L136" s="205"/>
      <c r="M136" s="205"/>
      <c r="N136" s="205"/>
      <c r="O136" s="205"/>
      <c r="P136" s="205"/>
      <c r="Q136" s="205"/>
      <c r="R136" s="205"/>
      <c r="S136" s="205"/>
      <c r="T136" s="205"/>
    </row>
    <row r="137" spans="1:24" ht="18" customHeight="1" thickBot="1">
      <c r="A137" s="203"/>
      <c r="B137" s="395" t="str">
        <f t="shared" ref="B137:T137" si="10">B4</f>
        <v>2005/2006</v>
      </c>
      <c r="C137" s="395" t="str">
        <f t="shared" si="10"/>
        <v>2006/2007</v>
      </c>
      <c r="D137" s="395" t="str">
        <f t="shared" si="10"/>
        <v>2007/2008</v>
      </c>
      <c r="E137" s="395" t="str">
        <f t="shared" si="10"/>
        <v>2008/2009</v>
      </c>
      <c r="F137" s="395" t="str">
        <f t="shared" si="10"/>
        <v>2009/2010</v>
      </c>
      <c r="G137" s="395" t="str">
        <f t="shared" si="10"/>
        <v>2010/2011</v>
      </c>
      <c r="H137" s="395" t="str">
        <f t="shared" si="10"/>
        <v>2011/2012</v>
      </c>
      <c r="I137" s="395" t="str">
        <f t="shared" si="10"/>
        <v>2012/2013</v>
      </c>
      <c r="J137" s="395" t="str">
        <f t="shared" si="10"/>
        <v>2013/2014</v>
      </c>
      <c r="K137" s="395" t="str">
        <f t="shared" si="10"/>
        <v>2014/2015</v>
      </c>
      <c r="L137" s="395" t="str">
        <f t="shared" si="10"/>
        <v>2015/2016</v>
      </c>
      <c r="M137" s="395" t="str">
        <f t="shared" si="10"/>
        <v>2016/2017</v>
      </c>
      <c r="N137" s="395" t="str">
        <f t="shared" si="10"/>
        <v>2017/2018</v>
      </c>
      <c r="O137" s="395" t="str">
        <f t="shared" si="10"/>
        <v>2018/2019</v>
      </c>
      <c r="P137" s="395" t="str">
        <f t="shared" si="10"/>
        <v>2019/2020</v>
      </c>
      <c r="Q137" s="395" t="str">
        <f t="shared" si="10"/>
        <v>2020/2021</v>
      </c>
      <c r="R137" s="395" t="str">
        <f t="shared" si="10"/>
        <v>2021/2022</v>
      </c>
      <c r="S137" s="395" t="str">
        <f t="shared" si="10"/>
        <v>2022/2023e</v>
      </c>
      <c r="T137" s="394" t="str">
        <f t="shared" si="10"/>
        <v>2023/2024f</v>
      </c>
    </row>
    <row r="138" spans="1:24" s="93" customFormat="1" ht="18" customHeight="1" thickBot="1">
      <c r="A138" s="202" t="s">
        <v>1108</v>
      </c>
      <c r="B138" s="581">
        <v>2479.4700000000003</v>
      </c>
      <c r="C138" s="581">
        <v>2339.54</v>
      </c>
      <c r="D138" s="581">
        <v>2569.3499999999995</v>
      </c>
      <c r="E138" s="581">
        <v>2744.4900000000002</v>
      </c>
      <c r="F138" s="581">
        <v>2779.7799999999993</v>
      </c>
      <c r="G138" s="581">
        <v>2577.4536363636362</v>
      </c>
      <c r="H138" s="581">
        <v>2211.2091074380164</v>
      </c>
      <c r="I138" s="581">
        <v>2362.285981066867</v>
      </c>
      <c r="J138" s="581">
        <v>2652.4325334826849</v>
      </c>
      <c r="K138" s="581">
        <v>2152.873913605305</v>
      </c>
      <c r="L138" s="581">
        <v>1942.0155948091447</v>
      </c>
      <c r="M138" s="581">
        <v>1896.6596085799874</v>
      </c>
      <c r="N138" s="581">
        <v>1912.9844346101163</v>
      </c>
      <c r="O138" s="581">
        <v>1908.6576282311346</v>
      </c>
      <c r="P138" s="581">
        <v>2190.9709438734226</v>
      </c>
      <c r="Q138" s="581">
        <v>2071.0803539515182</v>
      </c>
      <c r="R138" s="581">
        <v>1916.2003539515185</v>
      </c>
      <c r="S138" s="581">
        <v>1740.6403539515186</v>
      </c>
      <c r="T138" s="581">
        <v>1820.7595505921529</v>
      </c>
    </row>
    <row r="139" spans="1:24" ht="18" customHeight="1" thickBot="1">
      <c r="A139" s="202" t="s">
        <v>130</v>
      </c>
      <c r="B139" s="392">
        <v>3.0795169935510409</v>
      </c>
      <c r="C139" s="392">
        <v>2.7843635928430372</v>
      </c>
      <c r="D139" s="392">
        <v>2.954953587483216</v>
      </c>
      <c r="E139" s="392">
        <v>3.3549548367820603</v>
      </c>
      <c r="F139" s="392">
        <v>3.5401362697767458</v>
      </c>
      <c r="G139" s="392">
        <v>2.9852466494289498</v>
      </c>
      <c r="H139" s="392">
        <v>3.0671954215839921</v>
      </c>
      <c r="I139" s="392">
        <v>3.674106372446265</v>
      </c>
      <c r="J139" s="392">
        <v>3.9272506268479979</v>
      </c>
      <c r="K139" s="392">
        <v>4.1775244272604342</v>
      </c>
      <c r="L139" s="392">
        <v>3.9850187628894109</v>
      </c>
      <c r="M139" s="392">
        <v>3.8744578008157782</v>
      </c>
      <c r="N139" s="392">
        <v>3.8205799627897035</v>
      </c>
      <c r="O139" s="392">
        <v>3.2347131872580905</v>
      </c>
      <c r="P139" s="392">
        <v>3.8590908944784275</v>
      </c>
      <c r="Q139" s="392">
        <v>4.3146485027299484</v>
      </c>
      <c r="R139" s="392">
        <v>4.1478987213909679</v>
      </c>
      <c r="S139" s="392">
        <v>4.270812116617611</v>
      </c>
      <c r="T139" s="392">
        <v>4.2879318890536009</v>
      </c>
    </row>
    <row r="140" spans="1:24" ht="18" customHeight="1" thickBot="1">
      <c r="A140" s="197" t="s">
        <v>83</v>
      </c>
      <c r="B140" s="198">
        <v>3.2495911269999995</v>
      </c>
      <c r="C140" s="198">
        <v>1.3983869010421852</v>
      </c>
      <c r="D140" s="198">
        <v>0.24772192032240348</v>
      </c>
      <c r="E140" s="198">
        <v>0.44419874033358209</v>
      </c>
      <c r="F140" s="198">
        <v>0.62062041287307679</v>
      </c>
      <c r="G140" s="198">
        <v>1.0677161455759112</v>
      </c>
      <c r="H140" s="198">
        <v>0.2287052584778877</v>
      </c>
      <c r="I140" s="198">
        <v>0.13449929534088767</v>
      </c>
      <c r="J140" s="198">
        <v>0.16450123004462291</v>
      </c>
      <c r="K140" s="198">
        <v>0.97023907255785069</v>
      </c>
      <c r="L140" s="198">
        <v>1.2226436003514856</v>
      </c>
      <c r="M140" s="198">
        <v>0.48142293706818506</v>
      </c>
      <c r="N140" s="198">
        <v>0.15066308838593656</v>
      </c>
      <c r="O140" s="198">
        <v>0.29235731618859795</v>
      </c>
      <c r="P140" s="198">
        <v>0.24545083900407327</v>
      </c>
      <c r="Q140" s="198">
        <v>0.91051928543493688</v>
      </c>
      <c r="R140" s="198">
        <v>0.9507918132261004</v>
      </c>
      <c r="S140" s="198">
        <v>1.3135741875471032</v>
      </c>
      <c r="T140" s="198">
        <v>1.0033166315389002</v>
      </c>
      <c r="U140" s="83"/>
      <c r="V140" s="83"/>
      <c r="W140" s="83"/>
      <c r="X140" s="83"/>
    </row>
    <row r="141" spans="1:24" s="93" customFormat="1" ht="18" customHeight="1" thickBot="1">
      <c r="A141" s="202" t="s">
        <v>190</v>
      </c>
      <c r="B141" s="202">
        <v>7.6308300000000004</v>
      </c>
      <c r="C141" s="202">
        <v>6.5086399999999998</v>
      </c>
      <c r="D141" s="202">
        <v>7.5879500000000002</v>
      </c>
      <c r="E141" s="202">
        <v>9.2035599999999977</v>
      </c>
      <c r="F141" s="202">
        <v>9.8379399999999979</v>
      </c>
      <c r="G141" s="202">
        <v>7.6918248320130083</v>
      </c>
      <c r="H141" s="202">
        <v>6.7792604504987093</v>
      </c>
      <c r="I141" s="202">
        <v>8.6792899765782536</v>
      </c>
      <c r="J141" s="202">
        <v>10.416767329791897</v>
      </c>
      <c r="K141" s="202">
        <v>8.9936833628979311</v>
      </c>
      <c r="L141" s="202">
        <v>7.7389685831382815</v>
      </c>
      <c r="M141" s="202">
        <v>7.3485276159549331</v>
      </c>
      <c r="N141" s="202">
        <v>7.3087099999999996</v>
      </c>
      <c r="O141" s="202">
        <v>6.173960000000001</v>
      </c>
      <c r="P141" s="202">
        <v>8.4551560195687312</v>
      </c>
      <c r="Q141" s="202">
        <v>8.9359837482103295</v>
      </c>
      <c r="R141" s="202">
        <v>7.9482049980844227</v>
      </c>
      <c r="S141" s="202">
        <v>7.4339479143297131</v>
      </c>
      <c r="T141" s="202">
        <v>7.8072929392829957</v>
      </c>
    </row>
    <row r="142" spans="1:24" ht="18" customHeight="1" thickBot="1">
      <c r="A142" s="202" t="s">
        <v>82</v>
      </c>
      <c r="B142" s="202">
        <v>7.4308300000000003</v>
      </c>
      <c r="C142" s="202">
        <v>6.3086399999999996</v>
      </c>
      <c r="D142" s="202">
        <v>7.38795</v>
      </c>
      <c r="E142" s="202">
        <v>9.0035599999999985</v>
      </c>
      <c r="F142" s="202">
        <v>9.6379399999999986</v>
      </c>
      <c r="G142" s="202">
        <v>7.4918248320130081</v>
      </c>
      <c r="H142" s="202">
        <v>6.5792604504987091</v>
      </c>
      <c r="I142" s="202">
        <v>8.476859976578254</v>
      </c>
      <c r="J142" s="202">
        <v>10.216767329791898</v>
      </c>
      <c r="K142" s="202">
        <v>8.7936833628979318</v>
      </c>
      <c r="L142" s="202">
        <v>7.5687112743092388</v>
      </c>
      <c r="M142" s="202">
        <v>7.186860008403924</v>
      </c>
      <c r="N142" s="202">
        <v>7.1479183799999992</v>
      </c>
      <c r="O142" s="202">
        <v>6.0381328800000009</v>
      </c>
      <c r="P142" s="202">
        <v>8.2691425871382194</v>
      </c>
      <c r="Q142" s="202">
        <v>8.7393921057497028</v>
      </c>
      <c r="R142" s="202">
        <v>7.7733444881265656</v>
      </c>
      <c r="S142" s="202">
        <v>7.2704010602144589</v>
      </c>
      <c r="T142" s="202">
        <v>7.6355324946187695</v>
      </c>
    </row>
    <row r="143" spans="1:24" ht="18" customHeight="1" thickBot="1">
      <c r="A143" s="202" t="s">
        <v>81</v>
      </c>
      <c r="B143" s="202">
        <v>3.0828911000000001E-2</v>
      </c>
      <c r="C143" s="202">
        <v>3.1204133000000002E-2</v>
      </c>
      <c r="D143" s="202">
        <v>9.8513508999999999E-2</v>
      </c>
      <c r="E143" s="202">
        <v>8.8898449999999987E-3</v>
      </c>
      <c r="F143" s="202">
        <v>5.9558700000000003E-3</v>
      </c>
      <c r="G143" s="202">
        <v>2.2393696000000001E-2</v>
      </c>
      <c r="H143" s="202">
        <v>0.28921191100000004</v>
      </c>
      <c r="I143" s="202">
        <v>9.6526785000000004E-2</v>
      </c>
      <c r="J143" s="202">
        <v>7.6745898000000007E-2</v>
      </c>
      <c r="K143" s="202">
        <v>0.102720963</v>
      </c>
      <c r="L143" s="202">
        <v>5.1398922999999999E-2</v>
      </c>
      <c r="M143" s="202">
        <v>1.6491350999999998E-2</v>
      </c>
      <c r="N143" s="202">
        <v>6.5636744999999996E-2</v>
      </c>
      <c r="O143" s="202">
        <v>0.297444555</v>
      </c>
      <c r="P143" s="202">
        <v>3.962948E-3</v>
      </c>
      <c r="Q143" s="202">
        <v>8.6696952000000008E-2</v>
      </c>
      <c r="R143" s="202">
        <v>0.25884869799999999</v>
      </c>
      <c r="S143" s="202">
        <v>0.13706079833333337</v>
      </c>
      <c r="T143" s="202">
        <v>0.16086881611111115</v>
      </c>
    </row>
    <row r="144" spans="1:24" ht="18" customHeight="1" thickBot="1">
      <c r="A144" s="197" t="s">
        <v>417</v>
      </c>
      <c r="B144" s="199">
        <v>10.711250037999999</v>
      </c>
      <c r="C144" s="199">
        <v>7.7382310340421849</v>
      </c>
      <c r="D144" s="199">
        <v>7.7341854293224035</v>
      </c>
      <c r="E144" s="199">
        <v>9.4566485853335802</v>
      </c>
      <c r="F144" s="199">
        <v>10.264516282873075</v>
      </c>
      <c r="G144" s="199">
        <v>8.5819346735889201</v>
      </c>
      <c r="H144" s="199">
        <v>7.0971776199765966</v>
      </c>
      <c r="I144" s="199">
        <v>8.7078860569191416</v>
      </c>
      <c r="J144" s="199">
        <v>10.458014457836521</v>
      </c>
      <c r="K144" s="199">
        <v>9.866643398455782</v>
      </c>
      <c r="L144" s="199">
        <v>8.8427537976607251</v>
      </c>
      <c r="M144" s="199">
        <v>7.6847742964721091</v>
      </c>
      <c r="N144" s="199">
        <v>7.3642182133859357</v>
      </c>
      <c r="O144" s="199">
        <v>6.6279347511885991</v>
      </c>
      <c r="P144" s="199">
        <v>8.5185563741422925</v>
      </c>
      <c r="Q144" s="199">
        <v>9.7366083431846402</v>
      </c>
      <c r="R144" s="199">
        <v>8.9829849993526647</v>
      </c>
      <c r="S144" s="199">
        <v>8.7210360460948948</v>
      </c>
      <c r="T144" s="199">
        <v>8.7997179422687815</v>
      </c>
    </row>
    <row r="145" spans="1:20" ht="18" customHeight="1" thickBot="1">
      <c r="A145" s="202" t="s">
        <v>371</v>
      </c>
      <c r="B145" s="202">
        <v>8.8728457499578148</v>
      </c>
      <c r="C145" s="202">
        <v>6.9899230707197813</v>
      </c>
      <c r="D145" s="202">
        <v>7.1258332479888216</v>
      </c>
      <c r="E145" s="202">
        <v>8.6365653894605039</v>
      </c>
      <c r="F145" s="202">
        <v>9.0155407762971631</v>
      </c>
      <c r="G145" s="202">
        <v>8.1610624581110329</v>
      </c>
      <c r="H145" s="202">
        <v>6.8215678906357091</v>
      </c>
      <c r="I145" s="202">
        <v>8.3436555958745195</v>
      </c>
      <c r="J145" s="202">
        <v>9.2315158802786712</v>
      </c>
      <c r="K145" s="202">
        <v>8.3743376381042971</v>
      </c>
      <c r="L145" s="202">
        <v>8.1089062915925396</v>
      </c>
      <c r="M145" s="202">
        <v>7.3679994900861727</v>
      </c>
      <c r="N145" s="202">
        <v>6.894429217197338</v>
      </c>
      <c r="O145" s="202">
        <v>6.0950416131845255</v>
      </c>
      <c r="P145" s="202">
        <v>7.2750416131845261</v>
      </c>
      <c r="Q145" s="202">
        <v>8.5591489433240415</v>
      </c>
      <c r="R145" s="202">
        <v>7.4479934808768018</v>
      </c>
      <c r="S145" s="202">
        <v>7.5240970081947074</v>
      </c>
      <c r="T145" s="202">
        <v>7.5381478414337133</v>
      </c>
    </row>
    <row r="146" spans="1:20" ht="18" customHeight="1" thickBot="1">
      <c r="A146" s="202" t="s">
        <v>80</v>
      </c>
      <c r="B146" s="202">
        <v>2.95</v>
      </c>
      <c r="C146" s="202">
        <v>2.9550000000000001</v>
      </c>
      <c r="D146" s="202">
        <v>2.9674109999999998</v>
      </c>
      <c r="E146" s="202">
        <v>2.9798741261999999</v>
      </c>
      <c r="F146" s="202">
        <v>2.9923895975300399</v>
      </c>
      <c r="G146" s="202">
        <v>3.0049576338396662</v>
      </c>
      <c r="H146" s="202">
        <v>3.0139420030019015</v>
      </c>
      <c r="I146" s="202">
        <v>3.0042227953581717</v>
      </c>
      <c r="J146" s="202">
        <v>3.0090306820636097</v>
      </c>
      <c r="K146" s="202">
        <v>3.020119930739575</v>
      </c>
      <c r="L146" s="202">
        <v>3.0254588569022136</v>
      </c>
      <c r="M146" s="202">
        <v>3.0332056065502364</v>
      </c>
      <c r="N146" s="202">
        <v>3.0381945433826574</v>
      </c>
      <c r="O146" s="202">
        <v>3</v>
      </c>
      <c r="P146" s="202">
        <v>3</v>
      </c>
      <c r="Q146" s="202">
        <v>2.9591489433240419</v>
      </c>
      <c r="R146" s="202">
        <v>3.0479934808768014</v>
      </c>
      <c r="S146" s="202">
        <v>3.0720970081947079</v>
      </c>
      <c r="T146" s="202">
        <v>3.0861478414337133</v>
      </c>
    </row>
    <row r="147" spans="1:20" ht="18" customHeight="1" thickBot="1">
      <c r="A147" s="202" t="s">
        <v>79</v>
      </c>
      <c r="B147" s="202">
        <v>0.48000000000000004</v>
      </c>
      <c r="C147" s="202">
        <v>0.52693206035291118</v>
      </c>
      <c r="D147" s="202">
        <v>0.56246867274742141</v>
      </c>
      <c r="E147" s="202">
        <v>0.56967585576677182</v>
      </c>
      <c r="F147" s="202">
        <v>0.5309967450345241</v>
      </c>
      <c r="G147" s="202">
        <v>0.45916310629954843</v>
      </c>
      <c r="H147" s="202">
        <v>0.45945759142819842</v>
      </c>
      <c r="I147" s="202">
        <v>0.48882410922746461</v>
      </c>
      <c r="J147" s="202">
        <v>0.54569262141113073</v>
      </c>
      <c r="K147" s="202">
        <v>0.44651688154120345</v>
      </c>
      <c r="L147" s="202">
        <v>0.49149201261614522</v>
      </c>
      <c r="M147" s="202">
        <v>0.49149201261614522</v>
      </c>
      <c r="N147" s="202">
        <v>0.39504161318452635</v>
      </c>
      <c r="O147" s="202">
        <v>0.39504161318452635</v>
      </c>
      <c r="P147" s="202">
        <v>0.39504161318452635</v>
      </c>
      <c r="Q147" s="202">
        <v>0.3</v>
      </c>
      <c r="R147" s="202">
        <v>0.3</v>
      </c>
      <c r="S147" s="202">
        <v>0.3</v>
      </c>
      <c r="T147" s="202">
        <v>0.3</v>
      </c>
    </row>
    <row r="148" spans="1:20" ht="18" customHeight="1" thickBot="1">
      <c r="A148" s="202" t="s">
        <v>78</v>
      </c>
      <c r="B148" s="202">
        <v>0.95</v>
      </c>
      <c r="C148" s="202">
        <v>1.1099999999999999</v>
      </c>
      <c r="D148" s="202">
        <v>0.89999999999999991</v>
      </c>
      <c r="E148" s="202">
        <v>1.2999999999999998</v>
      </c>
      <c r="F148" s="202">
        <v>1.5999999999999999</v>
      </c>
      <c r="G148" s="202">
        <v>1.5999999999999999</v>
      </c>
      <c r="H148" s="202">
        <v>1.3536526542251912</v>
      </c>
      <c r="I148" s="202">
        <v>1.4506086912888834</v>
      </c>
      <c r="J148" s="202">
        <v>1.4855222209294165</v>
      </c>
      <c r="K148" s="202">
        <v>1.4098244346202713</v>
      </c>
      <c r="L148" s="202">
        <v>1.5960913212478323</v>
      </c>
      <c r="M148" s="202">
        <v>1.6433018709197909</v>
      </c>
      <c r="N148" s="202">
        <v>1.6611930606301546</v>
      </c>
      <c r="O148" s="202">
        <v>1.2999999999999998</v>
      </c>
      <c r="P148" s="202">
        <v>1.2999999999999998</v>
      </c>
      <c r="Q148" s="202">
        <v>1.5</v>
      </c>
      <c r="R148" s="202">
        <v>1.5</v>
      </c>
      <c r="S148" s="202">
        <v>1.5</v>
      </c>
      <c r="T148" s="202">
        <v>1.5</v>
      </c>
    </row>
    <row r="149" spans="1:20" ht="18" customHeight="1" thickBot="1">
      <c r="A149" s="202" t="s">
        <v>77</v>
      </c>
      <c r="B149" s="202">
        <v>0.25</v>
      </c>
      <c r="C149" s="202">
        <v>0.41</v>
      </c>
      <c r="D149" s="202">
        <v>0.2</v>
      </c>
      <c r="E149" s="202">
        <v>0.6</v>
      </c>
      <c r="F149" s="202">
        <v>0.89999999999999991</v>
      </c>
      <c r="G149" s="202">
        <v>0.89999999999999991</v>
      </c>
      <c r="H149" s="202">
        <v>0.65479339928883751</v>
      </c>
      <c r="I149" s="202">
        <v>0.75077987071958607</v>
      </c>
      <c r="J149" s="202">
        <v>0.78457341096129818</v>
      </c>
      <c r="K149" s="202">
        <v>0.70629240218480094</v>
      </c>
      <c r="L149" s="202">
        <v>0.89131559463452714</v>
      </c>
      <c r="M149" s="202">
        <v>0.93672155155863812</v>
      </c>
      <c r="N149" s="202">
        <v>0.9534505765371708</v>
      </c>
      <c r="O149" s="202">
        <v>0.7</v>
      </c>
      <c r="P149" s="202">
        <v>0.7</v>
      </c>
      <c r="Q149" s="202">
        <v>0.9</v>
      </c>
      <c r="R149" s="202">
        <v>0.9</v>
      </c>
      <c r="S149" s="202">
        <v>0.9</v>
      </c>
      <c r="T149" s="202">
        <v>0.9</v>
      </c>
    </row>
    <row r="150" spans="1:20" ht="18" customHeight="1" thickBot="1">
      <c r="A150" s="202" t="s">
        <v>76</v>
      </c>
      <c r="B150" s="202">
        <v>4.4928457499578158</v>
      </c>
      <c r="C150" s="202">
        <v>2.3979910103668702</v>
      </c>
      <c r="D150" s="202">
        <v>2.6959535752414006</v>
      </c>
      <c r="E150" s="202">
        <v>3.7870154074937319</v>
      </c>
      <c r="F150" s="202">
        <v>3.8921544337325997</v>
      </c>
      <c r="G150" s="202">
        <v>3.0969417179718173</v>
      </c>
      <c r="H150" s="202">
        <v>1.9945156419804184</v>
      </c>
      <c r="I150" s="202">
        <v>3.4</v>
      </c>
      <c r="J150" s="202">
        <v>4.1912703558745141</v>
      </c>
      <c r="K150" s="202">
        <v>3.4978763912032464</v>
      </c>
      <c r="L150" s="202">
        <v>2.9958641008263491</v>
      </c>
      <c r="M150" s="202">
        <v>2.2000000000000002</v>
      </c>
      <c r="N150" s="202">
        <v>1.8</v>
      </c>
      <c r="O150" s="202">
        <v>1.4</v>
      </c>
      <c r="P150" s="202">
        <v>2.58</v>
      </c>
      <c r="Q150" s="202">
        <v>3.8</v>
      </c>
      <c r="R150" s="202">
        <v>2.6</v>
      </c>
      <c r="S150" s="202">
        <v>2.6520000000000001</v>
      </c>
      <c r="T150" s="202">
        <v>2.6520000000000001</v>
      </c>
    </row>
    <row r="151" spans="1:20" ht="18" customHeight="1" thickBot="1">
      <c r="A151" s="202" t="s">
        <v>426</v>
      </c>
      <c r="B151" s="202">
        <v>7.0000000000000007E-2</v>
      </c>
      <c r="C151" s="202">
        <v>7.0000000000000007E-2</v>
      </c>
      <c r="D151" s="202">
        <v>7.0000000000000007E-2</v>
      </c>
      <c r="E151" s="202">
        <v>7.0000000000000007E-2</v>
      </c>
      <c r="F151" s="202">
        <v>7.0000000000000007E-2</v>
      </c>
      <c r="G151" s="202">
        <v>7.0000000000000007E-2</v>
      </c>
      <c r="H151" s="202">
        <v>7.0000000000000007E-2</v>
      </c>
      <c r="I151" s="202">
        <v>7.0000000000000007E-2</v>
      </c>
      <c r="J151" s="202">
        <v>7.0000000000000007E-2</v>
      </c>
      <c r="K151" s="202">
        <v>7.0000000000000007E-2</v>
      </c>
      <c r="L151" s="202">
        <v>7.0000000000000007E-2</v>
      </c>
      <c r="M151" s="202">
        <v>7.0000000000000007E-2</v>
      </c>
      <c r="N151" s="202">
        <v>7.0000000000000007E-2</v>
      </c>
      <c r="O151" s="202">
        <v>7.0000000000000007E-2</v>
      </c>
      <c r="P151" s="202">
        <v>4.9614855522829314E-2</v>
      </c>
      <c r="Q151" s="202">
        <v>5.2436352634498216E-2</v>
      </c>
      <c r="R151" s="202">
        <v>4.6640066928759397E-2</v>
      </c>
      <c r="S151" s="202">
        <v>4.3622406361286753E-2</v>
      </c>
      <c r="T151" s="202">
        <v>4.581319496771262E-2</v>
      </c>
    </row>
    <row r="152" spans="1:20" ht="18" customHeight="1" thickBot="1">
      <c r="A152" s="202" t="s">
        <v>75</v>
      </c>
      <c r="B152" s="202">
        <v>0.37001738699999998</v>
      </c>
      <c r="C152" s="202">
        <v>0.43058604300000003</v>
      </c>
      <c r="D152" s="202">
        <v>9.4153441000000004E-2</v>
      </c>
      <c r="E152" s="202">
        <v>0.129462783</v>
      </c>
      <c r="F152" s="202">
        <v>0.111259361</v>
      </c>
      <c r="G152" s="202">
        <v>0.12216695699999999</v>
      </c>
      <c r="H152" s="202">
        <v>7.1110434E-2</v>
      </c>
      <c r="I152" s="202">
        <v>0.129729231</v>
      </c>
      <c r="J152" s="202">
        <v>0.18625950499999999</v>
      </c>
      <c r="K152" s="202">
        <v>0.19966216000000001</v>
      </c>
      <c r="L152" s="202">
        <v>0.18242456899999998</v>
      </c>
      <c r="M152" s="202">
        <v>9.6111717999999999E-2</v>
      </c>
      <c r="N152" s="202">
        <v>0.10743167999999999</v>
      </c>
      <c r="O152" s="202">
        <v>0.21744229900000001</v>
      </c>
      <c r="P152" s="202">
        <v>0.28338061999999997</v>
      </c>
      <c r="Q152" s="202">
        <v>0.17423123399999998</v>
      </c>
      <c r="R152" s="202">
        <v>0.17477726400000002</v>
      </c>
      <c r="S152" s="202">
        <v>0.15000000000000002</v>
      </c>
      <c r="T152" s="202">
        <v>0.18881693233333333</v>
      </c>
    </row>
    <row r="153" spans="1:20" ht="18" customHeight="1" thickBot="1">
      <c r="A153" s="197" t="s">
        <v>418</v>
      </c>
      <c r="B153" s="199">
        <v>9.3128631369578141</v>
      </c>
      <c r="C153" s="199">
        <v>7.4905091137197815</v>
      </c>
      <c r="D153" s="199">
        <v>7.2899866889888214</v>
      </c>
      <c r="E153" s="199">
        <v>8.8360281724605034</v>
      </c>
      <c r="F153" s="199">
        <v>9.1968001372971635</v>
      </c>
      <c r="G153" s="199">
        <v>8.3532294151110325</v>
      </c>
      <c r="H153" s="199">
        <v>6.9626783246357089</v>
      </c>
      <c r="I153" s="199">
        <v>8.5433848268745187</v>
      </c>
      <c r="J153" s="199">
        <v>9.4877753852786704</v>
      </c>
      <c r="K153" s="199">
        <v>8.6439997981042964</v>
      </c>
      <c r="L153" s="199">
        <v>8.36133086059254</v>
      </c>
      <c r="M153" s="199">
        <v>7.5341112080861725</v>
      </c>
      <c r="N153" s="199">
        <v>7.0718608971973378</v>
      </c>
      <c r="O153" s="199">
        <v>6.3824839121845258</v>
      </c>
      <c r="P153" s="199">
        <v>7.6080370887073556</v>
      </c>
      <c r="Q153" s="199">
        <v>8.7858165299585398</v>
      </c>
      <c r="R153" s="199">
        <v>7.6694108118055615</v>
      </c>
      <c r="S153" s="199">
        <v>7.7177194145559946</v>
      </c>
      <c r="T153" s="199">
        <v>7.7727779687347596</v>
      </c>
    </row>
    <row r="154" spans="1:20" ht="18" customHeight="1" thickBot="1">
      <c r="A154" s="209" t="s">
        <v>114</v>
      </c>
      <c r="B154" s="209">
        <v>1.3983869010421852</v>
      </c>
      <c r="C154" s="209">
        <v>0.24772192032240348</v>
      </c>
      <c r="D154" s="209">
        <v>0.44419874033358209</v>
      </c>
      <c r="E154" s="209">
        <v>0.62062041287307679</v>
      </c>
      <c r="F154" s="209">
        <v>1.0677161455759112</v>
      </c>
      <c r="G154" s="209">
        <v>0.2287052584778877</v>
      </c>
      <c r="H154" s="209">
        <v>0.13449929534088767</v>
      </c>
      <c r="I154" s="209">
        <v>0.16450123004462291</v>
      </c>
      <c r="J154" s="209">
        <v>0.97023907255785069</v>
      </c>
      <c r="K154" s="209">
        <v>1.2226436003514856</v>
      </c>
      <c r="L154" s="209">
        <v>0.48142293706818506</v>
      </c>
      <c r="M154" s="209">
        <v>0.15066308838593656</v>
      </c>
      <c r="N154" s="209">
        <v>0.29235731618859795</v>
      </c>
      <c r="O154" s="209">
        <v>0.24545083900407327</v>
      </c>
      <c r="P154" s="209">
        <v>0.91051928543493688</v>
      </c>
      <c r="Q154" s="209">
        <v>0.9507918132261004</v>
      </c>
      <c r="R154" s="209">
        <v>1.3135741875471032</v>
      </c>
      <c r="S154" s="209">
        <v>1.0033166315389002</v>
      </c>
      <c r="T154" s="209">
        <v>1.0269399735340219</v>
      </c>
    </row>
    <row r="155" spans="1:20" ht="18" customHeight="1" thickBot="1">
      <c r="A155" s="202" t="s">
        <v>74</v>
      </c>
      <c r="B155" s="202">
        <v>0.7603869010421852</v>
      </c>
      <c r="C155" s="202">
        <v>0.19272192032240348</v>
      </c>
      <c r="D155" s="202">
        <v>0.44419874033358209</v>
      </c>
      <c r="E155" s="202">
        <v>0.62062041287307679</v>
      </c>
      <c r="F155" s="202">
        <v>1.0677161455759112</v>
      </c>
      <c r="G155" s="202">
        <v>0.2287052584778877</v>
      </c>
      <c r="H155" s="202">
        <v>0.13449929534088767</v>
      </c>
      <c r="I155" s="202">
        <v>0.16450123004462291</v>
      </c>
      <c r="J155" s="202">
        <v>0.97023907255785069</v>
      </c>
      <c r="K155" s="202">
        <v>1.2226436003514856</v>
      </c>
      <c r="L155" s="202">
        <v>0.48142293706818506</v>
      </c>
      <c r="M155" s="202">
        <v>0.15066308838593656</v>
      </c>
      <c r="N155" s="202">
        <v>0.29235731618859795</v>
      </c>
      <c r="O155" s="202">
        <v>0.24545083900407327</v>
      </c>
      <c r="P155" s="202">
        <v>0.91051928543493688</v>
      </c>
      <c r="Q155" s="202">
        <v>0.9507918132261004</v>
      </c>
      <c r="R155" s="202">
        <v>1.3135741875471032</v>
      </c>
      <c r="S155" s="202">
        <v>1.0033166315389002</v>
      </c>
      <c r="T155" s="202">
        <v>1.0269399735340219</v>
      </c>
    </row>
    <row r="156" spans="1:20" ht="18" customHeight="1" thickBot="1">
      <c r="A156" s="202" t="s">
        <v>73</v>
      </c>
      <c r="B156" s="202">
        <v>0.63800000000000001</v>
      </c>
      <c r="C156" s="202">
        <v>5.5E-2</v>
      </c>
      <c r="D156" s="202">
        <v>0</v>
      </c>
      <c r="E156" s="202">
        <v>0</v>
      </c>
      <c r="F156" s="202">
        <v>0</v>
      </c>
      <c r="G156" s="202">
        <v>0</v>
      </c>
      <c r="H156" s="202">
        <v>0</v>
      </c>
      <c r="I156" s="202">
        <v>0</v>
      </c>
      <c r="J156" s="202">
        <v>0</v>
      </c>
      <c r="K156" s="202">
        <v>0</v>
      </c>
      <c r="L156" s="202">
        <v>0</v>
      </c>
      <c r="M156" s="202">
        <v>0</v>
      </c>
      <c r="N156" s="202">
        <v>0</v>
      </c>
      <c r="O156" s="202">
        <v>0</v>
      </c>
      <c r="P156" s="202">
        <v>0</v>
      </c>
      <c r="Q156" s="202">
        <v>0</v>
      </c>
      <c r="R156" s="202">
        <v>0</v>
      </c>
      <c r="S156" s="202">
        <v>0</v>
      </c>
      <c r="T156" s="202">
        <v>0</v>
      </c>
    </row>
    <row r="157" spans="1:20" ht="18" customHeight="1">
      <c r="A157" s="200" t="s">
        <v>29</v>
      </c>
      <c r="B157" s="201">
        <f t="shared" ref="B157:T157" si="11">B142/B145*100</f>
        <v>83.747990322443385</v>
      </c>
      <c r="C157" s="201">
        <f t="shared" si="11"/>
        <v>90.253353809090967</v>
      </c>
      <c r="D157" s="201">
        <f t="shared" si="11"/>
        <v>103.67840142884563</v>
      </c>
      <c r="E157" s="201">
        <f t="shared" si="11"/>
        <v>104.24931201224217</v>
      </c>
      <c r="F157" s="201">
        <f t="shared" si="11"/>
        <v>106.90362607353727</v>
      </c>
      <c r="G157" s="201">
        <f t="shared" si="11"/>
        <v>91.79962621860723</v>
      </c>
      <c r="H157" s="201">
        <f t="shared" si="11"/>
        <v>96.447921591902258</v>
      </c>
      <c r="I157" s="201">
        <f t="shared" si="11"/>
        <v>101.59647506027929</v>
      </c>
      <c r="J157" s="201">
        <f t="shared" si="11"/>
        <v>110.6726940871978</v>
      </c>
      <c r="K157" s="201">
        <f t="shared" si="11"/>
        <v>105.00750916568684</v>
      </c>
      <c r="L157" s="201">
        <f t="shared" si="11"/>
        <v>93.338250586970219</v>
      </c>
      <c r="M157" s="201">
        <f t="shared" si="11"/>
        <v>97.541537809198047</v>
      </c>
      <c r="N157" s="201">
        <f t="shared" si="11"/>
        <v>103.67672442223879</v>
      </c>
      <c r="O157" s="201">
        <f t="shared" si="11"/>
        <v>99.066310998411851</v>
      </c>
      <c r="P157" s="201">
        <f t="shared" si="11"/>
        <v>113.66454003716061</v>
      </c>
      <c r="Q157" s="201">
        <f t="shared" si="11"/>
        <v>102.10585379012767</v>
      </c>
      <c r="R157" s="201">
        <f t="shared" si="11"/>
        <v>104.36830413567255</v>
      </c>
      <c r="S157" s="201">
        <f t="shared" si="11"/>
        <v>96.628220666161795</v>
      </c>
      <c r="T157" s="201">
        <f t="shared" si="11"/>
        <v>101.29189099542168</v>
      </c>
    </row>
    <row r="158" spans="1:20" ht="18" customHeight="1">
      <c r="A158" s="584" t="s">
        <v>940</v>
      </c>
      <c r="B158" s="6"/>
      <c r="C158" s="6"/>
      <c r="D158" s="6"/>
      <c r="E158" s="6"/>
      <c r="F158" s="6"/>
      <c r="G158" s="6"/>
      <c r="H158" s="6"/>
      <c r="I158" s="6"/>
      <c r="J158" s="6"/>
      <c r="K158" s="6"/>
    </row>
    <row r="159" spans="1:20" ht="18" customHeight="1">
      <c r="A159" s="627" t="s">
        <v>1233</v>
      </c>
      <c r="B159" s="6"/>
      <c r="C159" s="6"/>
      <c r="D159" s="6"/>
      <c r="E159" s="6"/>
      <c r="F159" s="6"/>
      <c r="G159" s="6"/>
      <c r="H159" s="6"/>
      <c r="I159" s="6"/>
      <c r="J159" s="6"/>
      <c r="K159" s="6"/>
    </row>
    <row r="160" spans="1:20" ht="18" customHeight="1">
      <c r="A160" s="584" t="str">
        <f>+A133</f>
        <v>Note 3: before 2012/2013 Croatia is not included in EU figures.</v>
      </c>
    </row>
    <row r="162" spans="1:24" ht="18" customHeight="1">
      <c r="A162" s="2" t="s">
        <v>191</v>
      </c>
      <c r="B162" s="2"/>
      <c r="C162" s="2"/>
      <c r="D162" s="2"/>
      <c r="E162" s="2"/>
      <c r="F162" s="2"/>
      <c r="G162" s="3"/>
      <c r="H162" s="3"/>
      <c r="I162" s="3"/>
      <c r="J162" s="3"/>
      <c r="K162" s="3"/>
    </row>
    <row r="163" spans="1:24" ht="18" customHeight="1">
      <c r="A163" s="203"/>
      <c r="B163" s="204"/>
      <c r="C163" s="205"/>
      <c r="D163" s="205"/>
      <c r="E163" s="205"/>
      <c r="F163" s="205"/>
      <c r="G163" s="205"/>
      <c r="H163" s="205"/>
      <c r="I163" s="206" t="s">
        <v>191</v>
      </c>
      <c r="J163" s="205"/>
      <c r="K163" s="205"/>
      <c r="L163" s="205"/>
      <c r="M163" s="205"/>
      <c r="N163" s="205"/>
      <c r="O163" s="205"/>
      <c r="P163" s="205"/>
      <c r="Q163" s="205"/>
      <c r="R163" s="205"/>
      <c r="S163" s="205"/>
      <c r="T163" s="205"/>
    </row>
    <row r="164" spans="1:24" ht="18" customHeight="1" thickBot="1">
      <c r="A164" s="203"/>
      <c r="B164" s="395" t="str">
        <f t="shared" ref="B164:S164" si="12">B4</f>
        <v>2005/2006</v>
      </c>
      <c r="C164" s="395" t="str">
        <f t="shared" si="12"/>
        <v>2006/2007</v>
      </c>
      <c r="D164" s="395" t="str">
        <f t="shared" si="12"/>
        <v>2007/2008</v>
      </c>
      <c r="E164" s="395" t="str">
        <f t="shared" si="12"/>
        <v>2008/2009</v>
      </c>
      <c r="F164" s="395" t="str">
        <f t="shared" si="12"/>
        <v>2009/2010</v>
      </c>
      <c r="G164" s="395" t="str">
        <f t="shared" si="12"/>
        <v>2010/2011</v>
      </c>
      <c r="H164" s="395" t="str">
        <f t="shared" si="12"/>
        <v>2011/2012</v>
      </c>
      <c r="I164" s="395" t="str">
        <f t="shared" si="12"/>
        <v>2012/2013</v>
      </c>
      <c r="J164" s="395" t="str">
        <f t="shared" si="12"/>
        <v>2013/2014</v>
      </c>
      <c r="K164" s="395" t="str">
        <f t="shared" si="12"/>
        <v>2014/2015</v>
      </c>
      <c r="L164" s="395" t="str">
        <f t="shared" si="12"/>
        <v>2015/2016</v>
      </c>
      <c r="M164" s="395" t="str">
        <f t="shared" si="12"/>
        <v>2016/2017</v>
      </c>
      <c r="N164" s="395" t="str">
        <f t="shared" si="12"/>
        <v>2017/2018</v>
      </c>
      <c r="O164" s="395" t="str">
        <f t="shared" si="12"/>
        <v>2018/2019</v>
      </c>
      <c r="P164" s="395" t="str">
        <f t="shared" si="12"/>
        <v>2019/2020</v>
      </c>
      <c r="Q164" s="395" t="str">
        <f t="shared" si="12"/>
        <v>2020/2021</v>
      </c>
      <c r="R164" s="395" t="str">
        <f t="shared" si="12"/>
        <v>2021/2022</v>
      </c>
      <c r="S164" s="395" t="str">
        <f t="shared" si="12"/>
        <v>2022/2023e</v>
      </c>
      <c r="T164" s="394" t="str">
        <f>T4</f>
        <v>2023/2024f</v>
      </c>
    </row>
    <row r="165" spans="1:24" s="93" customFormat="1" ht="18" customHeight="1" thickBot="1">
      <c r="A165" s="202" t="s">
        <v>1108</v>
      </c>
      <c r="B165" s="581">
        <v>97.269999999999982</v>
      </c>
      <c r="C165" s="581">
        <v>105.36999999999999</v>
      </c>
      <c r="D165" s="581">
        <v>98.590000000000018</v>
      </c>
      <c r="E165" s="581">
        <v>96.53</v>
      </c>
      <c r="F165" s="581">
        <v>115.82000000000001</v>
      </c>
      <c r="G165" s="581">
        <v>113.94</v>
      </c>
      <c r="H165" s="581">
        <v>116.72999999999999</v>
      </c>
      <c r="I165" s="581">
        <v>119.07000000000001</v>
      </c>
      <c r="J165" s="581">
        <v>145.53</v>
      </c>
      <c r="K165" s="581">
        <v>157.69000000000003</v>
      </c>
      <c r="L165" s="581">
        <v>138.95000000000002</v>
      </c>
      <c r="M165" s="581">
        <v>123.76</v>
      </c>
      <c r="N165" s="581">
        <v>135.35999999999996</v>
      </c>
      <c r="O165" s="581">
        <v>147.55000000000001</v>
      </c>
      <c r="P165" s="581">
        <v>190.02</v>
      </c>
      <c r="Q165" s="581">
        <v>217.26</v>
      </c>
      <c r="R165" s="581">
        <v>152.32999999999998</v>
      </c>
      <c r="S165" s="581">
        <v>133.80000000000001</v>
      </c>
      <c r="T165" s="581">
        <v>163.87333333333333</v>
      </c>
    </row>
    <row r="166" spans="1:24" ht="18" customHeight="1" thickBot="1">
      <c r="A166" s="202" t="s">
        <v>130</v>
      </c>
      <c r="B166" s="392">
        <v>5.066824303485145</v>
      </c>
      <c r="C166" s="392">
        <v>5.3680364430103449</v>
      </c>
      <c r="D166" s="392">
        <v>5.3057105183081443</v>
      </c>
      <c r="E166" s="392">
        <v>5.3501502123692113</v>
      </c>
      <c r="F166" s="392">
        <v>5.263426005871179</v>
      </c>
      <c r="G166" s="392">
        <v>5.3914340881165526</v>
      </c>
      <c r="H166" s="392">
        <v>5.81332990662212</v>
      </c>
      <c r="I166" s="392">
        <v>4.1706559166876627</v>
      </c>
      <c r="J166" s="392">
        <v>5.0101010101010113</v>
      </c>
      <c r="K166" s="392">
        <v>5.9100767328302348</v>
      </c>
      <c r="L166" s="392">
        <v>5.1827995681899957</v>
      </c>
      <c r="M166" s="392">
        <v>5.5589043309631547</v>
      </c>
      <c r="N166" s="392">
        <v>5.3093232860520105</v>
      </c>
      <c r="O166" s="392">
        <v>5.646289393425957</v>
      </c>
      <c r="P166" s="392">
        <v>5.3453320703083875</v>
      </c>
      <c r="Q166" s="392">
        <v>5.1824081745374198</v>
      </c>
      <c r="R166" s="392">
        <v>5.3722838574148231</v>
      </c>
      <c r="S166" s="392">
        <v>4.1517189835575481</v>
      </c>
      <c r="T166" s="392">
        <v>4.91889537100813</v>
      </c>
    </row>
    <row r="167" spans="1:24" ht="18" customHeight="1" thickBot="1">
      <c r="A167" s="197" t="s">
        <v>83</v>
      </c>
      <c r="B167" s="198">
        <v>0.03</v>
      </c>
      <c r="C167" s="198">
        <v>1.6853045914254794E-2</v>
      </c>
      <c r="D167" s="198">
        <v>0.56446083351814669</v>
      </c>
      <c r="E167" s="198">
        <v>0.80130600851814471</v>
      </c>
      <c r="F167" s="198">
        <v>0.72890367813331103</v>
      </c>
      <c r="G167" s="198">
        <v>0.57445685895938825</v>
      </c>
      <c r="H167" s="198">
        <v>0.34230130570814077</v>
      </c>
      <c r="I167" s="198">
        <v>0.33493220124626077</v>
      </c>
      <c r="J167" s="198">
        <v>0.18688902696384457</v>
      </c>
      <c r="K167" s="198">
        <v>0.33412616057669109</v>
      </c>
      <c r="L167" s="198">
        <v>0.50400003932121451</v>
      </c>
      <c r="M167" s="198">
        <v>0.46151354757947616</v>
      </c>
      <c r="N167" s="198">
        <v>0.43909571962557337</v>
      </c>
      <c r="O167" s="198">
        <v>0.69500890559641282</v>
      </c>
      <c r="P167" s="198">
        <v>1.3907717294933226</v>
      </c>
      <c r="Q167" s="198">
        <v>1.7847881764001092</v>
      </c>
      <c r="R167" s="198">
        <v>1.2614948527145824</v>
      </c>
      <c r="S167" s="198">
        <v>1.0947607067006713</v>
      </c>
      <c r="T167" s="198">
        <v>0.60076533971461621</v>
      </c>
      <c r="U167" s="83"/>
      <c r="V167" s="83"/>
      <c r="W167" s="83"/>
      <c r="X167" s="83"/>
    </row>
    <row r="168" spans="1:24" s="93" customFormat="1" ht="18" customHeight="1" thickBot="1">
      <c r="A168" s="202" t="s">
        <v>190</v>
      </c>
      <c r="B168" s="202">
        <v>0.49284999999999995</v>
      </c>
      <c r="C168" s="202">
        <v>0.56562999999999997</v>
      </c>
      <c r="D168" s="202">
        <v>0.52309000000000005</v>
      </c>
      <c r="E168" s="202">
        <v>0.51644999999999996</v>
      </c>
      <c r="F168" s="202">
        <v>0.60960999999999999</v>
      </c>
      <c r="G168" s="202">
        <v>0.61429999999999996</v>
      </c>
      <c r="H168" s="202">
        <v>0.67859000000000003</v>
      </c>
      <c r="I168" s="202">
        <v>0.49660000000000004</v>
      </c>
      <c r="J168" s="202">
        <v>0.7291200000000001</v>
      </c>
      <c r="K168" s="202">
        <v>0.9319599999999999</v>
      </c>
      <c r="L168" s="202">
        <v>0.72014999999999996</v>
      </c>
      <c r="M168" s="202">
        <v>0.68797000000000008</v>
      </c>
      <c r="N168" s="202">
        <v>0.71866999999999992</v>
      </c>
      <c r="O168" s="202">
        <v>0.83311000000000002</v>
      </c>
      <c r="P168" s="202">
        <v>1.01572</v>
      </c>
      <c r="Q168" s="202">
        <v>1.1259299999999999</v>
      </c>
      <c r="R168" s="202">
        <v>0.81835999999999987</v>
      </c>
      <c r="S168" s="202">
        <v>0.55549999999999999</v>
      </c>
      <c r="T168" s="202">
        <v>0.80607578076500563</v>
      </c>
    </row>
    <row r="169" spans="1:24" ht="18" customHeight="1" thickBot="1">
      <c r="A169" s="202" t="s">
        <v>82</v>
      </c>
      <c r="B169" s="202">
        <v>0.39284999999999992</v>
      </c>
      <c r="C169" s="202">
        <v>0.46562999999999999</v>
      </c>
      <c r="D169" s="202">
        <v>0.42309000000000008</v>
      </c>
      <c r="E169" s="202">
        <v>0.41644999999999999</v>
      </c>
      <c r="F169" s="202">
        <v>0.50961000000000001</v>
      </c>
      <c r="G169" s="202">
        <v>0.51429999999999998</v>
      </c>
      <c r="H169" s="202">
        <v>0.57859000000000005</v>
      </c>
      <c r="I169" s="202">
        <v>0.39660000000000006</v>
      </c>
      <c r="J169" s="202">
        <v>0.62912000000000012</v>
      </c>
      <c r="K169" s="202">
        <v>0.83195999999999992</v>
      </c>
      <c r="L169" s="202">
        <v>0.68414249999999988</v>
      </c>
      <c r="M169" s="202">
        <v>0.65013165000000006</v>
      </c>
      <c r="N169" s="202">
        <v>0.68273649999999986</v>
      </c>
      <c r="O169" s="202">
        <v>0.79145449999999995</v>
      </c>
      <c r="P169" s="202">
        <v>0.96493399999999996</v>
      </c>
      <c r="Q169" s="202">
        <v>1.0696334999999999</v>
      </c>
      <c r="R169" s="202">
        <v>0.77744199999999986</v>
      </c>
      <c r="S169" s="202">
        <v>0.527725</v>
      </c>
      <c r="T169" s="202">
        <v>0.76577199172675536</v>
      </c>
    </row>
    <row r="170" spans="1:24" ht="18" customHeight="1" thickBot="1">
      <c r="A170" s="202" t="s">
        <v>81</v>
      </c>
      <c r="B170" s="202">
        <v>4.7473336999999997E-2</v>
      </c>
      <c r="C170" s="202">
        <v>0.648995883</v>
      </c>
      <c r="D170" s="202">
        <v>5.7282036749999996</v>
      </c>
      <c r="E170" s="202">
        <v>0.35745070000000001</v>
      </c>
      <c r="F170" s="202">
        <v>4.0268449999999994E-3</v>
      </c>
      <c r="G170" s="202">
        <v>0.91800410499999996</v>
      </c>
      <c r="H170" s="202">
        <v>8.5229344999999998E-2</v>
      </c>
      <c r="I170" s="202">
        <v>0.31454375199999995</v>
      </c>
      <c r="J170" s="202">
        <v>0.19059023</v>
      </c>
      <c r="K170" s="202">
        <v>0.13135449100000002</v>
      </c>
      <c r="L170" s="202">
        <v>0.1152343</v>
      </c>
      <c r="M170" s="202">
        <v>0.16498401900000001</v>
      </c>
      <c r="N170" s="202">
        <v>0.41838976899999997</v>
      </c>
      <c r="O170" s="202">
        <v>0.75704998899999998</v>
      </c>
      <c r="P170" s="202">
        <v>8.2550089000000007E-2</v>
      </c>
      <c r="Q170" s="202">
        <v>1.4907857000000002E-2</v>
      </c>
      <c r="R170" s="202">
        <v>0.15922217899999996</v>
      </c>
      <c r="S170" s="202">
        <v>0.1</v>
      </c>
      <c r="T170" s="202">
        <v>0.11392408933333331</v>
      </c>
    </row>
    <row r="171" spans="1:24" ht="18" customHeight="1" thickBot="1">
      <c r="A171" s="197" t="s">
        <v>417</v>
      </c>
      <c r="B171" s="199">
        <v>0.47032333699999995</v>
      </c>
      <c r="C171" s="199">
        <v>1.1314789289142548</v>
      </c>
      <c r="D171" s="199">
        <v>6.7157545085181463</v>
      </c>
      <c r="E171" s="199">
        <v>1.5752067085181447</v>
      </c>
      <c r="F171" s="199">
        <v>1.2425405231333111</v>
      </c>
      <c r="G171" s="199">
        <v>2.0067609639593882</v>
      </c>
      <c r="H171" s="199">
        <v>1.0061206507081408</v>
      </c>
      <c r="I171" s="199">
        <v>1.0460759532462607</v>
      </c>
      <c r="J171" s="199">
        <v>1.0065992569638447</v>
      </c>
      <c r="K171" s="199">
        <v>1.297440651576691</v>
      </c>
      <c r="L171" s="199">
        <v>1.3033768393212144</v>
      </c>
      <c r="M171" s="199">
        <v>1.2766292165794761</v>
      </c>
      <c r="N171" s="199">
        <v>1.5402219886255732</v>
      </c>
      <c r="O171" s="199">
        <v>2.2435133945964125</v>
      </c>
      <c r="P171" s="199">
        <v>2.4382558184933227</v>
      </c>
      <c r="Q171" s="199">
        <v>2.869329533400109</v>
      </c>
      <c r="R171" s="199">
        <v>2.198159031714582</v>
      </c>
      <c r="S171" s="199">
        <v>1.7224857067006714</v>
      </c>
      <c r="T171" s="199">
        <v>1.4804614207747049</v>
      </c>
    </row>
    <row r="172" spans="1:24" ht="18" customHeight="1" thickBot="1">
      <c r="A172" s="202" t="s">
        <v>371</v>
      </c>
      <c r="B172" s="202">
        <v>0.44419389108574514</v>
      </c>
      <c r="C172" s="202">
        <v>0.56277699539610815</v>
      </c>
      <c r="D172" s="202">
        <v>5.8720300000000014</v>
      </c>
      <c r="E172" s="202">
        <v>0.83131663038483372</v>
      </c>
      <c r="F172" s="202">
        <v>0.65025007117392286</v>
      </c>
      <c r="G172" s="202">
        <v>1.6480201562512473</v>
      </c>
      <c r="H172" s="202">
        <v>0.66169556046188005</v>
      </c>
      <c r="I172" s="202">
        <v>0.84990590128241605</v>
      </c>
      <c r="J172" s="202">
        <v>0.66058668338715354</v>
      </c>
      <c r="K172" s="202">
        <v>0.76509090125547652</v>
      </c>
      <c r="L172" s="202">
        <v>0.82884527874173819</v>
      </c>
      <c r="M172" s="202">
        <v>0.82613591895390281</v>
      </c>
      <c r="N172" s="202">
        <v>0.83142668202916048</v>
      </c>
      <c r="O172" s="202">
        <v>0.83166003310308989</v>
      </c>
      <c r="P172" s="202">
        <v>0.63306185509321355</v>
      </c>
      <c r="Q172" s="202">
        <v>1.5834270966855266</v>
      </c>
      <c r="R172" s="202">
        <v>1.0833259120139107</v>
      </c>
      <c r="S172" s="202">
        <v>1.1025494413193884</v>
      </c>
      <c r="T172" s="202">
        <v>1.1032626815853277</v>
      </c>
    </row>
    <row r="173" spans="1:24" ht="18" customHeight="1" thickBot="1">
      <c r="A173" s="202" t="s">
        <v>80</v>
      </c>
      <c r="B173" s="202">
        <v>0.15</v>
      </c>
      <c r="C173" s="202">
        <v>0.15</v>
      </c>
      <c r="D173" s="202">
        <v>0.15062999999999999</v>
      </c>
      <c r="E173" s="202">
        <v>0.15126264599999997</v>
      </c>
      <c r="F173" s="202">
        <v>0.15189794911319998</v>
      </c>
      <c r="G173" s="202">
        <v>0.15253592049947542</v>
      </c>
      <c r="H173" s="202">
        <v>0.15299197984781227</v>
      </c>
      <c r="I173" s="202">
        <v>0.15249861905371428</v>
      </c>
      <c r="J173" s="202">
        <v>0.15274267421642687</v>
      </c>
      <c r="K173" s="202">
        <v>0.15330558024058755</v>
      </c>
      <c r="L173" s="202">
        <v>0.15357659172092453</v>
      </c>
      <c r="M173" s="202">
        <v>0.1539698277436668</v>
      </c>
      <c r="N173" s="202">
        <v>0.15422307326815518</v>
      </c>
      <c r="O173" s="202">
        <v>0.15445642434208462</v>
      </c>
      <c r="P173" s="202">
        <v>0.15445642434208462</v>
      </c>
      <c r="Q173" s="202">
        <v>0.15482166593439775</v>
      </c>
      <c r="R173" s="202">
        <v>0.15472048126278179</v>
      </c>
      <c r="S173" s="202">
        <v>0.15594401056825927</v>
      </c>
      <c r="T173" s="202">
        <v>0.15665725083419862</v>
      </c>
    </row>
    <row r="174" spans="1:24" ht="18" customHeight="1" thickBot="1">
      <c r="A174" s="202" t="s">
        <v>79</v>
      </c>
      <c r="B174" s="202">
        <v>0.02</v>
      </c>
      <c r="C174" s="202">
        <v>0.02</v>
      </c>
      <c r="D174" s="202">
        <v>2.1400000000000002E-2</v>
      </c>
      <c r="E174" s="202">
        <v>2.3625600000000004E-2</v>
      </c>
      <c r="F174" s="202">
        <v>2.3625600000000004E-2</v>
      </c>
      <c r="G174" s="202">
        <v>2.3557756182108765E-2</v>
      </c>
      <c r="H174" s="202">
        <v>2.4668380109185008E-2</v>
      </c>
      <c r="I174" s="202">
        <v>2.5154435743992901E-2</v>
      </c>
      <c r="J174" s="202">
        <v>3.0697583266171637E-2</v>
      </c>
      <c r="K174" s="202">
        <v>3.3345529833190286E-2</v>
      </c>
      <c r="L174" s="202">
        <v>2.3855380549881632E-2</v>
      </c>
      <c r="M174" s="202">
        <v>2.3855380549881632E-2</v>
      </c>
      <c r="N174" s="202">
        <v>2.8605430751128948E-2</v>
      </c>
      <c r="O174" s="202">
        <v>2.8605430751128948E-2</v>
      </c>
      <c r="P174" s="202">
        <v>2.8605430751128948E-2</v>
      </c>
      <c r="Q174" s="202">
        <v>2.8605430751128948E-2</v>
      </c>
      <c r="R174" s="202">
        <v>2.8605430751128948E-2</v>
      </c>
      <c r="S174" s="202">
        <v>2.8605430751128948E-2</v>
      </c>
      <c r="T174" s="202">
        <v>2.8605430751128948E-2</v>
      </c>
    </row>
    <row r="175" spans="1:24" ht="18" customHeight="1" thickBot="1">
      <c r="A175" s="202" t="s">
        <v>78</v>
      </c>
      <c r="B175" s="202">
        <v>0</v>
      </c>
      <c r="C175" s="202">
        <v>0</v>
      </c>
      <c r="D175" s="202">
        <v>0</v>
      </c>
      <c r="E175" s="202">
        <v>0</v>
      </c>
      <c r="F175" s="202">
        <v>0</v>
      </c>
      <c r="G175" s="202">
        <v>0</v>
      </c>
      <c r="H175" s="202">
        <v>0</v>
      </c>
      <c r="I175" s="202">
        <v>0</v>
      </c>
      <c r="J175" s="202">
        <v>0</v>
      </c>
      <c r="K175" s="202">
        <v>0</v>
      </c>
      <c r="L175" s="202">
        <v>0</v>
      </c>
      <c r="M175" s="202">
        <v>0</v>
      </c>
      <c r="N175" s="202">
        <v>0</v>
      </c>
      <c r="O175" s="202">
        <v>0</v>
      </c>
      <c r="P175" s="202">
        <v>0</v>
      </c>
      <c r="Q175" s="202">
        <v>0</v>
      </c>
      <c r="R175" s="202">
        <v>0</v>
      </c>
      <c r="S175" s="202">
        <v>0</v>
      </c>
      <c r="T175" s="202">
        <v>0</v>
      </c>
    </row>
    <row r="176" spans="1:24" ht="18" customHeight="1" thickBot="1">
      <c r="A176" s="202" t="s">
        <v>76</v>
      </c>
      <c r="B176" s="202">
        <v>0.27419389108574516</v>
      </c>
      <c r="C176" s="202">
        <v>0.39277699539610822</v>
      </c>
      <c r="D176" s="202">
        <v>5.7000000000000011</v>
      </c>
      <c r="E176" s="202">
        <v>0.65642838438483375</v>
      </c>
      <c r="F176" s="202">
        <v>0.47472652206072286</v>
      </c>
      <c r="G176" s="202">
        <v>1.4719264795696632</v>
      </c>
      <c r="H176" s="202">
        <v>0.4840352005048828</v>
      </c>
      <c r="I176" s="202">
        <v>0.67225284648470884</v>
      </c>
      <c r="J176" s="202">
        <v>0.47714642590455503</v>
      </c>
      <c r="K176" s="202">
        <v>0.57843979118169875</v>
      </c>
      <c r="L176" s="202">
        <v>0.65141330647093199</v>
      </c>
      <c r="M176" s="202">
        <v>0.64831071066035439</v>
      </c>
      <c r="N176" s="202">
        <v>0.64859817800987629</v>
      </c>
      <c r="O176" s="202">
        <v>0.64859817800987629</v>
      </c>
      <c r="P176" s="202">
        <v>0.44999999999999996</v>
      </c>
      <c r="Q176" s="202">
        <v>1.4</v>
      </c>
      <c r="R176" s="202">
        <v>0.9</v>
      </c>
      <c r="S176" s="202">
        <v>0.91800000000000004</v>
      </c>
      <c r="T176" s="202">
        <v>0.91800000000000004</v>
      </c>
    </row>
    <row r="177" spans="1:24" ht="18" customHeight="1" thickBot="1">
      <c r="A177" s="202" t="s">
        <v>426</v>
      </c>
      <c r="B177" s="202">
        <v>0</v>
      </c>
      <c r="C177" s="202">
        <v>0</v>
      </c>
      <c r="D177" s="202">
        <v>0</v>
      </c>
      <c r="E177" s="202">
        <v>0</v>
      </c>
      <c r="F177" s="202">
        <v>0</v>
      </c>
      <c r="G177" s="202">
        <v>0</v>
      </c>
      <c r="H177" s="202">
        <v>0</v>
      </c>
      <c r="I177" s="202">
        <v>0</v>
      </c>
      <c r="J177" s="202">
        <v>0</v>
      </c>
      <c r="K177" s="202">
        <v>0</v>
      </c>
      <c r="L177" s="202">
        <v>0</v>
      </c>
      <c r="M177" s="202">
        <v>0</v>
      </c>
      <c r="N177" s="202">
        <v>0</v>
      </c>
      <c r="O177" s="202">
        <v>0</v>
      </c>
      <c r="P177" s="202">
        <v>5.7896040000000003E-3</v>
      </c>
      <c r="Q177" s="202">
        <v>6.4178009999999999E-3</v>
      </c>
      <c r="R177" s="202">
        <v>4.6646519999999992E-3</v>
      </c>
      <c r="S177" s="202">
        <v>3.1663500000000001E-3</v>
      </c>
      <c r="T177" s="202">
        <v>4.5946319503605325E-3</v>
      </c>
    </row>
    <row r="178" spans="1:24" ht="18" customHeight="1" thickBot="1">
      <c r="A178" s="202" t="s">
        <v>75</v>
      </c>
      <c r="B178" s="202">
        <v>9.2763999999999989E-3</v>
      </c>
      <c r="C178" s="202">
        <v>4.2411000000000003E-3</v>
      </c>
      <c r="D178" s="202">
        <v>4.2418499999999998E-2</v>
      </c>
      <c r="E178" s="202">
        <v>1.49864E-2</v>
      </c>
      <c r="F178" s="202">
        <v>1.7833593000000002E-2</v>
      </c>
      <c r="G178" s="202">
        <v>1.6439502000000002E-2</v>
      </c>
      <c r="H178" s="202">
        <v>9.4928889999999991E-3</v>
      </c>
      <c r="I178" s="202">
        <v>9.281025E-3</v>
      </c>
      <c r="J178" s="202">
        <v>1.1886413E-2</v>
      </c>
      <c r="K178" s="202">
        <v>2.8349711E-2</v>
      </c>
      <c r="L178" s="202">
        <v>1.3018013E-2</v>
      </c>
      <c r="M178" s="202">
        <v>1.1397578E-2</v>
      </c>
      <c r="N178" s="202">
        <v>1.3786401E-2</v>
      </c>
      <c r="O178" s="202">
        <v>2.1081632000000003E-2</v>
      </c>
      <c r="P178" s="202">
        <v>1.4616183000000001E-2</v>
      </c>
      <c r="Q178" s="202">
        <v>1.7989782999999999E-2</v>
      </c>
      <c r="R178" s="202">
        <v>1.5407760999999999E-2</v>
      </c>
      <c r="S178" s="202">
        <v>1.600457566666667E-2</v>
      </c>
      <c r="T178" s="202">
        <v>1.646737322222222E-2</v>
      </c>
    </row>
    <row r="179" spans="1:24" ht="18" customHeight="1" thickBot="1">
      <c r="A179" s="197" t="s">
        <v>418</v>
      </c>
      <c r="B179" s="199">
        <v>0.45347029108574516</v>
      </c>
      <c r="C179" s="199">
        <v>0.56701809539610815</v>
      </c>
      <c r="D179" s="199">
        <v>5.9144485000000016</v>
      </c>
      <c r="E179" s="199">
        <v>0.84630303038483368</v>
      </c>
      <c r="F179" s="199">
        <v>0.66808366417392284</v>
      </c>
      <c r="G179" s="199">
        <v>1.6644596582512474</v>
      </c>
      <c r="H179" s="199">
        <v>0.67118844946188005</v>
      </c>
      <c r="I179" s="199">
        <v>0.85918692628241611</v>
      </c>
      <c r="J179" s="199">
        <v>0.67247309638715358</v>
      </c>
      <c r="K179" s="199">
        <v>0.79344061225547646</v>
      </c>
      <c r="L179" s="199">
        <v>0.84186329174173824</v>
      </c>
      <c r="M179" s="199">
        <v>0.83753349695390278</v>
      </c>
      <c r="N179" s="199">
        <v>0.84521308302916043</v>
      </c>
      <c r="O179" s="199">
        <v>0.85274166510308991</v>
      </c>
      <c r="P179" s="199">
        <v>0.65346764209321351</v>
      </c>
      <c r="Q179" s="199">
        <v>1.6078346806855266</v>
      </c>
      <c r="R179" s="199">
        <v>1.1033983250139108</v>
      </c>
      <c r="S179" s="199">
        <v>1.1217203669860552</v>
      </c>
      <c r="T179" s="199">
        <v>1.1243246867579104</v>
      </c>
    </row>
    <row r="180" spans="1:24" ht="18" customHeight="1" thickBot="1">
      <c r="A180" s="209" t="s">
        <v>114</v>
      </c>
      <c r="B180" s="209">
        <v>1.6853045914254794E-2</v>
      </c>
      <c r="C180" s="209">
        <v>0.56446083351814669</v>
      </c>
      <c r="D180" s="209">
        <v>0.80130600851814471</v>
      </c>
      <c r="E180" s="209">
        <v>0.72890367813331103</v>
      </c>
      <c r="F180" s="209">
        <v>0.57445685895938825</v>
      </c>
      <c r="G180" s="209">
        <v>0.34230130570814077</v>
      </c>
      <c r="H180" s="209">
        <v>0.33493220124626077</v>
      </c>
      <c r="I180" s="209">
        <v>0.18688902696384457</v>
      </c>
      <c r="J180" s="209">
        <v>0.33412616057669109</v>
      </c>
      <c r="K180" s="209">
        <v>0.50400003932121451</v>
      </c>
      <c r="L180" s="209">
        <v>0.46151354757947616</v>
      </c>
      <c r="M180" s="209">
        <v>0.43909571962557337</v>
      </c>
      <c r="N180" s="209">
        <v>0.69500890559641282</v>
      </c>
      <c r="O180" s="209">
        <v>1.3907717294933226</v>
      </c>
      <c r="P180" s="209">
        <v>1.7847881764001092</v>
      </c>
      <c r="Q180" s="209">
        <v>1.2614948527145824</v>
      </c>
      <c r="R180" s="209">
        <v>1.0947607067006713</v>
      </c>
      <c r="S180" s="209">
        <v>0.60076533971461621</v>
      </c>
      <c r="T180" s="209">
        <v>0.35613673401679447</v>
      </c>
    </row>
    <row r="181" spans="1:24" ht="18" customHeight="1" thickBot="1">
      <c r="A181" s="202" t="s">
        <v>74</v>
      </c>
      <c r="B181" s="202">
        <v>1.6853045914254794E-2</v>
      </c>
      <c r="C181" s="202">
        <v>0.56446083351814669</v>
      </c>
      <c r="D181" s="202">
        <v>0.80130600851814471</v>
      </c>
      <c r="E181" s="202">
        <v>0.72890367813331103</v>
      </c>
      <c r="F181" s="202">
        <v>0.57445685895938825</v>
      </c>
      <c r="G181" s="202">
        <v>0.34230130570814077</v>
      </c>
      <c r="H181" s="202">
        <v>0.33493220124626077</v>
      </c>
      <c r="I181" s="202">
        <v>0.18688902696384457</v>
      </c>
      <c r="J181" s="202">
        <v>0.33412616057669109</v>
      </c>
      <c r="K181" s="202">
        <v>0.50400003932121451</v>
      </c>
      <c r="L181" s="202">
        <v>0.46151354757947616</v>
      </c>
      <c r="M181" s="202">
        <v>0.43909571962557337</v>
      </c>
      <c r="N181" s="202">
        <v>0.69500890559641282</v>
      </c>
      <c r="O181" s="202">
        <v>1.3907717294933226</v>
      </c>
      <c r="P181" s="202">
        <v>1.7847881764001092</v>
      </c>
      <c r="Q181" s="202">
        <v>1.2614948527145824</v>
      </c>
      <c r="R181" s="202">
        <v>1.0947607067006713</v>
      </c>
      <c r="S181" s="202">
        <v>0.60076533971461621</v>
      </c>
      <c r="T181" s="202">
        <v>0.35613673401679447</v>
      </c>
    </row>
    <row r="182" spans="1:24" ht="18" customHeight="1">
      <c r="A182" s="200" t="s">
        <v>29</v>
      </c>
      <c r="B182" s="201">
        <f t="shared" ref="B182:T182" si="13">B169/B172*100</f>
        <v>88.441108237611033</v>
      </c>
      <c r="C182" s="201">
        <f t="shared" si="13"/>
        <v>82.737923513072587</v>
      </c>
      <c r="D182" s="201">
        <f t="shared" si="13"/>
        <v>7.2051743604852154</v>
      </c>
      <c r="E182" s="201">
        <f t="shared" si="13"/>
        <v>50.095232644054846</v>
      </c>
      <c r="F182" s="201">
        <f t="shared" si="13"/>
        <v>78.37138703883268</v>
      </c>
      <c r="G182" s="201">
        <f t="shared" si="13"/>
        <v>31.207142585554209</v>
      </c>
      <c r="H182" s="201">
        <f t="shared" si="13"/>
        <v>87.440514123463331</v>
      </c>
      <c r="I182" s="201">
        <f t="shared" si="13"/>
        <v>46.663989437133402</v>
      </c>
      <c r="J182" s="201">
        <f t="shared" si="13"/>
        <v>95.236554992933222</v>
      </c>
      <c r="K182" s="201">
        <f t="shared" si="13"/>
        <v>108.74002012503279</v>
      </c>
      <c r="L182" s="201">
        <f t="shared" si="13"/>
        <v>82.541641672688286</v>
      </c>
      <c r="M182" s="201">
        <f t="shared" si="13"/>
        <v>78.695482799395919</v>
      </c>
      <c r="N182" s="201">
        <f t="shared" si="13"/>
        <v>82.116260490188893</v>
      </c>
      <c r="O182" s="201">
        <f t="shared" si="13"/>
        <v>95.165628802303388</v>
      </c>
      <c r="P182" s="201">
        <f t="shared" si="13"/>
        <v>152.42333624064599</v>
      </c>
      <c r="Q182" s="201">
        <f t="shared" si="13"/>
        <v>67.55179965272707</v>
      </c>
      <c r="R182" s="201">
        <f t="shared" si="13"/>
        <v>71.764368541201932</v>
      </c>
      <c r="S182" s="201">
        <f t="shared" si="13"/>
        <v>47.864066700581432</v>
      </c>
      <c r="T182" s="201">
        <f t="shared" si="13"/>
        <v>69.409761112048415</v>
      </c>
    </row>
    <row r="183" spans="1:24" ht="18" customHeight="1">
      <c r="A183" s="584" t="s">
        <v>941</v>
      </c>
      <c r="B183" s="6"/>
      <c r="C183" s="6"/>
      <c r="D183" s="6"/>
      <c r="E183" s="6"/>
      <c r="F183" s="6"/>
      <c r="G183" s="6"/>
      <c r="H183" s="6"/>
      <c r="I183" s="6"/>
      <c r="J183" s="6"/>
      <c r="K183" s="6"/>
    </row>
    <row r="184" spans="1:24" ht="18" customHeight="1">
      <c r="A184" s="627" t="s">
        <v>1236</v>
      </c>
      <c r="B184" s="6"/>
      <c r="C184" s="6"/>
      <c r="D184" s="6"/>
      <c r="E184" s="6"/>
      <c r="F184" s="6"/>
      <c r="G184" s="6"/>
      <c r="H184" s="6"/>
      <c r="I184" s="6"/>
      <c r="J184" s="6"/>
      <c r="K184" s="6"/>
    </row>
    <row r="185" spans="1:24" ht="18" customHeight="1">
      <c r="A185" s="584" t="str">
        <f>+A160</f>
        <v>Note 3: before 2012/2013 Croatia is not included in EU figures.</v>
      </c>
      <c r="B185" s="6"/>
      <c r="C185" s="6"/>
      <c r="D185" s="6"/>
      <c r="E185" s="6"/>
      <c r="F185" s="6"/>
      <c r="G185" s="6"/>
      <c r="H185" s="6"/>
      <c r="I185" s="6"/>
      <c r="J185" s="6"/>
      <c r="K185" s="6"/>
    </row>
    <row r="186" spans="1:24" ht="18" customHeight="1">
      <c r="B186" s="6"/>
      <c r="C186" s="6"/>
      <c r="D186" s="6"/>
      <c r="E186" s="6"/>
      <c r="F186" s="6"/>
      <c r="G186" s="6"/>
      <c r="H186" s="6"/>
      <c r="I186" s="6"/>
      <c r="J186" s="6"/>
      <c r="K186" s="6"/>
    </row>
    <row r="187" spans="1:24" ht="18" customHeight="1">
      <c r="A187" s="2" t="s">
        <v>172</v>
      </c>
      <c r="B187" s="2"/>
      <c r="C187" s="2"/>
      <c r="D187" s="2"/>
      <c r="E187" s="2"/>
      <c r="F187" s="2"/>
      <c r="G187" s="3"/>
      <c r="H187" s="3"/>
      <c r="I187" s="3"/>
      <c r="J187" s="3"/>
      <c r="K187" s="3"/>
    </row>
    <row r="188" spans="1:24" ht="18" customHeight="1">
      <c r="A188" s="203"/>
      <c r="B188" s="204"/>
      <c r="C188" s="205"/>
      <c r="D188" s="205"/>
      <c r="E188" s="205"/>
      <c r="F188" s="205"/>
      <c r="G188" s="205"/>
      <c r="H188" s="205"/>
      <c r="I188" s="206" t="s">
        <v>172</v>
      </c>
      <c r="J188" s="205"/>
      <c r="K188" s="205"/>
      <c r="L188" s="205"/>
      <c r="M188" s="205"/>
      <c r="N188" s="205"/>
      <c r="O188" s="205"/>
      <c r="P188" s="205"/>
      <c r="Q188" s="205"/>
      <c r="R188" s="205"/>
      <c r="S188" s="205"/>
      <c r="T188" s="205"/>
    </row>
    <row r="189" spans="1:24" ht="18" customHeight="1" thickBot="1">
      <c r="A189" s="203"/>
      <c r="B189" s="395" t="str">
        <f t="shared" ref="B189:T189" si="14">B4</f>
        <v>2005/2006</v>
      </c>
      <c r="C189" s="395" t="str">
        <f t="shared" si="14"/>
        <v>2006/2007</v>
      </c>
      <c r="D189" s="395" t="str">
        <f t="shared" si="14"/>
        <v>2007/2008</v>
      </c>
      <c r="E189" s="395" t="str">
        <f t="shared" si="14"/>
        <v>2008/2009</v>
      </c>
      <c r="F189" s="395" t="str">
        <f t="shared" si="14"/>
        <v>2009/2010</v>
      </c>
      <c r="G189" s="395" t="str">
        <f t="shared" si="14"/>
        <v>2010/2011</v>
      </c>
      <c r="H189" s="395" t="str">
        <f t="shared" si="14"/>
        <v>2011/2012</v>
      </c>
      <c r="I189" s="395" t="str">
        <f t="shared" si="14"/>
        <v>2012/2013</v>
      </c>
      <c r="J189" s="395" t="str">
        <f t="shared" si="14"/>
        <v>2013/2014</v>
      </c>
      <c r="K189" s="395" t="str">
        <f t="shared" si="14"/>
        <v>2014/2015</v>
      </c>
      <c r="L189" s="395" t="str">
        <f t="shared" si="14"/>
        <v>2015/2016</v>
      </c>
      <c r="M189" s="395" t="str">
        <f t="shared" si="14"/>
        <v>2016/2017</v>
      </c>
      <c r="N189" s="395" t="str">
        <f t="shared" si="14"/>
        <v>2017/2018</v>
      </c>
      <c r="O189" s="395" t="str">
        <f t="shared" si="14"/>
        <v>2018/2019</v>
      </c>
      <c r="P189" s="395" t="str">
        <f t="shared" si="14"/>
        <v>2019/2020</v>
      </c>
      <c r="Q189" s="395" t="str">
        <f t="shared" si="14"/>
        <v>2020/2021</v>
      </c>
      <c r="R189" s="395" t="str">
        <f t="shared" si="14"/>
        <v>2021/2022</v>
      </c>
      <c r="S189" s="395" t="str">
        <f t="shared" si="14"/>
        <v>2022/2023e</v>
      </c>
      <c r="T189" s="394" t="str">
        <f t="shared" si="14"/>
        <v>2023/2024f</v>
      </c>
    </row>
    <row r="190" spans="1:24" s="93" customFormat="1" ht="18" customHeight="1" thickBot="1">
      <c r="A190" s="202" t="s">
        <v>1108</v>
      </c>
      <c r="B190" s="581">
        <v>2812.6076543209874</v>
      </c>
      <c r="C190" s="581">
        <v>2851.1707407407416</v>
      </c>
      <c r="D190" s="581">
        <v>2913.7855555555561</v>
      </c>
      <c r="E190" s="581">
        <v>2880.6466666666665</v>
      </c>
      <c r="F190" s="581">
        <v>2788.21</v>
      </c>
      <c r="G190" s="581">
        <v>2573.87</v>
      </c>
      <c r="H190" s="581">
        <v>2585.6799999999994</v>
      </c>
      <c r="I190" s="581">
        <v>2543.6699999999996</v>
      </c>
      <c r="J190" s="581">
        <v>2488.5100000000002</v>
      </c>
      <c r="K190" s="581">
        <v>2408.52</v>
      </c>
      <c r="L190" s="581">
        <v>2394.1900000000005</v>
      </c>
      <c r="M190" s="581">
        <v>2476.6299999999997</v>
      </c>
      <c r="N190" s="581">
        <v>2520.6200000000003</v>
      </c>
      <c r="O190" s="581">
        <v>2566.9699999999998</v>
      </c>
      <c r="P190" s="581">
        <v>2390.77</v>
      </c>
      <c r="Q190" s="581">
        <v>2569.87</v>
      </c>
      <c r="R190" s="581">
        <v>2553.5100000000002</v>
      </c>
      <c r="S190" s="581">
        <v>2360.6800000000003</v>
      </c>
      <c r="T190" s="581">
        <v>2448.4760000000001</v>
      </c>
    </row>
    <row r="191" spans="1:24" ht="18" customHeight="1" thickBot="1">
      <c r="A191" s="202" t="s">
        <v>130</v>
      </c>
      <c r="B191" s="392">
        <v>2.6423130821615297</v>
      </c>
      <c r="C191" s="392">
        <v>2.5055637313898722</v>
      </c>
      <c r="D191" s="392">
        <v>2.8078730723339276</v>
      </c>
      <c r="E191" s="392">
        <v>2.8341795939337699</v>
      </c>
      <c r="F191" s="392">
        <v>2.76911710380495</v>
      </c>
      <c r="G191" s="392">
        <v>2.6233259644037967</v>
      </c>
      <c r="H191" s="392">
        <v>2.8008879675752607</v>
      </c>
      <c r="I191" s="392">
        <v>2.8696922163645446</v>
      </c>
      <c r="J191" s="392">
        <v>2.9865742954619425</v>
      </c>
      <c r="K191" s="392">
        <v>2.884144619932572</v>
      </c>
      <c r="L191" s="392">
        <v>2.8333423830188913</v>
      </c>
      <c r="M191" s="392">
        <v>2.9560652984095328</v>
      </c>
      <c r="N191" s="392">
        <v>2.9046742468122915</v>
      </c>
      <c r="O191" s="392">
        <v>2.6829024102346346</v>
      </c>
      <c r="P191" s="392">
        <v>2.9049009314990566</v>
      </c>
      <c r="Q191" s="392">
        <v>3.3047119114974683</v>
      </c>
      <c r="R191" s="392">
        <v>2.9250482668953715</v>
      </c>
      <c r="S191" s="392">
        <v>3.1585051764745744</v>
      </c>
      <c r="T191" s="392">
        <v>3.0572186701246724</v>
      </c>
    </row>
    <row r="192" spans="1:24" ht="18" customHeight="1" thickBot="1">
      <c r="A192" s="197" t="s">
        <v>83</v>
      </c>
      <c r="B192" s="198">
        <v>1.6899810114000102</v>
      </c>
      <c r="C192" s="198">
        <v>1.1003722747724103</v>
      </c>
      <c r="D192" s="198">
        <v>0.39005229960067389</v>
      </c>
      <c r="E192" s="198">
        <v>0.60801040298675613</v>
      </c>
      <c r="F192" s="198">
        <v>1.2474345374673321</v>
      </c>
      <c r="G192" s="198">
        <v>1.2834716805896971</v>
      </c>
      <c r="H192" s="198">
        <v>0.85021796267764671</v>
      </c>
      <c r="I192" s="198">
        <v>0.61103372502691489</v>
      </c>
      <c r="J192" s="198">
        <v>0.29914357729672947</v>
      </c>
      <c r="K192" s="198">
        <v>0.17712949540489742</v>
      </c>
      <c r="L192" s="198">
        <v>0.8204299429001729</v>
      </c>
      <c r="M192" s="198">
        <v>1.0445474517000815</v>
      </c>
      <c r="N192" s="198">
        <v>0.28471475448053418</v>
      </c>
      <c r="O192" s="198">
        <v>0.27924150733689945</v>
      </c>
      <c r="P192" s="198">
        <v>0.17103078931499383</v>
      </c>
      <c r="Q192" s="198">
        <v>0.35504869799308736</v>
      </c>
      <c r="R192" s="198">
        <v>1.2621469267169463</v>
      </c>
      <c r="S192" s="198">
        <v>1.2914943566787453</v>
      </c>
      <c r="T192" s="198">
        <v>1.3254648832399925</v>
      </c>
      <c r="U192" s="83"/>
      <c r="V192" s="83"/>
      <c r="W192" s="83"/>
      <c r="X192" s="83"/>
    </row>
    <row r="193" spans="1:20" s="93" customFormat="1" ht="18" customHeight="1" thickBot="1">
      <c r="A193" s="202" t="s">
        <v>190</v>
      </c>
      <c r="B193" s="202">
        <v>7.3823199999999991</v>
      </c>
      <c r="C193" s="202">
        <v>7.0771599999999992</v>
      </c>
      <c r="D193" s="202">
        <v>8.1253899999999994</v>
      </c>
      <c r="E193" s="202">
        <v>8.0989400000000007</v>
      </c>
      <c r="F193" s="202">
        <v>7.6585799999999997</v>
      </c>
      <c r="G193" s="202">
        <v>6.7039100000000005</v>
      </c>
      <c r="H193" s="202">
        <v>7.164979999999999</v>
      </c>
      <c r="I193" s="202">
        <v>7.29955</v>
      </c>
      <c r="J193" s="202">
        <v>7.4321199999999994</v>
      </c>
      <c r="K193" s="202">
        <v>6.9465199999999987</v>
      </c>
      <c r="L193" s="202">
        <v>6.7835600000000005</v>
      </c>
      <c r="M193" s="202">
        <v>7.3210800000000003</v>
      </c>
      <c r="N193" s="202">
        <v>7.3215799999999991</v>
      </c>
      <c r="O193" s="202">
        <v>6.8869299999999996</v>
      </c>
      <c r="P193" s="202">
        <v>6.9449499999999995</v>
      </c>
      <c r="Q193" s="202">
        <v>8.4926799999999982</v>
      </c>
      <c r="R193" s="202">
        <v>7.4691400000000003</v>
      </c>
      <c r="S193" s="202">
        <v>7.4562199999999992</v>
      </c>
      <c r="T193" s="202">
        <v>7.4855265405521774</v>
      </c>
    </row>
    <row r="194" spans="1:20" ht="18" customHeight="1" thickBot="1">
      <c r="A194" s="202" t="s">
        <v>82</v>
      </c>
      <c r="B194" s="202">
        <v>7.2823199999999995</v>
      </c>
      <c r="C194" s="202">
        <v>6.9771599999999996</v>
      </c>
      <c r="D194" s="202">
        <v>8.0253899999999998</v>
      </c>
      <c r="E194" s="202">
        <v>7.998940000000001</v>
      </c>
      <c r="F194" s="202">
        <v>7.5585800000000001</v>
      </c>
      <c r="G194" s="202">
        <v>6.6039100000000008</v>
      </c>
      <c r="H194" s="202">
        <v>7.0649799999999994</v>
      </c>
      <c r="I194" s="202">
        <v>7.1050100000000009</v>
      </c>
      <c r="J194" s="202">
        <v>7.3321199999999997</v>
      </c>
      <c r="K194" s="202">
        <v>6.8465199999999991</v>
      </c>
      <c r="L194" s="202">
        <v>6.7089408400000003</v>
      </c>
      <c r="M194" s="202">
        <v>7.2405481200000006</v>
      </c>
      <c r="N194" s="202">
        <v>7.2410426199999991</v>
      </c>
      <c r="O194" s="202">
        <v>6.8111737699999999</v>
      </c>
      <c r="P194" s="202">
        <v>6.8685555499999991</v>
      </c>
      <c r="Q194" s="202">
        <v>8.3992605199999986</v>
      </c>
      <c r="R194" s="202">
        <v>7.3869794600000001</v>
      </c>
      <c r="S194" s="202">
        <v>7.3742015799999994</v>
      </c>
      <c r="T194" s="202">
        <v>7.403185748606103</v>
      </c>
    </row>
    <row r="195" spans="1:20" ht="18" customHeight="1" thickBot="1">
      <c r="A195" s="202" t="s">
        <v>81</v>
      </c>
      <c r="B195" s="202">
        <v>3.7898912E-2</v>
      </c>
      <c r="C195" s="202">
        <v>4.30158E-2</v>
      </c>
      <c r="D195" s="202">
        <v>5.4372759999999999E-2</v>
      </c>
      <c r="E195" s="202">
        <v>6.3012750000000006E-2</v>
      </c>
      <c r="F195" s="202">
        <v>5.9135435E-2</v>
      </c>
      <c r="G195" s="202">
        <v>7.2396265000000001E-2</v>
      </c>
      <c r="H195" s="202">
        <v>3.1741077999999999E-2</v>
      </c>
      <c r="I195" s="202">
        <v>2.1726709E-2</v>
      </c>
      <c r="J195" s="202">
        <v>4.6077105E-2</v>
      </c>
      <c r="K195" s="202">
        <v>7.5842829E-2</v>
      </c>
      <c r="L195" s="202">
        <v>7.3623645000000001E-2</v>
      </c>
      <c r="M195" s="202">
        <v>3.1040347000000003E-2</v>
      </c>
      <c r="N195" s="202">
        <v>4.2051063E-2</v>
      </c>
      <c r="O195" s="202">
        <v>4.8515131999999996E-2</v>
      </c>
      <c r="P195" s="202">
        <v>0.114377469</v>
      </c>
      <c r="Q195" s="202">
        <v>4.8944426999999999E-2</v>
      </c>
      <c r="R195" s="202">
        <v>0.15491881200000002</v>
      </c>
      <c r="S195" s="202">
        <v>0.18</v>
      </c>
      <c r="T195" s="202">
        <v>0.10608023599999999</v>
      </c>
    </row>
    <row r="196" spans="1:20" ht="18" customHeight="1" thickBot="1">
      <c r="A196" s="197" t="s">
        <v>417</v>
      </c>
      <c r="B196" s="199">
        <v>9.010199923400009</v>
      </c>
      <c r="C196" s="199">
        <v>8.1205480747724081</v>
      </c>
      <c r="D196" s="199">
        <v>8.4698150596006734</v>
      </c>
      <c r="E196" s="199">
        <v>8.6699631529867585</v>
      </c>
      <c r="F196" s="199">
        <v>8.8651499724673322</v>
      </c>
      <c r="G196" s="199">
        <v>7.959777945589698</v>
      </c>
      <c r="H196" s="199">
        <v>7.9469390406776457</v>
      </c>
      <c r="I196" s="199">
        <v>7.737770434026916</v>
      </c>
      <c r="J196" s="199">
        <v>7.6773406822967294</v>
      </c>
      <c r="K196" s="199">
        <v>7.0994923244048964</v>
      </c>
      <c r="L196" s="199">
        <v>7.6029944279001729</v>
      </c>
      <c r="M196" s="199">
        <v>8.3161359187000823</v>
      </c>
      <c r="N196" s="199">
        <v>7.567808437480533</v>
      </c>
      <c r="O196" s="199">
        <v>7.1389304093368997</v>
      </c>
      <c r="P196" s="199">
        <v>7.1539638083149928</v>
      </c>
      <c r="Q196" s="199">
        <v>8.8032536449930863</v>
      </c>
      <c r="R196" s="199">
        <v>8.8040451987169472</v>
      </c>
      <c r="S196" s="199">
        <v>8.8456959366787444</v>
      </c>
      <c r="T196" s="199">
        <v>8.8347308678460958</v>
      </c>
    </row>
    <row r="197" spans="1:20" ht="18" customHeight="1" thickBot="1">
      <c r="A197" s="202" t="s">
        <v>371</v>
      </c>
      <c r="B197" s="202">
        <v>7.4936690736275988</v>
      </c>
      <c r="C197" s="202">
        <v>7.5470618071717341</v>
      </c>
      <c r="D197" s="202">
        <v>7.5792306966139176</v>
      </c>
      <c r="E197" s="202">
        <v>7.2498976255194263</v>
      </c>
      <c r="F197" s="202">
        <v>7.2619114918776351</v>
      </c>
      <c r="G197" s="202">
        <v>6.887299049912051</v>
      </c>
      <c r="H197" s="202">
        <v>7.0150041186507313</v>
      </c>
      <c r="I197" s="202">
        <v>7.1633117377301865</v>
      </c>
      <c r="J197" s="202">
        <v>7.0762015148918316</v>
      </c>
      <c r="K197" s="202">
        <v>5.9745634435047235</v>
      </c>
      <c r="L197" s="202">
        <v>6.2301189022000916</v>
      </c>
      <c r="M197" s="202">
        <v>7.7947742472195474</v>
      </c>
      <c r="N197" s="202">
        <v>7.0045091361436338</v>
      </c>
      <c r="O197" s="202">
        <v>6.7797824980219055</v>
      </c>
      <c r="P197" s="202">
        <v>6.5397824980219053</v>
      </c>
      <c r="Q197" s="202">
        <v>7.3511060691561401</v>
      </c>
      <c r="R197" s="202">
        <v>7.2550960122782016</v>
      </c>
      <c r="S197" s="202">
        <v>7.3759858439587518</v>
      </c>
      <c r="T197" s="202">
        <v>7.3810666686927036</v>
      </c>
    </row>
    <row r="198" spans="1:20" ht="18" customHeight="1" thickBot="1">
      <c r="A198" s="202" t="s">
        <v>80</v>
      </c>
      <c r="B198" s="202">
        <v>0.96211367999999986</v>
      </c>
      <c r="C198" s="202">
        <v>1.1000000000000001</v>
      </c>
      <c r="D198" s="202">
        <v>0.96833977520470327</v>
      </c>
      <c r="E198" s="202">
        <v>0.97165719343468893</v>
      </c>
      <c r="F198" s="202">
        <v>0.97458618389037355</v>
      </c>
      <c r="G198" s="202">
        <v>1.1000000000000001</v>
      </c>
      <c r="H198" s="202">
        <v>1.1000000000000001</v>
      </c>
      <c r="I198" s="202">
        <v>1.1000000000000001</v>
      </c>
      <c r="J198" s="202">
        <v>0.97726560334412715</v>
      </c>
      <c r="K198" s="202">
        <v>0.9803716789841932</v>
      </c>
      <c r="L198" s="202">
        <v>0.98259695526817603</v>
      </c>
      <c r="M198" s="202">
        <v>0.98532036806971912</v>
      </c>
      <c r="N198" s="202">
        <v>1.1499999999999999</v>
      </c>
      <c r="O198" s="202">
        <v>0.98867642886576557</v>
      </c>
      <c r="P198" s="202">
        <v>0.98867642886576557</v>
      </c>
      <c r="Q198" s="202">
        <v>1.1000000000000001</v>
      </c>
      <c r="R198" s="202">
        <v>1.1039899431220608</v>
      </c>
      <c r="S198" s="202">
        <v>1.1108797748026111</v>
      </c>
      <c r="T198" s="202">
        <v>1.1159605995365631</v>
      </c>
    </row>
    <row r="199" spans="1:20" ht="18" customHeight="1" thickBot="1">
      <c r="A199" s="202" t="s">
        <v>79</v>
      </c>
      <c r="B199" s="202">
        <v>0.5</v>
      </c>
      <c r="C199" s="202">
        <v>0.51585365853658538</v>
      </c>
      <c r="D199" s="202">
        <v>0.5108909214092141</v>
      </c>
      <c r="E199" s="202">
        <v>0.49471544715447158</v>
      </c>
      <c r="F199" s="202">
        <v>0.4611195799457995</v>
      </c>
      <c r="G199" s="202">
        <v>0.45638617886178862</v>
      </c>
      <c r="H199" s="202">
        <v>0.45187244326292647</v>
      </c>
      <c r="I199" s="202">
        <v>0.44701121972449359</v>
      </c>
      <c r="J199" s="202">
        <v>0.44707829421277845</v>
      </c>
      <c r="K199" s="202">
        <v>0.42686539716818667</v>
      </c>
      <c r="L199" s="202">
        <v>0.45468011517615181</v>
      </c>
      <c r="M199" s="202">
        <v>0.45468011517615181</v>
      </c>
      <c r="N199" s="202">
        <v>0.44996906045925888</v>
      </c>
      <c r="O199" s="202">
        <v>0.35</v>
      </c>
      <c r="P199" s="202">
        <v>0.35</v>
      </c>
      <c r="Q199" s="202">
        <v>0.35</v>
      </c>
      <c r="R199" s="202">
        <v>0.35</v>
      </c>
      <c r="S199" s="202">
        <v>0.35</v>
      </c>
      <c r="T199" s="202">
        <v>0.35</v>
      </c>
    </row>
    <row r="200" spans="1:20" ht="18" customHeight="1" thickBot="1">
      <c r="A200" s="202" t="s">
        <v>78</v>
      </c>
      <c r="B200" s="202">
        <v>0.1</v>
      </c>
      <c r="C200" s="202">
        <v>0.1</v>
      </c>
      <c r="D200" s="202">
        <v>0.1</v>
      </c>
      <c r="E200" s="202">
        <v>0.1</v>
      </c>
      <c r="F200" s="202">
        <v>0.1</v>
      </c>
      <c r="G200" s="202">
        <v>0.1</v>
      </c>
      <c r="H200" s="202">
        <v>9.9837036419479122E-2</v>
      </c>
      <c r="I200" s="202">
        <v>9.9975545795613907E-2</v>
      </c>
      <c r="J200" s="202">
        <v>0.10013554428115976</v>
      </c>
      <c r="K200" s="202">
        <v>0.10050457606221004</v>
      </c>
      <c r="L200" s="202">
        <v>0.1006822466590436</v>
      </c>
      <c r="M200" s="202">
        <v>0.10094004562302181</v>
      </c>
      <c r="N200" s="202">
        <v>0.10110606915614052</v>
      </c>
      <c r="O200" s="202">
        <v>0.10110606915614052</v>
      </c>
      <c r="P200" s="202">
        <v>0.10110606915614052</v>
      </c>
      <c r="Q200" s="202">
        <v>0.10110606915614052</v>
      </c>
      <c r="R200" s="202">
        <v>0.10110606915614052</v>
      </c>
      <c r="S200" s="202">
        <v>0.10110606915614052</v>
      </c>
      <c r="T200" s="202">
        <v>0.10110606915614052</v>
      </c>
    </row>
    <row r="201" spans="1:20" ht="18" customHeight="1" thickBot="1">
      <c r="A201" s="202" t="s">
        <v>76</v>
      </c>
      <c r="B201" s="202">
        <v>5.9315553936275993</v>
      </c>
      <c r="C201" s="202">
        <v>5.8312081486351488</v>
      </c>
      <c r="D201" s="202">
        <v>6</v>
      </c>
      <c r="E201" s="202">
        <v>5.6835249849302656</v>
      </c>
      <c r="F201" s="202">
        <v>5.726205728041462</v>
      </c>
      <c r="G201" s="202">
        <v>5.2309128710502621</v>
      </c>
      <c r="H201" s="202">
        <v>5.3632946389683251</v>
      </c>
      <c r="I201" s="202">
        <v>5.5163249722100787</v>
      </c>
      <c r="J201" s="202">
        <v>5.5517220730537664</v>
      </c>
      <c r="K201" s="202">
        <v>4.4668217912901333</v>
      </c>
      <c r="L201" s="202">
        <v>4.6921595850967197</v>
      </c>
      <c r="M201" s="202">
        <v>6.2538337183506547</v>
      </c>
      <c r="N201" s="202">
        <v>5.303434006528235</v>
      </c>
      <c r="O201" s="202">
        <v>5.34</v>
      </c>
      <c r="P201" s="202">
        <v>5.0999999999999996</v>
      </c>
      <c r="Q201" s="202">
        <v>5.8</v>
      </c>
      <c r="R201" s="202">
        <v>5.7</v>
      </c>
      <c r="S201" s="202">
        <v>5.8140000000000001</v>
      </c>
      <c r="T201" s="202">
        <v>5.8140000000000001</v>
      </c>
    </row>
    <row r="202" spans="1:20" ht="18" customHeight="1" thickBot="1">
      <c r="A202" s="202" t="s">
        <v>426</v>
      </c>
      <c r="B202" s="202">
        <v>7.0000000000000007E-2</v>
      </c>
      <c r="C202" s="202">
        <v>7.0000000000000007E-2</v>
      </c>
      <c r="D202" s="202">
        <v>7.0000000000000007E-2</v>
      </c>
      <c r="E202" s="202">
        <v>7.0000000000000007E-2</v>
      </c>
      <c r="F202" s="202">
        <v>7.0000000000000007E-2</v>
      </c>
      <c r="G202" s="202">
        <v>7.0000000000000007E-2</v>
      </c>
      <c r="H202" s="202">
        <v>7.0000000000000007E-2</v>
      </c>
      <c r="I202" s="202">
        <v>7.0000000000000007E-2</v>
      </c>
      <c r="J202" s="202">
        <v>7.0000000000000007E-2</v>
      </c>
      <c r="K202" s="202">
        <v>7.0000000000000007E-2</v>
      </c>
      <c r="L202" s="202">
        <v>7.0000000000000007E-2</v>
      </c>
      <c r="M202" s="202">
        <v>7.0000000000000007E-2</v>
      </c>
      <c r="N202" s="202">
        <v>7.0000000000000007E-2</v>
      </c>
      <c r="O202" s="202">
        <v>7.0000000000000007E-2</v>
      </c>
      <c r="P202" s="202">
        <v>4.1211333299999993E-2</v>
      </c>
      <c r="Q202" s="202">
        <v>5.0395563119999993E-2</v>
      </c>
      <c r="R202" s="202">
        <v>4.4321876760000004E-2</v>
      </c>
      <c r="S202" s="202">
        <v>4.4245209479999999E-2</v>
      </c>
      <c r="T202" s="202">
        <v>4.4419114491636616E-2</v>
      </c>
    </row>
    <row r="203" spans="1:20" ht="18" customHeight="1" thickBot="1">
      <c r="A203" s="202" t="s">
        <v>75</v>
      </c>
      <c r="B203" s="202">
        <v>0.34615857500000002</v>
      </c>
      <c r="C203" s="202">
        <v>0.113433968</v>
      </c>
      <c r="D203" s="202">
        <v>0.21257395999999998</v>
      </c>
      <c r="E203" s="202">
        <v>0.10263099000000001</v>
      </c>
      <c r="F203" s="202">
        <v>0.24976679999999998</v>
      </c>
      <c r="G203" s="202">
        <v>0.15226093299999999</v>
      </c>
      <c r="H203" s="202">
        <v>0.25090119699999996</v>
      </c>
      <c r="I203" s="202">
        <v>0.20531511900000002</v>
      </c>
      <c r="J203" s="202">
        <v>0.354009672</v>
      </c>
      <c r="K203" s="202">
        <v>0.23449893799999999</v>
      </c>
      <c r="L203" s="202">
        <v>0.25832807400000002</v>
      </c>
      <c r="M203" s="202">
        <v>0.16664691699999998</v>
      </c>
      <c r="N203" s="202">
        <v>0.214057794</v>
      </c>
      <c r="O203" s="202">
        <v>0.118117122</v>
      </c>
      <c r="P203" s="202">
        <v>0.21792127900000002</v>
      </c>
      <c r="Q203" s="202">
        <v>0.13960508600000002</v>
      </c>
      <c r="R203" s="202">
        <v>0.21313295300000001</v>
      </c>
      <c r="S203" s="202">
        <v>0.1</v>
      </c>
      <c r="T203" s="202">
        <v>0.15695172033333335</v>
      </c>
    </row>
    <row r="204" spans="1:20" ht="18" customHeight="1" thickBot="1">
      <c r="A204" s="197" t="s">
        <v>418</v>
      </c>
      <c r="B204" s="199">
        <v>7.9098276486275987</v>
      </c>
      <c r="C204" s="199">
        <v>7.7304957751717343</v>
      </c>
      <c r="D204" s="199">
        <v>7.8618046566139173</v>
      </c>
      <c r="E204" s="199">
        <v>7.4225286155194263</v>
      </c>
      <c r="F204" s="199">
        <v>7.5816782918776351</v>
      </c>
      <c r="G204" s="199">
        <v>7.1095599829120513</v>
      </c>
      <c r="H204" s="199">
        <v>7.3359053156507308</v>
      </c>
      <c r="I204" s="199">
        <v>7.4386268567301865</v>
      </c>
      <c r="J204" s="199">
        <v>7.500211186891832</v>
      </c>
      <c r="K204" s="199">
        <v>6.2790623815047235</v>
      </c>
      <c r="L204" s="199">
        <v>6.5584469762000914</v>
      </c>
      <c r="M204" s="199">
        <v>8.0314211642195481</v>
      </c>
      <c r="N204" s="199">
        <v>7.2885669301436335</v>
      </c>
      <c r="O204" s="199">
        <v>6.9678996200219059</v>
      </c>
      <c r="P204" s="199">
        <v>6.7989151103219054</v>
      </c>
      <c r="Q204" s="199">
        <v>7.54110671827614</v>
      </c>
      <c r="R204" s="199">
        <v>7.5125508420382019</v>
      </c>
      <c r="S204" s="199">
        <v>7.520231053438752</v>
      </c>
      <c r="T204" s="199">
        <v>7.5824375035176734</v>
      </c>
    </row>
    <row r="205" spans="1:20" ht="18" customHeight="1" thickBot="1">
      <c r="A205" s="209" t="s">
        <v>114</v>
      </c>
      <c r="B205" s="209">
        <v>1.1003722747724103</v>
      </c>
      <c r="C205" s="209">
        <v>0.39005229960067389</v>
      </c>
      <c r="D205" s="209">
        <v>0.60801040298675613</v>
      </c>
      <c r="E205" s="209">
        <v>1.2474345374673321</v>
      </c>
      <c r="F205" s="209">
        <v>1.2834716805896971</v>
      </c>
      <c r="G205" s="209">
        <v>0.85021796267764671</v>
      </c>
      <c r="H205" s="209">
        <v>0.61103372502691489</v>
      </c>
      <c r="I205" s="209">
        <v>0.29914357729672947</v>
      </c>
      <c r="J205" s="209">
        <v>0.17712949540489742</v>
      </c>
      <c r="K205" s="209">
        <v>0.8204299429001729</v>
      </c>
      <c r="L205" s="209">
        <v>1.0445474517000815</v>
      </c>
      <c r="M205" s="209">
        <v>0.28471475448053418</v>
      </c>
      <c r="N205" s="209">
        <v>0.27924150733689945</v>
      </c>
      <c r="O205" s="209">
        <v>0.17103078931499383</v>
      </c>
      <c r="P205" s="209">
        <v>0.35504869799308736</v>
      </c>
      <c r="Q205" s="209">
        <v>1.2621469267169463</v>
      </c>
      <c r="R205" s="209">
        <v>1.2914943566787453</v>
      </c>
      <c r="S205" s="209">
        <v>1.3254648832399925</v>
      </c>
      <c r="T205" s="209">
        <v>1.2522933643284224</v>
      </c>
    </row>
    <row r="206" spans="1:20" ht="18" customHeight="1" thickBot="1">
      <c r="A206" s="202" t="s">
        <v>74</v>
      </c>
      <c r="B206" s="202">
        <v>1.1003722747724103</v>
      </c>
      <c r="C206" s="202">
        <v>0.39005229960067389</v>
      </c>
      <c r="D206" s="202">
        <v>0.60801040298675613</v>
      </c>
      <c r="E206" s="202">
        <v>1.2474345374673321</v>
      </c>
      <c r="F206" s="202">
        <v>1.2834716805896971</v>
      </c>
      <c r="G206" s="202">
        <v>0.85021796267764671</v>
      </c>
      <c r="H206" s="202">
        <v>0.61103372502691489</v>
      </c>
      <c r="I206" s="202">
        <v>0.29914357729672947</v>
      </c>
      <c r="J206" s="202">
        <v>0.17712949540489742</v>
      </c>
      <c r="K206" s="202">
        <v>0.8204299429001729</v>
      </c>
      <c r="L206" s="202">
        <v>1.0445474517000815</v>
      </c>
      <c r="M206" s="202">
        <v>0.28471475448053418</v>
      </c>
      <c r="N206" s="202">
        <v>0.27924150733689945</v>
      </c>
      <c r="O206" s="202">
        <v>0.17103078931499383</v>
      </c>
      <c r="P206" s="202">
        <v>0.35504869799308736</v>
      </c>
      <c r="Q206" s="202">
        <v>1.2621469267169463</v>
      </c>
      <c r="R206" s="202">
        <v>1.2914943566787453</v>
      </c>
      <c r="S206" s="202">
        <v>1.3254648832399925</v>
      </c>
      <c r="T206" s="202">
        <v>1.2522933643284224</v>
      </c>
    </row>
    <row r="207" spans="1:20" ht="18" customHeight="1">
      <c r="A207" s="200" t="s">
        <v>29</v>
      </c>
      <c r="B207" s="201">
        <f t="shared" ref="B207:T207" si="15">B194/B197*100</f>
        <v>97.179631612351315</v>
      </c>
      <c r="C207" s="201">
        <f t="shared" si="15"/>
        <v>92.448692991619936</v>
      </c>
      <c r="D207" s="201">
        <f t="shared" si="15"/>
        <v>105.88660407955925</v>
      </c>
      <c r="E207" s="201">
        <f t="shared" si="15"/>
        <v>110.33176484925755</v>
      </c>
      <c r="F207" s="201">
        <f t="shared" si="15"/>
        <v>104.08526747336684</v>
      </c>
      <c r="G207" s="201">
        <f t="shared" si="15"/>
        <v>95.885338390879525</v>
      </c>
      <c r="H207" s="201">
        <f t="shared" si="15"/>
        <v>100.7124141412319</v>
      </c>
      <c r="I207" s="201">
        <f t="shared" si="15"/>
        <v>99.186106372795393</v>
      </c>
      <c r="J207" s="201">
        <f t="shared" si="15"/>
        <v>103.61660821232392</v>
      </c>
      <c r="K207" s="201">
        <f t="shared" si="15"/>
        <v>114.59448150045553</v>
      </c>
      <c r="L207" s="201">
        <f t="shared" si="15"/>
        <v>107.6855987071261</v>
      </c>
      <c r="M207" s="201">
        <f t="shared" si="15"/>
        <v>92.889773203922573</v>
      </c>
      <c r="N207" s="201">
        <f t="shared" si="15"/>
        <v>103.37687451410179</v>
      </c>
      <c r="O207" s="201">
        <f t="shared" si="15"/>
        <v>100.46301296519842</v>
      </c>
      <c r="P207" s="201">
        <f t="shared" si="15"/>
        <v>105.02727807962327</v>
      </c>
      <c r="Q207" s="201">
        <f t="shared" si="15"/>
        <v>114.25845908062348</v>
      </c>
      <c r="R207" s="201">
        <f t="shared" si="15"/>
        <v>101.81780430608507</v>
      </c>
      <c r="S207" s="201">
        <f t="shared" si="15"/>
        <v>99.975809823981507</v>
      </c>
      <c r="T207" s="201">
        <f t="shared" si="15"/>
        <v>100.29967321670755</v>
      </c>
    </row>
    <row r="208" spans="1:20" ht="18" customHeight="1">
      <c r="A208" s="584" t="s">
        <v>942</v>
      </c>
      <c r="B208" s="6"/>
      <c r="C208" s="6"/>
      <c r="D208" s="6"/>
      <c r="E208" s="6"/>
      <c r="F208" s="6"/>
      <c r="G208" s="6"/>
      <c r="H208" s="6"/>
      <c r="I208" s="6"/>
      <c r="J208" s="6"/>
      <c r="K208" s="6"/>
    </row>
    <row r="209" spans="1:24" ht="18" customHeight="1">
      <c r="A209" s="627" t="s">
        <v>1235</v>
      </c>
      <c r="B209" s="6"/>
      <c r="C209" s="6"/>
      <c r="D209" s="6"/>
      <c r="E209" s="6"/>
      <c r="F209" s="6"/>
      <c r="G209" s="6"/>
      <c r="H209" s="6"/>
      <c r="I209" s="6"/>
      <c r="J209" s="6"/>
      <c r="K209" s="6"/>
    </row>
    <row r="210" spans="1:24" ht="18" customHeight="1">
      <c r="A210" s="584" t="str">
        <f>+A185</f>
        <v>Note 3: before 2012/2013 Croatia is not included in EU figures.</v>
      </c>
    </row>
    <row r="212" spans="1:24" ht="18" customHeight="1">
      <c r="A212" s="2" t="s">
        <v>192</v>
      </c>
      <c r="B212" s="2"/>
      <c r="C212" s="2"/>
      <c r="D212" s="2"/>
      <c r="E212" s="2"/>
      <c r="F212" s="2"/>
      <c r="G212" s="3"/>
      <c r="H212" s="3"/>
      <c r="I212" s="3"/>
      <c r="J212" s="3"/>
      <c r="K212" s="3"/>
    </row>
    <row r="213" spans="1:24" ht="18" customHeight="1">
      <c r="A213" s="203"/>
      <c r="B213" s="204"/>
      <c r="C213" s="205"/>
      <c r="D213" s="205"/>
      <c r="E213" s="205"/>
      <c r="F213" s="205"/>
      <c r="G213" s="205"/>
      <c r="H213" s="205"/>
      <c r="I213" s="206" t="s">
        <v>192</v>
      </c>
      <c r="J213" s="205"/>
      <c r="K213" s="205"/>
      <c r="L213" s="205"/>
      <c r="M213" s="205"/>
      <c r="N213" s="205"/>
      <c r="O213" s="205"/>
      <c r="P213" s="205"/>
      <c r="Q213" s="205"/>
      <c r="R213" s="205"/>
      <c r="S213" s="205"/>
      <c r="T213" s="205"/>
    </row>
    <row r="214" spans="1:24" ht="18" customHeight="1" thickBot="1">
      <c r="A214" s="203"/>
      <c r="B214" s="395" t="str">
        <f t="shared" ref="B214:T214" si="16">B4</f>
        <v>2005/2006</v>
      </c>
      <c r="C214" s="395" t="str">
        <f t="shared" si="16"/>
        <v>2006/2007</v>
      </c>
      <c r="D214" s="395" t="str">
        <f t="shared" si="16"/>
        <v>2007/2008</v>
      </c>
      <c r="E214" s="395" t="str">
        <f t="shared" si="16"/>
        <v>2008/2009</v>
      </c>
      <c r="F214" s="395" t="str">
        <f t="shared" si="16"/>
        <v>2009/2010</v>
      </c>
      <c r="G214" s="395" t="str">
        <f t="shared" si="16"/>
        <v>2010/2011</v>
      </c>
      <c r="H214" s="395" t="str">
        <f t="shared" si="16"/>
        <v>2011/2012</v>
      </c>
      <c r="I214" s="395" t="str">
        <f t="shared" si="16"/>
        <v>2012/2013</v>
      </c>
      <c r="J214" s="395" t="str">
        <f t="shared" si="16"/>
        <v>2013/2014</v>
      </c>
      <c r="K214" s="395" t="str">
        <f t="shared" si="16"/>
        <v>2014/2015</v>
      </c>
      <c r="L214" s="395" t="str">
        <f t="shared" si="16"/>
        <v>2015/2016</v>
      </c>
      <c r="M214" s="395" t="str">
        <f t="shared" si="16"/>
        <v>2016/2017</v>
      </c>
      <c r="N214" s="395" t="str">
        <f t="shared" si="16"/>
        <v>2017/2018</v>
      </c>
      <c r="O214" s="395" t="str">
        <f t="shared" si="16"/>
        <v>2018/2019</v>
      </c>
      <c r="P214" s="395" t="str">
        <f t="shared" si="16"/>
        <v>2019/2020</v>
      </c>
      <c r="Q214" s="395" t="str">
        <f t="shared" si="16"/>
        <v>2020/2021</v>
      </c>
      <c r="R214" s="395" t="str">
        <f t="shared" si="16"/>
        <v>2021/2022</v>
      </c>
      <c r="S214" s="395" t="str">
        <f t="shared" si="16"/>
        <v>2022/2023e</v>
      </c>
      <c r="T214" s="394" t="str">
        <f t="shared" si="16"/>
        <v>2023/2024f</v>
      </c>
    </row>
    <row r="215" spans="1:24" s="93" customFormat="1" ht="18" customHeight="1" thickBot="1">
      <c r="A215" s="202" t="s">
        <v>1108</v>
      </c>
      <c r="B215" s="581">
        <v>2584.3599999999992</v>
      </c>
      <c r="C215" s="581">
        <v>2427.7299999999996</v>
      </c>
      <c r="D215" s="581">
        <v>2507.14</v>
      </c>
      <c r="E215" s="581">
        <v>2659.7899999999995</v>
      </c>
      <c r="F215" s="581">
        <v>2869.72</v>
      </c>
      <c r="G215" s="581">
        <v>2705.5599999999995</v>
      </c>
      <c r="H215" s="581">
        <v>2609.5099999999998</v>
      </c>
      <c r="I215" s="581">
        <v>2517.1799999999998</v>
      </c>
      <c r="J215" s="581">
        <v>2737.81</v>
      </c>
      <c r="K215" s="581">
        <v>2942.2366666666667</v>
      </c>
      <c r="L215" s="581">
        <v>3108.5488888888885</v>
      </c>
      <c r="M215" s="581">
        <v>2900.2800000000007</v>
      </c>
      <c r="N215" s="581">
        <v>2748.83</v>
      </c>
      <c r="O215" s="581">
        <v>2600.2799999999997</v>
      </c>
      <c r="P215" s="581">
        <v>2753.94</v>
      </c>
      <c r="Q215" s="581">
        <v>2753.4599999999996</v>
      </c>
      <c r="R215" s="581">
        <v>2654.7200000000007</v>
      </c>
      <c r="S215" s="581">
        <v>2579.16</v>
      </c>
      <c r="T215" s="581">
        <v>2514.5666666666671</v>
      </c>
    </row>
    <row r="216" spans="1:24" ht="18" customHeight="1" thickBot="1">
      <c r="A216" s="202" t="s">
        <v>130</v>
      </c>
      <c r="B216" s="392">
        <v>4.0295082728412455</v>
      </c>
      <c r="C216" s="392">
        <v>3.6061547206649842</v>
      </c>
      <c r="D216" s="392">
        <v>3.8210191692526156</v>
      </c>
      <c r="E216" s="392">
        <v>4.1206072659871653</v>
      </c>
      <c r="F216" s="392">
        <v>4.1849065414047377</v>
      </c>
      <c r="G216" s="392">
        <v>3.9476522420497067</v>
      </c>
      <c r="H216" s="392">
        <v>3.8604757214956056</v>
      </c>
      <c r="I216" s="392">
        <v>3.9930438029858815</v>
      </c>
      <c r="J216" s="392">
        <v>4.1715020399516405</v>
      </c>
      <c r="K216" s="392">
        <v>4.4613032488888829</v>
      </c>
      <c r="L216" s="392">
        <v>4.0777193645909815</v>
      </c>
      <c r="M216" s="392">
        <v>4.0633283682954753</v>
      </c>
      <c r="N216" s="392">
        <v>4.2366679641884</v>
      </c>
      <c r="O216" s="392">
        <v>3.7573761287245997</v>
      </c>
      <c r="P216" s="392">
        <v>4.0680552226991145</v>
      </c>
      <c r="Q216" s="392">
        <v>4.4833082739535008</v>
      </c>
      <c r="R216" s="392">
        <v>4.3981926530858217</v>
      </c>
      <c r="S216" s="392">
        <v>4.4182951038322562</v>
      </c>
      <c r="T216" s="392">
        <v>4.3889764886662483</v>
      </c>
    </row>
    <row r="217" spans="1:24" ht="18" customHeight="1" thickBot="1">
      <c r="A217" s="197" t="s">
        <v>83</v>
      </c>
      <c r="B217" s="198">
        <v>1.4681339850000006</v>
      </c>
      <c r="C217" s="198">
        <v>1.9430365969646051</v>
      </c>
      <c r="D217" s="198">
        <v>1.0537980180437714</v>
      </c>
      <c r="E217" s="198">
        <v>0.65619916508440035</v>
      </c>
      <c r="F217" s="198">
        <v>0.79434149096018203</v>
      </c>
      <c r="G217" s="198">
        <v>1.1129509345421624</v>
      </c>
      <c r="H217" s="198">
        <v>0.80622230267701944</v>
      </c>
      <c r="I217" s="198">
        <v>0.55449966654729899</v>
      </c>
      <c r="J217" s="198">
        <v>0.54550310806608593</v>
      </c>
      <c r="K217" s="198">
        <v>0.5017392492592414</v>
      </c>
      <c r="L217" s="198">
        <v>1.0440285734954031</v>
      </c>
      <c r="M217" s="198">
        <v>1.4247609393301097</v>
      </c>
      <c r="N217" s="198">
        <v>0.91694946109791253</v>
      </c>
      <c r="O217" s="198">
        <v>0.29857493317203065</v>
      </c>
      <c r="P217" s="198">
        <v>1.0275033407586065E-2</v>
      </c>
      <c r="Q217" s="198">
        <v>1.815040415492513</v>
      </c>
      <c r="R217" s="198">
        <v>2.136899844980011</v>
      </c>
      <c r="S217" s="198">
        <v>2.0139813648913698</v>
      </c>
      <c r="T217" s="198">
        <v>1.6147211394342413</v>
      </c>
      <c r="U217" s="83"/>
      <c r="V217" s="83"/>
      <c r="W217" s="83"/>
      <c r="X217" s="83"/>
    </row>
    <row r="218" spans="1:24" s="93" customFormat="1" ht="18" customHeight="1" thickBot="1">
      <c r="A218" s="202" t="s">
        <v>190</v>
      </c>
      <c r="B218" s="202">
        <v>10.413699999999999</v>
      </c>
      <c r="C218" s="202">
        <v>8.7474799999999995</v>
      </c>
      <c r="D218" s="202">
        <v>9.5702800000000021</v>
      </c>
      <c r="E218" s="202">
        <v>10.947419999999999</v>
      </c>
      <c r="F218" s="202">
        <v>11.996920000000001</v>
      </c>
      <c r="G218" s="202">
        <v>10.647050000000004</v>
      </c>
      <c r="H218" s="202">
        <v>10.038799999999997</v>
      </c>
      <c r="I218" s="202">
        <v>10.051210000000001</v>
      </c>
      <c r="J218" s="202">
        <v>11.420780000000001</v>
      </c>
      <c r="K218" s="202">
        <v>13.126209999999997</v>
      </c>
      <c r="L218" s="202">
        <v>12.675789999999999</v>
      </c>
      <c r="M218" s="202">
        <v>11.784790000000003</v>
      </c>
      <c r="N218" s="202">
        <v>11.64588</v>
      </c>
      <c r="O218" s="202">
        <v>9.7702300000000015</v>
      </c>
      <c r="P218" s="202">
        <v>11.203179999999998</v>
      </c>
      <c r="Q218" s="202">
        <v>12.344610000000005</v>
      </c>
      <c r="R218" s="202">
        <v>11.675969999999996</v>
      </c>
      <c r="S218" s="202">
        <v>11.395490000000002</v>
      </c>
      <c r="T218" s="202">
        <v>11.036373979183862</v>
      </c>
    </row>
    <row r="219" spans="1:24" ht="18" customHeight="1" thickBot="1">
      <c r="A219" s="202" t="s">
        <v>82</v>
      </c>
      <c r="B219" s="202">
        <v>10.213699999999999</v>
      </c>
      <c r="C219" s="202">
        <v>8.5474800000000002</v>
      </c>
      <c r="D219" s="202">
        <v>9.3702800000000028</v>
      </c>
      <c r="E219" s="202">
        <v>10.74742</v>
      </c>
      <c r="F219" s="202">
        <v>11.796920000000002</v>
      </c>
      <c r="G219" s="202">
        <v>10.447050000000004</v>
      </c>
      <c r="H219" s="202">
        <v>9.8387999999999973</v>
      </c>
      <c r="I219" s="202">
        <v>9.7968500000000009</v>
      </c>
      <c r="J219" s="202">
        <v>11.220780000000001</v>
      </c>
      <c r="K219" s="202">
        <v>12.926209999999998</v>
      </c>
      <c r="L219" s="202">
        <v>12.422274199999999</v>
      </c>
      <c r="M219" s="202">
        <v>11.549094200000003</v>
      </c>
      <c r="N219" s="202">
        <v>11.4129624</v>
      </c>
      <c r="O219" s="202">
        <v>9.5748254000000017</v>
      </c>
      <c r="P219" s="202">
        <v>10.979116399999997</v>
      </c>
      <c r="Q219" s="202">
        <v>12.097717800000005</v>
      </c>
      <c r="R219" s="202">
        <v>11.442450599999995</v>
      </c>
      <c r="S219" s="202">
        <v>11.167580200000002</v>
      </c>
      <c r="T219" s="202">
        <v>10.815646499600184</v>
      </c>
    </row>
    <row r="220" spans="1:24" ht="18" customHeight="1" thickBot="1">
      <c r="A220" s="202" t="s">
        <v>81</v>
      </c>
      <c r="B220" s="202">
        <v>6.3899999999999995E-5</v>
      </c>
      <c r="C220" s="202">
        <v>3.1300000000000002E-5</v>
      </c>
      <c r="D220" s="202">
        <v>3.0300000000000001E-5</v>
      </c>
      <c r="E220" s="202">
        <v>8.2900000000000009E-5</v>
      </c>
      <c r="F220" s="202">
        <v>4.7046999999999999E-5</v>
      </c>
      <c r="G220" s="202">
        <v>1.8302699999999999E-4</v>
      </c>
      <c r="H220" s="202">
        <v>4.6535100000000002E-4</v>
      </c>
      <c r="I220" s="202">
        <v>4.4486500000000002E-4</v>
      </c>
      <c r="J220" s="202">
        <v>3.6230799999999999E-4</v>
      </c>
      <c r="K220" s="202">
        <v>2.8970900000000003E-4</v>
      </c>
      <c r="L220" s="202">
        <v>1.0874599999999999E-4</v>
      </c>
      <c r="M220" s="202">
        <v>1.65026E-4</v>
      </c>
      <c r="N220" s="202">
        <v>8.44074E-4</v>
      </c>
      <c r="O220" s="202">
        <v>3.7743719999999998E-3</v>
      </c>
      <c r="P220" s="202">
        <v>6.6285900000000002E-4</v>
      </c>
      <c r="Q220" s="202">
        <v>1.5620900000000004E-4</v>
      </c>
      <c r="R220" s="202">
        <v>3.031836E-3</v>
      </c>
      <c r="S220" s="202">
        <v>1.512923E-3</v>
      </c>
      <c r="T220" s="202">
        <v>1.7358726666666664E-3</v>
      </c>
    </row>
    <row r="221" spans="1:24" ht="18" customHeight="1" thickBot="1">
      <c r="A221" s="197" t="s">
        <v>417</v>
      </c>
      <c r="B221" s="199">
        <v>11.681897885000001</v>
      </c>
      <c r="C221" s="199">
        <v>10.490547896964605</v>
      </c>
      <c r="D221" s="199">
        <v>10.424108318043775</v>
      </c>
      <c r="E221" s="199">
        <v>11.403702065084401</v>
      </c>
      <c r="F221" s="199">
        <v>12.591308537960185</v>
      </c>
      <c r="G221" s="199">
        <v>11.560183961542167</v>
      </c>
      <c r="H221" s="199">
        <v>10.645487653677018</v>
      </c>
      <c r="I221" s="199">
        <v>10.3517945315473</v>
      </c>
      <c r="J221" s="199">
        <v>11.766645416066087</v>
      </c>
      <c r="K221" s="199">
        <v>13.428238958259239</v>
      </c>
      <c r="L221" s="199">
        <v>13.466411519495402</v>
      </c>
      <c r="M221" s="199">
        <v>12.974020165330112</v>
      </c>
      <c r="N221" s="199">
        <v>12.330755935097912</v>
      </c>
      <c r="O221" s="199">
        <v>9.8771747051720329</v>
      </c>
      <c r="P221" s="199">
        <v>10.990054292407583</v>
      </c>
      <c r="Q221" s="199">
        <v>13.912914424492518</v>
      </c>
      <c r="R221" s="199">
        <v>13.582382280980006</v>
      </c>
      <c r="S221" s="199">
        <v>13.183074487891371</v>
      </c>
      <c r="T221" s="199">
        <v>12.432103511701092</v>
      </c>
    </row>
    <row r="222" spans="1:24" ht="18" customHeight="1" thickBot="1">
      <c r="A222" s="202" t="s">
        <v>371</v>
      </c>
      <c r="B222" s="202">
        <v>9.6421151680353958</v>
      </c>
      <c r="C222" s="202">
        <v>9.3440142789208345</v>
      </c>
      <c r="D222" s="202">
        <v>9.6750419529593739</v>
      </c>
      <c r="E222" s="202">
        <v>10.514005874124219</v>
      </c>
      <c r="F222" s="202">
        <v>11.386039315418023</v>
      </c>
      <c r="G222" s="202">
        <v>10.662322830865147</v>
      </c>
      <c r="H222" s="202">
        <v>9.9992225751297195</v>
      </c>
      <c r="I222" s="202">
        <v>9.7133972064812149</v>
      </c>
      <c r="J222" s="202">
        <v>11.172424418806845</v>
      </c>
      <c r="K222" s="202">
        <v>12.293021001763837</v>
      </c>
      <c r="L222" s="202">
        <v>11.949085858165292</v>
      </c>
      <c r="M222" s="202">
        <v>11.964819191232198</v>
      </c>
      <c r="N222" s="202">
        <v>11.938931945925882</v>
      </c>
      <c r="O222" s="202">
        <v>9.7751836587644476</v>
      </c>
      <c r="P222" s="202">
        <v>9.0963422405150709</v>
      </c>
      <c r="Q222" s="202">
        <v>11.696463987712507</v>
      </c>
      <c r="R222" s="202">
        <v>11.496430259488637</v>
      </c>
      <c r="S222" s="202">
        <v>11.496838102590463</v>
      </c>
      <c r="T222" s="202">
        <v>11.497075849345775</v>
      </c>
    </row>
    <row r="223" spans="1:24" ht="18" customHeight="1" thickBot="1">
      <c r="A223" s="202" t="s">
        <v>80</v>
      </c>
      <c r="B223" s="202">
        <v>0</v>
      </c>
      <c r="C223" s="202">
        <v>0.05</v>
      </c>
      <c r="D223" s="202">
        <v>5.0210000000000005E-2</v>
      </c>
      <c r="E223" s="202">
        <v>5.0420882000000007E-2</v>
      </c>
      <c r="F223" s="202">
        <v>5.0632649704400005E-2</v>
      </c>
      <c r="G223" s="202">
        <v>5.0845306833158486E-2</v>
      </c>
      <c r="H223" s="202">
        <v>5.0997326615937429E-2</v>
      </c>
      <c r="I223" s="202">
        <v>5.0832873017904769E-2</v>
      </c>
      <c r="J223" s="202">
        <v>5.0914224738808959E-2</v>
      </c>
      <c r="K223" s="202">
        <v>5.1101860080195849E-2</v>
      </c>
      <c r="L223" s="202">
        <v>5.1192197240308178E-2</v>
      </c>
      <c r="M223" s="202">
        <v>5.1323275914555599E-2</v>
      </c>
      <c r="N223" s="202">
        <v>5.140769108938506E-2</v>
      </c>
      <c r="O223" s="202">
        <v>5.1485474780694873E-2</v>
      </c>
      <c r="P223" s="202">
        <v>5.1485474780694873E-2</v>
      </c>
      <c r="Q223" s="202">
        <v>5.1607221978132591E-2</v>
      </c>
      <c r="R223" s="202">
        <v>5.1573493754260596E-2</v>
      </c>
      <c r="S223" s="202">
        <v>5.1981336856086427E-2</v>
      </c>
      <c r="T223" s="202">
        <v>5.2219083611399549E-2</v>
      </c>
    </row>
    <row r="224" spans="1:24" ht="18" customHeight="1" thickBot="1">
      <c r="A224" s="202" t="s">
        <v>79</v>
      </c>
      <c r="B224" s="202">
        <v>0.48</v>
      </c>
      <c r="C224" s="202">
        <v>0.49603673034352713</v>
      </c>
      <c r="D224" s="202">
        <v>0.52635894072312872</v>
      </c>
      <c r="E224" s="202">
        <v>0.56701156021972632</v>
      </c>
      <c r="F224" s="202">
        <v>0.5355087316553252</v>
      </c>
      <c r="G224" s="202">
        <v>0.51150499303107344</v>
      </c>
      <c r="H224" s="202">
        <v>0.51643081579265027</v>
      </c>
      <c r="I224" s="202">
        <v>0.49788299003665287</v>
      </c>
      <c r="J224" s="202">
        <v>0.54100776717100896</v>
      </c>
      <c r="K224" s="202">
        <v>0.58107600324790154</v>
      </c>
      <c r="L224" s="202">
        <v>0.47557150118881703</v>
      </c>
      <c r="M224" s="202">
        <v>0.47557150118881703</v>
      </c>
      <c r="N224" s="202">
        <v>0.54286326904115911</v>
      </c>
      <c r="O224" s="202">
        <v>0.5</v>
      </c>
      <c r="P224" s="202">
        <v>0.5</v>
      </c>
      <c r="Q224" s="202">
        <v>0.5</v>
      </c>
      <c r="R224" s="202">
        <v>0.5</v>
      </c>
      <c r="S224" s="202">
        <v>0.5</v>
      </c>
      <c r="T224" s="202">
        <v>0.5</v>
      </c>
    </row>
    <row r="225" spans="1:20" ht="18" customHeight="1" thickBot="1">
      <c r="A225" s="202" t="s">
        <v>78</v>
      </c>
      <c r="B225" s="202">
        <v>0.1</v>
      </c>
      <c r="C225" s="202">
        <v>0.1</v>
      </c>
      <c r="D225" s="202">
        <v>0.1</v>
      </c>
      <c r="E225" s="202">
        <v>0.30000000000000004</v>
      </c>
      <c r="F225" s="202">
        <v>0.4</v>
      </c>
      <c r="G225" s="202">
        <v>0.5</v>
      </c>
      <c r="H225" s="202">
        <v>0.33183687317013044</v>
      </c>
      <c r="I225" s="202">
        <v>0.36471089005876955</v>
      </c>
      <c r="J225" s="202">
        <v>0.38067532208724725</v>
      </c>
      <c r="K225" s="202">
        <v>0.36087014103973797</v>
      </c>
      <c r="L225" s="202">
        <v>0.42233971143878346</v>
      </c>
      <c r="M225" s="202">
        <v>0.43798281372113723</v>
      </c>
      <c r="N225" s="202">
        <v>0.44485676573437544</v>
      </c>
      <c r="O225" s="202">
        <v>0.44485676573437544</v>
      </c>
      <c r="P225" s="202">
        <v>0.44485676573437544</v>
      </c>
      <c r="Q225" s="202">
        <v>0.44485676573437544</v>
      </c>
      <c r="R225" s="202">
        <v>0.44485676573437544</v>
      </c>
      <c r="S225" s="202">
        <v>0.44485676573437544</v>
      </c>
      <c r="T225" s="202">
        <v>0.44485676573437544</v>
      </c>
    </row>
    <row r="226" spans="1:20" ht="18" customHeight="1" thickBot="1">
      <c r="A226" s="202" t="s">
        <v>77</v>
      </c>
      <c r="B226" s="202">
        <v>0.02</v>
      </c>
      <c r="C226" s="202">
        <v>0.02</v>
      </c>
      <c r="D226" s="202">
        <v>2.1400000000000002E-2</v>
      </c>
      <c r="E226" s="202">
        <v>2.3625600000000004E-2</v>
      </c>
      <c r="F226" s="202">
        <v>2.3625600000000004E-2</v>
      </c>
      <c r="G226" s="202">
        <v>2.3557756182108765E-2</v>
      </c>
      <c r="H226" s="202">
        <v>2.4668380109185008E-2</v>
      </c>
      <c r="I226" s="202">
        <v>2.5154435743992901E-2</v>
      </c>
      <c r="J226" s="202">
        <v>3.0697583266171637E-2</v>
      </c>
      <c r="K226" s="202">
        <v>3.3345529833190286E-2</v>
      </c>
      <c r="L226" s="202">
        <v>2.3855380549881632E-2</v>
      </c>
      <c r="M226" s="202">
        <v>2.3855380549881632E-2</v>
      </c>
      <c r="N226" s="202">
        <v>2.8605430751128948E-2</v>
      </c>
      <c r="O226" s="202">
        <v>2.8605430751128948E-2</v>
      </c>
      <c r="P226" s="202">
        <v>2.8605430751128948E-2</v>
      </c>
      <c r="Q226" s="202">
        <v>2.8605430751128948E-2</v>
      </c>
      <c r="R226" s="202">
        <v>2.8605430751128948E-2</v>
      </c>
      <c r="S226" s="202">
        <v>2.8605430751128948E-2</v>
      </c>
      <c r="T226" s="202">
        <v>2.8605430751128948E-2</v>
      </c>
    </row>
    <row r="227" spans="1:20" ht="18" customHeight="1" thickBot="1">
      <c r="A227" s="202" t="s">
        <v>76</v>
      </c>
      <c r="B227" s="202">
        <v>9.0621151680353957</v>
      </c>
      <c r="C227" s="202">
        <v>8.6979775485773079</v>
      </c>
      <c r="D227" s="202">
        <v>8.9984730122362446</v>
      </c>
      <c r="E227" s="202">
        <v>9.596573431904492</v>
      </c>
      <c r="F227" s="202">
        <v>10.399897934058297</v>
      </c>
      <c r="G227" s="202">
        <v>9.5999725310009154</v>
      </c>
      <c r="H227" s="202">
        <v>9.0999575595510009</v>
      </c>
      <c r="I227" s="202">
        <v>8.7999704533678873</v>
      </c>
      <c r="J227" s="202">
        <v>10.199827104809779</v>
      </c>
      <c r="K227" s="202">
        <v>11.299972997396001</v>
      </c>
      <c r="L227" s="202">
        <v>10.999982448297382</v>
      </c>
      <c r="M227" s="202">
        <v>10.999941600407688</v>
      </c>
      <c r="N227" s="202">
        <v>10.899804220060963</v>
      </c>
      <c r="O227" s="202">
        <v>8.7788414182493781</v>
      </c>
      <c r="P227" s="202">
        <v>8.1</v>
      </c>
      <c r="Q227" s="202">
        <v>10.7</v>
      </c>
      <c r="R227" s="202">
        <v>10.5</v>
      </c>
      <c r="S227" s="202">
        <v>10.5</v>
      </c>
      <c r="T227" s="202">
        <v>10.5</v>
      </c>
    </row>
    <row r="228" spans="1:20" ht="18" customHeight="1" thickBot="1">
      <c r="A228" s="202" t="s">
        <v>426</v>
      </c>
      <c r="B228" s="202">
        <v>0.09</v>
      </c>
      <c r="C228" s="202">
        <v>0.09</v>
      </c>
      <c r="D228" s="202">
        <v>0.09</v>
      </c>
      <c r="E228" s="202">
        <v>0.09</v>
      </c>
      <c r="F228" s="202">
        <v>0.09</v>
      </c>
      <c r="G228" s="202">
        <v>0.09</v>
      </c>
      <c r="H228" s="202">
        <v>0.09</v>
      </c>
      <c r="I228" s="202">
        <v>0.09</v>
      </c>
      <c r="J228" s="202">
        <v>0.09</v>
      </c>
      <c r="K228" s="202">
        <v>0.09</v>
      </c>
      <c r="L228" s="202">
        <v>0.09</v>
      </c>
      <c r="M228" s="202">
        <v>0.09</v>
      </c>
      <c r="N228" s="202">
        <v>0.09</v>
      </c>
      <c r="O228" s="202">
        <v>0.09</v>
      </c>
      <c r="P228" s="202">
        <v>6.5874698399999987E-2</v>
      </c>
      <c r="Q228" s="202">
        <v>7.2586306800000028E-2</v>
      </c>
      <c r="R228" s="202">
        <v>6.8654703599999978E-2</v>
      </c>
      <c r="S228" s="202">
        <v>6.7005481200000008E-2</v>
      </c>
      <c r="T228" s="202">
        <v>6.4893878997601101E-2</v>
      </c>
    </row>
    <row r="229" spans="1:20" ht="18" customHeight="1" thickBot="1">
      <c r="A229" s="202" t="s">
        <v>75</v>
      </c>
      <c r="B229" s="202">
        <v>6.7461199999999995E-3</v>
      </c>
      <c r="C229" s="202">
        <v>2.7355999999999999E-3</v>
      </c>
      <c r="D229" s="202">
        <v>2.8671999999999999E-3</v>
      </c>
      <c r="E229" s="202">
        <v>5.3546999999999996E-3</v>
      </c>
      <c r="F229" s="202">
        <v>2.3182879999999999E-3</v>
      </c>
      <c r="G229" s="202">
        <v>1.6388279999999999E-3</v>
      </c>
      <c r="H229" s="202">
        <v>1.7654120000000001E-3</v>
      </c>
      <c r="I229" s="202">
        <v>2.8942170000000001E-3</v>
      </c>
      <c r="J229" s="202">
        <v>2.4817480000000002E-3</v>
      </c>
      <c r="K229" s="202">
        <v>1.189383E-3</v>
      </c>
      <c r="L229" s="202">
        <v>2.5647220000000002E-3</v>
      </c>
      <c r="M229" s="202">
        <v>2.2515130000000001E-3</v>
      </c>
      <c r="N229" s="202">
        <v>3.2490560000000002E-3</v>
      </c>
      <c r="O229" s="202">
        <v>1.716013E-3</v>
      </c>
      <c r="P229" s="202">
        <v>1.2796938000000001E-2</v>
      </c>
      <c r="Q229" s="202">
        <v>6.9642850000000006E-3</v>
      </c>
      <c r="R229" s="202">
        <v>3.315953E-3</v>
      </c>
      <c r="S229" s="202">
        <v>4.5097646666666666E-3</v>
      </c>
      <c r="T229" s="202">
        <v>4.9300008888888891E-3</v>
      </c>
    </row>
    <row r="230" spans="1:20" ht="18" customHeight="1" thickBot="1">
      <c r="A230" s="197" t="s">
        <v>418</v>
      </c>
      <c r="B230" s="199">
        <v>9.7388612880353964</v>
      </c>
      <c r="C230" s="199">
        <v>9.4367498789208337</v>
      </c>
      <c r="D230" s="199">
        <v>9.7679091529593745</v>
      </c>
      <c r="E230" s="199">
        <v>10.609360574124219</v>
      </c>
      <c r="F230" s="199">
        <v>11.478357603418022</v>
      </c>
      <c r="G230" s="199">
        <v>10.753961658865148</v>
      </c>
      <c r="H230" s="199">
        <v>10.090987987129719</v>
      </c>
      <c r="I230" s="199">
        <v>9.8062914234812144</v>
      </c>
      <c r="J230" s="199">
        <v>11.264906166806846</v>
      </c>
      <c r="K230" s="199">
        <v>12.384210384763836</v>
      </c>
      <c r="L230" s="199">
        <v>12.041650580165292</v>
      </c>
      <c r="M230" s="199">
        <v>12.057070704232199</v>
      </c>
      <c r="N230" s="199">
        <v>12.032181001925881</v>
      </c>
      <c r="O230" s="199">
        <v>9.8668996717644468</v>
      </c>
      <c r="P230" s="199">
        <v>9.1750138769150702</v>
      </c>
      <c r="Q230" s="199">
        <v>11.776014579512507</v>
      </c>
      <c r="R230" s="199">
        <v>11.568400916088637</v>
      </c>
      <c r="S230" s="199">
        <v>11.56835334845713</v>
      </c>
      <c r="T230" s="199">
        <v>11.566899729232265</v>
      </c>
    </row>
    <row r="231" spans="1:20" ht="18" customHeight="1" thickBot="1">
      <c r="A231" s="209" t="s">
        <v>114</v>
      </c>
      <c r="B231" s="209">
        <v>1.9430365969646051</v>
      </c>
      <c r="C231" s="209">
        <v>1.0537980180437714</v>
      </c>
      <c r="D231" s="209">
        <v>0.65619916508440035</v>
      </c>
      <c r="E231" s="209">
        <v>0.79434149096018203</v>
      </c>
      <c r="F231" s="209">
        <v>1.1129509345421624</v>
      </c>
      <c r="G231" s="209">
        <v>0.80622230267701944</v>
      </c>
      <c r="H231" s="209">
        <v>0.55449966654729899</v>
      </c>
      <c r="I231" s="209">
        <v>0.54550310806608593</v>
      </c>
      <c r="J231" s="209">
        <v>0.5017392492592414</v>
      </c>
      <c r="K231" s="209">
        <v>1.0440285734954031</v>
      </c>
      <c r="L231" s="209">
        <v>1.4247609393301097</v>
      </c>
      <c r="M231" s="209">
        <v>0.91694946109791253</v>
      </c>
      <c r="N231" s="209">
        <v>0.29857493317203065</v>
      </c>
      <c r="O231" s="209">
        <v>1.0275033407586065E-2</v>
      </c>
      <c r="P231" s="209">
        <v>1.815040415492513</v>
      </c>
      <c r="Q231" s="209">
        <v>2.136899844980011</v>
      </c>
      <c r="R231" s="209">
        <v>2.0139813648913698</v>
      </c>
      <c r="S231" s="209">
        <v>1.6147211394342413</v>
      </c>
      <c r="T231" s="209">
        <v>0.86520378246882679</v>
      </c>
    </row>
    <row r="232" spans="1:20" ht="18" customHeight="1" thickBot="1">
      <c r="A232" s="202" t="s">
        <v>74</v>
      </c>
      <c r="B232" s="202">
        <v>1.9430365969646051</v>
      </c>
      <c r="C232" s="202">
        <v>1.0537980180437714</v>
      </c>
      <c r="D232" s="202">
        <v>0.65619916508440035</v>
      </c>
      <c r="E232" s="202">
        <v>0.79434149096018203</v>
      </c>
      <c r="F232" s="202">
        <v>1.1129509345421624</v>
      </c>
      <c r="G232" s="202">
        <v>0.80622230267701944</v>
      </c>
      <c r="H232" s="202">
        <v>0.55449966654729899</v>
      </c>
      <c r="I232" s="202">
        <v>0.54550310806608593</v>
      </c>
      <c r="J232" s="202">
        <v>0.5017392492592414</v>
      </c>
      <c r="K232" s="202">
        <v>1.0440285734954031</v>
      </c>
      <c r="L232" s="202">
        <v>1.4247609393301097</v>
      </c>
      <c r="M232" s="202">
        <v>0.91694946109791253</v>
      </c>
      <c r="N232" s="202">
        <v>0.29857493317203065</v>
      </c>
      <c r="O232" s="202">
        <v>1.0275033407586065E-2</v>
      </c>
      <c r="P232" s="202">
        <v>1.815040415492513</v>
      </c>
      <c r="Q232" s="202">
        <v>2.136899844980011</v>
      </c>
      <c r="R232" s="202">
        <v>2.0139813648913698</v>
      </c>
      <c r="S232" s="202">
        <v>1.6147211394342413</v>
      </c>
      <c r="T232" s="202">
        <v>0.86520378246882679</v>
      </c>
    </row>
    <row r="233" spans="1:20" ht="18" customHeight="1">
      <c r="A233" s="200" t="s">
        <v>29</v>
      </c>
      <c r="B233" s="201">
        <f t="shared" ref="B233:T233" si="17">B219/B222*100</f>
        <v>105.92800253889796</v>
      </c>
      <c r="C233" s="201">
        <f t="shared" si="17"/>
        <v>91.475459527948971</v>
      </c>
      <c r="D233" s="201">
        <f t="shared" si="17"/>
        <v>96.85001931318601</v>
      </c>
      <c r="E233" s="201">
        <f t="shared" si="17"/>
        <v>102.2200303925094</v>
      </c>
      <c r="F233" s="201">
        <f t="shared" si="17"/>
        <v>103.60863574417488</v>
      </c>
      <c r="G233" s="201">
        <f t="shared" si="17"/>
        <v>97.980995001933593</v>
      </c>
      <c r="H233" s="201">
        <f t="shared" si="17"/>
        <v>98.395649522506588</v>
      </c>
      <c r="I233" s="201">
        <f t="shared" si="17"/>
        <v>100.8591514559201</v>
      </c>
      <c r="J233" s="201">
        <f t="shared" si="17"/>
        <v>100.43281188917025</v>
      </c>
      <c r="K233" s="201">
        <f t="shared" si="17"/>
        <v>105.15080058958095</v>
      </c>
      <c r="L233" s="201">
        <f t="shared" si="17"/>
        <v>103.96003801003202</v>
      </c>
      <c r="M233" s="201">
        <f t="shared" si="17"/>
        <v>96.525438583001417</v>
      </c>
      <c r="N233" s="201">
        <f t="shared" si="17"/>
        <v>95.594500845568788</v>
      </c>
      <c r="O233" s="201">
        <f t="shared" si="17"/>
        <v>97.950337653402514</v>
      </c>
      <c r="P233" s="201">
        <f t="shared" si="17"/>
        <v>120.69814558096834</v>
      </c>
      <c r="Q233" s="201">
        <f t="shared" si="17"/>
        <v>103.43055655716999</v>
      </c>
      <c r="R233" s="201">
        <f t="shared" si="17"/>
        <v>99.530465907501252</v>
      </c>
      <c r="S233" s="201">
        <f t="shared" si="17"/>
        <v>97.136100381232012</v>
      </c>
      <c r="T233" s="201">
        <f t="shared" si="17"/>
        <v>94.073020316862866</v>
      </c>
    </row>
    <row r="234" spans="1:20" ht="18" customHeight="1">
      <c r="A234" s="584" t="s">
        <v>943</v>
      </c>
    </row>
    <row r="235" spans="1:20" ht="18" customHeight="1">
      <c r="A235" s="627" t="s">
        <v>1234</v>
      </c>
    </row>
    <row r="236" spans="1:20" ht="18" customHeight="1">
      <c r="A236" s="584" t="str">
        <f>+A210</f>
        <v>Note 3: before 2012/2013 Croatia is not included in EU figures.</v>
      </c>
    </row>
    <row r="238" spans="1:20" ht="18" customHeight="1">
      <c r="A238" s="2" t="s">
        <v>171</v>
      </c>
      <c r="B238" s="2"/>
      <c r="C238" s="2"/>
      <c r="D238" s="2"/>
      <c r="E238" s="2"/>
      <c r="F238" s="2"/>
      <c r="G238" s="3"/>
      <c r="H238" s="3"/>
      <c r="I238" s="3"/>
      <c r="J238" s="3"/>
      <c r="K238" s="3"/>
    </row>
    <row r="239" spans="1:20" ht="18" customHeight="1">
      <c r="A239" s="203"/>
      <c r="B239" s="204"/>
      <c r="C239" s="205"/>
      <c r="D239" s="205"/>
      <c r="E239" s="205"/>
      <c r="F239" s="205"/>
      <c r="G239" s="205"/>
      <c r="H239" s="205"/>
      <c r="I239" s="206" t="s">
        <v>171</v>
      </c>
      <c r="J239" s="205"/>
      <c r="K239" s="205"/>
      <c r="L239" s="205"/>
      <c r="M239" s="205"/>
      <c r="N239" s="205"/>
      <c r="O239" s="205"/>
      <c r="P239" s="205"/>
      <c r="Q239" s="205"/>
      <c r="R239" s="205"/>
      <c r="S239" s="205"/>
      <c r="T239" s="205"/>
    </row>
    <row r="240" spans="1:20" ht="18" customHeight="1" thickBot="1">
      <c r="A240" s="203"/>
      <c r="B240" s="395" t="str">
        <f t="shared" ref="B240:T240" si="18">B4</f>
        <v>2005/2006</v>
      </c>
      <c r="C240" s="395" t="str">
        <f t="shared" si="18"/>
        <v>2006/2007</v>
      </c>
      <c r="D240" s="395" t="str">
        <f t="shared" si="18"/>
        <v>2007/2008</v>
      </c>
      <c r="E240" s="395" t="str">
        <f t="shared" si="18"/>
        <v>2008/2009</v>
      </c>
      <c r="F240" s="395" t="str">
        <f t="shared" si="18"/>
        <v>2009/2010</v>
      </c>
      <c r="G240" s="395" t="str">
        <f t="shared" si="18"/>
        <v>2010/2011</v>
      </c>
      <c r="H240" s="395" t="str">
        <f t="shared" si="18"/>
        <v>2011/2012</v>
      </c>
      <c r="I240" s="395" t="str">
        <f t="shared" si="18"/>
        <v>2012/2013</v>
      </c>
      <c r="J240" s="395" t="str">
        <f t="shared" si="18"/>
        <v>2013/2014</v>
      </c>
      <c r="K240" s="395" t="str">
        <f t="shared" si="18"/>
        <v>2014/2015</v>
      </c>
      <c r="L240" s="395" t="str">
        <f t="shared" si="18"/>
        <v>2015/2016</v>
      </c>
      <c r="M240" s="395" t="str">
        <f t="shared" si="18"/>
        <v>2016/2017</v>
      </c>
      <c r="N240" s="395" t="str">
        <f t="shared" si="18"/>
        <v>2017/2018</v>
      </c>
      <c r="O240" s="395" t="str">
        <f t="shared" si="18"/>
        <v>2018/2019</v>
      </c>
      <c r="P240" s="395" t="str">
        <f t="shared" si="18"/>
        <v>2019/2020</v>
      </c>
      <c r="Q240" s="395" t="str">
        <f t="shared" si="18"/>
        <v>2020/2021</v>
      </c>
      <c r="R240" s="395" t="str">
        <f t="shared" si="18"/>
        <v>2021/2022</v>
      </c>
      <c r="S240" s="395" t="str">
        <f t="shared" si="18"/>
        <v>2022/2023e</v>
      </c>
      <c r="T240" s="394" t="str">
        <f t="shared" si="18"/>
        <v>2023/2024f</v>
      </c>
    </row>
    <row r="241" spans="1:24" s="93" customFormat="1" ht="18" customHeight="1" thickBot="1">
      <c r="A241" s="202" t="s">
        <v>1108</v>
      </c>
      <c r="B241" s="581">
        <v>1907.1900000000003</v>
      </c>
      <c r="C241" s="581">
        <v>2041.1999999999998</v>
      </c>
      <c r="D241" s="581">
        <v>1973.62</v>
      </c>
      <c r="E241" s="581">
        <v>1887.0700000000002</v>
      </c>
      <c r="F241" s="581">
        <v>1804.6899999999996</v>
      </c>
      <c r="G241" s="581">
        <v>1525.9130303030304</v>
      </c>
      <c r="H241" s="581">
        <v>1655.8008925619838</v>
      </c>
      <c r="I241" s="581">
        <v>1762.1429078220222</v>
      </c>
      <c r="J241" s="581">
        <v>1471.2626517024996</v>
      </c>
      <c r="K241" s="581">
        <v>1334.396086394695</v>
      </c>
      <c r="L241" s="581">
        <v>1299.5944051908555</v>
      </c>
      <c r="M241" s="581">
        <v>1320.930391420012</v>
      </c>
      <c r="N241" s="581">
        <v>1412.4155653898838</v>
      </c>
      <c r="O241" s="581">
        <v>1541.1723717688656</v>
      </c>
      <c r="P241" s="581">
        <v>1454.4890561265779</v>
      </c>
      <c r="Q241" s="581">
        <v>1190.5566830855187</v>
      </c>
      <c r="R241" s="581">
        <v>1258.4486583941607</v>
      </c>
      <c r="S241" s="581">
        <v>970.36865839416055</v>
      </c>
      <c r="T241" s="581">
        <v>1290.5264576382997</v>
      </c>
    </row>
    <row r="242" spans="1:24" ht="18" customHeight="1" thickBot="1">
      <c r="A242" s="202" t="s">
        <v>130</v>
      </c>
      <c r="B242" s="392">
        <v>2.8476449645813999</v>
      </c>
      <c r="C242" s="392">
        <v>2.3226582402508327</v>
      </c>
      <c r="D242" s="392">
        <v>2.8556677762371381</v>
      </c>
      <c r="E242" s="392">
        <v>2.6797310115681983</v>
      </c>
      <c r="F242" s="392">
        <v>2.9435803378973682</v>
      </c>
      <c r="G242" s="392">
        <v>2.8308790096177052</v>
      </c>
      <c r="H242" s="392">
        <v>2.7241678451580111</v>
      </c>
      <c r="I242" s="392">
        <v>2.8874729744312284</v>
      </c>
      <c r="J242" s="392">
        <v>2.7404098551285561</v>
      </c>
      <c r="K242" s="392">
        <v>2.9779438636083415</v>
      </c>
      <c r="L242" s="392">
        <v>2.6546985760184572</v>
      </c>
      <c r="M242" s="392">
        <v>2.7443023550606065</v>
      </c>
      <c r="N242" s="392">
        <v>2.9439408823363764</v>
      </c>
      <c r="O242" s="392">
        <v>2.5150961314467453</v>
      </c>
      <c r="P242" s="392">
        <v>2.6869965663410196</v>
      </c>
      <c r="Q242" s="392">
        <v>3.0860860756995345</v>
      </c>
      <c r="R242" s="392">
        <v>3.0479392023308582</v>
      </c>
      <c r="S242" s="392">
        <v>2.8494076628178027</v>
      </c>
      <c r="T242" s="392">
        <v>3.0017414613951083</v>
      </c>
    </row>
    <row r="243" spans="1:24" ht="18" customHeight="1" thickBot="1">
      <c r="A243" s="197" t="s">
        <v>83</v>
      </c>
      <c r="B243" s="198">
        <v>0.47113640391400002</v>
      </c>
      <c r="C243" s="198">
        <v>1.3194204130389098</v>
      </c>
      <c r="D243" s="198">
        <v>1.6099488019855199</v>
      </c>
      <c r="E243" s="198">
        <v>2.2100184049020211</v>
      </c>
      <c r="F243" s="198">
        <v>2.2749716736707208</v>
      </c>
      <c r="G243" s="198">
        <v>2.5497198626488506</v>
      </c>
      <c r="H243" s="198">
        <v>2.3938023355481253</v>
      </c>
      <c r="I243" s="198">
        <v>2.7007184945889051</v>
      </c>
      <c r="J243" s="198">
        <v>3.1035253924113553</v>
      </c>
      <c r="K243" s="198">
        <v>3.4571460473783007</v>
      </c>
      <c r="L243" s="198">
        <v>3.7795653545743595</v>
      </c>
      <c r="M243" s="198">
        <v>3.0564606325605013</v>
      </c>
      <c r="N243" s="198">
        <v>1.8905107386716038</v>
      </c>
      <c r="O243" s="198">
        <v>1.1633349858806881</v>
      </c>
      <c r="P243" s="198">
        <v>0.32255708161108743</v>
      </c>
      <c r="Q243" s="198">
        <v>0.40910715027123157</v>
      </c>
      <c r="R243" s="198">
        <v>0.48313277137666688</v>
      </c>
      <c r="S243" s="198">
        <v>0.49636473536018055</v>
      </c>
      <c r="T243" s="198">
        <v>0.43043459695629815</v>
      </c>
      <c r="U243" s="83"/>
      <c r="V243" s="83"/>
      <c r="W243" s="83"/>
      <c r="X243" s="83"/>
    </row>
    <row r="244" spans="1:24" s="93" customFormat="1" ht="18" customHeight="1" thickBot="1">
      <c r="A244" s="202" t="s">
        <v>190</v>
      </c>
      <c r="B244" s="202">
        <v>5.4173700000000009</v>
      </c>
      <c r="C244" s="202">
        <v>4.7401499999999999</v>
      </c>
      <c r="D244" s="202">
        <v>5.6340430365371406</v>
      </c>
      <c r="E244" s="202">
        <v>5.0556299999999998</v>
      </c>
      <c r="F244" s="202">
        <v>5.3104399999999998</v>
      </c>
      <c r="G244" s="202">
        <v>4.317945167986994</v>
      </c>
      <c r="H244" s="202">
        <v>4.5086295495012907</v>
      </c>
      <c r="I244" s="202">
        <v>5.0881400234217482</v>
      </c>
      <c r="J244" s="202">
        <v>4.0318626702081017</v>
      </c>
      <c r="K244" s="202">
        <v>3.9737566371020683</v>
      </c>
      <c r="L244" s="202">
        <v>3.4500314168617177</v>
      </c>
      <c r="M244" s="202">
        <v>3.6250323840450678</v>
      </c>
      <c r="N244" s="202">
        <v>4.1580679257995259</v>
      </c>
      <c r="O244" s="202">
        <v>3.8761966701284791</v>
      </c>
      <c r="P244" s="202">
        <v>3.9082070995927052</v>
      </c>
      <c r="Q244" s="202">
        <v>3.6741604020012426</v>
      </c>
      <c r="R244" s="202">
        <v>3.8356750000402373</v>
      </c>
      <c r="S244" s="202">
        <v>2.7649758909865518</v>
      </c>
      <c r="T244" s="202">
        <v>3.8738267749202424</v>
      </c>
    </row>
    <row r="245" spans="1:24" ht="18" customHeight="1" thickBot="1">
      <c r="A245" s="202" t="s">
        <v>82</v>
      </c>
      <c r="B245" s="202">
        <v>5.1673700000000009</v>
      </c>
      <c r="C245" s="202">
        <v>4.4901499999999999</v>
      </c>
      <c r="D245" s="202">
        <v>5.3840430365371397</v>
      </c>
      <c r="E245" s="202">
        <v>4.8056299999999998</v>
      </c>
      <c r="F245" s="202">
        <v>5.0604399999999998</v>
      </c>
      <c r="G245" s="202">
        <v>4.067945167986994</v>
      </c>
      <c r="H245" s="202">
        <v>4.2586295495012907</v>
      </c>
      <c r="I245" s="202">
        <v>4.8359700234217478</v>
      </c>
      <c r="J245" s="202">
        <v>3.7818626702081017</v>
      </c>
      <c r="K245" s="202">
        <v>3.7237566371020683</v>
      </c>
      <c r="L245" s="202">
        <v>3.2878799402692169</v>
      </c>
      <c r="M245" s="202">
        <v>3.4546558619949495</v>
      </c>
      <c r="N245" s="202">
        <v>3.9626387332869482</v>
      </c>
      <c r="O245" s="202">
        <v>3.6940154266324403</v>
      </c>
      <c r="P245" s="202">
        <v>3.7245213659118477</v>
      </c>
      <c r="Q245" s="202">
        <v>3.5014748631071839</v>
      </c>
      <c r="R245" s="202">
        <v>3.6553982750383458</v>
      </c>
      <c r="S245" s="202">
        <v>2.6350220241101838</v>
      </c>
      <c r="T245" s="202">
        <v>3.6917569164989907</v>
      </c>
    </row>
    <row r="246" spans="1:24" ht="18" customHeight="1" thickBot="1">
      <c r="A246" s="202" t="s">
        <v>81</v>
      </c>
      <c r="B246" s="202">
        <v>0.11064857</v>
      </c>
      <c r="C246" s="202">
        <v>0.13469456700000002</v>
      </c>
      <c r="D246" s="202">
        <v>0.15098172299999998</v>
      </c>
      <c r="E246" s="202">
        <v>0.145669827</v>
      </c>
      <c r="F246" s="202">
        <v>0.12593532600000001</v>
      </c>
      <c r="G246" s="202">
        <v>0.12164837399999999</v>
      </c>
      <c r="H246" s="202">
        <v>0.122695731</v>
      </c>
      <c r="I246" s="202">
        <v>0.12234482300000001</v>
      </c>
      <c r="J246" s="202">
        <v>0.13465195000000002</v>
      </c>
      <c r="K246" s="202">
        <v>0.13884200599999999</v>
      </c>
      <c r="L246" s="202">
        <v>0.17315617999999999</v>
      </c>
      <c r="M246" s="202">
        <v>0.156429296</v>
      </c>
      <c r="N246" s="202">
        <v>0.16302269</v>
      </c>
      <c r="O246" s="202">
        <v>0.11941184699999999</v>
      </c>
      <c r="P246" s="202">
        <v>0.16489816099999999</v>
      </c>
      <c r="Q246" s="202">
        <v>0.17867660800000001</v>
      </c>
      <c r="R246" s="202">
        <v>0.16267262499999999</v>
      </c>
      <c r="S246" s="202">
        <v>0.16353115866666665</v>
      </c>
      <c r="T246" s="202">
        <v>0.16370064822222222</v>
      </c>
    </row>
    <row r="247" spans="1:24" ht="18" customHeight="1" thickBot="1">
      <c r="A247" s="197" t="s">
        <v>417</v>
      </c>
      <c r="B247" s="199">
        <v>5.7491549739140009</v>
      </c>
      <c r="C247" s="199">
        <v>5.94426498003891</v>
      </c>
      <c r="D247" s="199">
        <v>7.1449735615226597</v>
      </c>
      <c r="E247" s="199">
        <v>7.1613182319020208</v>
      </c>
      <c r="F247" s="199">
        <v>7.4613469996707202</v>
      </c>
      <c r="G247" s="199">
        <v>6.7393134046358449</v>
      </c>
      <c r="H247" s="199">
        <v>6.7751276160494163</v>
      </c>
      <c r="I247" s="199">
        <v>7.6590333410106526</v>
      </c>
      <c r="J247" s="199">
        <v>7.0200400126194573</v>
      </c>
      <c r="K247" s="199">
        <v>7.3197446904803689</v>
      </c>
      <c r="L247" s="199">
        <v>7.2406014748435767</v>
      </c>
      <c r="M247" s="199">
        <v>6.66754579055545</v>
      </c>
      <c r="N247" s="199">
        <v>6.0161721619585524</v>
      </c>
      <c r="O247" s="199">
        <v>4.9767622595131282</v>
      </c>
      <c r="P247" s="199">
        <v>4.2119766085229351</v>
      </c>
      <c r="Q247" s="199">
        <v>4.0892586213784154</v>
      </c>
      <c r="R247" s="199">
        <v>4.3012036714150126</v>
      </c>
      <c r="S247" s="199">
        <v>3.2949179181370312</v>
      </c>
      <c r="T247" s="199">
        <v>4.285892161677511</v>
      </c>
    </row>
    <row r="248" spans="1:24" ht="18" customHeight="1" thickBot="1">
      <c r="A248" s="202" t="s">
        <v>371</v>
      </c>
      <c r="B248" s="202">
        <v>4.3698599268750913</v>
      </c>
      <c r="C248" s="202">
        <v>4.2812069900533904</v>
      </c>
      <c r="D248" s="202">
        <v>4.881513971620639</v>
      </c>
      <c r="E248" s="202">
        <v>4.8372311242313</v>
      </c>
      <c r="F248" s="202">
        <v>4.8599773580218697</v>
      </c>
      <c r="G248" s="202">
        <v>4.2919648850877197</v>
      </c>
      <c r="H248" s="202">
        <v>4.0195447094605115</v>
      </c>
      <c r="I248" s="202">
        <v>4.5155079485992973</v>
      </c>
      <c r="J248" s="202">
        <v>3.5098123882411567</v>
      </c>
      <c r="K248" s="202">
        <v>3.4821123479060092</v>
      </c>
      <c r="L248" s="202">
        <v>4.1271853442830757</v>
      </c>
      <c r="M248" s="202">
        <v>4.7228924128838461</v>
      </c>
      <c r="N248" s="202">
        <v>4.7938211880778647</v>
      </c>
      <c r="O248" s="202">
        <v>4.593855412902041</v>
      </c>
      <c r="P248" s="202">
        <v>3.7625657290562327</v>
      </c>
      <c r="Q248" s="202">
        <v>3.5626192978231055</v>
      </c>
      <c r="R248" s="202">
        <v>3.7626044574046018</v>
      </c>
      <c r="S248" s="202">
        <v>2.8287839083694051</v>
      </c>
      <c r="T248" s="202">
        <v>2.8288885169417428</v>
      </c>
    </row>
    <row r="249" spans="1:24" ht="18" customHeight="1" thickBot="1">
      <c r="A249" s="202" t="s">
        <v>80</v>
      </c>
      <c r="B249" s="202">
        <v>0</v>
      </c>
      <c r="C249" s="202">
        <v>2.1999999999999999E-2</v>
      </c>
      <c r="D249" s="202">
        <v>2.2092399999999998E-2</v>
      </c>
      <c r="E249" s="202">
        <v>2.2185188079999998E-2</v>
      </c>
      <c r="F249" s="202">
        <v>2.2278365869935996E-2</v>
      </c>
      <c r="G249" s="202">
        <v>2.2371935006589728E-2</v>
      </c>
      <c r="H249" s="202">
        <v>2.2438823711012461E-2</v>
      </c>
      <c r="I249" s="202">
        <v>2.2366464127878093E-2</v>
      </c>
      <c r="J249" s="202">
        <v>2.2402258885075937E-2</v>
      </c>
      <c r="K249" s="202">
        <v>2.2484818435286168E-2</v>
      </c>
      <c r="L249" s="202">
        <v>2.2524566785735594E-2</v>
      </c>
      <c r="M249" s="202">
        <v>2.258224140240446E-2</v>
      </c>
      <c r="N249" s="202">
        <v>2.2619384079329421E-2</v>
      </c>
      <c r="O249" s="202">
        <v>2.2653608903505738E-2</v>
      </c>
      <c r="P249" s="202">
        <v>2.2653608903505738E-2</v>
      </c>
      <c r="Q249" s="202">
        <v>2.2707177670378331E-2</v>
      </c>
      <c r="R249" s="202">
        <v>2.2692337251874656E-2</v>
      </c>
      <c r="S249" s="202">
        <v>2.287178821667802E-2</v>
      </c>
      <c r="T249" s="202">
        <v>2.2976396789015793E-2</v>
      </c>
    </row>
    <row r="250" spans="1:24" ht="18" customHeight="1" thickBot="1">
      <c r="A250" s="202" t="s">
        <v>79</v>
      </c>
      <c r="B250" s="202">
        <v>0.36985175000000003</v>
      </c>
      <c r="C250" s="202">
        <v>0.35832927458888431</v>
      </c>
      <c r="D250" s="202">
        <v>0.35046158569417002</v>
      </c>
      <c r="E250" s="202">
        <v>0.30536413085418102</v>
      </c>
      <c r="F250" s="202">
        <v>0.2816281827056844</v>
      </c>
      <c r="G250" s="202">
        <v>0.27673410288617001</v>
      </c>
      <c r="H250" s="202">
        <v>4.8373999999999993E-2</v>
      </c>
      <c r="I250" s="202">
        <v>5.0402666666666665E-2</v>
      </c>
      <c r="J250" s="202">
        <v>5.7510000000000012E-2</v>
      </c>
      <c r="K250" s="202">
        <v>5.6621333333333336E-2</v>
      </c>
      <c r="L250" s="202">
        <v>0.1</v>
      </c>
      <c r="M250" s="202">
        <v>9.9999999999999992E-2</v>
      </c>
      <c r="N250" s="202">
        <v>0.3</v>
      </c>
      <c r="O250" s="202">
        <v>0.3</v>
      </c>
      <c r="P250" s="202">
        <v>0.26991212015272725</v>
      </c>
      <c r="Q250" s="202">
        <v>0.26991212015272725</v>
      </c>
      <c r="R250" s="202">
        <v>0.26991212015272725</v>
      </c>
      <c r="S250" s="202">
        <v>0.26991212015272725</v>
      </c>
      <c r="T250" s="202">
        <v>0.26991212015272725</v>
      </c>
    </row>
    <row r="251" spans="1:24" ht="18" customHeight="1" thickBot="1">
      <c r="A251" s="202" t="s">
        <v>78</v>
      </c>
      <c r="B251" s="202">
        <v>5.5E-2</v>
      </c>
      <c r="C251" s="202">
        <v>5.5E-2</v>
      </c>
      <c r="D251" s="202">
        <v>5.0000000000000001E-3</v>
      </c>
      <c r="E251" s="202">
        <v>5.0000000000000001E-3</v>
      </c>
      <c r="F251" s="202">
        <v>0.1</v>
      </c>
      <c r="G251" s="202">
        <v>0.1</v>
      </c>
      <c r="H251" s="202">
        <v>9.9859114216893474E-2</v>
      </c>
      <c r="I251" s="202">
        <v>0.10323827804894917</v>
      </c>
      <c r="J251" s="202">
        <v>0.1</v>
      </c>
      <c r="K251" s="202">
        <v>0.1</v>
      </c>
      <c r="L251" s="202">
        <v>0.1</v>
      </c>
      <c r="M251" s="202">
        <v>0.10149281692883129</v>
      </c>
      <c r="N251" s="202">
        <v>0.10120180399853554</v>
      </c>
      <c r="O251" s="202">
        <v>0.10120180399853554</v>
      </c>
      <c r="P251" s="202">
        <v>0.17</v>
      </c>
      <c r="Q251" s="202">
        <v>0.17</v>
      </c>
      <c r="R251" s="202">
        <v>0.17</v>
      </c>
      <c r="S251" s="202">
        <v>0.17</v>
      </c>
      <c r="T251" s="202">
        <v>0.17</v>
      </c>
    </row>
    <row r="252" spans="1:24" ht="18" customHeight="1" thickBot="1">
      <c r="A252" s="202" t="s">
        <v>76</v>
      </c>
      <c r="B252" s="202">
        <v>3.9450081768750915</v>
      </c>
      <c r="C252" s="202">
        <v>3.8458777154645061</v>
      </c>
      <c r="D252" s="202">
        <v>4.5039599859264694</v>
      </c>
      <c r="E252" s="202">
        <v>4.5046818052971194</v>
      </c>
      <c r="F252" s="202">
        <v>4.4560708094462491</v>
      </c>
      <c r="G252" s="202">
        <v>3.8928588471949599</v>
      </c>
      <c r="H252" s="202">
        <v>3.8488727715326054</v>
      </c>
      <c r="I252" s="202">
        <v>4.3395005397558037</v>
      </c>
      <c r="J252" s="202">
        <v>3.3299001293560808</v>
      </c>
      <c r="K252" s="202">
        <v>3.3030061961373898</v>
      </c>
      <c r="L252" s="202">
        <v>3.9046607774973396</v>
      </c>
      <c r="M252" s="202">
        <v>4.4988173545526102</v>
      </c>
      <c r="N252" s="202">
        <v>4.37</v>
      </c>
      <c r="O252" s="202">
        <v>4.17</v>
      </c>
      <c r="P252" s="202">
        <v>3.3</v>
      </c>
      <c r="Q252" s="202">
        <v>3.1</v>
      </c>
      <c r="R252" s="202">
        <v>3.3</v>
      </c>
      <c r="S252" s="202">
        <v>2.3659999999999997</v>
      </c>
      <c r="T252" s="202">
        <v>2.3659999999999997</v>
      </c>
    </row>
    <row r="253" spans="1:24" ht="18" customHeight="1" thickBot="1">
      <c r="A253" s="202" t="s">
        <v>426</v>
      </c>
      <c r="B253" s="202">
        <v>0.04</v>
      </c>
      <c r="C253" s="202">
        <v>0.04</v>
      </c>
      <c r="D253" s="202">
        <v>0.04</v>
      </c>
      <c r="E253" s="202">
        <v>0.04</v>
      </c>
      <c r="F253" s="202">
        <v>0.04</v>
      </c>
      <c r="G253" s="202">
        <v>0.04</v>
      </c>
      <c r="H253" s="202">
        <v>0.04</v>
      </c>
      <c r="I253" s="202">
        <v>0.04</v>
      </c>
      <c r="J253" s="202">
        <v>0.04</v>
      </c>
      <c r="K253" s="202">
        <v>0.04</v>
      </c>
      <c r="L253" s="202">
        <v>0.04</v>
      </c>
      <c r="M253" s="202">
        <v>0.04</v>
      </c>
      <c r="N253" s="202">
        <v>0.04</v>
      </c>
      <c r="O253" s="202">
        <v>0.04</v>
      </c>
      <c r="P253" s="202">
        <v>2.2347128195471088E-2</v>
      </c>
      <c r="Q253" s="202">
        <v>2.1008849178643103E-2</v>
      </c>
      <c r="R253" s="202">
        <v>2.1932389650230075E-2</v>
      </c>
      <c r="S253" s="202">
        <v>1.5810132144661104E-2</v>
      </c>
      <c r="T253" s="202">
        <v>2.2150541498993946E-2</v>
      </c>
    </row>
    <row r="254" spans="1:24" ht="18" customHeight="1" thickBot="1">
      <c r="A254" s="202" t="s">
        <v>75</v>
      </c>
      <c r="B254" s="202">
        <v>1.9874633999999999E-2</v>
      </c>
      <c r="C254" s="202">
        <v>1.3109188000000001E-2</v>
      </c>
      <c r="D254" s="202">
        <v>1.3441185E-2</v>
      </c>
      <c r="E254" s="202">
        <v>9.1154339999999986E-3</v>
      </c>
      <c r="F254" s="202">
        <v>1.1649779000000001E-2</v>
      </c>
      <c r="G254" s="202">
        <v>1.3546183999999999E-2</v>
      </c>
      <c r="H254" s="202">
        <v>1.4864412E-2</v>
      </c>
      <c r="I254" s="202">
        <v>0</v>
      </c>
      <c r="J254" s="202">
        <v>1.3081576999999999E-2</v>
      </c>
      <c r="K254" s="202">
        <v>1.8066988000000003E-2</v>
      </c>
      <c r="L254" s="202">
        <v>1.6955497999999999E-2</v>
      </c>
      <c r="M254" s="202">
        <v>1.4142638999999999E-2</v>
      </c>
      <c r="N254" s="202">
        <v>1.9015988000000001E-2</v>
      </c>
      <c r="O254" s="202">
        <v>2.0349764999999999E-2</v>
      </c>
      <c r="P254" s="202">
        <v>1.7956600999999999E-2</v>
      </c>
      <c r="Q254" s="202">
        <v>2.2497702999999997E-2</v>
      </c>
      <c r="R254" s="202">
        <v>2.0302088999999999E-2</v>
      </c>
      <c r="S254" s="202">
        <v>1.9889280666666662E-2</v>
      </c>
      <c r="T254" s="202">
        <v>2.0180378222222222E-2</v>
      </c>
    </row>
    <row r="255" spans="1:24" ht="18" customHeight="1" thickBot="1">
      <c r="A255" s="197" t="s">
        <v>418</v>
      </c>
      <c r="B255" s="199">
        <v>4.4297345608750911</v>
      </c>
      <c r="C255" s="199">
        <v>4.3343161780533901</v>
      </c>
      <c r="D255" s="199">
        <v>4.9349551566206387</v>
      </c>
      <c r="E255" s="199">
        <v>4.8863465582312999</v>
      </c>
      <c r="F255" s="199">
        <v>4.9116271370218696</v>
      </c>
      <c r="G255" s="199">
        <v>4.3455110690877197</v>
      </c>
      <c r="H255" s="199">
        <v>4.0744091214605112</v>
      </c>
      <c r="I255" s="199">
        <v>4.5555079485992973</v>
      </c>
      <c r="J255" s="199">
        <v>3.5628939652411566</v>
      </c>
      <c r="K255" s="199">
        <v>3.5401793359060094</v>
      </c>
      <c r="L255" s="199">
        <v>4.1841408422830755</v>
      </c>
      <c r="M255" s="199">
        <v>4.7770350518838463</v>
      </c>
      <c r="N255" s="199">
        <v>4.8528371760778644</v>
      </c>
      <c r="O255" s="199">
        <v>4.6542051779020408</v>
      </c>
      <c r="P255" s="199">
        <v>3.8028694582517035</v>
      </c>
      <c r="Q255" s="199">
        <v>3.6061258500017486</v>
      </c>
      <c r="R255" s="199">
        <v>3.804838936054832</v>
      </c>
      <c r="S255" s="199">
        <v>2.864483321180733</v>
      </c>
      <c r="T255" s="199">
        <v>2.8712194366629591</v>
      </c>
    </row>
    <row r="256" spans="1:24" ht="18" customHeight="1" thickBot="1">
      <c r="A256" s="209" t="s">
        <v>114</v>
      </c>
      <c r="B256" s="209">
        <v>1.3194204130389098</v>
      </c>
      <c r="C256" s="209">
        <v>1.6099488019855199</v>
      </c>
      <c r="D256" s="209">
        <v>2.2100184049020211</v>
      </c>
      <c r="E256" s="209">
        <v>2.2749716736707208</v>
      </c>
      <c r="F256" s="209">
        <v>2.5497198626488506</v>
      </c>
      <c r="G256" s="209">
        <v>2.3938023355481253</v>
      </c>
      <c r="H256" s="209">
        <v>2.7007184945889051</v>
      </c>
      <c r="I256" s="209">
        <v>3.1035253924113553</v>
      </c>
      <c r="J256" s="209">
        <v>3.4571460473783007</v>
      </c>
      <c r="K256" s="209">
        <v>3.7795653545743595</v>
      </c>
      <c r="L256" s="209">
        <v>3.0564606325605013</v>
      </c>
      <c r="M256" s="209">
        <v>1.8905107386716038</v>
      </c>
      <c r="N256" s="209">
        <v>1.1633349858806881</v>
      </c>
      <c r="O256" s="209">
        <v>0.32255708161108743</v>
      </c>
      <c r="P256" s="209">
        <v>0.40910715027123157</v>
      </c>
      <c r="Q256" s="209">
        <v>0.48313277137666688</v>
      </c>
      <c r="R256" s="209">
        <v>0.49636473536018055</v>
      </c>
      <c r="S256" s="209">
        <v>0.43043459695629815</v>
      </c>
      <c r="T256" s="209">
        <v>1.4146727250145519</v>
      </c>
    </row>
    <row r="257" spans="1:20" ht="18" customHeight="1" thickBot="1">
      <c r="A257" s="202" t="s">
        <v>74</v>
      </c>
      <c r="B257" s="202">
        <v>1.3194204130389098</v>
      </c>
      <c r="C257" s="202">
        <v>1.6099488019855199</v>
      </c>
      <c r="D257" s="202">
        <v>2.2100184049020211</v>
      </c>
      <c r="E257" s="202">
        <v>2.2749716736707208</v>
      </c>
      <c r="F257" s="202">
        <v>2.5497198626488506</v>
      </c>
      <c r="G257" s="202">
        <v>2.3938023355481253</v>
      </c>
      <c r="H257" s="202">
        <v>2.7007184945889051</v>
      </c>
      <c r="I257" s="202">
        <v>3.1035253924113553</v>
      </c>
      <c r="J257" s="202">
        <v>3.4571460473783007</v>
      </c>
      <c r="K257" s="202">
        <v>3.7795653545743595</v>
      </c>
      <c r="L257" s="202">
        <v>3.0564606325605013</v>
      </c>
      <c r="M257" s="202">
        <v>1.8905107386716038</v>
      </c>
      <c r="N257" s="202">
        <v>1.1633349858806881</v>
      </c>
      <c r="O257" s="202">
        <v>0.32255708161108743</v>
      </c>
      <c r="P257" s="202">
        <v>0.40910715027123157</v>
      </c>
      <c r="Q257" s="202">
        <v>0.48313277137666688</v>
      </c>
      <c r="R257" s="202">
        <v>0.49636473536018055</v>
      </c>
      <c r="S257" s="202">
        <v>0.43043459695629815</v>
      </c>
      <c r="T257" s="202">
        <v>1.4146727250145519</v>
      </c>
    </row>
    <row r="258" spans="1:20" ht="18" customHeight="1">
      <c r="A258" s="200" t="s">
        <v>29</v>
      </c>
      <c r="B258" s="201">
        <f t="shared" ref="B258:T258" si="19">B245/B248*100</f>
        <v>118.2502434052895</v>
      </c>
      <c r="C258" s="201">
        <f t="shared" si="19"/>
        <v>104.88046970006475</v>
      </c>
      <c r="D258" s="201">
        <f t="shared" si="19"/>
        <v>110.29453296329834</v>
      </c>
      <c r="E258" s="201">
        <f t="shared" si="19"/>
        <v>99.346710475069102</v>
      </c>
      <c r="F258" s="201">
        <f t="shared" si="19"/>
        <v>104.12476493634783</v>
      </c>
      <c r="G258" s="201">
        <f t="shared" si="19"/>
        <v>94.780485789176097</v>
      </c>
      <c r="H258" s="201">
        <f t="shared" si="19"/>
        <v>105.94805773594365</v>
      </c>
      <c r="I258" s="201">
        <f t="shared" si="19"/>
        <v>107.09692195142426</v>
      </c>
      <c r="J258" s="201">
        <f t="shared" si="19"/>
        <v>107.75113458709042</v>
      </c>
      <c r="K258" s="201">
        <f t="shared" si="19"/>
        <v>106.93958910720882</v>
      </c>
      <c r="L258" s="201">
        <f t="shared" si="19"/>
        <v>79.663975954546018</v>
      </c>
      <c r="M258" s="201">
        <f t="shared" si="19"/>
        <v>73.147037026945554</v>
      </c>
      <c r="N258" s="201">
        <f t="shared" si="19"/>
        <v>82.66137967644579</v>
      </c>
      <c r="O258" s="201">
        <f t="shared" si="19"/>
        <v>80.412096041543634</v>
      </c>
      <c r="P258" s="201">
        <f t="shared" si="19"/>
        <v>98.988871799618295</v>
      </c>
      <c r="Q258" s="201">
        <f t="shared" si="19"/>
        <v>98.283722463601904</v>
      </c>
      <c r="R258" s="201">
        <f t="shared" si="19"/>
        <v>97.150745352590008</v>
      </c>
      <c r="S258" s="201">
        <f t="shared" si="19"/>
        <v>93.150346914589477</v>
      </c>
      <c r="T258" s="201">
        <f t="shared" si="19"/>
        <v>130.50202913227838</v>
      </c>
    </row>
    <row r="259" spans="1:20" ht="18" customHeight="1">
      <c r="A259" s="584" t="s">
        <v>944</v>
      </c>
    </row>
    <row r="260" spans="1:20" ht="18" customHeight="1">
      <c r="A260" s="627" t="s">
        <v>1240</v>
      </c>
    </row>
    <row r="261" spans="1:20" ht="18" customHeight="1">
      <c r="A261" s="584" t="str">
        <f>+A236</f>
        <v>Note 3: before 2012/2013 Croatia is not included in EU figures.</v>
      </c>
    </row>
  </sheetData>
  <pageMargins left="0.7" right="0.7" top="0.75" bottom="0.75" header="0.3" footer="0.3"/>
  <pageSetup paperSize="9" scale="3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1CDD4"/>
  </sheetPr>
  <dimension ref="A1:AA99"/>
  <sheetViews>
    <sheetView zoomScale="70" zoomScaleNormal="70" workbookViewId="0"/>
  </sheetViews>
  <sheetFormatPr defaultColWidth="9.28515625" defaultRowHeight="15"/>
  <cols>
    <col min="1" max="1" width="9.28515625" style="436" customWidth="1"/>
    <col min="2" max="25" width="9.28515625" style="436"/>
    <col min="26" max="27" width="15.140625" style="667" customWidth="1"/>
    <col min="28" max="16384" width="9.28515625" style="436"/>
  </cols>
  <sheetData>
    <row r="1" spans="1:27" ht="18" customHeight="1"/>
    <row r="2" spans="1:27" ht="18" customHeight="1">
      <c r="A2" s="504" t="s">
        <v>1074</v>
      </c>
      <c r="B2" s="467"/>
      <c r="C2" s="443"/>
      <c r="D2" s="443"/>
      <c r="E2" s="443"/>
      <c r="F2" s="443"/>
      <c r="G2" s="443"/>
      <c r="H2" s="443"/>
      <c r="I2" s="443"/>
      <c r="J2" s="443"/>
      <c r="K2" s="443"/>
      <c r="L2" s="443"/>
      <c r="M2" s="443"/>
      <c r="N2" s="443"/>
      <c r="O2" s="443"/>
      <c r="P2" s="443"/>
      <c r="Q2" s="443"/>
      <c r="R2" s="443"/>
      <c r="S2" s="443"/>
      <c r="T2" s="443"/>
      <c r="U2" s="443"/>
      <c r="V2" s="443"/>
      <c r="W2" s="443"/>
      <c r="X2" s="443"/>
      <c r="Y2" s="443"/>
      <c r="Z2" s="661"/>
      <c r="AA2" s="661"/>
    </row>
    <row r="3" spans="1:27" ht="18" customHeight="1">
      <c r="A3" s="215"/>
      <c r="B3" s="211"/>
      <c r="C3" s="771" t="s">
        <v>1006</v>
      </c>
      <c r="D3" s="772"/>
      <c r="E3" s="772"/>
      <c r="F3" s="772"/>
      <c r="G3" s="772"/>
      <c r="H3" s="772"/>
      <c r="I3" s="772"/>
      <c r="J3" s="772"/>
      <c r="K3" s="772"/>
      <c r="L3" s="772"/>
      <c r="M3" s="772"/>
      <c r="N3" s="772"/>
      <c r="O3" s="772"/>
      <c r="P3" s="772"/>
      <c r="Q3" s="772"/>
      <c r="R3" s="772"/>
      <c r="S3" s="772"/>
      <c r="T3" s="772"/>
      <c r="U3" s="772"/>
      <c r="V3" s="772"/>
      <c r="W3" s="772"/>
      <c r="X3" s="772"/>
      <c r="Y3" s="774"/>
      <c r="Z3" s="767" t="s">
        <v>58</v>
      </c>
      <c r="AA3" s="768"/>
    </row>
    <row r="4" spans="1:27" ht="26.25" thickBot="1">
      <c r="A4" s="215"/>
      <c r="B4" s="216"/>
      <c r="C4" s="203">
        <v>2000</v>
      </c>
      <c r="D4" s="203">
        <v>2001</v>
      </c>
      <c r="E4" s="203">
        <v>2002</v>
      </c>
      <c r="F4" s="464">
        <v>2003</v>
      </c>
      <c r="G4" s="203">
        <v>2004</v>
      </c>
      <c r="H4" s="464">
        <v>2005</v>
      </c>
      <c r="I4" s="203">
        <v>2006</v>
      </c>
      <c r="J4" s="464">
        <v>2007</v>
      </c>
      <c r="K4" s="203">
        <v>2008</v>
      </c>
      <c r="L4" s="464">
        <v>2009</v>
      </c>
      <c r="M4" s="203">
        <v>2010</v>
      </c>
      <c r="N4" s="464">
        <v>2011</v>
      </c>
      <c r="O4" s="203">
        <v>2012</v>
      </c>
      <c r="P4" s="465">
        <v>2013</v>
      </c>
      <c r="Q4" s="203">
        <v>2014</v>
      </c>
      <c r="R4" s="464">
        <v>2015</v>
      </c>
      <c r="S4" s="203">
        <v>2016</v>
      </c>
      <c r="T4" s="203">
        <v>2017</v>
      </c>
      <c r="U4" s="203">
        <v>2018</v>
      </c>
      <c r="V4" s="203">
        <v>2019</v>
      </c>
      <c r="W4" s="203">
        <v>2020</v>
      </c>
      <c r="X4" s="203">
        <v>2021</v>
      </c>
      <c r="Y4" s="203">
        <v>2022</v>
      </c>
      <c r="Z4" s="213" t="s">
        <v>882</v>
      </c>
      <c r="AA4" s="214" t="s">
        <v>1061</v>
      </c>
    </row>
    <row r="5" spans="1:27" ht="18" customHeight="1" thickBot="1">
      <c r="A5" s="333" t="s">
        <v>373</v>
      </c>
      <c r="B5" s="333"/>
      <c r="C5" s="334">
        <f>SUM(C6:C32)</f>
        <v>0</v>
      </c>
      <c r="D5" s="334">
        <f t="shared" ref="D5:M5" si="0">SUM(D6:D32)</f>
        <v>0</v>
      </c>
      <c r="E5" s="334">
        <f t="shared" si="0"/>
        <v>0</v>
      </c>
      <c r="F5" s="334">
        <f t="shared" si="0"/>
        <v>0</v>
      </c>
      <c r="G5" s="334">
        <f t="shared" si="0"/>
        <v>0</v>
      </c>
      <c r="H5" s="334">
        <f t="shared" si="0"/>
        <v>0</v>
      </c>
      <c r="I5" s="334">
        <f t="shared" si="0"/>
        <v>0</v>
      </c>
      <c r="J5" s="334">
        <f t="shared" si="0"/>
        <v>0</v>
      </c>
      <c r="K5" s="334">
        <f t="shared" si="0"/>
        <v>0</v>
      </c>
      <c r="L5" s="334">
        <f t="shared" si="0"/>
        <v>0</v>
      </c>
      <c r="M5" s="334">
        <f t="shared" si="0"/>
        <v>0</v>
      </c>
      <c r="N5" s="334">
        <f>SUM(N6:N32)</f>
        <v>0</v>
      </c>
      <c r="O5" s="334">
        <f t="shared" ref="O5:Y5" si="1">SUM(O6:O32)</f>
        <v>236.80999999999997</v>
      </c>
      <c r="P5" s="334">
        <f t="shared" si="1"/>
        <v>232.9</v>
      </c>
      <c r="Q5" s="334">
        <f t="shared" si="1"/>
        <v>233.38000000000002</v>
      </c>
      <c r="R5" s="334">
        <f t="shared" si="1"/>
        <v>228.78</v>
      </c>
      <c r="S5" s="334">
        <f t="shared" si="1"/>
        <v>224.86000000000007</v>
      </c>
      <c r="T5" s="334">
        <f t="shared" si="1"/>
        <v>221.75</v>
      </c>
      <c r="U5" s="334">
        <f t="shared" si="1"/>
        <v>215.11</v>
      </c>
      <c r="V5" s="334">
        <f t="shared" si="1"/>
        <v>207.03</v>
      </c>
      <c r="W5" s="334">
        <f t="shared" si="1"/>
        <v>200.97</v>
      </c>
      <c r="X5" s="334">
        <f t="shared" si="1"/>
        <v>198.52000000000004</v>
      </c>
      <c r="Y5" s="553">
        <f t="shared" si="1"/>
        <v>200.66</v>
      </c>
      <c r="Z5" s="672">
        <f>IF(ISNUMBER(Y5),(Y5/X5-1)*100,":")</f>
        <v>1.0779770300221481</v>
      </c>
      <c r="AA5" s="673">
        <f>IF(ISNUMBER(Y5),(Y5/((SUM(T5:X5)-MIN(T5:X5)-MAX(T5:X5))/3)-1)*100,":")</f>
        <v>-3.3910545489560628</v>
      </c>
    </row>
    <row r="6" spans="1:27" ht="18" customHeight="1" thickBot="1">
      <c r="A6" s="320" t="s">
        <v>3</v>
      </c>
      <c r="B6" s="312" t="s">
        <v>30</v>
      </c>
      <c r="C6" s="315"/>
      <c r="D6" s="315"/>
      <c r="E6" s="315"/>
      <c r="F6" s="315"/>
      <c r="G6" s="315"/>
      <c r="H6" s="315"/>
      <c r="I6" s="315"/>
      <c r="J6" s="315"/>
      <c r="K6" s="315"/>
      <c r="L6" s="315"/>
      <c r="M6" s="315"/>
      <c r="N6" s="315"/>
      <c r="O6" s="313" t="s">
        <v>62</v>
      </c>
      <c r="P6" s="313" t="s">
        <v>62</v>
      </c>
      <c r="Q6" s="313" t="s">
        <v>62</v>
      </c>
      <c r="R6" s="313" t="s">
        <v>62</v>
      </c>
      <c r="S6" s="313" t="s">
        <v>62</v>
      </c>
      <c r="T6" s="313" t="s">
        <v>62</v>
      </c>
      <c r="U6" s="313" t="s">
        <v>62</v>
      </c>
      <c r="V6" s="313" t="s">
        <v>62</v>
      </c>
      <c r="W6" s="313" t="s">
        <v>62</v>
      </c>
      <c r="X6" s="313" t="s">
        <v>62</v>
      </c>
      <c r="Y6" s="313" t="s">
        <v>62</v>
      </c>
      <c r="Z6" s="663"/>
      <c r="AA6" s="663"/>
    </row>
    <row r="7" spans="1:27" ht="18" customHeight="1" thickBot="1">
      <c r="A7" s="320" t="s">
        <v>4</v>
      </c>
      <c r="B7" s="312" t="s">
        <v>31</v>
      </c>
      <c r="C7" s="315"/>
      <c r="D7" s="315"/>
      <c r="E7" s="315"/>
      <c r="F7" s="315"/>
      <c r="G7" s="315"/>
      <c r="H7" s="315"/>
      <c r="I7" s="315"/>
      <c r="J7" s="315"/>
      <c r="K7" s="315"/>
      <c r="L7" s="315"/>
      <c r="M7" s="315"/>
      <c r="N7" s="315"/>
      <c r="O7" s="315">
        <v>4.0999999999999996</v>
      </c>
      <c r="P7" s="315">
        <v>3.8</v>
      </c>
      <c r="Q7" s="315">
        <v>3.14</v>
      </c>
      <c r="R7" s="315">
        <v>3.71</v>
      </c>
      <c r="S7" s="315">
        <v>3.8200000000000003</v>
      </c>
      <c r="T7" s="315">
        <v>3.89</v>
      </c>
      <c r="U7" s="315">
        <v>3.53</v>
      </c>
      <c r="V7" s="315">
        <v>3.22</v>
      </c>
      <c r="W7" s="315">
        <v>2.77</v>
      </c>
      <c r="X7" s="315">
        <v>2.67</v>
      </c>
      <c r="Y7" s="315">
        <v>2.9</v>
      </c>
      <c r="Z7" s="663">
        <f t="shared" ref="Z7:Z30" si="2">IF(ISNUMBER(Y7),(Y7/X7-1)*100,":")</f>
        <v>8.6142322097378266</v>
      </c>
      <c r="AA7" s="663">
        <f t="shared" ref="AA7:AA30" si="3">IF(ISNUMBER(Y7),(Y7/((SUM(T7:X7)-MIN(T7:X7)-MAX(T7:X7))/3)-1)*100,":")</f>
        <v>-8.6134453781512406</v>
      </c>
    </row>
    <row r="8" spans="1:27" ht="18" customHeight="1" thickBot="1">
      <c r="A8" s="320" t="s">
        <v>340</v>
      </c>
      <c r="B8" s="312" t="s">
        <v>32</v>
      </c>
      <c r="C8" s="315"/>
      <c r="D8" s="315"/>
      <c r="E8" s="315"/>
      <c r="F8" s="315"/>
      <c r="G8" s="315"/>
      <c r="H8" s="315"/>
      <c r="I8" s="315"/>
      <c r="J8" s="315"/>
      <c r="K8" s="315"/>
      <c r="L8" s="315"/>
      <c r="M8" s="315"/>
      <c r="N8" s="315"/>
      <c r="O8" s="315">
        <v>0.67</v>
      </c>
      <c r="P8" s="315">
        <v>0.63</v>
      </c>
      <c r="Q8" s="315">
        <v>0.57999999999999996</v>
      </c>
      <c r="R8" s="315">
        <v>0.48</v>
      </c>
      <c r="S8" s="315">
        <v>0.39</v>
      </c>
      <c r="T8" s="315">
        <v>0.37</v>
      </c>
      <c r="U8" s="315">
        <v>0.38</v>
      </c>
      <c r="V8" s="315">
        <v>0.34</v>
      </c>
      <c r="W8" s="315">
        <v>0.34</v>
      </c>
      <c r="X8" s="315">
        <v>0.32</v>
      </c>
      <c r="Y8" s="315">
        <v>0.3</v>
      </c>
      <c r="Z8" s="663">
        <f t="shared" si="2"/>
        <v>-6.25</v>
      </c>
      <c r="AA8" s="663">
        <f t="shared" si="3"/>
        <v>-14.285714285714313</v>
      </c>
    </row>
    <row r="9" spans="1:27" ht="18" customHeight="1" thickBot="1">
      <c r="A9" s="320" t="s">
        <v>5</v>
      </c>
      <c r="B9" s="312" t="s">
        <v>33</v>
      </c>
      <c r="C9" s="315"/>
      <c r="D9" s="315"/>
      <c r="E9" s="315"/>
      <c r="F9" s="315"/>
      <c r="G9" s="315"/>
      <c r="H9" s="315"/>
      <c r="I9" s="315"/>
      <c r="J9" s="315"/>
      <c r="K9" s="315"/>
      <c r="L9" s="315"/>
      <c r="M9" s="315"/>
      <c r="N9" s="315"/>
      <c r="O9" s="315" t="s">
        <v>62</v>
      </c>
      <c r="P9" s="315" t="s">
        <v>62</v>
      </c>
      <c r="Q9" s="315" t="s">
        <v>62</v>
      </c>
      <c r="R9" s="315" t="s">
        <v>62</v>
      </c>
      <c r="S9" s="315" t="s">
        <v>62</v>
      </c>
      <c r="T9" s="315" t="s">
        <v>62</v>
      </c>
      <c r="U9" s="315" t="s">
        <v>62</v>
      </c>
      <c r="V9" s="315" t="s">
        <v>62</v>
      </c>
      <c r="W9" s="315" t="s">
        <v>62</v>
      </c>
      <c r="X9" s="315" t="s">
        <v>62</v>
      </c>
      <c r="Y9" s="315" t="s">
        <v>62</v>
      </c>
      <c r="Z9" s="663"/>
      <c r="AA9" s="663"/>
    </row>
    <row r="10" spans="1:27" ht="18" customHeight="1" thickBot="1">
      <c r="A10" s="320" t="s">
        <v>127</v>
      </c>
      <c r="B10" s="312" t="s">
        <v>34</v>
      </c>
      <c r="C10" s="315"/>
      <c r="D10" s="315"/>
      <c r="E10" s="315"/>
      <c r="F10" s="315"/>
      <c r="G10" s="315"/>
      <c r="H10" s="315"/>
      <c r="I10" s="315"/>
      <c r="J10" s="315"/>
      <c r="K10" s="315"/>
      <c r="L10" s="315"/>
      <c r="M10" s="315"/>
      <c r="N10" s="315"/>
      <c r="O10" s="624" t="s">
        <v>62</v>
      </c>
      <c r="P10" s="624" t="s">
        <v>62</v>
      </c>
      <c r="Q10" s="624" t="s">
        <v>62</v>
      </c>
      <c r="R10" s="624" t="s">
        <v>62</v>
      </c>
      <c r="S10" s="624" t="s">
        <v>62</v>
      </c>
      <c r="T10" s="315">
        <v>0.11</v>
      </c>
      <c r="U10" s="315">
        <v>0.11</v>
      </c>
      <c r="V10" s="315">
        <v>0.11</v>
      </c>
      <c r="W10" s="315">
        <v>0.11</v>
      </c>
      <c r="X10" s="315">
        <v>0.11</v>
      </c>
      <c r="Y10" s="315">
        <v>0.11</v>
      </c>
      <c r="Z10" s="663">
        <f t="shared" si="2"/>
        <v>0</v>
      </c>
      <c r="AA10" s="663">
        <f t="shared" si="3"/>
        <v>-2.2204460492503131E-14</v>
      </c>
    </row>
    <row r="11" spans="1:27" ht="18" customHeight="1" thickBot="1">
      <c r="A11" s="320" t="s">
        <v>6</v>
      </c>
      <c r="B11" s="312" t="s">
        <v>35</v>
      </c>
      <c r="C11" s="315"/>
      <c r="D11" s="315"/>
      <c r="E11" s="315"/>
      <c r="F11" s="315"/>
      <c r="G11" s="315"/>
      <c r="H11" s="315"/>
      <c r="I11" s="315"/>
      <c r="J11" s="315"/>
      <c r="K11" s="315"/>
      <c r="L11" s="315"/>
      <c r="M11" s="315"/>
      <c r="N11" s="315"/>
      <c r="O11" s="315" t="s">
        <v>62</v>
      </c>
      <c r="P11" s="315" t="s">
        <v>62</v>
      </c>
      <c r="Q11" s="315" t="s">
        <v>62</v>
      </c>
      <c r="R11" s="315" t="s">
        <v>62</v>
      </c>
      <c r="S11" s="315" t="s">
        <v>62</v>
      </c>
      <c r="T11" s="315" t="s">
        <v>62</v>
      </c>
      <c r="U11" s="315" t="s">
        <v>62</v>
      </c>
      <c r="V11" s="315" t="s">
        <v>62</v>
      </c>
      <c r="W11" s="315" t="s">
        <v>62</v>
      </c>
      <c r="X11" s="315" t="s">
        <v>62</v>
      </c>
      <c r="Y11" s="315" t="s">
        <v>62</v>
      </c>
      <c r="Z11" s="663"/>
      <c r="AA11" s="663"/>
    </row>
    <row r="12" spans="1:27" ht="18" customHeight="1" thickBot="1">
      <c r="A12" s="320" t="s">
        <v>7</v>
      </c>
      <c r="B12" s="312" t="s">
        <v>36</v>
      </c>
      <c r="C12" s="315"/>
      <c r="D12" s="315"/>
      <c r="E12" s="315"/>
      <c r="F12" s="315"/>
      <c r="G12" s="315"/>
      <c r="H12" s="315"/>
      <c r="I12" s="315"/>
      <c r="J12" s="315"/>
      <c r="K12" s="315"/>
      <c r="L12" s="315"/>
      <c r="M12" s="315"/>
      <c r="N12" s="315"/>
      <c r="O12" s="315" t="s">
        <v>62</v>
      </c>
      <c r="P12" s="315" t="s">
        <v>62</v>
      </c>
      <c r="Q12" s="315" t="s">
        <v>62</v>
      </c>
      <c r="R12" s="315" t="s">
        <v>62</v>
      </c>
      <c r="S12" s="315" t="s">
        <v>62</v>
      </c>
      <c r="T12" s="315" t="s">
        <v>62</v>
      </c>
      <c r="U12" s="315" t="s">
        <v>62</v>
      </c>
      <c r="V12" s="315" t="s">
        <v>62</v>
      </c>
      <c r="W12" s="315" t="s">
        <v>62</v>
      </c>
      <c r="X12" s="315" t="s">
        <v>62</v>
      </c>
      <c r="Y12" s="315" t="s">
        <v>62</v>
      </c>
      <c r="Z12" s="663"/>
      <c r="AA12" s="663"/>
    </row>
    <row r="13" spans="1:27" ht="18" customHeight="1" thickBot="1">
      <c r="A13" s="320" t="s">
        <v>8</v>
      </c>
      <c r="B13" s="312" t="s">
        <v>37</v>
      </c>
      <c r="C13" s="315"/>
      <c r="D13" s="315"/>
      <c r="E13" s="315"/>
      <c r="F13" s="315"/>
      <c r="G13" s="315"/>
      <c r="H13" s="315"/>
      <c r="I13" s="315"/>
      <c r="J13" s="315"/>
      <c r="K13" s="315"/>
      <c r="L13" s="315"/>
      <c r="M13" s="315"/>
      <c r="N13" s="315"/>
      <c r="O13" s="315">
        <v>44.09</v>
      </c>
      <c r="P13" s="315">
        <v>45.72</v>
      </c>
      <c r="Q13" s="315">
        <v>46.63</v>
      </c>
      <c r="R13" s="315">
        <v>44.440000000000005</v>
      </c>
      <c r="S13" s="315">
        <v>41.06</v>
      </c>
      <c r="T13" s="315">
        <v>41.38</v>
      </c>
      <c r="U13" s="315">
        <v>42.65</v>
      </c>
      <c r="V13" s="315">
        <v>41.41</v>
      </c>
      <c r="W13" s="315">
        <v>45.42</v>
      </c>
      <c r="X13" s="315">
        <v>42.95</v>
      </c>
      <c r="Y13" s="315">
        <v>45.46</v>
      </c>
      <c r="Z13" s="663">
        <f t="shared" si="2"/>
        <v>5.8440046565774173</v>
      </c>
      <c r="AA13" s="663">
        <f t="shared" si="3"/>
        <v>7.3773718604834393</v>
      </c>
    </row>
    <row r="14" spans="1:27" ht="18" customHeight="1" thickBot="1">
      <c r="A14" s="320" t="s">
        <v>9</v>
      </c>
      <c r="B14" s="312" t="s">
        <v>38</v>
      </c>
      <c r="C14" s="315"/>
      <c r="D14" s="315"/>
      <c r="E14" s="315"/>
      <c r="F14" s="315"/>
      <c r="G14" s="315"/>
      <c r="H14" s="315"/>
      <c r="I14" s="315"/>
      <c r="J14" s="315"/>
      <c r="K14" s="315"/>
      <c r="L14" s="315"/>
      <c r="M14" s="315"/>
      <c r="N14" s="315"/>
      <c r="O14" s="315">
        <v>83.61</v>
      </c>
      <c r="P14" s="315">
        <v>84.38</v>
      </c>
      <c r="Q14" s="315">
        <v>86.2</v>
      </c>
      <c r="R14" s="315">
        <v>86.509999999999991</v>
      </c>
      <c r="S14" s="315">
        <v>85.330000000000013</v>
      </c>
      <c r="T14" s="315">
        <v>84.22</v>
      </c>
      <c r="U14" s="315">
        <v>80.31</v>
      </c>
      <c r="V14" s="315">
        <v>77.7</v>
      </c>
      <c r="W14" s="315">
        <v>72.13</v>
      </c>
      <c r="X14" s="315">
        <v>72.069999999999993</v>
      </c>
      <c r="Y14" s="315">
        <v>72.13</v>
      </c>
      <c r="Z14" s="663">
        <f t="shared" si="2"/>
        <v>8.3252393506305644E-2</v>
      </c>
      <c r="AA14" s="663">
        <f t="shared" si="3"/>
        <v>-5.9746241418267232</v>
      </c>
    </row>
    <row r="15" spans="1:27" ht="18" customHeight="1" thickBot="1">
      <c r="A15" s="320" t="s">
        <v>10</v>
      </c>
      <c r="B15" s="312" t="s">
        <v>39</v>
      </c>
      <c r="C15" s="315"/>
      <c r="D15" s="315"/>
      <c r="E15" s="315"/>
      <c r="F15" s="315"/>
      <c r="G15" s="315"/>
      <c r="H15" s="315"/>
      <c r="I15" s="315"/>
      <c r="J15" s="315"/>
      <c r="K15" s="315"/>
      <c r="L15" s="315"/>
      <c r="M15" s="315"/>
      <c r="N15" s="315"/>
      <c r="O15" s="315">
        <v>11.190000000000001</v>
      </c>
      <c r="P15" s="315">
        <v>10.49</v>
      </c>
      <c r="Q15" s="315">
        <v>10.41</v>
      </c>
      <c r="R15" s="315">
        <v>9.89</v>
      </c>
      <c r="S15" s="315">
        <v>9.4</v>
      </c>
      <c r="T15" s="315">
        <v>9.32</v>
      </c>
      <c r="U15" s="315">
        <v>9.1000000000000014</v>
      </c>
      <c r="V15" s="315">
        <v>9.0399999999999991</v>
      </c>
      <c r="W15" s="315">
        <v>9.1999999999999993</v>
      </c>
      <c r="X15" s="315">
        <v>11.77</v>
      </c>
      <c r="Y15" s="315">
        <v>10.879999999999999</v>
      </c>
      <c r="Z15" s="663">
        <f t="shared" si="2"/>
        <v>-7.5615972812234533</v>
      </c>
      <c r="AA15" s="663">
        <f t="shared" si="3"/>
        <v>18.175235336712525</v>
      </c>
    </row>
    <row r="16" spans="1:27" ht="18" customHeight="1" thickBot="1">
      <c r="A16" s="320" t="s">
        <v>11</v>
      </c>
      <c r="B16" s="312" t="s">
        <v>40</v>
      </c>
      <c r="C16" s="315"/>
      <c r="D16" s="315"/>
      <c r="E16" s="315"/>
      <c r="F16" s="315"/>
      <c r="G16" s="315"/>
      <c r="H16" s="315"/>
      <c r="I16" s="315"/>
      <c r="J16" s="315"/>
      <c r="K16" s="315"/>
      <c r="L16" s="315"/>
      <c r="M16" s="315"/>
      <c r="N16" s="315"/>
      <c r="O16" s="315">
        <v>1.62</v>
      </c>
      <c r="P16" s="315">
        <v>1.24</v>
      </c>
      <c r="Q16" s="315">
        <v>1.23</v>
      </c>
      <c r="R16" s="315">
        <v>1.27</v>
      </c>
      <c r="S16" s="315">
        <v>1.01</v>
      </c>
      <c r="T16" s="315">
        <v>0.96</v>
      </c>
      <c r="U16" s="315">
        <v>0.87</v>
      </c>
      <c r="V16" s="315">
        <v>0.89</v>
      </c>
      <c r="W16" s="315">
        <v>0.79</v>
      </c>
      <c r="X16" s="315">
        <v>0.8</v>
      </c>
      <c r="Y16" s="315">
        <v>0.78</v>
      </c>
      <c r="Z16" s="663">
        <f t="shared" si="2"/>
        <v>-2.5000000000000022</v>
      </c>
      <c r="AA16" s="663">
        <f t="shared" si="3"/>
        <v>-8.5937500000000107</v>
      </c>
    </row>
    <row r="17" spans="1:27" ht="18" customHeight="1" thickBot="1">
      <c r="A17" s="320" t="s">
        <v>12</v>
      </c>
      <c r="B17" s="312" t="s">
        <v>41</v>
      </c>
      <c r="C17" s="315"/>
      <c r="D17" s="315"/>
      <c r="E17" s="315"/>
      <c r="F17" s="315"/>
      <c r="G17" s="315"/>
      <c r="H17" s="315"/>
      <c r="I17" s="315"/>
      <c r="J17" s="315"/>
      <c r="K17" s="315"/>
      <c r="L17" s="315"/>
      <c r="M17" s="315"/>
      <c r="N17" s="315"/>
      <c r="O17" s="315">
        <v>74.86</v>
      </c>
      <c r="P17" s="315">
        <v>71.55</v>
      </c>
      <c r="Q17" s="315">
        <v>70.06</v>
      </c>
      <c r="R17" s="315">
        <v>67.510000000000005</v>
      </c>
      <c r="S17" s="315">
        <v>69.010000000000005</v>
      </c>
      <c r="T17" s="315">
        <v>67.02000000000001</v>
      </c>
      <c r="U17" s="315">
        <v>64.3</v>
      </c>
      <c r="V17" s="315">
        <v>60.43</v>
      </c>
      <c r="W17" s="315">
        <v>58.68</v>
      </c>
      <c r="X17" s="315">
        <v>56.53</v>
      </c>
      <c r="Y17" s="315">
        <v>57.120000000000005</v>
      </c>
      <c r="Z17" s="663">
        <f t="shared" si="2"/>
        <v>1.0436936140102659</v>
      </c>
      <c r="AA17" s="663">
        <f t="shared" si="3"/>
        <v>-6.569979826617967</v>
      </c>
    </row>
    <row r="18" spans="1:27" ht="18" customHeight="1" thickBot="1">
      <c r="A18" s="320" t="s">
        <v>13</v>
      </c>
      <c r="B18" s="312" t="s">
        <v>42</v>
      </c>
      <c r="C18" s="315"/>
      <c r="D18" s="315"/>
      <c r="E18" s="315"/>
      <c r="F18" s="315"/>
      <c r="G18" s="315"/>
      <c r="H18" s="315"/>
      <c r="I18" s="315"/>
      <c r="J18" s="315"/>
      <c r="K18" s="315"/>
      <c r="L18" s="315"/>
      <c r="M18" s="315"/>
      <c r="N18" s="315"/>
      <c r="O18" s="315">
        <v>0.56000000000000005</v>
      </c>
      <c r="P18" s="315">
        <v>0.41000000000000003</v>
      </c>
      <c r="Q18" s="315">
        <v>0.45</v>
      </c>
      <c r="R18" s="315">
        <v>0.47000000000000003</v>
      </c>
      <c r="S18" s="315">
        <v>0.4</v>
      </c>
      <c r="T18" s="315">
        <v>0.3</v>
      </c>
      <c r="U18" s="315">
        <v>0.28999999999999998</v>
      </c>
      <c r="V18" s="315">
        <v>0.32</v>
      </c>
      <c r="W18" s="315">
        <v>0.34</v>
      </c>
      <c r="X18" s="315">
        <v>0.33</v>
      </c>
      <c r="Y18" s="315">
        <v>0.31</v>
      </c>
      <c r="Z18" s="663">
        <f t="shared" si="2"/>
        <v>-6.0606060606060659</v>
      </c>
      <c r="AA18" s="663">
        <f t="shared" si="3"/>
        <v>-2.1052631578947323</v>
      </c>
    </row>
    <row r="19" spans="1:27" ht="18" customHeight="1" thickBot="1">
      <c r="A19" s="320" t="s">
        <v>14</v>
      </c>
      <c r="B19" s="312" t="s">
        <v>43</v>
      </c>
      <c r="C19" s="315"/>
      <c r="D19" s="315"/>
      <c r="E19" s="315"/>
      <c r="F19" s="315"/>
      <c r="G19" s="315"/>
      <c r="H19" s="315"/>
      <c r="I19" s="315"/>
      <c r="J19" s="315"/>
      <c r="K19" s="315"/>
      <c r="L19" s="315"/>
      <c r="M19" s="315"/>
      <c r="N19" s="315"/>
      <c r="O19" s="315" t="s">
        <v>62</v>
      </c>
      <c r="P19" s="315" t="s">
        <v>62</v>
      </c>
      <c r="Q19" s="315" t="s">
        <v>62</v>
      </c>
      <c r="R19" s="315" t="s">
        <v>62</v>
      </c>
      <c r="S19" s="315" t="s">
        <v>62</v>
      </c>
      <c r="T19" s="315" t="s">
        <v>62</v>
      </c>
      <c r="U19" s="315" t="s">
        <v>62</v>
      </c>
      <c r="V19" s="315" t="s">
        <v>62</v>
      </c>
      <c r="W19" s="315" t="s">
        <v>62</v>
      </c>
      <c r="X19" s="315" t="s">
        <v>62</v>
      </c>
      <c r="Y19" s="315" t="s">
        <v>62</v>
      </c>
      <c r="Z19" s="663"/>
      <c r="AA19" s="663"/>
    </row>
    <row r="20" spans="1:27" ht="18" customHeight="1" thickBot="1">
      <c r="A20" s="320" t="s">
        <v>15</v>
      </c>
      <c r="B20" s="312" t="s">
        <v>44</v>
      </c>
      <c r="C20" s="315"/>
      <c r="D20" s="315"/>
      <c r="E20" s="315"/>
      <c r="F20" s="315"/>
      <c r="G20" s="315"/>
      <c r="H20" s="315"/>
      <c r="I20" s="315"/>
      <c r="J20" s="315"/>
      <c r="K20" s="315"/>
      <c r="L20" s="315"/>
      <c r="M20" s="315"/>
      <c r="N20" s="315"/>
      <c r="O20" s="315" t="s">
        <v>62</v>
      </c>
      <c r="P20" s="315" t="s">
        <v>62</v>
      </c>
      <c r="Q20" s="315" t="s">
        <v>62</v>
      </c>
      <c r="R20" s="315" t="s">
        <v>62</v>
      </c>
      <c r="S20" s="315" t="s">
        <v>62</v>
      </c>
      <c r="T20" s="315" t="s">
        <v>62</v>
      </c>
      <c r="U20" s="315" t="s">
        <v>62</v>
      </c>
      <c r="V20" s="315" t="s">
        <v>62</v>
      </c>
      <c r="W20" s="315" t="s">
        <v>62</v>
      </c>
      <c r="X20" s="315" t="s">
        <v>62</v>
      </c>
      <c r="Y20" s="315" t="s">
        <v>62</v>
      </c>
      <c r="Z20" s="663"/>
      <c r="AA20" s="663"/>
    </row>
    <row r="21" spans="1:27" ht="18" customHeight="1" thickBot="1">
      <c r="A21" s="320" t="s">
        <v>16</v>
      </c>
      <c r="B21" s="312" t="s">
        <v>45</v>
      </c>
      <c r="C21" s="315"/>
      <c r="D21" s="315"/>
      <c r="E21" s="315"/>
      <c r="F21" s="315"/>
      <c r="G21" s="315"/>
      <c r="H21" s="315"/>
      <c r="I21" s="315"/>
      <c r="J21" s="315"/>
      <c r="K21" s="315"/>
      <c r="L21" s="315"/>
      <c r="M21" s="315"/>
      <c r="N21" s="315"/>
      <c r="O21" s="315" t="s">
        <v>62</v>
      </c>
      <c r="P21" s="315" t="s">
        <v>62</v>
      </c>
      <c r="Q21" s="315" t="s">
        <v>62</v>
      </c>
      <c r="R21" s="315" t="s">
        <v>62</v>
      </c>
      <c r="S21" s="315" t="s">
        <v>62</v>
      </c>
      <c r="T21" s="315" t="s">
        <v>62</v>
      </c>
      <c r="U21" s="315" t="s">
        <v>62</v>
      </c>
      <c r="V21" s="315" t="s">
        <v>62</v>
      </c>
      <c r="W21" s="315" t="s">
        <v>62</v>
      </c>
      <c r="X21" s="315" t="s">
        <v>62</v>
      </c>
      <c r="Y21" s="315" t="s">
        <v>62</v>
      </c>
      <c r="Z21" s="663"/>
      <c r="AA21" s="663"/>
    </row>
    <row r="22" spans="1:27" ht="18" customHeight="1" thickBot="1">
      <c r="A22" s="320" t="s">
        <v>17</v>
      </c>
      <c r="B22" s="312" t="s">
        <v>46</v>
      </c>
      <c r="C22" s="315"/>
      <c r="D22" s="315"/>
      <c r="E22" s="315"/>
      <c r="F22" s="315"/>
      <c r="G22" s="315"/>
      <c r="H22" s="315"/>
      <c r="I22" s="315"/>
      <c r="J22" s="315"/>
      <c r="K22" s="315"/>
      <c r="L22" s="315"/>
      <c r="M22" s="315"/>
      <c r="N22" s="315"/>
      <c r="O22" s="315">
        <v>5.78</v>
      </c>
      <c r="P22" s="315">
        <v>5.6400000000000006</v>
      </c>
      <c r="Q22" s="315">
        <v>5.7100000000000009</v>
      </c>
      <c r="R22" s="315">
        <v>5.71</v>
      </c>
      <c r="S22" s="315">
        <v>5.71</v>
      </c>
      <c r="T22" s="315">
        <v>5.6099999999999994</v>
      </c>
      <c r="U22" s="315">
        <v>5.1999999999999993</v>
      </c>
      <c r="V22" s="315">
        <v>5.0600000000000005</v>
      </c>
      <c r="W22" s="315">
        <v>4.17</v>
      </c>
      <c r="X22" s="315">
        <v>4.1399999999999997</v>
      </c>
      <c r="Y22" s="315">
        <v>4.17</v>
      </c>
      <c r="Z22" s="663">
        <f t="shared" si="2"/>
        <v>0.72463768115942351</v>
      </c>
      <c r="AA22" s="663">
        <f t="shared" si="3"/>
        <v>-13.305613305613296</v>
      </c>
    </row>
    <row r="23" spans="1:27" ht="18" customHeight="1" thickBot="1">
      <c r="A23" s="320" t="s">
        <v>18</v>
      </c>
      <c r="B23" s="312" t="s">
        <v>47</v>
      </c>
      <c r="C23" s="315"/>
      <c r="D23" s="315"/>
      <c r="E23" s="315"/>
      <c r="F23" s="315"/>
      <c r="G23" s="315"/>
      <c r="H23" s="315"/>
      <c r="I23" s="315"/>
      <c r="J23" s="315"/>
      <c r="K23" s="315"/>
      <c r="L23" s="315"/>
      <c r="M23" s="315"/>
      <c r="N23" s="315"/>
      <c r="O23" s="315" t="s">
        <v>62</v>
      </c>
      <c r="P23" s="315" t="s">
        <v>62</v>
      </c>
      <c r="Q23" s="315" t="s">
        <v>62</v>
      </c>
      <c r="R23" s="315" t="s">
        <v>62</v>
      </c>
      <c r="S23" s="315" t="s">
        <v>62</v>
      </c>
      <c r="T23" s="315" t="s">
        <v>62</v>
      </c>
      <c r="U23" s="315" t="s">
        <v>62</v>
      </c>
      <c r="V23" s="315" t="s">
        <v>62</v>
      </c>
      <c r="W23" s="315" t="s">
        <v>62</v>
      </c>
      <c r="X23" s="315" t="s">
        <v>62</v>
      </c>
      <c r="Y23" s="315" t="s">
        <v>62</v>
      </c>
      <c r="Z23" s="663"/>
      <c r="AA23" s="663"/>
    </row>
    <row r="24" spans="1:27" ht="18" customHeight="1" thickBot="1">
      <c r="A24" s="320" t="s">
        <v>19</v>
      </c>
      <c r="B24" s="312" t="s">
        <v>48</v>
      </c>
      <c r="C24" s="315"/>
      <c r="D24" s="315"/>
      <c r="E24" s="315"/>
      <c r="F24" s="315"/>
      <c r="G24" s="315"/>
      <c r="H24" s="315"/>
      <c r="I24" s="315"/>
      <c r="J24" s="315"/>
      <c r="K24" s="315"/>
      <c r="L24" s="315"/>
      <c r="M24" s="315"/>
      <c r="N24" s="315"/>
      <c r="O24" s="315" t="s">
        <v>62</v>
      </c>
      <c r="P24" s="315" t="s">
        <v>62</v>
      </c>
      <c r="Q24" s="315" t="s">
        <v>62</v>
      </c>
      <c r="R24" s="315" t="s">
        <v>62</v>
      </c>
      <c r="S24" s="315" t="s">
        <v>62</v>
      </c>
      <c r="T24" s="315" t="s">
        <v>62</v>
      </c>
      <c r="U24" s="315" t="s">
        <v>62</v>
      </c>
      <c r="V24" s="315" t="s">
        <v>62</v>
      </c>
      <c r="W24" s="315" t="s">
        <v>62</v>
      </c>
      <c r="X24" s="315" t="s">
        <v>62</v>
      </c>
      <c r="Y24" s="315" t="s">
        <v>62</v>
      </c>
      <c r="Z24" s="663"/>
      <c r="AA24" s="663"/>
    </row>
    <row r="25" spans="1:27" ht="18" customHeight="1" thickBot="1">
      <c r="A25" s="320" t="s">
        <v>20</v>
      </c>
      <c r="B25" s="312" t="s">
        <v>49</v>
      </c>
      <c r="C25" s="315"/>
      <c r="D25" s="315"/>
      <c r="E25" s="315"/>
      <c r="F25" s="315"/>
      <c r="G25" s="315"/>
      <c r="H25" s="315"/>
      <c r="I25" s="315"/>
      <c r="J25" s="315"/>
      <c r="K25" s="315"/>
      <c r="L25" s="315"/>
      <c r="M25" s="315"/>
      <c r="N25" s="315"/>
      <c r="O25" s="315">
        <v>0.19</v>
      </c>
      <c r="P25" s="315">
        <v>0.18</v>
      </c>
      <c r="Q25" s="315">
        <v>0.17</v>
      </c>
      <c r="R25" s="315">
        <v>0.17</v>
      </c>
      <c r="S25" s="315">
        <v>0.16</v>
      </c>
      <c r="T25" s="315">
        <v>0.16</v>
      </c>
      <c r="U25" s="315">
        <v>0.18</v>
      </c>
      <c r="V25" s="315">
        <v>0.18</v>
      </c>
      <c r="W25" s="315">
        <v>0.18</v>
      </c>
      <c r="X25" s="315">
        <v>0.18</v>
      </c>
      <c r="Y25" s="315">
        <v>0.18</v>
      </c>
      <c r="Z25" s="663">
        <f t="shared" si="2"/>
        <v>0</v>
      </c>
      <c r="AA25" s="663">
        <f t="shared" si="3"/>
        <v>2.2204460492503131E-14</v>
      </c>
    </row>
    <row r="26" spans="1:27" ht="18" customHeight="1" thickBot="1">
      <c r="A26" s="320" t="s">
        <v>21</v>
      </c>
      <c r="B26" s="312" t="s">
        <v>50</v>
      </c>
      <c r="C26" s="315"/>
      <c r="D26" s="315"/>
      <c r="E26" s="315"/>
      <c r="F26" s="315"/>
      <c r="G26" s="315"/>
      <c r="H26" s="315"/>
      <c r="I26" s="315"/>
      <c r="J26" s="315"/>
      <c r="K26" s="315"/>
      <c r="L26" s="315"/>
      <c r="M26" s="315"/>
      <c r="N26" s="315"/>
      <c r="O26" s="315">
        <v>3.4</v>
      </c>
      <c r="P26" s="315">
        <v>2.6</v>
      </c>
      <c r="Q26" s="315">
        <v>2.6</v>
      </c>
      <c r="R26" s="315">
        <v>2.4</v>
      </c>
      <c r="S26" s="315">
        <v>2.23</v>
      </c>
      <c r="T26" s="315">
        <v>2.13</v>
      </c>
      <c r="U26" s="315">
        <v>2.12</v>
      </c>
      <c r="V26" s="315">
        <v>2.15</v>
      </c>
      <c r="W26" s="315">
        <v>0.8</v>
      </c>
      <c r="X26" s="315">
        <v>1</v>
      </c>
      <c r="Y26" s="315">
        <v>0.7</v>
      </c>
      <c r="Z26" s="663">
        <f t="shared" si="2"/>
        <v>-30.000000000000004</v>
      </c>
      <c r="AA26" s="663">
        <f t="shared" si="3"/>
        <v>-60.000000000000007</v>
      </c>
    </row>
    <row r="27" spans="1:27" ht="18" customHeight="1" thickBot="1">
      <c r="A27" s="320" t="s">
        <v>22</v>
      </c>
      <c r="B27" s="312" t="s">
        <v>51</v>
      </c>
      <c r="C27" s="315"/>
      <c r="D27" s="315"/>
      <c r="E27" s="315"/>
      <c r="F27" s="315"/>
      <c r="G27" s="315"/>
      <c r="H27" s="315"/>
      <c r="I27" s="315"/>
      <c r="J27" s="315"/>
      <c r="K27" s="315"/>
      <c r="L27" s="315"/>
      <c r="M27" s="315"/>
      <c r="N27" s="315"/>
      <c r="O27" s="315">
        <v>3.79</v>
      </c>
      <c r="P27" s="315">
        <v>3.65</v>
      </c>
      <c r="Q27" s="315">
        <v>3.6100000000000003</v>
      </c>
      <c r="R27" s="315">
        <v>3.75</v>
      </c>
      <c r="S27" s="315">
        <v>3.87</v>
      </c>
      <c r="T27" s="315">
        <v>3.91</v>
      </c>
      <c r="U27" s="315">
        <v>3.7399999999999998</v>
      </c>
      <c r="V27" s="315">
        <v>3.7800000000000002</v>
      </c>
      <c r="W27" s="315">
        <v>3.79</v>
      </c>
      <c r="X27" s="315">
        <v>3.76</v>
      </c>
      <c r="Y27" s="315">
        <v>3.76</v>
      </c>
      <c r="Z27" s="663">
        <f t="shared" si="2"/>
        <v>0</v>
      </c>
      <c r="AA27" s="663">
        <f t="shared" si="3"/>
        <v>-0.44130626654895755</v>
      </c>
    </row>
    <row r="28" spans="1:27" ht="18" customHeight="1" thickBot="1">
      <c r="A28" s="320" t="s">
        <v>23</v>
      </c>
      <c r="B28" s="312" t="s">
        <v>52</v>
      </c>
      <c r="C28" s="315"/>
      <c r="D28" s="315"/>
      <c r="E28" s="315"/>
      <c r="F28" s="315"/>
      <c r="G28" s="315"/>
      <c r="H28" s="315"/>
      <c r="I28" s="315"/>
      <c r="J28" s="315"/>
      <c r="K28" s="315"/>
      <c r="L28" s="315"/>
      <c r="M28" s="315"/>
      <c r="N28" s="315"/>
      <c r="O28" s="315">
        <v>2.0299999999999998</v>
      </c>
      <c r="P28" s="315">
        <v>2.04</v>
      </c>
      <c r="Q28" s="315">
        <v>1.7999999999999998</v>
      </c>
      <c r="R28" s="315">
        <v>1.75</v>
      </c>
      <c r="S28" s="315">
        <v>1.7999999999999998</v>
      </c>
      <c r="T28" s="315">
        <v>1.77</v>
      </c>
      <c r="U28" s="315">
        <v>1.71</v>
      </c>
      <c r="V28" s="315">
        <v>1.8</v>
      </c>
      <c r="W28" s="315">
        <v>1.6900000000000002</v>
      </c>
      <c r="X28" s="315">
        <v>1.37</v>
      </c>
      <c r="Y28" s="315">
        <v>1.36</v>
      </c>
      <c r="Z28" s="663">
        <f t="shared" si="2"/>
        <v>-0.72992700729926918</v>
      </c>
      <c r="AA28" s="663">
        <f t="shared" si="3"/>
        <v>-21.083172147001928</v>
      </c>
    </row>
    <row r="29" spans="1:27" ht="18" customHeight="1" thickBot="1">
      <c r="A29" s="320" t="s">
        <v>24</v>
      </c>
      <c r="B29" s="312" t="s">
        <v>53</v>
      </c>
      <c r="C29" s="315"/>
      <c r="D29" s="315"/>
      <c r="E29" s="315"/>
      <c r="F29" s="315"/>
      <c r="G29" s="315"/>
      <c r="H29" s="315"/>
      <c r="I29" s="315"/>
      <c r="J29" s="315"/>
      <c r="K29" s="315"/>
      <c r="L29" s="315"/>
      <c r="M29" s="315"/>
      <c r="N29" s="315"/>
      <c r="O29" s="315">
        <v>0.41</v>
      </c>
      <c r="P29" s="315">
        <v>0</v>
      </c>
      <c r="Q29" s="315">
        <v>0.36</v>
      </c>
      <c r="R29" s="315">
        <v>0.32</v>
      </c>
      <c r="S29" s="315">
        <v>0.3</v>
      </c>
      <c r="T29" s="315">
        <v>0.28000000000000003</v>
      </c>
      <c r="U29" s="315">
        <v>0.26</v>
      </c>
      <c r="V29" s="315">
        <v>0.25</v>
      </c>
      <c r="W29" s="315">
        <v>0.25</v>
      </c>
      <c r="X29" s="315">
        <v>0.24</v>
      </c>
      <c r="Y29" s="315">
        <v>0.24</v>
      </c>
      <c r="Z29" s="663">
        <f t="shared" si="2"/>
        <v>0</v>
      </c>
      <c r="AA29" s="663">
        <f t="shared" si="3"/>
        <v>-5.2631578947368585</v>
      </c>
    </row>
    <row r="30" spans="1:27" ht="18" customHeight="1" thickBot="1">
      <c r="A30" s="320" t="s">
        <v>25</v>
      </c>
      <c r="B30" s="312" t="s">
        <v>54</v>
      </c>
      <c r="C30" s="315"/>
      <c r="D30" s="315"/>
      <c r="E30" s="315"/>
      <c r="F30" s="315"/>
      <c r="G30" s="315"/>
      <c r="H30" s="315"/>
      <c r="I30" s="315"/>
      <c r="J30" s="315"/>
      <c r="K30" s="315"/>
      <c r="L30" s="315"/>
      <c r="M30" s="315"/>
      <c r="N30" s="315"/>
      <c r="O30" s="315">
        <v>0.51</v>
      </c>
      <c r="P30" s="315">
        <v>0.56999999999999995</v>
      </c>
      <c r="Q30" s="315">
        <v>0.43</v>
      </c>
      <c r="R30" s="315">
        <v>0.4</v>
      </c>
      <c r="S30" s="315">
        <v>0.37</v>
      </c>
      <c r="T30" s="315">
        <v>0.32</v>
      </c>
      <c r="U30" s="315">
        <v>0.36</v>
      </c>
      <c r="V30" s="315">
        <v>0.35</v>
      </c>
      <c r="W30" s="315">
        <v>0.31</v>
      </c>
      <c r="X30" s="315">
        <v>0.28000000000000003</v>
      </c>
      <c r="Y30" s="315">
        <v>0.26</v>
      </c>
      <c r="Z30" s="663">
        <f t="shared" si="2"/>
        <v>-7.1428571428571512</v>
      </c>
      <c r="AA30" s="663">
        <f t="shared" si="3"/>
        <v>-20.408163265306101</v>
      </c>
    </row>
    <row r="31" spans="1:27" ht="18" customHeight="1" thickBot="1">
      <c r="A31" s="320" t="s">
        <v>26</v>
      </c>
      <c r="B31" s="312" t="s">
        <v>55</v>
      </c>
      <c r="C31" s="315"/>
      <c r="D31" s="315"/>
      <c r="E31" s="315"/>
      <c r="F31" s="315"/>
      <c r="G31" s="315"/>
      <c r="H31" s="315"/>
      <c r="I31" s="315"/>
      <c r="J31" s="315"/>
      <c r="K31" s="315"/>
      <c r="L31" s="315"/>
      <c r="M31" s="315"/>
      <c r="N31" s="315"/>
      <c r="O31" s="313" t="s">
        <v>62</v>
      </c>
      <c r="P31" s="313" t="s">
        <v>62</v>
      </c>
      <c r="Q31" s="313" t="s">
        <v>62</v>
      </c>
      <c r="R31" s="313" t="s">
        <v>62</v>
      </c>
      <c r="S31" s="313" t="s">
        <v>62</v>
      </c>
      <c r="T31" s="313" t="s">
        <v>62</v>
      </c>
      <c r="U31" s="313" t="s">
        <v>62</v>
      </c>
      <c r="V31" s="313" t="s">
        <v>62</v>
      </c>
      <c r="W31" s="313" t="s">
        <v>62</v>
      </c>
      <c r="X31" s="313" t="s">
        <v>62</v>
      </c>
      <c r="Y31" s="313" t="s">
        <v>62</v>
      </c>
      <c r="Z31" s="663"/>
      <c r="AA31" s="663"/>
    </row>
    <row r="32" spans="1:27" ht="18" customHeight="1" thickBot="1">
      <c r="A32" s="320" t="s">
        <v>27</v>
      </c>
      <c r="B32" s="312" t="s">
        <v>56</v>
      </c>
      <c r="C32" s="315"/>
      <c r="D32" s="315"/>
      <c r="E32" s="315"/>
      <c r="F32" s="315"/>
      <c r="G32" s="315"/>
      <c r="H32" s="315"/>
      <c r="I32" s="315"/>
      <c r="J32" s="315"/>
      <c r="K32" s="315"/>
      <c r="L32" s="315"/>
      <c r="M32" s="315"/>
      <c r="N32" s="315"/>
      <c r="O32" s="313" t="s">
        <v>62</v>
      </c>
      <c r="P32" s="313" t="s">
        <v>62</v>
      </c>
      <c r="Q32" s="313" t="s">
        <v>62</v>
      </c>
      <c r="R32" s="313" t="s">
        <v>62</v>
      </c>
      <c r="S32" s="313" t="s">
        <v>62</v>
      </c>
      <c r="T32" s="313" t="s">
        <v>62</v>
      </c>
      <c r="U32" s="313" t="s">
        <v>62</v>
      </c>
      <c r="V32" s="313" t="s">
        <v>62</v>
      </c>
      <c r="W32" s="313" t="s">
        <v>62</v>
      </c>
      <c r="X32" s="313" t="s">
        <v>62</v>
      </c>
      <c r="Y32" s="313" t="s">
        <v>62</v>
      </c>
      <c r="Z32" s="663"/>
      <c r="AA32" s="663"/>
    </row>
    <row r="33" spans="1:27" ht="18" customHeight="1">
      <c r="A33" s="499" t="s">
        <v>989</v>
      </c>
      <c r="B33" s="508"/>
      <c r="C33" s="506"/>
      <c r="D33" s="506"/>
      <c r="E33" s="506"/>
      <c r="F33" s="506"/>
      <c r="G33" s="472"/>
      <c r="H33" s="506"/>
      <c r="I33" s="506"/>
      <c r="J33" s="506"/>
      <c r="K33" s="506"/>
      <c r="L33" s="506"/>
      <c r="M33" s="506"/>
      <c r="N33" s="506"/>
      <c r="O33" s="506"/>
      <c r="P33" s="506"/>
      <c r="Q33" s="506"/>
      <c r="R33" s="506"/>
      <c r="S33" s="506"/>
      <c r="T33" s="506"/>
      <c r="U33" s="506"/>
      <c r="V33" s="506"/>
      <c r="W33" s="506"/>
      <c r="X33" s="506"/>
      <c r="Y33" s="506"/>
      <c r="Z33" s="661"/>
      <c r="AA33" s="661"/>
    </row>
    <row r="34" spans="1:27" ht="18" customHeight="1">
      <c r="A34" s="483"/>
      <c r="B34" s="508"/>
      <c r="C34" s="506"/>
      <c r="D34" s="506"/>
      <c r="E34" s="506"/>
      <c r="F34" s="506"/>
      <c r="G34" s="506"/>
      <c r="H34" s="506"/>
      <c r="I34" s="506"/>
      <c r="J34" s="506"/>
      <c r="K34" s="506"/>
      <c r="L34" s="506"/>
      <c r="M34" s="506"/>
      <c r="N34" s="506"/>
      <c r="O34" s="506"/>
      <c r="P34" s="506"/>
      <c r="Q34" s="506"/>
      <c r="R34" s="506"/>
      <c r="S34" s="506"/>
      <c r="T34" s="506"/>
      <c r="U34" s="506"/>
      <c r="V34" s="506"/>
      <c r="W34" s="506"/>
      <c r="X34" s="513"/>
      <c r="Y34" s="513"/>
      <c r="Z34" s="661"/>
      <c r="AA34" s="661"/>
    </row>
    <row r="35" spans="1:27" ht="18" customHeight="1">
      <c r="A35" s="504" t="s">
        <v>1007</v>
      </c>
      <c r="B35" s="508"/>
      <c r="C35" s="506"/>
      <c r="D35" s="506"/>
      <c r="E35" s="506"/>
      <c r="F35" s="506"/>
      <c r="G35" s="506"/>
      <c r="H35" s="506"/>
      <c r="I35" s="506"/>
      <c r="J35" s="506"/>
      <c r="K35" s="506"/>
      <c r="L35" s="506"/>
      <c r="M35" s="506"/>
      <c r="N35" s="506"/>
      <c r="O35" s="506"/>
      <c r="P35" s="506"/>
      <c r="Q35" s="506"/>
      <c r="R35" s="506"/>
      <c r="S35" s="506"/>
      <c r="T35" s="506"/>
      <c r="U35" s="506"/>
      <c r="V35" s="506"/>
      <c r="W35" s="506"/>
      <c r="X35" s="443"/>
      <c r="Y35" s="443"/>
      <c r="Z35" s="661"/>
      <c r="AA35" s="661"/>
    </row>
    <row r="36" spans="1:27" ht="18" customHeight="1">
      <c r="A36" s="210"/>
      <c r="B36" s="211"/>
      <c r="C36" s="771" t="s">
        <v>1007</v>
      </c>
      <c r="D36" s="772"/>
      <c r="E36" s="772"/>
      <c r="F36" s="772"/>
      <c r="G36" s="772"/>
      <c r="H36" s="772"/>
      <c r="I36" s="772"/>
      <c r="J36" s="772"/>
      <c r="K36" s="772"/>
      <c r="L36" s="772"/>
      <c r="M36" s="772"/>
      <c r="N36" s="772"/>
      <c r="O36" s="772"/>
      <c r="P36" s="772"/>
      <c r="Q36" s="772"/>
      <c r="R36" s="772"/>
      <c r="S36" s="772"/>
      <c r="T36" s="772"/>
      <c r="U36" s="772"/>
      <c r="V36" s="772"/>
      <c r="W36" s="772"/>
      <c r="X36" s="772"/>
      <c r="Y36" s="774"/>
      <c r="Z36" s="767" t="s">
        <v>58</v>
      </c>
      <c r="AA36" s="768"/>
    </row>
    <row r="37" spans="1:27" ht="26.25" thickBot="1">
      <c r="A37" s="210"/>
      <c r="B37" s="211"/>
      <c r="C37" s="465">
        <v>2000</v>
      </c>
      <c r="D37" s="464">
        <v>2001</v>
      </c>
      <c r="E37" s="203">
        <v>2002</v>
      </c>
      <c r="F37" s="464">
        <v>2003</v>
      </c>
      <c r="G37" s="203">
        <v>2004</v>
      </c>
      <c r="H37" s="464">
        <v>2005</v>
      </c>
      <c r="I37" s="203">
        <v>2006</v>
      </c>
      <c r="J37" s="464">
        <v>2007</v>
      </c>
      <c r="K37" s="203">
        <v>2008</v>
      </c>
      <c r="L37" s="464">
        <v>2009</v>
      </c>
      <c r="M37" s="203">
        <v>2010</v>
      </c>
      <c r="N37" s="464">
        <v>2011</v>
      </c>
      <c r="O37" s="203">
        <v>2012</v>
      </c>
      <c r="P37" s="465">
        <v>2013</v>
      </c>
      <c r="Q37" s="203">
        <v>2014</v>
      </c>
      <c r="R37" s="464">
        <v>2015</v>
      </c>
      <c r="S37" s="203">
        <v>2016</v>
      </c>
      <c r="T37" s="203">
        <v>2017</v>
      </c>
      <c r="U37" s="203">
        <v>2018</v>
      </c>
      <c r="V37" s="203">
        <v>2019</v>
      </c>
      <c r="W37" s="203">
        <v>2020</v>
      </c>
      <c r="X37" s="203">
        <v>2021</v>
      </c>
      <c r="Y37" s="538">
        <v>2022</v>
      </c>
      <c r="Z37" s="213" t="str">
        <f>Z4</f>
        <v>2022/2021</v>
      </c>
      <c r="AA37" s="548" t="str">
        <f t="shared" ref="AA37" si="4">AA4</f>
        <v>2022/5-year average</v>
      </c>
    </row>
    <row r="38" spans="1:27" ht="18" customHeight="1" thickBot="1">
      <c r="A38" s="554" t="s">
        <v>373</v>
      </c>
      <c r="B38" s="555"/>
      <c r="C38" s="556">
        <f>SUM(C39:C65)</f>
        <v>0</v>
      </c>
      <c r="D38" s="556">
        <f>SUM(D39:D65)</f>
        <v>0</v>
      </c>
      <c r="E38" s="556">
        <f t="shared" ref="E38:Y38" si="5">SUM(E39:E65)</f>
        <v>0</v>
      </c>
      <c r="F38" s="556">
        <f t="shared" si="5"/>
        <v>0</v>
      </c>
      <c r="G38" s="556">
        <f t="shared" si="5"/>
        <v>0</v>
      </c>
      <c r="H38" s="556">
        <f t="shared" si="5"/>
        <v>0</v>
      </c>
      <c r="I38" s="556">
        <f t="shared" si="5"/>
        <v>0</v>
      </c>
      <c r="J38" s="556">
        <f t="shared" si="5"/>
        <v>0</v>
      </c>
      <c r="K38" s="556">
        <f t="shared" si="5"/>
        <v>0</v>
      </c>
      <c r="L38" s="556">
        <f t="shared" si="5"/>
        <v>0</v>
      </c>
      <c r="M38" s="556">
        <f t="shared" si="5"/>
        <v>0</v>
      </c>
      <c r="N38" s="556">
        <f t="shared" si="5"/>
        <v>0</v>
      </c>
      <c r="O38" s="556">
        <f t="shared" si="5"/>
        <v>3790.69</v>
      </c>
      <c r="P38" s="556">
        <f t="shared" si="5"/>
        <v>3736.0800000000004</v>
      </c>
      <c r="Q38" s="556">
        <f t="shared" si="5"/>
        <v>4270.46</v>
      </c>
      <c r="R38" s="556">
        <f t="shared" si="5"/>
        <v>4183.6499999999987</v>
      </c>
      <c r="S38" s="556">
        <f t="shared" si="5"/>
        <v>3986.3000000000006</v>
      </c>
      <c r="T38" s="556">
        <f t="shared" si="5"/>
        <v>4361.95</v>
      </c>
      <c r="U38" s="556">
        <f t="shared" si="5"/>
        <v>3837.6799999999994</v>
      </c>
      <c r="V38" s="556">
        <f t="shared" si="5"/>
        <v>4048.6500000000005</v>
      </c>
      <c r="W38" s="556">
        <f t="shared" si="5"/>
        <v>3491.1200000000003</v>
      </c>
      <c r="X38" s="566">
        <f t="shared" si="5"/>
        <v>3064.1999999999994</v>
      </c>
      <c r="Y38" s="565">
        <f t="shared" si="5"/>
        <v>3212.29</v>
      </c>
      <c r="Z38" s="672">
        <f t="shared" ref="Z38:Z63" si="6">IF(ISNUMBER(Y38),(Y38/X38-1)*100,":")</f>
        <v>4.8329090790418583</v>
      </c>
      <c r="AA38" s="673">
        <f t="shared" ref="AA38:AA63" si="7">IF(ISNUMBER(Y38),(Y38/((SUM(T38:X38)-MIN(T38:X38)-MAX(T38:X38))/3)-1)*100,":")</f>
        <v>-15.298507134727036</v>
      </c>
    </row>
    <row r="39" spans="1:27" ht="18" customHeight="1" thickBot="1">
      <c r="A39" s="320" t="s">
        <v>3</v>
      </c>
      <c r="B39" s="312" t="s">
        <v>30</v>
      </c>
      <c r="C39" s="315"/>
      <c r="D39" s="315"/>
      <c r="E39" s="315"/>
      <c r="F39" s="315"/>
      <c r="G39" s="315"/>
      <c r="H39" s="315"/>
      <c r="I39" s="315"/>
      <c r="J39" s="315"/>
      <c r="K39" s="315"/>
      <c r="L39" s="315"/>
      <c r="M39" s="315"/>
      <c r="N39" s="315"/>
      <c r="O39" s="315" t="s">
        <v>62</v>
      </c>
      <c r="P39" s="315" t="s">
        <v>62</v>
      </c>
      <c r="Q39" s="315" t="s">
        <v>62</v>
      </c>
      <c r="R39" s="315" t="s">
        <v>62</v>
      </c>
      <c r="S39" s="315" t="s">
        <v>62</v>
      </c>
      <c r="T39" s="315" t="s">
        <v>62</v>
      </c>
      <c r="U39" s="315" t="s">
        <v>62</v>
      </c>
      <c r="V39" s="315" t="s">
        <v>62</v>
      </c>
      <c r="W39" s="315" t="s">
        <v>62</v>
      </c>
      <c r="X39" s="315" t="s">
        <v>62</v>
      </c>
      <c r="Y39" s="315" t="s">
        <v>62</v>
      </c>
      <c r="Z39" s="663"/>
      <c r="AA39" s="663"/>
    </row>
    <row r="40" spans="1:27" ht="18" customHeight="1" thickBot="1">
      <c r="A40" s="320" t="s">
        <v>4</v>
      </c>
      <c r="B40" s="312" t="s">
        <v>31</v>
      </c>
      <c r="C40" s="315"/>
      <c r="D40" s="315"/>
      <c r="E40" s="315"/>
      <c r="F40" s="315"/>
      <c r="G40" s="315"/>
      <c r="H40" s="315"/>
      <c r="I40" s="315"/>
      <c r="J40" s="315"/>
      <c r="K40" s="315"/>
      <c r="L40" s="315"/>
      <c r="M40" s="315"/>
      <c r="N40" s="315"/>
      <c r="O40" s="315">
        <v>25.21</v>
      </c>
      <c r="P40" s="315">
        <v>37.31</v>
      </c>
      <c r="Q40" s="315">
        <v>30.49</v>
      </c>
      <c r="R40" s="315">
        <v>35.33</v>
      </c>
      <c r="S40" s="315">
        <v>30.44</v>
      </c>
      <c r="T40" s="315">
        <v>34.569999999999993</v>
      </c>
      <c r="U40" s="315">
        <v>28.880000000000003</v>
      </c>
      <c r="V40" s="315">
        <v>33.869999999999997</v>
      </c>
      <c r="W40" s="315">
        <v>20.740000000000002</v>
      </c>
      <c r="X40" s="315">
        <v>21.700000000000003</v>
      </c>
      <c r="Y40" s="315">
        <v>27.96</v>
      </c>
      <c r="Z40" s="663">
        <f t="shared" si="6"/>
        <v>28.8479262672811</v>
      </c>
      <c r="AA40" s="663">
        <f t="shared" si="7"/>
        <v>-0.67495559502662728</v>
      </c>
    </row>
    <row r="41" spans="1:27" ht="18" customHeight="1" thickBot="1">
      <c r="A41" s="320" t="s">
        <v>340</v>
      </c>
      <c r="B41" s="312" t="s">
        <v>32</v>
      </c>
      <c r="C41" s="315"/>
      <c r="D41" s="315"/>
      <c r="E41" s="315"/>
      <c r="F41" s="315"/>
      <c r="G41" s="315"/>
      <c r="H41" s="315"/>
      <c r="I41" s="315"/>
      <c r="J41" s="315"/>
      <c r="K41" s="315"/>
      <c r="L41" s="315"/>
      <c r="M41" s="315"/>
      <c r="N41" s="315"/>
      <c r="O41" s="315">
        <v>1.56</v>
      </c>
      <c r="P41" s="315">
        <v>2.29</v>
      </c>
      <c r="Q41" s="315">
        <v>1.07</v>
      </c>
      <c r="R41" s="315">
        <v>1.6</v>
      </c>
      <c r="S41" s="315">
        <v>0.28000000000000003</v>
      </c>
      <c r="T41" s="315">
        <v>0.49</v>
      </c>
      <c r="U41" s="315">
        <v>0.96</v>
      </c>
      <c r="V41" s="315">
        <v>0.55000000000000004</v>
      </c>
      <c r="W41" s="315">
        <v>0.43</v>
      </c>
      <c r="X41" s="315">
        <v>0.44</v>
      </c>
      <c r="Y41" s="315">
        <v>0.55000000000000004</v>
      </c>
      <c r="Z41" s="663">
        <f t="shared" si="6"/>
        <v>25</v>
      </c>
      <c r="AA41" s="663">
        <f t="shared" si="7"/>
        <v>11.486486486486491</v>
      </c>
    </row>
    <row r="42" spans="1:27" ht="18" customHeight="1" thickBot="1">
      <c r="A42" s="320" t="s">
        <v>5</v>
      </c>
      <c r="B42" s="312" t="s">
        <v>33</v>
      </c>
      <c r="C42" s="315"/>
      <c r="D42" s="315"/>
      <c r="E42" s="315"/>
      <c r="F42" s="315"/>
      <c r="G42" s="315"/>
      <c r="H42" s="315"/>
      <c r="I42" s="315"/>
      <c r="J42" s="315"/>
      <c r="K42" s="315"/>
      <c r="L42" s="315"/>
      <c r="M42" s="315"/>
      <c r="N42" s="315"/>
      <c r="O42" s="315" t="s">
        <v>62</v>
      </c>
      <c r="P42" s="315" t="s">
        <v>62</v>
      </c>
      <c r="Q42" s="315" t="s">
        <v>62</v>
      </c>
      <c r="R42" s="315" t="s">
        <v>62</v>
      </c>
      <c r="S42" s="315" t="s">
        <v>62</v>
      </c>
      <c r="T42" s="315" t="s">
        <v>62</v>
      </c>
      <c r="U42" s="315" t="s">
        <v>62</v>
      </c>
      <c r="V42" s="315" t="s">
        <v>62</v>
      </c>
      <c r="W42" s="315" t="s">
        <v>62</v>
      </c>
      <c r="X42" s="315" t="s">
        <v>62</v>
      </c>
      <c r="Y42" s="315" t="s">
        <v>62</v>
      </c>
      <c r="Z42" s="663"/>
      <c r="AA42" s="663"/>
    </row>
    <row r="43" spans="1:27" ht="18" customHeight="1" thickBot="1">
      <c r="A43" s="320" t="s">
        <v>127</v>
      </c>
      <c r="B43" s="312" t="s">
        <v>34</v>
      </c>
      <c r="C43" s="315"/>
      <c r="D43" s="315"/>
      <c r="E43" s="315"/>
      <c r="F43" s="315"/>
      <c r="G43" s="315"/>
      <c r="H43" s="315"/>
      <c r="I43" s="315"/>
      <c r="J43" s="315"/>
      <c r="K43" s="315"/>
      <c r="L43" s="315"/>
      <c r="M43" s="315"/>
      <c r="N43" s="315"/>
      <c r="O43" s="315" t="s">
        <v>62</v>
      </c>
      <c r="P43" s="315" t="s">
        <v>62</v>
      </c>
      <c r="Q43" s="315" t="s">
        <v>62</v>
      </c>
      <c r="R43" s="315" t="s">
        <v>62</v>
      </c>
      <c r="S43" s="315" t="s">
        <v>62</v>
      </c>
      <c r="T43" s="315" t="s">
        <v>62</v>
      </c>
      <c r="U43" s="315" t="s">
        <v>62</v>
      </c>
      <c r="V43" s="315" t="s">
        <v>62</v>
      </c>
      <c r="W43" s="315" t="s">
        <v>62</v>
      </c>
      <c r="X43" s="315" t="s">
        <v>62</v>
      </c>
      <c r="Y43" s="315" t="s">
        <v>62</v>
      </c>
      <c r="Z43" s="663"/>
      <c r="AA43" s="663"/>
    </row>
    <row r="44" spans="1:27" ht="18" customHeight="1" thickBot="1">
      <c r="A44" s="320" t="s">
        <v>6</v>
      </c>
      <c r="B44" s="312" t="s">
        <v>35</v>
      </c>
      <c r="C44" s="315"/>
      <c r="D44" s="315"/>
      <c r="E44" s="315"/>
      <c r="F44" s="315"/>
      <c r="G44" s="315"/>
      <c r="H44" s="315"/>
      <c r="I44" s="315"/>
      <c r="J44" s="315"/>
      <c r="K44" s="315"/>
      <c r="L44" s="315"/>
      <c r="M44" s="315"/>
      <c r="N44" s="315"/>
      <c r="O44" s="315" t="s">
        <v>62</v>
      </c>
      <c r="P44" s="315" t="s">
        <v>62</v>
      </c>
      <c r="Q44" s="315" t="s">
        <v>62</v>
      </c>
      <c r="R44" s="315" t="s">
        <v>62</v>
      </c>
      <c r="S44" s="315" t="s">
        <v>62</v>
      </c>
      <c r="T44" s="315" t="s">
        <v>62</v>
      </c>
      <c r="U44" s="315" t="s">
        <v>62</v>
      </c>
      <c r="V44" s="315" t="s">
        <v>62</v>
      </c>
      <c r="W44" s="315" t="s">
        <v>62</v>
      </c>
      <c r="X44" s="315" t="s">
        <v>62</v>
      </c>
      <c r="Y44" s="315" t="s">
        <v>62</v>
      </c>
      <c r="Z44" s="663"/>
      <c r="AA44" s="663"/>
    </row>
    <row r="45" spans="1:27" ht="18" customHeight="1" thickBot="1">
      <c r="A45" s="320" t="s">
        <v>7</v>
      </c>
      <c r="B45" s="312" t="s">
        <v>36</v>
      </c>
      <c r="C45" s="315"/>
      <c r="D45" s="315"/>
      <c r="E45" s="315"/>
      <c r="F45" s="315"/>
      <c r="G45" s="315"/>
      <c r="H45" s="315"/>
      <c r="I45" s="315"/>
      <c r="J45" s="315"/>
      <c r="K45" s="315"/>
      <c r="L45" s="315"/>
      <c r="M45" s="315"/>
      <c r="N45" s="315"/>
      <c r="O45" s="315" t="s">
        <v>62</v>
      </c>
      <c r="P45" s="315" t="s">
        <v>62</v>
      </c>
      <c r="Q45" s="315" t="s">
        <v>62</v>
      </c>
      <c r="R45" s="315" t="s">
        <v>62</v>
      </c>
      <c r="S45" s="315" t="s">
        <v>62</v>
      </c>
      <c r="T45" s="315" t="s">
        <v>62</v>
      </c>
      <c r="U45" s="315" t="s">
        <v>62</v>
      </c>
      <c r="V45" s="315" t="s">
        <v>62</v>
      </c>
      <c r="W45" s="315" t="s">
        <v>62</v>
      </c>
      <c r="X45" s="315" t="s">
        <v>62</v>
      </c>
      <c r="Y45" s="315" t="s">
        <v>62</v>
      </c>
      <c r="Z45" s="663"/>
      <c r="AA45" s="663"/>
    </row>
    <row r="46" spans="1:27" ht="18" customHeight="1" thickBot="1">
      <c r="A46" s="320" t="s">
        <v>8</v>
      </c>
      <c r="B46" s="312" t="s">
        <v>37</v>
      </c>
      <c r="C46" s="315"/>
      <c r="D46" s="315"/>
      <c r="E46" s="315"/>
      <c r="F46" s="315"/>
      <c r="G46" s="315"/>
      <c r="H46" s="315"/>
      <c r="I46" s="315"/>
      <c r="J46" s="315"/>
      <c r="K46" s="315"/>
      <c r="L46" s="315"/>
      <c r="M46" s="315"/>
      <c r="N46" s="315"/>
      <c r="O46" s="315">
        <v>760.19999999999993</v>
      </c>
      <c r="P46" s="315">
        <v>633.54999999999995</v>
      </c>
      <c r="Q46" s="315">
        <v>917.74</v>
      </c>
      <c r="R46" s="315">
        <v>787.29000000000008</v>
      </c>
      <c r="S46" s="315">
        <v>774.8900000000001</v>
      </c>
      <c r="T46" s="315">
        <v>935.13000000000011</v>
      </c>
      <c r="U46" s="315">
        <v>968.72</v>
      </c>
      <c r="V46" s="315">
        <v>926.62</v>
      </c>
      <c r="W46" s="315">
        <v>890.57999999999993</v>
      </c>
      <c r="X46" s="315">
        <v>591.06000000000006</v>
      </c>
      <c r="Y46" s="315">
        <v>878.48</v>
      </c>
      <c r="Z46" s="663">
        <f t="shared" si="6"/>
        <v>48.627888877609713</v>
      </c>
      <c r="AA46" s="663">
        <f t="shared" si="7"/>
        <v>-4.2469471320663139</v>
      </c>
    </row>
    <row r="47" spans="1:27" ht="18" customHeight="1" thickBot="1">
      <c r="A47" s="320" t="s">
        <v>9</v>
      </c>
      <c r="B47" s="312" t="s">
        <v>38</v>
      </c>
      <c r="C47" s="315"/>
      <c r="D47" s="315"/>
      <c r="E47" s="315"/>
      <c r="F47" s="315"/>
      <c r="G47" s="315"/>
      <c r="H47" s="315"/>
      <c r="I47" s="315"/>
      <c r="J47" s="315"/>
      <c r="K47" s="315"/>
      <c r="L47" s="315"/>
      <c r="M47" s="315"/>
      <c r="N47" s="315"/>
      <c r="O47" s="315">
        <v>1171.24</v>
      </c>
      <c r="P47" s="315">
        <v>1329.85</v>
      </c>
      <c r="Q47" s="315">
        <v>1573.64</v>
      </c>
      <c r="R47" s="315">
        <v>1581.51</v>
      </c>
      <c r="S47" s="315">
        <v>1421.67</v>
      </c>
      <c r="T47" s="315">
        <v>1799.69</v>
      </c>
      <c r="U47" s="315">
        <v>1450.9299999999998</v>
      </c>
      <c r="V47" s="315">
        <v>1545.6100000000001</v>
      </c>
      <c r="W47" s="315">
        <v>1306.02</v>
      </c>
      <c r="X47" s="315">
        <v>1197.8399999999999</v>
      </c>
      <c r="Y47" s="315">
        <v>880.8</v>
      </c>
      <c r="Z47" s="663">
        <f t="shared" si="6"/>
        <v>-26.467641755159288</v>
      </c>
      <c r="AA47" s="663">
        <f t="shared" si="7"/>
        <v>-38.585400319809594</v>
      </c>
    </row>
    <row r="48" spans="1:27" ht="18" customHeight="1" thickBot="1">
      <c r="A48" s="320" t="s">
        <v>10</v>
      </c>
      <c r="B48" s="312" t="s">
        <v>39</v>
      </c>
      <c r="C48" s="315"/>
      <c r="D48" s="315"/>
      <c r="E48" s="315"/>
      <c r="F48" s="315"/>
      <c r="G48" s="315"/>
      <c r="H48" s="315"/>
      <c r="I48" s="315"/>
      <c r="J48" s="315"/>
      <c r="K48" s="315"/>
      <c r="L48" s="315"/>
      <c r="M48" s="315"/>
      <c r="N48" s="315"/>
      <c r="O48" s="315">
        <v>257.03999999999996</v>
      </c>
      <c r="P48" s="315">
        <v>219.55</v>
      </c>
      <c r="Q48" s="315">
        <v>234.56</v>
      </c>
      <c r="R48" s="315">
        <v>217.61</v>
      </c>
      <c r="S48" s="315">
        <v>207.01</v>
      </c>
      <c r="T48" s="315">
        <v>221.83</v>
      </c>
      <c r="U48" s="315">
        <v>184.07</v>
      </c>
      <c r="V48" s="315">
        <v>202.82</v>
      </c>
      <c r="W48" s="315">
        <v>178.99</v>
      </c>
      <c r="X48" s="315">
        <v>175.84</v>
      </c>
      <c r="Y48" s="315">
        <v>215.17000000000002</v>
      </c>
      <c r="Z48" s="663">
        <f t="shared" si="6"/>
        <v>22.366924476797088</v>
      </c>
      <c r="AA48" s="663">
        <f t="shared" si="7"/>
        <v>14.071888032798485</v>
      </c>
    </row>
    <row r="49" spans="1:27" ht="18" customHeight="1" thickBot="1">
      <c r="A49" s="320" t="s">
        <v>11</v>
      </c>
      <c r="B49" s="312" t="s">
        <v>40</v>
      </c>
      <c r="C49" s="315"/>
      <c r="D49" s="315"/>
      <c r="E49" s="315"/>
      <c r="F49" s="315"/>
      <c r="G49" s="315"/>
      <c r="H49" s="315"/>
      <c r="I49" s="315"/>
      <c r="J49" s="315"/>
      <c r="K49" s="315"/>
      <c r="L49" s="315"/>
      <c r="M49" s="315"/>
      <c r="N49" s="315"/>
      <c r="O49" s="315">
        <v>4.62</v>
      </c>
      <c r="P49" s="315">
        <v>5</v>
      </c>
      <c r="Q49" s="315">
        <v>4.41</v>
      </c>
      <c r="R49" s="315">
        <v>5.26</v>
      </c>
      <c r="S49" s="315">
        <v>4.62</v>
      </c>
      <c r="T49" s="315">
        <v>7.26</v>
      </c>
      <c r="U49" s="315">
        <v>3.3499999999999996</v>
      </c>
      <c r="V49" s="315">
        <v>4.21</v>
      </c>
      <c r="W49" s="315">
        <v>4.21</v>
      </c>
      <c r="X49" s="315">
        <v>2.83</v>
      </c>
      <c r="Y49" s="315">
        <v>2.6100000000000003</v>
      </c>
      <c r="Z49" s="663">
        <f t="shared" si="6"/>
        <v>-7.7738515901059957</v>
      </c>
      <c r="AA49" s="663">
        <f t="shared" si="7"/>
        <v>-33.474936278674591</v>
      </c>
    </row>
    <row r="50" spans="1:27" ht="18" customHeight="1" thickBot="1">
      <c r="A50" s="320" t="s">
        <v>12</v>
      </c>
      <c r="B50" s="312" t="s">
        <v>41</v>
      </c>
      <c r="C50" s="315"/>
      <c r="D50" s="315"/>
      <c r="E50" s="315"/>
      <c r="F50" s="315"/>
      <c r="G50" s="315"/>
      <c r="H50" s="315"/>
      <c r="I50" s="315"/>
      <c r="J50" s="315"/>
      <c r="K50" s="315"/>
      <c r="L50" s="315"/>
      <c r="M50" s="315"/>
      <c r="N50" s="315"/>
      <c r="O50" s="315">
        <v>1483.22</v>
      </c>
      <c r="P50" s="315">
        <v>1401.79</v>
      </c>
      <c r="Q50" s="315">
        <v>1379.43</v>
      </c>
      <c r="R50" s="315">
        <v>1422.86</v>
      </c>
      <c r="S50" s="315">
        <v>1430.47</v>
      </c>
      <c r="T50" s="315">
        <v>1250.72</v>
      </c>
      <c r="U50" s="315">
        <v>1090.6799999999998</v>
      </c>
      <c r="V50" s="315">
        <v>1224.94</v>
      </c>
      <c r="W50" s="315">
        <v>1015.3499999999999</v>
      </c>
      <c r="X50" s="315">
        <v>996.86</v>
      </c>
      <c r="Y50" s="315">
        <v>1129.25</v>
      </c>
      <c r="Z50" s="663">
        <f t="shared" si="6"/>
        <v>13.280701402403539</v>
      </c>
      <c r="AA50" s="663">
        <f t="shared" si="7"/>
        <v>1.7046085674743638</v>
      </c>
    </row>
    <row r="51" spans="1:27" ht="18" customHeight="1" thickBot="1">
      <c r="A51" s="320" t="s">
        <v>13</v>
      </c>
      <c r="B51" s="312" t="s">
        <v>42</v>
      </c>
      <c r="C51" s="315"/>
      <c r="D51" s="315"/>
      <c r="E51" s="315"/>
      <c r="F51" s="315"/>
      <c r="G51" s="315"/>
      <c r="H51" s="315"/>
      <c r="I51" s="315"/>
      <c r="J51" s="315"/>
      <c r="K51" s="315"/>
      <c r="L51" s="315"/>
      <c r="M51" s="315"/>
      <c r="N51" s="315"/>
      <c r="O51" s="315">
        <v>3.5199999999999996</v>
      </c>
      <c r="P51" s="315">
        <v>3.37</v>
      </c>
      <c r="Q51" s="315">
        <v>3.67</v>
      </c>
      <c r="R51" s="315">
        <v>3.8200000000000003</v>
      </c>
      <c r="S51" s="315">
        <v>2.6500000000000004</v>
      </c>
      <c r="T51" s="315">
        <v>2.13</v>
      </c>
      <c r="U51" s="315">
        <v>1.6199999999999999</v>
      </c>
      <c r="V51" s="315">
        <v>1.8399999999999999</v>
      </c>
      <c r="W51" s="315">
        <v>2.29</v>
      </c>
      <c r="X51" s="315">
        <v>2.17</v>
      </c>
      <c r="Y51" s="315">
        <v>1.98</v>
      </c>
      <c r="Z51" s="663">
        <f t="shared" si="6"/>
        <v>-8.7557603686635908</v>
      </c>
      <c r="AA51" s="663">
        <f t="shared" si="7"/>
        <v>-3.2573289902280478</v>
      </c>
    </row>
    <row r="52" spans="1:27" ht="18" customHeight="1" thickBot="1">
      <c r="A52" s="320" t="s">
        <v>14</v>
      </c>
      <c r="B52" s="312" t="s">
        <v>43</v>
      </c>
      <c r="C52" s="315"/>
      <c r="D52" s="315"/>
      <c r="E52" s="315"/>
      <c r="F52" s="315"/>
      <c r="G52" s="315"/>
      <c r="H52" s="315"/>
      <c r="I52" s="315"/>
      <c r="J52" s="315"/>
      <c r="K52" s="315"/>
      <c r="L52" s="315"/>
      <c r="M52" s="315"/>
      <c r="N52" s="315"/>
      <c r="O52" s="315" t="s">
        <v>62</v>
      </c>
      <c r="P52" s="315" t="s">
        <v>62</v>
      </c>
      <c r="Q52" s="315" t="s">
        <v>62</v>
      </c>
      <c r="R52" s="315" t="s">
        <v>62</v>
      </c>
      <c r="S52" s="315" t="s">
        <v>62</v>
      </c>
      <c r="T52" s="315" t="s">
        <v>62</v>
      </c>
      <c r="U52" s="315" t="s">
        <v>62</v>
      </c>
      <c r="V52" s="315" t="s">
        <v>62</v>
      </c>
      <c r="W52" s="315" t="s">
        <v>62</v>
      </c>
      <c r="X52" s="315" t="s">
        <v>62</v>
      </c>
      <c r="Y52" s="315" t="s">
        <v>62</v>
      </c>
      <c r="Z52" s="663"/>
      <c r="AA52" s="663"/>
    </row>
    <row r="53" spans="1:27" ht="18" customHeight="1" thickBot="1">
      <c r="A53" s="320" t="s">
        <v>15</v>
      </c>
      <c r="B53" s="312" t="s">
        <v>44</v>
      </c>
      <c r="C53" s="315"/>
      <c r="D53" s="315"/>
      <c r="E53" s="315"/>
      <c r="F53" s="315"/>
      <c r="G53" s="315"/>
      <c r="H53" s="315"/>
      <c r="I53" s="315"/>
      <c r="J53" s="315"/>
      <c r="K53" s="315"/>
      <c r="L53" s="315"/>
      <c r="M53" s="315"/>
      <c r="N53" s="315"/>
      <c r="O53" s="315" t="s">
        <v>62</v>
      </c>
      <c r="P53" s="315" t="s">
        <v>62</v>
      </c>
      <c r="Q53" s="315" t="s">
        <v>62</v>
      </c>
      <c r="R53" s="315" t="s">
        <v>62</v>
      </c>
      <c r="S53" s="315" t="s">
        <v>62</v>
      </c>
      <c r="T53" s="315" t="s">
        <v>62</v>
      </c>
      <c r="U53" s="315" t="s">
        <v>62</v>
      </c>
      <c r="V53" s="315" t="s">
        <v>62</v>
      </c>
      <c r="W53" s="315" t="s">
        <v>62</v>
      </c>
      <c r="X53" s="315" t="s">
        <v>62</v>
      </c>
      <c r="Y53" s="315" t="s">
        <v>62</v>
      </c>
      <c r="Z53" s="663"/>
      <c r="AA53" s="663"/>
    </row>
    <row r="54" spans="1:27" ht="18" customHeight="1" thickBot="1">
      <c r="A54" s="320" t="s">
        <v>16</v>
      </c>
      <c r="B54" s="312" t="s">
        <v>45</v>
      </c>
      <c r="C54" s="315"/>
      <c r="D54" s="315"/>
      <c r="E54" s="315"/>
      <c r="F54" s="315"/>
      <c r="G54" s="315"/>
      <c r="H54" s="315"/>
      <c r="I54" s="315"/>
      <c r="J54" s="315"/>
      <c r="K54" s="315"/>
      <c r="L54" s="315"/>
      <c r="M54" s="315"/>
      <c r="N54" s="315"/>
      <c r="O54" s="315" t="s">
        <v>62</v>
      </c>
      <c r="P54" s="315" t="s">
        <v>62</v>
      </c>
      <c r="Q54" s="315" t="s">
        <v>62</v>
      </c>
      <c r="R54" s="315" t="s">
        <v>62</v>
      </c>
      <c r="S54" s="315" t="s">
        <v>62</v>
      </c>
      <c r="T54" s="315" t="s">
        <v>62</v>
      </c>
      <c r="U54" s="315" t="s">
        <v>62</v>
      </c>
      <c r="V54" s="315" t="s">
        <v>62</v>
      </c>
      <c r="W54" s="315" t="s">
        <v>62</v>
      </c>
      <c r="X54" s="315" t="s">
        <v>62</v>
      </c>
      <c r="Y54" s="315" t="s">
        <v>62</v>
      </c>
      <c r="Z54" s="663"/>
      <c r="AA54" s="663"/>
    </row>
    <row r="55" spans="1:27" ht="18" customHeight="1" thickBot="1">
      <c r="A55" s="320" t="s">
        <v>17</v>
      </c>
      <c r="B55" s="312" t="s">
        <v>46</v>
      </c>
      <c r="C55" s="315"/>
      <c r="D55" s="315"/>
      <c r="E55" s="315"/>
      <c r="F55" s="315"/>
      <c r="G55" s="315"/>
      <c r="H55" s="315"/>
      <c r="I55" s="315"/>
      <c r="J55" s="315"/>
      <c r="K55" s="315"/>
      <c r="L55" s="315"/>
      <c r="M55" s="315"/>
      <c r="N55" s="315"/>
      <c r="O55" s="315">
        <v>16.900000000000002</v>
      </c>
      <c r="P55" s="315">
        <v>45.65</v>
      </c>
      <c r="Q55" s="315">
        <v>40.019999999999996</v>
      </c>
      <c r="R55" s="315">
        <v>38.909999999999997</v>
      </c>
      <c r="S55" s="315">
        <v>40.880000000000003</v>
      </c>
      <c r="T55" s="315">
        <v>38.239999999999995</v>
      </c>
      <c r="U55" s="315">
        <v>24.03</v>
      </c>
      <c r="V55" s="315">
        <v>29.18</v>
      </c>
      <c r="W55" s="315">
        <v>12.67</v>
      </c>
      <c r="X55" s="315">
        <v>11.49</v>
      </c>
      <c r="Y55" s="315">
        <v>20.770000000000003</v>
      </c>
      <c r="Z55" s="663">
        <f t="shared" si="6"/>
        <v>80.765883376849473</v>
      </c>
      <c r="AA55" s="663">
        <f t="shared" si="7"/>
        <v>-5.4189435336976066</v>
      </c>
    </row>
    <row r="56" spans="1:27" ht="18" customHeight="1" thickBot="1">
      <c r="A56" s="320" t="s">
        <v>18</v>
      </c>
      <c r="B56" s="312" t="s">
        <v>47</v>
      </c>
      <c r="C56" s="315"/>
      <c r="D56" s="315"/>
      <c r="E56" s="315"/>
      <c r="F56" s="315"/>
      <c r="G56" s="315"/>
      <c r="H56" s="315"/>
      <c r="I56" s="315"/>
      <c r="J56" s="315"/>
      <c r="K56" s="315"/>
      <c r="L56" s="315"/>
      <c r="M56" s="315"/>
      <c r="N56" s="315"/>
      <c r="O56" s="315">
        <v>0.73</v>
      </c>
      <c r="P56" s="315">
        <v>0.6100000000000001</v>
      </c>
      <c r="Q56" s="315">
        <v>0.65999999999999992</v>
      </c>
      <c r="R56" s="315">
        <v>0.76</v>
      </c>
      <c r="S56" s="315">
        <v>0.19</v>
      </c>
      <c r="T56" s="315">
        <v>0.63</v>
      </c>
      <c r="U56" s="315">
        <v>0.41000000000000003</v>
      </c>
      <c r="V56" s="315">
        <v>0.33</v>
      </c>
      <c r="W56" s="315">
        <v>0.21</v>
      </c>
      <c r="X56" s="315">
        <v>0.28000000000000003</v>
      </c>
      <c r="Y56" s="315">
        <v>0.29000000000000004</v>
      </c>
      <c r="Z56" s="663">
        <f t="shared" si="6"/>
        <v>3.5714285714285809</v>
      </c>
      <c r="AA56" s="663">
        <f t="shared" si="7"/>
        <v>-14.705882352941169</v>
      </c>
    </row>
    <row r="57" spans="1:27" ht="18" customHeight="1" thickBot="1">
      <c r="A57" s="320" t="s">
        <v>19</v>
      </c>
      <c r="B57" s="312" t="s">
        <v>48</v>
      </c>
      <c r="C57" s="315"/>
      <c r="D57" s="315"/>
      <c r="E57" s="315"/>
      <c r="F57" s="315"/>
      <c r="G57" s="315"/>
      <c r="H57" s="315"/>
      <c r="I57" s="315"/>
      <c r="J57" s="315"/>
      <c r="K57" s="315"/>
      <c r="L57" s="315"/>
      <c r="M57" s="315"/>
      <c r="N57" s="315"/>
      <c r="O57" s="315" t="s">
        <v>62</v>
      </c>
      <c r="P57" s="315" t="s">
        <v>62</v>
      </c>
      <c r="Q57" s="315" t="s">
        <v>62</v>
      </c>
      <c r="R57" s="315" t="s">
        <v>62</v>
      </c>
      <c r="S57" s="315" t="s">
        <v>62</v>
      </c>
      <c r="T57" s="315" t="s">
        <v>62</v>
      </c>
      <c r="U57" s="315" t="s">
        <v>62</v>
      </c>
      <c r="V57" s="315" t="s">
        <v>62</v>
      </c>
      <c r="W57" s="315" t="s">
        <v>62</v>
      </c>
      <c r="X57" s="315" t="s">
        <v>62</v>
      </c>
      <c r="Y57" s="315" t="s">
        <v>62</v>
      </c>
      <c r="Z57" s="663"/>
      <c r="AA57" s="663"/>
    </row>
    <row r="58" spans="1:27" ht="18" customHeight="1" thickBot="1">
      <c r="A58" s="320" t="s">
        <v>20</v>
      </c>
      <c r="B58" s="312" t="s">
        <v>49</v>
      </c>
      <c r="C58" s="315"/>
      <c r="D58" s="315"/>
      <c r="E58" s="315"/>
      <c r="F58" s="315"/>
      <c r="G58" s="315"/>
      <c r="H58" s="315"/>
      <c r="I58" s="315"/>
      <c r="J58" s="315"/>
      <c r="K58" s="315"/>
      <c r="L58" s="315"/>
      <c r="M58" s="315"/>
      <c r="N58" s="315"/>
      <c r="O58" s="315">
        <v>2.66</v>
      </c>
      <c r="P58" s="315">
        <v>2.86</v>
      </c>
      <c r="Q58" s="315">
        <v>2.95</v>
      </c>
      <c r="R58" s="315">
        <v>2.92</v>
      </c>
      <c r="S58" s="315">
        <v>1.25</v>
      </c>
      <c r="T58" s="315">
        <v>1.86</v>
      </c>
      <c r="U58" s="315">
        <v>2.67</v>
      </c>
      <c r="V58" s="315">
        <v>2.5099999999999998</v>
      </c>
      <c r="W58" s="315">
        <v>2.06</v>
      </c>
      <c r="X58" s="315">
        <v>1.7</v>
      </c>
      <c r="Y58" s="315">
        <v>2.13</v>
      </c>
      <c r="Z58" s="663">
        <f t="shared" si="6"/>
        <v>25.294117647058822</v>
      </c>
      <c r="AA58" s="663">
        <f t="shared" si="7"/>
        <v>-0.62208398133747345</v>
      </c>
    </row>
    <row r="59" spans="1:27" ht="18" customHeight="1" thickBot="1">
      <c r="A59" s="320" t="s">
        <v>21</v>
      </c>
      <c r="B59" s="312" t="s">
        <v>50</v>
      </c>
      <c r="C59" s="315"/>
      <c r="D59" s="315"/>
      <c r="E59" s="315"/>
      <c r="F59" s="315"/>
      <c r="G59" s="315"/>
      <c r="H59" s="315"/>
      <c r="I59" s="315"/>
      <c r="J59" s="315"/>
      <c r="K59" s="315"/>
      <c r="L59" s="315"/>
      <c r="M59" s="315"/>
      <c r="N59" s="315"/>
      <c r="O59" s="315">
        <v>9.1</v>
      </c>
      <c r="P59" s="315">
        <v>10.4</v>
      </c>
      <c r="Q59" s="315">
        <v>10.4</v>
      </c>
      <c r="R59" s="315">
        <v>9.9</v>
      </c>
      <c r="S59" s="315">
        <v>10.62</v>
      </c>
      <c r="T59" s="315">
        <v>4.84</v>
      </c>
      <c r="U59" s="315">
        <v>10.58</v>
      </c>
      <c r="V59" s="315">
        <v>8.5399999999999991</v>
      </c>
      <c r="W59" s="315">
        <v>3.8</v>
      </c>
      <c r="X59" s="315">
        <v>4.5</v>
      </c>
      <c r="Y59" s="315">
        <v>5.8000000000000007</v>
      </c>
      <c r="Z59" s="663">
        <f t="shared" si="6"/>
        <v>28.888888888888896</v>
      </c>
      <c r="AA59" s="663">
        <f t="shared" si="7"/>
        <v>-2.684563758389269</v>
      </c>
    </row>
    <row r="60" spans="1:27" ht="18" customHeight="1" thickBot="1">
      <c r="A60" s="320" t="s">
        <v>22</v>
      </c>
      <c r="B60" s="312" t="s">
        <v>51</v>
      </c>
      <c r="C60" s="315"/>
      <c r="D60" s="315"/>
      <c r="E60" s="315"/>
      <c r="F60" s="315"/>
      <c r="G60" s="315"/>
      <c r="H60" s="315"/>
      <c r="I60" s="315"/>
      <c r="J60" s="315"/>
      <c r="K60" s="315"/>
      <c r="L60" s="315"/>
      <c r="M60" s="315"/>
      <c r="N60" s="315"/>
      <c r="O60" s="315">
        <v>30.160000000000004</v>
      </c>
      <c r="P60" s="315">
        <v>22.84</v>
      </c>
      <c r="Q60" s="315">
        <v>41.05</v>
      </c>
      <c r="R60" s="315">
        <v>46.9</v>
      </c>
      <c r="S60" s="315">
        <v>32.339999999999996</v>
      </c>
      <c r="T60" s="315">
        <v>41.65</v>
      </c>
      <c r="U60" s="315">
        <v>42.620000000000005</v>
      </c>
      <c r="V60" s="315">
        <v>44.760000000000005</v>
      </c>
      <c r="W60" s="315">
        <v>34.769999999999996</v>
      </c>
      <c r="X60" s="315">
        <v>42.13</v>
      </c>
      <c r="Y60" s="315">
        <v>29.5</v>
      </c>
      <c r="Z60" s="663">
        <f t="shared" si="6"/>
        <v>-29.978637550439124</v>
      </c>
      <c r="AA60" s="663">
        <f t="shared" si="7"/>
        <v>-29.984177215189888</v>
      </c>
    </row>
    <row r="61" spans="1:27" ht="18" customHeight="1" thickBot="1">
      <c r="A61" s="320" t="s">
        <v>23</v>
      </c>
      <c r="B61" s="312" t="s">
        <v>52</v>
      </c>
      <c r="C61" s="315"/>
      <c r="D61" s="315"/>
      <c r="E61" s="315"/>
      <c r="F61" s="315"/>
      <c r="G61" s="315"/>
      <c r="H61" s="315"/>
      <c r="I61" s="315"/>
      <c r="J61" s="315"/>
      <c r="K61" s="315"/>
      <c r="L61" s="315"/>
      <c r="M61" s="315"/>
      <c r="N61" s="315"/>
      <c r="O61" s="315">
        <v>16.97</v>
      </c>
      <c r="P61" s="315">
        <v>18.639999999999997</v>
      </c>
      <c r="Q61" s="315">
        <v>24.23</v>
      </c>
      <c r="R61" s="315">
        <v>21.32</v>
      </c>
      <c r="S61" s="315">
        <v>23.17</v>
      </c>
      <c r="T61" s="315">
        <v>18.899999999999999</v>
      </c>
      <c r="U61" s="315">
        <v>22.14</v>
      </c>
      <c r="V61" s="315">
        <v>17.610000000000003</v>
      </c>
      <c r="W61" s="315">
        <v>15.9</v>
      </c>
      <c r="X61" s="315">
        <v>14.120000000000001</v>
      </c>
      <c r="Y61" s="315">
        <v>15.14</v>
      </c>
      <c r="Z61" s="663">
        <f t="shared" si="6"/>
        <v>7.223796033994323</v>
      </c>
      <c r="AA61" s="663">
        <f t="shared" si="7"/>
        <v>-13.337149398969672</v>
      </c>
    </row>
    <row r="62" spans="1:27" ht="18" customHeight="1" thickBot="1">
      <c r="A62" s="320" t="s">
        <v>24</v>
      </c>
      <c r="B62" s="312" t="s">
        <v>53</v>
      </c>
      <c r="C62" s="315"/>
      <c r="D62" s="315"/>
      <c r="E62" s="315"/>
      <c r="F62" s="315"/>
      <c r="G62" s="315"/>
      <c r="H62" s="315"/>
      <c r="I62" s="315"/>
      <c r="J62" s="315"/>
      <c r="K62" s="315"/>
      <c r="L62" s="315"/>
      <c r="M62" s="315"/>
      <c r="N62" s="315"/>
      <c r="O62" s="315">
        <v>5.55</v>
      </c>
      <c r="P62" s="315">
        <v>0</v>
      </c>
      <c r="Q62" s="315">
        <v>4.17</v>
      </c>
      <c r="R62" s="315">
        <v>5.55</v>
      </c>
      <c r="S62" s="315">
        <v>4.6900000000000004</v>
      </c>
      <c r="T62" s="315">
        <v>2.46</v>
      </c>
      <c r="U62" s="315">
        <v>4.46</v>
      </c>
      <c r="V62" s="315">
        <v>3.79</v>
      </c>
      <c r="W62" s="315">
        <v>2.02</v>
      </c>
      <c r="X62" s="315">
        <v>0.33</v>
      </c>
      <c r="Y62" s="315">
        <v>0.33</v>
      </c>
      <c r="Z62" s="663">
        <f t="shared" si="6"/>
        <v>0</v>
      </c>
      <c r="AA62" s="663">
        <f t="shared" si="7"/>
        <v>-88.029020556227323</v>
      </c>
    </row>
    <row r="63" spans="1:27" ht="18" customHeight="1" thickBot="1">
      <c r="A63" s="320" t="s">
        <v>25</v>
      </c>
      <c r="B63" s="312" t="s">
        <v>54</v>
      </c>
      <c r="C63" s="315"/>
      <c r="D63" s="315"/>
      <c r="E63" s="315"/>
      <c r="F63" s="315"/>
      <c r="G63" s="315"/>
      <c r="H63" s="315"/>
      <c r="I63" s="315"/>
      <c r="J63" s="315"/>
      <c r="K63" s="315"/>
      <c r="L63" s="315"/>
      <c r="M63" s="315"/>
      <c r="N63" s="315"/>
      <c r="O63" s="315">
        <v>2.0099999999999998</v>
      </c>
      <c r="P63" s="315">
        <v>2.37</v>
      </c>
      <c r="Q63" s="315">
        <v>1.97</v>
      </c>
      <c r="R63" s="315">
        <v>2.11</v>
      </c>
      <c r="S63" s="315">
        <v>1.1299999999999999</v>
      </c>
      <c r="T63" s="315">
        <v>1.55</v>
      </c>
      <c r="U63" s="315">
        <v>1.56</v>
      </c>
      <c r="V63" s="315">
        <v>1.47</v>
      </c>
      <c r="W63" s="315">
        <v>1.08</v>
      </c>
      <c r="X63" s="315">
        <v>0.91</v>
      </c>
      <c r="Y63" s="315">
        <v>1.53</v>
      </c>
      <c r="Z63" s="663">
        <f t="shared" si="6"/>
        <v>68.131868131868131</v>
      </c>
      <c r="AA63" s="663">
        <f t="shared" si="7"/>
        <v>11.951219512195133</v>
      </c>
    </row>
    <row r="64" spans="1:27" ht="18" customHeight="1" thickBot="1">
      <c r="A64" s="320" t="s">
        <v>26</v>
      </c>
      <c r="B64" s="312" t="s">
        <v>55</v>
      </c>
      <c r="C64" s="315"/>
      <c r="D64" s="315"/>
      <c r="E64" s="315"/>
      <c r="F64" s="315"/>
      <c r="G64" s="315"/>
      <c r="H64" s="315"/>
      <c r="I64" s="315"/>
      <c r="J64" s="315"/>
      <c r="K64" s="315"/>
      <c r="L64" s="315"/>
      <c r="M64" s="315"/>
      <c r="N64" s="315"/>
      <c r="O64" s="315" t="s">
        <v>62</v>
      </c>
      <c r="P64" s="315" t="s">
        <v>62</v>
      </c>
      <c r="Q64" s="315" t="s">
        <v>62</v>
      </c>
      <c r="R64" s="315" t="s">
        <v>62</v>
      </c>
      <c r="S64" s="315" t="s">
        <v>62</v>
      </c>
      <c r="T64" s="315" t="s">
        <v>62</v>
      </c>
      <c r="U64" s="315" t="s">
        <v>62</v>
      </c>
      <c r="V64" s="315" t="s">
        <v>62</v>
      </c>
      <c r="W64" s="315" t="s">
        <v>62</v>
      </c>
      <c r="X64" s="315" t="s">
        <v>62</v>
      </c>
      <c r="Y64" s="315" t="s">
        <v>62</v>
      </c>
      <c r="Z64" s="663"/>
      <c r="AA64" s="663"/>
    </row>
    <row r="65" spans="1:27" ht="18" customHeight="1" thickBot="1">
      <c r="A65" s="320" t="s">
        <v>27</v>
      </c>
      <c r="B65" s="312" t="s">
        <v>56</v>
      </c>
      <c r="C65" s="315"/>
      <c r="D65" s="315"/>
      <c r="E65" s="315"/>
      <c r="F65" s="315"/>
      <c r="G65" s="315"/>
      <c r="H65" s="315"/>
      <c r="I65" s="315"/>
      <c r="J65" s="315"/>
      <c r="K65" s="315"/>
      <c r="L65" s="315"/>
      <c r="M65" s="315"/>
      <c r="N65" s="315"/>
      <c r="O65" s="315" t="s">
        <v>62</v>
      </c>
      <c r="P65" s="315" t="s">
        <v>62</v>
      </c>
      <c r="Q65" s="315" t="s">
        <v>62</v>
      </c>
      <c r="R65" s="315" t="s">
        <v>62</v>
      </c>
      <c r="S65" s="315" t="s">
        <v>62</v>
      </c>
      <c r="T65" s="315" t="s">
        <v>62</v>
      </c>
      <c r="U65" s="315" t="s">
        <v>62</v>
      </c>
      <c r="V65" s="315" t="s">
        <v>62</v>
      </c>
      <c r="W65" s="315" t="s">
        <v>62</v>
      </c>
      <c r="X65" s="315" t="s">
        <v>62</v>
      </c>
      <c r="Y65" s="315" t="s">
        <v>62</v>
      </c>
      <c r="Z65" s="663"/>
      <c r="AA65" s="663"/>
    </row>
    <row r="66" spans="1:27" ht="18" customHeight="1">
      <c r="A66" s="510"/>
      <c r="B66" s="510"/>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661"/>
      <c r="AA66" s="661"/>
    </row>
    <row r="67" spans="1:27" ht="18" customHeight="1">
      <c r="A67" s="504" t="s">
        <v>1008</v>
      </c>
      <c r="B67" s="510"/>
      <c r="C67" s="507"/>
      <c r="D67" s="507"/>
      <c r="E67" s="507"/>
      <c r="F67" s="507"/>
      <c r="G67" s="507"/>
      <c r="H67" s="507"/>
      <c r="I67" s="507"/>
      <c r="J67" s="507"/>
      <c r="K67" s="507"/>
      <c r="L67" s="507"/>
      <c r="M67" s="507"/>
      <c r="N67" s="507"/>
      <c r="O67" s="507"/>
      <c r="P67" s="507"/>
      <c r="Q67" s="507"/>
      <c r="R67" s="507"/>
      <c r="S67" s="507"/>
      <c r="T67" s="511"/>
      <c r="U67" s="507"/>
      <c r="V67" s="507"/>
      <c r="W67" s="507"/>
      <c r="X67" s="507"/>
      <c r="Y67" s="507"/>
      <c r="Z67" s="661"/>
      <c r="AA67" s="661"/>
    </row>
    <row r="68" spans="1:27" ht="18" customHeight="1">
      <c r="A68" s="215"/>
      <c r="B68" s="211"/>
      <c r="C68" s="771" t="s">
        <v>1008</v>
      </c>
      <c r="D68" s="772"/>
      <c r="E68" s="772"/>
      <c r="F68" s="772"/>
      <c r="G68" s="772"/>
      <c r="H68" s="772"/>
      <c r="I68" s="772"/>
      <c r="J68" s="772"/>
      <c r="K68" s="772"/>
      <c r="L68" s="772"/>
      <c r="M68" s="772"/>
      <c r="N68" s="772"/>
      <c r="O68" s="772"/>
      <c r="P68" s="772"/>
      <c r="Q68" s="772"/>
      <c r="R68" s="772"/>
      <c r="S68" s="772"/>
      <c r="T68" s="772"/>
      <c r="U68" s="772"/>
      <c r="V68" s="772"/>
      <c r="W68" s="772"/>
      <c r="X68" s="772"/>
      <c r="Y68" s="774"/>
      <c r="Z68" s="767" t="s">
        <v>58</v>
      </c>
      <c r="AA68" s="768"/>
    </row>
    <row r="69" spans="1:27" ht="26.25" thickBot="1">
      <c r="A69" s="215"/>
      <c r="B69" s="216"/>
      <c r="C69" s="465">
        <v>2000</v>
      </c>
      <c r="D69" s="464">
        <v>2001</v>
      </c>
      <c r="E69" s="203">
        <v>2002</v>
      </c>
      <c r="F69" s="464">
        <v>2003</v>
      </c>
      <c r="G69" s="203">
        <v>2004</v>
      </c>
      <c r="H69" s="464">
        <v>2005</v>
      </c>
      <c r="I69" s="203">
        <v>2006</v>
      </c>
      <c r="J69" s="464">
        <v>2007</v>
      </c>
      <c r="K69" s="203">
        <v>2008</v>
      </c>
      <c r="L69" s="464">
        <v>2009</v>
      </c>
      <c r="M69" s="203">
        <v>2010</v>
      </c>
      <c r="N69" s="464">
        <v>2011</v>
      </c>
      <c r="O69" s="203">
        <v>2012</v>
      </c>
      <c r="P69" s="465">
        <v>2013</v>
      </c>
      <c r="Q69" s="203">
        <v>2014</v>
      </c>
      <c r="R69" s="464">
        <v>2015</v>
      </c>
      <c r="S69" s="203">
        <v>2016</v>
      </c>
      <c r="T69" s="203">
        <v>2017</v>
      </c>
      <c r="U69" s="203">
        <v>2018</v>
      </c>
      <c r="V69" s="203">
        <v>2019</v>
      </c>
      <c r="W69" s="203">
        <v>2020</v>
      </c>
      <c r="X69" s="203">
        <v>2021</v>
      </c>
      <c r="Y69" s="203">
        <v>2022</v>
      </c>
      <c r="Z69" s="213" t="str">
        <f>Z4</f>
        <v>2022/2021</v>
      </c>
      <c r="AA69" s="557" t="str">
        <f t="shared" ref="AA69" si="8">AA4</f>
        <v>2022/5-year average</v>
      </c>
    </row>
    <row r="70" spans="1:27" ht="18" customHeight="1" thickBot="1">
      <c r="A70" s="554" t="s">
        <v>373</v>
      </c>
      <c r="B70" s="555"/>
      <c r="C70" s="564" t="str">
        <f t="shared" ref="C70:Y70" si="9">IF(ISNUMBER(C38/C5),C38/C5,":")</f>
        <v>:</v>
      </c>
      <c r="D70" s="564" t="str">
        <f t="shared" si="9"/>
        <v>:</v>
      </c>
      <c r="E70" s="564" t="str">
        <f t="shared" si="9"/>
        <v>:</v>
      </c>
      <c r="F70" s="564" t="str">
        <f t="shared" si="9"/>
        <v>:</v>
      </c>
      <c r="G70" s="564" t="str">
        <f t="shared" si="9"/>
        <v>:</v>
      </c>
      <c r="H70" s="564" t="str">
        <f t="shared" si="9"/>
        <v>:</v>
      </c>
      <c r="I70" s="564" t="str">
        <f t="shared" si="9"/>
        <v>:</v>
      </c>
      <c r="J70" s="564" t="str">
        <f t="shared" si="9"/>
        <v>:</v>
      </c>
      <c r="K70" s="564" t="str">
        <f t="shared" si="9"/>
        <v>:</v>
      </c>
      <c r="L70" s="564" t="str">
        <f t="shared" si="9"/>
        <v>:</v>
      </c>
      <c r="M70" s="564" t="str">
        <f t="shared" si="9"/>
        <v>:</v>
      </c>
      <c r="N70" s="564" t="str">
        <f t="shared" si="9"/>
        <v>:</v>
      </c>
      <c r="O70" s="564">
        <f t="shared" si="9"/>
        <v>16.007305434736711</v>
      </c>
      <c r="P70" s="564">
        <f t="shared" si="9"/>
        <v>16.041562902533279</v>
      </c>
      <c r="Q70" s="564">
        <f t="shared" si="9"/>
        <v>18.298311766218184</v>
      </c>
      <c r="R70" s="564">
        <f t="shared" si="9"/>
        <v>18.286782061368996</v>
      </c>
      <c r="S70" s="564">
        <f t="shared" si="9"/>
        <v>17.727919594414299</v>
      </c>
      <c r="T70" s="564">
        <f t="shared" si="9"/>
        <v>19.670574971815107</v>
      </c>
      <c r="U70" s="564">
        <f t="shared" si="9"/>
        <v>17.840546697038722</v>
      </c>
      <c r="V70" s="564">
        <f t="shared" si="9"/>
        <v>19.555861469352269</v>
      </c>
      <c r="W70" s="564">
        <f t="shared" si="9"/>
        <v>17.371348957555856</v>
      </c>
      <c r="X70" s="564">
        <f t="shared" si="9"/>
        <v>15.435220632681839</v>
      </c>
      <c r="Y70" s="564">
        <f t="shared" si="9"/>
        <v>16.008621548888666</v>
      </c>
      <c r="Z70" s="673">
        <f t="shared" ref="Z70:Z97" si="10">IF(ISNUMBER(Y70),(Y70/X70-1)*100,":")</f>
        <v>3.7148864266490333</v>
      </c>
      <c r="AA70" s="677">
        <f t="shared" ref="AA70:AA97" si="11">IF(ISNUMBER(Y70),(Y70/((SUM(T70:X70)-MIN(T70:X70)-MAX(T70:X70))/3)-1)*100,":")</f>
        <v>-12.309966358532876</v>
      </c>
    </row>
    <row r="71" spans="1:27" ht="18" customHeight="1" thickBot="1">
      <c r="A71" s="320" t="s">
        <v>3</v>
      </c>
      <c r="B71" s="312" t="s">
        <v>30</v>
      </c>
      <c r="C71" s="315" t="str">
        <f t="shared" ref="C71:Y71" si="12">IF(ISNUMBER(C39/C6),C39/C6,":")</f>
        <v>:</v>
      </c>
      <c r="D71" s="315" t="str">
        <f t="shared" si="12"/>
        <v>:</v>
      </c>
      <c r="E71" s="315" t="str">
        <f t="shared" si="12"/>
        <v>:</v>
      </c>
      <c r="F71" s="315" t="str">
        <f t="shared" si="12"/>
        <v>:</v>
      </c>
      <c r="G71" s="315" t="str">
        <f t="shared" si="12"/>
        <v>:</v>
      </c>
      <c r="H71" s="315" t="str">
        <f t="shared" si="12"/>
        <v>:</v>
      </c>
      <c r="I71" s="315" t="str">
        <f t="shared" si="12"/>
        <v>:</v>
      </c>
      <c r="J71" s="315" t="str">
        <f t="shared" si="12"/>
        <v>:</v>
      </c>
      <c r="K71" s="315" t="str">
        <f t="shared" si="12"/>
        <v>:</v>
      </c>
      <c r="L71" s="315" t="str">
        <f t="shared" si="12"/>
        <v>:</v>
      </c>
      <c r="M71" s="315" t="str">
        <f t="shared" si="12"/>
        <v>:</v>
      </c>
      <c r="N71" s="315" t="str">
        <f t="shared" si="12"/>
        <v>:</v>
      </c>
      <c r="O71" s="315" t="str">
        <f t="shared" si="12"/>
        <v>:</v>
      </c>
      <c r="P71" s="315" t="str">
        <f t="shared" si="12"/>
        <v>:</v>
      </c>
      <c r="Q71" s="315" t="str">
        <f t="shared" si="12"/>
        <v>:</v>
      </c>
      <c r="R71" s="315" t="str">
        <f t="shared" si="12"/>
        <v>:</v>
      </c>
      <c r="S71" s="315" t="str">
        <f t="shared" si="12"/>
        <v>:</v>
      </c>
      <c r="T71" s="315" t="str">
        <f t="shared" si="12"/>
        <v>:</v>
      </c>
      <c r="U71" s="315" t="str">
        <f t="shared" si="12"/>
        <v>:</v>
      </c>
      <c r="V71" s="315" t="str">
        <f t="shared" si="12"/>
        <v>:</v>
      </c>
      <c r="W71" s="315" t="str">
        <f t="shared" si="12"/>
        <v>:</v>
      </c>
      <c r="X71" s="315" t="str">
        <f t="shared" si="12"/>
        <v>:</v>
      </c>
      <c r="Y71" s="315" t="str">
        <f t="shared" si="12"/>
        <v>:</v>
      </c>
      <c r="Z71" s="663" t="str">
        <f t="shared" si="10"/>
        <v>:</v>
      </c>
      <c r="AA71" s="663" t="str">
        <f t="shared" si="11"/>
        <v>:</v>
      </c>
    </row>
    <row r="72" spans="1:27" ht="18" customHeight="1" thickBot="1">
      <c r="A72" s="320" t="s">
        <v>4</v>
      </c>
      <c r="B72" s="312" t="s">
        <v>31</v>
      </c>
      <c r="C72" s="315" t="str">
        <f t="shared" ref="C72:Y72" si="13">IF(ISNUMBER(C40/C7),C40/C7,":")</f>
        <v>:</v>
      </c>
      <c r="D72" s="315" t="str">
        <f t="shared" si="13"/>
        <v>:</v>
      </c>
      <c r="E72" s="315" t="str">
        <f t="shared" si="13"/>
        <v>:</v>
      </c>
      <c r="F72" s="315" t="str">
        <f t="shared" si="13"/>
        <v>:</v>
      </c>
      <c r="G72" s="315" t="str">
        <f t="shared" si="13"/>
        <v>:</v>
      </c>
      <c r="H72" s="315" t="str">
        <f t="shared" si="13"/>
        <v>:</v>
      </c>
      <c r="I72" s="315" t="str">
        <f t="shared" si="13"/>
        <v>:</v>
      </c>
      <c r="J72" s="315" t="str">
        <f t="shared" si="13"/>
        <v>:</v>
      </c>
      <c r="K72" s="315" t="str">
        <f t="shared" si="13"/>
        <v>:</v>
      </c>
      <c r="L72" s="315" t="str">
        <f t="shared" si="13"/>
        <v>:</v>
      </c>
      <c r="M72" s="315" t="str">
        <f t="shared" si="13"/>
        <v>:</v>
      </c>
      <c r="N72" s="315" t="str">
        <f t="shared" si="13"/>
        <v>:</v>
      </c>
      <c r="O72" s="315">
        <f>IF(ISNUMBER(O40/O7),O40/O7,":")</f>
        <v>6.1487804878048786</v>
      </c>
      <c r="P72" s="315">
        <f t="shared" si="13"/>
        <v>9.8184210526315798</v>
      </c>
      <c r="Q72" s="315">
        <f t="shared" si="13"/>
        <v>9.7101910828025471</v>
      </c>
      <c r="R72" s="315">
        <f t="shared" si="13"/>
        <v>9.5229110512129385</v>
      </c>
      <c r="S72" s="315">
        <f t="shared" si="13"/>
        <v>7.9685863874345548</v>
      </c>
      <c r="T72" s="315">
        <f t="shared" si="13"/>
        <v>8.8868894601542401</v>
      </c>
      <c r="U72" s="315">
        <f t="shared" si="13"/>
        <v>8.1813031161473102</v>
      </c>
      <c r="V72" s="315">
        <f t="shared" si="13"/>
        <v>10.518633540372669</v>
      </c>
      <c r="W72" s="315">
        <f t="shared" si="13"/>
        <v>7.4873646209386289</v>
      </c>
      <c r="X72" s="315">
        <f t="shared" si="13"/>
        <v>8.1273408239700391</v>
      </c>
      <c r="Y72" s="315">
        <f t="shared" si="13"/>
        <v>9.6413793103448278</v>
      </c>
      <c r="Z72" s="663">
        <f t="shared" si="10"/>
        <v>18.628952804703623</v>
      </c>
      <c r="AA72" s="663">
        <f t="shared" si="11"/>
        <v>14.798672731106798</v>
      </c>
    </row>
    <row r="73" spans="1:27" ht="18" customHeight="1" thickBot="1">
      <c r="A73" s="320" t="s">
        <v>340</v>
      </c>
      <c r="B73" s="312" t="s">
        <v>32</v>
      </c>
      <c r="C73" s="315" t="str">
        <f t="shared" ref="C73:Y73" si="14">IF(ISNUMBER(C41/C8),C41/C8,":")</f>
        <v>:</v>
      </c>
      <c r="D73" s="315" t="str">
        <f t="shared" si="14"/>
        <v>:</v>
      </c>
      <c r="E73" s="315" t="str">
        <f t="shared" si="14"/>
        <v>:</v>
      </c>
      <c r="F73" s="315" t="str">
        <f t="shared" si="14"/>
        <v>:</v>
      </c>
      <c r="G73" s="315" t="str">
        <f t="shared" si="14"/>
        <v>:</v>
      </c>
      <c r="H73" s="315" t="str">
        <f t="shared" si="14"/>
        <v>:</v>
      </c>
      <c r="I73" s="315" t="str">
        <f t="shared" si="14"/>
        <v>:</v>
      </c>
      <c r="J73" s="315" t="str">
        <f t="shared" si="14"/>
        <v>:</v>
      </c>
      <c r="K73" s="315" t="str">
        <f t="shared" si="14"/>
        <v>:</v>
      </c>
      <c r="L73" s="315" t="str">
        <f t="shared" si="14"/>
        <v>:</v>
      </c>
      <c r="M73" s="315" t="str">
        <f t="shared" si="14"/>
        <v>:</v>
      </c>
      <c r="N73" s="315" t="str">
        <f t="shared" si="14"/>
        <v>:</v>
      </c>
      <c r="O73" s="315">
        <f t="shared" si="14"/>
        <v>2.3283582089552239</v>
      </c>
      <c r="P73" s="315">
        <f t="shared" si="14"/>
        <v>3.6349206349206349</v>
      </c>
      <c r="Q73" s="315">
        <f t="shared" si="14"/>
        <v>1.8448275862068968</v>
      </c>
      <c r="R73" s="315">
        <f t="shared" si="14"/>
        <v>3.3333333333333335</v>
      </c>
      <c r="S73" s="315">
        <f t="shared" si="14"/>
        <v>0.71794871794871795</v>
      </c>
      <c r="T73" s="315">
        <f t="shared" si="14"/>
        <v>1.3243243243243243</v>
      </c>
      <c r="U73" s="315">
        <f t="shared" si="14"/>
        <v>2.5263157894736841</v>
      </c>
      <c r="V73" s="315">
        <f t="shared" si="14"/>
        <v>1.6176470588235294</v>
      </c>
      <c r="W73" s="315">
        <f t="shared" si="14"/>
        <v>1.2647058823529411</v>
      </c>
      <c r="X73" s="315">
        <f t="shared" si="14"/>
        <v>1.375</v>
      </c>
      <c r="Y73" s="315">
        <f t="shared" si="14"/>
        <v>1.8333333333333335</v>
      </c>
      <c r="Z73" s="663">
        <f t="shared" si="10"/>
        <v>33.33333333333335</v>
      </c>
      <c r="AA73" s="663">
        <f t="shared" si="11"/>
        <v>27.404133867329584</v>
      </c>
    </row>
    <row r="74" spans="1:27" ht="18" customHeight="1" thickBot="1">
      <c r="A74" s="320" t="s">
        <v>5</v>
      </c>
      <c r="B74" s="312" t="s">
        <v>33</v>
      </c>
      <c r="C74" s="315" t="str">
        <f t="shared" ref="C74:Y74" si="15">IF(ISNUMBER(C42/C9),C42/C9,":")</f>
        <v>:</v>
      </c>
      <c r="D74" s="315" t="str">
        <f t="shared" si="15"/>
        <v>:</v>
      </c>
      <c r="E74" s="315" t="str">
        <f t="shared" si="15"/>
        <v>:</v>
      </c>
      <c r="F74" s="315" t="str">
        <f t="shared" si="15"/>
        <v>:</v>
      </c>
      <c r="G74" s="315" t="str">
        <f t="shared" si="15"/>
        <v>:</v>
      </c>
      <c r="H74" s="315" t="str">
        <f t="shared" si="15"/>
        <v>:</v>
      </c>
      <c r="I74" s="315" t="str">
        <f t="shared" si="15"/>
        <v>:</v>
      </c>
      <c r="J74" s="315" t="str">
        <f t="shared" si="15"/>
        <v>:</v>
      </c>
      <c r="K74" s="315" t="str">
        <f t="shared" si="15"/>
        <v>:</v>
      </c>
      <c r="L74" s="315" t="str">
        <f t="shared" si="15"/>
        <v>:</v>
      </c>
      <c r="M74" s="315" t="str">
        <f t="shared" si="15"/>
        <v>:</v>
      </c>
      <c r="N74" s="315" t="str">
        <f t="shared" si="15"/>
        <v>:</v>
      </c>
      <c r="O74" s="315" t="str">
        <f t="shared" si="15"/>
        <v>:</v>
      </c>
      <c r="P74" s="315" t="str">
        <f t="shared" si="15"/>
        <v>:</v>
      </c>
      <c r="Q74" s="315" t="str">
        <f t="shared" si="15"/>
        <v>:</v>
      </c>
      <c r="R74" s="315" t="str">
        <f t="shared" si="15"/>
        <v>:</v>
      </c>
      <c r="S74" s="315" t="str">
        <f t="shared" si="15"/>
        <v>:</v>
      </c>
      <c r="T74" s="315" t="str">
        <f t="shared" si="15"/>
        <v>:</v>
      </c>
      <c r="U74" s="315" t="str">
        <f t="shared" si="15"/>
        <v>:</v>
      </c>
      <c r="V74" s="315" t="str">
        <f t="shared" si="15"/>
        <v>:</v>
      </c>
      <c r="W74" s="315" t="str">
        <f t="shared" si="15"/>
        <v>:</v>
      </c>
      <c r="X74" s="315" t="str">
        <f t="shared" si="15"/>
        <v>:</v>
      </c>
      <c r="Y74" s="315" t="str">
        <f t="shared" si="15"/>
        <v>:</v>
      </c>
      <c r="Z74" s="663" t="str">
        <f t="shared" si="10"/>
        <v>:</v>
      </c>
      <c r="AA74" s="663" t="str">
        <f t="shared" si="11"/>
        <v>:</v>
      </c>
    </row>
    <row r="75" spans="1:27" ht="18" customHeight="1" thickBot="1">
      <c r="A75" s="320" t="s">
        <v>28</v>
      </c>
      <c r="B75" s="312" t="s">
        <v>34</v>
      </c>
      <c r="C75" s="315" t="str">
        <f t="shared" ref="C75:Y75" si="16">IF(ISNUMBER(C43/C10),C43/C10,":")</f>
        <v>:</v>
      </c>
      <c r="D75" s="315" t="str">
        <f t="shared" si="16"/>
        <v>:</v>
      </c>
      <c r="E75" s="315" t="str">
        <f t="shared" si="16"/>
        <v>:</v>
      </c>
      <c r="F75" s="315" t="str">
        <f t="shared" si="16"/>
        <v>:</v>
      </c>
      <c r="G75" s="315" t="str">
        <f t="shared" si="16"/>
        <v>:</v>
      </c>
      <c r="H75" s="315" t="str">
        <f t="shared" si="16"/>
        <v>:</v>
      </c>
      <c r="I75" s="315" t="str">
        <f t="shared" si="16"/>
        <v>:</v>
      </c>
      <c r="J75" s="315" t="str">
        <f t="shared" si="16"/>
        <v>:</v>
      </c>
      <c r="K75" s="315" t="str">
        <f t="shared" si="16"/>
        <v>:</v>
      </c>
      <c r="L75" s="315" t="str">
        <f t="shared" si="16"/>
        <v>:</v>
      </c>
      <c r="M75" s="315" t="str">
        <f t="shared" si="16"/>
        <v>:</v>
      </c>
      <c r="N75" s="315" t="str">
        <f t="shared" si="16"/>
        <v>:</v>
      </c>
      <c r="O75" s="315" t="str">
        <f t="shared" si="16"/>
        <v>:</v>
      </c>
      <c r="P75" s="315" t="str">
        <f t="shared" si="16"/>
        <v>:</v>
      </c>
      <c r="Q75" s="315" t="str">
        <f t="shared" si="16"/>
        <v>:</v>
      </c>
      <c r="R75" s="315" t="str">
        <f t="shared" si="16"/>
        <v>:</v>
      </c>
      <c r="S75" s="315" t="str">
        <f t="shared" si="16"/>
        <v>:</v>
      </c>
      <c r="T75" s="315" t="str">
        <f t="shared" si="16"/>
        <v>:</v>
      </c>
      <c r="U75" s="315" t="str">
        <f t="shared" si="16"/>
        <v>:</v>
      </c>
      <c r="V75" s="315" t="str">
        <f t="shared" si="16"/>
        <v>:</v>
      </c>
      <c r="W75" s="315" t="str">
        <f t="shared" si="16"/>
        <v>:</v>
      </c>
      <c r="X75" s="315" t="str">
        <f t="shared" si="16"/>
        <v>:</v>
      </c>
      <c r="Y75" s="315" t="str">
        <f t="shared" si="16"/>
        <v>:</v>
      </c>
      <c r="Z75" s="663" t="str">
        <f t="shared" si="10"/>
        <v>:</v>
      </c>
      <c r="AA75" s="663" t="str">
        <f t="shared" si="11"/>
        <v>:</v>
      </c>
    </row>
    <row r="76" spans="1:27" ht="18" customHeight="1" thickBot="1">
      <c r="A76" s="320" t="s">
        <v>6</v>
      </c>
      <c r="B76" s="312" t="s">
        <v>35</v>
      </c>
      <c r="C76" s="315" t="str">
        <f t="shared" ref="C76:Y76" si="17">IF(ISNUMBER(C44/C11),C44/C11,":")</f>
        <v>:</v>
      </c>
      <c r="D76" s="315" t="str">
        <f t="shared" si="17"/>
        <v>:</v>
      </c>
      <c r="E76" s="315" t="str">
        <f t="shared" si="17"/>
        <v>:</v>
      </c>
      <c r="F76" s="315" t="str">
        <f t="shared" si="17"/>
        <v>:</v>
      </c>
      <c r="G76" s="315" t="str">
        <f t="shared" si="17"/>
        <v>:</v>
      </c>
      <c r="H76" s="315" t="str">
        <f t="shared" si="17"/>
        <v>:</v>
      </c>
      <c r="I76" s="315" t="str">
        <f t="shared" si="17"/>
        <v>:</v>
      </c>
      <c r="J76" s="315" t="str">
        <f t="shared" si="17"/>
        <v>:</v>
      </c>
      <c r="K76" s="315" t="str">
        <f t="shared" si="17"/>
        <v>:</v>
      </c>
      <c r="L76" s="315" t="str">
        <f t="shared" si="17"/>
        <v>:</v>
      </c>
      <c r="M76" s="315" t="str">
        <f t="shared" si="17"/>
        <v>:</v>
      </c>
      <c r="N76" s="315" t="str">
        <f t="shared" si="17"/>
        <v>:</v>
      </c>
      <c r="O76" s="315" t="str">
        <f t="shared" si="17"/>
        <v>:</v>
      </c>
      <c r="P76" s="315" t="str">
        <f t="shared" si="17"/>
        <v>:</v>
      </c>
      <c r="Q76" s="315" t="str">
        <f t="shared" si="17"/>
        <v>:</v>
      </c>
      <c r="R76" s="315" t="str">
        <f t="shared" si="17"/>
        <v>:</v>
      </c>
      <c r="S76" s="315" t="str">
        <f t="shared" si="17"/>
        <v>:</v>
      </c>
      <c r="T76" s="315" t="str">
        <f t="shared" si="17"/>
        <v>:</v>
      </c>
      <c r="U76" s="315" t="str">
        <f t="shared" si="17"/>
        <v>:</v>
      </c>
      <c r="V76" s="315" t="str">
        <f t="shared" si="17"/>
        <v>:</v>
      </c>
      <c r="W76" s="315" t="str">
        <f t="shared" si="17"/>
        <v>:</v>
      </c>
      <c r="X76" s="315" t="str">
        <f t="shared" si="17"/>
        <v>:</v>
      </c>
      <c r="Y76" s="315" t="str">
        <f t="shared" si="17"/>
        <v>:</v>
      </c>
      <c r="Z76" s="663" t="str">
        <f t="shared" si="10"/>
        <v>:</v>
      </c>
      <c r="AA76" s="663" t="str">
        <f t="shared" si="11"/>
        <v>:</v>
      </c>
    </row>
    <row r="77" spans="1:27" ht="18" customHeight="1" thickBot="1">
      <c r="A77" s="320" t="s">
        <v>7</v>
      </c>
      <c r="B77" s="312" t="s">
        <v>36</v>
      </c>
      <c r="C77" s="315" t="str">
        <f t="shared" ref="C77:Y77" si="18">IF(ISNUMBER(C45/C12),C45/C12,":")</f>
        <v>:</v>
      </c>
      <c r="D77" s="315" t="str">
        <f t="shared" si="18"/>
        <v>:</v>
      </c>
      <c r="E77" s="315" t="str">
        <f t="shared" si="18"/>
        <v>:</v>
      </c>
      <c r="F77" s="315" t="str">
        <f t="shared" si="18"/>
        <v>:</v>
      </c>
      <c r="G77" s="315" t="str">
        <f t="shared" si="18"/>
        <v>:</v>
      </c>
      <c r="H77" s="315" t="str">
        <f t="shared" si="18"/>
        <v>:</v>
      </c>
      <c r="I77" s="315" t="str">
        <f t="shared" si="18"/>
        <v>:</v>
      </c>
      <c r="J77" s="315" t="str">
        <f t="shared" si="18"/>
        <v>:</v>
      </c>
      <c r="K77" s="315" t="str">
        <f t="shared" si="18"/>
        <v>:</v>
      </c>
      <c r="L77" s="315" t="str">
        <f t="shared" si="18"/>
        <v>:</v>
      </c>
      <c r="M77" s="315" t="str">
        <f t="shared" si="18"/>
        <v>:</v>
      </c>
      <c r="N77" s="315" t="str">
        <f t="shared" si="18"/>
        <v>:</v>
      </c>
      <c r="O77" s="315" t="str">
        <f t="shared" si="18"/>
        <v>:</v>
      </c>
      <c r="P77" s="315" t="str">
        <f t="shared" si="18"/>
        <v>:</v>
      </c>
      <c r="Q77" s="315" t="str">
        <f t="shared" si="18"/>
        <v>:</v>
      </c>
      <c r="R77" s="315" t="str">
        <f t="shared" si="18"/>
        <v>:</v>
      </c>
      <c r="S77" s="315" t="str">
        <f t="shared" si="18"/>
        <v>:</v>
      </c>
      <c r="T77" s="315" t="str">
        <f t="shared" si="18"/>
        <v>:</v>
      </c>
      <c r="U77" s="315" t="str">
        <f t="shared" si="18"/>
        <v>:</v>
      </c>
      <c r="V77" s="315" t="str">
        <f t="shared" si="18"/>
        <v>:</v>
      </c>
      <c r="W77" s="315" t="str">
        <f t="shared" si="18"/>
        <v>:</v>
      </c>
      <c r="X77" s="315" t="str">
        <f t="shared" si="18"/>
        <v>:</v>
      </c>
      <c r="Y77" s="315" t="str">
        <f t="shared" si="18"/>
        <v>:</v>
      </c>
      <c r="Z77" s="663" t="str">
        <f t="shared" si="10"/>
        <v>:</v>
      </c>
      <c r="AA77" s="663" t="str">
        <f t="shared" si="11"/>
        <v>:</v>
      </c>
    </row>
    <row r="78" spans="1:27" ht="18" customHeight="1" thickBot="1">
      <c r="A78" s="320" t="s">
        <v>8</v>
      </c>
      <c r="B78" s="312" t="s">
        <v>37</v>
      </c>
      <c r="C78" s="315" t="str">
        <f t="shared" ref="C78:Y78" si="19">IF(ISNUMBER(C46/C13),C46/C13,":")</f>
        <v>:</v>
      </c>
      <c r="D78" s="315" t="str">
        <f t="shared" si="19"/>
        <v>:</v>
      </c>
      <c r="E78" s="315" t="str">
        <f t="shared" si="19"/>
        <v>:</v>
      </c>
      <c r="F78" s="315" t="str">
        <f t="shared" si="19"/>
        <v>:</v>
      </c>
      <c r="G78" s="315" t="str">
        <f t="shared" si="19"/>
        <v>:</v>
      </c>
      <c r="H78" s="315" t="str">
        <f t="shared" si="19"/>
        <v>:</v>
      </c>
      <c r="I78" s="315" t="str">
        <f t="shared" si="19"/>
        <v>:</v>
      </c>
      <c r="J78" s="315" t="str">
        <f t="shared" si="19"/>
        <v>:</v>
      </c>
      <c r="K78" s="315" t="str">
        <f t="shared" si="19"/>
        <v>:</v>
      </c>
      <c r="L78" s="315" t="str">
        <f t="shared" si="19"/>
        <v>:</v>
      </c>
      <c r="M78" s="315" t="str">
        <f t="shared" si="19"/>
        <v>:</v>
      </c>
      <c r="N78" s="315" t="str">
        <f t="shared" si="19"/>
        <v>:</v>
      </c>
      <c r="O78" s="315">
        <f t="shared" si="19"/>
        <v>17.2420049897936</v>
      </c>
      <c r="P78" s="315">
        <f t="shared" si="19"/>
        <v>13.857174103237094</v>
      </c>
      <c r="Q78" s="315">
        <f t="shared" si="19"/>
        <v>19.681321037958394</v>
      </c>
      <c r="R78" s="315">
        <f t="shared" si="19"/>
        <v>17.715796579657965</v>
      </c>
      <c r="S78" s="315">
        <f t="shared" si="19"/>
        <v>18.872138334145156</v>
      </c>
      <c r="T78" s="315">
        <f t="shared" si="19"/>
        <v>22.598598356694055</v>
      </c>
      <c r="U78" s="315">
        <f t="shared" si="19"/>
        <v>22.713247362250879</v>
      </c>
      <c r="V78" s="315">
        <f t="shared" si="19"/>
        <v>22.376720598889158</v>
      </c>
      <c r="W78" s="315">
        <f t="shared" si="19"/>
        <v>19.607661822985467</v>
      </c>
      <c r="X78" s="315">
        <f t="shared" si="19"/>
        <v>13.761583236321304</v>
      </c>
      <c r="Y78" s="315">
        <f t="shared" si="19"/>
        <v>19.324241091069073</v>
      </c>
      <c r="Z78" s="663">
        <f t="shared" si="10"/>
        <v>40.421641603461026</v>
      </c>
      <c r="AA78" s="663">
        <f t="shared" si="11"/>
        <v>-10.235293301226845</v>
      </c>
    </row>
    <row r="79" spans="1:27" ht="18" customHeight="1" thickBot="1">
      <c r="A79" s="320" t="s">
        <v>9</v>
      </c>
      <c r="B79" s="312" t="s">
        <v>38</v>
      </c>
      <c r="C79" s="315" t="str">
        <f t="shared" ref="C79:Y79" si="20">IF(ISNUMBER(C47/C14),C47/C14,":")</f>
        <v>:</v>
      </c>
      <c r="D79" s="315" t="str">
        <f t="shared" si="20"/>
        <v>:</v>
      </c>
      <c r="E79" s="315" t="str">
        <f t="shared" si="20"/>
        <v>:</v>
      </c>
      <c r="F79" s="315" t="str">
        <f t="shared" si="20"/>
        <v>:</v>
      </c>
      <c r="G79" s="315" t="str">
        <f t="shared" si="20"/>
        <v>:</v>
      </c>
      <c r="H79" s="315" t="str">
        <f t="shared" si="20"/>
        <v>:</v>
      </c>
      <c r="I79" s="315" t="str">
        <f t="shared" si="20"/>
        <v>:</v>
      </c>
      <c r="J79" s="315" t="str">
        <f t="shared" si="20"/>
        <v>:</v>
      </c>
      <c r="K79" s="315" t="str">
        <f t="shared" si="20"/>
        <v>:</v>
      </c>
      <c r="L79" s="315" t="str">
        <f t="shared" si="20"/>
        <v>:</v>
      </c>
      <c r="M79" s="315" t="str">
        <f t="shared" si="20"/>
        <v>:</v>
      </c>
      <c r="N79" s="315" t="str">
        <f t="shared" si="20"/>
        <v>:</v>
      </c>
      <c r="O79" s="315" t="str">
        <f>IF(ISNUMBER(O47/#REF!),O47/#REF!,":")</f>
        <v>:</v>
      </c>
      <c r="P79" s="315">
        <f t="shared" si="20"/>
        <v>15.760251244370703</v>
      </c>
      <c r="Q79" s="315">
        <f t="shared" si="20"/>
        <v>18.255684454756381</v>
      </c>
      <c r="R79" s="315">
        <f t="shared" si="20"/>
        <v>18.281239163102533</v>
      </c>
      <c r="S79" s="315">
        <f t="shared" si="20"/>
        <v>16.660846126801825</v>
      </c>
      <c r="T79" s="315">
        <f t="shared" si="20"/>
        <v>21.368914747090955</v>
      </c>
      <c r="U79" s="315">
        <f t="shared" si="20"/>
        <v>18.06661685966878</v>
      </c>
      <c r="V79" s="315">
        <f t="shared" si="20"/>
        <v>19.892020592020593</v>
      </c>
      <c r="W79" s="315">
        <f t="shared" si="20"/>
        <v>18.106474421183975</v>
      </c>
      <c r="X79" s="315">
        <f t="shared" si="20"/>
        <v>16.620507839600389</v>
      </c>
      <c r="Y79" s="315">
        <f t="shared" si="20"/>
        <v>12.211285179536947</v>
      </c>
      <c r="Z79" s="663">
        <f t="shared" si="10"/>
        <v>-26.52880828080313</v>
      </c>
      <c r="AA79" s="663">
        <f t="shared" si="11"/>
        <v>-34.65837431720913</v>
      </c>
    </row>
    <row r="80" spans="1:27" ht="18" customHeight="1" thickBot="1">
      <c r="A80" s="320" t="s">
        <v>10</v>
      </c>
      <c r="B80" s="312" t="s">
        <v>39</v>
      </c>
      <c r="C80" s="315" t="str">
        <f t="shared" ref="C80:Y80" si="21">IF(ISNUMBER(C48/C15),C48/C15,":")</f>
        <v>:</v>
      </c>
      <c r="D80" s="315" t="str">
        <f t="shared" si="21"/>
        <v>:</v>
      </c>
      <c r="E80" s="315" t="str">
        <f t="shared" si="21"/>
        <v>:</v>
      </c>
      <c r="F80" s="315" t="str">
        <f t="shared" si="21"/>
        <v>:</v>
      </c>
      <c r="G80" s="315" t="str">
        <f t="shared" si="21"/>
        <v>:</v>
      </c>
      <c r="H80" s="315" t="str">
        <f t="shared" si="21"/>
        <v>:</v>
      </c>
      <c r="I80" s="315" t="str">
        <f t="shared" si="21"/>
        <v>:</v>
      </c>
      <c r="J80" s="315" t="str">
        <f t="shared" si="21"/>
        <v>:</v>
      </c>
      <c r="K80" s="315" t="str">
        <f t="shared" si="21"/>
        <v>:</v>
      </c>
      <c r="L80" s="315" t="str">
        <f t="shared" si="21"/>
        <v>:</v>
      </c>
      <c r="M80" s="315" t="str">
        <f t="shared" si="21"/>
        <v>:</v>
      </c>
      <c r="N80" s="315" t="str">
        <f t="shared" si="21"/>
        <v>:</v>
      </c>
      <c r="O80" s="315">
        <f t="shared" si="21"/>
        <v>22.970509383378012</v>
      </c>
      <c r="P80" s="315">
        <f t="shared" si="21"/>
        <v>20.929456625357485</v>
      </c>
      <c r="Q80" s="315">
        <f t="shared" si="21"/>
        <v>22.53218059558117</v>
      </c>
      <c r="R80" s="315">
        <f t="shared" si="21"/>
        <v>22.003033367037411</v>
      </c>
      <c r="S80" s="315">
        <f t="shared" si="21"/>
        <v>22.022340425531912</v>
      </c>
      <c r="T80" s="315">
        <f t="shared" si="21"/>
        <v>23.801502145922747</v>
      </c>
      <c r="U80" s="315">
        <f t="shared" si="21"/>
        <v>20.227472527472525</v>
      </c>
      <c r="V80" s="315">
        <f t="shared" si="21"/>
        <v>22.435840707964601</v>
      </c>
      <c r="W80" s="315">
        <f t="shared" si="21"/>
        <v>19.455434782608698</v>
      </c>
      <c r="X80" s="315">
        <f t="shared" si="21"/>
        <v>14.939677145284623</v>
      </c>
      <c r="Y80" s="315">
        <f t="shared" si="21"/>
        <v>19.77665441176471</v>
      </c>
      <c r="Z80" s="663">
        <f t="shared" si="10"/>
        <v>32.376718850358642</v>
      </c>
      <c r="AA80" s="663">
        <f t="shared" si="11"/>
        <v>-4.4894413872306966</v>
      </c>
    </row>
    <row r="81" spans="1:27" ht="18" customHeight="1" thickBot="1">
      <c r="A81" s="320" t="s">
        <v>11</v>
      </c>
      <c r="B81" s="312" t="s">
        <v>40</v>
      </c>
      <c r="C81" s="315" t="str">
        <f t="shared" ref="C81:Y81" si="22">IF(ISNUMBER(C49/C16),C49/C16,":")</f>
        <v>:</v>
      </c>
      <c r="D81" s="315" t="str">
        <f t="shared" si="22"/>
        <v>:</v>
      </c>
      <c r="E81" s="315" t="str">
        <f t="shared" si="22"/>
        <v>:</v>
      </c>
      <c r="F81" s="315" t="str">
        <f t="shared" si="22"/>
        <v>:</v>
      </c>
      <c r="G81" s="315" t="str">
        <f t="shared" si="22"/>
        <v>:</v>
      </c>
      <c r="H81" s="315" t="str">
        <f t="shared" si="22"/>
        <v>:</v>
      </c>
      <c r="I81" s="315" t="str">
        <f t="shared" si="22"/>
        <v>:</v>
      </c>
      <c r="J81" s="315" t="str">
        <f t="shared" si="22"/>
        <v>:</v>
      </c>
      <c r="K81" s="315" t="str">
        <f t="shared" si="22"/>
        <v>:</v>
      </c>
      <c r="L81" s="315" t="str">
        <f t="shared" si="22"/>
        <v>:</v>
      </c>
      <c r="M81" s="315" t="str">
        <f t="shared" si="22"/>
        <v>:</v>
      </c>
      <c r="N81" s="315" t="str">
        <f t="shared" si="22"/>
        <v>:</v>
      </c>
      <c r="O81" s="315">
        <f t="shared" si="22"/>
        <v>2.8518518518518516</v>
      </c>
      <c r="P81" s="315">
        <f t="shared" si="22"/>
        <v>4.032258064516129</v>
      </c>
      <c r="Q81" s="315">
        <f t="shared" si="22"/>
        <v>3.5853658536585367</v>
      </c>
      <c r="R81" s="315">
        <f t="shared" si="22"/>
        <v>4.1417322834645667</v>
      </c>
      <c r="S81" s="315">
        <f t="shared" si="22"/>
        <v>4.5742574257425739</v>
      </c>
      <c r="T81" s="315">
        <f t="shared" si="22"/>
        <v>7.5625</v>
      </c>
      <c r="U81" s="315">
        <f t="shared" si="22"/>
        <v>3.8505747126436778</v>
      </c>
      <c r="V81" s="315">
        <f t="shared" si="22"/>
        <v>4.7303370786516856</v>
      </c>
      <c r="W81" s="315">
        <f t="shared" si="22"/>
        <v>5.3291139240506329</v>
      </c>
      <c r="X81" s="315">
        <f t="shared" si="22"/>
        <v>3.5375000000000001</v>
      </c>
      <c r="Y81" s="315">
        <f t="shared" si="22"/>
        <v>3.3461538461538463</v>
      </c>
      <c r="Z81" s="663">
        <f t="shared" si="10"/>
        <v>-5.4090785539548829</v>
      </c>
      <c r="AA81" s="663">
        <f t="shared" si="11"/>
        <v>-27.832904525929237</v>
      </c>
    </row>
    <row r="82" spans="1:27" ht="18" customHeight="1" thickBot="1">
      <c r="A82" s="320" t="s">
        <v>12</v>
      </c>
      <c r="B82" s="312" t="s">
        <v>41</v>
      </c>
      <c r="C82" s="315" t="str">
        <f t="shared" ref="C82:Y82" si="23">IF(ISNUMBER(C50/C17),C50/C17,":")</f>
        <v>:</v>
      </c>
      <c r="D82" s="315" t="str">
        <f t="shared" si="23"/>
        <v>:</v>
      </c>
      <c r="E82" s="315" t="str">
        <f t="shared" si="23"/>
        <v>:</v>
      </c>
      <c r="F82" s="315" t="str">
        <f t="shared" si="23"/>
        <v>:</v>
      </c>
      <c r="G82" s="315" t="str">
        <f t="shared" si="23"/>
        <v>:</v>
      </c>
      <c r="H82" s="315" t="str">
        <f t="shared" si="23"/>
        <v>:</v>
      </c>
      <c r="I82" s="315" t="str">
        <f t="shared" si="23"/>
        <v>:</v>
      </c>
      <c r="J82" s="315" t="str">
        <f t="shared" si="23"/>
        <v>:</v>
      </c>
      <c r="K82" s="315" t="str">
        <f t="shared" si="23"/>
        <v>:</v>
      </c>
      <c r="L82" s="315" t="str">
        <f t="shared" si="23"/>
        <v>:</v>
      </c>
      <c r="M82" s="315" t="str">
        <f t="shared" si="23"/>
        <v>:</v>
      </c>
      <c r="N82" s="315" t="str">
        <f t="shared" si="23"/>
        <v>:</v>
      </c>
      <c r="O82" s="315">
        <f t="shared" si="23"/>
        <v>19.813251402618221</v>
      </c>
      <c r="P82" s="315">
        <f t="shared" si="23"/>
        <v>19.591754018169112</v>
      </c>
      <c r="Q82" s="315">
        <f t="shared" si="23"/>
        <v>19.689266343134456</v>
      </c>
      <c r="R82" s="315">
        <f t="shared" si="23"/>
        <v>21.07628499481558</v>
      </c>
      <c r="S82" s="315">
        <f t="shared" si="23"/>
        <v>20.728445152876393</v>
      </c>
      <c r="T82" s="315">
        <f t="shared" si="23"/>
        <v>18.661891972545508</v>
      </c>
      <c r="U82" s="315">
        <f t="shared" si="23"/>
        <v>16.962363919129082</v>
      </c>
      <c r="V82" s="315">
        <f t="shared" si="23"/>
        <v>20.270395498924376</v>
      </c>
      <c r="W82" s="315">
        <f t="shared" si="23"/>
        <v>17.303169734151329</v>
      </c>
      <c r="X82" s="315">
        <f t="shared" si="23"/>
        <v>17.634176543428268</v>
      </c>
      <c r="Y82" s="315">
        <f t="shared" si="23"/>
        <v>19.769782913165265</v>
      </c>
      <c r="Z82" s="663">
        <f t="shared" si="10"/>
        <v>12.110610123912323</v>
      </c>
      <c r="AA82" s="663">
        <f t="shared" si="11"/>
        <v>10.653342614169258</v>
      </c>
    </row>
    <row r="83" spans="1:27" ht="18" customHeight="1" thickBot="1">
      <c r="A83" s="320" t="s">
        <v>13</v>
      </c>
      <c r="B83" s="312" t="s">
        <v>42</v>
      </c>
      <c r="C83" s="315" t="str">
        <f t="shared" ref="C83:Y83" si="24">IF(ISNUMBER(C51/C18),C51/C18,":")</f>
        <v>:</v>
      </c>
      <c r="D83" s="315" t="str">
        <f t="shared" si="24"/>
        <v>:</v>
      </c>
      <c r="E83" s="315" t="str">
        <f t="shared" si="24"/>
        <v>:</v>
      </c>
      <c r="F83" s="315" t="str">
        <f t="shared" si="24"/>
        <v>:</v>
      </c>
      <c r="G83" s="315" t="str">
        <f t="shared" si="24"/>
        <v>:</v>
      </c>
      <c r="H83" s="315" t="str">
        <f t="shared" si="24"/>
        <v>:</v>
      </c>
      <c r="I83" s="315" t="str">
        <f t="shared" si="24"/>
        <v>:</v>
      </c>
      <c r="J83" s="315" t="str">
        <f t="shared" si="24"/>
        <v>:</v>
      </c>
      <c r="K83" s="315" t="str">
        <f t="shared" si="24"/>
        <v>:</v>
      </c>
      <c r="L83" s="315" t="str">
        <f t="shared" si="24"/>
        <v>:</v>
      </c>
      <c r="M83" s="315" t="str">
        <f t="shared" si="24"/>
        <v>:</v>
      </c>
      <c r="N83" s="315" t="str">
        <f t="shared" si="24"/>
        <v>:</v>
      </c>
      <c r="O83" s="315">
        <f>IF(ISNUMBER(O51/O14),O51/O14,":")</f>
        <v>4.210022724554479E-2</v>
      </c>
      <c r="P83" s="315">
        <f t="shared" si="24"/>
        <v>8.2195121951219505</v>
      </c>
      <c r="Q83" s="315">
        <f t="shared" si="24"/>
        <v>8.155555555555555</v>
      </c>
      <c r="R83" s="315">
        <f t="shared" si="24"/>
        <v>8.1276595744680851</v>
      </c>
      <c r="S83" s="315">
        <f t="shared" si="24"/>
        <v>6.6250000000000009</v>
      </c>
      <c r="T83" s="315">
        <f t="shared" si="24"/>
        <v>7.1</v>
      </c>
      <c r="U83" s="315">
        <f t="shared" si="24"/>
        <v>5.5862068965517242</v>
      </c>
      <c r="V83" s="315">
        <f t="shared" si="24"/>
        <v>5.7499999999999991</v>
      </c>
      <c r="W83" s="315">
        <f t="shared" si="24"/>
        <v>6.7352941176470589</v>
      </c>
      <c r="X83" s="315">
        <f t="shared" si="24"/>
        <v>6.5757575757575752</v>
      </c>
      <c r="Y83" s="315">
        <f t="shared" si="24"/>
        <v>6.387096774193548</v>
      </c>
      <c r="Z83" s="663">
        <f t="shared" si="10"/>
        <v>-2.8690352311580125</v>
      </c>
      <c r="AA83" s="663">
        <f t="shared" si="11"/>
        <v>0.52588194391551824</v>
      </c>
    </row>
    <row r="84" spans="1:27" ht="18" customHeight="1" thickBot="1">
      <c r="A84" s="320" t="s">
        <v>14</v>
      </c>
      <c r="B84" s="312" t="s">
        <v>43</v>
      </c>
      <c r="C84" s="315" t="str">
        <f t="shared" ref="C84:Y84" si="25">IF(ISNUMBER(C52/C19),C52/C19,":")</f>
        <v>:</v>
      </c>
      <c r="D84" s="315" t="str">
        <f t="shared" si="25"/>
        <v>:</v>
      </c>
      <c r="E84" s="315" t="str">
        <f t="shared" si="25"/>
        <v>:</v>
      </c>
      <c r="F84" s="315" t="str">
        <f t="shared" si="25"/>
        <v>:</v>
      </c>
      <c r="G84" s="315" t="str">
        <f t="shared" si="25"/>
        <v>:</v>
      </c>
      <c r="H84" s="315" t="str">
        <f t="shared" si="25"/>
        <v>:</v>
      </c>
      <c r="I84" s="315" t="str">
        <f t="shared" si="25"/>
        <v>:</v>
      </c>
      <c r="J84" s="315" t="str">
        <f t="shared" si="25"/>
        <v>:</v>
      </c>
      <c r="K84" s="315" t="str">
        <f t="shared" si="25"/>
        <v>:</v>
      </c>
      <c r="L84" s="315" t="str">
        <f t="shared" si="25"/>
        <v>:</v>
      </c>
      <c r="M84" s="315" t="str">
        <f t="shared" si="25"/>
        <v>:</v>
      </c>
      <c r="N84" s="315" t="str">
        <f t="shared" si="25"/>
        <v>:</v>
      </c>
      <c r="O84" s="315" t="str">
        <f t="shared" si="25"/>
        <v>:</v>
      </c>
      <c r="P84" s="315" t="str">
        <f t="shared" si="25"/>
        <v>:</v>
      </c>
      <c r="Q84" s="315" t="str">
        <f t="shared" si="25"/>
        <v>:</v>
      </c>
      <c r="R84" s="315" t="str">
        <f t="shared" si="25"/>
        <v>:</v>
      </c>
      <c r="S84" s="315" t="str">
        <f t="shared" si="25"/>
        <v>:</v>
      </c>
      <c r="T84" s="315" t="str">
        <f t="shared" si="25"/>
        <v>:</v>
      </c>
      <c r="U84" s="315" t="str">
        <f t="shared" si="25"/>
        <v>:</v>
      </c>
      <c r="V84" s="315" t="str">
        <f t="shared" si="25"/>
        <v>:</v>
      </c>
      <c r="W84" s="315" t="str">
        <f t="shared" si="25"/>
        <v>:</v>
      </c>
      <c r="X84" s="315" t="str">
        <f t="shared" si="25"/>
        <v>:</v>
      </c>
      <c r="Y84" s="315" t="str">
        <f t="shared" si="25"/>
        <v>:</v>
      </c>
      <c r="Z84" s="663" t="str">
        <f t="shared" si="10"/>
        <v>:</v>
      </c>
      <c r="AA84" s="663" t="str">
        <f t="shared" si="11"/>
        <v>:</v>
      </c>
    </row>
    <row r="85" spans="1:27" ht="18" customHeight="1" thickBot="1">
      <c r="A85" s="320" t="s">
        <v>15</v>
      </c>
      <c r="B85" s="312" t="s">
        <v>44</v>
      </c>
      <c r="C85" s="315" t="str">
        <f t="shared" ref="C85:Y85" si="26">IF(ISNUMBER(C53/C20),C53/C20,":")</f>
        <v>:</v>
      </c>
      <c r="D85" s="315" t="str">
        <f t="shared" si="26"/>
        <v>:</v>
      </c>
      <c r="E85" s="315" t="str">
        <f t="shared" si="26"/>
        <v>:</v>
      </c>
      <c r="F85" s="315" t="str">
        <f t="shared" si="26"/>
        <v>:</v>
      </c>
      <c r="G85" s="315" t="str">
        <f t="shared" si="26"/>
        <v>:</v>
      </c>
      <c r="H85" s="315" t="str">
        <f t="shared" si="26"/>
        <v>:</v>
      </c>
      <c r="I85" s="315" t="str">
        <f t="shared" si="26"/>
        <v>:</v>
      </c>
      <c r="J85" s="315" t="str">
        <f t="shared" si="26"/>
        <v>:</v>
      </c>
      <c r="K85" s="315" t="str">
        <f t="shared" si="26"/>
        <v>:</v>
      </c>
      <c r="L85" s="315" t="str">
        <f t="shared" si="26"/>
        <v>:</v>
      </c>
      <c r="M85" s="315" t="str">
        <f t="shared" si="26"/>
        <v>:</v>
      </c>
      <c r="N85" s="315" t="str">
        <f t="shared" si="26"/>
        <v>:</v>
      </c>
      <c r="O85" s="315" t="str">
        <f t="shared" si="26"/>
        <v>:</v>
      </c>
      <c r="P85" s="315" t="str">
        <f t="shared" si="26"/>
        <v>:</v>
      </c>
      <c r="Q85" s="315" t="str">
        <f t="shared" si="26"/>
        <v>:</v>
      </c>
      <c r="R85" s="315" t="str">
        <f t="shared" si="26"/>
        <v>:</v>
      </c>
      <c r="S85" s="315" t="str">
        <f t="shared" si="26"/>
        <v>:</v>
      </c>
      <c r="T85" s="315" t="str">
        <f t="shared" si="26"/>
        <v>:</v>
      </c>
      <c r="U85" s="315" t="str">
        <f t="shared" si="26"/>
        <v>:</v>
      </c>
      <c r="V85" s="315" t="str">
        <f t="shared" si="26"/>
        <v>:</v>
      </c>
      <c r="W85" s="315" t="str">
        <f t="shared" si="26"/>
        <v>:</v>
      </c>
      <c r="X85" s="315" t="str">
        <f t="shared" si="26"/>
        <v>:</v>
      </c>
      <c r="Y85" s="315" t="str">
        <f t="shared" si="26"/>
        <v>:</v>
      </c>
      <c r="Z85" s="663" t="str">
        <f t="shared" si="10"/>
        <v>:</v>
      </c>
      <c r="AA85" s="663" t="str">
        <f t="shared" si="11"/>
        <v>:</v>
      </c>
    </row>
    <row r="86" spans="1:27" ht="18" customHeight="1" thickBot="1">
      <c r="A86" s="320" t="s">
        <v>16</v>
      </c>
      <c r="B86" s="312" t="s">
        <v>45</v>
      </c>
      <c r="C86" s="315" t="str">
        <f t="shared" ref="C86:Y86" si="27">IF(ISNUMBER(C54/C21),C54/C21,":")</f>
        <v>:</v>
      </c>
      <c r="D86" s="315" t="str">
        <f t="shared" si="27"/>
        <v>:</v>
      </c>
      <c r="E86" s="315" t="str">
        <f t="shared" si="27"/>
        <v>:</v>
      </c>
      <c r="F86" s="315" t="str">
        <f t="shared" si="27"/>
        <v>:</v>
      </c>
      <c r="G86" s="315" t="str">
        <f t="shared" si="27"/>
        <v>:</v>
      </c>
      <c r="H86" s="315" t="str">
        <f t="shared" si="27"/>
        <v>:</v>
      </c>
      <c r="I86" s="315" t="str">
        <f t="shared" si="27"/>
        <v>:</v>
      </c>
      <c r="J86" s="315" t="str">
        <f t="shared" si="27"/>
        <v>:</v>
      </c>
      <c r="K86" s="315" t="str">
        <f t="shared" si="27"/>
        <v>:</v>
      </c>
      <c r="L86" s="315" t="str">
        <f t="shared" si="27"/>
        <v>:</v>
      </c>
      <c r="M86" s="315" t="str">
        <f t="shared" si="27"/>
        <v>:</v>
      </c>
      <c r="N86" s="315" t="str">
        <f t="shared" si="27"/>
        <v>:</v>
      </c>
      <c r="O86" s="315" t="str">
        <f t="shared" si="27"/>
        <v>:</v>
      </c>
      <c r="P86" s="315" t="str">
        <f t="shared" si="27"/>
        <v>:</v>
      </c>
      <c r="Q86" s="315" t="str">
        <f t="shared" si="27"/>
        <v>:</v>
      </c>
      <c r="R86" s="315" t="str">
        <f t="shared" si="27"/>
        <v>:</v>
      </c>
      <c r="S86" s="315" t="str">
        <f t="shared" si="27"/>
        <v>:</v>
      </c>
      <c r="T86" s="315" t="str">
        <f t="shared" si="27"/>
        <v>:</v>
      </c>
      <c r="U86" s="315" t="str">
        <f t="shared" si="27"/>
        <v>:</v>
      </c>
      <c r="V86" s="315" t="str">
        <f t="shared" si="27"/>
        <v>:</v>
      </c>
      <c r="W86" s="315" t="str">
        <f t="shared" si="27"/>
        <v>:</v>
      </c>
      <c r="X86" s="315" t="str">
        <f t="shared" si="27"/>
        <v>:</v>
      </c>
      <c r="Y86" s="315" t="str">
        <f t="shared" si="27"/>
        <v>:</v>
      </c>
      <c r="Z86" s="663" t="str">
        <f t="shared" si="10"/>
        <v>:</v>
      </c>
      <c r="AA86" s="663" t="str">
        <f t="shared" si="11"/>
        <v>:</v>
      </c>
    </row>
    <row r="87" spans="1:27" ht="18" customHeight="1" thickBot="1">
      <c r="A87" s="320" t="s">
        <v>17</v>
      </c>
      <c r="B87" s="312" t="s">
        <v>46</v>
      </c>
      <c r="C87" s="315" t="str">
        <f t="shared" ref="C87:Y87" si="28">IF(ISNUMBER(C55/C22),C55/C22,":")</f>
        <v>:</v>
      </c>
      <c r="D87" s="315" t="str">
        <f t="shared" si="28"/>
        <v>:</v>
      </c>
      <c r="E87" s="315" t="str">
        <f t="shared" si="28"/>
        <v>:</v>
      </c>
      <c r="F87" s="315" t="str">
        <f t="shared" si="28"/>
        <v>:</v>
      </c>
      <c r="G87" s="315" t="str">
        <f t="shared" si="28"/>
        <v>:</v>
      </c>
      <c r="H87" s="315" t="str">
        <f t="shared" si="28"/>
        <v>:</v>
      </c>
      <c r="I87" s="315" t="str">
        <f t="shared" si="28"/>
        <v>:</v>
      </c>
      <c r="J87" s="315" t="str">
        <f t="shared" si="28"/>
        <v>:</v>
      </c>
      <c r="K87" s="315" t="str">
        <f t="shared" si="28"/>
        <v>:</v>
      </c>
      <c r="L87" s="315" t="str">
        <f t="shared" si="28"/>
        <v>:</v>
      </c>
      <c r="M87" s="315" t="str">
        <f t="shared" si="28"/>
        <v>:</v>
      </c>
      <c r="N87" s="315" t="str">
        <f t="shared" si="28"/>
        <v>:</v>
      </c>
      <c r="O87" s="315">
        <f t="shared" si="28"/>
        <v>2.9238754325259517</v>
      </c>
      <c r="P87" s="315">
        <f t="shared" si="28"/>
        <v>8.0939716312056724</v>
      </c>
      <c r="Q87" s="315">
        <f t="shared" si="28"/>
        <v>7.0087565674255679</v>
      </c>
      <c r="R87" s="315">
        <f t="shared" si="28"/>
        <v>6.8143607705779328</v>
      </c>
      <c r="S87" s="315">
        <f t="shared" si="28"/>
        <v>7.1593695271453592</v>
      </c>
      <c r="T87" s="315">
        <f t="shared" si="28"/>
        <v>6.8163992869875223</v>
      </c>
      <c r="U87" s="315">
        <f t="shared" si="28"/>
        <v>4.6211538461538471</v>
      </c>
      <c r="V87" s="315">
        <f t="shared" si="28"/>
        <v>5.7667984189723311</v>
      </c>
      <c r="W87" s="315">
        <f t="shared" si="28"/>
        <v>3.0383693045563551</v>
      </c>
      <c r="X87" s="315">
        <f t="shared" si="28"/>
        <v>2.77536231884058</v>
      </c>
      <c r="Y87" s="315">
        <f t="shared" si="28"/>
        <v>4.9808153477218235</v>
      </c>
      <c r="Z87" s="663">
        <f t="shared" si="10"/>
        <v>79.465409395721039</v>
      </c>
      <c r="AA87" s="663">
        <f t="shared" si="11"/>
        <v>11.292180554549214</v>
      </c>
    </row>
    <row r="88" spans="1:27" ht="18" customHeight="1" thickBot="1">
      <c r="A88" s="320" t="s">
        <v>18</v>
      </c>
      <c r="B88" s="312" t="s">
        <v>47</v>
      </c>
      <c r="C88" s="315" t="str">
        <f t="shared" ref="C88:Y88" si="29">IF(ISNUMBER(C56/C23),C56/C23,":")</f>
        <v>:</v>
      </c>
      <c r="D88" s="315" t="str">
        <f t="shared" si="29"/>
        <v>:</v>
      </c>
      <c r="E88" s="315" t="str">
        <f t="shared" si="29"/>
        <v>:</v>
      </c>
      <c r="F88" s="315" t="str">
        <f t="shared" si="29"/>
        <v>:</v>
      </c>
      <c r="G88" s="315" t="str">
        <f t="shared" si="29"/>
        <v>:</v>
      </c>
      <c r="H88" s="315" t="str">
        <f t="shared" si="29"/>
        <v>:</v>
      </c>
      <c r="I88" s="315" t="str">
        <f t="shared" si="29"/>
        <v>:</v>
      </c>
      <c r="J88" s="315" t="str">
        <f t="shared" si="29"/>
        <v>:</v>
      </c>
      <c r="K88" s="315" t="str">
        <f t="shared" si="29"/>
        <v>:</v>
      </c>
      <c r="L88" s="315" t="str">
        <f t="shared" si="29"/>
        <v>:</v>
      </c>
      <c r="M88" s="315" t="str">
        <f t="shared" si="29"/>
        <v>:</v>
      </c>
      <c r="N88" s="315" t="str">
        <f t="shared" si="29"/>
        <v>:</v>
      </c>
      <c r="O88" s="315" t="str">
        <f t="shared" si="29"/>
        <v>:</v>
      </c>
      <c r="P88" s="315" t="str">
        <f t="shared" si="29"/>
        <v>:</v>
      </c>
      <c r="Q88" s="315" t="str">
        <f t="shared" si="29"/>
        <v>:</v>
      </c>
      <c r="R88" s="315" t="str">
        <f t="shared" si="29"/>
        <v>:</v>
      </c>
      <c r="S88" s="315" t="str">
        <f t="shared" si="29"/>
        <v>:</v>
      </c>
      <c r="T88" s="315" t="str">
        <f t="shared" si="29"/>
        <v>:</v>
      </c>
      <c r="U88" s="315" t="str">
        <f t="shared" si="29"/>
        <v>:</v>
      </c>
      <c r="V88" s="315" t="str">
        <f t="shared" si="29"/>
        <v>:</v>
      </c>
      <c r="W88" s="315" t="str">
        <f t="shared" si="29"/>
        <v>:</v>
      </c>
      <c r="X88" s="315" t="str">
        <f t="shared" si="29"/>
        <v>:</v>
      </c>
      <c r="Y88" s="315" t="str">
        <f t="shared" si="29"/>
        <v>:</v>
      </c>
      <c r="Z88" s="663" t="str">
        <f t="shared" si="10"/>
        <v>:</v>
      </c>
      <c r="AA88" s="663" t="str">
        <f t="shared" si="11"/>
        <v>:</v>
      </c>
    </row>
    <row r="89" spans="1:27" ht="18" customHeight="1" thickBot="1">
      <c r="A89" s="320" t="s">
        <v>19</v>
      </c>
      <c r="B89" s="312" t="s">
        <v>48</v>
      </c>
      <c r="C89" s="315" t="str">
        <f t="shared" ref="C89:Y89" si="30">IF(ISNUMBER(C57/C24),C57/C24,":")</f>
        <v>:</v>
      </c>
      <c r="D89" s="315" t="str">
        <f t="shared" si="30"/>
        <v>:</v>
      </c>
      <c r="E89" s="315" t="str">
        <f t="shared" si="30"/>
        <v>:</v>
      </c>
      <c r="F89" s="315" t="str">
        <f t="shared" si="30"/>
        <v>:</v>
      </c>
      <c r="G89" s="315" t="str">
        <f t="shared" si="30"/>
        <v>:</v>
      </c>
      <c r="H89" s="315" t="str">
        <f t="shared" si="30"/>
        <v>:</v>
      </c>
      <c r="I89" s="315" t="str">
        <f t="shared" si="30"/>
        <v>:</v>
      </c>
      <c r="J89" s="315" t="str">
        <f t="shared" si="30"/>
        <v>:</v>
      </c>
      <c r="K89" s="315" t="str">
        <f t="shared" si="30"/>
        <v>:</v>
      </c>
      <c r="L89" s="315" t="str">
        <f t="shared" si="30"/>
        <v>:</v>
      </c>
      <c r="M89" s="315" t="str">
        <f t="shared" si="30"/>
        <v>:</v>
      </c>
      <c r="N89" s="315" t="str">
        <f t="shared" si="30"/>
        <v>:</v>
      </c>
      <c r="O89" s="315" t="str">
        <f t="shared" si="30"/>
        <v>:</v>
      </c>
      <c r="P89" s="315" t="str">
        <f t="shared" si="30"/>
        <v>:</v>
      </c>
      <c r="Q89" s="315" t="str">
        <f t="shared" si="30"/>
        <v>:</v>
      </c>
      <c r="R89" s="315" t="str">
        <f t="shared" si="30"/>
        <v>:</v>
      </c>
      <c r="S89" s="315" t="str">
        <f t="shared" si="30"/>
        <v>:</v>
      </c>
      <c r="T89" s="315" t="str">
        <f t="shared" si="30"/>
        <v>:</v>
      </c>
      <c r="U89" s="315" t="str">
        <f t="shared" si="30"/>
        <v>:</v>
      </c>
      <c r="V89" s="315" t="str">
        <f t="shared" si="30"/>
        <v>:</v>
      </c>
      <c r="W89" s="315" t="str">
        <f t="shared" si="30"/>
        <v>:</v>
      </c>
      <c r="X89" s="315" t="str">
        <f t="shared" si="30"/>
        <v>:</v>
      </c>
      <c r="Y89" s="315" t="str">
        <f t="shared" si="30"/>
        <v>:</v>
      </c>
      <c r="Z89" s="663" t="str">
        <f t="shared" si="10"/>
        <v>:</v>
      </c>
      <c r="AA89" s="663" t="str">
        <f t="shared" si="11"/>
        <v>:</v>
      </c>
    </row>
    <row r="90" spans="1:27" ht="18" customHeight="1" thickBot="1">
      <c r="A90" s="320" t="s">
        <v>20</v>
      </c>
      <c r="B90" s="312" t="s">
        <v>49</v>
      </c>
      <c r="C90" s="315" t="str">
        <f t="shared" ref="C90:Y90" si="31">IF(ISNUMBER(C58/C25),C58/C25,":")</f>
        <v>:</v>
      </c>
      <c r="D90" s="315" t="str">
        <f t="shared" si="31"/>
        <v>:</v>
      </c>
      <c r="E90" s="315" t="str">
        <f t="shared" si="31"/>
        <v>:</v>
      </c>
      <c r="F90" s="315" t="str">
        <f t="shared" si="31"/>
        <v>:</v>
      </c>
      <c r="G90" s="315" t="str">
        <f t="shared" si="31"/>
        <v>:</v>
      </c>
      <c r="H90" s="315" t="str">
        <f t="shared" si="31"/>
        <v>:</v>
      </c>
      <c r="I90" s="315" t="str">
        <f t="shared" si="31"/>
        <v>:</v>
      </c>
      <c r="J90" s="315" t="str">
        <f t="shared" si="31"/>
        <v>:</v>
      </c>
      <c r="K90" s="315" t="str">
        <f t="shared" si="31"/>
        <v>:</v>
      </c>
      <c r="L90" s="315" t="str">
        <f t="shared" si="31"/>
        <v>:</v>
      </c>
      <c r="M90" s="315" t="str">
        <f t="shared" si="31"/>
        <v>:</v>
      </c>
      <c r="N90" s="315" t="str">
        <f t="shared" si="31"/>
        <v>:</v>
      </c>
      <c r="O90" s="315">
        <f t="shared" si="31"/>
        <v>14</v>
      </c>
      <c r="P90" s="315">
        <f t="shared" si="31"/>
        <v>15.888888888888889</v>
      </c>
      <c r="Q90" s="315">
        <f t="shared" si="31"/>
        <v>17.352941176470587</v>
      </c>
      <c r="R90" s="315">
        <f t="shared" si="31"/>
        <v>17.176470588235293</v>
      </c>
      <c r="S90" s="315">
        <f t="shared" si="31"/>
        <v>7.8125</v>
      </c>
      <c r="T90" s="315">
        <f t="shared" si="31"/>
        <v>11.625</v>
      </c>
      <c r="U90" s="315">
        <f t="shared" si="31"/>
        <v>14.833333333333334</v>
      </c>
      <c r="V90" s="315">
        <f t="shared" si="31"/>
        <v>13.944444444444445</v>
      </c>
      <c r="W90" s="315">
        <f t="shared" si="31"/>
        <v>11.444444444444445</v>
      </c>
      <c r="X90" s="315">
        <f t="shared" si="31"/>
        <v>9.4444444444444446</v>
      </c>
      <c r="Y90" s="315">
        <f t="shared" si="31"/>
        <v>11.833333333333334</v>
      </c>
      <c r="Z90" s="663">
        <f t="shared" si="10"/>
        <v>25.294117647058822</v>
      </c>
      <c r="AA90" s="663">
        <f t="shared" si="11"/>
        <v>-4.090056285178223</v>
      </c>
    </row>
    <row r="91" spans="1:27" ht="18" customHeight="1" thickBot="1">
      <c r="A91" s="320" t="s">
        <v>21</v>
      </c>
      <c r="B91" s="312" t="s">
        <v>50</v>
      </c>
      <c r="C91" s="315" t="str">
        <f t="shared" ref="C91:Y91" si="32">IF(ISNUMBER(C59/C26),C59/C26,":")</f>
        <v>:</v>
      </c>
      <c r="D91" s="315" t="str">
        <f t="shared" si="32"/>
        <v>:</v>
      </c>
      <c r="E91" s="315" t="str">
        <f t="shared" si="32"/>
        <v>:</v>
      </c>
      <c r="F91" s="315" t="str">
        <f t="shared" si="32"/>
        <v>:</v>
      </c>
      <c r="G91" s="315" t="str">
        <f t="shared" si="32"/>
        <v>:</v>
      </c>
      <c r="H91" s="315" t="str">
        <f t="shared" si="32"/>
        <v>:</v>
      </c>
      <c r="I91" s="315" t="str">
        <f t="shared" si="32"/>
        <v>:</v>
      </c>
      <c r="J91" s="315" t="str">
        <f t="shared" si="32"/>
        <v>:</v>
      </c>
      <c r="K91" s="315" t="str">
        <f t="shared" si="32"/>
        <v>:</v>
      </c>
      <c r="L91" s="315" t="str">
        <f t="shared" si="32"/>
        <v>:</v>
      </c>
      <c r="M91" s="315" t="str">
        <f t="shared" si="32"/>
        <v>:</v>
      </c>
      <c r="N91" s="315" t="str">
        <f t="shared" si="32"/>
        <v>:</v>
      </c>
      <c r="O91" s="315">
        <f t="shared" si="32"/>
        <v>2.6764705882352939</v>
      </c>
      <c r="P91" s="315">
        <f t="shared" si="32"/>
        <v>4</v>
      </c>
      <c r="Q91" s="315">
        <f t="shared" si="32"/>
        <v>4</v>
      </c>
      <c r="R91" s="315">
        <f t="shared" si="32"/>
        <v>4.125</v>
      </c>
      <c r="S91" s="315">
        <f t="shared" si="32"/>
        <v>4.7623318385650224</v>
      </c>
      <c r="T91" s="315">
        <f t="shared" si="32"/>
        <v>2.272300469483568</v>
      </c>
      <c r="U91" s="315">
        <f t="shared" si="32"/>
        <v>4.9905660377358485</v>
      </c>
      <c r="V91" s="315">
        <f t="shared" si="32"/>
        <v>3.9720930232558138</v>
      </c>
      <c r="W91" s="315">
        <f t="shared" si="32"/>
        <v>4.7499999999999991</v>
      </c>
      <c r="X91" s="315">
        <f t="shared" si="32"/>
        <v>4.5</v>
      </c>
      <c r="Y91" s="315">
        <f t="shared" si="32"/>
        <v>8.2857142857142865</v>
      </c>
      <c r="Z91" s="663">
        <f t="shared" si="10"/>
        <v>84.126984126984141</v>
      </c>
      <c r="AA91" s="663">
        <f t="shared" si="11"/>
        <v>87.99703506413563</v>
      </c>
    </row>
    <row r="92" spans="1:27" ht="18" customHeight="1" thickBot="1">
      <c r="A92" s="320" t="s">
        <v>22</v>
      </c>
      <c r="B92" s="312" t="s">
        <v>51</v>
      </c>
      <c r="C92" s="315" t="str">
        <f t="shared" ref="C92:Y92" si="33">IF(ISNUMBER(C60/C27),C60/C27,":")</f>
        <v>:</v>
      </c>
      <c r="D92" s="315" t="str">
        <f t="shared" si="33"/>
        <v>:</v>
      </c>
      <c r="E92" s="315" t="str">
        <f t="shared" si="33"/>
        <v>:</v>
      </c>
      <c r="F92" s="315" t="str">
        <f t="shared" si="33"/>
        <v>:</v>
      </c>
      <c r="G92" s="315" t="str">
        <f t="shared" si="33"/>
        <v>:</v>
      </c>
      <c r="H92" s="315" t="str">
        <f t="shared" si="33"/>
        <v>:</v>
      </c>
      <c r="I92" s="315" t="str">
        <f t="shared" si="33"/>
        <v>:</v>
      </c>
      <c r="J92" s="315" t="str">
        <f t="shared" si="33"/>
        <v>:</v>
      </c>
      <c r="K92" s="315" t="str">
        <f t="shared" si="33"/>
        <v>:</v>
      </c>
      <c r="L92" s="315" t="str">
        <f t="shared" si="33"/>
        <v>:</v>
      </c>
      <c r="M92" s="315" t="str">
        <f t="shared" si="33"/>
        <v>:</v>
      </c>
      <c r="N92" s="315" t="str">
        <f t="shared" si="33"/>
        <v>:</v>
      </c>
      <c r="O92" s="315">
        <f t="shared" si="33"/>
        <v>7.957783641160951</v>
      </c>
      <c r="P92" s="315">
        <f t="shared" si="33"/>
        <v>6.257534246575343</v>
      </c>
      <c r="Q92" s="315">
        <f t="shared" si="33"/>
        <v>11.371191135734071</v>
      </c>
      <c r="R92" s="315">
        <f t="shared" si="33"/>
        <v>12.506666666666666</v>
      </c>
      <c r="S92" s="315">
        <f t="shared" si="33"/>
        <v>8.3565891472868206</v>
      </c>
      <c r="T92" s="315">
        <f t="shared" si="33"/>
        <v>10.652173913043477</v>
      </c>
      <c r="U92" s="315">
        <f t="shared" si="33"/>
        <v>11.395721925133692</v>
      </c>
      <c r="V92" s="315">
        <f t="shared" si="33"/>
        <v>11.841269841269842</v>
      </c>
      <c r="W92" s="315">
        <f t="shared" si="33"/>
        <v>9.1741424802110814</v>
      </c>
      <c r="X92" s="315">
        <f t="shared" si="33"/>
        <v>11.204787234042554</v>
      </c>
      <c r="Y92" s="315">
        <f t="shared" si="33"/>
        <v>7.8457446808510642</v>
      </c>
      <c r="Z92" s="663">
        <f t="shared" si="10"/>
        <v>-29.978637550439114</v>
      </c>
      <c r="AA92" s="663">
        <f t="shared" si="11"/>
        <v>-29.217037941167234</v>
      </c>
    </row>
    <row r="93" spans="1:27" ht="18" customHeight="1" thickBot="1">
      <c r="A93" s="320" t="s">
        <v>23</v>
      </c>
      <c r="B93" s="312" t="s">
        <v>52</v>
      </c>
      <c r="C93" s="315" t="str">
        <f t="shared" ref="C93:Y93" si="34">IF(ISNUMBER(C61/C28),C61/C28,":")</f>
        <v>:</v>
      </c>
      <c r="D93" s="315" t="str">
        <f t="shared" si="34"/>
        <v>:</v>
      </c>
      <c r="E93" s="315" t="str">
        <f t="shared" si="34"/>
        <v>:</v>
      </c>
      <c r="F93" s="315" t="str">
        <f t="shared" si="34"/>
        <v>:</v>
      </c>
      <c r="G93" s="315" t="str">
        <f t="shared" si="34"/>
        <v>:</v>
      </c>
      <c r="H93" s="315" t="str">
        <f t="shared" si="34"/>
        <v>:</v>
      </c>
      <c r="I93" s="315" t="str">
        <f t="shared" si="34"/>
        <v>:</v>
      </c>
      <c r="J93" s="315" t="str">
        <f t="shared" si="34"/>
        <v>:</v>
      </c>
      <c r="K93" s="315" t="str">
        <f t="shared" si="34"/>
        <v>:</v>
      </c>
      <c r="L93" s="315" t="str">
        <f t="shared" si="34"/>
        <v>:</v>
      </c>
      <c r="M93" s="315" t="str">
        <f t="shared" si="34"/>
        <v>:</v>
      </c>
      <c r="N93" s="315" t="str">
        <f t="shared" si="34"/>
        <v>:</v>
      </c>
      <c r="O93" s="315">
        <f t="shared" si="34"/>
        <v>8.3596059113300498</v>
      </c>
      <c r="P93" s="315">
        <f t="shared" si="34"/>
        <v>9.137254901960782</v>
      </c>
      <c r="Q93" s="315">
        <f t="shared" si="34"/>
        <v>13.461111111111112</v>
      </c>
      <c r="R93" s="315">
        <f t="shared" si="34"/>
        <v>12.182857142857143</v>
      </c>
      <c r="S93" s="315">
        <f t="shared" si="34"/>
        <v>12.872222222222224</v>
      </c>
      <c r="T93" s="315">
        <f t="shared" si="34"/>
        <v>10.677966101694915</v>
      </c>
      <c r="U93" s="315">
        <f t="shared" si="34"/>
        <v>12.947368421052632</v>
      </c>
      <c r="V93" s="315">
        <f t="shared" si="34"/>
        <v>9.783333333333335</v>
      </c>
      <c r="W93" s="315">
        <f t="shared" si="34"/>
        <v>9.4082840236686387</v>
      </c>
      <c r="X93" s="315">
        <f t="shared" si="34"/>
        <v>10.306569343065693</v>
      </c>
      <c r="Y93" s="315">
        <f t="shared" si="34"/>
        <v>11.132352941176471</v>
      </c>
      <c r="Z93" s="663">
        <f t="shared" si="10"/>
        <v>8.0122062989501863</v>
      </c>
      <c r="AA93" s="663">
        <f t="shared" si="11"/>
        <v>8.5452459005135992</v>
      </c>
    </row>
    <row r="94" spans="1:27" ht="18" customHeight="1" thickBot="1">
      <c r="A94" s="320" t="s">
        <v>24</v>
      </c>
      <c r="B94" s="312" t="s">
        <v>53</v>
      </c>
      <c r="C94" s="315" t="str">
        <f t="shared" ref="C94:Y94" si="35">IF(ISNUMBER(C62/C29),C62/C29,":")</f>
        <v>:</v>
      </c>
      <c r="D94" s="315" t="str">
        <f t="shared" si="35"/>
        <v>:</v>
      </c>
      <c r="E94" s="315" t="str">
        <f t="shared" si="35"/>
        <v>:</v>
      </c>
      <c r="F94" s="315" t="str">
        <f t="shared" si="35"/>
        <v>:</v>
      </c>
      <c r="G94" s="315" t="str">
        <f t="shared" si="35"/>
        <v>:</v>
      </c>
      <c r="H94" s="315" t="str">
        <f t="shared" si="35"/>
        <v>:</v>
      </c>
      <c r="I94" s="315" t="str">
        <f t="shared" si="35"/>
        <v>:</v>
      </c>
      <c r="J94" s="315" t="str">
        <f t="shared" si="35"/>
        <v>:</v>
      </c>
      <c r="K94" s="315" t="str">
        <f t="shared" si="35"/>
        <v>:</v>
      </c>
      <c r="L94" s="315" t="str">
        <f t="shared" si="35"/>
        <v>:</v>
      </c>
      <c r="M94" s="315" t="str">
        <f t="shared" si="35"/>
        <v>:</v>
      </c>
      <c r="N94" s="315" t="str">
        <f t="shared" si="35"/>
        <v>:</v>
      </c>
      <c r="O94" s="315">
        <f t="shared" si="35"/>
        <v>13.536585365853659</v>
      </c>
      <c r="P94" s="315" t="str">
        <f t="shared" si="35"/>
        <v>:</v>
      </c>
      <c r="Q94" s="315">
        <f t="shared" si="35"/>
        <v>11.583333333333334</v>
      </c>
      <c r="R94" s="315">
        <f t="shared" si="35"/>
        <v>17.34375</v>
      </c>
      <c r="S94" s="315">
        <f t="shared" si="35"/>
        <v>15.633333333333335</v>
      </c>
      <c r="T94" s="315">
        <f t="shared" si="35"/>
        <v>8.7857142857142847</v>
      </c>
      <c r="U94" s="315">
        <f t="shared" si="35"/>
        <v>17.153846153846153</v>
      </c>
      <c r="V94" s="315">
        <f t="shared" si="35"/>
        <v>15.16</v>
      </c>
      <c r="W94" s="315">
        <f t="shared" si="35"/>
        <v>8.08</v>
      </c>
      <c r="X94" s="315">
        <f t="shared" si="35"/>
        <v>1.3750000000000002</v>
      </c>
      <c r="Y94" s="315">
        <f t="shared" si="35"/>
        <v>1.3750000000000002</v>
      </c>
      <c r="Z94" s="663">
        <f t="shared" si="10"/>
        <v>0</v>
      </c>
      <c r="AA94" s="663">
        <f t="shared" si="11"/>
        <v>-87.11972522080471</v>
      </c>
    </row>
    <row r="95" spans="1:27" ht="18" customHeight="1" thickBot="1">
      <c r="A95" s="320" t="s">
        <v>25</v>
      </c>
      <c r="B95" s="312" t="s">
        <v>54</v>
      </c>
      <c r="C95" s="315" t="str">
        <f t="shared" ref="C95:Y95" si="36">IF(ISNUMBER(C63/C30),C63/C30,":")</f>
        <v>:</v>
      </c>
      <c r="D95" s="315" t="str">
        <f t="shared" si="36"/>
        <v>:</v>
      </c>
      <c r="E95" s="315" t="str">
        <f t="shared" si="36"/>
        <v>:</v>
      </c>
      <c r="F95" s="315" t="str">
        <f t="shared" si="36"/>
        <v>:</v>
      </c>
      <c r="G95" s="315" t="str">
        <f t="shared" si="36"/>
        <v>:</v>
      </c>
      <c r="H95" s="315" t="str">
        <f t="shared" si="36"/>
        <v>:</v>
      </c>
      <c r="I95" s="315" t="str">
        <f t="shared" si="36"/>
        <v>:</v>
      </c>
      <c r="J95" s="315" t="str">
        <f t="shared" si="36"/>
        <v>:</v>
      </c>
      <c r="K95" s="315" t="str">
        <f t="shared" si="36"/>
        <v>:</v>
      </c>
      <c r="L95" s="315" t="str">
        <f t="shared" si="36"/>
        <v>:</v>
      </c>
      <c r="M95" s="315" t="str">
        <f t="shared" si="36"/>
        <v>:</v>
      </c>
      <c r="N95" s="315" t="str">
        <f t="shared" si="36"/>
        <v>:</v>
      </c>
      <c r="O95" s="315">
        <f t="shared" si="36"/>
        <v>3.9411764705882346</v>
      </c>
      <c r="P95" s="315">
        <f t="shared" si="36"/>
        <v>4.1578947368421062</v>
      </c>
      <c r="Q95" s="315">
        <f t="shared" si="36"/>
        <v>4.5813953488372094</v>
      </c>
      <c r="R95" s="315">
        <f t="shared" si="36"/>
        <v>5.2749999999999995</v>
      </c>
      <c r="S95" s="315">
        <f t="shared" si="36"/>
        <v>3.0540540540540539</v>
      </c>
      <c r="T95" s="315">
        <f t="shared" si="36"/>
        <v>4.84375</v>
      </c>
      <c r="U95" s="315">
        <f t="shared" si="36"/>
        <v>4.3333333333333339</v>
      </c>
      <c r="V95" s="315">
        <f t="shared" si="36"/>
        <v>4.2</v>
      </c>
      <c r="W95" s="315">
        <f t="shared" si="36"/>
        <v>3.4838709677419359</v>
      </c>
      <c r="X95" s="315">
        <f t="shared" si="36"/>
        <v>3.25</v>
      </c>
      <c r="Y95" s="315">
        <f t="shared" si="36"/>
        <v>5.8846153846153841</v>
      </c>
      <c r="Z95" s="663">
        <f t="shared" si="10"/>
        <v>81.065088757396438</v>
      </c>
      <c r="AA95" s="663">
        <f t="shared" si="11"/>
        <v>46.90476845988654</v>
      </c>
    </row>
    <row r="96" spans="1:27" ht="18" customHeight="1" thickBot="1">
      <c r="A96" s="320" t="s">
        <v>26</v>
      </c>
      <c r="B96" s="312" t="s">
        <v>55</v>
      </c>
      <c r="C96" s="315" t="str">
        <f t="shared" ref="C96:Y96" si="37">IF(ISNUMBER(C64/C31),C64/C31,":")</f>
        <v>:</v>
      </c>
      <c r="D96" s="315" t="str">
        <f t="shared" si="37"/>
        <v>:</v>
      </c>
      <c r="E96" s="315" t="str">
        <f t="shared" si="37"/>
        <v>:</v>
      </c>
      <c r="F96" s="315" t="str">
        <f t="shared" si="37"/>
        <v>:</v>
      </c>
      <c r="G96" s="315" t="str">
        <f t="shared" si="37"/>
        <v>:</v>
      </c>
      <c r="H96" s="315" t="str">
        <f t="shared" si="37"/>
        <v>:</v>
      </c>
      <c r="I96" s="315" t="str">
        <f t="shared" si="37"/>
        <v>:</v>
      </c>
      <c r="J96" s="315" t="str">
        <f t="shared" si="37"/>
        <v>:</v>
      </c>
      <c r="K96" s="315" t="str">
        <f t="shared" si="37"/>
        <v>:</v>
      </c>
      <c r="L96" s="315" t="str">
        <f t="shared" si="37"/>
        <v>:</v>
      </c>
      <c r="M96" s="315" t="str">
        <f t="shared" si="37"/>
        <v>:</v>
      </c>
      <c r="N96" s="315" t="str">
        <f t="shared" si="37"/>
        <v>:</v>
      </c>
      <c r="O96" s="315" t="str">
        <f t="shared" si="37"/>
        <v>:</v>
      </c>
      <c r="P96" s="315" t="str">
        <f t="shared" si="37"/>
        <v>:</v>
      </c>
      <c r="Q96" s="315" t="str">
        <f t="shared" si="37"/>
        <v>:</v>
      </c>
      <c r="R96" s="315" t="str">
        <f t="shared" si="37"/>
        <v>:</v>
      </c>
      <c r="S96" s="315" t="str">
        <f t="shared" si="37"/>
        <v>:</v>
      </c>
      <c r="T96" s="315" t="str">
        <f t="shared" si="37"/>
        <v>:</v>
      </c>
      <c r="U96" s="315" t="str">
        <f t="shared" si="37"/>
        <v>:</v>
      </c>
      <c r="V96" s="315" t="str">
        <f t="shared" si="37"/>
        <v>:</v>
      </c>
      <c r="W96" s="315" t="str">
        <f t="shared" si="37"/>
        <v>:</v>
      </c>
      <c r="X96" s="315" t="str">
        <f t="shared" si="37"/>
        <v>:</v>
      </c>
      <c r="Y96" s="315" t="str">
        <f t="shared" si="37"/>
        <v>:</v>
      </c>
      <c r="Z96" s="663" t="str">
        <f t="shared" si="10"/>
        <v>:</v>
      </c>
      <c r="AA96" s="663" t="str">
        <f t="shared" si="11"/>
        <v>:</v>
      </c>
    </row>
    <row r="97" spans="1:27" ht="18" customHeight="1" thickBot="1">
      <c r="A97" s="320" t="s">
        <v>27</v>
      </c>
      <c r="B97" s="312" t="s">
        <v>56</v>
      </c>
      <c r="C97" s="315" t="str">
        <f t="shared" ref="C97:Y97" si="38">IF(ISNUMBER(C65/C32),C65/C32,":")</f>
        <v>:</v>
      </c>
      <c r="D97" s="315" t="str">
        <f t="shared" si="38"/>
        <v>:</v>
      </c>
      <c r="E97" s="315" t="str">
        <f t="shared" si="38"/>
        <v>:</v>
      </c>
      <c r="F97" s="315" t="str">
        <f t="shared" si="38"/>
        <v>:</v>
      </c>
      <c r="G97" s="315" t="str">
        <f t="shared" si="38"/>
        <v>:</v>
      </c>
      <c r="H97" s="315" t="str">
        <f t="shared" si="38"/>
        <v>:</v>
      </c>
      <c r="I97" s="315" t="str">
        <f t="shared" si="38"/>
        <v>:</v>
      </c>
      <c r="J97" s="315" t="str">
        <f t="shared" si="38"/>
        <v>:</v>
      </c>
      <c r="K97" s="315" t="str">
        <f t="shared" si="38"/>
        <v>:</v>
      </c>
      <c r="L97" s="315" t="str">
        <f t="shared" si="38"/>
        <v>:</v>
      </c>
      <c r="M97" s="315" t="str">
        <f t="shared" si="38"/>
        <v>:</v>
      </c>
      <c r="N97" s="315" t="str">
        <f t="shared" si="38"/>
        <v>:</v>
      </c>
      <c r="O97" s="315" t="str">
        <f t="shared" si="38"/>
        <v>:</v>
      </c>
      <c r="P97" s="315" t="str">
        <f t="shared" si="38"/>
        <v>:</v>
      </c>
      <c r="Q97" s="315" t="str">
        <f t="shared" si="38"/>
        <v>:</v>
      </c>
      <c r="R97" s="315" t="str">
        <f t="shared" si="38"/>
        <v>:</v>
      </c>
      <c r="S97" s="315" t="str">
        <f t="shared" si="38"/>
        <v>:</v>
      </c>
      <c r="T97" s="315" t="str">
        <f t="shared" si="38"/>
        <v>:</v>
      </c>
      <c r="U97" s="315" t="str">
        <f t="shared" si="38"/>
        <v>:</v>
      </c>
      <c r="V97" s="315" t="str">
        <f t="shared" si="38"/>
        <v>:</v>
      </c>
      <c r="W97" s="315" t="str">
        <f t="shared" si="38"/>
        <v>:</v>
      </c>
      <c r="X97" s="315" t="str">
        <f t="shared" si="38"/>
        <v>:</v>
      </c>
      <c r="Y97" s="315" t="str">
        <f t="shared" si="38"/>
        <v>:</v>
      </c>
      <c r="Z97" s="663" t="str">
        <f t="shared" si="10"/>
        <v>:</v>
      </c>
      <c r="AA97" s="663" t="str">
        <f t="shared" si="11"/>
        <v>:</v>
      </c>
    </row>
    <row r="98" spans="1:27">
      <c r="A98" s="502"/>
      <c r="B98" s="502"/>
      <c r="C98" s="502"/>
      <c r="D98" s="502"/>
      <c r="E98" s="502"/>
      <c r="F98" s="502"/>
      <c r="G98" s="502"/>
      <c r="H98" s="502"/>
      <c r="I98" s="502"/>
      <c r="J98" s="502"/>
      <c r="K98" s="502"/>
      <c r="L98" s="502"/>
      <c r="M98" s="502"/>
      <c r="N98" s="502"/>
      <c r="O98" s="502"/>
      <c r="P98" s="502"/>
      <c r="Q98" s="502"/>
      <c r="R98" s="502"/>
      <c r="S98" s="502"/>
      <c r="T98" s="502"/>
      <c r="U98" s="502"/>
      <c r="V98" s="502"/>
      <c r="W98" s="502"/>
      <c r="X98" s="502"/>
      <c r="Y98" s="502"/>
      <c r="Z98" s="661"/>
      <c r="AA98" s="661"/>
    </row>
    <row r="99" spans="1:27">
      <c r="A99" s="443"/>
      <c r="B99" s="443"/>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661"/>
      <c r="AA99" s="661"/>
    </row>
  </sheetData>
  <mergeCells count="6">
    <mergeCell ref="C3:Y3"/>
    <mergeCell ref="Z3:AA3"/>
    <mergeCell ref="C36:Y36"/>
    <mergeCell ref="Z36:AA36"/>
    <mergeCell ref="C68:Y68"/>
    <mergeCell ref="Z68:AA68"/>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B28290"/>
  </sheetPr>
  <dimension ref="A1:S27"/>
  <sheetViews>
    <sheetView topLeftCell="A7" zoomScale="70" zoomScaleNormal="70" workbookViewId="0">
      <selection activeCell="A20" sqref="A20"/>
    </sheetView>
  </sheetViews>
  <sheetFormatPr defaultColWidth="8.7109375" defaultRowHeight="18" customHeight="1"/>
  <cols>
    <col min="1" max="1" width="41" style="436" customWidth="1"/>
    <col min="2" max="14" width="15.5703125" style="436" customWidth="1"/>
    <col min="15" max="19" width="13.42578125" style="436" customWidth="1"/>
    <col min="20" max="16384" width="8.7109375" style="436"/>
  </cols>
  <sheetData>
    <row r="1" spans="1:19" ht="18" customHeight="1">
      <c r="A1" s="460"/>
    </row>
    <row r="2" spans="1:19" ht="18" customHeight="1">
      <c r="A2" s="455" t="s">
        <v>1163</v>
      </c>
      <c r="B2" s="455"/>
      <c r="C2" s="455"/>
      <c r="D2" s="455"/>
      <c r="E2" s="455"/>
      <c r="F2" s="455"/>
      <c r="G2" s="455"/>
      <c r="H2" s="455"/>
      <c r="I2" s="455"/>
      <c r="J2" s="455"/>
      <c r="K2" s="439"/>
      <c r="L2" s="439"/>
      <c r="M2" s="439"/>
      <c r="N2" s="440"/>
      <c r="O2" s="440"/>
      <c r="P2" s="440"/>
      <c r="Q2" s="440"/>
      <c r="R2" s="440"/>
      <c r="S2" s="440"/>
    </row>
    <row r="3" spans="1:19" ht="18" customHeight="1">
      <c r="A3" s="203"/>
      <c r="B3" s="771" t="str">
        <f>A2</f>
        <v>EU tomatoes balance sheet (thousand tonnes fresh equivalent)</v>
      </c>
      <c r="C3" s="772"/>
      <c r="D3" s="772"/>
      <c r="E3" s="772"/>
      <c r="F3" s="772"/>
      <c r="G3" s="772"/>
      <c r="H3" s="772"/>
      <c r="I3" s="772"/>
      <c r="J3" s="772"/>
      <c r="K3" s="772"/>
      <c r="L3" s="772"/>
      <c r="M3" s="772"/>
      <c r="N3" s="772"/>
      <c r="O3" s="772"/>
      <c r="P3" s="772"/>
      <c r="Q3" s="772"/>
      <c r="R3" s="772"/>
      <c r="S3" s="772"/>
    </row>
    <row r="4" spans="1:19" ht="18" customHeight="1" thickBot="1">
      <c r="A4" s="203"/>
      <c r="B4" s="203">
        <v>2005</v>
      </c>
      <c r="C4" s="203">
        <v>2006</v>
      </c>
      <c r="D4" s="203">
        <v>2007</v>
      </c>
      <c r="E4" s="203">
        <v>2008</v>
      </c>
      <c r="F4" s="203">
        <v>2009</v>
      </c>
      <c r="G4" s="203">
        <v>2010</v>
      </c>
      <c r="H4" s="203">
        <v>2011</v>
      </c>
      <c r="I4" s="203">
        <v>2012</v>
      </c>
      <c r="J4" s="203">
        <v>2013</v>
      </c>
      <c r="K4" s="203">
        <v>2014</v>
      </c>
      <c r="L4" s="203">
        <v>2015</v>
      </c>
      <c r="M4" s="203">
        <v>2016</v>
      </c>
      <c r="N4" s="203">
        <v>2017</v>
      </c>
      <c r="O4" s="203">
        <v>2018</v>
      </c>
      <c r="P4" s="203">
        <v>2019</v>
      </c>
      <c r="Q4" s="203">
        <v>2020</v>
      </c>
      <c r="R4" s="203">
        <v>2021</v>
      </c>
      <c r="S4" s="393">
        <v>2022</v>
      </c>
    </row>
    <row r="5" spans="1:19" ht="18" customHeight="1" thickBot="1">
      <c r="A5" s="381" t="s">
        <v>912</v>
      </c>
      <c r="B5" s="606">
        <v>17791.942000000003</v>
      </c>
      <c r="C5" s="606">
        <v>16034.100700000001</v>
      </c>
      <c r="D5" s="606">
        <v>16178.061799999999</v>
      </c>
      <c r="E5" s="606">
        <v>15493.941699999999</v>
      </c>
      <c r="F5" s="606">
        <v>17845.900600000001</v>
      </c>
      <c r="G5" s="606">
        <v>16548.119500000001</v>
      </c>
      <c r="H5" s="606">
        <v>15829.109700000001</v>
      </c>
      <c r="I5" s="606">
        <v>15282.276200000002</v>
      </c>
      <c r="J5" s="606">
        <v>14705.020200000001</v>
      </c>
      <c r="K5" s="606">
        <v>17054.262599999998</v>
      </c>
      <c r="L5" s="606">
        <v>18324.785600000003</v>
      </c>
      <c r="M5" s="606">
        <v>18197.923699999999</v>
      </c>
      <c r="N5" s="606">
        <v>18263.648000000001</v>
      </c>
      <c r="O5" s="606">
        <v>16666.767399999997</v>
      </c>
      <c r="P5" s="606">
        <v>17277.232500000002</v>
      </c>
      <c r="Q5" s="606">
        <v>16887.605299999999</v>
      </c>
      <c r="R5" s="606">
        <v>18740.779399999999</v>
      </c>
      <c r="S5" s="607">
        <v>16500</v>
      </c>
    </row>
    <row r="6" spans="1:19" s="443" customFormat="1" ht="18" customHeight="1" thickBot="1">
      <c r="A6" s="235" t="s">
        <v>907</v>
      </c>
      <c r="B6" s="327">
        <v>7629.4380000000001</v>
      </c>
      <c r="C6" s="327">
        <v>7068.1566999999995</v>
      </c>
      <c r="D6" s="327">
        <v>7539.6818000000003</v>
      </c>
      <c r="E6" s="327">
        <v>5655.841699999999</v>
      </c>
      <c r="F6" s="327">
        <v>7019.9206000000022</v>
      </c>
      <c r="G6" s="327">
        <v>6715.5695000000005</v>
      </c>
      <c r="H6" s="327">
        <v>6980.1097000000009</v>
      </c>
      <c r="I6" s="327">
        <v>6846.0762000000013</v>
      </c>
      <c r="J6" s="327">
        <v>7200.5002000000004</v>
      </c>
      <c r="K6" s="327">
        <v>7284.5625999999984</v>
      </c>
      <c r="L6" s="327">
        <v>7173.5556000000015</v>
      </c>
      <c r="M6" s="327">
        <v>7457.5936999999994</v>
      </c>
      <c r="N6" s="327">
        <v>7158.5379999999996</v>
      </c>
      <c r="O6" s="327">
        <v>7172.7673999999979</v>
      </c>
      <c r="P6" s="327">
        <v>6934.232500000001</v>
      </c>
      <c r="Q6" s="327">
        <v>6893.6052999999993</v>
      </c>
      <c r="R6" s="327">
        <v>6924.7794000000004</v>
      </c>
      <c r="S6" s="608">
        <v>6569</v>
      </c>
    </row>
    <row r="7" spans="1:19" s="443" customFormat="1" ht="18" customHeight="1" thickBot="1">
      <c r="A7" s="295" t="s">
        <v>909</v>
      </c>
      <c r="B7" s="322">
        <v>518.87814900000001</v>
      </c>
      <c r="C7" s="322">
        <v>524.94634799999994</v>
      </c>
      <c r="D7" s="322">
        <v>528.91738300000009</v>
      </c>
      <c r="E7" s="322">
        <v>598.14061500000003</v>
      </c>
      <c r="F7" s="322">
        <v>537.44260499999996</v>
      </c>
      <c r="G7" s="322">
        <v>506.167843</v>
      </c>
      <c r="H7" s="322">
        <v>578.61935400000004</v>
      </c>
      <c r="I7" s="322">
        <v>627.54001300000004</v>
      </c>
      <c r="J7" s="322">
        <v>730.15051300000005</v>
      </c>
      <c r="K7" s="322">
        <v>668.60553599999992</v>
      </c>
      <c r="L7" s="322">
        <v>565.036565</v>
      </c>
      <c r="M7" s="322">
        <v>522.09400199999993</v>
      </c>
      <c r="N7" s="322">
        <v>492.253649</v>
      </c>
      <c r="O7" s="322">
        <v>482.28487000000001</v>
      </c>
      <c r="P7" s="322">
        <v>461.09440699999999</v>
      </c>
      <c r="Q7" s="322">
        <v>441.70532299999996</v>
      </c>
      <c r="R7" s="322">
        <v>378.21959600000002</v>
      </c>
      <c r="S7" s="609">
        <v>359.732035</v>
      </c>
    </row>
    <row r="8" spans="1:19" s="443" customFormat="1" ht="18" customHeight="1" thickBot="1">
      <c r="A8" s="295" t="s">
        <v>908</v>
      </c>
      <c r="B8" s="322">
        <v>372.43525900000003</v>
      </c>
      <c r="C8" s="322">
        <v>379.65291400000001</v>
      </c>
      <c r="D8" s="322">
        <v>474.02305799999999</v>
      </c>
      <c r="E8" s="322">
        <v>475.49692700000003</v>
      </c>
      <c r="F8" s="322">
        <v>524.105053</v>
      </c>
      <c r="G8" s="322">
        <v>492.14606099999997</v>
      </c>
      <c r="H8" s="322">
        <v>443.56147900000002</v>
      </c>
      <c r="I8" s="322">
        <v>423.77730699999995</v>
      </c>
      <c r="J8" s="322">
        <v>412.62830400000001</v>
      </c>
      <c r="K8" s="322">
        <v>452.83992999999998</v>
      </c>
      <c r="L8" s="322">
        <v>445.47760499999998</v>
      </c>
      <c r="M8" s="322">
        <v>480.69257299999998</v>
      </c>
      <c r="N8" s="322">
        <v>527.85000300000002</v>
      </c>
      <c r="O8" s="322">
        <v>575.68587500000001</v>
      </c>
      <c r="P8" s="322">
        <v>583.16005400000006</v>
      </c>
      <c r="Q8" s="322">
        <v>620.69463100000007</v>
      </c>
      <c r="R8" s="322">
        <v>705.17982799999993</v>
      </c>
      <c r="S8" s="609">
        <v>794.91107399999999</v>
      </c>
    </row>
    <row r="9" spans="1:19" s="443" customFormat="1" ht="18" customHeight="1" thickBot="1">
      <c r="A9" s="295" t="s">
        <v>903</v>
      </c>
      <c r="B9" s="322">
        <v>7482.9951099999998</v>
      </c>
      <c r="C9" s="322">
        <v>6922.8632660000003</v>
      </c>
      <c r="D9" s="322">
        <v>7484.7874750000001</v>
      </c>
      <c r="E9" s="322">
        <v>5533.1980119999989</v>
      </c>
      <c r="F9" s="322">
        <v>7006.5830480000022</v>
      </c>
      <c r="G9" s="322">
        <v>6701.5477180000007</v>
      </c>
      <c r="H9" s="322">
        <v>6845.0518250000005</v>
      </c>
      <c r="I9" s="322">
        <v>6642.3134940000018</v>
      </c>
      <c r="J9" s="322">
        <v>6882.9779909999997</v>
      </c>
      <c r="K9" s="322">
        <v>7068.7969939999984</v>
      </c>
      <c r="L9" s="322">
        <v>7053.9966400000012</v>
      </c>
      <c r="M9" s="322">
        <v>7416.1922709999999</v>
      </c>
      <c r="N9" s="322">
        <v>7194.1343539999998</v>
      </c>
      <c r="O9" s="322">
        <v>7266.1684049999976</v>
      </c>
      <c r="P9" s="322">
        <v>7056.2981470000013</v>
      </c>
      <c r="Q9" s="322">
        <v>7072.5946079999994</v>
      </c>
      <c r="R9" s="322">
        <v>7251.7396320000007</v>
      </c>
      <c r="S9" s="609">
        <v>7004.1790389999996</v>
      </c>
    </row>
    <row r="10" spans="1:19" s="441" customFormat="1" ht="18" customHeight="1" thickBot="1">
      <c r="A10" s="298" t="s">
        <v>967</v>
      </c>
      <c r="B10" s="369">
        <v>17.197691516253951</v>
      </c>
      <c r="C10" s="369">
        <v>15.859144306874194</v>
      </c>
      <c r="D10" s="369">
        <v>17.089475082062695</v>
      </c>
      <c r="E10" s="369">
        <v>12.593004704451197</v>
      </c>
      <c r="F10" s="369">
        <v>15.911245402312908</v>
      </c>
      <c r="G10" s="369">
        <v>15.220365597641816</v>
      </c>
      <c r="H10" s="369">
        <v>15.548190709360625</v>
      </c>
      <c r="I10" s="369">
        <v>15.065174338865683</v>
      </c>
      <c r="J10" s="369">
        <v>15.569854418760359</v>
      </c>
      <c r="K10" s="369">
        <v>15.94674053948634</v>
      </c>
      <c r="L10" s="369">
        <v>15.878981805435735</v>
      </c>
      <c r="M10" s="369">
        <v>16.659287674875024</v>
      </c>
      <c r="N10" s="369">
        <v>16.134995080146336</v>
      </c>
      <c r="O10" s="369">
        <v>16.279902979000955</v>
      </c>
      <c r="P10" s="369">
        <v>15.790028496932917</v>
      </c>
      <c r="Q10" s="369">
        <v>15.813030586804663</v>
      </c>
      <c r="R10" s="369">
        <v>16.224169587230179</v>
      </c>
      <c r="S10" s="610">
        <v>15.54735880175045</v>
      </c>
    </row>
    <row r="11" spans="1:19" s="441" customFormat="1" ht="18" customHeight="1" thickBot="1">
      <c r="A11" s="234" t="s">
        <v>906</v>
      </c>
      <c r="B11" s="603">
        <f>B6/B9*100</f>
        <v>101.95700902977069</v>
      </c>
      <c r="C11" s="603">
        <f t="shared" ref="C11:S11" si="0">C6/C9*100</f>
        <v>102.09874770622112</v>
      </c>
      <c r="D11" s="603">
        <f t="shared" si="0"/>
        <v>100.73341193966232</v>
      </c>
      <c r="E11" s="603">
        <f t="shared" si="0"/>
        <v>102.21650639890385</v>
      </c>
      <c r="F11" s="603">
        <f t="shared" si="0"/>
        <v>100.19035743826382</v>
      </c>
      <c r="G11" s="603">
        <f t="shared" si="0"/>
        <v>100.2092319952052</v>
      </c>
      <c r="H11" s="603">
        <f t="shared" si="0"/>
        <v>101.97307308188277</v>
      </c>
      <c r="I11" s="603">
        <f t="shared" si="0"/>
        <v>103.06764662920619</v>
      </c>
      <c r="J11" s="603">
        <f t="shared" si="0"/>
        <v>104.61315159535864</v>
      </c>
      <c r="K11" s="603">
        <f t="shared" si="0"/>
        <v>103.05236670657175</v>
      </c>
      <c r="L11" s="603">
        <f t="shared" si="0"/>
        <v>101.69491092924592</v>
      </c>
      <c r="M11" s="603">
        <f t="shared" si="0"/>
        <v>100.55825722267065</v>
      </c>
      <c r="N11" s="603">
        <f t="shared" si="0"/>
        <v>99.505203096739379</v>
      </c>
      <c r="O11" s="603">
        <f t="shared" si="0"/>
        <v>98.714576929764945</v>
      </c>
      <c r="P11" s="603">
        <f t="shared" si="0"/>
        <v>98.270117780498026</v>
      </c>
      <c r="Q11" s="603">
        <f t="shared" si="0"/>
        <v>97.469255373444696</v>
      </c>
      <c r="R11" s="603">
        <f t="shared" si="0"/>
        <v>95.491285559161398</v>
      </c>
      <c r="S11" s="611">
        <f t="shared" si="0"/>
        <v>93.786865861411059</v>
      </c>
    </row>
    <row r="12" spans="1:19" s="443" customFormat="1" ht="18" customHeight="1" thickBot="1">
      <c r="A12" s="235" t="s">
        <v>910</v>
      </c>
      <c r="B12" s="327">
        <v>10162.504000000001</v>
      </c>
      <c r="C12" s="327">
        <v>8965.9440000000013</v>
      </c>
      <c r="D12" s="327">
        <v>8638.3799999999992</v>
      </c>
      <c r="E12" s="327">
        <v>9838.1</v>
      </c>
      <c r="F12" s="327">
        <v>10825.98</v>
      </c>
      <c r="G12" s="327">
        <v>9832.5499999999993</v>
      </c>
      <c r="H12" s="327">
        <v>8849</v>
      </c>
      <c r="I12" s="327">
        <v>8436.2000000000007</v>
      </c>
      <c r="J12" s="327">
        <v>7504.52</v>
      </c>
      <c r="K12" s="327">
        <v>9769.7000000000007</v>
      </c>
      <c r="L12" s="327">
        <v>11151.23</v>
      </c>
      <c r="M12" s="327">
        <v>10740.33</v>
      </c>
      <c r="N12" s="327">
        <v>11105.11</v>
      </c>
      <c r="O12" s="327">
        <v>9494</v>
      </c>
      <c r="P12" s="327">
        <v>10343</v>
      </c>
      <c r="Q12" s="327">
        <v>9994</v>
      </c>
      <c r="R12" s="327">
        <v>11816</v>
      </c>
      <c r="S12" s="608">
        <v>9931</v>
      </c>
    </row>
    <row r="13" spans="1:19" ht="18" customHeight="1" thickBot="1">
      <c r="A13" s="399" t="s">
        <v>911</v>
      </c>
      <c r="B13" s="612">
        <v>8982.7330000000002</v>
      </c>
      <c r="C13" s="612">
        <v>7908.9059999999999</v>
      </c>
      <c r="D13" s="612">
        <v>7400</v>
      </c>
      <c r="E13" s="612">
        <v>8598</v>
      </c>
      <c r="F13" s="612">
        <v>9389</v>
      </c>
      <c r="G13" s="612">
        <v>8735</v>
      </c>
      <c r="H13" s="612">
        <v>8000</v>
      </c>
      <c r="I13" s="612">
        <v>7625</v>
      </c>
      <c r="J13" s="612">
        <v>6727</v>
      </c>
      <c r="K13" s="612">
        <v>8811</v>
      </c>
      <c r="L13" s="612">
        <v>10081</v>
      </c>
      <c r="M13" s="612">
        <v>9728.4</v>
      </c>
      <c r="N13" s="612">
        <v>10104</v>
      </c>
      <c r="O13" s="612">
        <v>8650</v>
      </c>
      <c r="P13" s="612">
        <v>9411</v>
      </c>
      <c r="Q13" s="612">
        <v>9078</v>
      </c>
      <c r="R13" s="612">
        <v>10840</v>
      </c>
      <c r="S13" s="613">
        <v>9019</v>
      </c>
    </row>
    <row r="14" spans="1:19" ht="18" customHeight="1" thickBot="1">
      <c r="A14" s="400" t="s">
        <v>969</v>
      </c>
      <c r="B14" s="612">
        <v>1179.7710000000006</v>
      </c>
      <c r="C14" s="612">
        <v>1057.0380000000014</v>
      </c>
      <c r="D14" s="612">
        <v>1238.3799999999992</v>
      </c>
      <c r="E14" s="612">
        <v>1240.1000000000004</v>
      </c>
      <c r="F14" s="612">
        <v>1436.9799999999996</v>
      </c>
      <c r="G14" s="612">
        <v>1097.5499999999993</v>
      </c>
      <c r="H14" s="612">
        <v>849</v>
      </c>
      <c r="I14" s="612">
        <v>811.20000000000073</v>
      </c>
      <c r="J14" s="612">
        <v>777.52000000000044</v>
      </c>
      <c r="K14" s="612">
        <v>958.70000000000073</v>
      </c>
      <c r="L14" s="612">
        <v>1070.2299999999996</v>
      </c>
      <c r="M14" s="612">
        <v>1011.9300000000003</v>
      </c>
      <c r="N14" s="612">
        <v>1001.1100000000006</v>
      </c>
      <c r="O14" s="612">
        <v>844</v>
      </c>
      <c r="P14" s="612">
        <v>932</v>
      </c>
      <c r="Q14" s="612">
        <v>916</v>
      </c>
      <c r="R14" s="612">
        <v>976</v>
      </c>
      <c r="S14" s="613">
        <v>912</v>
      </c>
    </row>
    <row r="15" spans="1:19" s="443" customFormat="1" ht="18" customHeight="1" thickBot="1">
      <c r="A15" s="295" t="s">
        <v>916</v>
      </c>
      <c r="B15" s="322">
        <v>3321.2068447199999</v>
      </c>
      <c r="C15" s="322">
        <v>3716.22893884</v>
      </c>
      <c r="D15" s="322">
        <v>3979.5431892299998</v>
      </c>
      <c r="E15" s="322">
        <v>3666.3979153400001</v>
      </c>
      <c r="F15" s="322">
        <v>3473.88416263</v>
      </c>
      <c r="G15" s="322">
        <v>3641.2789071200004</v>
      </c>
      <c r="H15" s="322">
        <v>3871.4811057700003</v>
      </c>
      <c r="I15" s="322">
        <v>3537.3123104400001</v>
      </c>
      <c r="J15" s="322">
        <v>3826.3436318900003</v>
      </c>
      <c r="K15" s="322">
        <v>3617.9728014400002</v>
      </c>
      <c r="L15" s="322">
        <v>3913.3612894400003</v>
      </c>
      <c r="M15" s="322">
        <v>4084.7565838099999</v>
      </c>
      <c r="N15" s="322">
        <v>4168.9193210900012</v>
      </c>
      <c r="O15" s="322">
        <v>4391.8014179000002</v>
      </c>
      <c r="P15" s="322">
        <v>4626.6051637700011</v>
      </c>
      <c r="Q15" s="322">
        <v>4717.2059583099999</v>
      </c>
      <c r="R15" s="322">
        <v>4431.1186713500001</v>
      </c>
      <c r="S15" s="609">
        <v>4370.7068161400002</v>
      </c>
    </row>
    <row r="16" spans="1:19" s="443" customFormat="1" ht="18" customHeight="1" thickBot="1">
      <c r="A16" s="295" t="s">
        <v>918</v>
      </c>
      <c r="B16" s="322">
        <v>1784.0808493899999</v>
      </c>
      <c r="C16" s="322">
        <v>1259.4458732800001</v>
      </c>
      <c r="D16" s="322">
        <v>2124.7783236300002</v>
      </c>
      <c r="E16" s="322">
        <v>2415.11546</v>
      </c>
      <c r="F16" s="322">
        <v>2501.8144994500003</v>
      </c>
      <c r="G16" s="322">
        <v>2743.0028380899998</v>
      </c>
      <c r="H16" s="322">
        <v>2734.8807897600004</v>
      </c>
      <c r="I16" s="322">
        <v>2459.8882460099999</v>
      </c>
      <c r="J16" s="322">
        <v>2070.7418814399998</v>
      </c>
      <c r="K16" s="322">
        <v>2212.0189755800002</v>
      </c>
      <c r="L16" s="322">
        <v>2367.5009199500005</v>
      </c>
      <c r="M16" s="322">
        <v>2738.96693753</v>
      </c>
      <c r="N16" s="322">
        <v>2165.83186355</v>
      </c>
      <c r="O16" s="322">
        <v>2081.9442943000004</v>
      </c>
      <c r="P16" s="322">
        <v>2129.7790134399997</v>
      </c>
      <c r="Q16" s="322">
        <v>2371.1457069200005</v>
      </c>
      <c r="R16" s="322">
        <v>3064.0015484699998</v>
      </c>
      <c r="S16" s="609">
        <v>2576.9995362</v>
      </c>
    </row>
    <row r="17" spans="1:19" s="443" customFormat="1" ht="18" customHeight="1" thickBot="1">
      <c r="A17" s="295" t="s">
        <v>970</v>
      </c>
      <c r="B17" s="322">
        <v>8625.3780046700012</v>
      </c>
      <c r="C17" s="322">
        <v>6509.1609344400003</v>
      </c>
      <c r="D17" s="322">
        <v>6783.6151343999991</v>
      </c>
      <c r="E17" s="322">
        <v>8586.8175446599998</v>
      </c>
      <c r="F17" s="322">
        <v>9853.9103368199994</v>
      </c>
      <c r="G17" s="322">
        <v>8934.2739309699991</v>
      </c>
      <c r="H17" s="322">
        <v>7712.3996839899992</v>
      </c>
      <c r="I17" s="322">
        <v>7358.77593557</v>
      </c>
      <c r="J17" s="322">
        <v>5748.9182495500008</v>
      </c>
      <c r="K17" s="322">
        <v>8363.7461741400002</v>
      </c>
      <c r="L17" s="322">
        <v>9605.3696305099984</v>
      </c>
      <c r="M17" s="322">
        <v>9394.54035372</v>
      </c>
      <c r="N17" s="322">
        <v>9102.0225424599994</v>
      </c>
      <c r="O17" s="322">
        <v>7184.1428763999993</v>
      </c>
      <c r="P17" s="322">
        <v>7846.1738496699991</v>
      </c>
      <c r="Q17" s="322">
        <v>7647.9397486100006</v>
      </c>
      <c r="R17" s="322">
        <v>10448.882877119999</v>
      </c>
      <c r="S17" s="609">
        <v>8137.2927200600006</v>
      </c>
    </row>
    <row r="18" spans="1:19" s="441" customFormat="1" ht="18" customHeight="1" thickBot="1">
      <c r="A18" s="298" t="s">
        <v>963</v>
      </c>
      <c r="B18" s="369">
        <v>19.823157432932856</v>
      </c>
      <c r="C18" s="369">
        <v>14.911420117589252</v>
      </c>
      <c r="D18" s="369">
        <v>15.48853887873846</v>
      </c>
      <c r="E18" s="369">
        <v>19.542737039530238</v>
      </c>
      <c r="F18" s="369">
        <v>22.377239300158625</v>
      </c>
      <c r="G18" s="369">
        <v>20.291270211148539</v>
      </c>
      <c r="H18" s="369">
        <v>17.518327717480666</v>
      </c>
      <c r="I18" s="369">
        <v>16.690155092823062</v>
      </c>
      <c r="J18" s="369">
        <v>13.00451931240937</v>
      </c>
      <c r="K18" s="369">
        <v>18.868060617717628</v>
      </c>
      <c r="L18" s="369">
        <v>21.622279876412474</v>
      </c>
      <c r="M18" s="369">
        <v>21.103329661211752</v>
      </c>
      <c r="N18" s="369">
        <v>20.414004203343396</v>
      </c>
      <c r="O18" s="369">
        <v>16.096124187624422</v>
      </c>
      <c r="P18" s="369">
        <v>17.557550162595067</v>
      </c>
      <c r="Q18" s="369">
        <v>17.099397303786354</v>
      </c>
      <c r="R18" s="369">
        <v>23.377073143585314</v>
      </c>
      <c r="S18" s="610">
        <v>18.062560778244652</v>
      </c>
    </row>
    <row r="19" spans="1:19" s="441" customFormat="1" ht="18" customHeight="1">
      <c r="A19" s="461" t="s">
        <v>905</v>
      </c>
      <c r="B19" s="614">
        <f>B12/B17*100</f>
        <v>117.82096963747861</v>
      </c>
      <c r="C19" s="614">
        <f t="shared" ref="C19:S19" si="1">C12/C17*100</f>
        <v>137.7434678648234</v>
      </c>
      <c r="D19" s="614">
        <f t="shared" si="1"/>
        <v>127.3418351255573</v>
      </c>
      <c r="E19" s="614">
        <f t="shared" si="1"/>
        <v>114.57213279346028</v>
      </c>
      <c r="F19" s="614">
        <f t="shared" si="1"/>
        <v>109.86481132822749</v>
      </c>
      <c r="G19" s="614">
        <f t="shared" si="1"/>
        <v>110.05427050894636</v>
      </c>
      <c r="H19" s="614">
        <f t="shared" si="1"/>
        <v>114.73731085759786</v>
      </c>
      <c r="I19" s="614">
        <f t="shared" si="1"/>
        <v>114.64134896704863</v>
      </c>
      <c r="J19" s="614">
        <f t="shared" si="1"/>
        <v>130.53794947575432</v>
      </c>
      <c r="K19" s="614">
        <f t="shared" si="1"/>
        <v>116.81009677466172</v>
      </c>
      <c r="L19" s="614">
        <f t="shared" si="1"/>
        <v>116.09371038236583</v>
      </c>
      <c r="M19" s="614">
        <f t="shared" si="1"/>
        <v>114.32523141749134</v>
      </c>
      <c r="N19" s="614">
        <f t="shared" si="1"/>
        <v>122.00705885088512</v>
      </c>
      <c r="O19" s="614">
        <f t="shared" si="1"/>
        <v>132.15216015800453</v>
      </c>
      <c r="P19" s="614">
        <f t="shared" si="1"/>
        <v>131.82221294312788</v>
      </c>
      <c r="Q19" s="614">
        <f t="shared" si="1"/>
        <v>130.67571566337708</v>
      </c>
      <c r="R19" s="614">
        <f t="shared" si="1"/>
        <v>113.083859192963</v>
      </c>
      <c r="S19" s="615">
        <f t="shared" si="1"/>
        <v>122.04304725966371</v>
      </c>
    </row>
    <row r="20" spans="1:19" ht="18" customHeight="1">
      <c r="A20" s="582" t="s">
        <v>1076</v>
      </c>
      <c r="S20" s="444"/>
    </row>
    <row r="21" spans="1:19" ht="18" customHeight="1">
      <c r="A21" s="582" t="s">
        <v>1119</v>
      </c>
    </row>
    <row r="22" spans="1:19" ht="18" customHeight="1">
      <c r="A22" s="582" t="s">
        <v>971</v>
      </c>
    </row>
    <row r="26" spans="1:19" ht="18" customHeight="1" thickBot="1"/>
    <row r="27" spans="1:19" ht="18" customHeight="1" thickBot="1">
      <c r="F27" s="295"/>
    </row>
  </sheetData>
  <mergeCells count="1">
    <mergeCell ref="B3:S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E1CDD4"/>
  </sheetPr>
  <dimension ref="A1:AB101"/>
  <sheetViews>
    <sheetView zoomScale="70" zoomScaleNormal="70" workbookViewId="0"/>
  </sheetViews>
  <sheetFormatPr defaultColWidth="9.28515625" defaultRowHeight="15"/>
  <cols>
    <col min="1" max="25" width="9.28515625" style="436"/>
    <col min="26" max="27" width="15.140625" style="667" customWidth="1"/>
    <col min="28" max="28" width="23.7109375" style="667" customWidth="1"/>
    <col min="29" max="16384" width="9.28515625" style="436"/>
  </cols>
  <sheetData>
    <row r="1" spans="1:28" ht="18" customHeight="1"/>
    <row r="2" spans="1:28" ht="18" customHeight="1">
      <c r="A2" s="504" t="s">
        <v>1009</v>
      </c>
      <c r="B2" s="467"/>
      <c r="C2" s="443"/>
      <c r="D2" s="443"/>
      <c r="E2" s="443"/>
      <c r="F2" s="443"/>
      <c r="G2" s="443"/>
      <c r="H2" s="443"/>
      <c r="I2" s="443"/>
      <c r="J2" s="443"/>
      <c r="K2" s="443"/>
      <c r="L2" s="443"/>
      <c r="M2" s="443"/>
      <c r="N2" s="443"/>
      <c r="O2" s="443"/>
      <c r="P2" s="443"/>
      <c r="Q2" s="443"/>
      <c r="R2" s="443"/>
      <c r="S2" s="443"/>
      <c r="T2" s="443"/>
      <c r="U2" s="443"/>
      <c r="V2" s="443"/>
      <c r="W2" s="443"/>
      <c r="X2" s="443"/>
      <c r="Y2" s="443"/>
      <c r="Z2" s="661"/>
      <c r="AA2" s="661"/>
      <c r="AB2" s="661"/>
    </row>
    <row r="3" spans="1:28" ht="18" customHeight="1">
      <c r="A3" s="215"/>
      <c r="B3" s="211"/>
      <c r="C3" s="771" t="s">
        <v>1009</v>
      </c>
      <c r="D3" s="772"/>
      <c r="E3" s="772"/>
      <c r="F3" s="772"/>
      <c r="G3" s="772"/>
      <c r="H3" s="772"/>
      <c r="I3" s="772"/>
      <c r="J3" s="772"/>
      <c r="K3" s="772"/>
      <c r="L3" s="772"/>
      <c r="M3" s="772"/>
      <c r="N3" s="772"/>
      <c r="O3" s="772"/>
      <c r="P3" s="772"/>
      <c r="Q3" s="772"/>
      <c r="R3" s="772"/>
      <c r="S3" s="772"/>
      <c r="T3" s="772"/>
      <c r="U3" s="772"/>
      <c r="V3" s="772"/>
      <c r="W3" s="772"/>
      <c r="X3" s="772"/>
      <c r="Y3" s="774"/>
      <c r="Z3" s="767" t="s">
        <v>58</v>
      </c>
      <c r="AA3" s="768"/>
      <c r="AB3" s="255" t="s">
        <v>1066</v>
      </c>
    </row>
    <row r="4" spans="1:28" ht="26.25" thickBot="1">
      <c r="A4" s="215"/>
      <c r="B4" s="216"/>
      <c r="C4" s="203">
        <v>2000</v>
      </c>
      <c r="D4" s="203">
        <v>2001</v>
      </c>
      <c r="E4" s="203">
        <v>2002</v>
      </c>
      <c r="F4" s="464">
        <v>2003</v>
      </c>
      <c r="G4" s="203">
        <v>2004</v>
      </c>
      <c r="H4" s="464">
        <v>2005</v>
      </c>
      <c r="I4" s="203">
        <v>2006</v>
      </c>
      <c r="J4" s="464">
        <v>2007</v>
      </c>
      <c r="K4" s="203">
        <v>2008</v>
      </c>
      <c r="L4" s="464">
        <v>2009</v>
      </c>
      <c r="M4" s="203">
        <v>2010</v>
      </c>
      <c r="N4" s="464">
        <v>2011</v>
      </c>
      <c r="O4" s="203">
        <v>2012</v>
      </c>
      <c r="P4" s="465">
        <v>2013</v>
      </c>
      <c r="Q4" s="203">
        <v>2014</v>
      </c>
      <c r="R4" s="464">
        <v>2015</v>
      </c>
      <c r="S4" s="203">
        <v>2016</v>
      </c>
      <c r="T4" s="203">
        <v>2017</v>
      </c>
      <c r="U4" s="203">
        <v>2018</v>
      </c>
      <c r="V4" s="203">
        <v>2019</v>
      </c>
      <c r="W4" s="203">
        <v>2020</v>
      </c>
      <c r="X4" s="203">
        <v>2021</v>
      </c>
      <c r="Y4" s="203">
        <v>2022</v>
      </c>
      <c r="Z4" s="213" t="s">
        <v>882</v>
      </c>
      <c r="AA4" s="214" t="s">
        <v>1061</v>
      </c>
      <c r="AB4" s="561" t="s">
        <v>1062</v>
      </c>
    </row>
    <row r="5" spans="1:28" ht="18" customHeight="1" thickBot="1">
      <c r="A5" s="333" t="s">
        <v>373</v>
      </c>
      <c r="B5" s="333"/>
      <c r="C5" s="334">
        <f>SUM(C6:C32)</f>
        <v>0</v>
      </c>
      <c r="D5" s="334">
        <f t="shared" ref="D5:M5" si="0">SUM(D6:D32)</f>
        <v>0</v>
      </c>
      <c r="E5" s="334">
        <f t="shared" si="0"/>
        <v>0</v>
      </c>
      <c r="F5" s="334">
        <f t="shared" si="0"/>
        <v>0</v>
      </c>
      <c r="G5" s="334">
        <f t="shared" si="0"/>
        <v>0</v>
      </c>
      <c r="H5" s="334">
        <f t="shared" si="0"/>
        <v>0</v>
      </c>
      <c r="I5" s="334">
        <f t="shared" si="0"/>
        <v>0</v>
      </c>
      <c r="J5" s="334">
        <f t="shared" si="0"/>
        <v>0</v>
      </c>
      <c r="K5" s="334">
        <f t="shared" si="0"/>
        <v>0</v>
      </c>
      <c r="L5" s="334">
        <f t="shared" si="0"/>
        <v>0</v>
      </c>
      <c r="M5" s="334">
        <f t="shared" si="0"/>
        <v>259.47000000000008</v>
      </c>
      <c r="N5" s="334">
        <f>SUM(N6:N32)</f>
        <v>254.58999999999997</v>
      </c>
      <c r="O5" s="334">
        <f t="shared" ref="O5:Y5" si="1">SUM(O6:O32)</f>
        <v>229.82999999999998</v>
      </c>
      <c r="P5" s="334">
        <f t="shared" si="1"/>
        <v>230.57000000000002</v>
      </c>
      <c r="Q5" s="334">
        <f t="shared" si="1"/>
        <v>247.91</v>
      </c>
      <c r="R5" s="334">
        <f t="shared" si="1"/>
        <v>254.21000000000004</v>
      </c>
      <c r="S5" s="334">
        <f t="shared" si="1"/>
        <v>253.98000000000002</v>
      </c>
      <c r="T5" s="334">
        <f t="shared" si="1"/>
        <v>247.94000000000003</v>
      </c>
      <c r="U5" s="334">
        <f t="shared" si="1"/>
        <v>239.45999999999995</v>
      </c>
      <c r="V5" s="334">
        <f t="shared" si="1"/>
        <v>242.50999999999996</v>
      </c>
      <c r="W5" s="334">
        <f t="shared" si="1"/>
        <v>227.57</v>
      </c>
      <c r="X5" s="334">
        <f t="shared" si="1"/>
        <v>231.39</v>
      </c>
      <c r="Y5" s="334">
        <f t="shared" si="1"/>
        <v>211.92999999999998</v>
      </c>
      <c r="Z5" s="672">
        <f t="shared" ref="Z5:Z32" si="2">IF(ISNUMBER(Y5),(Y5/X5-1)*100,":")</f>
        <v>-8.4100436492501878</v>
      </c>
      <c r="AA5" s="677">
        <f t="shared" ref="AA5:AA32" si="3">IF(ISNUMBER(Y5),(Y5/((SUM(T5:X5)-MIN(T5:X5)-MAX(T5:X5))/3)-1)*100,":")</f>
        <v>-10.873892564763931</v>
      </c>
      <c r="AB5" s="702">
        <f>((((SUM(U5:Y5)-MIN(U5:Y5)-MAX(U5:Y5))/3)/((SUM(K5:O5)-MIN(K5:O5)-MAX(K5:O5))/3))^(1/($Y$4-$O$4))-1)*100</f>
        <v>3.7264370127132462</v>
      </c>
    </row>
    <row r="6" spans="1:28" ht="18" customHeight="1" thickBot="1">
      <c r="A6" s="320" t="s">
        <v>3</v>
      </c>
      <c r="B6" s="312" t="s">
        <v>30</v>
      </c>
      <c r="C6" s="315"/>
      <c r="D6" s="315"/>
      <c r="E6" s="315"/>
      <c r="F6" s="315"/>
      <c r="G6" s="315"/>
      <c r="H6" s="315"/>
      <c r="I6" s="315"/>
      <c r="J6" s="315"/>
      <c r="K6" s="315"/>
      <c r="L6" s="315"/>
      <c r="M6" s="315">
        <v>0.48</v>
      </c>
      <c r="N6" s="315">
        <v>0.47</v>
      </c>
      <c r="O6" s="315">
        <v>0.48</v>
      </c>
      <c r="P6" s="315">
        <v>0.52</v>
      </c>
      <c r="Q6" s="315">
        <v>0.51</v>
      </c>
      <c r="R6" s="315">
        <v>0.51</v>
      </c>
      <c r="S6" s="315">
        <v>0.51</v>
      </c>
      <c r="T6" s="315">
        <v>0.52</v>
      </c>
      <c r="U6" s="315">
        <v>0.55000000000000004</v>
      </c>
      <c r="V6" s="315">
        <v>0.56999999999999995</v>
      </c>
      <c r="W6" s="315">
        <v>0.62</v>
      </c>
      <c r="X6" s="315">
        <v>0.63</v>
      </c>
      <c r="Y6" s="315">
        <v>0.62</v>
      </c>
      <c r="Z6" s="663">
        <f>IF(ISNUMBER(Y6),(Y6/X6-1)*100,":")</f>
        <v>-1.5873015873015928</v>
      </c>
      <c r="AA6" s="663">
        <f>IF(ISNUMBER(Y6),(Y6/((SUM(T6:X6)-MIN(T6:X6)-MAX(T6:X6))/3)-1)*100,":")</f>
        <v>6.8965517241379226</v>
      </c>
      <c r="AB6" s="663">
        <f t="shared" ref="AB6:AB32" si="4">((((SUM(U6:Y6)-MIN(U6:Y6)-MAX(U6:Y6))/3)/((SUM(K6:O6)-MIN(K6:O6)-MAX(K6:O6))/3))^(1/($Y$4-$O$4))-1)*100</f>
        <v>14.19411780108053</v>
      </c>
    </row>
    <row r="7" spans="1:28" ht="18" customHeight="1" thickBot="1">
      <c r="A7" s="320" t="s">
        <v>4</v>
      </c>
      <c r="B7" s="312" t="s">
        <v>31</v>
      </c>
      <c r="C7" s="315"/>
      <c r="D7" s="315"/>
      <c r="E7" s="315"/>
      <c r="F7" s="315"/>
      <c r="G7" s="315"/>
      <c r="H7" s="315"/>
      <c r="I7" s="315"/>
      <c r="J7" s="315"/>
      <c r="K7" s="315"/>
      <c r="L7" s="315"/>
      <c r="M7" s="315">
        <v>3.49</v>
      </c>
      <c r="N7" s="315">
        <v>4.3</v>
      </c>
      <c r="O7" s="315">
        <v>3.4</v>
      </c>
      <c r="P7" s="315">
        <v>3.8</v>
      </c>
      <c r="Q7" s="315">
        <v>3.59</v>
      </c>
      <c r="R7" s="315">
        <v>3.28</v>
      </c>
      <c r="S7" s="315">
        <v>4.2</v>
      </c>
      <c r="T7" s="315">
        <v>5.01</v>
      </c>
      <c r="U7" s="315">
        <v>4.5199999999999996</v>
      </c>
      <c r="V7" s="315">
        <v>5.15</v>
      </c>
      <c r="W7" s="315">
        <v>3.09</v>
      </c>
      <c r="X7" s="315">
        <v>3.07</v>
      </c>
      <c r="Y7" s="315">
        <v>2.7</v>
      </c>
      <c r="Z7" s="663">
        <f t="shared" si="2"/>
        <v>-12.052117263843643</v>
      </c>
      <c r="AA7" s="663">
        <f t="shared" si="3"/>
        <v>-35.816164817749595</v>
      </c>
      <c r="AB7" s="663">
        <f t="shared" si="4"/>
        <v>11.834186398595946</v>
      </c>
    </row>
    <row r="8" spans="1:28" ht="18" customHeight="1" thickBot="1">
      <c r="A8" s="320" t="s">
        <v>340</v>
      </c>
      <c r="B8" s="312" t="s">
        <v>32</v>
      </c>
      <c r="C8" s="315"/>
      <c r="D8" s="315"/>
      <c r="E8" s="315"/>
      <c r="F8" s="315"/>
      <c r="G8" s="315"/>
      <c r="H8" s="315"/>
      <c r="I8" s="315"/>
      <c r="J8" s="315"/>
      <c r="K8" s="315"/>
      <c r="L8" s="315"/>
      <c r="M8" s="315">
        <v>0.39</v>
      </c>
      <c r="N8" s="315">
        <v>0.41</v>
      </c>
      <c r="O8" s="315">
        <v>0.38</v>
      </c>
      <c r="P8" s="315">
        <v>0.31</v>
      </c>
      <c r="Q8" s="315">
        <v>0.28000000000000003</v>
      </c>
      <c r="R8" s="315">
        <v>0.2</v>
      </c>
      <c r="S8" s="315">
        <v>0.34</v>
      </c>
      <c r="T8" s="315">
        <v>0.24</v>
      </c>
      <c r="U8" s="315">
        <v>0.3</v>
      </c>
      <c r="V8" s="315">
        <v>0.16</v>
      </c>
      <c r="W8" s="315">
        <v>0.26</v>
      </c>
      <c r="X8" s="315">
        <v>0.26</v>
      </c>
      <c r="Y8" s="315">
        <v>0.21</v>
      </c>
      <c r="Z8" s="663">
        <f t="shared" si="2"/>
        <v>-19.230769230769241</v>
      </c>
      <c r="AA8" s="663">
        <f t="shared" si="3"/>
        <v>-17.105263157894768</v>
      </c>
      <c r="AB8" s="663">
        <f t="shared" si="4"/>
        <v>6.4696497316787838</v>
      </c>
    </row>
    <row r="9" spans="1:28" ht="18" customHeight="1" thickBot="1">
      <c r="A9" s="320" t="s">
        <v>5</v>
      </c>
      <c r="B9" s="312" t="s">
        <v>33</v>
      </c>
      <c r="C9" s="315"/>
      <c r="D9" s="315"/>
      <c r="E9" s="315"/>
      <c r="F9" s="315"/>
      <c r="G9" s="315"/>
      <c r="H9" s="315"/>
      <c r="I9" s="315"/>
      <c r="J9" s="315"/>
      <c r="K9" s="315"/>
      <c r="L9" s="315"/>
      <c r="M9" s="315">
        <v>0.04</v>
      </c>
      <c r="N9" s="315">
        <v>0.04</v>
      </c>
      <c r="O9" s="315">
        <v>0.04</v>
      </c>
      <c r="P9" s="315">
        <v>0.04</v>
      </c>
      <c r="Q9" s="315">
        <v>0.04</v>
      </c>
      <c r="R9" s="315">
        <v>0.03</v>
      </c>
      <c r="S9" s="315">
        <v>0.03</v>
      </c>
      <c r="T9" s="315">
        <v>0.03</v>
      </c>
      <c r="U9" s="315">
        <v>0.03</v>
      </c>
      <c r="V9" s="315">
        <v>0.03</v>
      </c>
      <c r="W9" s="315">
        <v>0.03</v>
      </c>
      <c r="X9" s="315">
        <v>0.03</v>
      </c>
      <c r="Y9" s="315">
        <v>0.03</v>
      </c>
      <c r="Z9" s="663">
        <f t="shared" si="2"/>
        <v>0</v>
      </c>
      <c r="AA9" s="663">
        <f t="shared" si="3"/>
        <v>0</v>
      </c>
      <c r="AB9" s="663">
        <f t="shared" si="4"/>
        <v>8.4471771197698544</v>
      </c>
    </row>
    <row r="10" spans="1:28" ht="18" customHeight="1" thickBot="1">
      <c r="A10" s="320" t="s">
        <v>127</v>
      </c>
      <c r="B10" s="312" t="s">
        <v>34</v>
      </c>
      <c r="C10" s="315"/>
      <c r="D10" s="315"/>
      <c r="E10" s="315"/>
      <c r="F10" s="315"/>
      <c r="G10" s="315"/>
      <c r="H10" s="315"/>
      <c r="I10" s="315"/>
      <c r="J10" s="315"/>
      <c r="K10" s="315"/>
      <c r="L10" s="315"/>
      <c r="M10" s="315">
        <v>0.32</v>
      </c>
      <c r="N10" s="315">
        <v>0.32</v>
      </c>
      <c r="O10" s="315">
        <v>0.32</v>
      </c>
      <c r="P10" s="315">
        <v>0.33</v>
      </c>
      <c r="Q10" s="315">
        <v>0.33</v>
      </c>
      <c r="R10" s="315">
        <v>0.33</v>
      </c>
      <c r="S10" s="315">
        <v>0.34</v>
      </c>
      <c r="T10" s="315">
        <v>0.37</v>
      </c>
      <c r="U10" s="315">
        <v>0.4</v>
      </c>
      <c r="V10" s="315">
        <v>0.39</v>
      </c>
      <c r="W10" s="315">
        <v>0.38</v>
      </c>
      <c r="X10" s="315">
        <v>0.4</v>
      </c>
      <c r="Y10" s="315">
        <v>0.4</v>
      </c>
      <c r="Z10" s="663">
        <f t="shared" si="2"/>
        <v>0</v>
      </c>
      <c r="AA10" s="663">
        <f t="shared" si="3"/>
        <v>2.5641025641025772</v>
      </c>
      <c r="AB10" s="663">
        <f t="shared" si="4"/>
        <v>14.035402111058071</v>
      </c>
    </row>
    <row r="11" spans="1:28" ht="18" customHeight="1" thickBot="1">
      <c r="A11" s="320" t="s">
        <v>6</v>
      </c>
      <c r="B11" s="312" t="s">
        <v>35</v>
      </c>
      <c r="C11" s="315"/>
      <c r="D11" s="315"/>
      <c r="E11" s="315"/>
      <c r="F11" s="315"/>
      <c r="G11" s="315"/>
      <c r="H11" s="315"/>
      <c r="I11" s="315"/>
      <c r="J11" s="315"/>
      <c r="K11" s="315"/>
      <c r="L11" s="315"/>
      <c r="M11" s="315">
        <v>0</v>
      </c>
      <c r="N11" s="315">
        <v>0</v>
      </c>
      <c r="O11" s="315">
        <v>0.01</v>
      </c>
      <c r="P11" s="315">
        <v>0</v>
      </c>
      <c r="Q11" s="315">
        <v>0</v>
      </c>
      <c r="R11" s="315">
        <v>0</v>
      </c>
      <c r="S11" s="315">
        <v>0.01</v>
      </c>
      <c r="T11" s="315">
        <v>0</v>
      </c>
      <c r="U11" s="315">
        <v>0</v>
      </c>
      <c r="V11" s="315">
        <v>0</v>
      </c>
      <c r="W11" s="315">
        <v>0.01</v>
      </c>
      <c r="X11" s="315">
        <v>0.01</v>
      </c>
      <c r="Y11" s="315">
        <v>0.01</v>
      </c>
      <c r="Z11" s="663">
        <f t="shared" si="2"/>
        <v>0</v>
      </c>
      <c r="AA11" s="663">
        <f t="shared" si="3"/>
        <v>200</v>
      </c>
      <c r="AB11" s="663"/>
    </row>
    <row r="12" spans="1:28" ht="18" customHeight="1" thickBot="1">
      <c r="A12" s="320" t="s">
        <v>7</v>
      </c>
      <c r="B12" s="312" t="s">
        <v>36</v>
      </c>
      <c r="C12" s="315"/>
      <c r="D12" s="315"/>
      <c r="E12" s="315"/>
      <c r="F12" s="315"/>
      <c r="G12" s="315"/>
      <c r="H12" s="315"/>
      <c r="I12" s="315"/>
      <c r="J12" s="315"/>
      <c r="K12" s="315"/>
      <c r="L12" s="315"/>
      <c r="M12" s="315">
        <v>0.01</v>
      </c>
      <c r="N12" s="315">
        <v>0.01</v>
      </c>
      <c r="O12" s="315">
        <v>0.01</v>
      </c>
      <c r="P12" s="315">
        <v>0.01</v>
      </c>
      <c r="Q12" s="315">
        <v>0.01</v>
      </c>
      <c r="R12" s="315">
        <v>0.01</v>
      </c>
      <c r="S12" s="315">
        <v>0.01</v>
      </c>
      <c r="T12" s="315">
        <v>0.01</v>
      </c>
      <c r="U12" s="315">
        <v>0.01</v>
      </c>
      <c r="V12" s="315">
        <v>0.01</v>
      </c>
      <c r="W12" s="315">
        <v>0.01</v>
      </c>
      <c r="X12" s="315">
        <v>0.01</v>
      </c>
      <c r="Y12" s="315">
        <v>0.01</v>
      </c>
      <c r="Z12" s="663">
        <f t="shared" si="2"/>
        <v>0</v>
      </c>
      <c r="AA12" s="663">
        <f t="shared" si="3"/>
        <v>0</v>
      </c>
      <c r="AB12" s="663">
        <f t="shared" si="4"/>
        <v>11.612317403390438</v>
      </c>
    </row>
    <row r="13" spans="1:28" ht="18" customHeight="1" thickBot="1">
      <c r="A13" s="320" t="s">
        <v>8</v>
      </c>
      <c r="B13" s="312" t="s">
        <v>37</v>
      </c>
      <c r="C13" s="315"/>
      <c r="D13" s="315"/>
      <c r="E13" s="315"/>
      <c r="F13" s="315"/>
      <c r="G13" s="315"/>
      <c r="H13" s="315"/>
      <c r="I13" s="315"/>
      <c r="J13" s="315"/>
      <c r="K13" s="315"/>
      <c r="L13" s="315"/>
      <c r="M13" s="315">
        <v>24.2</v>
      </c>
      <c r="N13" s="315">
        <v>19.73</v>
      </c>
      <c r="O13" s="315">
        <v>15.98</v>
      </c>
      <c r="P13" s="315">
        <v>16.66</v>
      </c>
      <c r="Q13" s="315">
        <v>17.260000000000002</v>
      </c>
      <c r="R13" s="315">
        <v>15.25</v>
      </c>
      <c r="S13" s="315">
        <v>14.01</v>
      </c>
      <c r="T13" s="315">
        <v>13.32</v>
      </c>
      <c r="U13" s="315">
        <v>16.02</v>
      </c>
      <c r="V13" s="315">
        <v>15.01</v>
      </c>
      <c r="W13" s="315">
        <v>15.82</v>
      </c>
      <c r="X13" s="315">
        <v>13.14</v>
      </c>
      <c r="Y13" s="315">
        <v>16</v>
      </c>
      <c r="Z13" s="663">
        <f t="shared" si="2"/>
        <v>21.765601217656005</v>
      </c>
      <c r="AA13" s="663">
        <f t="shared" si="3"/>
        <v>8.720271800679491</v>
      </c>
      <c r="AB13" s="663">
        <f t="shared" si="4"/>
        <v>9.028417177829251</v>
      </c>
    </row>
    <row r="14" spans="1:28" ht="18" customHeight="1" thickBot="1">
      <c r="A14" s="320" t="s">
        <v>9</v>
      </c>
      <c r="B14" s="312" t="s">
        <v>38</v>
      </c>
      <c r="C14" s="315"/>
      <c r="D14" s="315"/>
      <c r="E14" s="315"/>
      <c r="F14" s="315"/>
      <c r="G14" s="315"/>
      <c r="H14" s="315"/>
      <c r="I14" s="315"/>
      <c r="J14" s="315"/>
      <c r="K14" s="315"/>
      <c r="L14" s="315"/>
      <c r="M14" s="315">
        <v>59.27</v>
      </c>
      <c r="N14" s="315">
        <v>51.2</v>
      </c>
      <c r="O14" s="315">
        <v>48.61</v>
      </c>
      <c r="P14" s="315">
        <v>46.62</v>
      </c>
      <c r="Q14" s="315">
        <v>54.75</v>
      </c>
      <c r="R14" s="315">
        <v>58.13</v>
      </c>
      <c r="S14" s="315">
        <v>62.72</v>
      </c>
      <c r="T14" s="315">
        <v>60.85</v>
      </c>
      <c r="U14" s="315">
        <v>56.13</v>
      </c>
      <c r="V14" s="315">
        <v>56.94</v>
      </c>
      <c r="W14" s="315">
        <v>55.47</v>
      </c>
      <c r="X14" s="315">
        <v>56.11</v>
      </c>
      <c r="Y14" s="315">
        <v>43.8</v>
      </c>
      <c r="Z14" s="663">
        <f t="shared" si="2"/>
        <v>-21.939048297986108</v>
      </c>
      <c r="AA14" s="663">
        <f t="shared" si="3"/>
        <v>-22.331244827993867</v>
      </c>
      <c r="AB14" s="663">
        <f t="shared" si="4"/>
        <v>12.597539357952513</v>
      </c>
    </row>
    <row r="15" spans="1:28" ht="18" customHeight="1" thickBot="1">
      <c r="A15" s="320" t="s">
        <v>10</v>
      </c>
      <c r="B15" s="312" t="s">
        <v>39</v>
      </c>
      <c r="C15" s="315"/>
      <c r="D15" s="315"/>
      <c r="E15" s="315"/>
      <c r="F15" s="315"/>
      <c r="G15" s="315"/>
      <c r="H15" s="315"/>
      <c r="I15" s="315"/>
      <c r="J15" s="315"/>
      <c r="K15" s="315"/>
      <c r="L15" s="315"/>
      <c r="M15" s="315">
        <v>5.93</v>
      </c>
      <c r="N15" s="315">
        <v>6.02</v>
      </c>
      <c r="O15" s="315">
        <v>5.23</v>
      </c>
      <c r="P15" s="315">
        <v>5.92</v>
      </c>
      <c r="Q15" s="315">
        <v>5.83</v>
      </c>
      <c r="R15" s="315">
        <v>5.69</v>
      </c>
      <c r="S15" s="315">
        <v>5.65</v>
      </c>
      <c r="T15" s="315">
        <v>5.75</v>
      </c>
      <c r="U15" s="315">
        <v>5.74</v>
      </c>
      <c r="V15" s="315">
        <v>5.66</v>
      </c>
      <c r="W15" s="315">
        <v>5.95</v>
      </c>
      <c r="X15" s="315">
        <v>6.22</v>
      </c>
      <c r="Y15" s="315">
        <v>5.38</v>
      </c>
      <c r="Z15" s="663">
        <f t="shared" si="2"/>
        <v>-13.5048231511254</v>
      </c>
      <c r="AA15" s="663">
        <f t="shared" si="3"/>
        <v>-7.4541284403669579</v>
      </c>
      <c r="AB15" s="663">
        <f t="shared" si="4"/>
        <v>11.333145293476555</v>
      </c>
    </row>
    <row r="16" spans="1:28" ht="18" customHeight="1" thickBot="1">
      <c r="A16" s="320" t="s">
        <v>11</v>
      </c>
      <c r="B16" s="312" t="s">
        <v>40</v>
      </c>
      <c r="C16" s="315"/>
      <c r="D16" s="315"/>
      <c r="E16" s="315"/>
      <c r="F16" s="315"/>
      <c r="G16" s="315"/>
      <c r="H16" s="315"/>
      <c r="I16" s="315"/>
      <c r="J16" s="315"/>
      <c r="K16" s="315"/>
      <c r="L16" s="315"/>
      <c r="M16" s="315">
        <v>0.5</v>
      </c>
      <c r="N16" s="315">
        <v>0.6</v>
      </c>
      <c r="O16" s="315">
        <v>0.45</v>
      </c>
      <c r="P16" s="315">
        <v>0.57999999999999996</v>
      </c>
      <c r="Q16" s="315">
        <v>0.32</v>
      </c>
      <c r="R16" s="315">
        <v>0.42</v>
      </c>
      <c r="S16" s="315">
        <v>0.37</v>
      </c>
      <c r="T16" s="315">
        <v>0.45</v>
      </c>
      <c r="U16" s="315">
        <v>0.49</v>
      </c>
      <c r="V16" s="315">
        <v>0.32</v>
      </c>
      <c r="W16" s="315">
        <v>0.4</v>
      </c>
      <c r="X16" s="315">
        <v>0.28999999999999998</v>
      </c>
      <c r="Y16" s="315">
        <v>0.28999999999999998</v>
      </c>
      <c r="Z16" s="663">
        <f t="shared" si="2"/>
        <v>0</v>
      </c>
      <c r="AA16" s="663">
        <f t="shared" si="3"/>
        <v>-25.64102564102566</v>
      </c>
      <c r="AB16" s="663">
        <f t="shared" si="4"/>
        <v>7.2840443344049932</v>
      </c>
    </row>
    <row r="17" spans="1:28" ht="18" customHeight="1" thickBot="1">
      <c r="A17" s="320" t="s">
        <v>12</v>
      </c>
      <c r="B17" s="312" t="s">
        <v>41</v>
      </c>
      <c r="C17" s="315"/>
      <c r="D17" s="315"/>
      <c r="E17" s="315"/>
      <c r="F17" s="315"/>
      <c r="G17" s="315"/>
      <c r="H17" s="315"/>
      <c r="I17" s="315"/>
      <c r="J17" s="315"/>
      <c r="K17" s="315"/>
      <c r="L17" s="315"/>
      <c r="M17" s="315">
        <v>118.82</v>
      </c>
      <c r="N17" s="315">
        <v>103.78</v>
      </c>
      <c r="O17" s="315">
        <v>91.85</v>
      </c>
      <c r="P17" s="315">
        <v>95.19</v>
      </c>
      <c r="Q17" s="315">
        <v>103.11</v>
      </c>
      <c r="R17" s="315">
        <v>107.18</v>
      </c>
      <c r="S17" s="315">
        <v>103.94</v>
      </c>
      <c r="T17" s="315">
        <v>99.75</v>
      </c>
      <c r="U17" s="315">
        <v>97.09</v>
      </c>
      <c r="V17" s="315">
        <v>99.02</v>
      </c>
      <c r="W17" s="315">
        <v>99.78</v>
      </c>
      <c r="X17" s="315">
        <v>102.06</v>
      </c>
      <c r="Y17" s="315">
        <v>93.7</v>
      </c>
      <c r="Z17" s="663">
        <f t="shared" si="2"/>
        <v>-8.1912600431118925</v>
      </c>
      <c r="AA17" s="663">
        <f t="shared" si="3"/>
        <v>-5.8449170993133404</v>
      </c>
      <c r="AB17" s="663">
        <f t="shared" si="4"/>
        <v>11.04567853081495</v>
      </c>
    </row>
    <row r="18" spans="1:28" ht="18" customHeight="1" thickBot="1">
      <c r="A18" s="320" t="s">
        <v>13</v>
      </c>
      <c r="B18" s="312" t="s">
        <v>42</v>
      </c>
      <c r="C18" s="315"/>
      <c r="D18" s="315"/>
      <c r="E18" s="315"/>
      <c r="F18" s="315"/>
      <c r="G18" s="315"/>
      <c r="H18" s="315"/>
      <c r="I18" s="315"/>
      <c r="J18" s="315"/>
      <c r="K18" s="315"/>
      <c r="L18" s="315"/>
      <c r="M18" s="315">
        <v>0.21</v>
      </c>
      <c r="N18" s="315">
        <v>0.2</v>
      </c>
      <c r="O18" s="315">
        <v>0.2</v>
      </c>
      <c r="P18" s="315">
        <v>0.21</v>
      </c>
      <c r="Q18" s="315">
        <v>0.21</v>
      </c>
      <c r="R18" s="315">
        <v>0.27</v>
      </c>
      <c r="S18" s="315">
        <v>0.22</v>
      </c>
      <c r="T18" s="315">
        <v>0.26</v>
      </c>
      <c r="U18" s="315">
        <v>0.28999999999999998</v>
      </c>
      <c r="V18" s="315">
        <v>0.28000000000000003</v>
      </c>
      <c r="W18" s="315">
        <v>0.24</v>
      </c>
      <c r="X18" s="315">
        <v>0.26</v>
      </c>
      <c r="Y18" s="315">
        <v>0.27</v>
      </c>
      <c r="Z18" s="663">
        <f t="shared" si="2"/>
        <v>3.8461538461538547</v>
      </c>
      <c r="AA18" s="663">
        <f t="shared" si="3"/>
        <v>1.2500000000000178</v>
      </c>
      <c r="AB18" s="663">
        <f t="shared" si="4"/>
        <v>15.012621452281527</v>
      </c>
    </row>
    <row r="19" spans="1:28" ht="18" customHeight="1" thickBot="1">
      <c r="A19" s="320" t="s">
        <v>14</v>
      </c>
      <c r="B19" s="312" t="s">
        <v>43</v>
      </c>
      <c r="C19" s="315"/>
      <c r="D19" s="315"/>
      <c r="E19" s="315"/>
      <c r="F19" s="315"/>
      <c r="G19" s="315"/>
      <c r="H19" s="315"/>
      <c r="I19" s="315"/>
      <c r="J19" s="315"/>
      <c r="K19" s="315"/>
      <c r="L19" s="315"/>
      <c r="M19" s="315" t="s">
        <v>62</v>
      </c>
      <c r="N19" s="315" t="s">
        <v>62</v>
      </c>
      <c r="O19" s="315" t="s">
        <v>62</v>
      </c>
      <c r="P19" s="315" t="s">
        <v>62</v>
      </c>
      <c r="Q19" s="315" t="s">
        <v>62</v>
      </c>
      <c r="R19" s="315" t="s">
        <v>62</v>
      </c>
      <c r="S19" s="315" t="s">
        <v>62</v>
      </c>
      <c r="T19" s="315" t="s">
        <v>62</v>
      </c>
      <c r="U19" s="315" t="s">
        <v>62</v>
      </c>
      <c r="V19" s="315" t="s">
        <v>62</v>
      </c>
      <c r="W19" s="315" t="s">
        <v>62</v>
      </c>
      <c r="X19" s="315" t="s">
        <v>62</v>
      </c>
      <c r="Y19" s="315" t="s">
        <v>62</v>
      </c>
      <c r="Z19" s="663" t="str">
        <f t="shared" si="2"/>
        <v>:</v>
      </c>
      <c r="AA19" s="663" t="str">
        <f t="shared" si="3"/>
        <v>:</v>
      </c>
      <c r="AB19" s="663"/>
    </row>
    <row r="20" spans="1:28" ht="18" customHeight="1" thickBot="1">
      <c r="A20" s="320" t="s">
        <v>15</v>
      </c>
      <c r="B20" s="312" t="s">
        <v>44</v>
      </c>
      <c r="C20" s="315"/>
      <c r="D20" s="315"/>
      <c r="E20" s="315"/>
      <c r="F20" s="315"/>
      <c r="G20" s="315"/>
      <c r="H20" s="315"/>
      <c r="I20" s="315"/>
      <c r="J20" s="315"/>
      <c r="K20" s="315"/>
      <c r="L20" s="315"/>
      <c r="M20" s="315">
        <v>0.71</v>
      </c>
      <c r="N20" s="315">
        <v>0.63</v>
      </c>
      <c r="O20" s="315">
        <v>0.57999999999999996</v>
      </c>
      <c r="P20" s="315">
        <v>0.59</v>
      </c>
      <c r="Q20" s="315">
        <v>0.54</v>
      </c>
      <c r="R20" s="315">
        <v>0.49</v>
      </c>
      <c r="S20" s="315">
        <v>0.56999999999999995</v>
      </c>
      <c r="T20" s="315">
        <v>0.55000000000000004</v>
      </c>
      <c r="U20" s="315">
        <v>0.56999999999999995</v>
      </c>
      <c r="V20" s="315">
        <v>0.56000000000000005</v>
      </c>
      <c r="W20" s="315">
        <v>0.68</v>
      </c>
      <c r="X20" s="315">
        <v>0.72</v>
      </c>
      <c r="Y20" s="315">
        <v>0.7</v>
      </c>
      <c r="Z20" s="663">
        <f t="shared" si="2"/>
        <v>-2.777777777777779</v>
      </c>
      <c r="AA20" s="663">
        <f t="shared" si="3"/>
        <v>16.022099447513803</v>
      </c>
      <c r="AB20" s="663">
        <f t="shared" si="4"/>
        <v>11.961679922923629</v>
      </c>
    </row>
    <row r="21" spans="1:28" ht="18" customHeight="1" thickBot="1">
      <c r="A21" s="320" t="s">
        <v>16</v>
      </c>
      <c r="B21" s="312" t="s">
        <v>45</v>
      </c>
      <c r="C21" s="315"/>
      <c r="D21" s="315"/>
      <c r="E21" s="315"/>
      <c r="F21" s="315"/>
      <c r="G21" s="315"/>
      <c r="H21" s="315"/>
      <c r="I21" s="315"/>
      <c r="J21" s="315"/>
      <c r="K21" s="315"/>
      <c r="L21" s="315"/>
      <c r="M21" s="315" t="s">
        <v>62</v>
      </c>
      <c r="N21" s="315" t="s">
        <v>62</v>
      </c>
      <c r="O21" s="315" t="s">
        <v>62</v>
      </c>
      <c r="P21" s="315" t="s">
        <v>62</v>
      </c>
      <c r="Q21" s="315" t="s">
        <v>62</v>
      </c>
      <c r="R21" s="315" t="s">
        <v>62</v>
      </c>
      <c r="S21" s="315" t="s">
        <v>62</v>
      </c>
      <c r="T21" s="315" t="s">
        <v>62</v>
      </c>
      <c r="U21" s="315" t="s">
        <v>62</v>
      </c>
      <c r="V21" s="315" t="s">
        <v>62</v>
      </c>
      <c r="W21" s="315" t="s">
        <v>62</v>
      </c>
      <c r="X21" s="315" t="s">
        <v>62</v>
      </c>
      <c r="Y21" s="315" t="s">
        <v>62</v>
      </c>
      <c r="Z21" s="663" t="str">
        <f t="shared" si="2"/>
        <v>:</v>
      </c>
      <c r="AA21" s="663" t="str">
        <f t="shared" si="3"/>
        <v>:</v>
      </c>
      <c r="AB21" s="663"/>
    </row>
    <row r="22" spans="1:28" ht="18" customHeight="1" thickBot="1">
      <c r="A22" s="320" t="s">
        <v>17</v>
      </c>
      <c r="B22" s="312" t="s">
        <v>46</v>
      </c>
      <c r="C22" s="315"/>
      <c r="D22" s="315"/>
      <c r="E22" s="315"/>
      <c r="F22" s="315"/>
      <c r="G22" s="315"/>
      <c r="H22" s="315"/>
      <c r="I22" s="315"/>
      <c r="J22" s="315"/>
      <c r="K22" s="315"/>
      <c r="L22" s="315"/>
      <c r="M22" s="315">
        <v>1.87</v>
      </c>
      <c r="N22" s="315">
        <v>1.98</v>
      </c>
      <c r="O22" s="315">
        <v>1.28</v>
      </c>
      <c r="P22" s="315">
        <v>1.74</v>
      </c>
      <c r="Q22" s="315">
        <v>1.88</v>
      </c>
      <c r="R22" s="315">
        <v>2.2599999999999998</v>
      </c>
      <c r="S22" s="315">
        <v>2.08</v>
      </c>
      <c r="T22" s="315">
        <v>2.19</v>
      </c>
      <c r="U22" s="315">
        <v>2.5</v>
      </c>
      <c r="V22" s="315">
        <v>2.41</v>
      </c>
      <c r="W22" s="315">
        <v>1.82</v>
      </c>
      <c r="X22" s="315">
        <v>1.94</v>
      </c>
      <c r="Y22" s="315">
        <v>1.82</v>
      </c>
      <c r="Z22" s="663">
        <f t="shared" si="2"/>
        <v>-6.185567010309267</v>
      </c>
      <c r="AA22" s="663">
        <f t="shared" si="3"/>
        <v>-16.5137614678899</v>
      </c>
      <c r="AB22" s="663">
        <f t="shared" si="4"/>
        <v>12.679355887466738</v>
      </c>
    </row>
    <row r="23" spans="1:28" ht="18" customHeight="1" thickBot="1">
      <c r="A23" s="320" t="s">
        <v>18</v>
      </c>
      <c r="B23" s="312" t="s">
        <v>47</v>
      </c>
      <c r="C23" s="315"/>
      <c r="D23" s="315"/>
      <c r="E23" s="315"/>
      <c r="F23" s="315"/>
      <c r="G23" s="315"/>
      <c r="H23" s="315"/>
      <c r="I23" s="315"/>
      <c r="J23" s="315"/>
      <c r="K23" s="315"/>
      <c r="L23" s="315"/>
      <c r="M23" s="315" t="s">
        <v>62</v>
      </c>
      <c r="N23" s="315" t="s">
        <v>62</v>
      </c>
      <c r="O23" s="315" t="s">
        <v>62</v>
      </c>
      <c r="P23" s="315" t="s">
        <v>62</v>
      </c>
      <c r="Q23" s="315" t="s">
        <v>62</v>
      </c>
      <c r="R23" s="315" t="s">
        <v>62</v>
      </c>
      <c r="S23" s="315" t="s">
        <v>62</v>
      </c>
      <c r="T23" s="315" t="s">
        <v>62</v>
      </c>
      <c r="U23" s="315" t="s">
        <v>62</v>
      </c>
      <c r="V23" s="315" t="s">
        <v>62</v>
      </c>
      <c r="W23" s="315" t="s">
        <v>62</v>
      </c>
      <c r="X23" s="315" t="s">
        <v>62</v>
      </c>
      <c r="Y23" s="315" t="s">
        <v>62</v>
      </c>
      <c r="Z23" s="663" t="str">
        <f t="shared" si="2"/>
        <v>:</v>
      </c>
      <c r="AA23" s="663" t="str">
        <f t="shared" si="3"/>
        <v>:</v>
      </c>
      <c r="AB23" s="663"/>
    </row>
    <row r="24" spans="1:28" ht="18" customHeight="1" thickBot="1">
      <c r="A24" s="320" t="s">
        <v>19</v>
      </c>
      <c r="B24" s="312" t="s">
        <v>48</v>
      </c>
      <c r="C24" s="315"/>
      <c r="D24" s="315"/>
      <c r="E24" s="315"/>
      <c r="F24" s="315"/>
      <c r="G24" s="315"/>
      <c r="H24" s="315"/>
      <c r="I24" s="315"/>
      <c r="J24" s="315"/>
      <c r="K24" s="315"/>
      <c r="L24" s="315"/>
      <c r="M24" s="315">
        <v>1.68</v>
      </c>
      <c r="N24" s="315">
        <v>1.7</v>
      </c>
      <c r="O24" s="315">
        <v>1.69</v>
      </c>
      <c r="P24" s="315">
        <v>1.77</v>
      </c>
      <c r="Q24" s="315">
        <v>1.78</v>
      </c>
      <c r="R24" s="315">
        <v>1.76</v>
      </c>
      <c r="S24" s="315">
        <v>1.78</v>
      </c>
      <c r="T24" s="315">
        <v>1.79</v>
      </c>
      <c r="U24" s="315">
        <v>1.79</v>
      </c>
      <c r="V24" s="315">
        <v>1.8</v>
      </c>
      <c r="W24" s="315">
        <v>1.87</v>
      </c>
      <c r="X24" s="315">
        <v>1.85</v>
      </c>
      <c r="Y24" s="315">
        <v>1.85</v>
      </c>
      <c r="Z24" s="663">
        <f t="shared" si="2"/>
        <v>0</v>
      </c>
      <c r="AA24" s="663">
        <f t="shared" si="3"/>
        <v>2.0220588235294157</v>
      </c>
      <c r="AB24" s="663">
        <f t="shared" si="4"/>
        <v>12.524631271869534</v>
      </c>
    </row>
    <row r="25" spans="1:28" ht="18" customHeight="1" thickBot="1">
      <c r="A25" s="320" t="s">
        <v>20</v>
      </c>
      <c r="B25" s="312" t="s">
        <v>49</v>
      </c>
      <c r="C25" s="315"/>
      <c r="D25" s="315"/>
      <c r="E25" s="315"/>
      <c r="F25" s="315"/>
      <c r="G25" s="315"/>
      <c r="H25" s="315"/>
      <c r="I25" s="315"/>
      <c r="J25" s="315"/>
      <c r="K25" s="315"/>
      <c r="L25" s="315"/>
      <c r="M25" s="315">
        <v>0.18</v>
      </c>
      <c r="N25" s="315">
        <v>0.19</v>
      </c>
      <c r="O25" s="315">
        <v>0.18</v>
      </c>
      <c r="P25" s="315">
        <v>0.18</v>
      </c>
      <c r="Q25" s="315">
        <v>0.19</v>
      </c>
      <c r="R25" s="315">
        <v>0.19</v>
      </c>
      <c r="S25" s="315">
        <v>0.18</v>
      </c>
      <c r="T25" s="315">
        <v>0.18</v>
      </c>
      <c r="U25" s="315">
        <v>0.2</v>
      </c>
      <c r="V25" s="315">
        <v>0.2</v>
      </c>
      <c r="W25" s="315">
        <v>0.2</v>
      </c>
      <c r="X25" s="315">
        <v>0.2</v>
      </c>
      <c r="Y25" s="315">
        <v>0.19</v>
      </c>
      <c r="Z25" s="663">
        <f t="shared" si="2"/>
        <v>-5.0000000000000044</v>
      </c>
      <c r="AA25" s="663">
        <f t="shared" si="3"/>
        <v>-5.000000000000016</v>
      </c>
      <c r="AB25" s="663">
        <f t="shared" si="4"/>
        <v>12.794487300549928</v>
      </c>
    </row>
    <row r="26" spans="1:28" ht="18" customHeight="1" thickBot="1">
      <c r="A26" s="320" t="s">
        <v>21</v>
      </c>
      <c r="B26" s="312" t="s">
        <v>50</v>
      </c>
      <c r="C26" s="315"/>
      <c r="D26" s="315"/>
      <c r="E26" s="315"/>
      <c r="F26" s="315"/>
      <c r="G26" s="315"/>
      <c r="H26" s="315"/>
      <c r="I26" s="315"/>
      <c r="J26" s="315"/>
      <c r="K26" s="315"/>
      <c r="L26" s="315"/>
      <c r="M26" s="315">
        <v>12.08</v>
      </c>
      <c r="N26" s="315">
        <v>13.5</v>
      </c>
      <c r="O26" s="315">
        <v>13.1</v>
      </c>
      <c r="P26" s="315">
        <v>11.8</v>
      </c>
      <c r="Q26" s="315">
        <v>13.5</v>
      </c>
      <c r="R26" s="315">
        <v>13.8</v>
      </c>
      <c r="S26" s="315">
        <v>12.42</v>
      </c>
      <c r="T26" s="315">
        <v>12.64</v>
      </c>
      <c r="U26" s="315">
        <v>13.11</v>
      </c>
      <c r="V26" s="315">
        <v>13.5</v>
      </c>
      <c r="W26" s="315">
        <v>7.8</v>
      </c>
      <c r="X26" s="315">
        <v>7.7</v>
      </c>
      <c r="Y26" s="315">
        <v>6.9</v>
      </c>
      <c r="Z26" s="663">
        <f t="shared" si="2"/>
        <v>-10.389610389610382</v>
      </c>
      <c r="AA26" s="663">
        <f t="shared" si="3"/>
        <v>-38.301043219075993</v>
      </c>
      <c r="AB26" s="663">
        <f t="shared" si="4"/>
        <v>8.1246354486934855</v>
      </c>
    </row>
    <row r="27" spans="1:28" ht="18" customHeight="1" thickBot="1">
      <c r="A27" s="320" t="s">
        <v>22</v>
      </c>
      <c r="B27" s="312" t="s">
        <v>51</v>
      </c>
      <c r="C27" s="315"/>
      <c r="D27" s="315"/>
      <c r="E27" s="315"/>
      <c r="F27" s="315"/>
      <c r="G27" s="315"/>
      <c r="H27" s="315"/>
      <c r="I27" s="315"/>
      <c r="J27" s="315"/>
      <c r="K27" s="315"/>
      <c r="L27" s="315"/>
      <c r="M27" s="315" t="s">
        <v>62</v>
      </c>
      <c r="N27" s="315">
        <v>16.75</v>
      </c>
      <c r="O27" s="315">
        <v>15.41</v>
      </c>
      <c r="P27" s="315">
        <v>15.63</v>
      </c>
      <c r="Q27" s="315">
        <v>18.46</v>
      </c>
      <c r="R27" s="315">
        <v>18.66</v>
      </c>
      <c r="S27" s="315">
        <v>20.85</v>
      </c>
      <c r="T27" s="315">
        <v>20.87</v>
      </c>
      <c r="U27" s="315">
        <v>15.83</v>
      </c>
      <c r="V27" s="315">
        <v>15.89</v>
      </c>
      <c r="W27" s="315">
        <v>15.04</v>
      </c>
      <c r="X27" s="315">
        <v>17.78</v>
      </c>
      <c r="Y27" s="315">
        <v>18.329999999999998</v>
      </c>
      <c r="Z27" s="663">
        <f t="shared" si="2"/>
        <v>3.093363329583787</v>
      </c>
      <c r="AA27" s="663">
        <f t="shared" si="3"/>
        <v>11.090909090909085</v>
      </c>
      <c r="AB27" s="663"/>
    </row>
    <row r="28" spans="1:28" ht="18" customHeight="1" thickBot="1">
      <c r="A28" s="320" t="s">
        <v>23</v>
      </c>
      <c r="B28" s="312" t="s">
        <v>52</v>
      </c>
      <c r="C28" s="315"/>
      <c r="D28" s="315"/>
      <c r="E28" s="315"/>
      <c r="F28" s="315"/>
      <c r="G28" s="315"/>
      <c r="H28" s="315"/>
      <c r="I28" s="315"/>
      <c r="J28" s="315"/>
      <c r="K28" s="315"/>
      <c r="L28" s="315"/>
      <c r="M28" s="315">
        <v>28.48</v>
      </c>
      <c r="N28" s="315">
        <v>31.64</v>
      </c>
      <c r="O28" s="315">
        <v>29.75</v>
      </c>
      <c r="P28" s="315">
        <v>28.07</v>
      </c>
      <c r="Q28" s="315">
        <v>24.43</v>
      </c>
      <c r="R28" s="315">
        <v>24.84</v>
      </c>
      <c r="S28" s="315">
        <v>22.71</v>
      </c>
      <c r="T28" s="315">
        <v>22.21</v>
      </c>
      <c r="U28" s="315">
        <v>22.97</v>
      </c>
      <c r="V28" s="315">
        <v>23.78</v>
      </c>
      <c r="W28" s="315">
        <v>17.47</v>
      </c>
      <c r="X28" s="315">
        <v>18.13</v>
      </c>
      <c r="Y28" s="315">
        <v>18.14</v>
      </c>
      <c r="Z28" s="663">
        <f t="shared" si="2"/>
        <v>5.5157198014343933E-2</v>
      </c>
      <c r="AA28" s="663">
        <f t="shared" si="3"/>
        <v>-14.04201547938715</v>
      </c>
      <c r="AB28" s="663">
        <f t="shared" si="4"/>
        <v>7.1304201062357908</v>
      </c>
    </row>
    <row r="29" spans="1:28" ht="18" customHeight="1" thickBot="1">
      <c r="A29" s="320" t="s">
        <v>24</v>
      </c>
      <c r="B29" s="312" t="s">
        <v>53</v>
      </c>
      <c r="C29" s="315"/>
      <c r="D29" s="315"/>
      <c r="E29" s="315"/>
      <c r="F29" s="315"/>
      <c r="G29" s="315"/>
      <c r="H29" s="315"/>
      <c r="I29" s="315"/>
      <c r="J29" s="315"/>
      <c r="K29" s="315"/>
      <c r="L29" s="315"/>
      <c r="M29" s="315">
        <v>0.12</v>
      </c>
      <c r="N29" s="315">
        <v>0.2</v>
      </c>
      <c r="O29" s="315">
        <v>0.22</v>
      </c>
      <c r="P29" s="315">
        <v>0</v>
      </c>
      <c r="Q29" s="315">
        <v>0.23</v>
      </c>
      <c r="R29" s="315">
        <v>0.19</v>
      </c>
      <c r="S29" s="315">
        <v>0.21</v>
      </c>
      <c r="T29" s="315">
        <v>0.2</v>
      </c>
      <c r="U29" s="315">
        <v>0.19</v>
      </c>
      <c r="V29" s="315">
        <v>0.22</v>
      </c>
      <c r="W29" s="315">
        <v>0.26</v>
      </c>
      <c r="X29" s="315">
        <v>0.21</v>
      </c>
      <c r="Y29" s="315">
        <v>0.21</v>
      </c>
      <c r="Z29" s="663">
        <f t="shared" si="2"/>
        <v>0</v>
      </c>
      <c r="AA29" s="663">
        <f t="shared" si="3"/>
        <v>-2.2204460492503131E-14</v>
      </c>
      <c r="AB29" s="663">
        <f t="shared" si="4"/>
        <v>12.334976252295826</v>
      </c>
    </row>
    <row r="30" spans="1:28" ht="18" customHeight="1" thickBot="1">
      <c r="A30" s="320" t="s">
        <v>25</v>
      </c>
      <c r="B30" s="312" t="s">
        <v>54</v>
      </c>
      <c r="C30" s="315"/>
      <c r="D30" s="315"/>
      <c r="E30" s="315"/>
      <c r="F30" s="315"/>
      <c r="G30" s="315"/>
      <c r="H30" s="315"/>
      <c r="I30" s="315"/>
      <c r="J30" s="315"/>
      <c r="K30" s="315"/>
      <c r="L30" s="315"/>
      <c r="M30" s="315">
        <v>0.54</v>
      </c>
      <c r="N30" s="315">
        <v>0.77</v>
      </c>
      <c r="O30" s="315">
        <v>0.51</v>
      </c>
      <c r="P30" s="315">
        <v>0.44</v>
      </c>
      <c r="Q30" s="315">
        <v>0.51</v>
      </c>
      <c r="R30" s="315">
        <v>0.56999999999999995</v>
      </c>
      <c r="S30" s="315">
        <v>0.68</v>
      </c>
      <c r="T30" s="315">
        <v>0.6</v>
      </c>
      <c r="U30" s="315">
        <v>0.59</v>
      </c>
      <c r="V30" s="315">
        <v>0.48</v>
      </c>
      <c r="W30" s="315">
        <v>0.22</v>
      </c>
      <c r="X30" s="315">
        <v>0.24</v>
      </c>
      <c r="Y30" s="315">
        <v>0.22</v>
      </c>
      <c r="Z30" s="663">
        <f t="shared" si="2"/>
        <v>-8.333333333333325</v>
      </c>
      <c r="AA30" s="663">
        <f t="shared" si="3"/>
        <v>-49.618320610687029</v>
      </c>
      <c r="AB30" s="663">
        <f t="shared" si="4"/>
        <v>5.6996159590349871</v>
      </c>
    </row>
    <row r="31" spans="1:28" ht="18" customHeight="1" thickBot="1">
      <c r="A31" s="320" t="s">
        <v>26</v>
      </c>
      <c r="B31" s="312" t="s">
        <v>55</v>
      </c>
      <c r="C31" s="315"/>
      <c r="D31" s="315"/>
      <c r="E31" s="315"/>
      <c r="F31" s="315"/>
      <c r="G31" s="315"/>
      <c r="H31" s="315"/>
      <c r="I31" s="315"/>
      <c r="J31" s="315"/>
      <c r="K31" s="315"/>
      <c r="L31" s="315"/>
      <c r="M31" s="315">
        <v>0.11</v>
      </c>
      <c r="N31" s="315">
        <v>0.11</v>
      </c>
      <c r="O31" s="315">
        <v>0.11</v>
      </c>
      <c r="P31" s="315">
        <v>0.12</v>
      </c>
      <c r="Q31" s="315">
        <v>0.11</v>
      </c>
      <c r="R31" s="315">
        <v>0.11</v>
      </c>
      <c r="S31" s="315">
        <v>0.11</v>
      </c>
      <c r="T31" s="315">
        <v>0.11</v>
      </c>
      <c r="U31" s="315">
        <v>0.1</v>
      </c>
      <c r="V31" s="315">
        <v>0.09</v>
      </c>
      <c r="W31" s="315">
        <v>0.1</v>
      </c>
      <c r="X31" s="315">
        <v>0.09</v>
      </c>
      <c r="Y31" s="315">
        <v>0.11</v>
      </c>
      <c r="Z31" s="663">
        <f t="shared" si="2"/>
        <v>22.222222222222232</v>
      </c>
      <c r="AA31" s="663">
        <f t="shared" si="3"/>
        <v>13.793103448275845</v>
      </c>
      <c r="AB31" s="663">
        <f t="shared" si="4"/>
        <v>10.179432537256972</v>
      </c>
    </row>
    <row r="32" spans="1:28" ht="18" customHeight="1" thickBot="1">
      <c r="A32" s="320" t="s">
        <v>27</v>
      </c>
      <c r="B32" s="312" t="s">
        <v>56</v>
      </c>
      <c r="C32" s="315"/>
      <c r="D32" s="315"/>
      <c r="E32" s="315"/>
      <c r="F32" s="315"/>
      <c r="G32" s="315"/>
      <c r="H32" s="315"/>
      <c r="I32" s="315"/>
      <c r="J32" s="315"/>
      <c r="K32" s="315"/>
      <c r="L32" s="315"/>
      <c r="M32" s="315">
        <v>0.04</v>
      </c>
      <c r="N32" s="315">
        <v>0.04</v>
      </c>
      <c r="O32" s="315">
        <v>0.04</v>
      </c>
      <c r="P32" s="315">
        <v>0.04</v>
      </c>
      <c r="Q32" s="315">
        <v>0.04</v>
      </c>
      <c r="R32" s="315">
        <v>0.04</v>
      </c>
      <c r="S32" s="315">
        <v>0.04</v>
      </c>
      <c r="T32" s="315">
        <v>0.04</v>
      </c>
      <c r="U32" s="315">
        <v>0.04</v>
      </c>
      <c r="V32" s="315">
        <v>0.04</v>
      </c>
      <c r="W32" s="315">
        <v>0.05</v>
      </c>
      <c r="X32" s="315">
        <v>0.04</v>
      </c>
      <c r="Y32" s="315">
        <v>0.04</v>
      </c>
      <c r="Z32" s="663">
        <f t="shared" si="2"/>
        <v>0</v>
      </c>
      <c r="AA32" s="663">
        <f t="shared" si="3"/>
        <v>2.2204460492503131E-14</v>
      </c>
      <c r="AB32" s="663">
        <f t="shared" si="4"/>
        <v>11.612317403390438</v>
      </c>
    </row>
    <row r="33" spans="1:28" ht="18" customHeight="1">
      <c r="A33" s="499" t="s">
        <v>989</v>
      </c>
      <c r="B33" s="508"/>
      <c r="C33" s="506"/>
      <c r="D33" s="506"/>
      <c r="E33" s="506"/>
      <c r="F33" s="506"/>
      <c r="G33" s="472"/>
      <c r="H33" s="506"/>
      <c r="I33" s="506"/>
      <c r="J33" s="506"/>
      <c r="K33" s="506"/>
      <c r="L33" s="506"/>
      <c r="M33" s="506"/>
      <c r="N33" s="506"/>
      <c r="O33" s="506"/>
      <c r="P33" s="506"/>
      <c r="Q33" s="506"/>
      <c r="R33" s="506"/>
      <c r="S33" s="506"/>
      <c r="T33" s="506"/>
      <c r="U33" s="506"/>
      <c r="V33" s="506"/>
      <c r="W33" s="506"/>
      <c r="X33" s="506"/>
      <c r="Y33" s="506"/>
      <c r="Z33" s="661"/>
      <c r="AA33" s="661"/>
      <c r="AB33" s="661"/>
    </row>
    <row r="34" spans="1:28" ht="18" customHeight="1">
      <c r="A34" s="483"/>
      <c r="B34" s="508"/>
      <c r="C34" s="506"/>
      <c r="D34" s="506"/>
      <c r="E34" s="506"/>
      <c r="F34" s="506"/>
      <c r="G34" s="506"/>
      <c r="H34" s="506"/>
      <c r="I34" s="506"/>
      <c r="J34" s="506"/>
      <c r="K34" s="506"/>
      <c r="L34" s="506"/>
      <c r="M34" s="506"/>
      <c r="N34" s="506"/>
      <c r="O34" s="506"/>
      <c r="P34" s="506"/>
      <c r="Q34" s="506"/>
      <c r="R34" s="506"/>
      <c r="S34" s="506"/>
      <c r="T34" s="506"/>
      <c r="U34" s="506"/>
      <c r="V34" s="506"/>
      <c r="W34" s="506"/>
      <c r="X34" s="513"/>
      <c r="Y34" s="513"/>
      <c r="Z34" s="661"/>
      <c r="AA34" s="661"/>
      <c r="AB34" s="661"/>
    </row>
    <row r="35" spans="1:28" ht="18" customHeight="1">
      <c r="A35" s="504" t="s">
        <v>1010</v>
      </c>
      <c r="B35" s="508"/>
      <c r="C35" s="506"/>
      <c r="D35" s="506"/>
      <c r="E35" s="506"/>
      <c r="F35" s="506"/>
      <c r="G35" s="506"/>
      <c r="H35" s="506"/>
      <c r="I35" s="506"/>
      <c r="J35" s="506"/>
      <c r="K35" s="506"/>
      <c r="L35" s="506"/>
      <c r="M35" s="506"/>
      <c r="N35" s="506"/>
      <c r="O35" s="506"/>
      <c r="P35" s="506"/>
      <c r="Q35" s="506"/>
      <c r="R35" s="506"/>
      <c r="S35" s="506"/>
      <c r="T35" s="506"/>
      <c r="U35" s="506"/>
      <c r="V35" s="506"/>
      <c r="W35" s="506"/>
      <c r="X35" s="443"/>
      <c r="Y35" s="443"/>
      <c r="Z35" s="661"/>
      <c r="AA35" s="661"/>
      <c r="AB35" s="661"/>
    </row>
    <row r="36" spans="1:28" ht="18" customHeight="1">
      <c r="A36" s="210"/>
      <c r="B36" s="211"/>
      <c r="C36" s="771" t="s">
        <v>1010</v>
      </c>
      <c r="D36" s="772"/>
      <c r="E36" s="772"/>
      <c r="F36" s="772"/>
      <c r="G36" s="772"/>
      <c r="H36" s="772"/>
      <c r="I36" s="772"/>
      <c r="J36" s="772"/>
      <c r="K36" s="772"/>
      <c r="L36" s="772"/>
      <c r="M36" s="772"/>
      <c r="N36" s="772"/>
      <c r="O36" s="772"/>
      <c r="P36" s="772"/>
      <c r="Q36" s="772"/>
      <c r="R36" s="772"/>
      <c r="S36" s="772"/>
      <c r="T36" s="772"/>
      <c r="U36" s="772"/>
      <c r="V36" s="772"/>
      <c r="W36" s="772"/>
      <c r="X36" s="772"/>
      <c r="Y36" s="774"/>
      <c r="Z36" s="767" t="s">
        <v>58</v>
      </c>
      <c r="AA36" s="768"/>
      <c r="AB36" s="255" t="str">
        <f>AB$3</f>
        <v xml:space="preserve">Annual rate of change
</v>
      </c>
    </row>
    <row r="37" spans="1:28" ht="26.25" thickBot="1">
      <c r="A37" s="210"/>
      <c r="B37" s="211"/>
      <c r="C37" s="465">
        <v>2000</v>
      </c>
      <c r="D37" s="464">
        <v>2001</v>
      </c>
      <c r="E37" s="203">
        <v>2002</v>
      </c>
      <c r="F37" s="464">
        <v>2003</v>
      </c>
      <c r="G37" s="203">
        <v>2004</v>
      </c>
      <c r="H37" s="464">
        <v>2005</v>
      </c>
      <c r="I37" s="203">
        <v>2006</v>
      </c>
      <c r="J37" s="464">
        <v>2007</v>
      </c>
      <c r="K37" s="203">
        <v>2008</v>
      </c>
      <c r="L37" s="464">
        <v>2009</v>
      </c>
      <c r="M37" s="203">
        <v>2010</v>
      </c>
      <c r="N37" s="464">
        <v>2011</v>
      </c>
      <c r="O37" s="203">
        <v>2012</v>
      </c>
      <c r="P37" s="465">
        <v>2013</v>
      </c>
      <c r="Q37" s="203">
        <v>2014</v>
      </c>
      <c r="R37" s="464">
        <v>2015</v>
      </c>
      <c r="S37" s="203">
        <v>2016</v>
      </c>
      <c r="T37" s="203">
        <v>2017</v>
      </c>
      <c r="U37" s="203">
        <v>2018</v>
      </c>
      <c r="V37" s="203">
        <v>2019</v>
      </c>
      <c r="W37" s="203">
        <v>2020</v>
      </c>
      <c r="X37" s="203">
        <v>2021</v>
      </c>
      <c r="Y37" s="203">
        <v>2022</v>
      </c>
      <c r="Z37" s="213" t="str">
        <f>Z4</f>
        <v>2022/2021</v>
      </c>
      <c r="AA37" s="548" t="str">
        <f t="shared" ref="AA37:AB37" si="5">AA4</f>
        <v>2022/5-year average</v>
      </c>
      <c r="AB37" s="547" t="str">
        <f t="shared" si="5"/>
        <v>2012-2022</v>
      </c>
    </row>
    <row r="38" spans="1:28" ht="18" customHeight="1" thickBot="1">
      <c r="A38" s="554" t="s">
        <v>373</v>
      </c>
      <c r="B38" s="555"/>
      <c r="C38" s="556">
        <f>SUM(C39:C65)</f>
        <v>0</v>
      </c>
      <c r="D38" s="556">
        <f>SUM(D39:D65)</f>
        <v>0</v>
      </c>
      <c r="E38" s="556">
        <f t="shared" ref="E38:Y38" si="6">SUM(E39:E65)</f>
        <v>0</v>
      </c>
      <c r="F38" s="556">
        <f t="shared" si="6"/>
        <v>0</v>
      </c>
      <c r="G38" s="556">
        <f t="shared" si="6"/>
        <v>0</v>
      </c>
      <c r="H38" s="556">
        <f t="shared" si="6"/>
        <v>0</v>
      </c>
      <c r="I38" s="556">
        <f t="shared" si="6"/>
        <v>0</v>
      </c>
      <c r="J38" s="556">
        <f t="shared" si="6"/>
        <v>0</v>
      </c>
      <c r="K38" s="556">
        <f t="shared" si="6"/>
        <v>0</v>
      </c>
      <c r="L38" s="556">
        <f t="shared" si="6"/>
        <v>0</v>
      </c>
      <c r="M38" s="556">
        <f t="shared" si="6"/>
        <v>16548.119500000001</v>
      </c>
      <c r="N38" s="556">
        <f t="shared" si="6"/>
        <v>15829.109700000001</v>
      </c>
      <c r="O38" s="556">
        <f t="shared" si="6"/>
        <v>15282.2762</v>
      </c>
      <c r="P38" s="556">
        <f t="shared" si="6"/>
        <v>14705.020199999997</v>
      </c>
      <c r="Q38" s="556">
        <f t="shared" si="6"/>
        <v>17054.262600000002</v>
      </c>
      <c r="R38" s="556">
        <f t="shared" si="6"/>
        <v>18324.785600000003</v>
      </c>
      <c r="S38" s="556">
        <f t="shared" si="6"/>
        <v>18197.923699999996</v>
      </c>
      <c r="T38" s="556">
        <f t="shared" si="6"/>
        <v>18263.648000000005</v>
      </c>
      <c r="U38" s="556">
        <f t="shared" si="6"/>
        <v>16666.767400000004</v>
      </c>
      <c r="V38" s="556">
        <f t="shared" si="6"/>
        <v>17277.232499999998</v>
      </c>
      <c r="W38" s="556">
        <f t="shared" si="6"/>
        <v>16887.605299999999</v>
      </c>
      <c r="X38" s="556">
        <f t="shared" si="6"/>
        <v>18740.779399999999</v>
      </c>
      <c r="Y38" s="566">
        <f t="shared" si="6"/>
        <v>16500.1394</v>
      </c>
      <c r="Z38" s="679">
        <f t="shared" ref="Z38:Z65" si="7">IF(ISNUMBER(Y38),(Y38/X38-1)*100,":")</f>
        <v>-11.955959526421832</v>
      </c>
      <c r="AA38" s="673">
        <f t="shared" ref="AA38:AA65" si="8">IF(ISNUMBER(Y38),(Y38/((SUM(T38:X38)-MIN(T38:X38)-MAX(T38:X38))/3)-1)*100,":")</f>
        <v>-5.584879203205972</v>
      </c>
      <c r="AB38" s="701">
        <f>((((SUM(U38:Y38)-MIN(U38:Y38)-MAX(U38:Y38))/3)/((SUM(K38:O38)-MIN(K38:O38)-MAX(K38:O38))/3))^(1/($Y$4-$O$4))-1)*100</f>
        <v>5.0319543741584871</v>
      </c>
    </row>
    <row r="39" spans="1:28" ht="18" customHeight="1" thickBot="1">
      <c r="A39" s="320" t="s">
        <v>3</v>
      </c>
      <c r="B39" s="312" t="s">
        <v>30</v>
      </c>
      <c r="C39" s="315"/>
      <c r="D39" s="315"/>
      <c r="E39" s="315"/>
      <c r="F39" s="315"/>
      <c r="G39" s="315"/>
      <c r="H39" s="315"/>
      <c r="I39" s="315"/>
      <c r="J39" s="315"/>
      <c r="K39" s="315"/>
      <c r="L39" s="315"/>
      <c r="M39" s="315">
        <v>227.68</v>
      </c>
      <c r="N39" s="315">
        <v>218.44</v>
      </c>
      <c r="O39" s="315">
        <v>231.83</v>
      </c>
      <c r="P39" s="315">
        <v>249.8</v>
      </c>
      <c r="Q39" s="315">
        <v>249.25</v>
      </c>
      <c r="R39" s="315">
        <v>253.05</v>
      </c>
      <c r="S39" s="315">
        <v>259.54000000000002</v>
      </c>
      <c r="T39" s="315">
        <v>255.96</v>
      </c>
      <c r="U39" s="315">
        <v>258.68</v>
      </c>
      <c r="V39" s="315">
        <v>270.14</v>
      </c>
      <c r="W39" s="315">
        <v>311.5</v>
      </c>
      <c r="X39" s="315">
        <v>282.67</v>
      </c>
      <c r="Y39" s="315">
        <v>280.87</v>
      </c>
      <c r="Z39" s="663">
        <f t="shared" si="7"/>
        <v>-0.63678494357378712</v>
      </c>
      <c r="AA39" s="663">
        <f t="shared" si="8"/>
        <v>3.834920947885978</v>
      </c>
      <c r="AB39" s="663">
        <f t="shared" ref="AB39:AB65" si="9">((((SUM(U39:Y39)-MIN(U39:Y39)-MAX(U39:Y39))/3)/((SUM(K39:O39)-MIN(K39:O39)-MAX(K39:O39))/3))^(1/($Y$4-$O$4))-1)*100</f>
        <v>13.859022242768004</v>
      </c>
    </row>
    <row r="40" spans="1:28" ht="18" customHeight="1" thickBot="1">
      <c r="A40" s="320" t="s">
        <v>4</v>
      </c>
      <c r="B40" s="312" t="s">
        <v>31</v>
      </c>
      <c r="C40" s="315"/>
      <c r="D40" s="315"/>
      <c r="E40" s="315"/>
      <c r="F40" s="315"/>
      <c r="G40" s="315"/>
      <c r="H40" s="315"/>
      <c r="I40" s="315"/>
      <c r="J40" s="315"/>
      <c r="K40" s="315"/>
      <c r="L40" s="315"/>
      <c r="M40" s="315">
        <v>121.41</v>
      </c>
      <c r="N40" s="315">
        <v>111</v>
      </c>
      <c r="O40" s="315">
        <v>90.97</v>
      </c>
      <c r="P40" s="315">
        <v>108.53</v>
      </c>
      <c r="Q40" s="315">
        <v>148.4</v>
      </c>
      <c r="R40" s="315">
        <v>149.24</v>
      </c>
      <c r="S40" s="315">
        <v>166.01999999999998</v>
      </c>
      <c r="T40" s="315">
        <v>148.38</v>
      </c>
      <c r="U40" s="315">
        <v>148.29000000000002</v>
      </c>
      <c r="V40" s="315">
        <v>145.01</v>
      </c>
      <c r="W40" s="315">
        <v>129.48000000000002</v>
      </c>
      <c r="X40" s="315">
        <v>134.26999999999998</v>
      </c>
      <c r="Y40" s="315">
        <v>92</v>
      </c>
      <c r="Z40" s="663">
        <f t="shared" si="7"/>
        <v>-31.481343561480589</v>
      </c>
      <c r="AA40" s="663">
        <f t="shared" si="8"/>
        <v>-35.449166218396989</v>
      </c>
      <c r="AB40" s="663">
        <f t="shared" si="9"/>
        <v>13.923820584021062</v>
      </c>
    </row>
    <row r="41" spans="1:28" ht="18" customHeight="1" thickBot="1">
      <c r="A41" s="320" t="s">
        <v>340</v>
      </c>
      <c r="B41" s="312" t="s">
        <v>32</v>
      </c>
      <c r="C41" s="315"/>
      <c r="D41" s="315"/>
      <c r="E41" s="315"/>
      <c r="F41" s="315"/>
      <c r="G41" s="315"/>
      <c r="H41" s="315"/>
      <c r="I41" s="315"/>
      <c r="J41" s="315"/>
      <c r="K41" s="315"/>
      <c r="L41" s="315"/>
      <c r="M41" s="315">
        <v>7.24</v>
      </c>
      <c r="N41" s="315">
        <v>15.52</v>
      </c>
      <c r="O41" s="315">
        <v>13.32</v>
      </c>
      <c r="P41" s="315">
        <v>8.2899999999999991</v>
      </c>
      <c r="Q41" s="315">
        <v>8.5</v>
      </c>
      <c r="R41" s="315">
        <v>5.55</v>
      </c>
      <c r="S41" s="315">
        <v>14.35</v>
      </c>
      <c r="T41" s="315">
        <v>29.82</v>
      </c>
      <c r="U41" s="315">
        <v>35.08</v>
      </c>
      <c r="V41" s="315">
        <v>35.619999999999997</v>
      </c>
      <c r="W41" s="315">
        <v>33.730000000000004</v>
      </c>
      <c r="X41" s="315">
        <v>37.869999999999997</v>
      </c>
      <c r="Y41" s="315">
        <v>8.8000000000000007</v>
      </c>
      <c r="Z41" s="663">
        <f t="shared" si="7"/>
        <v>-76.762608925270655</v>
      </c>
      <c r="AA41" s="663">
        <f t="shared" si="8"/>
        <v>-74.719908072392997</v>
      </c>
      <c r="AB41" s="663">
        <f t="shared" si="9"/>
        <v>22.866109093887175</v>
      </c>
    </row>
    <row r="42" spans="1:28" ht="18" customHeight="1" thickBot="1">
      <c r="A42" s="320" t="s">
        <v>5</v>
      </c>
      <c r="B42" s="312" t="s">
        <v>33</v>
      </c>
      <c r="C42" s="315"/>
      <c r="D42" s="315"/>
      <c r="E42" s="315"/>
      <c r="F42" s="315"/>
      <c r="G42" s="315"/>
      <c r="H42" s="315"/>
      <c r="I42" s="315"/>
      <c r="J42" s="315"/>
      <c r="K42" s="315"/>
      <c r="L42" s="315"/>
      <c r="M42" s="315">
        <v>15</v>
      </c>
      <c r="N42" s="315">
        <v>13.24</v>
      </c>
      <c r="O42" s="315">
        <v>13.24</v>
      </c>
      <c r="P42" s="315">
        <v>12.5</v>
      </c>
      <c r="Q42" s="315">
        <v>12.75</v>
      </c>
      <c r="R42" s="315">
        <v>10.58</v>
      </c>
      <c r="S42" s="315">
        <v>10.9</v>
      </c>
      <c r="T42" s="315">
        <v>11.76</v>
      </c>
      <c r="U42" s="315">
        <v>11.76</v>
      </c>
      <c r="V42" s="315">
        <v>11.76</v>
      </c>
      <c r="W42" s="315">
        <v>11.76</v>
      </c>
      <c r="X42" s="315">
        <v>11.39</v>
      </c>
      <c r="Y42" s="315">
        <v>11.76</v>
      </c>
      <c r="Z42" s="663">
        <f t="shared" si="7"/>
        <v>3.2484635645302795</v>
      </c>
      <c r="AA42" s="663">
        <f t="shared" si="8"/>
        <v>0</v>
      </c>
      <c r="AB42" s="663">
        <f t="shared" si="9"/>
        <v>10.297091183770423</v>
      </c>
    </row>
    <row r="43" spans="1:28" ht="18" customHeight="1" thickBot="1">
      <c r="A43" s="320" t="s">
        <v>127</v>
      </c>
      <c r="B43" s="312" t="s">
        <v>34</v>
      </c>
      <c r="C43" s="315"/>
      <c r="D43" s="315"/>
      <c r="E43" s="315"/>
      <c r="F43" s="315"/>
      <c r="G43" s="315"/>
      <c r="H43" s="315"/>
      <c r="I43" s="315"/>
      <c r="J43" s="315"/>
      <c r="K43" s="315"/>
      <c r="L43" s="315"/>
      <c r="M43" s="315">
        <v>73.290000000000006</v>
      </c>
      <c r="N43" s="315">
        <v>76.72</v>
      </c>
      <c r="O43" s="315">
        <v>61.19</v>
      </c>
      <c r="P43" s="315">
        <v>69.260000000000005</v>
      </c>
      <c r="Q43" s="315">
        <v>84.5</v>
      </c>
      <c r="R43" s="315">
        <v>80.92</v>
      </c>
      <c r="S43" s="315">
        <v>85.29</v>
      </c>
      <c r="T43" s="315">
        <v>96.56</v>
      </c>
      <c r="U43" s="315">
        <v>103.27</v>
      </c>
      <c r="V43" s="315">
        <v>106.69</v>
      </c>
      <c r="W43" s="315">
        <v>102.12</v>
      </c>
      <c r="X43" s="315">
        <v>101.77</v>
      </c>
      <c r="Y43" s="315">
        <v>101.77</v>
      </c>
      <c r="Z43" s="663">
        <f t="shared" si="7"/>
        <v>0</v>
      </c>
      <c r="AA43" s="663">
        <f t="shared" si="8"/>
        <v>-0.60229196509961058</v>
      </c>
      <c r="AB43" s="663">
        <f t="shared" si="9"/>
        <v>15.406958018097615</v>
      </c>
    </row>
    <row r="44" spans="1:28" ht="18" customHeight="1" thickBot="1">
      <c r="A44" s="320" t="s">
        <v>6</v>
      </c>
      <c r="B44" s="312" t="s">
        <v>35</v>
      </c>
      <c r="C44" s="315"/>
      <c r="D44" s="315"/>
      <c r="E44" s="315"/>
      <c r="F44" s="315"/>
      <c r="G44" s="315"/>
      <c r="H44" s="315"/>
      <c r="I44" s="315"/>
      <c r="J44" s="315"/>
      <c r="K44" s="315"/>
      <c r="L44" s="315"/>
      <c r="M44" s="315">
        <v>0.8</v>
      </c>
      <c r="N44" s="315">
        <v>1.4</v>
      </c>
      <c r="O44" s="315">
        <v>1.3</v>
      </c>
      <c r="P44" s="315">
        <v>1.4</v>
      </c>
      <c r="Q44" s="315">
        <v>0.8</v>
      </c>
      <c r="R44" s="315">
        <v>0.9</v>
      </c>
      <c r="S44" s="315">
        <v>0.36</v>
      </c>
      <c r="T44" s="315">
        <v>0.1</v>
      </c>
      <c r="U44" s="315">
        <v>0.28999999999999998</v>
      </c>
      <c r="V44" s="315">
        <v>0.46</v>
      </c>
      <c r="W44" s="315">
        <v>0.51</v>
      </c>
      <c r="X44" s="315">
        <v>0.83</v>
      </c>
      <c r="Y44" s="315">
        <v>0.83</v>
      </c>
      <c r="Z44" s="663">
        <f t="shared" si="7"/>
        <v>0</v>
      </c>
      <c r="AA44" s="663">
        <f t="shared" si="8"/>
        <v>97.619047619047649</v>
      </c>
      <c r="AB44" s="663">
        <f t="shared" si="9"/>
        <v>3.3077529462111066</v>
      </c>
    </row>
    <row r="45" spans="1:28" ht="18" customHeight="1" thickBot="1">
      <c r="A45" s="320" t="s">
        <v>7</v>
      </c>
      <c r="B45" s="312" t="s">
        <v>36</v>
      </c>
      <c r="C45" s="315"/>
      <c r="D45" s="315"/>
      <c r="E45" s="315"/>
      <c r="F45" s="315"/>
      <c r="G45" s="315"/>
      <c r="H45" s="315"/>
      <c r="I45" s="315"/>
      <c r="J45" s="315"/>
      <c r="K45" s="315"/>
      <c r="L45" s="315"/>
      <c r="M45" s="315">
        <v>4.66</v>
      </c>
      <c r="N45" s="315">
        <v>4.66</v>
      </c>
      <c r="O45" s="315">
        <v>4.66</v>
      </c>
      <c r="P45" s="315">
        <v>4.66</v>
      </c>
      <c r="Q45" s="315">
        <v>4.25</v>
      </c>
      <c r="R45" s="315">
        <v>4.43</v>
      </c>
      <c r="S45" s="315">
        <v>3.98</v>
      </c>
      <c r="T45" s="315">
        <v>3.78</v>
      </c>
      <c r="U45" s="315">
        <v>3.92</v>
      </c>
      <c r="V45" s="315">
        <v>3.73</v>
      </c>
      <c r="W45" s="315">
        <v>3.71</v>
      </c>
      <c r="X45" s="315">
        <v>3.77</v>
      </c>
      <c r="Y45" s="315">
        <v>3.74</v>
      </c>
      <c r="Z45" s="663">
        <f t="shared" si="7"/>
        <v>-0.79575596816975347</v>
      </c>
      <c r="AA45" s="663">
        <f t="shared" si="8"/>
        <v>-0.53191489361701372</v>
      </c>
      <c r="AB45" s="663">
        <f t="shared" si="9"/>
        <v>9.2038725529257839</v>
      </c>
    </row>
    <row r="46" spans="1:28" ht="18" customHeight="1" thickBot="1">
      <c r="A46" s="320" t="s">
        <v>8</v>
      </c>
      <c r="B46" s="312" t="s">
        <v>37</v>
      </c>
      <c r="C46" s="315"/>
      <c r="D46" s="315"/>
      <c r="E46" s="315"/>
      <c r="F46" s="315"/>
      <c r="G46" s="315"/>
      <c r="H46" s="315"/>
      <c r="I46" s="315"/>
      <c r="J46" s="315"/>
      <c r="K46" s="315"/>
      <c r="L46" s="315"/>
      <c r="M46" s="315">
        <v>1627.23</v>
      </c>
      <c r="N46" s="315">
        <v>967.05</v>
      </c>
      <c r="O46" s="315">
        <v>1035.4000000000001</v>
      </c>
      <c r="P46" s="315">
        <v>1117.04</v>
      </c>
      <c r="Q46" s="315">
        <v>1134.72</v>
      </c>
      <c r="R46" s="315">
        <v>1078.44</v>
      </c>
      <c r="S46" s="315">
        <v>1004.76</v>
      </c>
      <c r="T46" s="315">
        <v>940.32</v>
      </c>
      <c r="U46" s="315">
        <v>852.31</v>
      </c>
      <c r="V46" s="315">
        <v>863.2</v>
      </c>
      <c r="W46" s="315">
        <v>956.48</v>
      </c>
      <c r="X46" s="315">
        <v>1002.43</v>
      </c>
      <c r="Y46" s="315">
        <v>804.15</v>
      </c>
      <c r="Z46" s="663">
        <f t="shared" si="7"/>
        <v>-19.779934758536754</v>
      </c>
      <c r="AA46" s="663">
        <f t="shared" si="8"/>
        <v>-12.592391304347828</v>
      </c>
      <c r="AB46" s="663">
        <f t="shared" si="9"/>
        <v>9.9442868994860554</v>
      </c>
    </row>
    <row r="47" spans="1:28" ht="18" customHeight="1" thickBot="1">
      <c r="A47" s="320" t="s">
        <v>9</v>
      </c>
      <c r="B47" s="312" t="s">
        <v>38</v>
      </c>
      <c r="C47" s="315"/>
      <c r="D47" s="315"/>
      <c r="E47" s="315"/>
      <c r="F47" s="315"/>
      <c r="G47" s="315"/>
      <c r="H47" s="315"/>
      <c r="I47" s="315"/>
      <c r="J47" s="315"/>
      <c r="K47" s="315"/>
      <c r="L47" s="315"/>
      <c r="M47" s="315">
        <v>4400.0599999999995</v>
      </c>
      <c r="N47" s="315">
        <v>3864.12</v>
      </c>
      <c r="O47" s="315">
        <v>4046.41</v>
      </c>
      <c r="P47" s="315">
        <v>3776.8</v>
      </c>
      <c r="Q47" s="315">
        <v>4888.88</v>
      </c>
      <c r="R47" s="315">
        <v>5084.58</v>
      </c>
      <c r="S47" s="315">
        <v>5342.3099999999995</v>
      </c>
      <c r="T47" s="315">
        <v>5512.1</v>
      </c>
      <c r="U47" s="315">
        <v>4859.76</v>
      </c>
      <c r="V47" s="315">
        <v>5061.8999999999996</v>
      </c>
      <c r="W47" s="315">
        <v>4400.1499999999996</v>
      </c>
      <c r="X47" s="315">
        <v>4872.93</v>
      </c>
      <c r="Y47" s="315">
        <v>4411</v>
      </c>
      <c r="Z47" s="663">
        <f t="shared" si="7"/>
        <v>-9.4795123262595649</v>
      </c>
      <c r="AA47" s="663">
        <f t="shared" si="8"/>
        <v>-10.555142116138416</v>
      </c>
      <c r="AB47" s="663">
        <f t="shared" si="9"/>
        <v>13.331147045974445</v>
      </c>
    </row>
    <row r="48" spans="1:28" ht="18" customHeight="1" thickBot="1">
      <c r="A48" s="320" t="s">
        <v>10</v>
      </c>
      <c r="B48" s="312" t="s">
        <v>39</v>
      </c>
      <c r="C48" s="315"/>
      <c r="D48" s="315"/>
      <c r="E48" s="315"/>
      <c r="F48" s="315"/>
      <c r="G48" s="315"/>
      <c r="H48" s="315"/>
      <c r="I48" s="315"/>
      <c r="J48" s="315"/>
      <c r="K48" s="315"/>
      <c r="L48" s="315"/>
      <c r="M48" s="315">
        <v>787.83</v>
      </c>
      <c r="N48" s="315">
        <v>774.59</v>
      </c>
      <c r="O48" s="315">
        <v>751.06</v>
      </c>
      <c r="P48" s="315">
        <v>749.14</v>
      </c>
      <c r="Q48" s="315">
        <v>788.28</v>
      </c>
      <c r="R48" s="315">
        <v>787.67</v>
      </c>
      <c r="S48" s="315">
        <v>837.02</v>
      </c>
      <c r="T48" s="315">
        <v>788.66</v>
      </c>
      <c r="U48" s="315">
        <v>692.97</v>
      </c>
      <c r="V48" s="315">
        <v>700.26</v>
      </c>
      <c r="W48" s="315">
        <v>666.42</v>
      </c>
      <c r="X48" s="315">
        <v>741.58</v>
      </c>
      <c r="Y48" s="315">
        <v>699.33</v>
      </c>
      <c r="Z48" s="663">
        <f t="shared" si="7"/>
        <v>-5.6972949648048772</v>
      </c>
      <c r="AA48" s="663">
        <f t="shared" si="8"/>
        <v>-1.7247436540020034</v>
      </c>
      <c r="AB48" s="663">
        <f t="shared" si="9"/>
        <v>10.448698684650282</v>
      </c>
    </row>
    <row r="49" spans="1:28" ht="18" customHeight="1" thickBot="1">
      <c r="A49" s="320" t="s">
        <v>11</v>
      </c>
      <c r="B49" s="312" t="s">
        <v>40</v>
      </c>
      <c r="C49" s="315"/>
      <c r="D49" s="315"/>
      <c r="E49" s="315"/>
      <c r="F49" s="315"/>
      <c r="G49" s="315"/>
      <c r="H49" s="315"/>
      <c r="I49" s="315"/>
      <c r="J49" s="315"/>
      <c r="K49" s="315"/>
      <c r="L49" s="315"/>
      <c r="M49" s="315">
        <v>22.28</v>
      </c>
      <c r="N49" s="315">
        <v>23.59</v>
      </c>
      <c r="O49" s="315">
        <v>18.440000000000001</v>
      </c>
      <c r="P49" s="315">
        <v>26.03</v>
      </c>
      <c r="Q49" s="315">
        <v>19.38</v>
      </c>
      <c r="R49" s="315">
        <v>36.269999999999996</v>
      </c>
      <c r="S49" s="315">
        <v>24.57</v>
      </c>
      <c r="T49" s="315">
        <v>32.46</v>
      </c>
      <c r="U49" s="315">
        <v>21.67</v>
      </c>
      <c r="V49" s="315">
        <v>24.130000000000003</v>
      </c>
      <c r="W49" s="315">
        <v>35.89</v>
      </c>
      <c r="X49" s="315">
        <v>23.22</v>
      </c>
      <c r="Y49" s="315">
        <v>18.5</v>
      </c>
      <c r="Z49" s="663">
        <f t="shared" si="7"/>
        <v>-20.327304048234275</v>
      </c>
      <c r="AA49" s="663">
        <f t="shared" si="8"/>
        <v>-30.459842125046986</v>
      </c>
      <c r="AB49" s="663">
        <f t="shared" si="9"/>
        <v>11.971108281976628</v>
      </c>
    </row>
    <row r="50" spans="1:28" ht="18" customHeight="1" thickBot="1">
      <c r="A50" s="320" t="s">
        <v>12</v>
      </c>
      <c r="B50" s="312" t="s">
        <v>41</v>
      </c>
      <c r="C50" s="315"/>
      <c r="D50" s="315"/>
      <c r="E50" s="315"/>
      <c r="F50" s="315"/>
      <c r="G50" s="315"/>
      <c r="H50" s="315"/>
      <c r="I50" s="315"/>
      <c r="J50" s="315"/>
      <c r="K50" s="315"/>
      <c r="L50" s="315"/>
      <c r="M50" s="315">
        <v>6109.6194999999998</v>
      </c>
      <c r="N50" s="315">
        <v>6088.4897000000001</v>
      </c>
      <c r="O50" s="315">
        <v>5420.9762000000001</v>
      </c>
      <c r="P50" s="315">
        <v>5079.6801999999998</v>
      </c>
      <c r="Q50" s="315">
        <v>5902.8126000000002</v>
      </c>
      <c r="R50" s="315">
        <v>6437.5655999999999</v>
      </c>
      <c r="S50" s="315">
        <v>6159.1237000000001</v>
      </c>
      <c r="T50" s="315">
        <v>6140.7479999999996</v>
      </c>
      <c r="U50" s="315">
        <v>5636.1473999999998</v>
      </c>
      <c r="V50" s="315">
        <v>5849.5924999999997</v>
      </c>
      <c r="W50" s="315">
        <v>6215.3352999999997</v>
      </c>
      <c r="X50" s="315">
        <v>7125.1393999999991</v>
      </c>
      <c r="Y50" s="315">
        <v>6155.2593999999999</v>
      </c>
      <c r="Z50" s="663">
        <f t="shared" si="7"/>
        <v>-13.612084557952642</v>
      </c>
      <c r="AA50" s="663">
        <f t="shared" si="8"/>
        <v>1.4286885192144494</v>
      </c>
      <c r="AB50" s="663">
        <f t="shared" si="9"/>
        <v>11.584616691899408</v>
      </c>
    </row>
    <row r="51" spans="1:28" ht="18" customHeight="1" thickBot="1">
      <c r="A51" s="320" t="s">
        <v>13</v>
      </c>
      <c r="B51" s="312" t="s">
        <v>42</v>
      </c>
      <c r="C51" s="315"/>
      <c r="D51" s="315"/>
      <c r="E51" s="315"/>
      <c r="F51" s="315"/>
      <c r="G51" s="315"/>
      <c r="H51" s="315"/>
      <c r="I51" s="315"/>
      <c r="J51" s="315"/>
      <c r="K51" s="315"/>
      <c r="L51" s="315"/>
      <c r="M51" s="315">
        <v>18.32</v>
      </c>
      <c r="N51" s="315">
        <v>17.170000000000002</v>
      </c>
      <c r="O51" s="315">
        <v>15.79</v>
      </c>
      <c r="P51" s="315">
        <v>13.28</v>
      </c>
      <c r="Q51" s="315">
        <v>16.559999999999999</v>
      </c>
      <c r="R51" s="315">
        <v>16.059999999999999</v>
      </c>
      <c r="S51" s="315">
        <v>13.36</v>
      </c>
      <c r="T51" s="315">
        <v>15.21</v>
      </c>
      <c r="U51" s="315">
        <v>15.54</v>
      </c>
      <c r="V51" s="315">
        <v>16.14</v>
      </c>
      <c r="W51" s="315">
        <v>12.68</v>
      </c>
      <c r="X51" s="315">
        <v>15.14</v>
      </c>
      <c r="Y51" s="315">
        <v>15.5</v>
      </c>
      <c r="Z51" s="663">
        <f t="shared" si="7"/>
        <v>2.3778071334213946</v>
      </c>
      <c r="AA51" s="663">
        <f t="shared" si="8"/>
        <v>1.329265635214627</v>
      </c>
      <c r="AB51" s="663">
        <f t="shared" si="9"/>
        <v>10.399819501313502</v>
      </c>
    </row>
    <row r="52" spans="1:28" ht="18" customHeight="1" thickBot="1">
      <c r="A52" s="320" t="s">
        <v>14</v>
      </c>
      <c r="B52" s="312" t="s">
        <v>43</v>
      </c>
      <c r="C52" s="315"/>
      <c r="D52" s="315"/>
      <c r="E52" s="315"/>
      <c r="F52" s="315"/>
      <c r="G52" s="315"/>
      <c r="H52" s="315"/>
      <c r="I52" s="315"/>
      <c r="J52" s="315"/>
      <c r="K52" s="315"/>
      <c r="L52" s="315"/>
      <c r="M52" s="315">
        <v>5.3</v>
      </c>
      <c r="N52" s="315">
        <v>7.9</v>
      </c>
      <c r="O52" s="315">
        <v>5.7</v>
      </c>
      <c r="P52" s="315">
        <v>6.4</v>
      </c>
      <c r="Q52" s="315">
        <v>4.9000000000000004</v>
      </c>
      <c r="R52" s="315">
        <v>6.1</v>
      </c>
      <c r="S52" s="315">
        <v>5.8</v>
      </c>
      <c r="T52" s="315">
        <v>5.0999999999999996</v>
      </c>
      <c r="U52" s="315">
        <v>5.2</v>
      </c>
      <c r="V52" s="315">
        <v>4.75</v>
      </c>
      <c r="W52" s="315">
        <v>4.5</v>
      </c>
      <c r="X52" s="315">
        <v>5.3</v>
      </c>
      <c r="Y52" s="315">
        <v>5.3</v>
      </c>
      <c r="Z52" s="663">
        <f t="shared" si="7"/>
        <v>0</v>
      </c>
      <c r="AA52" s="663">
        <f t="shared" si="8"/>
        <v>5.6478405315614655</v>
      </c>
      <c r="AB52" s="663">
        <f t="shared" si="9"/>
        <v>10.341656322320425</v>
      </c>
    </row>
    <row r="53" spans="1:28" ht="18" customHeight="1" thickBot="1">
      <c r="A53" s="320" t="s">
        <v>15</v>
      </c>
      <c r="B53" s="312" t="s">
        <v>44</v>
      </c>
      <c r="C53" s="315"/>
      <c r="D53" s="315"/>
      <c r="E53" s="315"/>
      <c r="F53" s="315"/>
      <c r="G53" s="315"/>
      <c r="H53" s="315"/>
      <c r="I53" s="315"/>
      <c r="J53" s="315"/>
      <c r="K53" s="315"/>
      <c r="L53" s="315"/>
      <c r="M53" s="315">
        <v>13.6</v>
      </c>
      <c r="N53" s="315">
        <v>14.6</v>
      </c>
      <c r="O53" s="315">
        <v>11.5</v>
      </c>
      <c r="P53" s="315">
        <v>11.8</v>
      </c>
      <c r="Q53" s="315">
        <v>11.9</v>
      </c>
      <c r="R53" s="315">
        <v>7.66</v>
      </c>
      <c r="S53" s="315">
        <v>11.4</v>
      </c>
      <c r="T53" s="315">
        <v>11.82</v>
      </c>
      <c r="U53" s="315">
        <v>12.19</v>
      </c>
      <c r="V53" s="315">
        <v>11.71</v>
      </c>
      <c r="W53" s="315">
        <v>11.63</v>
      </c>
      <c r="X53" s="315">
        <v>13.95</v>
      </c>
      <c r="Y53" s="315">
        <v>12.8</v>
      </c>
      <c r="Z53" s="663">
        <f t="shared" si="7"/>
        <v>-8.2437275985662968</v>
      </c>
      <c r="AA53" s="663">
        <f t="shared" si="8"/>
        <v>7.5027995520716706</v>
      </c>
      <c r="AB53" s="663">
        <f t="shared" si="9"/>
        <v>10.436520660056669</v>
      </c>
    </row>
    <row r="54" spans="1:28" ht="18" customHeight="1" thickBot="1">
      <c r="A54" s="320" t="s">
        <v>16</v>
      </c>
      <c r="B54" s="312" t="s">
        <v>45</v>
      </c>
      <c r="C54" s="315"/>
      <c r="D54" s="315"/>
      <c r="E54" s="315"/>
      <c r="F54" s="315"/>
      <c r="G54" s="315"/>
      <c r="H54" s="315"/>
      <c r="I54" s="315"/>
      <c r="J54" s="315"/>
      <c r="K54" s="315"/>
      <c r="L54" s="315"/>
      <c r="M54" s="315">
        <v>7.0000000000000007E-2</v>
      </c>
      <c r="N54" s="315">
        <v>0.06</v>
      </c>
      <c r="O54" s="315">
        <v>0.1</v>
      </c>
      <c r="P54" s="315">
        <v>0.1</v>
      </c>
      <c r="Q54" s="315">
        <v>0.12</v>
      </c>
      <c r="R54" s="315">
        <v>0.12</v>
      </c>
      <c r="S54" s="315">
        <v>0.02</v>
      </c>
      <c r="T54" s="315">
        <v>0.02</v>
      </c>
      <c r="U54" s="315">
        <v>0.01</v>
      </c>
      <c r="V54" s="315">
        <v>0.01</v>
      </c>
      <c r="W54" s="315">
        <v>0.01</v>
      </c>
      <c r="X54" s="315">
        <v>0.05</v>
      </c>
      <c r="Y54" s="315">
        <v>0.03</v>
      </c>
      <c r="Z54" s="663">
        <f t="shared" si="7"/>
        <v>-40</v>
      </c>
      <c r="AA54" s="663">
        <f t="shared" si="8"/>
        <v>124.99999999999996</v>
      </c>
      <c r="AB54" s="663">
        <f t="shared" si="9"/>
        <v>-3.3087451654251199</v>
      </c>
    </row>
    <row r="55" spans="1:28" ht="18" customHeight="1" thickBot="1">
      <c r="A55" s="320" t="s">
        <v>17</v>
      </c>
      <c r="B55" s="312" t="s">
        <v>46</v>
      </c>
      <c r="C55" s="315"/>
      <c r="D55" s="315"/>
      <c r="E55" s="315"/>
      <c r="F55" s="315"/>
      <c r="G55" s="315"/>
      <c r="H55" s="315"/>
      <c r="I55" s="315"/>
      <c r="J55" s="315"/>
      <c r="K55" s="315"/>
      <c r="L55" s="315"/>
      <c r="M55" s="315">
        <v>134.27000000000001</v>
      </c>
      <c r="N55" s="315">
        <v>163.35</v>
      </c>
      <c r="O55" s="315">
        <v>108.8</v>
      </c>
      <c r="P55" s="315">
        <v>135.80000000000001</v>
      </c>
      <c r="Q55" s="315">
        <v>151.65</v>
      </c>
      <c r="R55" s="315">
        <v>235</v>
      </c>
      <c r="S55" s="315">
        <v>173.1</v>
      </c>
      <c r="T55" s="315">
        <v>184.57</v>
      </c>
      <c r="U55" s="315">
        <v>200.07</v>
      </c>
      <c r="V55" s="315">
        <v>194.07</v>
      </c>
      <c r="W55" s="315">
        <v>176.07</v>
      </c>
      <c r="X55" s="315">
        <v>115</v>
      </c>
      <c r="Y55" s="315">
        <v>154.47999999999999</v>
      </c>
      <c r="Z55" s="663">
        <f t="shared" si="7"/>
        <v>34.330434782608691</v>
      </c>
      <c r="AA55" s="663">
        <f t="shared" si="8"/>
        <v>-16.453642443799467</v>
      </c>
      <c r="AB55" s="663">
        <f t="shared" si="9"/>
        <v>14.600519253560185</v>
      </c>
    </row>
    <row r="56" spans="1:28" ht="18" customHeight="1" thickBot="1">
      <c r="A56" s="320" t="s">
        <v>18</v>
      </c>
      <c r="B56" s="312" t="s">
        <v>47</v>
      </c>
      <c r="C56" s="315"/>
      <c r="D56" s="315"/>
      <c r="E56" s="315"/>
      <c r="F56" s="315"/>
      <c r="G56" s="315"/>
      <c r="H56" s="315"/>
      <c r="I56" s="315"/>
      <c r="J56" s="315"/>
      <c r="K56" s="315"/>
      <c r="L56" s="315"/>
      <c r="M56" s="315">
        <v>14.77</v>
      </c>
      <c r="N56" s="315">
        <v>15.440000000000001</v>
      </c>
      <c r="O56" s="315">
        <v>10.91</v>
      </c>
      <c r="P56" s="315">
        <v>14.059999999999999</v>
      </c>
      <c r="Q56" s="315">
        <v>13.89</v>
      </c>
      <c r="R56" s="315">
        <v>12.1</v>
      </c>
      <c r="S56" s="315">
        <v>12.5</v>
      </c>
      <c r="T56" s="315">
        <v>11.71</v>
      </c>
      <c r="U56" s="315">
        <v>12.36</v>
      </c>
      <c r="V56" s="315">
        <v>11.870000000000001</v>
      </c>
      <c r="W56" s="315">
        <v>11.86</v>
      </c>
      <c r="X56" s="315">
        <v>10.15</v>
      </c>
      <c r="Y56" s="315">
        <v>8.42</v>
      </c>
      <c r="Z56" s="663">
        <f t="shared" si="7"/>
        <v>-17.044334975369459</v>
      </c>
      <c r="AA56" s="663">
        <f t="shared" si="8"/>
        <v>-28.724604966139957</v>
      </c>
      <c r="AB56" s="663">
        <f t="shared" si="9"/>
        <v>8.6566448688316644</v>
      </c>
    </row>
    <row r="57" spans="1:28" ht="18" customHeight="1" thickBot="1">
      <c r="A57" s="320" t="s">
        <v>19</v>
      </c>
      <c r="B57" s="312" t="s">
        <v>48</v>
      </c>
      <c r="C57" s="315"/>
      <c r="D57" s="315"/>
      <c r="E57" s="315"/>
      <c r="F57" s="315"/>
      <c r="G57" s="315"/>
      <c r="H57" s="315"/>
      <c r="I57" s="315"/>
      <c r="J57" s="315"/>
      <c r="K57" s="315"/>
      <c r="L57" s="315"/>
      <c r="M57" s="315">
        <v>815</v>
      </c>
      <c r="N57" s="315">
        <v>815</v>
      </c>
      <c r="O57" s="315">
        <v>805</v>
      </c>
      <c r="P57" s="315">
        <v>855</v>
      </c>
      <c r="Q57" s="315">
        <v>900</v>
      </c>
      <c r="R57" s="315">
        <v>890</v>
      </c>
      <c r="S57" s="315">
        <v>890</v>
      </c>
      <c r="T57" s="315">
        <v>910</v>
      </c>
      <c r="U57" s="315">
        <v>910</v>
      </c>
      <c r="V57" s="315">
        <v>910</v>
      </c>
      <c r="W57" s="315">
        <v>910</v>
      </c>
      <c r="X57" s="315">
        <v>880</v>
      </c>
      <c r="Y57" s="315">
        <v>880</v>
      </c>
      <c r="Z57" s="663">
        <f t="shared" si="7"/>
        <v>0</v>
      </c>
      <c r="AA57" s="663">
        <f t="shared" si="8"/>
        <v>-3.2967032967032961</v>
      </c>
      <c r="AB57" s="663">
        <f t="shared" si="9"/>
        <v>12.725096442602535</v>
      </c>
    </row>
    <row r="58" spans="1:28" ht="18" customHeight="1" thickBot="1">
      <c r="A58" s="320" t="s">
        <v>20</v>
      </c>
      <c r="B58" s="312" t="s">
        <v>49</v>
      </c>
      <c r="C58" s="315"/>
      <c r="D58" s="315"/>
      <c r="E58" s="315"/>
      <c r="F58" s="315"/>
      <c r="G58" s="315"/>
      <c r="H58" s="315"/>
      <c r="I58" s="315"/>
      <c r="J58" s="315"/>
      <c r="K58" s="315"/>
      <c r="L58" s="315"/>
      <c r="M58" s="315">
        <v>44.24</v>
      </c>
      <c r="N58" s="315">
        <v>50.39</v>
      </c>
      <c r="O58" s="315">
        <v>52.03</v>
      </c>
      <c r="P58" s="315">
        <v>53.33</v>
      </c>
      <c r="Q58" s="315">
        <v>57.25</v>
      </c>
      <c r="R58" s="315">
        <v>55.67</v>
      </c>
      <c r="S58" s="315">
        <v>55.07</v>
      </c>
      <c r="T58" s="315">
        <v>54.26</v>
      </c>
      <c r="U58" s="315">
        <v>58.15</v>
      </c>
      <c r="V58" s="315">
        <v>58.33</v>
      </c>
      <c r="W58" s="315">
        <v>58.67</v>
      </c>
      <c r="X58" s="315">
        <v>59.77</v>
      </c>
      <c r="Y58" s="315">
        <v>51.98</v>
      </c>
      <c r="Z58" s="663">
        <f t="shared" si="7"/>
        <v>-13.033294294796727</v>
      </c>
      <c r="AA58" s="663">
        <f t="shared" si="8"/>
        <v>-10.967741935483877</v>
      </c>
      <c r="AB58" s="663">
        <f t="shared" si="9"/>
        <v>13.267829481087624</v>
      </c>
    </row>
    <row r="59" spans="1:28" ht="18" customHeight="1" thickBot="1">
      <c r="A59" s="320" t="s">
        <v>21</v>
      </c>
      <c r="B59" s="312" t="s">
        <v>50</v>
      </c>
      <c r="C59" s="315"/>
      <c r="D59" s="315"/>
      <c r="E59" s="315"/>
      <c r="F59" s="315"/>
      <c r="G59" s="315"/>
      <c r="H59" s="315"/>
      <c r="I59" s="315"/>
      <c r="J59" s="315"/>
      <c r="K59" s="315"/>
      <c r="L59" s="315"/>
      <c r="M59" s="315">
        <v>249.74</v>
      </c>
      <c r="N59" s="315">
        <v>758</v>
      </c>
      <c r="O59" s="315">
        <v>770.6</v>
      </c>
      <c r="P59" s="315">
        <v>745.4</v>
      </c>
      <c r="Q59" s="315">
        <v>812.9</v>
      </c>
      <c r="R59" s="315">
        <v>865.6</v>
      </c>
      <c r="S59" s="315">
        <v>926.11</v>
      </c>
      <c r="T59" s="315">
        <v>939.83</v>
      </c>
      <c r="U59" s="315">
        <v>958.89</v>
      </c>
      <c r="V59" s="315">
        <v>954</v>
      </c>
      <c r="W59" s="315">
        <v>834.2</v>
      </c>
      <c r="X59" s="315">
        <v>955</v>
      </c>
      <c r="Y59" s="315">
        <v>753.6</v>
      </c>
      <c r="Z59" s="663">
        <f t="shared" si="7"/>
        <v>-21.089005235602087</v>
      </c>
      <c r="AA59" s="663">
        <f t="shared" si="8"/>
        <v>-20.64110529585831</v>
      </c>
      <c r="AB59" s="663">
        <f t="shared" si="9"/>
        <v>13.725754463552796</v>
      </c>
    </row>
    <row r="60" spans="1:28" ht="18" customHeight="1" thickBot="1">
      <c r="A60" s="320" t="s">
        <v>22</v>
      </c>
      <c r="B60" s="312" t="s">
        <v>51</v>
      </c>
      <c r="C60" s="315"/>
      <c r="D60" s="315"/>
      <c r="E60" s="315"/>
      <c r="F60" s="315"/>
      <c r="G60" s="315"/>
      <c r="H60" s="315"/>
      <c r="I60" s="315"/>
      <c r="J60" s="315"/>
      <c r="K60" s="315"/>
      <c r="L60" s="315"/>
      <c r="M60" s="315">
        <v>1374</v>
      </c>
      <c r="N60" s="315">
        <v>1160</v>
      </c>
      <c r="O60" s="315">
        <v>1285.52</v>
      </c>
      <c r="P60" s="315">
        <v>1094.3399999999999</v>
      </c>
      <c r="Q60" s="315">
        <v>1286.17</v>
      </c>
      <c r="R60" s="315">
        <v>1756.64</v>
      </c>
      <c r="S60" s="315">
        <v>1693.8600000000001</v>
      </c>
      <c r="T60" s="315">
        <v>1651.21</v>
      </c>
      <c r="U60" s="315">
        <v>1303.6500000000001</v>
      </c>
      <c r="V60" s="315">
        <v>1501.27</v>
      </c>
      <c r="W60" s="315">
        <v>1405.91</v>
      </c>
      <c r="X60" s="315">
        <v>1745.99</v>
      </c>
      <c r="Y60" s="315">
        <v>1502.62</v>
      </c>
      <c r="Z60" s="663">
        <f t="shared" si="7"/>
        <v>-13.938796900325901</v>
      </c>
      <c r="AA60" s="663">
        <f t="shared" si="8"/>
        <v>-1.1085054152891627</v>
      </c>
      <c r="AB60" s="663">
        <f t="shared" si="9"/>
        <v>13.118595845668013</v>
      </c>
    </row>
    <row r="61" spans="1:28" ht="18" customHeight="1" thickBot="1">
      <c r="A61" s="320" t="s">
        <v>23</v>
      </c>
      <c r="B61" s="312" t="s">
        <v>52</v>
      </c>
      <c r="C61" s="315"/>
      <c r="D61" s="315"/>
      <c r="E61" s="315"/>
      <c r="F61" s="315"/>
      <c r="G61" s="315"/>
      <c r="H61" s="315"/>
      <c r="I61" s="315"/>
      <c r="J61" s="315"/>
      <c r="K61" s="315"/>
      <c r="L61" s="315"/>
      <c r="M61" s="315">
        <v>414.5</v>
      </c>
      <c r="N61" s="315">
        <v>590.08000000000004</v>
      </c>
      <c r="O61" s="315">
        <v>453.13</v>
      </c>
      <c r="P61" s="315">
        <v>509.22</v>
      </c>
      <c r="Q61" s="315">
        <v>473.86</v>
      </c>
      <c r="R61" s="315">
        <v>468.75</v>
      </c>
      <c r="S61" s="315">
        <v>425.61</v>
      </c>
      <c r="T61" s="315">
        <v>435.06</v>
      </c>
      <c r="U61" s="315">
        <v>464.04</v>
      </c>
      <c r="V61" s="315">
        <v>436.55</v>
      </c>
      <c r="W61" s="315">
        <v>493.72</v>
      </c>
      <c r="X61" s="315">
        <v>500.2</v>
      </c>
      <c r="Y61" s="315">
        <v>438.85</v>
      </c>
      <c r="Z61" s="663">
        <f t="shared" si="7"/>
        <v>-12.26509396241503</v>
      </c>
      <c r="AA61" s="663">
        <f t="shared" si="8"/>
        <v>-5.5769520407943691</v>
      </c>
      <c r="AB61" s="663">
        <f t="shared" si="9"/>
        <v>11.914209933998476</v>
      </c>
    </row>
    <row r="62" spans="1:28" ht="18" customHeight="1" thickBot="1">
      <c r="A62" s="320" t="s">
        <v>24</v>
      </c>
      <c r="B62" s="312" t="s">
        <v>53</v>
      </c>
      <c r="C62" s="315"/>
      <c r="D62" s="315"/>
      <c r="E62" s="315"/>
      <c r="F62" s="315"/>
      <c r="G62" s="315"/>
      <c r="H62" s="315"/>
      <c r="I62" s="315"/>
      <c r="J62" s="315"/>
      <c r="K62" s="315"/>
      <c r="L62" s="315"/>
      <c r="M62" s="315">
        <v>3.77</v>
      </c>
      <c r="N62" s="315">
        <v>5.51</v>
      </c>
      <c r="O62" s="315">
        <v>7.31</v>
      </c>
      <c r="P62" s="315">
        <v>0</v>
      </c>
      <c r="Q62" s="315">
        <v>6.61</v>
      </c>
      <c r="R62" s="315">
        <v>8.6999999999999993</v>
      </c>
      <c r="S62" s="315">
        <v>8.7100000000000009</v>
      </c>
      <c r="T62" s="315">
        <v>8.4</v>
      </c>
      <c r="U62" s="315">
        <v>8.39</v>
      </c>
      <c r="V62" s="315">
        <v>9.01</v>
      </c>
      <c r="W62" s="315">
        <v>10.24</v>
      </c>
      <c r="X62" s="315">
        <v>8.77</v>
      </c>
      <c r="Y62" s="315">
        <v>8.77</v>
      </c>
      <c r="Z62" s="663">
        <f t="shared" si="7"/>
        <v>0</v>
      </c>
      <c r="AA62" s="663">
        <f t="shared" si="8"/>
        <v>0.49656226126812975</v>
      </c>
      <c r="AB62" s="663">
        <f t="shared" si="9"/>
        <v>17.028406794118677</v>
      </c>
    </row>
    <row r="63" spans="1:28" ht="18" customHeight="1" thickBot="1">
      <c r="A63" s="320" t="s">
        <v>25</v>
      </c>
      <c r="B63" s="312" t="s">
        <v>54</v>
      </c>
      <c r="C63" s="315"/>
      <c r="D63" s="315"/>
      <c r="E63" s="315"/>
      <c r="F63" s="315"/>
      <c r="G63" s="315"/>
      <c r="H63" s="315"/>
      <c r="I63" s="315"/>
      <c r="J63" s="315"/>
      <c r="K63" s="315"/>
      <c r="L63" s="315"/>
      <c r="M63" s="315">
        <v>10.47</v>
      </c>
      <c r="N63" s="315">
        <v>19.09</v>
      </c>
      <c r="O63" s="315">
        <v>14.25</v>
      </c>
      <c r="P63" s="315">
        <v>9.73</v>
      </c>
      <c r="Q63" s="315">
        <v>21.46</v>
      </c>
      <c r="R63" s="315">
        <v>19.509999999999998</v>
      </c>
      <c r="S63" s="315">
        <v>18.920000000000002</v>
      </c>
      <c r="T63" s="315">
        <v>21.97</v>
      </c>
      <c r="U63" s="315">
        <v>36.58</v>
      </c>
      <c r="V63" s="315">
        <v>39.68</v>
      </c>
      <c r="W63" s="315">
        <v>30.73</v>
      </c>
      <c r="X63" s="315">
        <v>38.54</v>
      </c>
      <c r="Y63" s="315">
        <v>21.65</v>
      </c>
      <c r="Z63" s="663">
        <f t="shared" si="7"/>
        <v>-43.824597820446286</v>
      </c>
      <c r="AA63" s="663">
        <f t="shared" si="8"/>
        <v>-38.639584317430305</v>
      </c>
      <c r="AB63" s="663">
        <f t="shared" si="9"/>
        <v>22.20461293387277</v>
      </c>
    </row>
    <row r="64" spans="1:28" ht="18" customHeight="1" thickBot="1">
      <c r="A64" s="320" t="s">
        <v>26</v>
      </c>
      <c r="B64" s="312" t="s">
        <v>55</v>
      </c>
      <c r="C64" s="315"/>
      <c r="D64" s="315"/>
      <c r="E64" s="315"/>
      <c r="F64" s="315"/>
      <c r="G64" s="315"/>
      <c r="H64" s="315"/>
      <c r="I64" s="315"/>
      <c r="J64" s="315"/>
      <c r="K64" s="315"/>
      <c r="L64" s="315"/>
      <c r="M64" s="315">
        <v>39.200000000000003</v>
      </c>
      <c r="N64" s="315">
        <v>40.159999999999997</v>
      </c>
      <c r="O64" s="315">
        <v>38.35</v>
      </c>
      <c r="P64" s="315">
        <v>38.340000000000003</v>
      </c>
      <c r="Q64" s="315">
        <v>39.89</v>
      </c>
      <c r="R64" s="315">
        <v>38.89</v>
      </c>
      <c r="S64" s="315">
        <v>40.619999999999997</v>
      </c>
      <c r="T64" s="315">
        <v>39.39</v>
      </c>
      <c r="U64" s="315">
        <v>39.32</v>
      </c>
      <c r="V64" s="315">
        <v>40.450000000000003</v>
      </c>
      <c r="W64" s="315">
        <v>41.25</v>
      </c>
      <c r="X64" s="315">
        <v>37.590000000000003</v>
      </c>
      <c r="Y64" s="315">
        <v>43.13</v>
      </c>
      <c r="Z64" s="663">
        <f t="shared" si="7"/>
        <v>14.737962223995748</v>
      </c>
      <c r="AA64" s="663">
        <f t="shared" si="8"/>
        <v>8.5850956696878136</v>
      </c>
      <c r="AB64" s="663">
        <f t="shared" si="9"/>
        <v>11.932733087130011</v>
      </c>
    </row>
    <row r="65" spans="1:28" ht="18" customHeight="1" thickBot="1">
      <c r="A65" s="320" t="s">
        <v>27</v>
      </c>
      <c r="B65" s="312" t="s">
        <v>56</v>
      </c>
      <c r="C65" s="315"/>
      <c r="D65" s="315"/>
      <c r="E65" s="315"/>
      <c r="F65" s="315"/>
      <c r="G65" s="315"/>
      <c r="H65" s="315"/>
      <c r="I65" s="315"/>
      <c r="J65" s="315"/>
      <c r="K65" s="315"/>
      <c r="L65" s="315"/>
      <c r="M65" s="315">
        <v>13.77</v>
      </c>
      <c r="N65" s="315">
        <v>13.54</v>
      </c>
      <c r="O65" s="315">
        <v>14.49</v>
      </c>
      <c r="P65" s="315">
        <v>15.09</v>
      </c>
      <c r="Q65" s="315">
        <v>14.58</v>
      </c>
      <c r="R65" s="315">
        <v>14.79</v>
      </c>
      <c r="S65" s="315">
        <v>14.62</v>
      </c>
      <c r="T65" s="315">
        <v>14.45</v>
      </c>
      <c r="U65" s="315">
        <v>18.23</v>
      </c>
      <c r="V65" s="315">
        <v>16.899999999999999</v>
      </c>
      <c r="W65" s="315">
        <v>19.05</v>
      </c>
      <c r="X65" s="315">
        <v>17.46</v>
      </c>
      <c r="Y65" s="315">
        <v>15</v>
      </c>
      <c r="Z65" s="663">
        <f t="shared" si="7"/>
        <v>-14.089347079037806</v>
      </c>
      <c r="AA65" s="663">
        <f t="shared" si="8"/>
        <v>-14.432401597261846</v>
      </c>
      <c r="AB65" s="663">
        <f t="shared" si="9"/>
        <v>14.339667001052137</v>
      </c>
    </row>
    <row r="66" spans="1:28" ht="18" customHeight="1">
      <c r="A66" s="510"/>
      <c r="B66" s="510"/>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661"/>
      <c r="AA66" s="661"/>
      <c r="AB66" s="661"/>
    </row>
    <row r="67" spans="1:28" ht="18" customHeight="1">
      <c r="A67" s="504" t="s">
        <v>1011</v>
      </c>
      <c r="B67" s="510"/>
      <c r="C67" s="507"/>
      <c r="D67" s="507"/>
      <c r="E67" s="507"/>
      <c r="F67" s="507"/>
      <c r="G67" s="507"/>
      <c r="H67" s="507"/>
      <c r="I67" s="507"/>
      <c r="J67" s="507"/>
      <c r="K67" s="507"/>
      <c r="L67" s="507"/>
      <c r="M67" s="507"/>
      <c r="N67" s="507"/>
      <c r="O67" s="507"/>
      <c r="P67" s="507"/>
      <c r="Q67" s="507"/>
      <c r="R67" s="507"/>
      <c r="S67" s="507"/>
      <c r="T67" s="511"/>
      <c r="U67" s="507"/>
      <c r="V67" s="507"/>
      <c r="W67" s="507"/>
      <c r="X67" s="507"/>
      <c r="Y67" s="507"/>
      <c r="Z67" s="661"/>
      <c r="AA67" s="661"/>
      <c r="AB67" s="661"/>
    </row>
    <row r="68" spans="1:28" ht="18" customHeight="1">
      <c r="A68" s="215"/>
      <c r="B68" s="211"/>
      <c r="C68" s="771" t="s">
        <v>1011</v>
      </c>
      <c r="D68" s="772"/>
      <c r="E68" s="772"/>
      <c r="F68" s="772"/>
      <c r="G68" s="772"/>
      <c r="H68" s="772"/>
      <c r="I68" s="772"/>
      <c r="J68" s="772"/>
      <c r="K68" s="772"/>
      <c r="L68" s="772"/>
      <c r="M68" s="772"/>
      <c r="N68" s="772"/>
      <c r="O68" s="772"/>
      <c r="P68" s="772"/>
      <c r="Q68" s="772"/>
      <c r="R68" s="772"/>
      <c r="S68" s="772"/>
      <c r="T68" s="772"/>
      <c r="U68" s="772"/>
      <c r="V68" s="772"/>
      <c r="W68" s="772"/>
      <c r="X68" s="772"/>
      <c r="Y68" s="774"/>
      <c r="Z68" s="767" t="s">
        <v>58</v>
      </c>
      <c r="AA68" s="768"/>
      <c r="AB68" s="255" t="str">
        <f>AB$3</f>
        <v xml:space="preserve">Annual rate of change
</v>
      </c>
    </row>
    <row r="69" spans="1:28" ht="26.25" thickBot="1">
      <c r="A69" s="536"/>
      <c r="B69" s="537"/>
      <c r="C69" s="540">
        <v>2000</v>
      </c>
      <c r="D69" s="539">
        <v>2001</v>
      </c>
      <c r="E69" s="538">
        <v>2002</v>
      </c>
      <c r="F69" s="539">
        <v>2003</v>
      </c>
      <c r="G69" s="538">
        <v>2004</v>
      </c>
      <c r="H69" s="539">
        <v>2005</v>
      </c>
      <c r="I69" s="538">
        <v>2006</v>
      </c>
      <c r="J69" s="539">
        <v>2007</v>
      </c>
      <c r="K69" s="538">
        <v>2008</v>
      </c>
      <c r="L69" s="539">
        <v>2009</v>
      </c>
      <c r="M69" s="538">
        <v>2010</v>
      </c>
      <c r="N69" s="539">
        <v>2011</v>
      </c>
      <c r="O69" s="538">
        <v>2012</v>
      </c>
      <c r="P69" s="540">
        <v>2013</v>
      </c>
      <c r="Q69" s="538">
        <v>2014</v>
      </c>
      <c r="R69" s="539">
        <v>2015</v>
      </c>
      <c r="S69" s="538">
        <v>2016</v>
      </c>
      <c r="T69" s="538">
        <v>2017</v>
      </c>
      <c r="U69" s="538">
        <v>2018</v>
      </c>
      <c r="V69" s="538">
        <v>2019</v>
      </c>
      <c r="W69" s="538">
        <v>2020</v>
      </c>
      <c r="X69" s="538">
        <v>2021</v>
      </c>
      <c r="Y69" s="538">
        <v>2022</v>
      </c>
      <c r="Z69" s="213" t="str">
        <f>Z4</f>
        <v>2022/2021</v>
      </c>
      <c r="AA69" s="557" t="str">
        <f t="shared" ref="AA69:AB69" si="10">AA4</f>
        <v>2022/5-year average</v>
      </c>
      <c r="AB69" s="547" t="str">
        <f t="shared" si="10"/>
        <v>2012-2022</v>
      </c>
    </row>
    <row r="70" spans="1:28" ht="18" customHeight="1" thickBot="1">
      <c r="A70" s="335" t="s">
        <v>373</v>
      </c>
      <c r="B70" s="335"/>
      <c r="C70" s="336" t="str">
        <f t="shared" ref="C70:Y70" si="11">IF(ISNUMBER(C38/C5),C38/C5,":")</f>
        <v>:</v>
      </c>
      <c r="D70" s="336" t="str">
        <f t="shared" si="11"/>
        <v>:</v>
      </c>
      <c r="E70" s="336" t="str">
        <f t="shared" si="11"/>
        <v>:</v>
      </c>
      <c r="F70" s="336" t="str">
        <f t="shared" si="11"/>
        <v>:</v>
      </c>
      <c r="G70" s="336" t="str">
        <f t="shared" si="11"/>
        <v>:</v>
      </c>
      <c r="H70" s="336" t="str">
        <f t="shared" si="11"/>
        <v>:</v>
      </c>
      <c r="I70" s="336" t="str">
        <f t="shared" si="11"/>
        <v>:</v>
      </c>
      <c r="J70" s="336" t="str">
        <f t="shared" si="11"/>
        <v>:</v>
      </c>
      <c r="K70" s="336" t="str">
        <f t="shared" si="11"/>
        <v>:</v>
      </c>
      <c r="L70" s="336" t="str">
        <f t="shared" si="11"/>
        <v>:</v>
      </c>
      <c r="M70" s="336">
        <f t="shared" si="11"/>
        <v>63.776619647743459</v>
      </c>
      <c r="N70" s="336">
        <f t="shared" si="11"/>
        <v>62.174907498330661</v>
      </c>
      <c r="O70" s="336">
        <f t="shared" si="11"/>
        <v>66.493826741504591</v>
      </c>
      <c r="P70" s="336">
        <f t="shared" si="11"/>
        <v>63.776814850153947</v>
      </c>
      <c r="Q70" s="336">
        <f t="shared" si="11"/>
        <v>68.792152797386152</v>
      </c>
      <c r="R70" s="336">
        <f t="shared" si="11"/>
        <v>72.085227174383391</v>
      </c>
      <c r="S70" s="336">
        <f t="shared" si="11"/>
        <v>71.651010709504661</v>
      </c>
      <c r="T70" s="336">
        <f t="shared" si="11"/>
        <v>73.661563281439072</v>
      </c>
      <c r="U70" s="336">
        <f t="shared" si="11"/>
        <v>69.601467468470759</v>
      </c>
      <c r="V70" s="336">
        <f t="shared" si="11"/>
        <v>71.243381716217897</v>
      </c>
      <c r="W70" s="336">
        <f t="shared" si="11"/>
        <v>74.208398734455329</v>
      </c>
      <c r="X70" s="336">
        <f t="shared" si="11"/>
        <v>80.99217511560569</v>
      </c>
      <c r="Y70" s="336">
        <f t="shared" si="11"/>
        <v>77.856553579011944</v>
      </c>
      <c r="Z70" s="673">
        <f t="shared" ref="Z70:Z97" si="12">IF(ISNUMBER(Y70),(Y70/X70-1)*100,":")</f>
        <v>-3.8715117011218103</v>
      </c>
      <c r="AA70" s="677">
        <f t="shared" ref="AA70:AA97" si="13">IF(ISNUMBER(Y70),(Y70/((SUM(T70:X70)-MIN(T70:X70)-MAX(T70:X70))/3)-1)*100,":")</f>
        <v>6.5976433742884089</v>
      </c>
      <c r="AB70" s="696">
        <f>((((SUM(U70:Y70)-MIN(U70:Y70)-MAX(U70:Y70))/3)/((SUM(K70:O70)-MIN(K70:O70)-MAX(K70:O70))/3))^(1/($Y$4-$O$4))-1)*100</f>
        <v>13.350735764393784</v>
      </c>
    </row>
    <row r="71" spans="1:28" ht="18" customHeight="1" thickBot="1">
      <c r="A71" s="320" t="s">
        <v>3</v>
      </c>
      <c r="B71" s="312" t="s">
        <v>30</v>
      </c>
      <c r="C71" s="315" t="str">
        <f t="shared" ref="C71:X71" si="14">IF(ISNUMBER(C39/C6),C39/C6,":")</f>
        <v>:</v>
      </c>
      <c r="D71" s="315" t="str">
        <f t="shared" si="14"/>
        <v>:</v>
      </c>
      <c r="E71" s="315" t="str">
        <f t="shared" si="14"/>
        <v>:</v>
      </c>
      <c r="F71" s="315" t="str">
        <f t="shared" si="14"/>
        <v>:</v>
      </c>
      <c r="G71" s="315" t="str">
        <f t="shared" si="14"/>
        <v>:</v>
      </c>
      <c r="H71" s="315" t="str">
        <f t="shared" si="14"/>
        <v>:</v>
      </c>
      <c r="I71" s="315" t="str">
        <f t="shared" si="14"/>
        <v>:</v>
      </c>
      <c r="J71" s="315" t="str">
        <f t="shared" si="14"/>
        <v>:</v>
      </c>
      <c r="K71" s="315" t="str">
        <f t="shared" si="14"/>
        <v>:</v>
      </c>
      <c r="L71" s="315" t="str">
        <f t="shared" si="14"/>
        <v>:</v>
      </c>
      <c r="M71" s="315">
        <f t="shared" si="14"/>
        <v>474.33333333333337</v>
      </c>
      <c r="N71" s="315">
        <f t="shared" si="14"/>
        <v>464.76595744680856</v>
      </c>
      <c r="O71" s="315">
        <f t="shared" si="14"/>
        <v>482.97916666666669</v>
      </c>
      <c r="P71" s="315">
        <f t="shared" si="14"/>
        <v>480.38461538461542</v>
      </c>
      <c r="Q71" s="315">
        <f t="shared" si="14"/>
        <v>488.7254901960784</v>
      </c>
      <c r="R71" s="315">
        <f t="shared" si="14"/>
        <v>496.1764705882353</v>
      </c>
      <c r="S71" s="315">
        <f t="shared" si="14"/>
        <v>508.90196078431376</v>
      </c>
      <c r="T71" s="315">
        <f t="shared" si="14"/>
        <v>492.23076923076923</v>
      </c>
      <c r="U71" s="315">
        <f t="shared" si="14"/>
        <v>470.32727272727271</v>
      </c>
      <c r="V71" s="315">
        <f t="shared" si="14"/>
        <v>473.92982456140351</v>
      </c>
      <c r="W71" s="315">
        <f t="shared" si="14"/>
        <v>502.41935483870969</v>
      </c>
      <c r="X71" s="315">
        <f t="shared" si="14"/>
        <v>448.6825396825397</v>
      </c>
      <c r="Y71" s="315">
        <f>IF(ISNUMBER(Y39/Y6),Y39/Y6,":")</f>
        <v>453.01612903225805</v>
      </c>
      <c r="Z71" s="663">
        <f t="shared" si="12"/>
        <v>0.96584755733630789</v>
      </c>
      <c r="AA71" s="663">
        <f t="shared" si="13"/>
        <v>-5.3908899077793393</v>
      </c>
      <c r="AB71" s="694">
        <f t="shared" ref="AB71:AB97" si="15">((((SUM(U71:Y71)-MIN(U71:Y71)-MAX(U71:Y71))/3)/((SUM(K71:O71)-MIN(K71:O71)-MAX(K71:O71))/3))^(1/($Y$4-$O$4))-1)*100</f>
        <v>11.408869981229941</v>
      </c>
    </row>
    <row r="72" spans="1:28" ht="18" customHeight="1" thickBot="1">
      <c r="A72" s="320" t="s">
        <v>4</v>
      </c>
      <c r="B72" s="312" t="s">
        <v>31</v>
      </c>
      <c r="C72" s="315" t="str">
        <f t="shared" ref="C72:Y72" si="16">IF(ISNUMBER(C40/C7),C40/C7,":")</f>
        <v>:</v>
      </c>
      <c r="D72" s="315" t="str">
        <f t="shared" si="16"/>
        <v>:</v>
      </c>
      <c r="E72" s="315" t="str">
        <f t="shared" si="16"/>
        <v>:</v>
      </c>
      <c r="F72" s="315" t="str">
        <f t="shared" si="16"/>
        <v>:</v>
      </c>
      <c r="G72" s="315" t="str">
        <f t="shared" si="16"/>
        <v>:</v>
      </c>
      <c r="H72" s="315" t="str">
        <f t="shared" si="16"/>
        <v>:</v>
      </c>
      <c r="I72" s="315" t="str">
        <f t="shared" si="16"/>
        <v>:</v>
      </c>
      <c r="J72" s="315" t="str">
        <f t="shared" si="16"/>
        <v>:</v>
      </c>
      <c r="K72" s="315" t="str">
        <f t="shared" si="16"/>
        <v>:</v>
      </c>
      <c r="L72" s="315" t="str">
        <f t="shared" si="16"/>
        <v>:</v>
      </c>
      <c r="M72" s="315">
        <f t="shared" si="16"/>
        <v>34.787965616045845</v>
      </c>
      <c r="N72" s="315">
        <f t="shared" si="16"/>
        <v>25.813953488372093</v>
      </c>
      <c r="O72" s="315">
        <f t="shared" si="16"/>
        <v>26.755882352941178</v>
      </c>
      <c r="P72" s="315">
        <f t="shared" si="16"/>
        <v>28.560526315789474</v>
      </c>
      <c r="Q72" s="315">
        <f t="shared" si="16"/>
        <v>41.337047353760447</v>
      </c>
      <c r="R72" s="315">
        <f t="shared" si="16"/>
        <v>45.500000000000007</v>
      </c>
      <c r="S72" s="315">
        <f t="shared" si="16"/>
        <v>39.528571428571425</v>
      </c>
      <c r="T72" s="315">
        <f t="shared" si="16"/>
        <v>29.616766467065869</v>
      </c>
      <c r="U72" s="315">
        <f t="shared" si="16"/>
        <v>32.807522123893811</v>
      </c>
      <c r="V72" s="315">
        <f t="shared" si="16"/>
        <v>28.157281553398054</v>
      </c>
      <c r="W72" s="315">
        <f t="shared" si="16"/>
        <v>41.902912621359228</v>
      </c>
      <c r="X72" s="315">
        <f t="shared" si="16"/>
        <v>43.736156351791529</v>
      </c>
      <c r="Y72" s="315">
        <f t="shared" si="16"/>
        <v>34.074074074074069</v>
      </c>
      <c r="Z72" s="663">
        <f t="shared" si="12"/>
        <v>-22.091749901387203</v>
      </c>
      <c r="AA72" s="663">
        <f t="shared" si="13"/>
        <v>-2.0176703349041092</v>
      </c>
      <c r="AB72" s="663">
        <f t="shared" si="15"/>
        <v>15.057458783296095</v>
      </c>
    </row>
    <row r="73" spans="1:28" ht="18" customHeight="1" thickBot="1">
      <c r="A73" s="320" t="s">
        <v>340</v>
      </c>
      <c r="B73" s="312" t="s">
        <v>32</v>
      </c>
      <c r="C73" s="315" t="str">
        <f t="shared" ref="C73:Y73" si="17">IF(ISNUMBER(C41/C8),C41/C8,":")</f>
        <v>:</v>
      </c>
      <c r="D73" s="315" t="str">
        <f t="shared" si="17"/>
        <v>:</v>
      </c>
      <c r="E73" s="315" t="str">
        <f t="shared" si="17"/>
        <v>:</v>
      </c>
      <c r="F73" s="315" t="str">
        <f t="shared" si="17"/>
        <v>:</v>
      </c>
      <c r="G73" s="315" t="str">
        <f t="shared" si="17"/>
        <v>:</v>
      </c>
      <c r="H73" s="315" t="str">
        <f t="shared" si="17"/>
        <v>:</v>
      </c>
      <c r="I73" s="315" t="str">
        <f t="shared" si="17"/>
        <v>:</v>
      </c>
      <c r="J73" s="315" t="str">
        <f t="shared" si="17"/>
        <v>:</v>
      </c>
      <c r="K73" s="315" t="str">
        <f t="shared" si="17"/>
        <v>:</v>
      </c>
      <c r="L73" s="315" t="str">
        <f t="shared" si="17"/>
        <v>:</v>
      </c>
      <c r="M73" s="315">
        <f t="shared" si="17"/>
        <v>18.564102564102566</v>
      </c>
      <c r="N73" s="315">
        <f t="shared" si="17"/>
        <v>37.853658536585364</v>
      </c>
      <c r="O73" s="315">
        <f t="shared" si="17"/>
        <v>35.05263157894737</v>
      </c>
      <c r="P73" s="315">
        <f t="shared" si="17"/>
        <v>26.741935483870964</v>
      </c>
      <c r="Q73" s="315">
        <f t="shared" si="17"/>
        <v>30.357142857142854</v>
      </c>
      <c r="R73" s="315">
        <f t="shared" si="17"/>
        <v>27.749999999999996</v>
      </c>
      <c r="S73" s="315">
        <f t="shared" si="17"/>
        <v>42.205882352941174</v>
      </c>
      <c r="T73" s="315">
        <f t="shared" si="17"/>
        <v>124.25</v>
      </c>
      <c r="U73" s="315">
        <f t="shared" si="17"/>
        <v>116.93333333333334</v>
      </c>
      <c r="V73" s="315">
        <f t="shared" si="17"/>
        <v>222.62499999999997</v>
      </c>
      <c r="W73" s="315">
        <f t="shared" si="17"/>
        <v>129.73076923076925</v>
      </c>
      <c r="X73" s="315">
        <f t="shared" si="17"/>
        <v>145.65384615384613</v>
      </c>
      <c r="Y73" s="315">
        <f t="shared" si="17"/>
        <v>41.904761904761912</v>
      </c>
      <c r="Z73" s="663">
        <f t="shared" si="12"/>
        <v>-71.229896764620818</v>
      </c>
      <c r="AA73" s="663">
        <f t="shared" si="13"/>
        <v>-68.542693531866334</v>
      </c>
      <c r="AB73" s="663">
        <f t="shared" si="15"/>
        <v>27.318570829155476</v>
      </c>
    </row>
    <row r="74" spans="1:28" ht="18" customHeight="1" thickBot="1">
      <c r="A74" s="320" t="s">
        <v>5</v>
      </c>
      <c r="B74" s="312" t="s">
        <v>33</v>
      </c>
      <c r="C74" s="315" t="str">
        <f t="shared" ref="C74:Y74" si="18">IF(ISNUMBER(C42/C9),C42/C9,":")</f>
        <v>:</v>
      </c>
      <c r="D74" s="315" t="str">
        <f t="shared" si="18"/>
        <v>:</v>
      </c>
      <c r="E74" s="315" t="str">
        <f t="shared" si="18"/>
        <v>:</v>
      </c>
      <c r="F74" s="315" t="str">
        <f t="shared" si="18"/>
        <v>:</v>
      </c>
      <c r="G74" s="315" t="str">
        <f t="shared" si="18"/>
        <v>:</v>
      </c>
      <c r="H74" s="315" t="str">
        <f t="shared" si="18"/>
        <v>:</v>
      </c>
      <c r="I74" s="315" t="str">
        <f t="shared" si="18"/>
        <v>:</v>
      </c>
      <c r="J74" s="315" t="str">
        <f t="shared" si="18"/>
        <v>:</v>
      </c>
      <c r="K74" s="315" t="str">
        <f t="shared" si="18"/>
        <v>:</v>
      </c>
      <c r="L74" s="315" t="str">
        <f t="shared" si="18"/>
        <v>:</v>
      </c>
      <c r="M74" s="315">
        <f t="shared" si="18"/>
        <v>375</v>
      </c>
      <c r="N74" s="315">
        <f t="shared" si="18"/>
        <v>331</v>
      </c>
      <c r="O74" s="315">
        <f t="shared" si="18"/>
        <v>331</v>
      </c>
      <c r="P74" s="315">
        <f t="shared" si="18"/>
        <v>312.5</v>
      </c>
      <c r="Q74" s="315">
        <f t="shared" si="18"/>
        <v>318.75</v>
      </c>
      <c r="R74" s="315">
        <f t="shared" si="18"/>
        <v>352.66666666666669</v>
      </c>
      <c r="S74" s="315">
        <f t="shared" si="18"/>
        <v>363.33333333333337</v>
      </c>
      <c r="T74" s="315">
        <f t="shared" si="18"/>
        <v>392</v>
      </c>
      <c r="U74" s="315">
        <f t="shared" si="18"/>
        <v>392</v>
      </c>
      <c r="V74" s="315">
        <f t="shared" si="18"/>
        <v>392</v>
      </c>
      <c r="W74" s="315">
        <f t="shared" si="18"/>
        <v>392</v>
      </c>
      <c r="X74" s="315">
        <f t="shared" si="18"/>
        <v>379.66666666666669</v>
      </c>
      <c r="Y74" s="315">
        <f t="shared" si="18"/>
        <v>392</v>
      </c>
      <c r="Z74" s="663">
        <f t="shared" si="12"/>
        <v>3.2484635645302795</v>
      </c>
      <c r="AA74" s="663">
        <f t="shared" si="13"/>
        <v>0</v>
      </c>
      <c r="AB74" s="663">
        <f t="shared" si="15"/>
        <v>13.516223075846966</v>
      </c>
    </row>
    <row r="75" spans="1:28" ht="18" customHeight="1" thickBot="1">
      <c r="A75" s="320" t="s">
        <v>28</v>
      </c>
      <c r="B75" s="312" t="s">
        <v>34</v>
      </c>
      <c r="C75" s="315" t="str">
        <f t="shared" ref="C75:Y75" si="19">IF(ISNUMBER(C43/C10),C43/C10,":")</f>
        <v>:</v>
      </c>
      <c r="D75" s="315" t="str">
        <f t="shared" si="19"/>
        <v>:</v>
      </c>
      <c r="E75" s="315" t="str">
        <f t="shared" si="19"/>
        <v>:</v>
      </c>
      <c r="F75" s="315" t="str">
        <f t="shared" si="19"/>
        <v>:</v>
      </c>
      <c r="G75" s="315" t="str">
        <f t="shared" si="19"/>
        <v>:</v>
      </c>
      <c r="H75" s="315" t="str">
        <f t="shared" si="19"/>
        <v>:</v>
      </c>
      <c r="I75" s="315" t="str">
        <f t="shared" si="19"/>
        <v>:</v>
      </c>
      <c r="J75" s="315" t="str">
        <f t="shared" si="19"/>
        <v>:</v>
      </c>
      <c r="K75" s="315" t="str">
        <f t="shared" si="19"/>
        <v>:</v>
      </c>
      <c r="L75" s="315" t="str">
        <f t="shared" si="19"/>
        <v>:</v>
      </c>
      <c r="M75" s="315">
        <f t="shared" si="19"/>
        <v>229.03125000000003</v>
      </c>
      <c r="N75" s="315">
        <f t="shared" si="19"/>
        <v>239.75</v>
      </c>
      <c r="O75" s="315">
        <f t="shared" si="19"/>
        <v>191.21875</v>
      </c>
      <c r="P75" s="315">
        <f t="shared" si="19"/>
        <v>209.87878787878788</v>
      </c>
      <c r="Q75" s="315">
        <f t="shared" si="19"/>
        <v>256.06060606060606</v>
      </c>
      <c r="R75" s="315">
        <f t="shared" si="19"/>
        <v>245.21212121212122</v>
      </c>
      <c r="S75" s="315">
        <f t="shared" si="19"/>
        <v>250.85294117647058</v>
      </c>
      <c r="T75" s="315">
        <f t="shared" si="19"/>
        <v>260.97297297297297</v>
      </c>
      <c r="U75" s="315">
        <f t="shared" si="19"/>
        <v>258.17499999999995</v>
      </c>
      <c r="V75" s="315">
        <f t="shared" si="19"/>
        <v>273.56410256410254</v>
      </c>
      <c r="W75" s="315">
        <f t="shared" si="19"/>
        <v>268.73684210526318</v>
      </c>
      <c r="X75" s="315">
        <f t="shared" si="19"/>
        <v>254.42499999999998</v>
      </c>
      <c r="Y75" s="315">
        <f t="shared" si="19"/>
        <v>254.42499999999998</v>
      </c>
      <c r="Z75" s="663">
        <f t="shared" si="12"/>
        <v>0</v>
      </c>
      <c r="AA75" s="663">
        <f t="shared" si="13"/>
        <v>-3.1235295575270494</v>
      </c>
      <c r="AB75" s="663">
        <f t="shared" si="15"/>
        <v>13.056192690043101</v>
      </c>
    </row>
    <row r="76" spans="1:28" ht="18" customHeight="1" thickBot="1">
      <c r="A76" s="320" t="s">
        <v>6</v>
      </c>
      <c r="B76" s="312" t="s">
        <v>35</v>
      </c>
      <c r="C76" s="315" t="str">
        <f t="shared" ref="C76:Y76" si="20">IF(ISNUMBER(C44/C11),C44/C11,":")</f>
        <v>:</v>
      </c>
      <c r="D76" s="315" t="str">
        <f t="shared" si="20"/>
        <v>:</v>
      </c>
      <c r="E76" s="315" t="str">
        <f t="shared" si="20"/>
        <v>:</v>
      </c>
      <c r="F76" s="315" t="str">
        <f t="shared" si="20"/>
        <v>:</v>
      </c>
      <c r="G76" s="315" t="str">
        <f t="shared" si="20"/>
        <v>:</v>
      </c>
      <c r="H76" s="315" t="str">
        <f t="shared" si="20"/>
        <v>:</v>
      </c>
      <c r="I76" s="315" t="str">
        <f t="shared" si="20"/>
        <v>:</v>
      </c>
      <c r="J76" s="315" t="str">
        <f t="shared" si="20"/>
        <v>:</v>
      </c>
      <c r="K76" s="315" t="str">
        <f t="shared" si="20"/>
        <v>:</v>
      </c>
      <c r="L76" s="315" t="str">
        <f t="shared" si="20"/>
        <v>:</v>
      </c>
      <c r="M76" s="315" t="str">
        <f t="shared" si="20"/>
        <v>:</v>
      </c>
      <c r="N76" s="315" t="str">
        <f t="shared" si="20"/>
        <v>:</v>
      </c>
      <c r="O76" s="315">
        <f t="shared" si="20"/>
        <v>130</v>
      </c>
      <c r="P76" s="315" t="str">
        <f t="shared" si="20"/>
        <v>:</v>
      </c>
      <c r="Q76" s="315" t="str">
        <f t="shared" si="20"/>
        <v>:</v>
      </c>
      <c r="R76" s="315" t="str">
        <f t="shared" si="20"/>
        <v>:</v>
      </c>
      <c r="S76" s="315">
        <f t="shared" si="20"/>
        <v>36</v>
      </c>
      <c r="T76" s="315" t="str">
        <f t="shared" si="20"/>
        <v>:</v>
      </c>
      <c r="U76" s="315" t="str">
        <f t="shared" si="20"/>
        <v>:</v>
      </c>
      <c r="V76" s="315" t="str">
        <f t="shared" si="20"/>
        <v>:</v>
      </c>
      <c r="W76" s="315">
        <f t="shared" si="20"/>
        <v>51</v>
      </c>
      <c r="X76" s="315">
        <f t="shared" si="20"/>
        <v>83</v>
      </c>
      <c r="Y76" s="315">
        <f t="shared" si="20"/>
        <v>83</v>
      </c>
      <c r="Z76" s="663"/>
      <c r="AA76" s="663"/>
      <c r="AB76" s="663"/>
    </row>
    <row r="77" spans="1:28" ht="18" customHeight="1" thickBot="1">
      <c r="A77" s="320" t="s">
        <v>7</v>
      </c>
      <c r="B77" s="312" t="s">
        <v>36</v>
      </c>
      <c r="C77" s="315" t="str">
        <f t="shared" ref="C77:Y77" si="21">IF(ISNUMBER(C45/C12),C45/C12,":")</f>
        <v>:</v>
      </c>
      <c r="D77" s="315" t="str">
        <f t="shared" si="21"/>
        <v>:</v>
      </c>
      <c r="E77" s="315" t="str">
        <f t="shared" si="21"/>
        <v>:</v>
      </c>
      <c r="F77" s="315" t="str">
        <f t="shared" si="21"/>
        <v>:</v>
      </c>
      <c r="G77" s="315" t="str">
        <f t="shared" si="21"/>
        <v>:</v>
      </c>
      <c r="H77" s="315" t="str">
        <f t="shared" si="21"/>
        <v>:</v>
      </c>
      <c r="I77" s="315" t="str">
        <f t="shared" si="21"/>
        <v>:</v>
      </c>
      <c r="J77" s="315" t="str">
        <f t="shared" si="21"/>
        <v>:</v>
      </c>
      <c r="K77" s="315" t="str">
        <f t="shared" si="21"/>
        <v>:</v>
      </c>
      <c r="L77" s="315" t="str">
        <f t="shared" si="21"/>
        <v>:</v>
      </c>
      <c r="M77" s="315">
        <f t="shared" si="21"/>
        <v>466</v>
      </c>
      <c r="N77" s="315">
        <f t="shared" si="21"/>
        <v>466</v>
      </c>
      <c r="O77" s="315">
        <f t="shared" si="21"/>
        <v>466</v>
      </c>
      <c r="P77" s="315">
        <f t="shared" si="21"/>
        <v>466</v>
      </c>
      <c r="Q77" s="315">
        <f t="shared" si="21"/>
        <v>425</v>
      </c>
      <c r="R77" s="315">
        <f t="shared" si="21"/>
        <v>442.99999999999994</v>
      </c>
      <c r="S77" s="315">
        <f t="shared" si="21"/>
        <v>398</v>
      </c>
      <c r="T77" s="315">
        <f t="shared" si="21"/>
        <v>378</v>
      </c>
      <c r="U77" s="315">
        <f t="shared" si="21"/>
        <v>392</v>
      </c>
      <c r="V77" s="315">
        <f t="shared" si="21"/>
        <v>373</v>
      </c>
      <c r="W77" s="315">
        <f t="shared" si="21"/>
        <v>371</v>
      </c>
      <c r="X77" s="315">
        <f t="shared" si="21"/>
        <v>377</v>
      </c>
      <c r="Y77" s="315">
        <f t="shared" si="21"/>
        <v>374</v>
      </c>
      <c r="Z77" s="663">
        <f t="shared" si="12"/>
        <v>-0.79575596816976457</v>
      </c>
      <c r="AA77" s="663">
        <f t="shared" si="13"/>
        <v>-0.53191489361702482</v>
      </c>
      <c r="AB77" s="663">
        <f t="shared" si="15"/>
        <v>9.2038725529257839</v>
      </c>
    </row>
    <row r="78" spans="1:28" ht="18" customHeight="1" thickBot="1">
      <c r="A78" s="320" t="s">
        <v>8</v>
      </c>
      <c r="B78" s="312" t="s">
        <v>37</v>
      </c>
      <c r="C78" s="315" t="str">
        <f t="shared" ref="C78:Y78" si="22">IF(ISNUMBER(C46/C13),C46/C13,":")</f>
        <v>:</v>
      </c>
      <c r="D78" s="315" t="str">
        <f t="shared" si="22"/>
        <v>:</v>
      </c>
      <c r="E78" s="315" t="str">
        <f t="shared" si="22"/>
        <v>:</v>
      </c>
      <c r="F78" s="315" t="str">
        <f t="shared" si="22"/>
        <v>:</v>
      </c>
      <c r="G78" s="315" t="str">
        <f t="shared" si="22"/>
        <v>:</v>
      </c>
      <c r="H78" s="315" t="str">
        <f t="shared" si="22"/>
        <v>:</v>
      </c>
      <c r="I78" s="315" t="str">
        <f t="shared" si="22"/>
        <v>:</v>
      </c>
      <c r="J78" s="315" t="str">
        <f t="shared" si="22"/>
        <v>:</v>
      </c>
      <c r="K78" s="315" t="str">
        <f t="shared" si="22"/>
        <v>:</v>
      </c>
      <c r="L78" s="315" t="str">
        <f t="shared" si="22"/>
        <v>:</v>
      </c>
      <c r="M78" s="315">
        <f t="shared" si="22"/>
        <v>67.240909090909099</v>
      </c>
      <c r="N78" s="315">
        <f t="shared" si="22"/>
        <v>49.014191586416622</v>
      </c>
      <c r="O78" s="315">
        <f t="shared" si="22"/>
        <v>64.79349186483104</v>
      </c>
      <c r="P78" s="315">
        <f t="shared" si="22"/>
        <v>67.049219687875151</v>
      </c>
      <c r="Q78" s="315">
        <f t="shared" si="22"/>
        <v>65.742757821552715</v>
      </c>
      <c r="R78" s="315">
        <f t="shared" si="22"/>
        <v>70.717377049180328</v>
      </c>
      <c r="S78" s="315">
        <f t="shared" si="22"/>
        <v>71.717344753747327</v>
      </c>
      <c r="T78" s="315">
        <f t="shared" si="22"/>
        <v>70.594594594594597</v>
      </c>
      <c r="U78" s="315">
        <f t="shared" si="22"/>
        <v>53.202871410736577</v>
      </c>
      <c r="V78" s="315">
        <f t="shared" si="22"/>
        <v>57.508327781479018</v>
      </c>
      <c r="W78" s="315">
        <f t="shared" si="22"/>
        <v>60.460176991150441</v>
      </c>
      <c r="X78" s="315">
        <f t="shared" si="22"/>
        <v>76.288432267884318</v>
      </c>
      <c r="Y78" s="315">
        <f t="shared" si="22"/>
        <v>50.259374999999999</v>
      </c>
      <c r="Z78" s="663">
        <f t="shared" si="12"/>
        <v>-34.119271420448307</v>
      </c>
      <c r="AA78" s="663">
        <f t="shared" si="13"/>
        <v>-20.038371502177277</v>
      </c>
      <c r="AB78" s="663">
        <f t="shared" si="15"/>
        <v>10.202126694298697</v>
      </c>
    </row>
    <row r="79" spans="1:28" ht="18" customHeight="1" thickBot="1">
      <c r="A79" s="320" t="s">
        <v>9</v>
      </c>
      <c r="B79" s="312" t="s">
        <v>38</v>
      </c>
      <c r="C79" s="315" t="str">
        <f t="shared" ref="C79:Y79" si="23">IF(ISNUMBER(C47/C14),C47/C14,":")</f>
        <v>:</v>
      </c>
      <c r="D79" s="315" t="str">
        <f t="shared" si="23"/>
        <v>:</v>
      </c>
      <c r="E79" s="315" t="str">
        <f t="shared" si="23"/>
        <v>:</v>
      </c>
      <c r="F79" s="315" t="str">
        <f t="shared" si="23"/>
        <v>:</v>
      </c>
      <c r="G79" s="315" t="str">
        <f t="shared" si="23"/>
        <v>:</v>
      </c>
      <c r="H79" s="315" t="str">
        <f t="shared" si="23"/>
        <v>:</v>
      </c>
      <c r="I79" s="315" t="str">
        <f t="shared" si="23"/>
        <v>:</v>
      </c>
      <c r="J79" s="315" t="str">
        <f t="shared" si="23"/>
        <v>:</v>
      </c>
      <c r="K79" s="315" t="str">
        <f t="shared" si="23"/>
        <v>:</v>
      </c>
      <c r="L79" s="315" t="str">
        <f t="shared" si="23"/>
        <v>:</v>
      </c>
      <c r="M79" s="315">
        <f t="shared" si="23"/>
        <v>74.237556942804105</v>
      </c>
      <c r="N79" s="315">
        <f t="shared" si="23"/>
        <v>75.471093749999994</v>
      </c>
      <c r="O79" s="315">
        <f t="shared" si="23"/>
        <v>83.242336967702116</v>
      </c>
      <c r="P79" s="315">
        <f t="shared" si="23"/>
        <v>81.012441012441016</v>
      </c>
      <c r="Q79" s="315">
        <f t="shared" si="23"/>
        <v>89.29461187214612</v>
      </c>
      <c r="R79" s="315">
        <f t="shared" si="23"/>
        <v>87.469120935833473</v>
      </c>
      <c r="S79" s="315">
        <f t="shared" si="23"/>
        <v>85.177136479591823</v>
      </c>
      <c r="T79" s="315">
        <f t="shared" si="23"/>
        <v>90.585045193097784</v>
      </c>
      <c r="U79" s="315">
        <f t="shared" si="23"/>
        <v>86.580438268305713</v>
      </c>
      <c r="V79" s="315">
        <f t="shared" si="23"/>
        <v>88.898840885142249</v>
      </c>
      <c r="W79" s="315">
        <f t="shared" si="23"/>
        <v>79.32486028483865</v>
      </c>
      <c r="X79" s="315">
        <f t="shared" si="23"/>
        <v>86.846016752806989</v>
      </c>
      <c r="Y79" s="315">
        <f t="shared" si="23"/>
        <v>100.70776255707763</v>
      </c>
      <c r="Z79" s="663">
        <f t="shared" si="12"/>
        <v>15.9612914012232</v>
      </c>
      <c r="AA79" s="663">
        <f t="shared" si="13"/>
        <v>15.171236775884633</v>
      </c>
      <c r="AB79" s="663">
        <f t="shared" si="15"/>
        <v>13.267666323438121</v>
      </c>
    </row>
    <row r="80" spans="1:28" ht="18" customHeight="1" thickBot="1">
      <c r="A80" s="320" t="s">
        <v>10</v>
      </c>
      <c r="B80" s="312" t="s">
        <v>39</v>
      </c>
      <c r="C80" s="315" t="str">
        <f t="shared" ref="C80:Y80" si="24">IF(ISNUMBER(C48/C15),C48/C15,":")</f>
        <v>:</v>
      </c>
      <c r="D80" s="315" t="str">
        <f t="shared" si="24"/>
        <v>:</v>
      </c>
      <c r="E80" s="315" t="str">
        <f t="shared" si="24"/>
        <v>:</v>
      </c>
      <c r="F80" s="315" t="str">
        <f t="shared" si="24"/>
        <v>:</v>
      </c>
      <c r="G80" s="315" t="str">
        <f t="shared" si="24"/>
        <v>:</v>
      </c>
      <c r="H80" s="315" t="str">
        <f t="shared" si="24"/>
        <v>:</v>
      </c>
      <c r="I80" s="315" t="str">
        <f t="shared" si="24"/>
        <v>:</v>
      </c>
      <c r="J80" s="315" t="str">
        <f t="shared" si="24"/>
        <v>:</v>
      </c>
      <c r="K80" s="315" t="str">
        <f t="shared" si="24"/>
        <v>:</v>
      </c>
      <c r="L80" s="315" t="str">
        <f t="shared" si="24"/>
        <v>:</v>
      </c>
      <c r="M80" s="315">
        <f t="shared" si="24"/>
        <v>132.8549747048904</v>
      </c>
      <c r="N80" s="315">
        <f t="shared" si="24"/>
        <v>128.66943521594686</v>
      </c>
      <c r="O80" s="315">
        <f t="shared" si="24"/>
        <v>143.6061185468451</v>
      </c>
      <c r="P80" s="315">
        <f t="shared" si="24"/>
        <v>126.54391891891892</v>
      </c>
      <c r="Q80" s="315">
        <f t="shared" si="24"/>
        <v>135.21097770154373</v>
      </c>
      <c r="R80" s="315">
        <f t="shared" si="24"/>
        <v>138.43057996485061</v>
      </c>
      <c r="S80" s="315">
        <f t="shared" si="24"/>
        <v>148.14513274336281</v>
      </c>
      <c r="T80" s="315">
        <f t="shared" si="24"/>
        <v>137.15826086956523</v>
      </c>
      <c r="U80" s="315">
        <f t="shared" si="24"/>
        <v>120.72648083623693</v>
      </c>
      <c r="V80" s="315">
        <f t="shared" si="24"/>
        <v>123.72084805653709</v>
      </c>
      <c r="W80" s="315">
        <f t="shared" si="24"/>
        <v>112.00336134453781</v>
      </c>
      <c r="X80" s="315">
        <f t="shared" si="24"/>
        <v>119.2250803858521</v>
      </c>
      <c r="Y80" s="315">
        <f t="shared" si="24"/>
        <v>129.98698884758366</v>
      </c>
      <c r="Z80" s="663">
        <f t="shared" si="12"/>
        <v>9.0265474570471618</v>
      </c>
      <c r="AA80" s="663">
        <f t="shared" si="13"/>
        <v>7.2286367052893485</v>
      </c>
      <c r="AB80" s="663">
        <f t="shared" si="15"/>
        <v>10.594429653740001</v>
      </c>
    </row>
    <row r="81" spans="1:28" ht="18" customHeight="1" thickBot="1">
      <c r="A81" s="320" t="s">
        <v>11</v>
      </c>
      <c r="B81" s="312" t="s">
        <v>40</v>
      </c>
      <c r="C81" s="315" t="str">
        <f t="shared" ref="C81:Y81" si="25">IF(ISNUMBER(C49/C16),C49/C16,":")</f>
        <v>:</v>
      </c>
      <c r="D81" s="315" t="str">
        <f t="shared" si="25"/>
        <v>:</v>
      </c>
      <c r="E81" s="315" t="str">
        <f t="shared" si="25"/>
        <v>:</v>
      </c>
      <c r="F81" s="315" t="str">
        <f t="shared" si="25"/>
        <v>:</v>
      </c>
      <c r="G81" s="315" t="str">
        <f t="shared" si="25"/>
        <v>:</v>
      </c>
      <c r="H81" s="315" t="str">
        <f t="shared" si="25"/>
        <v>:</v>
      </c>
      <c r="I81" s="315" t="str">
        <f t="shared" si="25"/>
        <v>:</v>
      </c>
      <c r="J81" s="315" t="str">
        <f t="shared" si="25"/>
        <v>:</v>
      </c>
      <c r="K81" s="315" t="str">
        <f t="shared" si="25"/>
        <v>:</v>
      </c>
      <c r="L81" s="315" t="str">
        <f t="shared" si="25"/>
        <v>:</v>
      </c>
      <c r="M81" s="315">
        <f t="shared" si="25"/>
        <v>44.56</v>
      </c>
      <c r="N81" s="315">
        <f t="shared" si="25"/>
        <v>39.31666666666667</v>
      </c>
      <c r="O81" s="315">
        <f t="shared" si="25"/>
        <v>40.977777777777781</v>
      </c>
      <c r="P81" s="315">
        <f t="shared" si="25"/>
        <v>44.879310344827594</v>
      </c>
      <c r="Q81" s="315">
        <f t="shared" si="25"/>
        <v>60.562499999999993</v>
      </c>
      <c r="R81" s="315">
        <f t="shared" si="25"/>
        <v>86.357142857142847</v>
      </c>
      <c r="S81" s="315">
        <f t="shared" si="25"/>
        <v>66.405405405405403</v>
      </c>
      <c r="T81" s="315">
        <f t="shared" si="25"/>
        <v>72.13333333333334</v>
      </c>
      <c r="U81" s="315">
        <f t="shared" si="25"/>
        <v>44.224489795918373</v>
      </c>
      <c r="V81" s="315">
        <f t="shared" si="25"/>
        <v>75.40625</v>
      </c>
      <c r="W81" s="315">
        <f t="shared" si="25"/>
        <v>89.724999999999994</v>
      </c>
      <c r="X81" s="315">
        <f t="shared" si="25"/>
        <v>80.068965517241381</v>
      </c>
      <c r="Y81" s="315">
        <f t="shared" si="25"/>
        <v>63.793103448275865</v>
      </c>
      <c r="Z81" s="663">
        <f t="shared" si="12"/>
        <v>-20.327304048234275</v>
      </c>
      <c r="AA81" s="663">
        <f t="shared" si="13"/>
        <v>-15.917345235363566</v>
      </c>
      <c r="AB81" s="663">
        <f t="shared" si="15"/>
        <v>18.261327147588304</v>
      </c>
    </row>
    <row r="82" spans="1:28" ht="18" customHeight="1" thickBot="1">
      <c r="A82" s="320" t="s">
        <v>12</v>
      </c>
      <c r="B82" s="312" t="s">
        <v>41</v>
      </c>
      <c r="C82" s="315" t="str">
        <f t="shared" ref="C82:Y82" si="26">IF(ISNUMBER(C50/C17),C50/C17,":")</f>
        <v>:</v>
      </c>
      <c r="D82" s="315" t="str">
        <f t="shared" si="26"/>
        <v>:</v>
      </c>
      <c r="E82" s="315" t="str">
        <f t="shared" si="26"/>
        <v>:</v>
      </c>
      <c r="F82" s="315" t="str">
        <f t="shared" si="26"/>
        <v>:</v>
      </c>
      <c r="G82" s="315" t="str">
        <f t="shared" si="26"/>
        <v>:</v>
      </c>
      <c r="H82" s="315" t="str">
        <f t="shared" si="26"/>
        <v>:</v>
      </c>
      <c r="I82" s="315" t="str">
        <f t="shared" si="26"/>
        <v>:</v>
      </c>
      <c r="J82" s="315" t="str">
        <f t="shared" si="26"/>
        <v>:</v>
      </c>
      <c r="K82" s="315" t="str">
        <f t="shared" si="26"/>
        <v>:</v>
      </c>
      <c r="L82" s="315" t="str">
        <f t="shared" si="26"/>
        <v>:</v>
      </c>
      <c r="M82" s="315">
        <f t="shared" si="26"/>
        <v>51.419117151994612</v>
      </c>
      <c r="N82" s="315">
        <f t="shared" si="26"/>
        <v>58.667274041241086</v>
      </c>
      <c r="O82" s="315">
        <f t="shared" si="26"/>
        <v>59.019882416984217</v>
      </c>
      <c r="P82" s="315">
        <f t="shared" si="26"/>
        <v>53.363590713310224</v>
      </c>
      <c r="Q82" s="315">
        <f t="shared" si="26"/>
        <v>57.247721850450979</v>
      </c>
      <c r="R82" s="315">
        <f t="shared" si="26"/>
        <v>60.063123717111395</v>
      </c>
      <c r="S82" s="315">
        <f t="shared" si="26"/>
        <v>59.256529728689628</v>
      </c>
      <c r="T82" s="315">
        <f t="shared" si="26"/>
        <v>61.56138345864661</v>
      </c>
      <c r="U82" s="315">
        <f t="shared" si="26"/>
        <v>58.050750849727052</v>
      </c>
      <c r="V82" s="315">
        <f t="shared" si="26"/>
        <v>59.074858614421331</v>
      </c>
      <c r="W82" s="315">
        <f t="shared" si="26"/>
        <v>62.290391862096612</v>
      </c>
      <c r="X82" s="315">
        <f t="shared" si="26"/>
        <v>69.813241230648629</v>
      </c>
      <c r="Y82" s="315">
        <f t="shared" si="26"/>
        <v>65.6911355389541</v>
      </c>
      <c r="Z82" s="663">
        <f t="shared" si="12"/>
        <v>-5.9044754534113952</v>
      </c>
      <c r="AA82" s="663">
        <f t="shared" si="13"/>
        <v>7.7335773240717831</v>
      </c>
      <c r="AB82" s="663">
        <f t="shared" si="15"/>
        <v>12.294287265112036</v>
      </c>
    </row>
    <row r="83" spans="1:28" ht="18" customHeight="1" thickBot="1">
      <c r="A83" s="320" t="s">
        <v>13</v>
      </c>
      <c r="B83" s="312" t="s">
        <v>42</v>
      </c>
      <c r="C83" s="315" t="str">
        <f t="shared" ref="C83:Y83" si="27">IF(ISNUMBER(C51/C18),C51/C18,":")</f>
        <v>:</v>
      </c>
      <c r="D83" s="315" t="str">
        <f t="shared" si="27"/>
        <v>:</v>
      </c>
      <c r="E83" s="315" t="str">
        <f t="shared" si="27"/>
        <v>:</v>
      </c>
      <c r="F83" s="315" t="str">
        <f t="shared" si="27"/>
        <v>:</v>
      </c>
      <c r="G83" s="315" t="str">
        <f t="shared" si="27"/>
        <v>:</v>
      </c>
      <c r="H83" s="315" t="str">
        <f t="shared" si="27"/>
        <v>:</v>
      </c>
      <c r="I83" s="315" t="str">
        <f t="shared" si="27"/>
        <v>:</v>
      </c>
      <c r="J83" s="315" t="str">
        <f t="shared" si="27"/>
        <v>:</v>
      </c>
      <c r="K83" s="315" t="str">
        <f t="shared" si="27"/>
        <v>:</v>
      </c>
      <c r="L83" s="315" t="str">
        <f t="shared" si="27"/>
        <v>:</v>
      </c>
      <c r="M83" s="315">
        <f t="shared" si="27"/>
        <v>87.238095238095241</v>
      </c>
      <c r="N83" s="315">
        <f t="shared" si="27"/>
        <v>85.850000000000009</v>
      </c>
      <c r="O83" s="315">
        <f t="shared" si="27"/>
        <v>78.949999999999989</v>
      </c>
      <c r="P83" s="315">
        <f t="shared" si="27"/>
        <v>63.238095238095241</v>
      </c>
      <c r="Q83" s="315">
        <f t="shared" si="27"/>
        <v>78.857142857142847</v>
      </c>
      <c r="R83" s="315">
        <f t="shared" si="27"/>
        <v>59.481481481481474</v>
      </c>
      <c r="S83" s="315">
        <f t="shared" si="27"/>
        <v>60.727272727272727</v>
      </c>
      <c r="T83" s="315">
        <f t="shared" si="27"/>
        <v>58.5</v>
      </c>
      <c r="U83" s="315">
        <f t="shared" si="27"/>
        <v>53.586206896551722</v>
      </c>
      <c r="V83" s="315">
        <f t="shared" si="27"/>
        <v>57.642857142857139</v>
      </c>
      <c r="W83" s="315">
        <f t="shared" si="27"/>
        <v>52.833333333333336</v>
      </c>
      <c r="X83" s="315">
        <f t="shared" si="27"/>
        <v>58.230769230769234</v>
      </c>
      <c r="Y83" s="315">
        <f t="shared" si="27"/>
        <v>57.407407407407405</v>
      </c>
      <c r="Z83" s="663">
        <f t="shared" si="12"/>
        <v>-1.4139635011497731</v>
      </c>
      <c r="AA83" s="663">
        <f t="shared" si="13"/>
        <v>1.6301142865164264</v>
      </c>
      <c r="AB83" s="663">
        <f t="shared" si="15"/>
        <v>6.9845638968476065</v>
      </c>
    </row>
    <row r="84" spans="1:28" ht="18" customHeight="1" thickBot="1">
      <c r="A84" s="320" t="s">
        <v>14</v>
      </c>
      <c r="B84" s="312" t="s">
        <v>43</v>
      </c>
      <c r="C84" s="315" t="str">
        <f t="shared" ref="C84:Y84" si="28">IF(ISNUMBER(C52/C19),C52/C19,":")</f>
        <v>:</v>
      </c>
      <c r="D84" s="315" t="str">
        <f t="shared" si="28"/>
        <v>:</v>
      </c>
      <c r="E84" s="315" t="str">
        <f t="shared" si="28"/>
        <v>:</v>
      </c>
      <c r="F84" s="315" t="str">
        <f t="shared" si="28"/>
        <v>:</v>
      </c>
      <c r="G84" s="315" t="str">
        <f t="shared" si="28"/>
        <v>:</v>
      </c>
      <c r="H84" s="315" t="str">
        <f t="shared" si="28"/>
        <v>:</v>
      </c>
      <c r="I84" s="315" t="str">
        <f t="shared" si="28"/>
        <v>:</v>
      </c>
      <c r="J84" s="315" t="str">
        <f t="shared" si="28"/>
        <v>:</v>
      </c>
      <c r="K84" s="315" t="str">
        <f t="shared" si="28"/>
        <v>:</v>
      </c>
      <c r="L84" s="315" t="str">
        <f t="shared" si="28"/>
        <v>:</v>
      </c>
      <c r="M84" s="315" t="str">
        <f t="shared" si="28"/>
        <v>:</v>
      </c>
      <c r="N84" s="315" t="str">
        <f t="shared" si="28"/>
        <v>:</v>
      </c>
      <c r="O84" s="315" t="str">
        <f t="shared" si="28"/>
        <v>:</v>
      </c>
      <c r="P84" s="315" t="str">
        <f t="shared" si="28"/>
        <v>:</v>
      </c>
      <c r="Q84" s="315" t="str">
        <f t="shared" si="28"/>
        <v>:</v>
      </c>
      <c r="R84" s="315" t="str">
        <f t="shared" si="28"/>
        <v>:</v>
      </c>
      <c r="S84" s="315" t="str">
        <f t="shared" si="28"/>
        <v>:</v>
      </c>
      <c r="T84" s="315" t="str">
        <f t="shared" si="28"/>
        <v>:</v>
      </c>
      <c r="U84" s="315" t="str">
        <f t="shared" si="28"/>
        <v>:</v>
      </c>
      <c r="V84" s="315" t="str">
        <f t="shared" si="28"/>
        <v>:</v>
      </c>
      <c r="W84" s="315" t="str">
        <f t="shared" si="28"/>
        <v>:</v>
      </c>
      <c r="X84" s="315" t="str">
        <f t="shared" si="28"/>
        <v>:</v>
      </c>
      <c r="Y84" s="315" t="str">
        <f t="shared" si="28"/>
        <v>:</v>
      </c>
      <c r="Z84" s="663" t="str">
        <f t="shared" si="12"/>
        <v>:</v>
      </c>
      <c r="AA84" s="663" t="str">
        <f t="shared" si="13"/>
        <v>:</v>
      </c>
      <c r="AB84" s="663"/>
    </row>
    <row r="85" spans="1:28" ht="18" customHeight="1" thickBot="1">
      <c r="A85" s="320" t="s">
        <v>15</v>
      </c>
      <c r="B85" s="312" t="s">
        <v>44</v>
      </c>
      <c r="C85" s="315" t="str">
        <f t="shared" ref="C85:Y85" si="29">IF(ISNUMBER(C53/C20),C53/C20,":")</f>
        <v>:</v>
      </c>
      <c r="D85" s="315" t="str">
        <f t="shared" si="29"/>
        <v>:</v>
      </c>
      <c r="E85" s="315" t="str">
        <f t="shared" si="29"/>
        <v>:</v>
      </c>
      <c r="F85" s="315" t="str">
        <f t="shared" si="29"/>
        <v>:</v>
      </c>
      <c r="G85" s="315" t="str">
        <f t="shared" si="29"/>
        <v>:</v>
      </c>
      <c r="H85" s="315" t="str">
        <f t="shared" si="29"/>
        <v>:</v>
      </c>
      <c r="I85" s="315" t="str">
        <f t="shared" si="29"/>
        <v>:</v>
      </c>
      <c r="J85" s="315" t="str">
        <f t="shared" si="29"/>
        <v>:</v>
      </c>
      <c r="K85" s="315" t="str">
        <f t="shared" si="29"/>
        <v>:</v>
      </c>
      <c r="L85" s="315" t="str">
        <f t="shared" si="29"/>
        <v>:</v>
      </c>
      <c r="M85" s="315">
        <f t="shared" si="29"/>
        <v>19.154929577464788</v>
      </c>
      <c r="N85" s="315">
        <f t="shared" si="29"/>
        <v>23.174603174603174</v>
      </c>
      <c r="O85" s="315">
        <f t="shared" si="29"/>
        <v>19.827586206896552</v>
      </c>
      <c r="P85" s="315">
        <f t="shared" si="29"/>
        <v>20.000000000000004</v>
      </c>
      <c r="Q85" s="315">
        <f t="shared" si="29"/>
        <v>22.037037037037035</v>
      </c>
      <c r="R85" s="315">
        <f t="shared" si="29"/>
        <v>15.63265306122449</v>
      </c>
      <c r="S85" s="315">
        <f t="shared" si="29"/>
        <v>20.000000000000004</v>
      </c>
      <c r="T85" s="315">
        <f t="shared" si="29"/>
        <v>21.490909090909089</v>
      </c>
      <c r="U85" s="315">
        <f t="shared" si="29"/>
        <v>21.385964912280702</v>
      </c>
      <c r="V85" s="315">
        <f t="shared" si="29"/>
        <v>20.910714285714285</v>
      </c>
      <c r="W85" s="315">
        <f t="shared" si="29"/>
        <v>17.102941176470587</v>
      </c>
      <c r="X85" s="315">
        <f t="shared" si="29"/>
        <v>19.375</v>
      </c>
      <c r="Y85" s="315">
        <f t="shared" si="29"/>
        <v>18.285714285714288</v>
      </c>
      <c r="Z85" s="663">
        <f t="shared" si="12"/>
        <v>-5.6221198156681922</v>
      </c>
      <c r="AA85" s="663">
        <f t="shared" si="13"/>
        <v>-11.049701304506865</v>
      </c>
      <c r="AB85" s="663">
        <f t="shared" si="15"/>
        <v>11.440126651604942</v>
      </c>
    </row>
    <row r="86" spans="1:28" ht="18" customHeight="1" thickBot="1">
      <c r="A86" s="320" t="s">
        <v>16</v>
      </c>
      <c r="B86" s="312" t="s">
        <v>45</v>
      </c>
      <c r="C86" s="315" t="str">
        <f t="shared" ref="C86:Y86" si="30">IF(ISNUMBER(C54/C21),C54/C21,":")</f>
        <v>:</v>
      </c>
      <c r="D86" s="315" t="str">
        <f t="shared" si="30"/>
        <v>:</v>
      </c>
      <c r="E86" s="315" t="str">
        <f t="shared" si="30"/>
        <v>:</v>
      </c>
      <c r="F86" s="315" t="str">
        <f t="shared" si="30"/>
        <v>:</v>
      </c>
      <c r="G86" s="315" t="str">
        <f t="shared" si="30"/>
        <v>:</v>
      </c>
      <c r="H86" s="315" t="str">
        <f t="shared" si="30"/>
        <v>:</v>
      </c>
      <c r="I86" s="315" t="str">
        <f t="shared" si="30"/>
        <v>:</v>
      </c>
      <c r="J86" s="315" t="str">
        <f t="shared" si="30"/>
        <v>:</v>
      </c>
      <c r="K86" s="315" t="str">
        <f t="shared" si="30"/>
        <v>:</v>
      </c>
      <c r="L86" s="315" t="str">
        <f t="shared" si="30"/>
        <v>:</v>
      </c>
      <c r="M86" s="315" t="str">
        <f t="shared" si="30"/>
        <v>:</v>
      </c>
      <c r="N86" s="315" t="str">
        <f t="shared" si="30"/>
        <v>:</v>
      </c>
      <c r="O86" s="315" t="str">
        <f t="shared" si="30"/>
        <v>:</v>
      </c>
      <c r="P86" s="315" t="str">
        <f t="shared" si="30"/>
        <v>:</v>
      </c>
      <c r="Q86" s="315" t="str">
        <f t="shared" si="30"/>
        <v>:</v>
      </c>
      <c r="R86" s="315" t="str">
        <f t="shared" si="30"/>
        <v>:</v>
      </c>
      <c r="S86" s="315" t="str">
        <f t="shared" si="30"/>
        <v>:</v>
      </c>
      <c r="T86" s="315" t="str">
        <f t="shared" si="30"/>
        <v>:</v>
      </c>
      <c r="U86" s="315" t="str">
        <f t="shared" si="30"/>
        <v>:</v>
      </c>
      <c r="V86" s="315" t="str">
        <f t="shared" si="30"/>
        <v>:</v>
      </c>
      <c r="W86" s="315" t="str">
        <f t="shared" si="30"/>
        <v>:</v>
      </c>
      <c r="X86" s="315" t="str">
        <f t="shared" si="30"/>
        <v>:</v>
      </c>
      <c r="Y86" s="315" t="str">
        <f t="shared" si="30"/>
        <v>:</v>
      </c>
      <c r="Z86" s="663" t="str">
        <f t="shared" si="12"/>
        <v>:</v>
      </c>
      <c r="AA86" s="663" t="str">
        <f t="shared" si="13"/>
        <v>:</v>
      </c>
      <c r="AB86" s="663"/>
    </row>
    <row r="87" spans="1:28" ht="18" customHeight="1" thickBot="1">
      <c r="A87" s="320" t="s">
        <v>17</v>
      </c>
      <c r="B87" s="312" t="s">
        <v>46</v>
      </c>
      <c r="C87" s="315" t="str">
        <f t="shared" ref="C87:Y87" si="31">IF(ISNUMBER(C55/C22),C55/C22,":")</f>
        <v>:</v>
      </c>
      <c r="D87" s="315" t="str">
        <f t="shared" si="31"/>
        <v>:</v>
      </c>
      <c r="E87" s="315" t="str">
        <f t="shared" si="31"/>
        <v>:</v>
      </c>
      <c r="F87" s="315" t="str">
        <f t="shared" si="31"/>
        <v>:</v>
      </c>
      <c r="G87" s="315" t="str">
        <f t="shared" si="31"/>
        <v>:</v>
      </c>
      <c r="H87" s="315" t="str">
        <f t="shared" si="31"/>
        <v>:</v>
      </c>
      <c r="I87" s="315" t="str">
        <f t="shared" si="31"/>
        <v>:</v>
      </c>
      <c r="J87" s="315" t="str">
        <f t="shared" si="31"/>
        <v>:</v>
      </c>
      <c r="K87" s="315" t="str">
        <f t="shared" si="31"/>
        <v>:</v>
      </c>
      <c r="L87" s="315" t="str">
        <f t="shared" si="31"/>
        <v>:</v>
      </c>
      <c r="M87" s="315">
        <f t="shared" si="31"/>
        <v>71.80213903743315</v>
      </c>
      <c r="N87" s="315">
        <f t="shared" si="31"/>
        <v>82.5</v>
      </c>
      <c r="O87" s="315">
        <f t="shared" si="31"/>
        <v>85</v>
      </c>
      <c r="P87" s="315">
        <f t="shared" si="31"/>
        <v>78.045977011494259</v>
      </c>
      <c r="Q87" s="315">
        <f t="shared" si="31"/>
        <v>80.664893617021278</v>
      </c>
      <c r="R87" s="315">
        <f t="shared" si="31"/>
        <v>103.98230088495576</v>
      </c>
      <c r="S87" s="315">
        <f t="shared" si="31"/>
        <v>83.22115384615384</v>
      </c>
      <c r="T87" s="315">
        <f t="shared" si="31"/>
        <v>84.278538812785385</v>
      </c>
      <c r="U87" s="315">
        <f t="shared" si="31"/>
        <v>80.027999999999992</v>
      </c>
      <c r="V87" s="315">
        <f t="shared" si="31"/>
        <v>80.526970954356841</v>
      </c>
      <c r="W87" s="315">
        <f t="shared" si="31"/>
        <v>96.741758241758234</v>
      </c>
      <c r="X87" s="315">
        <f t="shared" si="31"/>
        <v>59.27835051546392</v>
      </c>
      <c r="Y87" s="315">
        <f t="shared" si="31"/>
        <v>84.879120879120876</v>
      </c>
      <c r="Z87" s="663">
        <f t="shared" si="12"/>
        <v>43.187386526516946</v>
      </c>
      <c r="AA87" s="663">
        <f t="shared" si="13"/>
        <v>4.0042937257831701</v>
      </c>
      <c r="AB87" s="663">
        <f t="shared" si="15"/>
        <v>11.518801641210242</v>
      </c>
    </row>
    <row r="88" spans="1:28" ht="18" customHeight="1" thickBot="1">
      <c r="A88" s="320" t="s">
        <v>18</v>
      </c>
      <c r="B88" s="312" t="s">
        <v>47</v>
      </c>
      <c r="C88" s="315" t="str">
        <f t="shared" ref="C88:Y88" si="32">IF(ISNUMBER(C56/C23),C56/C23,":")</f>
        <v>:</v>
      </c>
      <c r="D88" s="315" t="str">
        <f t="shared" si="32"/>
        <v>:</v>
      </c>
      <c r="E88" s="315" t="str">
        <f t="shared" si="32"/>
        <v>:</v>
      </c>
      <c r="F88" s="315" t="str">
        <f t="shared" si="32"/>
        <v>:</v>
      </c>
      <c r="G88" s="315" t="str">
        <f t="shared" si="32"/>
        <v>:</v>
      </c>
      <c r="H88" s="315" t="str">
        <f t="shared" si="32"/>
        <v>:</v>
      </c>
      <c r="I88" s="315" t="str">
        <f t="shared" si="32"/>
        <v>:</v>
      </c>
      <c r="J88" s="315" t="str">
        <f t="shared" si="32"/>
        <v>:</v>
      </c>
      <c r="K88" s="315" t="str">
        <f t="shared" si="32"/>
        <v>:</v>
      </c>
      <c r="L88" s="315" t="str">
        <f t="shared" si="32"/>
        <v>:</v>
      </c>
      <c r="M88" s="315" t="str">
        <f t="shared" si="32"/>
        <v>:</v>
      </c>
      <c r="N88" s="315" t="str">
        <f t="shared" si="32"/>
        <v>:</v>
      </c>
      <c r="O88" s="315" t="str">
        <f t="shared" si="32"/>
        <v>:</v>
      </c>
      <c r="P88" s="315" t="str">
        <f t="shared" si="32"/>
        <v>:</v>
      </c>
      <c r="Q88" s="315" t="str">
        <f t="shared" si="32"/>
        <v>:</v>
      </c>
      <c r="R88" s="315" t="str">
        <f t="shared" si="32"/>
        <v>:</v>
      </c>
      <c r="S88" s="315" t="str">
        <f t="shared" si="32"/>
        <v>:</v>
      </c>
      <c r="T88" s="315" t="str">
        <f t="shared" si="32"/>
        <v>:</v>
      </c>
      <c r="U88" s="315" t="str">
        <f t="shared" si="32"/>
        <v>:</v>
      </c>
      <c r="V88" s="315" t="str">
        <f t="shared" si="32"/>
        <v>:</v>
      </c>
      <c r="W88" s="315" t="str">
        <f t="shared" si="32"/>
        <v>:</v>
      </c>
      <c r="X88" s="315" t="str">
        <f t="shared" si="32"/>
        <v>:</v>
      </c>
      <c r="Y88" s="315" t="str">
        <f t="shared" si="32"/>
        <v>:</v>
      </c>
      <c r="Z88" s="663" t="str">
        <f t="shared" si="12"/>
        <v>:</v>
      </c>
      <c r="AA88" s="663" t="str">
        <f t="shared" si="13"/>
        <v>:</v>
      </c>
      <c r="AB88" s="663"/>
    </row>
    <row r="89" spans="1:28" ht="18" customHeight="1" thickBot="1">
      <c r="A89" s="320" t="s">
        <v>19</v>
      </c>
      <c r="B89" s="312" t="s">
        <v>48</v>
      </c>
      <c r="C89" s="315" t="str">
        <f t="shared" ref="C89:Y89" si="33">IF(ISNUMBER(C57/C24),C57/C24,":")</f>
        <v>:</v>
      </c>
      <c r="D89" s="315" t="str">
        <f t="shared" si="33"/>
        <v>:</v>
      </c>
      <c r="E89" s="315" t="str">
        <f t="shared" si="33"/>
        <v>:</v>
      </c>
      <c r="F89" s="315" t="str">
        <f t="shared" si="33"/>
        <v>:</v>
      </c>
      <c r="G89" s="315" t="str">
        <f t="shared" si="33"/>
        <v>:</v>
      </c>
      <c r="H89" s="315" t="str">
        <f t="shared" si="33"/>
        <v>:</v>
      </c>
      <c r="I89" s="315" t="str">
        <f t="shared" si="33"/>
        <v>:</v>
      </c>
      <c r="J89" s="315" t="str">
        <f t="shared" si="33"/>
        <v>:</v>
      </c>
      <c r="K89" s="315" t="str">
        <f t="shared" si="33"/>
        <v>:</v>
      </c>
      <c r="L89" s="315" t="str">
        <f t="shared" si="33"/>
        <v>:</v>
      </c>
      <c r="M89" s="315">
        <f t="shared" si="33"/>
        <v>485.11904761904765</v>
      </c>
      <c r="N89" s="315">
        <f t="shared" si="33"/>
        <v>479.41176470588238</v>
      </c>
      <c r="O89" s="315">
        <f t="shared" si="33"/>
        <v>476.33136094674558</v>
      </c>
      <c r="P89" s="315">
        <f t="shared" si="33"/>
        <v>483.05084745762713</v>
      </c>
      <c r="Q89" s="315">
        <f t="shared" si="33"/>
        <v>505.61797752808985</v>
      </c>
      <c r="R89" s="315">
        <f t="shared" si="33"/>
        <v>505.68181818181819</v>
      </c>
      <c r="S89" s="315">
        <f t="shared" si="33"/>
        <v>500</v>
      </c>
      <c r="T89" s="315">
        <f t="shared" si="33"/>
        <v>508.37988826815644</v>
      </c>
      <c r="U89" s="315">
        <f t="shared" si="33"/>
        <v>508.37988826815644</v>
      </c>
      <c r="V89" s="315">
        <f t="shared" si="33"/>
        <v>505.55555555555554</v>
      </c>
      <c r="W89" s="315">
        <f t="shared" si="33"/>
        <v>486.63101604278074</v>
      </c>
      <c r="X89" s="315">
        <f t="shared" si="33"/>
        <v>475.67567567567568</v>
      </c>
      <c r="Y89" s="315">
        <f t="shared" si="33"/>
        <v>475.67567567567568</v>
      </c>
      <c r="Z89" s="663">
        <f t="shared" si="12"/>
        <v>0</v>
      </c>
      <c r="AA89" s="663">
        <f t="shared" si="13"/>
        <v>-4.900778126548877</v>
      </c>
      <c r="AB89" s="663">
        <f t="shared" si="15"/>
        <v>11.840129517638598</v>
      </c>
    </row>
    <row r="90" spans="1:28" ht="18" customHeight="1" thickBot="1">
      <c r="A90" s="320" t="s">
        <v>20</v>
      </c>
      <c r="B90" s="312" t="s">
        <v>49</v>
      </c>
      <c r="C90" s="315" t="str">
        <f t="shared" ref="C90:Y90" si="34">IF(ISNUMBER(C58/C25),C58/C25,":")</f>
        <v>:</v>
      </c>
      <c r="D90" s="315" t="str">
        <f t="shared" si="34"/>
        <v>:</v>
      </c>
      <c r="E90" s="315" t="str">
        <f t="shared" si="34"/>
        <v>:</v>
      </c>
      <c r="F90" s="315" t="str">
        <f t="shared" si="34"/>
        <v>:</v>
      </c>
      <c r="G90" s="315" t="str">
        <f t="shared" si="34"/>
        <v>:</v>
      </c>
      <c r="H90" s="315" t="str">
        <f t="shared" si="34"/>
        <v>:</v>
      </c>
      <c r="I90" s="315" t="str">
        <f t="shared" si="34"/>
        <v>:</v>
      </c>
      <c r="J90" s="315" t="str">
        <f t="shared" si="34"/>
        <v>:</v>
      </c>
      <c r="K90" s="315" t="str">
        <f t="shared" si="34"/>
        <v>:</v>
      </c>
      <c r="L90" s="315" t="str">
        <f t="shared" si="34"/>
        <v>:</v>
      </c>
      <c r="M90" s="315">
        <f t="shared" si="34"/>
        <v>245.7777777777778</v>
      </c>
      <c r="N90" s="315">
        <f t="shared" si="34"/>
        <v>265.21052631578948</v>
      </c>
      <c r="O90" s="315">
        <f t="shared" si="34"/>
        <v>289.0555555555556</v>
      </c>
      <c r="P90" s="315">
        <f t="shared" si="34"/>
        <v>296.27777777777777</v>
      </c>
      <c r="Q90" s="315">
        <f t="shared" si="34"/>
        <v>301.31578947368422</v>
      </c>
      <c r="R90" s="315">
        <f t="shared" si="34"/>
        <v>293</v>
      </c>
      <c r="S90" s="315">
        <f t="shared" si="34"/>
        <v>305.94444444444446</v>
      </c>
      <c r="T90" s="315">
        <f t="shared" si="34"/>
        <v>301.44444444444446</v>
      </c>
      <c r="U90" s="315">
        <f t="shared" si="34"/>
        <v>290.75</v>
      </c>
      <c r="V90" s="315">
        <f t="shared" si="34"/>
        <v>291.64999999999998</v>
      </c>
      <c r="W90" s="315">
        <f t="shared" si="34"/>
        <v>293.34999999999997</v>
      </c>
      <c r="X90" s="315">
        <f t="shared" si="34"/>
        <v>298.85000000000002</v>
      </c>
      <c r="Y90" s="315">
        <f t="shared" si="34"/>
        <v>273.57894736842104</v>
      </c>
      <c r="Z90" s="663">
        <f t="shared" si="12"/>
        <v>-8.456099257680771</v>
      </c>
      <c r="AA90" s="663">
        <f t="shared" si="13"/>
        <v>-7.1407091581984217</v>
      </c>
      <c r="AB90" s="663">
        <f t="shared" si="15"/>
        <v>12.688328963952866</v>
      </c>
    </row>
    <row r="91" spans="1:28" ht="18" customHeight="1" thickBot="1">
      <c r="A91" s="320" t="s">
        <v>21</v>
      </c>
      <c r="B91" s="312" t="s">
        <v>50</v>
      </c>
      <c r="C91" s="315" t="str">
        <f t="shared" ref="C91:Y91" si="35">IF(ISNUMBER(C59/C26),C59/C26,":")</f>
        <v>:</v>
      </c>
      <c r="D91" s="315" t="str">
        <f t="shared" si="35"/>
        <v>:</v>
      </c>
      <c r="E91" s="315" t="str">
        <f t="shared" si="35"/>
        <v>:</v>
      </c>
      <c r="F91" s="315" t="str">
        <f t="shared" si="35"/>
        <v>:</v>
      </c>
      <c r="G91" s="315" t="str">
        <f t="shared" si="35"/>
        <v>:</v>
      </c>
      <c r="H91" s="315" t="str">
        <f t="shared" si="35"/>
        <v>:</v>
      </c>
      <c r="I91" s="315" t="str">
        <f t="shared" si="35"/>
        <v>:</v>
      </c>
      <c r="J91" s="315" t="str">
        <f t="shared" si="35"/>
        <v>:</v>
      </c>
      <c r="K91" s="315" t="str">
        <f t="shared" si="35"/>
        <v>:</v>
      </c>
      <c r="L91" s="315" t="str">
        <f t="shared" si="35"/>
        <v>:</v>
      </c>
      <c r="M91" s="315">
        <f t="shared" si="35"/>
        <v>20.673841059602651</v>
      </c>
      <c r="N91" s="315">
        <f t="shared" si="35"/>
        <v>56.148148148148145</v>
      </c>
      <c r="O91" s="315">
        <f t="shared" si="35"/>
        <v>58.824427480916036</v>
      </c>
      <c r="P91" s="315">
        <f t="shared" si="35"/>
        <v>63.169491525423723</v>
      </c>
      <c r="Q91" s="315">
        <f t="shared" si="35"/>
        <v>60.214814814814815</v>
      </c>
      <c r="R91" s="315">
        <f t="shared" si="35"/>
        <v>62.724637681159422</v>
      </c>
      <c r="S91" s="315">
        <f t="shared" si="35"/>
        <v>74.566022544283413</v>
      </c>
      <c r="T91" s="315">
        <f t="shared" si="35"/>
        <v>74.353639240506325</v>
      </c>
      <c r="U91" s="315">
        <f t="shared" si="35"/>
        <v>73.141876430205954</v>
      </c>
      <c r="V91" s="315">
        <f t="shared" si="35"/>
        <v>70.666666666666671</v>
      </c>
      <c r="W91" s="315">
        <f t="shared" si="35"/>
        <v>106.94871794871796</v>
      </c>
      <c r="X91" s="315">
        <f t="shared" si="35"/>
        <v>124.02597402597402</v>
      </c>
      <c r="Y91" s="315">
        <f t="shared" si="35"/>
        <v>109.21739130434783</v>
      </c>
      <c r="Z91" s="663">
        <f t="shared" si="12"/>
        <v>-11.939904393353062</v>
      </c>
      <c r="AA91" s="663">
        <f t="shared" si="13"/>
        <v>28.771703430744509</v>
      </c>
      <c r="AB91" s="663">
        <f t="shared" si="15"/>
        <v>17.815518375224681</v>
      </c>
    </row>
    <row r="92" spans="1:28" ht="18" customHeight="1" thickBot="1">
      <c r="A92" s="320" t="s">
        <v>22</v>
      </c>
      <c r="B92" s="312" t="s">
        <v>51</v>
      </c>
      <c r="C92" s="315" t="str">
        <f t="shared" ref="C92:Y92" si="36">IF(ISNUMBER(C60/C27),C60/C27,":")</f>
        <v>:</v>
      </c>
      <c r="D92" s="315" t="str">
        <f t="shared" si="36"/>
        <v>:</v>
      </c>
      <c r="E92" s="315" t="str">
        <f t="shared" si="36"/>
        <v>:</v>
      </c>
      <c r="F92" s="315" t="str">
        <f t="shared" si="36"/>
        <v>:</v>
      </c>
      <c r="G92" s="315" t="str">
        <f t="shared" si="36"/>
        <v>:</v>
      </c>
      <c r="H92" s="315" t="str">
        <f t="shared" si="36"/>
        <v>:</v>
      </c>
      <c r="I92" s="315" t="str">
        <f t="shared" si="36"/>
        <v>:</v>
      </c>
      <c r="J92" s="315" t="str">
        <f t="shared" si="36"/>
        <v>:</v>
      </c>
      <c r="K92" s="315" t="str">
        <f t="shared" si="36"/>
        <v>:</v>
      </c>
      <c r="L92" s="315" t="str">
        <f t="shared" si="36"/>
        <v>:</v>
      </c>
      <c r="M92" s="315" t="str">
        <f t="shared" si="36"/>
        <v>:</v>
      </c>
      <c r="N92" s="315">
        <f t="shared" si="36"/>
        <v>69.253731343283576</v>
      </c>
      <c r="O92" s="315">
        <f t="shared" si="36"/>
        <v>83.421155094094743</v>
      </c>
      <c r="P92" s="315">
        <f t="shared" si="36"/>
        <v>70.015355086372352</v>
      </c>
      <c r="Q92" s="315">
        <f t="shared" si="36"/>
        <v>69.673347778981579</v>
      </c>
      <c r="R92" s="315">
        <f t="shared" si="36"/>
        <v>94.139335476956063</v>
      </c>
      <c r="S92" s="315">
        <f t="shared" si="36"/>
        <v>81.240287769784175</v>
      </c>
      <c r="T92" s="315">
        <f t="shared" si="36"/>
        <v>79.118830857690469</v>
      </c>
      <c r="U92" s="315">
        <f t="shared" si="36"/>
        <v>82.353126974099823</v>
      </c>
      <c r="V92" s="315">
        <f t="shared" si="36"/>
        <v>94.478917558212714</v>
      </c>
      <c r="W92" s="315">
        <f t="shared" si="36"/>
        <v>93.478058510638306</v>
      </c>
      <c r="X92" s="315">
        <f t="shared" si="36"/>
        <v>98.199662542182224</v>
      </c>
      <c r="Y92" s="315">
        <f t="shared" si="36"/>
        <v>81.975995635570101</v>
      </c>
      <c r="Z92" s="663">
        <f t="shared" si="12"/>
        <v>-16.521102503425766</v>
      </c>
      <c r="AA92" s="663">
        <f t="shared" si="13"/>
        <v>-9.0200535835563542</v>
      </c>
      <c r="AB92" s="663"/>
    </row>
    <row r="93" spans="1:28" ht="18" customHeight="1" thickBot="1">
      <c r="A93" s="320" t="s">
        <v>23</v>
      </c>
      <c r="B93" s="312" t="s">
        <v>52</v>
      </c>
      <c r="C93" s="315" t="str">
        <f t="shared" ref="C93:Y93" si="37">IF(ISNUMBER(C61/C28),C61/C28,":")</f>
        <v>:</v>
      </c>
      <c r="D93" s="315" t="str">
        <f t="shared" si="37"/>
        <v>:</v>
      </c>
      <c r="E93" s="315" t="str">
        <f t="shared" si="37"/>
        <v>:</v>
      </c>
      <c r="F93" s="315" t="str">
        <f t="shared" si="37"/>
        <v>:</v>
      </c>
      <c r="G93" s="315" t="str">
        <f t="shared" si="37"/>
        <v>:</v>
      </c>
      <c r="H93" s="315" t="str">
        <f t="shared" si="37"/>
        <v>:</v>
      </c>
      <c r="I93" s="315" t="str">
        <f t="shared" si="37"/>
        <v>:</v>
      </c>
      <c r="J93" s="315" t="str">
        <f t="shared" si="37"/>
        <v>:</v>
      </c>
      <c r="K93" s="315" t="str">
        <f t="shared" si="37"/>
        <v>:</v>
      </c>
      <c r="L93" s="315" t="str">
        <f t="shared" si="37"/>
        <v>:</v>
      </c>
      <c r="M93" s="315">
        <f t="shared" si="37"/>
        <v>14.554073033707866</v>
      </c>
      <c r="N93" s="315">
        <f t="shared" si="37"/>
        <v>18.649810366624529</v>
      </c>
      <c r="O93" s="315">
        <f t="shared" si="37"/>
        <v>15.23126050420168</v>
      </c>
      <c r="P93" s="315">
        <f t="shared" si="37"/>
        <v>18.141075881724262</v>
      </c>
      <c r="Q93" s="315">
        <f t="shared" si="37"/>
        <v>19.396643471142038</v>
      </c>
      <c r="R93" s="315">
        <f t="shared" si="37"/>
        <v>18.870772946859905</v>
      </c>
      <c r="S93" s="315">
        <f t="shared" si="37"/>
        <v>18.741083223249671</v>
      </c>
      <c r="T93" s="315">
        <f t="shared" si="37"/>
        <v>19.58847366051328</v>
      </c>
      <c r="U93" s="315">
        <f t="shared" si="37"/>
        <v>20.202002612102746</v>
      </c>
      <c r="V93" s="315">
        <f t="shared" si="37"/>
        <v>18.357863751051305</v>
      </c>
      <c r="W93" s="315">
        <f t="shared" si="37"/>
        <v>28.261018889524902</v>
      </c>
      <c r="X93" s="315">
        <f t="shared" si="37"/>
        <v>27.589630446773306</v>
      </c>
      <c r="Y93" s="315">
        <f t="shared" si="37"/>
        <v>24.192392502756341</v>
      </c>
      <c r="Z93" s="663">
        <f t="shared" si="12"/>
        <v>-12.313459401245019</v>
      </c>
      <c r="AA93" s="663">
        <f t="shared" si="13"/>
        <v>7.7130640509718296</v>
      </c>
      <c r="AB93" s="663">
        <f t="shared" si="15"/>
        <v>16.801932531564702</v>
      </c>
    </row>
    <row r="94" spans="1:28" ht="18" customHeight="1" thickBot="1">
      <c r="A94" s="320" t="s">
        <v>24</v>
      </c>
      <c r="B94" s="312" t="s">
        <v>53</v>
      </c>
      <c r="C94" s="315" t="str">
        <f t="shared" ref="C94:Y94" si="38">IF(ISNUMBER(C62/C29),C62/C29,":")</f>
        <v>:</v>
      </c>
      <c r="D94" s="315" t="str">
        <f t="shared" si="38"/>
        <v>:</v>
      </c>
      <c r="E94" s="315" t="str">
        <f t="shared" si="38"/>
        <v>:</v>
      </c>
      <c r="F94" s="315" t="str">
        <f t="shared" si="38"/>
        <v>:</v>
      </c>
      <c r="G94" s="315" t="str">
        <f t="shared" si="38"/>
        <v>:</v>
      </c>
      <c r="H94" s="315" t="str">
        <f t="shared" si="38"/>
        <v>:</v>
      </c>
      <c r="I94" s="315" t="str">
        <f t="shared" si="38"/>
        <v>:</v>
      </c>
      <c r="J94" s="315" t="str">
        <f t="shared" si="38"/>
        <v>:</v>
      </c>
      <c r="K94" s="315" t="str">
        <f t="shared" si="38"/>
        <v>:</v>
      </c>
      <c r="L94" s="315" t="str">
        <f t="shared" si="38"/>
        <v>:</v>
      </c>
      <c r="M94" s="315">
        <f t="shared" si="38"/>
        <v>31.416666666666668</v>
      </c>
      <c r="N94" s="315">
        <f t="shared" si="38"/>
        <v>27.549999999999997</v>
      </c>
      <c r="O94" s="315">
        <f t="shared" si="38"/>
        <v>33.227272727272727</v>
      </c>
      <c r="P94" s="315" t="str">
        <f t="shared" si="38"/>
        <v>:</v>
      </c>
      <c r="Q94" s="315">
        <f t="shared" si="38"/>
        <v>28.739130434782609</v>
      </c>
      <c r="R94" s="315">
        <f t="shared" si="38"/>
        <v>45.78947368421052</v>
      </c>
      <c r="S94" s="315">
        <f t="shared" si="38"/>
        <v>41.476190476190482</v>
      </c>
      <c r="T94" s="315">
        <f t="shared" si="38"/>
        <v>42</v>
      </c>
      <c r="U94" s="315">
        <f t="shared" si="38"/>
        <v>44.15789473684211</v>
      </c>
      <c r="V94" s="315">
        <f t="shared" si="38"/>
        <v>40.954545454545453</v>
      </c>
      <c r="W94" s="315">
        <f t="shared" si="38"/>
        <v>39.384615384615387</v>
      </c>
      <c r="X94" s="315">
        <f t="shared" si="38"/>
        <v>41.761904761904759</v>
      </c>
      <c r="Y94" s="315">
        <f t="shared" si="38"/>
        <v>41.761904761904759</v>
      </c>
      <c r="Z94" s="663">
        <f t="shared" si="12"/>
        <v>0</v>
      </c>
      <c r="AA94" s="663">
        <f t="shared" si="13"/>
        <v>0.45644665822037744</v>
      </c>
      <c r="AB94" s="663">
        <f t="shared" si="15"/>
        <v>14.760748883556897</v>
      </c>
    </row>
    <row r="95" spans="1:28" ht="18" customHeight="1" thickBot="1">
      <c r="A95" s="320" t="s">
        <v>25</v>
      </c>
      <c r="B95" s="312" t="s">
        <v>54</v>
      </c>
      <c r="C95" s="315" t="str">
        <f t="shared" ref="C95:Y95" si="39">IF(ISNUMBER(C63/C30),C63/C30,":")</f>
        <v>:</v>
      </c>
      <c r="D95" s="315" t="str">
        <f t="shared" si="39"/>
        <v>:</v>
      </c>
      <c r="E95" s="315" t="str">
        <f t="shared" si="39"/>
        <v>:</v>
      </c>
      <c r="F95" s="315" t="str">
        <f t="shared" si="39"/>
        <v>:</v>
      </c>
      <c r="G95" s="315" t="str">
        <f t="shared" si="39"/>
        <v>:</v>
      </c>
      <c r="H95" s="315" t="str">
        <f t="shared" si="39"/>
        <v>:</v>
      </c>
      <c r="I95" s="315" t="str">
        <f t="shared" si="39"/>
        <v>:</v>
      </c>
      <c r="J95" s="315" t="str">
        <f t="shared" si="39"/>
        <v>:</v>
      </c>
      <c r="K95" s="315" t="str">
        <f t="shared" si="39"/>
        <v>:</v>
      </c>
      <c r="L95" s="315" t="str">
        <f t="shared" si="39"/>
        <v>:</v>
      </c>
      <c r="M95" s="315">
        <f t="shared" si="39"/>
        <v>19.388888888888889</v>
      </c>
      <c r="N95" s="315">
        <f t="shared" si="39"/>
        <v>24.79220779220779</v>
      </c>
      <c r="O95" s="315">
        <f t="shared" si="39"/>
        <v>27.941176470588236</v>
      </c>
      <c r="P95" s="315">
        <f t="shared" si="39"/>
        <v>22.113636363636363</v>
      </c>
      <c r="Q95" s="315">
        <f t="shared" si="39"/>
        <v>42.078431372549019</v>
      </c>
      <c r="R95" s="315">
        <f t="shared" si="39"/>
        <v>34.228070175438596</v>
      </c>
      <c r="S95" s="315">
        <f t="shared" si="39"/>
        <v>27.823529411764707</v>
      </c>
      <c r="T95" s="315">
        <f t="shared" si="39"/>
        <v>36.616666666666667</v>
      </c>
      <c r="U95" s="315">
        <f t="shared" si="39"/>
        <v>62</v>
      </c>
      <c r="V95" s="315">
        <f t="shared" si="39"/>
        <v>82.666666666666671</v>
      </c>
      <c r="W95" s="315">
        <f t="shared" si="39"/>
        <v>139.68181818181819</v>
      </c>
      <c r="X95" s="315">
        <f t="shared" si="39"/>
        <v>160.58333333333334</v>
      </c>
      <c r="Y95" s="315">
        <f t="shared" si="39"/>
        <v>98.409090909090907</v>
      </c>
      <c r="Z95" s="663">
        <f t="shared" si="12"/>
        <v>-38.71774307685051</v>
      </c>
      <c r="AA95" s="663">
        <f t="shared" si="13"/>
        <v>3.8258645494751331</v>
      </c>
      <c r="AB95" s="663">
        <f t="shared" si="15"/>
        <v>29.177290788821008</v>
      </c>
    </row>
    <row r="96" spans="1:28" ht="18" customHeight="1" thickBot="1">
      <c r="A96" s="320" t="s">
        <v>26</v>
      </c>
      <c r="B96" s="312" t="s">
        <v>55</v>
      </c>
      <c r="C96" s="315" t="str">
        <f t="shared" ref="C96:Y96" si="40">IF(ISNUMBER(C64/C31),C64/C31,":")</f>
        <v>:</v>
      </c>
      <c r="D96" s="315" t="str">
        <f t="shared" si="40"/>
        <v>:</v>
      </c>
      <c r="E96" s="315" t="str">
        <f t="shared" si="40"/>
        <v>:</v>
      </c>
      <c r="F96" s="315" t="str">
        <f t="shared" si="40"/>
        <v>:</v>
      </c>
      <c r="G96" s="315" t="str">
        <f t="shared" si="40"/>
        <v>:</v>
      </c>
      <c r="H96" s="315" t="str">
        <f t="shared" si="40"/>
        <v>:</v>
      </c>
      <c r="I96" s="315" t="str">
        <f t="shared" si="40"/>
        <v>:</v>
      </c>
      <c r="J96" s="315" t="str">
        <f t="shared" si="40"/>
        <v>:</v>
      </c>
      <c r="K96" s="315" t="str">
        <f t="shared" si="40"/>
        <v>:</v>
      </c>
      <c r="L96" s="315" t="str">
        <f t="shared" si="40"/>
        <v>:</v>
      </c>
      <c r="M96" s="315">
        <f t="shared" si="40"/>
        <v>356.36363636363637</v>
      </c>
      <c r="N96" s="315">
        <f t="shared" si="40"/>
        <v>365.09090909090907</v>
      </c>
      <c r="O96" s="315">
        <f t="shared" si="40"/>
        <v>348.63636363636363</v>
      </c>
      <c r="P96" s="315">
        <f t="shared" si="40"/>
        <v>319.50000000000006</v>
      </c>
      <c r="Q96" s="315">
        <f t="shared" si="40"/>
        <v>362.63636363636363</v>
      </c>
      <c r="R96" s="315">
        <f t="shared" si="40"/>
        <v>353.54545454545456</v>
      </c>
      <c r="S96" s="315">
        <f t="shared" si="40"/>
        <v>369.27272727272725</v>
      </c>
      <c r="T96" s="315">
        <f t="shared" si="40"/>
        <v>358.09090909090912</v>
      </c>
      <c r="U96" s="315">
        <f t="shared" si="40"/>
        <v>393.2</v>
      </c>
      <c r="V96" s="315">
        <f t="shared" si="40"/>
        <v>449.44444444444451</v>
      </c>
      <c r="W96" s="315">
        <f t="shared" si="40"/>
        <v>412.5</v>
      </c>
      <c r="X96" s="315">
        <f t="shared" si="40"/>
        <v>417.66666666666674</v>
      </c>
      <c r="Y96" s="315">
        <f t="shared" si="40"/>
        <v>392.09090909090912</v>
      </c>
      <c r="Z96" s="663">
        <f t="shared" si="12"/>
        <v>-6.1234854530944016</v>
      </c>
      <c r="AA96" s="663">
        <f t="shared" si="13"/>
        <v>-3.8495359304056453</v>
      </c>
      <c r="AB96" s="663">
        <f t="shared" si="15"/>
        <v>13.127014544086247</v>
      </c>
    </row>
    <row r="97" spans="1:28" ht="18" customHeight="1" thickBot="1">
      <c r="A97" s="320" t="s">
        <v>27</v>
      </c>
      <c r="B97" s="312" t="s">
        <v>56</v>
      </c>
      <c r="C97" s="315" t="str">
        <f t="shared" ref="C97:Y97" si="41">IF(ISNUMBER(C65/C32),C65/C32,":")</f>
        <v>:</v>
      </c>
      <c r="D97" s="315" t="str">
        <f t="shared" si="41"/>
        <v>:</v>
      </c>
      <c r="E97" s="315" t="str">
        <f t="shared" si="41"/>
        <v>:</v>
      </c>
      <c r="F97" s="315" t="str">
        <f t="shared" si="41"/>
        <v>:</v>
      </c>
      <c r="G97" s="315" t="str">
        <f t="shared" si="41"/>
        <v>:</v>
      </c>
      <c r="H97" s="315" t="str">
        <f t="shared" si="41"/>
        <v>:</v>
      </c>
      <c r="I97" s="315" t="str">
        <f t="shared" si="41"/>
        <v>:</v>
      </c>
      <c r="J97" s="315" t="str">
        <f t="shared" si="41"/>
        <v>:</v>
      </c>
      <c r="K97" s="315" t="str">
        <f t="shared" si="41"/>
        <v>:</v>
      </c>
      <c r="L97" s="315" t="str">
        <f t="shared" si="41"/>
        <v>:</v>
      </c>
      <c r="M97" s="315">
        <f t="shared" si="41"/>
        <v>344.25</v>
      </c>
      <c r="N97" s="315">
        <f t="shared" si="41"/>
        <v>338.5</v>
      </c>
      <c r="O97" s="315">
        <f t="shared" si="41"/>
        <v>362.25</v>
      </c>
      <c r="P97" s="315">
        <f t="shared" si="41"/>
        <v>377.25</v>
      </c>
      <c r="Q97" s="315">
        <f t="shared" si="41"/>
        <v>364.5</v>
      </c>
      <c r="R97" s="315">
        <f t="shared" si="41"/>
        <v>369.74999999999994</v>
      </c>
      <c r="S97" s="315">
        <f t="shared" si="41"/>
        <v>365.5</v>
      </c>
      <c r="T97" s="315">
        <f t="shared" si="41"/>
        <v>361.25</v>
      </c>
      <c r="U97" s="315">
        <f t="shared" si="41"/>
        <v>455.75</v>
      </c>
      <c r="V97" s="315">
        <f t="shared" si="41"/>
        <v>422.49999999999994</v>
      </c>
      <c r="W97" s="315">
        <f t="shared" si="41"/>
        <v>381</v>
      </c>
      <c r="X97" s="315">
        <f t="shared" si="41"/>
        <v>436.5</v>
      </c>
      <c r="Y97" s="315">
        <f t="shared" si="41"/>
        <v>375</v>
      </c>
      <c r="Z97" s="663">
        <f t="shared" si="12"/>
        <v>-14.089347079037806</v>
      </c>
      <c r="AA97" s="663">
        <f t="shared" si="13"/>
        <v>-9.274193548387089</v>
      </c>
      <c r="AB97" s="663">
        <f t="shared" si="15"/>
        <v>13.672333031183204</v>
      </c>
    </row>
    <row r="98" spans="1:28" ht="18" customHeight="1">
      <c r="A98" s="502"/>
      <c r="B98" s="502"/>
      <c r="C98" s="502"/>
      <c r="D98" s="502"/>
      <c r="E98" s="502"/>
      <c r="F98" s="502"/>
      <c r="G98" s="502"/>
      <c r="H98" s="502"/>
      <c r="I98" s="502"/>
      <c r="J98" s="502"/>
      <c r="K98" s="502"/>
      <c r="L98" s="502"/>
      <c r="M98" s="502"/>
      <c r="N98" s="502"/>
      <c r="O98" s="502"/>
      <c r="P98" s="502"/>
      <c r="Q98" s="502"/>
      <c r="R98" s="502"/>
      <c r="S98" s="502"/>
      <c r="T98" s="502"/>
      <c r="U98" s="502"/>
      <c r="V98" s="502"/>
      <c r="W98" s="502"/>
      <c r="X98" s="502"/>
      <c r="Y98" s="502"/>
      <c r="Z98" s="661"/>
      <c r="AA98" s="661"/>
      <c r="AB98" s="661"/>
    </row>
    <row r="99" spans="1:28" ht="18" customHeight="1">
      <c r="A99" s="443"/>
      <c r="B99" s="443"/>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661"/>
      <c r="AA99" s="661"/>
      <c r="AB99" s="661"/>
    </row>
    <row r="100" spans="1:28" ht="18" customHeight="1"/>
    <row r="101" spans="1:28" ht="18" customHeight="1"/>
  </sheetData>
  <mergeCells count="6">
    <mergeCell ref="C3:Y3"/>
    <mergeCell ref="Z3:AA3"/>
    <mergeCell ref="C36:Y36"/>
    <mergeCell ref="Z36:AA36"/>
    <mergeCell ref="C68:Y68"/>
    <mergeCell ref="Z68:AA68"/>
  </mergeCells>
  <pageMargins left="0.7" right="0.7" top="0.75" bottom="0.75" header="0.3" footer="0.3"/>
  <pageSetup paperSize="9" orientation="portrait" verticalDpi="0" r:id="rId1"/>
  <ignoredErrors>
    <ignoredError sqref="AB36 AB68"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28290"/>
  </sheetPr>
  <dimension ref="A1:Z232"/>
  <sheetViews>
    <sheetView showGridLines="0" zoomScale="70" zoomScaleNormal="70" zoomScaleSheetLayoutView="120" workbookViewId="0">
      <selection activeCell="A110" sqref="A110:Q110"/>
    </sheetView>
  </sheetViews>
  <sheetFormatPr defaultColWidth="9.28515625" defaultRowHeight="18" customHeight="1"/>
  <cols>
    <col min="1" max="1" width="36.5703125" style="38" customWidth="1"/>
    <col min="2" max="5" width="11.28515625" style="38" customWidth="1"/>
    <col min="6" max="6" width="11.5703125" style="38" customWidth="1"/>
    <col min="7" max="7" width="12" style="38" customWidth="1"/>
    <col min="8" max="10" width="11.28515625" style="38" customWidth="1"/>
    <col min="11" max="13" width="11.28515625" style="64" customWidth="1"/>
    <col min="14" max="14" width="11.5703125" style="64" customWidth="1"/>
    <col min="15" max="17" width="11.28515625" style="64" customWidth="1"/>
    <col min="18" max="18" width="10" style="38" customWidth="1"/>
    <col min="19" max="19" width="10.42578125" style="39" customWidth="1"/>
    <col min="20" max="20" width="10.42578125" style="39" bestFit="1" customWidth="1"/>
    <col min="21" max="21" width="11" style="38" bestFit="1" customWidth="1"/>
    <col min="22" max="23" width="10.42578125" style="38" bestFit="1" customWidth="1"/>
    <col min="24" max="16384" width="9.28515625" style="38"/>
  </cols>
  <sheetData>
    <row r="1" spans="1:25" ht="18" customHeight="1">
      <c r="W1" s="70"/>
      <c r="Y1" s="418"/>
    </row>
    <row r="2" spans="1:25" ht="18" customHeight="1">
      <c r="A2" s="2" t="s">
        <v>294</v>
      </c>
      <c r="B2" s="65"/>
      <c r="C2" s="65"/>
      <c r="D2" s="65"/>
      <c r="E2" s="65"/>
      <c r="F2" s="65"/>
      <c r="G2" s="65"/>
      <c r="H2" s="65"/>
      <c r="I2" s="65"/>
      <c r="J2" s="65"/>
      <c r="K2" s="66"/>
      <c r="L2" s="66"/>
      <c r="M2" s="66"/>
      <c r="N2" s="66"/>
      <c r="O2" s="66"/>
      <c r="P2" s="66"/>
      <c r="Q2" s="66"/>
      <c r="W2" s="70"/>
      <c r="Y2" s="418"/>
    </row>
    <row r="3" spans="1:25" s="52" customFormat="1" ht="18" customHeight="1">
      <c r="A3" s="218"/>
      <c r="B3" s="779" t="s">
        <v>294</v>
      </c>
      <c r="C3" s="780"/>
      <c r="D3" s="780"/>
      <c r="E3" s="780"/>
      <c r="F3" s="780"/>
      <c r="G3" s="780"/>
      <c r="H3" s="780"/>
      <c r="I3" s="780"/>
      <c r="J3" s="780"/>
      <c r="K3" s="780"/>
      <c r="L3" s="780"/>
      <c r="M3" s="780"/>
      <c r="N3" s="780"/>
      <c r="O3" s="780"/>
      <c r="P3" s="780"/>
      <c r="Q3" s="780"/>
      <c r="R3" s="780"/>
      <c r="S3" s="780"/>
      <c r="T3" s="780"/>
      <c r="U3" s="780"/>
      <c r="V3" s="780"/>
      <c r="W3" s="780"/>
      <c r="X3" s="780"/>
      <c r="Y3" s="781"/>
    </row>
    <row r="4" spans="1:25" s="41" customFormat="1" ht="18" customHeight="1" thickBot="1">
      <c r="A4" s="203"/>
      <c r="B4" s="203">
        <v>2000</v>
      </c>
      <c r="C4" s="203">
        <v>2001</v>
      </c>
      <c r="D4" s="203">
        <v>2002</v>
      </c>
      <c r="E4" s="203">
        <v>2003</v>
      </c>
      <c r="F4" s="203">
        <v>2004</v>
      </c>
      <c r="G4" s="203">
        <v>2005</v>
      </c>
      <c r="H4" s="203">
        <v>2006</v>
      </c>
      <c r="I4" s="203">
        <v>2007</v>
      </c>
      <c r="J4" s="203">
        <v>2008</v>
      </c>
      <c r="K4" s="203">
        <v>2009</v>
      </c>
      <c r="L4" s="203">
        <v>2010</v>
      </c>
      <c r="M4" s="203">
        <v>2011</v>
      </c>
      <c r="N4" s="203">
        <v>2012</v>
      </c>
      <c r="O4" s="203">
        <v>2013</v>
      </c>
      <c r="P4" s="203">
        <v>2014</v>
      </c>
      <c r="Q4" s="203">
        <v>2015</v>
      </c>
      <c r="R4" s="203">
        <v>2016</v>
      </c>
      <c r="S4" s="203">
        <v>2017</v>
      </c>
      <c r="T4" s="203">
        <v>2018</v>
      </c>
      <c r="U4" s="203">
        <v>2019</v>
      </c>
      <c r="V4" s="382">
        <v>2020</v>
      </c>
      <c r="W4" s="382">
        <v>2021</v>
      </c>
      <c r="X4" s="382" t="s">
        <v>1125</v>
      </c>
      <c r="Y4" s="416" t="s">
        <v>1126</v>
      </c>
    </row>
    <row r="5" spans="1:25" s="42" customFormat="1" ht="18" customHeight="1" thickBot="1">
      <c r="A5" s="267" t="s">
        <v>951</v>
      </c>
      <c r="B5" s="275">
        <v>25.160120698338311</v>
      </c>
      <c r="C5" s="275">
        <v>24.973144661269707</v>
      </c>
      <c r="D5" s="275">
        <v>24.657130149126544</v>
      </c>
      <c r="E5" s="275">
        <v>23.867085798892205</v>
      </c>
      <c r="F5" s="275">
        <v>23.393556612697061</v>
      </c>
      <c r="G5" s="275">
        <v>22.936398474648488</v>
      </c>
      <c r="H5" s="275">
        <v>22.383296399659141</v>
      </c>
      <c r="I5" s="275">
        <v>22.244790000000002</v>
      </c>
      <c r="J5" s="275">
        <v>22.469339999999999</v>
      </c>
      <c r="K5" s="275">
        <v>21.897070000000003</v>
      </c>
      <c r="L5" s="275">
        <v>21.420959999999997</v>
      </c>
      <c r="M5" s="275">
        <v>21.20823</v>
      </c>
      <c r="N5" s="275">
        <v>21.209884000000002</v>
      </c>
      <c r="O5" s="275">
        <v>21.391727000000003</v>
      </c>
      <c r="P5" s="275">
        <v>21.352640000000001</v>
      </c>
      <c r="Q5" s="275">
        <v>21.372303999999996</v>
      </c>
      <c r="R5" s="275">
        <v>21.343094000000001</v>
      </c>
      <c r="S5" s="275">
        <v>21.108039999999999</v>
      </c>
      <c r="T5" s="275">
        <v>20.730311999999998</v>
      </c>
      <c r="U5" s="275">
        <v>20.478766999999998</v>
      </c>
      <c r="V5" s="275">
        <v>20.235011999999998</v>
      </c>
      <c r="W5" s="275">
        <v>19.923558000000003</v>
      </c>
      <c r="X5" s="275">
        <v>19.798647999999993</v>
      </c>
      <c r="Y5" s="275">
        <v>19.60804801966637</v>
      </c>
    </row>
    <row r="6" spans="1:25" s="42" customFormat="1" ht="18" customHeight="1" thickBot="1">
      <c r="A6" s="267" t="s">
        <v>101</v>
      </c>
      <c r="B6" s="268">
        <v>5353.3713158848059</v>
      </c>
      <c r="C6" s="268">
        <v>5408.6688971454087</v>
      </c>
      <c r="D6" s="268">
        <v>5446.6798177916271</v>
      </c>
      <c r="E6" s="268">
        <v>5640.6133573785401</v>
      </c>
      <c r="F6" s="268">
        <v>5711.7830440317557</v>
      </c>
      <c r="G6" s="268">
        <v>5720.4589155511267</v>
      </c>
      <c r="H6" s="268">
        <v>5840.7536435067223</v>
      </c>
      <c r="I6" s="268">
        <v>5834.7073629375691</v>
      </c>
      <c r="J6" s="268">
        <v>5853.3072177464937</v>
      </c>
      <c r="K6" s="268">
        <v>5975.1583202684187</v>
      </c>
      <c r="L6" s="268">
        <v>6175.6812019629378</v>
      </c>
      <c r="M6" s="268">
        <v>6331.7826258230443</v>
      </c>
      <c r="N6" s="268">
        <v>6373.4830584193733</v>
      </c>
      <c r="O6" s="268">
        <v>6388.8109641638557</v>
      </c>
      <c r="P6" s="268">
        <v>6636.1625541385047</v>
      </c>
      <c r="Q6" s="268">
        <v>6759.8781114099838</v>
      </c>
      <c r="R6" s="268">
        <v>6831.3333577596568</v>
      </c>
      <c r="S6" s="268">
        <v>6973.5593641096002</v>
      </c>
      <c r="T6" s="268">
        <v>7158.5589256929661</v>
      </c>
      <c r="U6" s="268">
        <v>7304.4641798991124</v>
      </c>
      <c r="V6" s="268">
        <v>7483.4475017855202</v>
      </c>
      <c r="W6" s="268">
        <v>7578.2242308326659</v>
      </c>
      <c r="X6" s="268">
        <v>7628.6849442510638</v>
      </c>
      <c r="Y6" s="268">
        <v>7689.3789013859878</v>
      </c>
    </row>
    <row r="7" spans="1:25" s="42" customFormat="1" ht="18" customHeight="1" thickBot="1">
      <c r="A7" s="267" t="s">
        <v>953</v>
      </c>
      <c r="B7" s="275">
        <v>135.53783000000001</v>
      </c>
      <c r="C7" s="275">
        <v>135.89970000000002</v>
      </c>
      <c r="D7" s="275">
        <v>135.20022314790899</v>
      </c>
      <c r="E7" s="275">
        <v>135.35563295893101</v>
      </c>
      <c r="F7" s="275">
        <v>134.17779999999999</v>
      </c>
      <c r="G7" s="275">
        <v>134.84917082178481</v>
      </c>
      <c r="H7" s="275">
        <v>134.31228000000002</v>
      </c>
      <c r="I7" s="275">
        <v>133.47645</v>
      </c>
      <c r="J7" s="275">
        <v>135.33632</v>
      </c>
      <c r="K7" s="275">
        <v>134.46027000000001</v>
      </c>
      <c r="L7" s="275">
        <v>135.82634000000002</v>
      </c>
      <c r="M7" s="275">
        <v>137.66045</v>
      </c>
      <c r="N7" s="275">
        <v>138.23183</v>
      </c>
      <c r="O7" s="275">
        <v>139.6996</v>
      </c>
      <c r="P7" s="275">
        <v>144.31079</v>
      </c>
      <c r="Q7" s="275">
        <v>147.09509000000003</v>
      </c>
      <c r="R7" s="275">
        <v>148.16598999999999</v>
      </c>
      <c r="S7" s="275">
        <v>149.49698000000001</v>
      </c>
      <c r="T7" s="275">
        <v>150.86550999999997</v>
      </c>
      <c r="U7" s="275">
        <v>152.16004000000001</v>
      </c>
      <c r="V7" s="275">
        <v>154.03992</v>
      </c>
      <c r="W7" s="275">
        <v>153.56479000000002</v>
      </c>
      <c r="X7" s="275">
        <v>153.58823978309343</v>
      </c>
      <c r="Y7" s="275">
        <v>153.30691052956487</v>
      </c>
    </row>
    <row r="8" spans="1:25" s="42" customFormat="1" ht="18" customHeight="1" thickBot="1">
      <c r="A8" s="272" t="s">
        <v>926</v>
      </c>
      <c r="B8" s="276">
        <v>6.2433452721802434</v>
      </c>
      <c r="C8" s="276">
        <v>6.0144582342283996</v>
      </c>
      <c r="D8" s="276">
        <v>5.8796329585656881</v>
      </c>
      <c r="E8" s="276">
        <v>5.3917333333333337</v>
      </c>
      <c r="F8" s="276">
        <v>5.0163400000000005</v>
      </c>
      <c r="G8" s="276">
        <v>5.0763599999999993</v>
      </c>
      <c r="H8" s="276">
        <v>4.8465199999999999</v>
      </c>
      <c r="I8" s="276">
        <v>3.7745600000000001</v>
      </c>
      <c r="J8" s="276">
        <v>3.61537</v>
      </c>
      <c r="K8" s="276">
        <v>3.5067200000000001</v>
      </c>
      <c r="L8" s="276">
        <v>3.5332600000000003</v>
      </c>
      <c r="M8" s="276">
        <v>3.3771800000000001</v>
      </c>
      <c r="N8" s="276">
        <v>3.3234000000000004</v>
      </c>
      <c r="O8" s="276">
        <v>3.4041200000000003</v>
      </c>
      <c r="P8" s="276">
        <v>3.5055800000000001</v>
      </c>
      <c r="Q8" s="276">
        <v>3.2685300000000002</v>
      </c>
      <c r="R8" s="276">
        <v>3.54677</v>
      </c>
      <c r="S8" s="276">
        <v>3.24512</v>
      </c>
      <c r="T8" s="276">
        <v>3.2155900000000002</v>
      </c>
      <c r="U8" s="276">
        <v>3.3372599999999997</v>
      </c>
      <c r="V8" s="276">
        <v>3.2936000000000005</v>
      </c>
      <c r="W8" s="276">
        <v>3.1091299999999995</v>
      </c>
      <c r="X8" s="276">
        <v>3.1091299999999995</v>
      </c>
      <c r="Y8" s="276">
        <v>3.1091299999999995</v>
      </c>
    </row>
    <row r="9" spans="1:25" s="42" customFormat="1" ht="18" customHeight="1" thickBot="1">
      <c r="A9" s="272" t="s">
        <v>954</v>
      </c>
      <c r="B9" s="276">
        <v>12.558075304165705</v>
      </c>
      <c r="C9" s="276">
        <v>12.188541212666612</v>
      </c>
      <c r="D9" s="276">
        <v>11.804053067320048</v>
      </c>
      <c r="E9" s="276">
        <v>11.867619625597689</v>
      </c>
      <c r="F9" s="276">
        <v>10.976289999999988</v>
      </c>
      <c r="G9" s="276">
        <v>9.9451808217848328</v>
      </c>
      <c r="H9" s="276">
        <v>10.348939999999951</v>
      </c>
      <c r="I9" s="276">
        <v>9.7953900000000367</v>
      </c>
      <c r="J9" s="276">
        <v>10.054160000000007</v>
      </c>
      <c r="K9" s="276">
        <v>10.160150000000002</v>
      </c>
      <c r="L9" s="276">
        <v>8.783566999999973</v>
      </c>
      <c r="M9" s="276">
        <v>7.7331720000000015</v>
      </c>
      <c r="N9" s="276">
        <v>7.7909889999999944</v>
      </c>
      <c r="O9" s="276">
        <v>8.3634075999999595</v>
      </c>
      <c r="P9" s="276">
        <v>7.0555488200000021</v>
      </c>
      <c r="Q9" s="276">
        <v>6.5547754870000041</v>
      </c>
      <c r="R9" s="276">
        <v>6.1329531689999461</v>
      </c>
      <c r="S9" s="276">
        <v>5.7721843680000093</v>
      </c>
      <c r="T9" s="276">
        <v>5.7840964809999678</v>
      </c>
      <c r="U9" s="276">
        <v>6.210129483000018</v>
      </c>
      <c r="V9" s="276">
        <v>5.9202540540000017</v>
      </c>
      <c r="W9" s="276">
        <v>5.8274948123209303</v>
      </c>
      <c r="X9" s="276">
        <v>5.8274948123209303</v>
      </c>
      <c r="Y9" s="276">
        <v>5.8302158110609312</v>
      </c>
    </row>
    <row r="10" spans="1:25" s="42" customFormat="1" ht="18" customHeight="1" thickBot="1">
      <c r="A10" s="281" t="s">
        <v>952</v>
      </c>
      <c r="B10" s="282">
        <v>116.73640942365407</v>
      </c>
      <c r="C10" s="282">
        <v>117.69670055310502</v>
      </c>
      <c r="D10" s="282">
        <v>117.51653712202325</v>
      </c>
      <c r="E10" s="282">
        <v>118.09627999999999</v>
      </c>
      <c r="F10" s="282">
        <v>118.18517000000001</v>
      </c>
      <c r="G10" s="282">
        <v>119.82763</v>
      </c>
      <c r="H10" s="282">
        <v>119.11682000000006</v>
      </c>
      <c r="I10" s="282">
        <v>119.90649999999997</v>
      </c>
      <c r="J10" s="282">
        <v>121.66678999999999</v>
      </c>
      <c r="K10" s="282">
        <v>120.79340000000001</v>
      </c>
      <c r="L10" s="282">
        <v>123.50951300000006</v>
      </c>
      <c r="M10" s="282">
        <v>126.55009799999999</v>
      </c>
      <c r="N10" s="282">
        <v>127.11744100000001</v>
      </c>
      <c r="O10" s="282">
        <v>127.93207240000004</v>
      </c>
      <c r="P10" s="282">
        <v>133.74966118</v>
      </c>
      <c r="Q10" s="282">
        <v>137.271784513</v>
      </c>
      <c r="R10" s="282">
        <v>138.48626683100005</v>
      </c>
      <c r="S10" s="282">
        <v>140.47967563199998</v>
      </c>
      <c r="T10" s="282">
        <v>141.86582351900003</v>
      </c>
      <c r="U10" s="282">
        <v>142.61265051699999</v>
      </c>
      <c r="V10" s="282">
        <v>144.826065946</v>
      </c>
      <c r="W10" s="282">
        <v>144.62816518767909</v>
      </c>
      <c r="X10" s="282">
        <v>144.6516149707725</v>
      </c>
      <c r="Y10" s="282">
        <v>144.36756471850393</v>
      </c>
    </row>
    <row r="11" spans="1:25" ht="18" customHeight="1" thickBot="1">
      <c r="A11" s="278" t="s">
        <v>955</v>
      </c>
      <c r="B11" s="279">
        <f>B10/B7*100</f>
        <v>86.128285677625243</v>
      </c>
      <c r="C11" s="279">
        <f>C10/C7*100</f>
        <v>86.605563186015118</v>
      </c>
      <c r="D11" s="279">
        <f t="shared" ref="D11:Y11" si="0">D10/D7*100</f>
        <v>86.920372160525361</v>
      </c>
      <c r="E11" s="279">
        <f t="shared" si="0"/>
        <v>87.248884600046324</v>
      </c>
      <c r="F11" s="279">
        <f t="shared" si="0"/>
        <v>88.081016382739932</v>
      </c>
      <c r="G11" s="279">
        <f t="shared" si="0"/>
        <v>88.860487068446929</v>
      </c>
      <c r="H11" s="279">
        <f t="shared" si="0"/>
        <v>88.686470068112939</v>
      </c>
      <c r="I11" s="279">
        <f t="shared" si="0"/>
        <v>89.833450020584124</v>
      </c>
      <c r="J11" s="279">
        <f t="shared" si="0"/>
        <v>89.899584974676415</v>
      </c>
      <c r="K11" s="279">
        <f t="shared" si="0"/>
        <v>89.835755944860139</v>
      </c>
      <c r="L11" s="279">
        <f t="shared" si="0"/>
        <v>90.931930434111706</v>
      </c>
      <c r="M11" s="279">
        <f t="shared" si="0"/>
        <v>91.929161934310102</v>
      </c>
      <c r="N11" s="279">
        <f t="shared" si="0"/>
        <v>91.959602213180574</v>
      </c>
      <c r="O11" s="279">
        <f t="shared" si="0"/>
        <v>91.576548823332374</v>
      </c>
      <c r="P11" s="279">
        <f t="shared" si="0"/>
        <v>92.681677634777003</v>
      </c>
      <c r="Q11" s="279">
        <f t="shared" si="0"/>
        <v>93.321799193297323</v>
      </c>
      <c r="R11" s="279">
        <f t="shared" si="0"/>
        <v>93.466973649620982</v>
      </c>
      <c r="S11" s="279">
        <f t="shared" si="0"/>
        <v>93.968236436615626</v>
      </c>
      <c r="T11" s="279">
        <f t="shared" si="0"/>
        <v>94.034629597580036</v>
      </c>
      <c r="U11" s="279">
        <f t="shared" si="0"/>
        <v>93.725429171154246</v>
      </c>
      <c r="V11" s="279">
        <f t="shared" si="0"/>
        <v>94.018528408739769</v>
      </c>
      <c r="W11" s="279">
        <f t="shared" si="0"/>
        <v>94.180550885186037</v>
      </c>
      <c r="X11" s="279">
        <f t="shared" si="0"/>
        <v>94.181439396048958</v>
      </c>
      <c r="Y11" s="279">
        <f t="shared" si="0"/>
        <v>94.168987046844819</v>
      </c>
    </row>
    <row r="12" spans="1:25" s="42" customFormat="1" ht="18" customHeight="1" thickBot="1">
      <c r="A12" s="272" t="s">
        <v>927</v>
      </c>
      <c r="B12" s="277">
        <v>4.0472718863229566</v>
      </c>
      <c r="C12" s="277">
        <v>4.058582586312693</v>
      </c>
      <c r="D12" s="277">
        <v>4.0439301070279763</v>
      </c>
      <c r="E12" s="277">
        <v>4.0470364455567607</v>
      </c>
      <c r="F12" s="277">
        <v>4.0646802919431906</v>
      </c>
      <c r="G12" s="277">
        <v>4.0449611984934082</v>
      </c>
      <c r="H12" s="277">
        <v>4.0353733766333377</v>
      </c>
      <c r="I12" s="277">
        <v>4.0366051214904966</v>
      </c>
      <c r="J12" s="277">
        <v>4.0349509015566207</v>
      </c>
      <c r="K12" s="277">
        <v>4.0376475039199153</v>
      </c>
      <c r="L12" s="277">
        <v>4.0564941989529153</v>
      </c>
      <c r="M12" s="277">
        <v>4.0131741502088758</v>
      </c>
      <c r="N12" s="277">
        <v>4.0223724689360294</v>
      </c>
      <c r="O12" s="277">
        <v>4.0248166104123841</v>
      </c>
      <c r="P12" s="277">
        <v>3.9914464550388091</v>
      </c>
      <c r="Q12" s="277">
        <v>4.0063916415117689</v>
      </c>
      <c r="R12" s="277">
        <v>4.0631114376527044</v>
      </c>
      <c r="S12" s="277">
        <v>4.0465563401453082</v>
      </c>
      <c r="T12" s="277">
        <v>4.0268588129060889</v>
      </c>
      <c r="U12" s="277">
        <v>4.0678536123340034</v>
      </c>
      <c r="V12" s="277">
        <v>4.0895269076589722</v>
      </c>
      <c r="W12" s="277">
        <v>4.1047708362729383</v>
      </c>
      <c r="X12" s="277">
        <v>4.088147939451388</v>
      </c>
      <c r="Y12" s="277">
        <v>4.0960854140835723</v>
      </c>
    </row>
    <row r="13" spans="1:25" s="42" customFormat="1" ht="18" customHeight="1" thickBot="1">
      <c r="A13" s="272" t="s">
        <v>928</v>
      </c>
      <c r="B13" s="277">
        <v>3.3333253176649777</v>
      </c>
      <c r="C13" s="277">
        <v>3.3387726054820481</v>
      </c>
      <c r="D13" s="277">
        <v>3.3414144737836144</v>
      </c>
      <c r="E13" s="277">
        <v>3.3461080922720448</v>
      </c>
      <c r="F13" s="277">
        <v>3.3654077451729032</v>
      </c>
      <c r="G13" s="277">
        <v>3.353706254131783</v>
      </c>
      <c r="H13" s="277">
        <v>3.3446587346088923</v>
      </c>
      <c r="I13" s="277">
        <v>3.3630547968625581</v>
      </c>
      <c r="J13" s="277">
        <v>3.3702463507091789</v>
      </c>
      <c r="K13" s="277">
        <v>3.3681333500009112</v>
      </c>
      <c r="L13" s="277">
        <v>3.3873590854495546</v>
      </c>
      <c r="M13" s="277">
        <v>3.3633654475716015</v>
      </c>
      <c r="N13" s="277">
        <v>3.3696565682123829</v>
      </c>
      <c r="O13" s="277">
        <v>3.3659252908342618</v>
      </c>
      <c r="P13" s="277">
        <v>3.3582658007298587</v>
      </c>
      <c r="Q13" s="277">
        <v>3.3716064927630693</v>
      </c>
      <c r="R13" s="277">
        <v>3.4344185231693123</v>
      </c>
      <c r="S13" s="277">
        <v>3.475270089983129</v>
      </c>
      <c r="T13" s="277">
        <v>3.4740393313974445</v>
      </c>
      <c r="U13" s="277">
        <v>3.482085129919636</v>
      </c>
      <c r="V13" s="277">
        <v>3.457995562047731</v>
      </c>
      <c r="W13" s="277">
        <v>3.4515789188860739</v>
      </c>
      <c r="X13" s="277">
        <v>3.4410534381870295</v>
      </c>
      <c r="Y13" s="277">
        <v>3.4477354734984664</v>
      </c>
    </row>
    <row r="14" spans="1:25" ht="18" customHeight="1">
      <c r="A14" s="8" t="s">
        <v>1084</v>
      </c>
      <c r="B14" s="44"/>
      <c r="C14" s="44"/>
      <c r="D14" s="44"/>
      <c r="E14" s="44"/>
      <c r="F14" s="44"/>
      <c r="G14" s="44"/>
      <c r="H14" s="44"/>
      <c r="I14" s="44"/>
      <c r="J14" s="44"/>
      <c r="K14" s="68"/>
      <c r="L14" s="68"/>
      <c r="M14" s="68"/>
      <c r="N14" s="68"/>
      <c r="O14" s="37"/>
      <c r="P14" s="37"/>
      <c r="Q14" s="37"/>
      <c r="R14" s="37"/>
      <c r="W14" s="70"/>
      <c r="Y14" s="418"/>
    </row>
    <row r="15" spans="1:25" ht="18" customHeight="1">
      <c r="A15" s="389" t="s">
        <v>1085</v>
      </c>
      <c r="B15" s="69"/>
      <c r="C15" s="69"/>
      <c r="D15" s="69"/>
      <c r="E15" s="69"/>
      <c r="F15" s="69"/>
      <c r="G15" s="69"/>
      <c r="H15" s="69"/>
      <c r="I15" s="69"/>
      <c r="J15" s="69"/>
      <c r="K15" s="68"/>
      <c r="L15" s="68"/>
      <c r="M15" s="68"/>
      <c r="N15" s="68"/>
      <c r="O15" s="37"/>
      <c r="P15" s="37"/>
      <c r="Q15" s="37"/>
      <c r="R15" s="37"/>
      <c r="W15" s="70"/>
      <c r="Y15" s="418"/>
    </row>
    <row r="16" spans="1:25" ht="18" customHeight="1">
      <c r="A16" s="8" t="s">
        <v>1086</v>
      </c>
      <c r="B16" s="69"/>
      <c r="C16" s="69"/>
      <c r="D16" s="69"/>
      <c r="E16" s="69"/>
      <c r="F16" s="69"/>
      <c r="G16" s="69"/>
      <c r="H16" s="69"/>
      <c r="I16" s="69"/>
      <c r="J16" s="69"/>
      <c r="K16" s="68"/>
      <c r="L16" s="68"/>
      <c r="M16" s="68"/>
      <c r="N16" s="68"/>
      <c r="O16" s="37"/>
      <c r="P16" s="37"/>
      <c r="Q16" s="37"/>
      <c r="R16" s="37"/>
      <c r="W16" s="70"/>
      <c r="Y16" s="418"/>
    </row>
    <row r="17" spans="1:25" s="629" customFormat="1" ht="18" customHeight="1">
      <c r="A17" s="584" t="s">
        <v>1120</v>
      </c>
    </row>
    <row r="18" spans="1:25" ht="18" customHeight="1">
      <c r="A18" s="78"/>
      <c r="B18" s="70"/>
      <c r="C18" s="70"/>
      <c r="D18" s="70"/>
      <c r="E18" s="70"/>
      <c r="F18" s="70"/>
      <c r="G18" s="70"/>
      <c r="H18" s="70"/>
      <c r="I18" s="70"/>
      <c r="J18" s="70"/>
      <c r="K18" s="37"/>
      <c r="L18" s="37"/>
      <c r="M18" s="37"/>
      <c r="N18" s="37"/>
      <c r="O18" s="37"/>
      <c r="P18" s="37"/>
      <c r="Q18" s="37"/>
      <c r="R18" s="37"/>
      <c r="V18" s="70"/>
      <c r="W18" s="70"/>
      <c r="Y18" s="418"/>
    </row>
    <row r="19" spans="1:25" ht="18" customHeight="1">
      <c r="A19" s="2" t="s">
        <v>956</v>
      </c>
      <c r="B19" s="65"/>
      <c r="C19" s="65"/>
      <c r="D19" s="65"/>
      <c r="E19" s="65"/>
      <c r="F19" s="65"/>
      <c r="G19" s="65"/>
      <c r="H19" s="65"/>
      <c r="I19" s="65"/>
      <c r="J19" s="65"/>
      <c r="K19" s="37"/>
      <c r="L19" s="37"/>
      <c r="M19" s="37"/>
      <c r="N19" s="37"/>
      <c r="O19" s="37"/>
      <c r="P19" s="37"/>
      <c r="Q19" s="37"/>
      <c r="R19" s="37"/>
      <c r="V19" s="70"/>
      <c r="W19" s="70"/>
      <c r="Y19" s="418"/>
    </row>
    <row r="20" spans="1:25" s="52" customFormat="1" ht="18" customHeight="1">
      <c r="A20" s="218"/>
      <c r="B20" s="779" t="s">
        <v>295</v>
      </c>
      <c r="C20" s="780"/>
      <c r="D20" s="780"/>
      <c r="E20" s="780"/>
      <c r="F20" s="780"/>
      <c r="G20" s="780"/>
      <c r="H20" s="780"/>
      <c r="I20" s="780"/>
      <c r="J20" s="780"/>
      <c r="K20" s="780"/>
      <c r="L20" s="780"/>
      <c r="M20" s="780"/>
      <c r="N20" s="780"/>
      <c r="O20" s="780"/>
      <c r="P20" s="780"/>
      <c r="Q20" s="780"/>
      <c r="R20" s="780"/>
      <c r="S20" s="780"/>
      <c r="T20" s="780"/>
      <c r="U20" s="780"/>
      <c r="V20" s="780"/>
      <c r="W20" s="780"/>
      <c r="X20" s="780"/>
      <c r="Y20" s="781"/>
    </row>
    <row r="21" spans="1:25" s="41" customFormat="1" ht="18" customHeight="1" thickBot="1">
      <c r="A21" s="203"/>
      <c r="B21" s="203">
        <f t="shared" ref="B21:Y21" si="1">B4</f>
        <v>2000</v>
      </c>
      <c r="C21" s="203">
        <f t="shared" si="1"/>
        <v>2001</v>
      </c>
      <c r="D21" s="203">
        <f t="shared" si="1"/>
        <v>2002</v>
      </c>
      <c r="E21" s="203">
        <f t="shared" si="1"/>
        <v>2003</v>
      </c>
      <c r="F21" s="203">
        <f t="shared" si="1"/>
        <v>2004</v>
      </c>
      <c r="G21" s="203">
        <f t="shared" si="1"/>
        <v>2005</v>
      </c>
      <c r="H21" s="203">
        <f t="shared" si="1"/>
        <v>2006</v>
      </c>
      <c r="I21" s="203">
        <f t="shared" si="1"/>
        <v>2007</v>
      </c>
      <c r="J21" s="203">
        <f t="shared" si="1"/>
        <v>2008</v>
      </c>
      <c r="K21" s="203">
        <f t="shared" si="1"/>
        <v>2009</v>
      </c>
      <c r="L21" s="203">
        <f t="shared" si="1"/>
        <v>2010</v>
      </c>
      <c r="M21" s="203">
        <f t="shared" si="1"/>
        <v>2011</v>
      </c>
      <c r="N21" s="203">
        <f t="shared" si="1"/>
        <v>2012</v>
      </c>
      <c r="O21" s="203">
        <f t="shared" si="1"/>
        <v>2013</v>
      </c>
      <c r="P21" s="203">
        <f t="shared" si="1"/>
        <v>2014</v>
      </c>
      <c r="Q21" s="203">
        <f t="shared" si="1"/>
        <v>2015</v>
      </c>
      <c r="R21" s="203">
        <f t="shared" si="1"/>
        <v>2016</v>
      </c>
      <c r="S21" s="203">
        <f t="shared" si="1"/>
        <v>2017</v>
      </c>
      <c r="T21" s="203">
        <f t="shared" si="1"/>
        <v>2018</v>
      </c>
      <c r="U21" s="203">
        <f t="shared" si="1"/>
        <v>2019</v>
      </c>
      <c r="V21" s="203">
        <f t="shared" si="1"/>
        <v>2020</v>
      </c>
      <c r="W21" s="203">
        <f t="shared" si="1"/>
        <v>2021</v>
      </c>
      <c r="X21" s="203" t="str">
        <f t="shared" si="1"/>
        <v>2022e</v>
      </c>
      <c r="Y21" s="416" t="str">
        <f t="shared" si="1"/>
        <v>2023f</v>
      </c>
    </row>
    <row r="22" spans="1:25" s="42" customFormat="1" ht="18" customHeight="1" thickBot="1">
      <c r="A22" s="267" t="s">
        <v>102</v>
      </c>
      <c r="B22" s="285">
        <v>7271.5042154294242</v>
      </c>
      <c r="C22" s="285">
        <v>7566.0681228816757</v>
      </c>
      <c r="D22" s="285">
        <v>7627.3695672581416</v>
      </c>
      <c r="E22" s="285">
        <v>7778.413925887201</v>
      </c>
      <c r="F22" s="285">
        <v>7936.24</v>
      </c>
      <c r="G22" s="285">
        <v>8144.7300000000005</v>
      </c>
      <c r="H22" s="285">
        <v>8266.9000000000015</v>
      </c>
      <c r="I22" s="285">
        <v>8380.5700000000015</v>
      </c>
      <c r="J22" s="285">
        <v>8415.32</v>
      </c>
      <c r="K22" s="285">
        <v>8460.4646366968973</v>
      </c>
      <c r="L22" s="285">
        <v>8670.1124721603574</v>
      </c>
      <c r="M22" s="285">
        <v>8702.0624721603563</v>
      </c>
      <c r="N22" s="285">
        <v>8917.8974721603572</v>
      </c>
      <c r="O22" s="285">
        <v>9003.4724721603579</v>
      </c>
      <c r="P22" s="285">
        <v>9214.8724721603576</v>
      </c>
      <c r="Q22" s="285">
        <v>9471.1724721603568</v>
      </c>
      <c r="R22" s="285">
        <v>9654.9500000000007</v>
      </c>
      <c r="S22" s="285">
        <v>9794.11</v>
      </c>
      <c r="T22" s="285">
        <v>9875.6999999999971</v>
      </c>
      <c r="U22" s="285">
        <v>10044.68</v>
      </c>
      <c r="V22" s="285">
        <v>10231.029999999999</v>
      </c>
      <c r="W22" s="285">
        <v>10359.999999999998</v>
      </c>
      <c r="X22" s="285">
        <v>10311.279069999999</v>
      </c>
      <c r="Y22" s="285">
        <v>10388.591102839999</v>
      </c>
    </row>
    <row r="23" spans="1:25" s="42" customFormat="1" ht="18" customHeight="1" thickBot="1">
      <c r="A23" s="269" t="s">
        <v>103</v>
      </c>
      <c r="B23" s="286">
        <v>6771.8732179051412</v>
      </c>
      <c r="C23" s="286">
        <v>6978.3185811102176</v>
      </c>
      <c r="D23" s="286">
        <v>7056.8585011523874</v>
      </c>
      <c r="E23" s="286">
        <v>7198.8023536122246</v>
      </c>
      <c r="F23" s="286">
        <v>7331.74</v>
      </c>
      <c r="G23" s="286">
        <v>7532.5</v>
      </c>
      <c r="H23" s="286">
        <v>7635.92</v>
      </c>
      <c r="I23" s="286">
        <v>7710.3400000000029</v>
      </c>
      <c r="J23" s="286">
        <v>7720.1799999999976</v>
      </c>
      <c r="K23" s="286">
        <v>7772.4434290712761</v>
      </c>
      <c r="L23" s="286">
        <v>7981.7400000000007</v>
      </c>
      <c r="M23" s="286">
        <v>8022.91</v>
      </c>
      <c r="N23" s="286">
        <v>8190.16</v>
      </c>
      <c r="O23" s="286">
        <v>8290.7199999999993</v>
      </c>
      <c r="P23" s="286">
        <v>8480.1</v>
      </c>
      <c r="Q23" s="286">
        <v>8628.9599999999991</v>
      </c>
      <c r="R23" s="286">
        <v>8794.489999999998</v>
      </c>
      <c r="S23" s="286">
        <v>8906.7200000000012</v>
      </c>
      <c r="T23" s="286">
        <v>8950.3599999999988</v>
      </c>
      <c r="U23" s="286">
        <v>9163.6100000000042</v>
      </c>
      <c r="V23" s="286">
        <v>9313.7299999999977</v>
      </c>
      <c r="W23" s="286">
        <v>9392.220000000003</v>
      </c>
      <c r="X23" s="286">
        <v>9350.0161950000038</v>
      </c>
      <c r="Y23" s="286">
        <v>9420.407139615003</v>
      </c>
    </row>
    <row r="24" spans="1:25" s="42" customFormat="1" ht="18" customHeight="1" thickBot="1">
      <c r="A24" s="269" t="s">
        <v>104</v>
      </c>
      <c r="B24" s="286">
        <f>B22-B23</f>
        <v>499.63099752428298</v>
      </c>
      <c r="C24" s="286">
        <f t="shared" ref="C24:Y24" si="2">C22-C23</f>
        <v>587.7495417714581</v>
      </c>
      <c r="D24" s="286">
        <f t="shared" si="2"/>
        <v>570.51106610575425</v>
      </c>
      <c r="E24" s="286">
        <f t="shared" si="2"/>
        <v>579.61157227497642</v>
      </c>
      <c r="F24" s="286">
        <f t="shared" si="2"/>
        <v>604.5</v>
      </c>
      <c r="G24" s="286">
        <f t="shared" si="2"/>
        <v>612.23000000000047</v>
      </c>
      <c r="H24" s="286">
        <f t="shared" si="2"/>
        <v>630.98000000000138</v>
      </c>
      <c r="I24" s="286">
        <f t="shared" si="2"/>
        <v>670.22999999999865</v>
      </c>
      <c r="J24" s="286">
        <f t="shared" si="2"/>
        <v>695.14000000000215</v>
      </c>
      <c r="K24" s="286">
        <f t="shared" si="2"/>
        <v>688.02120762562117</v>
      </c>
      <c r="L24" s="286">
        <f t="shared" si="2"/>
        <v>688.37247216035666</v>
      </c>
      <c r="M24" s="286">
        <f t="shared" si="2"/>
        <v>679.15247216035641</v>
      </c>
      <c r="N24" s="286">
        <f t="shared" si="2"/>
        <v>727.73747216035736</v>
      </c>
      <c r="O24" s="286">
        <f t="shared" si="2"/>
        <v>712.75247216035859</v>
      </c>
      <c r="P24" s="286">
        <f t="shared" si="2"/>
        <v>734.77247216035721</v>
      </c>
      <c r="Q24" s="286">
        <f t="shared" si="2"/>
        <v>842.21247216035772</v>
      </c>
      <c r="R24" s="286">
        <f t="shared" si="2"/>
        <v>860.46000000000276</v>
      </c>
      <c r="S24" s="286">
        <f t="shared" si="2"/>
        <v>887.38999999999942</v>
      </c>
      <c r="T24" s="286">
        <f t="shared" si="2"/>
        <v>925.33999999999833</v>
      </c>
      <c r="U24" s="286">
        <f t="shared" si="2"/>
        <v>881.06999999999607</v>
      </c>
      <c r="V24" s="286">
        <f t="shared" si="2"/>
        <v>917.30000000000109</v>
      </c>
      <c r="W24" s="286">
        <f t="shared" si="2"/>
        <v>967.7799999999952</v>
      </c>
      <c r="X24" s="286">
        <f t="shared" si="2"/>
        <v>961.26287499999489</v>
      </c>
      <c r="Y24" s="286">
        <f t="shared" si="2"/>
        <v>968.18396322499575</v>
      </c>
    </row>
    <row r="25" spans="1:25" s="42" customFormat="1" ht="18" customHeight="1" thickBot="1">
      <c r="A25" s="272" t="s">
        <v>105</v>
      </c>
      <c r="B25" s="287">
        <v>218.94499999999999</v>
      </c>
      <c r="C25" s="287">
        <v>220.43</v>
      </c>
      <c r="D25" s="287">
        <v>238.82</v>
      </c>
      <c r="E25" s="287">
        <v>279.9843152796962</v>
      </c>
      <c r="F25" s="287">
        <v>286.19548178113246</v>
      </c>
      <c r="G25" s="287">
        <v>351.91568489765478</v>
      </c>
      <c r="H25" s="287">
        <v>362.17081039990671</v>
      </c>
      <c r="I25" s="287">
        <v>354.24447939501243</v>
      </c>
      <c r="J25" s="287">
        <v>363.28096237095008</v>
      </c>
      <c r="K25" s="287">
        <v>351.32225139017766</v>
      </c>
      <c r="L25" s="287">
        <v>350.46680045699452</v>
      </c>
      <c r="M25" s="287">
        <v>345.52912594640105</v>
      </c>
      <c r="N25" s="287">
        <v>336.07321199379362</v>
      </c>
      <c r="O25" s="287">
        <v>373.78060949947343</v>
      </c>
      <c r="P25" s="287">
        <v>363.42907296522719</v>
      </c>
      <c r="Q25" s="287">
        <v>349.82259703245143</v>
      </c>
      <c r="R25" s="287">
        <v>364.90992111522053</v>
      </c>
      <c r="S25" s="287">
        <v>367.35199963334583</v>
      </c>
      <c r="T25" s="287">
        <v>391.24792669697445</v>
      </c>
      <c r="U25" s="287">
        <v>393.96313846118915</v>
      </c>
      <c r="V25" s="287">
        <v>381.81230264817583</v>
      </c>
      <c r="W25" s="287">
        <v>387.18158427278138</v>
      </c>
      <c r="X25" s="287">
        <v>385.73370623402798</v>
      </c>
      <c r="Y25" s="287">
        <v>387.34763425581093</v>
      </c>
    </row>
    <row r="26" spans="1:25" s="42" customFormat="1" ht="18" customHeight="1" thickBot="1">
      <c r="A26" s="267" t="s">
        <v>106</v>
      </c>
      <c r="B26" s="285">
        <f>B22+B25</f>
        <v>7490.4492154294239</v>
      </c>
      <c r="C26" s="285">
        <f t="shared" ref="C26:Y26" si="3">C22+C25</f>
        <v>7786.498122881676</v>
      </c>
      <c r="D26" s="285">
        <f t="shared" si="3"/>
        <v>7866.1895672581413</v>
      </c>
      <c r="E26" s="285">
        <f t="shared" si="3"/>
        <v>8058.3982411668976</v>
      </c>
      <c r="F26" s="285">
        <f t="shared" si="3"/>
        <v>8222.4354817811327</v>
      </c>
      <c r="G26" s="285">
        <f t="shared" si="3"/>
        <v>8496.6456848976559</v>
      </c>
      <c r="H26" s="285">
        <f t="shared" si="3"/>
        <v>8629.0708103999077</v>
      </c>
      <c r="I26" s="285">
        <f t="shared" si="3"/>
        <v>8734.8144793950141</v>
      </c>
      <c r="J26" s="285">
        <f t="shared" si="3"/>
        <v>8778.6009623709506</v>
      </c>
      <c r="K26" s="285">
        <f t="shared" si="3"/>
        <v>8811.7868880870756</v>
      </c>
      <c r="L26" s="285">
        <f t="shared" si="3"/>
        <v>9020.5792726173513</v>
      </c>
      <c r="M26" s="285">
        <f t="shared" si="3"/>
        <v>9047.5915981067574</v>
      </c>
      <c r="N26" s="285">
        <f t="shared" si="3"/>
        <v>9253.9706841541501</v>
      </c>
      <c r="O26" s="285">
        <f t="shared" si="3"/>
        <v>9377.2530816598319</v>
      </c>
      <c r="P26" s="285">
        <f t="shared" si="3"/>
        <v>9578.3015451255851</v>
      </c>
      <c r="Q26" s="285">
        <f t="shared" si="3"/>
        <v>9820.9950691928079</v>
      </c>
      <c r="R26" s="285">
        <f t="shared" si="3"/>
        <v>10019.859921115221</v>
      </c>
      <c r="S26" s="285">
        <f t="shared" si="3"/>
        <v>10161.461999633346</v>
      </c>
      <c r="T26" s="285">
        <f t="shared" si="3"/>
        <v>10266.947926696972</v>
      </c>
      <c r="U26" s="285">
        <f t="shared" si="3"/>
        <v>10438.64313846119</v>
      </c>
      <c r="V26" s="285">
        <f t="shared" si="3"/>
        <v>10612.842302648174</v>
      </c>
      <c r="W26" s="285">
        <f t="shared" si="3"/>
        <v>10747.181584272779</v>
      </c>
      <c r="X26" s="285">
        <f t="shared" si="3"/>
        <v>10697.012776234027</v>
      </c>
      <c r="Y26" s="285">
        <f t="shared" si="3"/>
        <v>10775.93873709581</v>
      </c>
    </row>
    <row r="27" spans="1:25" s="42" customFormat="1" ht="18" customHeight="1" thickBot="1">
      <c r="A27" s="281" t="s">
        <v>423</v>
      </c>
      <c r="B27" s="288">
        <v>158.19659200000001</v>
      </c>
      <c r="C27" s="288">
        <v>157.00924500000002</v>
      </c>
      <c r="D27" s="288">
        <v>142.86981700000001</v>
      </c>
      <c r="E27" s="288">
        <v>160.67541800000001</v>
      </c>
      <c r="F27" s="288">
        <v>140.88159400000001</v>
      </c>
      <c r="G27" s="288">
        <v>140.70498500000002</v>
      </c>
      <c r="H27" s="288">
        <v>142.83903699999999</v>
      </c>
      <c r="I27" s="288">
        <v>162.46050099999999</v>
      </c>
      <c r="J27" s="288">
        <v>140.89138799999998</v>
      </c>
      <c r="K27" s="288">
        <v>143.84326799999999</v>
      </c>
      <c r="L27" s="288">
        <v>165.70936200000003</v>
      </c>
      <c r="M27" s="288">
        <v>182.16652999999999</v>
      </c>
      <c r="N27" s="288">
        <v>174.593728</v>
      </c>
      <c r="O27" s="288">
        <v>174.30468500000001</v>
      </c>
      <c r="P27" s="288">
        <v>179.54860100000002</v>
      </c>
      <c r="Q27" s="288">
        <v>187.43120099999999</v>
      </c>
      <c r="R27" s="288">
        <v>194.51688799999999</v>
      </c>
      <c r="S27" s="288">
        <v>191.08</v>
      </c>
      <c r="T27" s="288">
        <v>196.95362399999999</v>
      </c>
      <c r="U27" s="288">
        <v>211.96741900000004</v>
      </c>
      <c r="V27" s="288">
        <v>222.670052</v>
      </c>
      <c r="W27" s="288">
        <v>196.37302599999998</v>
      </c>
      <c r="X27" s="288">
        <v>186.638228</v>
      </c>
      <c r="Y27" s="288">
        <v>186.638228</v>
      </c>
    </row>
    <row r="28" spans="1:25" s="42" customFormat="1" ht="18" customHeight="1" thickBot="1">
      <c r="A28" s="281" t="s">
        <v>372</v>
      </c>
      <c r="B28" s="288">
        <v>751.60126000000002</v>
      </c>
      <c r="C28" s="288">
        <v>788.20551899999998</v>
      </c>
      <c r="D28" s="288">
        <v>785.16183700000011</v>
      </c>
      <c r="E28" s="288">
        <v>834.43363999999985</v>
      </c>
      <c r="F28" s="288">
        <v>873.74525299999993</v>
      </c>
      <c r="G28" s="288">
        <v>862.80602699999986</v>
      </c>
      <c r="H28" s="288">
        <v>933.22485500000005</v>
      </c>
      <c r="I28" s="288">
        <v>952.76190899999995</v>
      </c>
      <c r="J28" s="288">
        <v>936.88103799999999</v>
      </c>
      <c r="K28" s="288">
        <v>946.24462499999993</v>
      </c>
      <c r="L28" s="288">
        <v>1064.485561</v>
      </c>
      <c r="M28" s="288">
        <v>1081.8154579999998</v>
      </c>
      <c r="N28" s="288">
        <v>1182.5650360000002</v>
      </c>
      <c r="O28" s="288">
        <v>1228.9573830000002</v>
      </c>
      <c r="P28" s="288">
        <v>1151.9438950000001</v>
      </c>
      <c r="Q28" s="288">
        <v>1159.0905229999998</v>
      </c>
      <c r="R28" s="288">
        <v>1230.744027</v>
      </c>
      <c r="S28" s="288">
        <v>1274.714203</v>
      </c>
      <c r="T28" s="288">
        <v>1279.0651229999996</v>
      </c>
      <c r="U28" s="288">
        <v>1347.623227</v>
      </c>
      <c r="V28" s="288">
        <v>1401.7613930000002</v>
      </c>
      <c r="W28" s="288">
        <v>1385.1555180000005</v>
      </c>
      <c r="X28" s="288">
        <v>1339.8381440000001</v>
      </c>
      <c r="Y28" s="288">
        <v>1366.63490688</v>
      </c>
    </row>
    <row r="29" spans="1:25" s="42" customFormat="1" ht="18" customHeight="1" thickBot="1">
      <c r="A29" s="280" t="s">
        <v>416</v>
      </c>
      <c r="B29" s="289">
        <f>B26+B27-B28-B30</f>
        <v>6897.0445474294238</v>
      </c>
      <c r="C29" s="289">
        <f t="shared" ref="C29:O29" si="4">C26+C27-C28-C30</f>
        <v>7155.3018488816761</v>
      </c>
      <c r="D29" s="289">
        <f t="shared" si="4"/>
        <v>7223.8975472581405</v>
      </c>
      <c r="E29" s="289">
        <f t="shared" si="4"/>
        <v>7384.6400191668972</v>
      </c>
      <c r="F29" s="289">
        <f t="shared" si="4"/>
        <v>7489.5718227811331</v>
      </c>
      <c r="G29" s="289">
        <f t="shared" si="4"/>
        <v>7774.5446428976566</v>
      </c>
      <c r="H29" s="289">
        <f t="shared" si="4"/>
        <v>7838.6849923999071</v>
      </c>
      <c r="I29" s="289">
        <f t="shared" si="4"/>
        <v>7944.5130713950139</v>
      </c>
      <c r="J29" s="289">
        <f t="shared" si="4"/>
        <v>7982.6113123709511</v>
      </c>
      <c r="K29" s="289">
        <f t="shared" si="4"/>
        <v>8009.3855310870758</v>
      </c>
      <c r="L29" s="289">
        <f t="shared" si="4"/>
        <v>8121.8030736173514</v>
      </c>
      <c r="M29" s="289">
        <f t="shared" si="4"/>
        <v>8147.9426701067578</v>
      </c>
      <c r="N29" s="289">
        <f t="shared" si="4"/>
        <v>8245.99937615415</v>
      </c>
      <c r="O29" s="289">
        <f t="shared" si="4"/>
        <v>8322.6003836598302</v>
      </c>
      <c r="P29" s="289">
        <f>P26+P27-P28-P30</f>
        <v>8593.130165127508</v>
      </c>
      <c r="Q29" s="289">
        <f>Q26+Q27-Q28-Q30</f>
        <v>8835.7006129456004</v>
      </c>
      <c r="R29" s="289">
        <f t="shared" ref="R29:Y29" si="5">R26+R27-R28-R30</f>
        <v>9009.6327821152208</v>
      </c>
      <c r="S29" s="289">
        <f t="shared" si="5"/>
        <v>9077.8277966333462</v>
      </c>
      <c r="T29" s="289">
        <f t="shared" si="5"/>
        <v>9184.8364276969714</v>
      </c>
      <c r="U29" s="289">
        <f t="shared" si="5"/>
        <v>9302.9873304611901</v>
      </c>
      <c r="V29" s="289">
        <f t="shared" si="5"/>
        <v>9418.750961648173</v>
      </c>
      <c r="W29" s="289">
        <f t="shared" si="5"/>
        <v>9573.3990922727789</v>
      </c>
      <c r="X29" s="289">
        <f t="shared" si="5"/>
        <v>9603.8128602340275</v>
      </c>
      <c r="Y29" s="289">
        <f t="shared" si="5"/>
        <v>9625.9420582158091</v>
      </c>
    </row>
    <row r="30" spans="1:25" s="42" customFormat="1" ht="18" customHeight="1" thickBot="1">
      <c r="A30" s="272" t="s">
        <v>405</v>
      </c>
      <c r="B30" s="287">
        <v>0</v>
      </c>
      <c r="C30" s="287">
        <v>0</v>
      </c>
      <c r="D30" s="287">
        <v>0</v>
      </c>
      <c r="E30" s="287">
        <v>0</v>
      </c>
      <c r="F30" s="287">
        <v>0</v>
      </c>
      <c r="G30" s="287">
        <v>0</v>
      </c>
      <c r="H30" s="287">
        <v>0</v>
      </c>
      <c r="I30" s="287">
        <v>0</v>
      </c>
      <c r="J30" s="287">
        <v>0</v>
      </c>
      <c r="K30" s="287">
        <v>0</v>
      </c>
      <c r="L30" s="287">
        <v>0</v>
      </c>
      <c r="M30" s="287">
        <v>0</v>
      </c>
      <c r="N30" s="287">
        <v>0</v>
      </c>
      <c r="O30" s="287">
        <v>0</v>
      </c>
      <c r="P30" s="287">
        <v>12.776085998077068</v>
      </c>
      <c r="Q30" s="287">
        <v>13.635134247205393</v>
      </c>
      <c r="R30" s="287">
        <v>-26</v>
      </c>
      <c r="S30" s="287">
        <v>0</v>
      </c>
      <c r="T30" s="287">
        <v>0</v>
      </c>
      <c r="U30" s="287">
        <v>0</v>
      </c>
      <c r="V30" s="287">
        <v>15</v>
      </c>
      <c r="W30" s="287">
        <v>-15</v>
      </c>
      <c r="X30" s="287">
        <v>-60</v>
      </c>
      <c r="Y30" s="287">
        <v>-30</v>
      </c>
    </row>
    <row r="31" spans="1:25" s="42" customFormat="1" ht="18" customHeight="1" thickBot="1">
      <c r="A31" s="272" t="s">
        <v>107</v>
      </c>
      <c r="B31" s="287">
        <v>218.94499999999999</v>
      </c>
      <c r="C31" s="287">
        <v>220.43</v>
      </c>
      <c r="D31" s="287">
        <v>238.82</v>
      </c>
      <c r="E31" s="287">
        <v>232.1866666666667</v>
      </c>
      <c r="F31" s="287">
        <v>238.71666666666664</v>
      </c>
      <c r="G31" s="287">
        <v>294.59749999999997</v>
      </c>
      <c r="H31" s="287">
        <v>305.48500000000001</v>
      </c>
      <c r="I31" s="287">
        <v>302.71999999999997</v>
      </c>
      <c r="J31" s="287">
        <v>302.8775</v>
      </c>
      <c r="K31" s="287">
        <v>294.46908118793931</v>
      </c>
      <c r="L31" s="287">
        <v>296.22150329367588</v>
      </c>
      <c r="M31" s="287">
        <v>296.43173898205885</v>
      </c>
      <c r="N31" s="287">
        <v>286.07854308110507</v>
      </c>
      <c r="O31" s="287">
        <v>310.56538023421456</v>
      </c>
      <c r="P31" s="287">
        <v>303.82511456493904</v>
      </c>
      <c r="Q31" s="287">
        <v>292.85101618257363</v>
      </c>
      <c r="R31" s="287">
        <v>302.5004613624854</v>
      </c>
      <c r="S31" s="287">
        <v>306.32355931606264</v>
      </c>
      <c r="T31" s="287">
        <v>328.01791207399475</v>
      </c>
      <c r="U31" s="287">
        <v>330.87760493290796</v>
      </c>
      <c r="V31" s="287">
        <v>318.92835620601238</v>
      </c>
      <c r="W31" s="287">
        <v>324.25082707296099</v>
      </c>
      <c r="X31" s="287">
        <v>322.78560435660563</v>
      </c>
      <c r="Y31" s="287">
        <v>324.39953237838859</v>
      </c>
    </row>
    <row r="32" spans="1:25" s="42" customFormat="1" ht="18" customHeight="1" thickBot="1">
      <c r="A32" s="272" t="s">
        <v>108</v>
      </c>
      <c r="B32" s="287">
        <f>B29-B31</f>
        <v>6678.0995474294241</v>
      </c>
      <c r="C32" s="287">
        <f t="shared" ref="C32:P32" si="6">C29-C31</f>
        <v>6934.8718488816758</v>
      </c>
      <c r="D32" s="287">
        <f t="shared" si="6"/>
        <v>6985.0775472581408</v>
      </c>
      <c r="E32" s="287">
        <f t="shared" si="6"/>
        <v>7152.4533525002307</v>
      </c>
      <c r="F32" s="287">
        <f t="shared" si="6"/>
        <v>7250.8551561144668</v>
      </c>
      <c r="G32" s="287">
        <f t="shared" si="6"/>
        <v>7479.9471428976567</v>
      </c>
      <c r="H32" s="287">
        <f t="shared" si="6"/>
        <v>7533.1999923999074</v>
      </c>
      <c r="I32" s="287">
        <f t="shared" si="6"/>
        <v>7641.7930713950136</v>
      </c>
      <c r="J32" s="287">
        <f t="shared" si="6"/>
        <v>7679.7338123709515</v>
      </c>
      <c r="K32" s="287">
        <f t="shared" si="6"/>
        <v>7714.9164498991368</v>
      </c>
      <c r="L32" s="287">
        <f t="shared" si="6"/>
        <v>7825.5815703236758</v>
      </c>
      <c r="M32" s="287">
        <f t="shared" si="6"/>
        <v>7851.5109311246988</v>
      </c>
      <c r="N32" s="287">
        <f t="shared" si="6"/>
        <v>7959.9208330730453</v>
      </c>
      <c r="O32" s="287">
        <f t="shared" si="6"/>
        <v>8012.0350034256153</v>
      </c>
      <c r="P32" s="287">
        <f t="shared" si="6"/>
        <v>8289.3050505625688</v>
      </c>
      <c r="Q32" s="287">
        <f>Q29-Q31</f>
        <v>8542.8495967630261</v>
      </c>
      <c r="R32" s="287">
        <f t="shared" ref="R32:Y32" si="7">R29-R31</f>
        <v>8707.1323207527348</v>
      </c>
      <c r="S32" s="287">
        <f t="shared" si="7"/>
        <v>8771.5042373172837</v>
      </c>
      <c r="T32" s="287">
        <f t="shared" si="7"/>
        <v>8856.8185156229774</v>
      </c>
      <c r="U32" s="287">
        <f t="shared" si="7"/>
        <v>8972.1097255282821</v>
      </c>
      <c r="V32" s="287">
        <f t="shared" si="7"/>
        <v>9099.8226054421611</v>
      </c>
      <c r="W32" s="287">
        <f t="shared" si="7"/>
        <v>9249.1482651998176</v>
      </c>
      <c r="X32" s="287">
        <f t="shared" si="7"/>
        <v>9281.0272558774213</v>
      </c>
      <c r="Y32" s="287">
        <f t="shared" si="7"/>
        <v>9301.5425258374198</v>
      </c>
    </row>
    <row r="33" spans="1:25" s="150" customFormat="1" ht="18" customHeight="1" thickBot="1">
      <c r="A33" s="271" t="s">
        <v>975</v>
      </c>
      <c r="B33" s="290">
        <v>15.65420729600226</v>
      </c>
      <c r="C33" s="290">
        <v>16.214155209441717</v>
      </c>
      <c r="D33" s="290">
        <v>16.276605120060594</v>
      </c>
      <c r="E33" s="290">
        <v>16.603032557581663</v>
      </c>
      <c r="F33" s="290">
        <v>16.76759488781979</v>
      </c>
      <c r="G33" s="290">
        <v>17.238100745684388</v>
      </c>
      <c r="H33" s="290">
        <v>17.30925843172739</v>
      </c>
      <c r="I33" s="290">
        <v>17.513004465836261</v>
      </c>
      <c r="J33" s="290">
        <v>17.559467976530748</v>
      </c>
      <c r="K33" s="290">
        <v>17.603094345589934</v>
      </c>
      <c r="L33" s="290">
        <v>17.820837162950468</v>
      </c>
      <c r="M33" s="290">
        <v>17.848298045873115</v>
      </c>
      <c r="N33" s="290">
        <v>18.066346660382735</v>
      </c>
      <c r="O33" s="290">
        <v>18.159242574106575</v>
      </c>
      <c r="P33" s="290">
        <v>18.76273518615772</v>
      </c>
      <c r="Q33" s="290">
        <v>19.310773785513497</v>
      </c>
      <c r="R33" s="290">
        <v>19.654234695703234</v>
      </c>
      <c r="S33" s="290">
        <v>19.771076263813196</v>
      </c>
      <c r="T33" s="290">
        <v>19.936642722232438</v>
      </c>
      <c r="U33" s="290">
        <v>20.175174962809326</v>
      </c>
      <c r="V33" s="290">
        <v>20.449717712194246</v>
      </c>
      <c r="W33" s="290">
        <v>20.78208027221104</v>
      </c>
      <c r="X33" s="290">
        <v>20.8590747180255</v>
      </c>
      <c r="Y33" s="290">
        <v>20.917197113972552</v>
      </c>
    </row>
    <row r="34" spans="1:25" s="46" customFormat="1" ht="18" customHeight="1" thickBot="1">
      <c r="A34" s="283" t="s">
        <v>29</v>
      </c>
      <c r="B34" s="291">
        <f>B26/B29*100</f>
        <v>108.60375286717796</v>
      </c>
      <c r="C34" s="291">
        <f t="shared" ref="C34:Y34" si="8">C26/C29*100</f>
        <v>108.82137871092961</v>
      </c>
      <c r="D34" s="291">
        <f t="shared" si="8"/>
        <v>108.89121164576574</v>
      </c>
      <c r="E34" s="291">
        <f t="shared" si="8"/>
        <v>109.12377881997301</v>
      </c>
      <c r="F34" s="291">
        <f t="shared" si="8"/>
        <v>109.78512091667028</v>
      </c>
      <c r="G34" s="291">
        <f t="shared" si="8"/>
        <v>109.28801717872527</v>
      </c>
      <c r="H34" s="291">
        <f t="shared" si="8"/>
        <v>110.08314301144043</v>
      </c>
      <c r="I34" s="291">
        <f t="shared" si="8"/>
        <v>109.94776395856856</v>
      </c>
      <c r="J34" s="291">
        <f t="shared" si="8"/>
        <v>109.97154463435324</v>
      </c>
      <c r="K34" s="291">
        <f t="shared" si="8"/>
        <v>110.01826362191724</v>
      </c>
      <c r="L34" s="291">
        <f t="shared" si="8"/>
        <v>111.06621511077461</v>
      </c>
      <c r="M34" s="291">
        <f t="shared" si="8"/>
        <v>111.04142437453123</v>
      </c>
      <c r="N34" s="291">
        <f t="shared" si="8"/>
        <v>112.22376163300302</v>
      </c>
      <c r="O34" s="291">
        <f t="shared" si="8"/>
        <v>112.67215352632638</v>
      </c>
      <c r="P34" s="291">
        <f t="shared" si="8"/>
        <v>111.46463932311978</v>
      </c>
      <c r="Q34" s="291">
        <f t="shared" si="8"/>
        <v>111.15128838570658</v>
      </c>
      <c r="R34" s="291">
        <f t="shared" si="8"/>
        <v>111.21274488573358</v>
      </c>
      <c r="S34" s="291">
        <f t="shared" si="8"/>
        <v>111.93715310838878</v>
      </c>
      <c r="T34" s="291">
        <f t="shared" si="8"/>
        <v>111.78149994851168</v>
      </c>
      <c r="U34" s="291">
        <f t="shared" si="8"/>
        <v>112.20743152343624</v>
      </c>
      <c r="V34" s="291">
        <f t="shared" si="8"/>
        <v>112.67780989074001</v>
      </c>
      <c r="W34" s="291">
        <f t="shared" si="8"/>
        <v>112.26087495869075</v>
      </c>
      <c r="X34" s="291">
        <f t="shared" si="8"/>
        <v>111.38297811410457</v>
      </c>
      <c r="Y34" s="291">
        <f t="shared" si="8"/>
        <v>111.94684813107172</v>
      </c>
    </row>
    <row r="35" spans="1:25" ht="18" customHeight="1">
      <c r="A35" s="8" t="s">
        <v>1081</v>
      </c>
      <c r="B35" s="36"/>
      <c r="C35" s="36"/>
      <c r="D35" s="36"/>
      <c r="E35" s="36"/>
      <c r="F35" s="36"/>
      <c r="G35" s="36"/>
      <c r="H35" s="36"/>
      <c r="I35" s="36"/>
      <c r="J35" s="36"/>
      <c r="K35" s="37"/>
      <c r="L35" s="37"/>
      <c r="M35" s="37"/>
      <c r="N35" s="37"/>
      <c r="O35" s="37"/>
      <c r="P35" s="37"/>
      <c r="Q35" s="37"/>
      <c r="R35" s="37"/>
      <c r="W35" s="70"/>
      <c r="Y35" s="418"/>
    </row>
    <row r="36" spans="1:25" ht="18" customHeight="1">
      <c r="A36" s="8" t="s">
        <v>1082</v>
      </c>
      <c r="B36" s="71"/>
      <c r="C36" s="71"/>
      <c r="D36" s="71"/>
      <c r="E36" s="71"/>
      <c r="F36" s="71"/>
      <c r="G36" s="71"/>
      <c r="H36" s="71"/>
      <c r="I36" s="71"/>
      <c r="J36" s="71"/>
      <c r="K36" s="37"/>
      <c r="L36" s="37"/>
      <c r="M36" s="37"/>
      <c r="N36" s="37"/>
      <c r="O36" s="37"/>
      <c r="P36" s="37"/>
      <c r="Q36" s="37"/>
      <c r="R36" s="37"/>
      <c r="W36" s="70"/>
      <c r="Y36" s="418"/>
    </row>
    <row r="37" spans="1:25" ht="18" customHeight="1">
      <c r="A37" s="8" t="s">
        <v>1083</v>
      </c>
      <c r="B37" s="72"/>
      <c r="C37" s="72"/>
      <c r="D37" s="72"/>
      <c r="E37" s="72"/>
      <c r="F37" s="72"/>
      <c r="G37" s="72"/>
      <c r="H37" s="72"/>
      <c r="I37" s="72"/>
      <c r="J37" s="72"/>
      <c r="K37" s="37"/>
      <c r="L37" s="37"/>
      <c r="M37" s="37"/>
      <c r="N37" s="37"/>
      <c r="O37" s="37"/>
      <c r="P37" s="37"/>
      <c r="Q37" s="37"/>
      <c r="R37" s="37"/>
      <c r="W37" s="70"/>
      <c r="Y37" s="418"/>
    </row>
    <row r="38" spans="1:25" ht="18" customHeight="1">
      <c r="A38" s="8" t="s">
        <v>1078</v>
      </c>
      <c r="B38" s="72"/>
      <c r="C38" s="72"/>
      <c r="D38" s="72"/>
      <c r="E38" s="72"/>
      <c r="F38" s="72"/>
      <c r="G38" s="72"/>
      <c r="H38" s="72"/>
      <c r="I38" s="72"/>
      <c r="J38" s="72"/>
      <c r="K38" s="37"/>
      <c r="L38" s="37"/>
      <c r="M38" s="37"/>
      <c r="N38" s="37"/>
      <c r="O38" s="37"/>
      <c r="P38" s="37"/>
      <c r="Q38" s="37"/>
      <c r="R38" s="37"/>
      <c r="W38" s="70"/>
      <c r="Y38" s="418"/>
    </row>
    <row r="39" spans="1:25" ht="18" customHeight="1">
      <c r="A39" s="584" t="s">
        <v>961</v>
      </c>
      <c r="B39" s="70"/>
      <c r="C39" s="70"/>
      <c r="D39" s="70"/>
      <c r="E39" s="70"/>
      <c r="F39" s="70"/>
      <c r="G39" s="70"/>
      <c r="H39" s="70"/>
      <c r="I39" s="70"/>
      <c r="J39" s="70"/>
      <c r="K39" s="37"/>
      <c r="L39" s="37"/>
      <c r="M39" s="37"/>
      <c r="N39" s="37"/>
      <c r="O39" s="37"/>
      <c r="P39" s="37"/>
      <c r="Q39" s="37"/>
      <c r="R39" s="37"/>
      <c r="W39" s="70"/>
      <c r="Y39" s="418"/>
    </row>
    <row r="40" spans="1:25" ht="18" customHeight="1">
      <c r="A40" s="78"/>
      <c r="B40" s="70"/>
      <c r="C40" s="70"/>
      <c r="D40" s="70"/>
      <c r="E40" s="70"/>
      <c r="F40" s="70"/>
      <c r="G40" s="70"/>
      <c r="H40" s="70"/>
      <c r="I40" s="70"/>
      <c r="J40" s="70"/>
      <c r="K40" s="37"/>
      <c r="L40" s="37"/>
      <c r="M40" s="37"/>
      <c r="N40" s="37"/>
      <c r="O40" s="37"/>
      <c r="P40" s="37"/>
      <c r="Q40" s="37"/>
      <c r="R40" s="37"/>
      <c r="W40" s="70"/>
      <c r="Y40" s="418"/>
    </row>
    <row r="41" spans="1:25" ht="18" customHeight="1">
      <c r="A41" s="2" t="s">
        <v>296</v>
      </c>
      <c r="B41" s="65"/>
      <c r="C41" s="65"/>
      <c r="D41" s="65"/>
      <c r="E41" s="65"/>
      <c r="F41" s="65"/>
      <c r="G41" s="65"/>
      <c r="H41" s="65"/>
      <c r="I41" s="65"/>
      <c r="J41" s="65"/>
      <c r="K41" s="37"/>
      <c r="L41" s="37"/>
      <c r="M41" s="37"/>
      <c r="N41" s="37"/>
      <c r="O41" s="37"/>
      <c r="P41" s="37"/>
      <c r="Q41" s="37"/>
      <c r="R41" s="37"/>
      <c r="W41" s="70"/>
      <c r="Y41" s="418"/>
    </row>
    <row r="42" spans="1:25" s="52" customFormat="1" ht="18" customHeight="1">
      <c r="A42" s="218"/>
      <c r="B42" s="779" t="s">
        <v>296</v>
      </c>
      <c r="C42" s="780"/>
      <c r="D42" s="780"/>
      <c r="E42" s="780"/>
      <c r="F42" s="780"/>
      <c r="G42" s="780"/>
      <c r="H42" s="780"/>
      <c r="I42" s="780"/>
      <c r="J42" s="780"/>
      <c r="K42" s="780"/>
      <c r="L42" s="780"/>
      <c r="M42" s="780"/>
      <c r="N42" s="780"/>
      <c r="O42" s="780"/>
      <c r="P42" s="780"/>
      <c r="Q42" s="780"/>
      <c r="R42" s="780"/>
      <c r="S42" s="780"/>
      <c r="T42" s="780"/>
      <c r="U42" s="780"/>
      <c r="V42" s="780"/>
      <c r="W42" s="780"/>
      <c r="X42" s="780"/>
      <c r="Y42" s="781"/>
    </row>
    <row r="43" spans="1:25" s="41" customFormat="1" ht="18" customHeight="1" thickBot="1">
      <c r="A43" s="203"/>
      <c r="B43" s="203">
        <f t="shared" ref="B43:Y43" si="9">B4</f>
        <v>2000</v>
      </c>
      <c r="C43" s="203">
        <f t="shared" si="9"/>
        <v>2001</v>
      </c>
      <c r="D43" s="203">
        <f t="shared" si="9"/>
        <v>2002</v>
      </c>
      <c r="E43" s="203">
        <f t="shared" si="9"/>
        <v>2003</v>
      </c>
      <c r="F43" s="203">
        <f t="shared" si="9"/>
        <v>2004</v>
      </c>
      <c r="G43" s="203">
        <f t="shared" si="9"/>
        <v>2005</v>
      </c>
      <c r="H43" s="203">
        <f t="shared" si="9"/>
        <v>2006</v>
      </c>
      <c r="I43" s="203">
        <f t="shared" si="9"/>
        <v>2007</v>
      </c>
      <c r="J43" s="203">
        <f t="shared" si="9"/>
        <v>2008</v>
      </c>
      <c r="K43" s="203">
        <f t="shared" si="9"/>
        <v>2009</v>
      </c>
      <c r="L43" s="203">
        <f t="shared" si="9"/>
        <v>2010</v>
      </c>
      <c r="M43" s="203">
        <f t="shared" si="9"/>
        <v>2011</v>
      </c>
      <c r="N43" s="203">
        <f t="shared" si="9"/>
        <v>2012</v>
      </c>
      <c r="O43" s="203">
        <f t="shared" si="9"/>
        <v>2013</v>
      </c>
      <c r="P43" s="203">
        <f t="shared" si="9"/>
        <v>2014</v>
      </c>
      <c r="Q43" s="203">
        <f t="shared" si="9"/>
        <v>2015</v>
      </c>
      <c r="R43" s="203">
        <f t="shared" si="9"/>
        <v>2016</v>
      </c>
      <c r="S43" s="203">
        <f t="shared" si="9"/>
        <v>2017</v>
      </c>
      <c r="T43" s="203">
        <f t="shared" si="9"/>
        <v>2018</v>
      </c>
      <c r="U43" s="203">
        <f t="shared" si="9"/>
        <v>2019</v>
      </c>
      <c r="V43" s="203">
        <f t="shared" si="9"/>
        <v>2020</v>
      </c>
      <c r="W43" s="203">
        <f t="shared" si="9"/>
        <v>2021</v>
      </c>
      <c r="X43" s="203" t="str">
        <f t="shared" si="9"/>
        <v>2022e</v>
      </c>
      <c r="Y43" s="416" t="str">
        <f t="shared" si="9"/>
        <v>2023f</v>
      </c>
    </row>
    <row r="44" spans="1:25" s="42" customFormat="1" ht="18" customHeight="1" thickBot="1">
      <c r="A44" s="267" t="s">
        <v>109</v>
      </c>
      <c r="B44" s="268">
        <v>38246.797127473175</v>
      </c>
      <c r="C44" s="268">
        <v>39149.150971726907</v>
      </c>
      <c r="D44" s="268">
        <v>39111.228015534223</v>
      </c>
      <c r="E44" s="268">
        <v>39757.108709932036</v>
      </c>
      <c r="F44" s="268">
        <v>39395.460000643638</v>
      </c>
      <c r="G44" s="268">
        <v>39880.421292696876</v>
      </c>
      <c r="H44" s="268">
        <v>39732.978473289186</v>
      </c>
      <c r="I44" s="268">
        <v>39293.598241794214</v>
      </c>
      <c r="J44" s="268">
        <v>39043.461247575266</v>
      </c>
      <c r="K44" s="268">
        <v>38948.129768991173</v>
      </c>
      <c r="L44" s="268">
        <v>39009.531945763527</v>
      </c>
      <c r="M44" s="268">
        <v>38821.693801984686</v>
      </c>
      <c r="N44" s="268">
        <v>38781.647179312327</v>
      </c>
      <c r="O44" s="268">
        <v>38674.108353584372</v>
      </c>
      <c r="P44" s="268">
        <v>38234.043187325158</v>
      </c>
      <c r="Q44" s="268">
        <v>38584.738916573333</v>
      </c>
      <c r="R44" s="268">
        <v>38658.868225683247</v>
      </c>
      <c r="S44" s="268">
        <v>38333.34825834231</v>
      </c>
      <c r="T44" s="268">
        <v>37972.355520312994</v>
      </c>
      <c r="U44" s="268">
        <v>37801.577756188541</v>
      </c>
      <c r="V44" s="268">
        <v>38192.38279228568</v>
      </c>
      <c r="W44" s="268">
        <v>37578.8962138079</v>
      </c>
      <c r="X44" s="268">
        <v>37193.262541178134</v>
      </c>
      <c r="Y44" s="268">
        <v>37025.194234012561</v>
      </c>
    </row>
    <row r="45" spans="1:25" s="42" customFormat="1" ht="18" customHeight="1" thickBot="1">
      <c r="A45" s="269" t="s">
        <v>110</v>
      </c>
      <c r="B45" s="270">
        <v>26403.693093089438</v>
      </c>
      <c r="C45" s="270">
        <v>26865.056726568095</v>
      </c>
      <c r="D45" s="270">
        <v>26656.980613925272</v>
      </c>
      <c r="E45" s="270">
        <v>26786.180303797461</v>
      </c>
      <c r="F45" s="270">
        <v>26331.190000000006</v>
      </c>
      <c r="G45" s="270">
        <v>26155.910000000003</v>
      </c>
      <c r="H45" s="270">
        <v>25207.369999999995</v>
      </c>
      <c r="I45" s="270">
        <v>25245.089999999993</v>
      </c>
      <c r="J45" s="270">
        <v>25199.05</v>
      </c>
      <c r="K45" s="270">
        <v>25053.200000000001</v>
      </c>
      <c r="L45" s="270">
        <v>24938.720000000008</v>
      </c>
      <c r="M45" s="270">
        <v>24829.86</v>
      </c>
      <c r="N45" s="270">
        <v>24796.838982679234</v>
      </c>
      <c r="O45" s="270">
        <v>24762.024347730752</v>
      </c>
      <c r="P45" s="270">
        <v>24292.799999999996</v>
      </c>
      <c r="Q45" s="270">
        <v>24411.299999999996</v>
      </c>
      <c r="R45" s="270">
        <v>24108.283846141177</v>
      </c>
      <c r="S45" s="270">
        <v>23766.909999999996</v>
      </c>
      <c r="T45" s="270">
        <v>23342.160000000003</v>
      </c>
      <c r="U45" s="270">
        <v>23359.249999999996</v>
      </c>
      <c r="V45" s="270">
        <v>23807.580000000005</v>
      </c>
      <c r="W45" s="270">
        <v>23099.410000000003</v>
      </c>
      <c r="X45" s="270">
        <v>22637.421800000004</v>
      </c>
      <c r="Y45" s="270">
        <v>22411.047582000003</v>
      </c>
    </row>
    <row r="46" spans="1:25" s="42" customFormat="1" ht="18" customHeight="1" thickBot="1">
      <c r="A46" s="269" t="s">
        <v>111</v>
      </c>
      <c r="B46" s="270">
        <v>2006.2565518560073</v>
      </c>
      <c r="C46" s="270">
        <v>2067.161289120043</v>
      </c>
      <c r="D46" s="270">
        <v>2034.2299999999998</v>
      </c>
      <c r="E46" s="270">
        <v>2023.5900000000001</v>
      </c>
      <c r="F46" s="270">
        <v>2112.4799999999996</v>
      </c>
      <c r="G46" s="270">
        <v>2159.7700000000004</v>
      </c>
      <c r="H46" s="270">
        <v>2075.06</v>
      </c>
      <c r="I46" s="270">
        <v>2143.0199999999991</v>
      </c>
      <c r="J46" s="270">
        <v>2136.9700000000003</v>
      </c>
      <c r="K46" s="270">
        <v>2161.8799999999997</v>
      </c>
      <c r="L46" s="270">
        <v>2166.1499999999996</v>
      </c>
      <c r="M46" s="270">
        <v>2168.6</v>
      </c>
      <c r="N46" s="270">
        <v>2255.7099999999996</v>
      </c>
      <c r="O46" s="270">
        <v>2268.8199999999993</v>
      </c>
      <c r="P46" s="270">
        <v>2326.06</v>
      </c>
      <c r="Q46" s="270">
        <v>2412.25</v>
      </c>
      <c r="R46" s="270">
        <v>2443.3599999999992</v>
      </c>
      <c r="S46" s="270">
        <v>2475.38</v>
      </c>
      <c r="T46" s="270">
        <v>2418.4500000000003</v>
      </c>
      <c r="U46" s="270">
        <v>2467.8299999999995</v>
      </c>
      <c r="V46" s="270">
        <v>2482.8210036176915</v>
      </c>
      <c r="W46" s="270">
        <v>2528.3733618447259</v>
      </c>
      <c r="X46" s="270">
        <v>2533.4301085684151</v>
      </c>
      <c r="Y46" s="270">
        <v>2551.1641193283936</v>
      </c>
    </row>
    <row r="47" spans="1:25" s="42" customFormat="1" ht="18" customHeight="1" thickBot="1">
      <c r="A47" s="269" t="s">
        <v>112</v>
      </c>
      <c r="B47" s="270">
        <v>6305.1806845459832</v>
      </c>
      <c r="C47" s="270">
        <v>6458.6406353063021</v>
      </c>
      <c r="D47" s="270">
        <v>6689.2776534000395</v>
      </c>
      <c r="E47" s="270">
        <v>6954.7125101679912</v>
      </c>
      <c r="F47" s="270">
        <v>6977.4</v>
      </c>
      <c r="G47" s="270">
        <v>7163.2500000000009</v>
      </c>
      <c r="H47" s="270">
        <v>7494</v>
      </c>
      <c r="I47" s="270">
        <v>7723.1100000000015</v>
      </c>
      <c r="J47" s="270">
        <v>7689.119999999999</v>
      </c>
      <c r="K47" s="270">
        <v>7722.7700000000032</v>
      </c>
      <c r="L47" s="270">
        <v>7899.6299999999983</v>
      </c>
      <c r="M47" s="270">
        <v>7911.2899999999972</v>
      </c>
      <c r="N47" s="270">
        <v>7856.4199999999992</v>
      </c>
      <c r="O47" s="270">
        <v>7793.1149999999998</v>
      </c>
      <c r="P47" s="270">
        <v>7693.5700000000015</v>
      </c>
      <c r="Q47" s="270">
        <v>7750.52</v>
      </c>
      <c r="R47" s="270">
        <v>7873.0899999999992</v>
      </c>
      <c r="S47" s="270">
        <v>7866.67</v>
      </c>
      <c r="T47" s="270">
        <v>7906.7300000000014</v>
      </c>
      <c r="U47" s="270">
        <v>7663.34</v>
      </c>
      <c r="V47" s="270">
        <v>7722.4800000000005</v>
      </c>
      <c r="W47" s="270">
        <v>7639.6600000000008</v>
      </c>
      <c r="X47" s="270">
        <v>7616.7410200000004</v>
      </c>
      <c r="Y47" s="270">
        <v>7578.6573149000005</v>
      </c>
    </row>
    <row r="48" spans="1:25" s="42" customFormat="1" ht="18" customHeight="1" thickBot="1">
      <c r="A48" s="269" t="s">
        <v>959</v>
      </c>
      <c r="B48" s="270">
        <f>B44-SUM(B45:B47)</f>
        <v>3531.6667979817503</v>
      </c>
      <c r="C48" s="270">
        <f t="shared" ref="C48:W48" si="10">C44-SUM(C45:C47)</f>
        <v>3758.2923207324711</v>
      </c>
      <c r="D48" s="270">
        <f t="shared" si="10"/>
        <v>3730.7397482089145</v>
      </c>
      <c r="E48" s="270">
        <f t="shared" si="10"/>
        <v>3992.6258959665865</v>
      </c>
      <c r="F48" s="270">
        <f t="shared" si="10"/>
        <v>3974.3900006436306</v>
      </c>
      <c r="G48" s="270">
        <f t="shared" si="10"/>
        <v>4401.4912926968682</v>
      </c>
      <c r="H48" s="270">
        <f t="shared" si="10"/>
        <v>4956.5484732891928</v>
      </c>
      <c r="I48" s="270">
        <f t="shared" si="10"/>
        <v>4182.3782417942202</v>
      </c>
      <c r="J48" s="270">
        <f t="shared" si="10"/>
        <v>4018.3212475752662</v>
      </c>
      <c r="K48" s="270">
        <f t="shared" si="10"/>
        <v>4010.2797689911677</v>
      </c>
      <c r="L48" s="270">
        <f t="shared" si="10"/>
        <v>4005.0319457635196</v>
      </c>
      <c r="M48" s="270">
        <f t="shared" si="10"/>
        <v>3911.9438019846857</v>
      </c>
      <c r="N48" s="270">
        <f t="shared" si="10"/>
        <v>3872.6781966330964</v>
      </c>
      <c r="O48" s="270">
        <f t="shared" si="10"/>
        <v>3850.1490058536219</v>
      </c>
      <c r="P48" s="270">
        <f t="shared" si="10"/>
        <v>3921.6131873251579</v>
      </c>
      <c r="Q48" s="270">
        <f t="shared" si="10"/>
        <v>4010.6689165733405</v>
      </c>
      <c r="R48" s="270">
        <f t="shared" si="10"/>
        <v>4234.1343795420689</v>
      </c>
      <c r="S48" s="270">
        <f t="shared" si="10"/>
        <v>4224.388258342311</v>
      </c>
      <c r="T48" s="270">
        <f t="shared" si="10"/>
        <v>4305.0155203129907</v>
      </c>
      <c r="U48" s="270">
        <f t="shared" si="10"/>
        <v>4311.1577561885424</v>
      </c>
      <c r="V48" s="270">
        <f t="shared" si="10"/>
        <v>4179.501788667978</v>
      </c>
      <c r="W48" s="270">
        <f t="shared" si="10"/>
        <v>4311.4528519631713</v>
      </c>
      <c r="X48" s="270">
        <f t="shared" ref="X48:Y48" si="11">X44-SUM(X45:X47)</f>
        <v>4405.6696126097158</v>
      </c>
      <c r="Y48" s="270">
        <f t="shared" si="11"/>
        <v>4484.3252177841641</v>
      </c>
    </row>
    <row r="49" spans="1:25" s="45" customFormat="1" ht="18" customHeight="1" thickBot="1">
      <c r="A49" s="281" t="s">
        <v>424</v>
      </c>
      <c r="B49" s="284">
        <v>195.27244499999998</v>
      </c>
      <c r="C49" s="284">
        <v>205.47561699999997</v>
      </c>
      <c r="D49" s="284">
        <v>325.16895500000004</v>
      </c>
      <c r="E49" s="284">
        <v>367.14741900000001</v>
      </c>
      <c r="F49" s="284">
        <v>357.25514399999997</v>
      </c>
      <c r="G49" s="284">
        <v>422.06356099999999</v>
      </c>
      <c r="H49" s="284">
        <v>433.645509</v>
      </c>
      <c r="I49" s="284">
        <v>399.54846199999997</v>
      </c>
      <c r="J49" s="284">
        <v>406.60255100000006</v>
      </c>
      <c r="K49" s="284">
        <v>376.13000600000004</v>
      </c>
      <c r="L49" s="284">
        <v>425.66293400000001</v>
      </c>
      <c r="M49" s="284">
        <v>487.07958000000008</v>
      </c>
      <c r="N49" s="284">
        <v>447.97612400000008</v>
      </c>
      <c r="O49" s="284">
        <v>437.78687700000006</v>
      </c>
      <c r="P49" s="284">
        <v>629.88781600000016</v>
      </c>
      <c r="Q49" s="284">
        <v>608.18784600000015</v>
      </c>
      <c r="R49" s="284">
        <v>625.99399100000005</v>
      </c>
      <c r="S49" s="284">
        <v>803.76195000000007</v>
      </c>
      <c r="T49" s="284">
        <v>885.14517300000011</v>
      </c>
      <c r="U49" s="284">
        <v>825.10894599999995</v>
      </c>
      <c r="V49" s="284">
        <v>753.49032699999998</v>
      </c>
      <c r="W49" s="284">
        <v>624.29507300000012</v>
      </c>
      <c r="X49" s="284">
        <v>733.33855799999992</v>
      </c>
      <c r="Y49" s="284">
        <v>806.67241379999996</v>
      </c>
    </row>
    <row r="50" spans="1:25" s="45" customFormat="1" ht="18" customHeight="1" thickBot="1">
      <c r="A50" s="281" t="s">
        <v>372</v>
      </c>
      <c r="B50" s="284">
        <v>451.44499899999994</v>
      </c>
      <c r="C50" s="284">
        <v>486.47624000000002</v>
      </c>
      <c r="D50" s="284">
        <v>511.76462400000003</v>
      </c>
      <c r="E50" s="284">
        <v>565.93514599999992</v>
      </c>
      <c r="F50" s="284">
        <v>579.69775800000002</v>
      </c>
      <c r="G50" s="284">
        <v>605.85624100000007</v>
      </c>
      <c r="H50" s="284">
        <v>641.87377800000013</v>
      </c>
      <c r="I50" s="284">
        <v>769.13159500000006</v>
      </c>
      <c r="J50" s="284">
        <v>736.05046500000003</v>
      </c>
      <c r="K50" s="284">
        <v>741.55950900000005</v>
      </c>
      <c r="L50" s="284">
        <v>748.0039059999998</v>
      </c>
      <c r="M50" s="284">
        <v>821.37459100000001</v>
      </c>
      <c r="N50" s="284">
        <v>957.156431</v>
      </c>
      <c r="O50" s="284">
        <v>1065.8854059999999</v>
      </c>
      <c r="P50" s="284">
        <v>1123.4652060000001</v>
      </c>
      <c r="Q50" s="284">
        <v>1237.7526979999998</v>
      </c>
      <c r="R50" s="284">
        <v>1463.324582</v>
      </c>
      <c r="S50" s="284">
        <v>1447.808489</v>
      </c>
      <c r="T50" s="284">
        <v>1433.7617559999999</v>
      </c>
      <c r="U50" s="284">
        <v>1649.0741479999999</v>
      </c>
      <c r="V50" s="284">
        <v>1780.6069370000002</v>
      </c>
      <c r="W50" s="284">
        <v>1988.0983160000001</v>
      </c>
      <c r="X50" s="284">
        <v>1707.6495490000002</v>
      </c>
      <c r="Y50" s="284">
        <v>1878.4145039000005</v>
      </c>
    </row>
    <row r="51" spans="1:25" s="42" customFormat="1" ht="18" customHeight="1" thickBot="1">
      <c r="A51" s="267" t="s">
        <v>960</v>
      </c>
      <c r="B51" s="268">
        <f>+B44+B49-B50</f>
        <v>37990.624573473178</v>
      </c>
      <c r="C51" s="268">
        <f t="shared" ref="C51:Y51" si="12">+C44+C49-C50</f>
        <v>38868.1503487269</v>
      </c>
      <c r="D51" s="268">
        <f t="shared" si="12"/>
        <v>38924.632346534221</v>
      </c>
      <c r="E51" s="268">
        <f t="shared" si="12"/>
        <v>39558.320982932033</v>
      </c>
      <c r="F51" s="268">
        <f t="shared" si="12"/>
        <v>39173.017386643638</v>
      </c>
      <c r="G51" s="268">
        <f t="shared" si="12"/>
        <v>39696.628612696877</v>
      </c>
      <c r="H51" s="268">
        <f t="shared" si="12"/>
        <v>39524.750204289187</v>
      </c>
      <c r="I51" s="268">
        <f t="shared" si="12"/>
        <v>38924.015108794214</v>
      </c>
      <c r="J51" s="268">
        <f t="shared" si="12"/>
        <v>38714.013333575269</v>
      </c>
      <c r="K51" s="268">
        <f t="shared" si="12"/>
        <v>38582.700265991174</v>
      </c>
      <c r="L51" s="268">
        <f t="shared" si="12"/>
        <v>38687.190973763529</v>
      </c>
      <c r="M51" s="268">
        <f t="shared" si="12"/>
        <v>38487.398790984684</v>
      </c>
      <c r="N51" s="268">
        <f t="shared" si="12"/>
        <v>38272.466872312325</v>
      </c>
      <c r="O51" s="268">
        <f t="shared" si="12"/>
        <v>38046.009824584369</v>
      </c>
      <c r="P51" s="268">
        <f t="shared" si="12"/>
        <v>37740.46579732516</v>
      </c>
      <c r="Q51" s="268">
        <f t="shared" si="12"/>
        <v>37955.174064573337</v>
      </c>
      <c r="R51" s="268">
        <f t="shared" si="12"/>
        <v>37821.537634683249</v>
      </c>
      <c r="S51" s="268">
        <f t="shared" si="12"/>
        <v>37689.301719342307</v>
      </c>
      <c r="T51" s="268">
        <f t="shared" si="12"/>
        <v>37423.738937312992</v>
      </c>
      <c r="U51" s="268">
        <f t="shared" si="12"/>
        <v>36977.612554188541</v>
      </c>
      <c r="V51" s="268">
        <f t="shared" si="12"/>
        <v>37165.266182285683</v>
      </c>
      <c r="W51" s="268">
        <f t="shared" si="12"/>
        <v>36215.092970807898</v>
      </c>
      <c r="X51" s="268">
        <f t="shared" si="12"/>
        <v>36218.951550178135</v>
      </c>
      <c r="Y51" s="268">
        <f t="shared" si="12"/>
        <v>35953.45214391256</v>
      </c>
    </row>
    <row r="52" spans="1:25" s="150" customFormat="1" ht="18" customHeight="1" thickBot="1">
      <c r="A52" s="271" t="s">
        <v>975</v>
      </c>
      <c r="B52" s="290">
        <v>89.054244872205786</v>
      </c>
      <c r="C52" s="290">
        <v>90.876116558635943</v>
      </c>
      <c r="D52" s="290">
        <v>90.702052462791542</v>
      </c>
      <c r="E52" s="290">
        <v>91.826966054004089</v>
      </c>
      <c r="F52" s="290">
        <v>90.58756131942134</v>
      </c>
      <c r="G52" s="290">
        <v>91.483866157989638</v>
      </c>
      <c r="H52" s="290">
        <v>90.817198060018384</v>
      </c>
      <c r="I52" s="290">
        <v>89.203730598288857</v>
      </c>
      <c r="J52" s="290">
        <v>88.518364566079484</v>
      </c>
      <c r="K52" s="290">
        <v>88.033994574074725</v>
      </c>
      <c r="L52" s="290">
        <v>88.100561528859131</v>
      </c>
      <c r="M52" s="290">
        <v>87.490748042997438</v>
      </c>
      <c r="N52" s="290">
        <v>86.865644591626747</v>
      </c>
      <c r="O52" s="290">
        <v>86.231116200325488</v>
      </c>
      <c r="P52" s="290">
        <v>85.425058100545741</v>
      </c>
      <c r="Q52" s="290">
        <v>85.796170475538318</v>
      </c>
      <c r="R52" s="290">
        <v>85.372927600137132</v>
      </c>
      <c r="S52" s="290">
        <v>84.952140301409131</v>
      </c>
      <c r="T52" s="290">
        <v>84.240600753782942</v>
      </c>
      <c r="U52" s="290">
        <v>83.149875091814252</v>
      </c>
      <c r="V52" s="290">
        <v>83.520221775726796</v>
      </c>
      <c r="W52" s="290">
        <v>81.372354254141257</v>
      </c>
      <c r="X52" s="290">
        <v>81.401960770590094</v>
      </c>
      <c r="Y52" s="290">
        <v>80.851691354740254</v>
      </c>
    </row>
    <row r="53" spans="1:25" s="46" customFormat="1" ht="18" customHeight="1">
      <c r="A53" s="274" t="s">
        <v>29</v>
      </c>
      <c r="B53" s="294">
        <f>B44/B51*100</f>
        <v>100.67430466562762</v>
      </c>
      <c r="C53" s="294">
        <f t="shared" ref="C53:Y53" si="13">C44/C51*100</f>
        <v>100.72295856756459</v>
      </c>
      <c r="D53" s="294">
        <f t="shared" si="13"/>
        <v>100.4793768309455</v>
      </c>
      <c r="E53" s="294">
        <f t="shared" si="13"/>
        <v>100.50251811012345</v>
      </c>
      <c r="F53" s="294">
        <f t="shared" si="13"/>
        <v>100.56784651487133</v>
      </c>
      <c r="G53" s="294">
        <f t="shared" si="13"/>
        <v>100.46299317202269</v>
      </c>
      <c r="H53" s="294">
        <f t="shared" si="13"/>
        <v>100.52683006957348</v>
      </c>
      <c r="I53" s="294">
        <f t="shared" si="13"/>
        <v>100.94949899687123</v>
      </c>
      <c r="J53" s="294">
        <f t="shared" si="13"/>
        <v>100.85097845878531</v>
      </c>
      <c r="K53" s="294">
        <f t="shared" si="13"/>
        <v>100.94713304273861</v>
      </c>
      <c r="L53" s="294">
        <f t="shared" si="13"/>
        <v>100.83319818236119</v>
      </c>
      <c r="M53" s="294">
        <f t="shared" si="13"/>
        <v>100.86858302068029</v>
      </c>
      <c r="N53" s="294">
        <f t="shared" si="13"/>
        <v>101.33040890387018</v>
      </c>
      <c r="O53" s="294">
        <f t="shared" si="13"/>
        <v>101.65089199076571</v>
      </c>
      <c r="P53" s="294">
        <f t="shared" si="13"/>
        <v>101.30782008004518</v>
      </c>
      <c r="Q53" s="294">
        <f t="shared" si="13"/>
        <v>101.65870627000398</v>
      </c>
      <c r="R53" s="294">
        <f t="shared" si="13"/>
        <v>102.21389886124605</v>
      </c>
      <c r="S53" s="294">
        <f t="shared" si="13"/>
        <v>101.70883117919236</v>
      </c>
      <c r="T53" s="294">
        <f t="shared" si="13"/>
        <v>101.46595876996409</v>
      </c>
      <c r="U53" s="294">
        <f t="shared" si="13"/>
        <v>102.22828123582215</v>
      </c>
      <c r="V53" s="294">
        <f t="shared" si="13"/>
        <v>102.76364658593393</v>
      </c>
      <c r="W53" s="294">
        <f t="shared" si="13"/>
        <v>103.76584217000169</v>
      </c>
      <c r="X53" s="294">
        <f t="shared" si="13"/>
        <v>102.69005851715551</v>
      </c>
      <c r="Y53" s="294">
        <f t="shared" si="13"/>
        <v>102.98091567343823</v>
      </c>
    </row>
    <row r="54" spans="1:25" ht="18" customHeight="1">
      <c r="A54" s="8" t="s">
        <v>1079</v>
      </c>
      <c r="B54" s="36"/>
      <c r="C54" s="36"/>
      <c r="D54" s="36"/>
      <c r="E54" s="36"/>
      <c r="F54" s="36"/>
      <c r="G54" s="36"/>
      <c r="H54" s="36"/>
      <c r="I54" s="36"/>
      <c r="J54" s="36"/>
      <c r="K54" s="37"/>
      <c r="L54" s="37"/>
      <c r="M54" s="37"/>
      <c r="N54" s="37"/>
      <c r="O54" s="37"/>
      <c r="P54" s="37"/>
      <c r="Q54" s="37"/>
      <c r="R54" s="37"/>
      <c r="W54" s="70"/>
      <c r="Y54" s="418"/>
    </row>
    <row r="55" spans="1:25" ht="18" customHeight="1">
      <c r="A55" s="8" t="s">
        <v>1080</v>
      </c>
      <c r="B55" s="36"/>
      <c r="C55" s="36"/>
      <c r="D55" s="36"/>
      <c r="E55" s="36"/>
      <c r="F55" s="36"/>
      <c r="G55" s="36"/>
      <c r="H55" s="36"/>
      <c r="I55" s="36"/>
      <c r="J55" s="36"/>
      <c r="K55" s="37"/>
      <c r="L55" s="37"/>
      <c r="M55" s="37"/>
      <c r="N55" s="37"/>
      <c r="O55" s="37"/>
      <c r="P55" s="37"/>
      <c r="Q55" s="37"/>
      <c r="R55" s="37"/>
      <c r="W55" s="70"/>
      <c r="Y55" s="418"/>
    </row>
    <row r="56" spans="1:25" ht="18" customHeight="1">
      <c r="A56" s="584" t="s">
        <v>957</v>
      </c>
      <c r="B56" s="40"/>
      <c r="C56" s="40"/>
      <c r="D56" s="40"/>
      <c r="E56" s="40"/>
      <c r="F56" s="40"/>
      <c r="G56" s="40"/>
      <c r="H56" s="40"/>
      <c r="I56" s="40"/>
      <c r="J56" s="40"/>
      <c r="K56" s="37"/>
      <c r="L56" s="37"/>
      <c r="M56" s="37"/>
      <c r="N56" s="37"/>
      <c r="O56" s="37"/>
      <c r="P56" s="37"/>
      <c r="Q56" s="37"/>
      <c r="R56" s="37"/>
      <c r="W56" s="70"/>
      <c r="Y56" s="418"/>
    </row>
    <row r="57" spans="1:25" ht="18" customHeight="1">
      <c r="A57" s="584" t="s">
        <v>958</v>
      </c>
      <c r="B57" s="40"/>
      <c r="C57" s="40"/>
      <c r="D57" s="40"/>
      <c r="E57" s="40"/>
      <c r="F57" s="40"/>
      <c r="G57" s="40"/>
      <c r="H57" s="40"/>
      <c r="I57" s="40"/>
      <c r="J57" s="40"/>
      <c r="K57" s="37"/>
      <c r="L57" s="37"/>
      <c r="M57" s="37"/>
      <c r="N57" s="37"/>
      <c r="O57" s="37"/>
      <c r="P57" s="37"/>
      <c r="Q57" s="37"/>
      <c r="R57" s="37"/>
      <c r="W57" s="70"/>
      <c r="Y57" s="418"/>
    </row>
    <row r="58" spans="1:25" ht="18" customHeight="1">
      <c r="B58" s="40"/>
      <c r="C58" s="40"/>
      <c r="D58" s="40"/>
      <c r="E58" s="40"/>
      <c r="F58" s="40"/>
      <c r="G58" s="40"/>
      <c r="H58" s="40"/>
      <c r="I58" s="40"/>
      <c r="J58" s="40"/>
      <c r="K58" s="37"/>
      <c r="L58" s="37"/>
      <c r="M58" s="37"/>
      <c r="N58" s="37"/>
      <c r="O58" s="37"/>
      <c r="P58" s="37"/>
      <c r="Q58" s="37"/>
      <c r="R58" s="37"/>
      <c r="W58" s="70"/>
      <c r="Y58" s="418"/>
    </row>
    <row r="59" spans="1:25" s="46" customFormat="1" ht="18" customHeight="1">
      <c r="A59" s="2" t="s">
        <v>314</v>
      </c>
      <c r="B59" s="65"/>
      <c r="C59" s="65"/>
      <c r="D59" s="65"/>
      <c r="E59" s="65"/>
      <c r="F59" s="65"/>
      <c r="G59" s="65"/>
      <c r="H59" s="65"/>
      <c r="I59" s="65"/>
      <c r="J59" s="65"/>
      <c r="K59" s="73"/>
      <c r="L59" s="73"/>
      <c r="M59" s="73"/>
      <c r="N59" s="73"/>
      <c r="O59" s="73"/>
      <c r="P59" s="73"/>
      <c r="Q59" s="73"/>
      <c r="R59" s="73"/>
      <c r="S59" s="39"/>
      <c r="T59" s="39"/>
      <c r="V59" s="140"/>
      <c r="W59" s="140"/>
      <c r="Y59" s="421"/>
    </row>
    <row r="60" spans="1:25" s="52" customFormat="1" ht="18" customHeight="1">
      <c r="A60" s="218"/>
      <c r="B60" s="779" t="s">
        <v>899</v>
      </c>
      <c r="C60" s="780"/>
      <c r="D60" s="780"/>
      <c r="E60" s="780"/>
      <c r="F60" s="780"/>
      <c r="G60" s="780"/>
      <c r="H60" s="780"/>
      <c r="I60" s="780"/>
      <c r="J60" s="780"/>
      <c r="K60" s="780"/>
      <c r="L60" s="780"/>
      <c r="M60" s="780"/>
      <c r="N60" s="780"/>
      <c r="O60" s="780"/>
      <c r="P60" s="780"/>
      <c r="Q60" s="780"/>
      <c r="R60" s="780"/>
      <c r="S60" s="780"/>
      <c r="T60" s="780"/>
      <c r="U60" s="780"/>
      <c r="V60" s="780"/>
      <c r="W60" s="780"/>
      <c r="X60" s="780"/>
      <c r="Y60" s="781"/>
    </row>
    <row r="61" spans="1:25" s="41" customFormat="1" ht="18" customHeight="1" thickBot="1">
      <c r="A61" s="203"/>
      <c r="B61" s="203">
        <f t="shared" ref="B61:Y61" si="14">B4</f>
        <v>2000</v>
      </c>
      <c r="C61" s="203">
        <f t="shared" si="14"/>
        <v>2001</v>
      </c>
      <c r="D61" s="203">
        <f t="shared" si="14"/>
        <v>2002</v>
      </c>
      <c r="E61" s="203">
        <f t="shared" si="14"/>
        <v>2003</v>
      </c>
      <c r="F61" s="203">
        <f t="shared" si="14"/>
        <v>2004</v>
      </c>
      <c r="G61" s="203">
        <f t="shared" si="14"/>
        <v>2005</v>
      </c>
      <c r="H61" s="203">
        <f t="shared" si="14"/>
        <v>2006</v>
      </c>
      <c r="I61" s="203">
        <f t="shared" si="14"/>
        <v>2007</v>
      </c>
      <c r="J61" s="203">
        <f t="shared" si="14"/>
        <v>2008</v>
      </c>
      <c r="K61" s="203">
        <f t="shared" si="14"/>
        <v>2009</v>
      </c>
      <c r="L61" s="203">
        <f t="shared" si="14"/>
        <v>2010</v>
      </c>
      <c r="M61" s="203">
        <f t="shared" si="14"/>
        <v>2011</v>
      </c>
      <c r="N61" s="203">
        <f t="shared" si="14"/>
        <v>2012</v>
      </c>
      <c r="O61" s="203">
        <f t="shared" si="14"/>
        <v>2013</v>
      </c>
      <c r="P61" s="203">
        <f t="shared" si="14"/>
        <v>2014</v>
      </c>
      <c r="Q61" s="203">
        <f t="shared" si="14"/>
        <v>2015</v>
      </c>
      <c r="R61" s="203">
        <f t="shared" si="14"/>
        <v>2016</v>
      </c>
      <c r="S61" s="203">
        <f t="shared" si="14"/>
        <v>2017</v>
      </c>
      <c r="T61" s="203">
        <f t="shared" si="14"/>
        <v>2018</v>
      </c>
      <c r="U61" s="203">
        <f t="shared" si="14"/>
        <v>2019</v>
      </c>
      <c r="V61" s="203">
        <f t="shared" si="14"/>
        <v>2020</v>
      </c>
      <c r="W61" s="203">
        <f t="shared" si="14"/>
        <v>2021</v>
      </c>
      <c r="X61" s="203" t="str">
        <f t="shared" si="14"/>
        <v>2022e</v>
      </c>
      <c r="Y61" s="416" t="str">
        <f t="shared" si="14"/>
        <v>2023f</v>
      </c>
    </row>
    <row r="62" spans="1:25" s="42" customFormat="1" ht="18" customHeight="1" thickBot="1">
      <c r="A62" s="267" t="s">
        <v>109</v>
      </c>
      <c r="B62" s="292">
        <v>773.05163387243647</v>
      </c>
      <c r="C62" s="292">
        <v>755.73966666666661</v>
      </c>
      <c r="D62" s="292">
        <v>711.93999999999983</v>
      </c>
      <c r="E62" s="292">
        <v>709.31000000000006</v>
      </c>
      <c r="F62" s="292">
        <v>716.2800000000002</v>
      </c>
      <c r="G62" s="292">
        <v>716.89999999999986</v>
      </c>
      <c r="H62" s="292">
        <v>689.91000000000008</v>
      </c>
      <c r="I62" s="292">
        <v>666.91</v>
      </c>
      <c r="J62" s="292">
        <v>751.3304313259556</v>
      </c>
      <c r="K62" s="292">
        <v>658.50999999999988</v>
      </c>
      <c r="L62" s="292">
        <v>656.30500000000006</v>
      </c>
      <c r="M62" s="292">
        <v>639.48606145251415</v>
      </c>
      <c r="N62" s="292">
        <v>617.0601675977656</v>
      </c>
      <c r="O62" s="292">
        <v>680.71</v>
      </c>
      <c r="P62" s="292">
        <v>708.06000000000006</v>
      </c>
      <c r="Q62" s="292">
        <v>677.25757111597363</v>
      </c>
      <c r="R62" s="292">
        <v>703.66751327754741</v>
      </c>
      <c r="S62" s="292">
        <v>748.0867108225666</v>
      </c>
      <c r="T62" s="292">
        <v>697.80559818491565</v>
      </c>
      <c r="U62" s="292">
        <v>709.75565630723895</v>
      </c>
      <c r="V62" s="292">
        <v>727.91524371591822</v>
      </c>
      <c r="W62" s="292">
        <v>637.45920819027242</v>
      </c>
      <c r="X62" s="292">
        <v>602.39895173980733</v>
      </c>
      <c r="Y62" s="292">
        <v>575.078373911516</v>
      </c>
    </row>
    <row r="63" spans="1:25" s="42" customFormat="1" ht="18" customHeight="1" thickBot="1">
      <c r="A63" s="281" t="s">
        <v>424</v>
      </c>
      <c r="B63" s="293">
        <v>26.741133999999999</v>
      </c>
      <c r="C63" s="293">
        <v>25.667462</v>
      </c>
      <c r="D63" s="293">
        <v>34.700379999999996</v>
      </c>
      <c r="E63" s="293">
        <v>33.109932999999998</v>
      </c>
      <c r="F63" s="293">
        <v>23.401864999999997</v>
      </c>
      <c r="G63" s="293">
        <v>21.045005</v>
      </c>
      <c r="H63" s="293">
        <v>31.132082999999998</v>
      </c>
      <c r="I63" s="293">
        <v>29.067700000000002</v>
      </c>
      <c r="J63" s="293">
        <v>23.432794000000001</v>
      </c>
      <c r="K63" s="293">
        <v>25.782068000000002</v>
      </c>
      <c r="L63" s="293">
        <v>30.064751999999995</v>
      </c>
      <c r="M63" s="293">
        <v>31.806654000000002</v>
      </c>
      <c r="N63" s="293">
        <v>25.990719999999996</v>
      </c>
      <c r="O63" s="293">
        <v>29.936696000000005</v>
      </c>
      <c r="P63" s="293">
        <v>27.104795000000003</v>
      </c>
      <c r="Q63" s="293">
        <v>38.756990999999992</v>
      </c>
      <c r="R63" s="293">
        <v>41.368089999999995</v>
      </c>
      <c r="S63" s="293">
        <v>34.352502000000001</v>
      </c>
      <c r="T63" s="293">
        <v>43.034047000000001</v>
      </c>
      <c r="U63" s="293">
        <v>42.100378999999997</v>
      </c>
      <c r="V63" s="293">
        <v>27.421404000000003</v>
      </c>
      <c r="W63" s="293">
        <v>11.204000000000001</v>
      </c>
      <c r="X63" s="293">
        <v>19.796144999999999</v>
      </c>
      <c r="Y63" s="293">
        <v>19.796144999999999</v>
      </c>
    </row>
    <row r="64" spans="1:25" s="42" customFormat="1" ht="18" customHeight="1" thickBot="1">
      <c r="A64" s="281" t="s">
        <v>372</v>
      </c>
      <c r="B64" s="293">
        <v>524.22471399999995</v>
      </c>
      <c r="C64" s="293">
        <v>451.76717200000002</v>
      </c>
      <c r="D64" s="293">
        <v>457.4654129999999</v>
      </c>
      <c r="E64" s="293">
        <v>438.92632899999995</v>
      </c>
      <c r="F64" s="293">
        <v>454.81351899999999</v>
      </c>
      <c r="G64" s="293">
        <v>465.07604000000003</v>
      </c>
      <c r="H64" s="293">
        <v>441.26905400000004</v>
      </c>
      <c r="I64" s="293">
        <v>377.19904700000001</v>
      </c>
      <c r="J64" s="293">
        <v>466.62194999999997</v>
      </c>
      <c r="K64" s="293">
        <v>459.55470000000008</v>
      </c>
      <c r="L64" s="293">
        <v>441.674556</v>
      </c>
      <c r="M64" s="293">
        <v>396.64156400000007</v>
      </c>
      <c r="N64" s="293">
        <v>377.24005600000004</v>
      </c>
      <c r="O64" s="293">
        <v>367.85035899999997</v>
      </c>
      <c r="P64" s="293">
        <v>375.48112300000008</v>
      </c>
      <c r="Q64" s="293">
        <v>385.99014799999998</v>
      </c>
      <c r="R64" s="293">
        <v>381.31596399999995</v>
      </c>
      <c r="S64" s="293">
        <v>403.93952399999989</v>
      </c>
      <c r="T64" s="293">
        <v>346.44114100000002</v>
      </c>
      <c r="U64" s="293">
        <v>315.32689899999997</v>
      </c>
      <c r="V64" s="293">
        <v>344.82891499999999</v>
      </c>
      <c r="W64" s="293">
        <v>298.421177</v>
      </c>
      <c r="X64" s="293">
        <v>241.21093100000007</v>
      </c>
      <c r="Y64" s="293">
        <v>229.15038445000005</v>
      </c>
    </row>
    <row r="65" spans="1:25" s="42" customFormat="1" ht="18" customHeight="1" thickBot="1">
      <c r="A65" s="267" t="s">
        <v>113</v>
      </c>
      <c r="B65" s="292">
        <f t="shared" ref="B65:Y65" si="15">+B62+B63-B64</f>
        <v>275.56805387243651</v>
      </c>
      <c r="C65" s="292">
        <f t="shared" si="15"/>
        <v>329.63995666666659</v>
      </c>
      <c r="D65" s="292">
        <f t="shared" si="15"/>
        <v>289.17496699999992</v>
      </c>
      <c r="E65" s="292">
        <f t="shared" si="15"/>
        <v>303.49360400000006</v>
      </c>
      <c r="F65" s="292">
        <f t="shared" si="15"/>
        <v>284.86834600000026</v>
      </c>
      <c r="G65" s="292">
        <f t="shared" si="15"/>
        <v>272.86896499999978</v>
      </c>
      <c r="H65" s="292">
        <f t="shared" si="15"/>
        <v>279.77302900000001</v>
      </c>
      <c r="I65" s="292">
        <f t="shared" si="15"/>
        <v>318.77865299999991</v>
      </c>
      <c r="J65" s="292">
        <f t="shared" si="15"/>
        <v>308.14127532595558</v>
      </c>
      <c r="K65" s="292">
        <f t="shared" si="15"/>
        <v>224.73736799999978</v>
      </c>
      <c r="L65" s="292">
        <f t="shared" si="15"/>
        <v>244.69519600000007</v>
      </c>
      <c r="M65" s="292">
        <f t="shared" si="15"/>
        <v>274.65115145251406</v>
      </c>
      <c r="N65" s="292">
        <f t="shared" si="15"/>
        <v>265.81083159776557</v>
      </c>
      <c r="O65" s="292">
        <f t="shared" si="15"/>
        <v>342.79633700000005</v>
      </c>
      <c r="P65" s="292">
        <f t="shared" si="15"/>
        <v>359.68367199999994</v>
      </c>
      <c r="Q65" s="292">
        <f t="shared" si="15"/>
        <v>330.02441411597363</v>
      </c>
      <c r="R65" s="292">
        <f t="shared" si="15"/>
        <v>363.7196392775474</v>
      </c>
      <c r="S65" s="292">
        <f t="shared" si="15"/>
        <v>378.49968882256667</v>
      </c>
      <c r="T65" s="292">
        <f t="shared" si="15"/>
        <v>394.39850418491562</v>
      </c>
      <c r="U65" s="292">
        <f t="shared" si="15"/>
        <v>436.52913630723896</v>
      </c>
      <c r="V65" s="292">
        <f t="shared" si="15"/>
        <v>410.50773271591828</v>
      </c>
      <c r="W65" s="292">
        <f t="shared" si="15"/>
        <v>350.24203119027237</v>
      </c>
      <c r="X65" s="292">
        <f t="shared" si="15"/>
        <v>380.98416573980728</v>
      </c>
      <c r="Y65" s="292">
        <f t="shared" si="15"/>
        <v>365.72413446151597</v>
      </c>
    </row>
    <row r="66" spans="1:25" s="42" customFormat="1" ht="18" customHeight="1">
      <c r="A66" s="274" t="s">
        <v>29</v>
      </c>
      <c r="B66" s="294">
        <f>+B62/B65*100</f>
        <v>280.53020769609623</v>
      </c>
      <c r="C66" s="294">
        <f t="shared" ref="C66:Y66" si="16">+C62/C65*100</f>
        <v>229.26215447567054</v>
      </c>
      <c r="D66" s="294">
        <f t="shared" si="16"/>
        <v>246.19696766490856</v>
      </c>
      <c r="E66" s="294">
        <f t="shared" si="16"/>
        <v>233.71497476434459</v>
      </c>
      <c r="F66" s="294">
        <f t="shared" si="16"/>
        <v>251.44246809366439</v>
      </c>
      <c r="G66" s="294">
        <f t="shared" si="16"/>
        <v>262.72683667048778</v>
      </c>
      <c r="H66" s="294">
        <f t="shared" si="16"/>
        <v>246.59632219230113</v>
      </c>
      <c r="I66" s="294">
        <f t="shared" si="16"/>
        <v>209.2078606028868</v>
      </c>
      <c r="J66" s="294">
        <f t="shared" si="16"/>
        <v>243.82661184587789</v>
      </c>
      <c r="K66" s="294">
        <f t="shared" si="16"/>
        <v>293.01313166575869</v>
      </c>
      <c r="L66" s="294">
        <f t="shared" si="16"/>
        <v>268.21327542531725</v>
      </c>
      <c r="M66" s="294">
        <f t="shared" si="16"/>
        <v>232.83574748204848</v>
      </c>
      <c r="N66" s="294">
        <f t="shared" si="16"/>
        <v>232.14259700730446</v>
      </c>
      <c r="O66" s="294">
        <f t="shared" si="16"/>
        <v>198.5756341381209</v>
      </c>
      <c r="P66" s="294">
        <f t="shared" si="16"/>
        <v>196.85630878457005</v>
      </c>
      <c r="Q66" s="294">
        <f t="shared" si="16"/>
        <v>205.21438479941642</v>
      </c>
      <c r="R66" s="294">
        <f t="shared" si="16"/>
        <v>193.4642612852127</v>
      </c>
      <c r="S66" s="294">
        <f t="shared" si="16"/>
        <v>197.64526442537056</v>
      </c>
      <c r="T66" s="294">
        <f t="shared" si="16"/>
        <v>176.92906813301354</v>
      </c>
      <c r="U66" s="294">
        <f t="shared" si="16"/>
        <v>162.59067202508496</v>
      </c>
      <c r="V66" s="294">
        <f t="shared" si="16"/>
        <v>177.32071425306231</v>
      </c>
      <c r="W66" s="294">
        <f t="shared" si="16"/>
        <v>182.0053424267536</v>
      </c>
      <c r="X66" s="294">
        <f t="shared" si="16"/>
        <v>158.11653236822841</v>
      </c>
      <c r="Y66" s="294">
        <f t="shared" si="16"/>
        <v>157.24375826557045</v>
      </c>
    </row>
    <row r="67" spans="1:25" ht="18" customHeight="1">
      <c r="A67" s="8" t="s">
        <v>1247</v>
      </c>
      <c r="B67" s="44"/>
      <c r="C67" s="44"/>
      <c r="D67" s="44"/>
      <c r="E67" s="44"/>
      <c r="F67" s="44"/>
      <c r="G67" s="44"/>
      <c r="H67" s="44"/>
      <c r="I67" s="44"/>
      <c r="J67" s="44"/>
      <c r="K67" s="37"/>
      <c r="L67" s="37"/>
      <c r="M67" s="37"/>
      <c r="N67" s="37"/>
      <c r="O67" s="37"/>
      <c r="P67" s="37"/>
      <c r="Q67" s="37"/>
      <c r="R67" s="37"/>
      <c r="W67" s="70"/>
      <c r="X67" s="70"/>
      <c r="Y67" s="418"/>
    </row>
    <row r="68" spans="1:25" ht="18" customHeight="1">
      <c r="A68" s="584" t="s">
        <v>961</v>
      </c>
      <c r="B68" s="44"/>
      <c r="C68" s="44"/>
      <c r="D68" s="44"/>
      <c r="E68" s="44"/>
      <c r="F68" s="44"/>
      <c r="G68" s="44"/>
      <c r="H68" s="44"/>
      <c r="I68" s="44"/>
      <c r="J68" s="44"/>
      <c r="K68" s="37"/>
      <c r="L68" s="37"/>
      <c r="M68" s="37"/>
      <c r="N68" s="37"/>
      <c r="O68" s="37"/>
      <c r="P68" s="37"/>
      <c r="Q68" s="37"/>
      <c r="R68" s="37"/>
      <c r="W68" s="70"/>
      <c r="Y68" s="418"/>
    </row>
    <row r="69" spans="1:25" ht="18" customHeight="1">
      <c r="A69" s="78"/>
      <c r="B69" s="44"/>
      <c r="C69" s="44"/>
      <c r="D69" s="44"/>
      <c r="E69" s="44"/>
      <c r="F69" s="44"/>
      <c r="G69" s="44"/>
      <c r="H69" s="44"/>
      <c r="I69" s="44"/>
      <c r="J69" s="44"/>
      <c r="K69" s="37"/>
      <c r="L69" s="37"/>
      <c r="M69" s="37"/>
      <c r="N69" s="37"/>
      <c r="O69" s="37"/>
      <c r="P69" s="37"/>
      <c r="Q69" s="37"/>
      <c r="R69" s="37"/>
      <c r="W69" s="70"/>
      <c r="Y69" s="418"/>
    </row>
    <row r="70" spans="1:25" ht="18" customHeight="1">
      <c r="A70" s="2" t="s">
        <v>315</v>
      </c>
      <c r="B70" s="65"/>
      <c r="C70" s="65"/>
      <c r="D70" s="65"/>
      <c r="E70" s="65"/>
      <c r="F70" s="65"/>
      <c r="G70" s="65"/>
      <c r="H70" s="65"/>
      <c r="I70" s="65"/>
      <c r="J70" s="65"/>
      <c r="K70" s="37"/>
      <c r="L70" s="37"/>
      <c r="M70" s="37"/>
      <c r="N70" s="37"/>
      <c r="O70" s="37"/>
      <c r="P70" s="37"/>
      <c r="Q70" s="37"/>
      <c r="R70" s="37"/>
      <c r="W70" s="70"/>
      <c r="Y70" s="418"/>
    </row>
    <row r="71" spans="1:25" s="52" customFormat="1" ht="18" customHeight="1">
      <c r="A71" s="218"/>
      <c r="B71" s="779" t="s">
        <v>900</v>
      </c>
      <c r="C71" s="780"/>
      <c r="D71" s="780"/>
      <c r="E71" s="780"/>
      <c r="F71" s="780"/>
      <c r="G71" s="780"/>
      <c r="H71" s="780"/>
      <c r="I71" s="780"/>
      <c r="J71" s="780"/>
      <c r="K71" s="780"/>
      <c r="L71" s="780"/>
      <c r="M71" s="780"/>
      <c r="N71" s="780"/>
      <c r="O71" s="780"/>
      <c r="P71" s="780"/>
      <c r="Q71" s="780"/>
      <c r="R71" s="780"/>
      <c r="S71" s="780"/>
      <c r="T71" s="780"/>
      <c r="U71" s="780"/>
      <c r="V71" s="780"/>
      <c r="W71" s="780"/>
      <c r="X71" s="780"/>
      <c r="Y71" s="781"/>
    </row>
    <row r="72" spans="1:25" s="41" customFormat="1" ht="18" customHeight="1" thickBot="1">
      <c r="A72" s="203"/>
      <c r="B72" s="203">
        <f t="shared" ref="B72:Y72" si="17">B4</f>
        <v>2000</v>
      </c>
      <c r="C72" s="203">
        <f t="shared" si="17"/>
        <v>2001</v>
      </c>
      <c r="D72" s="203">
        <f t="shared" si="17"/>
        <v>2002</v>
      </c>
      <c r="E72" s="203">
        <f t="shared" si="17"/>
        <v>2003</v>
      </c>
      <c r="F72" s="203">
        <f t="shared" si="17"/>
        <v>2004</v>
      </c>
      <c r="G72" s="203">
        <f t="shared" si="17"/>
        <v>2005</v>
      </c>
      <c r="H72" s="203">
        <f t="shared" si="17"/>
        <v>2006</v>
      </c>
      <c r="I72" s="203">
        <f t="shared" si="17"/>
        <v>2007</v>
      </c>
      <c r="J72" s="203">
        <f t="shared" si="17"/>
        <v>2008</v>
      </c>
      <c r="K72" s="203">
        <f t="shared" si="17"/>
        <v>2009</v>
      </c>
      <c r="L72" s="203">
        <f t="shared" si="17"/>
        <v>2010</v>
      </c>
      <c r="M72" s="203">
        <f t="shared" si="17"/>
        <v>2011</v>
      </c>
      <c r="N72" s="203">
        <f t="shared" si="17"/>
        <v>2012</v>
      </c>
      <c r="O72" s="203">
        <f t="shared" si="17"/>
        <v>2013</v>
      </c>
      <c r="P72" s="203">
        <f t="shared" si="17"/>
        <v>2014</v>
      </c>
      <c r="Q72" s="203">
        <f t="shared" si="17"/>
        <v>2015</v>
      </c>
      <c r="R72" s="203">
        <f t="shared" si="17"/>
        <v>2016</v>
      </c>
      <c r="S72" s="203">
        <f t="shared" si="17"/>
        <v>2017</v>
      </c>
      <c r="T72" s="203">
        <f t="shared" si="17"/>
        <v>2018</v>
      </c>
      <c r="U72" s="203">
        <f t="shared" si="17"/>
        <v>2019</v>
      </c>
      <c r="V72" s="203">
        <f t="shared" si="17"/>
        <v>2020</v>
      </c>
      <c r="W72" s="203">
        <f t="shared" si="17"/>
        <v>2021</v>
      </c>
      <c r="X72" s="203" t="str">
        <f t="shared" si="17"/>
        <v>2022e</v>
      </c>
      <c r="Y72" s="416" t="str">
        <f t="shared" si="17"/>
        <v>2023f</v>
      </c>
    </row>
    <row r="73" spans="1:25" s="42" customFormat="1" ht="18" customHeight="1" thickBot="1">
      <c r="A73" s="267" t="s">
        <v>109</v>
      </c>
      <c r="B73" s="285">
        <v>1085.7751032263579</v>
      </c>
      <c r="C73" s="285">
        <v>1038.0596387797941</v>
      </c>
      <c r="D73" s="285">
        <v>1168.2815224358976</v>
      </c>
      <c r="E73" s="285">
        <v>1102.9224999999999</v>
      </c>
      <c r="F73" s="285">
        <v>875</v>
      </c>
      <c r="G73" s="285">
        <v>902.99999999999989</v>
      </c>
      <c r="H73" s="285">
        <v>797.17</v>
      </c>
      <c r="I73" s="285">
        <v>853.77</v>
      </c>
      <c r="J73" s="285">
        <v>808.67999999999984</v>
      </c>
      <c r="K73" s="285">
        <v>984.45</v>
      </c>
      <c r="L73" s="285">
        <v>895.41999999999985</v>
      </c>
      <c r="M73" s="285">
        <v>1025.78</v>
      </c>
      <c r="N73" s="285">
        <v>1052.1400000000001</v>
      </c>
      <c r="O73" s="285">
        <v>1038.6000000000001</v>
      </c>
      <c r="P73" s="285">
        <v>1335.1199999999994</v>
      </c>
      <c r="Q73" s="285">
        <v>1410.47</v>
      </c>
      <c r="R73" s="285">
        <v>1490.6302035456335</v>
      </c>
      <c r="S73" s="285">
        <v>1447.8499999999997</v>
      </c>
      <c r="T73" s="285">
        <v>1464.6628611422168</v>
      </c>
      <c r="U73" s="285">
        <v>1473.4299999999996</v>
      </c>
      <c r="V73" s="285">
        <v>1494.4500000000003</v>
      </c>
      <c r="W73" s="285">
        <v>1427.98</v>
      </c>
      <c r="X73" s="285">
        <v>1437.9758599999998</v>
      </c>
      <c r="Y73" s="285">
        <v>1435.0999082799999</v>
      </c>
    </row>
    <row r="74" spans="1:25" s="42" customFormat="1" ht="18" customHeight="1" thickBot="1">
      <c r="A74" s="281" t="s">
        <v>424</v>
      </c>
      <c r="B74" s="288">
        <v>124.39270399999999</v>
      </c>
      <c r="C74" s="288">
        <v>75.418543999999997</v>
      </c>
      <c r="D74" s="288">
        <v>64.25474899999999</v>
      </c>
      <c r="E74" s="288">
        <v>89.366403999999989</v>
      </c>
      <c r="F74" s="288">
        <v>75.357337000000001</v>
      </c>
      <c r="G74" s="288">
        <v>28.157532000000003</v>
      </c>
      <c r="H74" s="288">
        <v>49.895398999999991</v>
      </c>
      <c r="I74" s="288">
        <v>37.746554000000003</v>
      </c>
      <c r="J74" s="288">
        <v>19.073699999999999</v>
      </c>
      <c r="K74" s="288">
        <v>19.772500000000001</v>
      </c>
      <c r="L74" s="288">
        <v>20.150088</v>
      </c>
      <c r="M74" s="288">
        <v>17.480615999999998</v>
      </c>
      <c r="N74" s="288">
        <v>22.225244999999997</v>
      </c>
      <c r="O74" s="288">
        <v>25.704460999999998</v>
      </c>
      <c r="P74" s="288">
        <v>45.631190000000011</v>
      </c>
      <c r="Q74" s="288">
        <v>52.893021000000005</v>
      </c>
      <c r="R74" s="288">
        <v>44.061990999999992</v>
      </c>
      <c r="S74" s="288">
        <v>54.752615000000006</v>
      </c>
      <c r="T74" s="288">
        <v>46.195551000000002</v>
      </c>
      <c r="U74" s="288">
        <v>55.580460999999993</v>
      </c>
      <c r="V74" s="288">
        <v>36.161619999999999</v>
      </c>
      <c r="W74" s="288">
        <v>31.850192000000003</v>
      </c>
      <c r="X74" s="288">
        <v>36.467331000000001</v>
      </c>
      <c r="Y74" s="288">
        <v>36.467331000000001</v>
      </c>
    </row>
    <row r="75" spans="1:25" s="42" customFormat="1" ht="18" customHeight="1" thickBot="1">
      <c r="A75" s="281" t="s">
        <v>372</v>
      </c>
      <c r="B75" s="288">
        <v>448.18947900000006</v>
      </c>
      <c r="C75" s="288">
        <v>293.46740999999997</v>
      </c>
      <c r="D75" s="288">
        <v>265.32211099999995</v>
      </c>
      <c r="E75" s="288">
        <v>334.55682899999999</v>
      </c>
      <c r="F75" s="288">
        <v>267.93380600000006</v>
      </c>
      <c r="G75" s="288">
        <v>193.76617400000001</v>
      </c>
      <c r="H75" s="288">
        <v>107.310984</v>
      </c>
      <c r="I75" s="288">
        <v>221.38515300000006</v>
      </c>
      <c r="J75" s="288">
        <v>204.88350399999996</v>
      </c>
      <c r="K75" s="288">
        <v>256.77634999999998</v>
      </c>
      <c r="L75" s="288">
        <v>399.88150799999994</v>
      </c>
      <c r="M75" s="288">
        <v>536.12729000000002</v>
      </c>
      <c r="N75" s="288">
        <v>550.76015499999994</v>
      </c>
      <c r="O75" s="288">
        <v>439.03649899999999</v>
      </c>
      <c r="P75" s="288">
        <v>660.94652899999983</v>
      </c>
      <c r="Q75" s="288">
        <v>706.55782599999986</v>
      </c>
      <c r="R75" s="288">
        <v>597.00414999999998</v>
      </c>
      <c r="S75" s="288">
        <v>793.71822099999986</v>
      </c>
      <c r="T75" s="288">
        <v>826.05456700000002</v>
      </c>
      <c r="U75" s="288">
        <v>945.49121300000002</v>
      </c>
      <c r="V75" s="288">
        <v>831.02569300000005</v>
      </c>
      <c r="W75" s="288">
        <v>788.053718</v>
      </c>
      <c r="X75" s="288">
        <v>710.80534799999987</v>
      </c>
      <c r="Y75" s="288">
        <v>767.66977583999994</v>
      </c>
    </row>
    <row r="76" spans="1:25" s="42" customFormat="1" ht="18" customHeight="1" thickBot="1">
      <c r="A76" s="267" t="s">
        <v>113</v>
      </c>
      <c r="B76" s="285">
        <f t="shared" ref="B76:Y76" si="18">+B73+B74-B75-B80</f>
        <v>916.97832822635792</v>
      </c>
      <c r="C76" s="285">
        <f t="shared" si="18"/>
        <v>737.01077277979425</v>
      </c>
      <c r="D76" s="285">
        <f t="shared" si="18"/>
        <v>856.21416043589761</v>
      </c>
      <c r="E76" s="285">
        <f t="shared" si="18"/>
        <v>811.73207500000001</v>
      </c>
      <c r="F76" s="285">
        <f t="shared" si="18"/>
        <v>916.42353099999991</v>
      </c>
      <c r="G76" s="285">
        <f t="shared" si="18"/>
        <v>780.39135799999997</v>
      </c>
      <c r="H76" s="285">
        <f t="shared" si="18"/>
        <v>719.75438999999994</v>
      </c>
      <c r="I76" s="285">
        <f t="shared" si="18"/>
        <v>643.13142600000003</v>
      </c>
      <c r="J76" s="285">
        <f t="shared" si="18"/>
        <v>523.87019599999985</v>
      </c>
      <c r="K76" s="285">
        <f t="shared" si="18"/>
        <v>608.4461500000001</v>
      </c>
      <c r="L76" s="285">
        <f t="shared" si="18"/>
        <v>609.68857999999989</v>
      </c>
      <c r="M76" s="285">
        <f t="shared" si="18"/>
        <v>615.13332600000001</v>
      </c>
      <c r="N76" s="285">
        <f t="shared" si="18"/>
        <v>610.60509000000025</v>
      </c>
      <c r="O76" s="285">
        <f t="shared" si="18"/>
        <v>625.26796200000013</v>
      </c>
      <c r="P76" s="285">
        <f t="shared" si="18"/>
        <v>619.80466099999967</v>
      </c>
      <c r="Q76" s="285">
        <f t="shared" si="18"/>
        <v>650.8421450000003</v>
      </c>
      <c r="R76" s="285">
        <f t="shared" si="18"/>
        <v>719.58206954563366</v>
      </c>
      <c r="S76" s="285">
        <f t="shared" si="18"/>
        <v>754.68526899999995</v>
      </c>
      <c r="T76" s="285">
        <f t="shared" si="18"/>
        <v>821.60329514221678</v>
      </c>
      <c r="U76" s="285">
        <f t="shared" si="18"/>
        <v>804.98794799999962</v>
      </c>
      <c r="V76" s="285">
        <f t="shared" si="18"/>
        <v>699.58592700000031</v>
      </c>
      <c r="W76" s="285">
        <f t="shared" si="18"/>
        <v>691.77647400000012</v>
      </c>
      <c r="X76" s="285">
        <f t="shared" si="18"/>
        <v>703.63784299999998</v>
      </c>
      <c r="Y76" s="285">
        <f t="shared" si="18"/>
        <v>728.89746344000002</v>
      </c>
    </row>
    <row r="77" spans="1:25" s="45" customFormat="1" ht="18" customHeight="1" thickBot="1">
      <c r="A77" s="267" t="s">
        <v>114</v>
      </c>
      <c r="B77" s="285">
        <v>111</v>
      </c>
      <c r="C77" s="285">
        <v>194</v>
      </c>
      <c r="D77" s="285">
        <v>305</v>
      </c>
      <c r="E77" s="285">
        <v>351</v>
      </c>
      <c r="F77" s="285">
        <v>117</v>
      </c>
      <c r="G77" s="285">
        <v>74</v>
      </c>
      <c r="H77" s="285">
        <v>94.000025000000008</v>
      </c>
      <c r="I77" s="285">
        <v>121</v>
      </c>
      <c r="J77" s="285">
        <v>220</v>
      </c>
      <c r="K77" s="285">
        <v>359</v>
      </c>
      <c r="L77" s="285">
        <v>265</v>
      </c>
      <c r="M77" s="285">
        <v>157</v>
      </c>
      <c r="N77" s="285">
        <v>70</v>
      </c>
      <c r="O77" s="285">
        <v>70</v>
      </c>
      <c r="P77" s="285">
        <v>170</v>
      </c>
      <c r="Q77" s="285">
        <v>275.96305000000001</v>
      </c>
      <c r="R77" s="285">
        <v>494.06902500000001</v>
      </c>
      <c r="S77" s="285">
        <v>448.26814999999999</v>
      </c>
      <c r="T77" s="285">
        <v>311.46870000000001</v>
      </c>
      <c r="U77" s="285">
        <v>90</v>
      </c>
      <c r="V77" s="285">
        <v>90</v>
      </c>
      <c r="W77" s="285">
        <v>70</v>
      </c>
      <c r="X77" s="285">
        <v>130</v>
      </c>
      <c r="Y77" s="285">
        <v>105</v>
      </c>
    </row>
    <row r="78" spans="1:25" ht="18" customHeight="1" thickBot="1">
      <c r="A78" s="269" t="s">
        <v>116</v>
      </c>
      <c r="B78" s="287">
        <v>111</v>
      </c>
      <c r="C78" s="287">
        <v>194</v>
      </c>
      <c r="D78" s="287">
        <v>187.94</v>
      </c>
      <c r="E78" s="287">
        <v>203.08705</v>
      </c>
      <c r="F78" s="287">
        <v>71.553459000000018</v>
      </c>
      <c r="G78" s="287">
        <v>72.399648999999982</v>
      </c>
      <c r="H78" s="287">
        <v>94</v>
      </c>
      <c r="I78" s="287">
        <v>121</v>
      </c>
      <c r="J78" s="287">
        <v>220</v>
      </c>
      <c r="K78" s="287">
        <v>116.03242139999998</v>
      </c>
      <c r="L78" s="287">
        <v>86.795774999999992</v>
      </c>
      <c r="M78" s="287">
        <v>120.639375</v>
      </c>
      <c r="N78" s="287">
        <v>70</v>
      </c>
      <c r="O78" s="287">
        <v>70</v>
      </c>
      <c r="P78" s="287">
        <v>170</v>
      </c>
      <c r="Q78" s="287">
        <v>248.98505</v>
      </c>
      <c r="R78" s="287">
        <v>149.31299999999999</v>
      </c>
      <c r="S78" s="287">
        <v>80</v>
      </c>
      <c r="T78" s="287">
        <v>220</v>
      </c>
      <c r="U78" s="287">
        <v>90</v>
      </c>
      <c r="V78" s="287">
        <v>90</v>
      </c>
      <c r="W78" s="287">
        <v>70</v>
      </c>
      <c r="X78" s="287">
        <v>130</v>
      </c>
      <c r="Y78" s="287">
        <v>105</v>
      </c>
    </row>
    <row r="79" spans="1:25" s="42" customFormat="1" ht="18" customHeight="1" thickBot="1">
      <c r="A79" s="269" t="s">
        <v>115</v>
      </c>
      <c r="B79" s="287">
        <v>0</v>
      </c>
      <c r="C79" s="287">
        <v>0</v>
      </c>
      <c r="D79" s="287">
        <v>117.06</v>
      </c>
      <c r="E79" s="287">
        <v>147.91295</v>
      </c>
      <c r="F79" s="287">
        <v>45.446540999999982</v>
      </c>
      <c r="G79" s="287">
        <v>1.6003510000000247</v>
      </c>
      <c r="H79" s="287">
        <v>2.500000000145519E-5</v>
      </c>
      <c r="I79" s="287">
        <v>0</v>
      </c>
      <c r="J79" s="287">
        <v>0</v>
      </c>
      <c r="K79" s="287">
        <v>242.96757860000002</v>
      </c>
      <c r="L79" s="287">
        <v>178.20422500000001</v>
      </c>
      <c r="M79" s="287">
        <v>36.360624999999999</v>
      </c>
      <c r="N79" s="287">
        <v>0</v>
      </c>
      <c r="O79" s="287">
        <v>0</v>
      </c>
      <c r="P79" s="287">
        <v>0</v>
      </c>
      <c r="Q79" s="287">
        <v>26.978000000000002</v>
      </c>
      <c r="R79" s="287">
        <v>344.75602500000002</v>
      </c>
      <c r="S79" s="287">
        <v>368.26814999999999</v>
      </c>
      <c r="T79" s="287">
        <v>91.468700000000013</v>
      </c>
      <c r="U79" s="287">
        <v>0</v>
      </c>
      <c r="V79" s="287">
        <v>0</v>
      </c>
      <c r="W79" s="287">
        <v>0</v>
      </c>
      <c r="X79" s="287">
        <v>0</v>
      </c>
      <c r="Y79" s="287">
        <v>0</v>
      </c>
    </row>
    <row r="80" spans="1:25" s="42" customFormat="1" ht="18" customHeight="1" thickBot="1">
      <c r="A80" s="272" t="s">
        <v>405</v>
      </c>
      <c r="B80" s="287">
        <v>-155</v>
      </c>
      <c r="C80" s="287">
        <v>83</v>
      </c>
      <c r="D80" s="287">
        <v>111</v>
      </c>
      <c r="E80" s="287">
        <v>46</v>
      </c>
      <c r="F80" s="287">
        <v>-234</v>
      </c>
      <c r="G80" s="287">
        <v>-43</v>
      </c>
      <c r="H80" s="287">
        <v>20.000025000000008</v>
      </c>
      <c r="I80" s="287">
        <v>26.999974999999992</v>
      </c>
      <c r="J80" s="287">
        <v>99</v>
      </c>
      <c r="K80" s="287">
        <v>139</v>
      </c>
      <c r="L80" s="287">
        <v>-94</v>
      </c>
      <c r="M80" s="287">
        <v>-108</v>
      </c>
      <c r="N80" s="287">
        <v>-87</v>
      </c>
      <c r="O80" s="287">
        <v>0</v>
      </c>
      <c r="P80" s="287">
        <v>100</v>
      </c>
      <c r="Q80" s="287">
        <v>105.96305000000001</v>
      </c>
      <c r="R80" s="287">
        <v>218.105975</v>
      </c>
      <c r="S80" s="287">
        <v>-45.800875000000019</v>
      </c>
      <c r="T80" s="287">
        <v>-136.79944999999998</v>
      </c>
      <c r="U80" s="287">
        <v>-221.46870000000001</v>
      </c>
      <c r="V80" s="287">
        <v>0</v>
      </c>
      <c r="W80" s="287">
        <v>-20</v>
      </c>
      <c r="X80" s="287">
        <v>60</v>
      </c>
      <c r="Y80" s="287">
        <v>-25</v>
      </c>
    </row>
    <row r="81" spans="1:25" s="42" customFormat="1" ht="18" customHeight="1">
      <c r="A81" s="274" t="s">
        <v>29</v>
      </c>
      <c r="B81" s="294">
        <f t="shared" ref="B81:Y81" si="19">+B73/B76*100</f>
        <v>118.40793504100482</v>
      </c>
      <c r="C81" s="294">
        <f t="shared" si="19"/>
        <v>140.84728162989117</v>
      </c>
      <c r="D81" s="294">
        <f t="shared" si="19"/>
        <v>136.44734885500222</v>
      </c>
      <c r="E81" s="294">
        <f t="shared" si="19"/>
        <v>135.87272623174337</v>
      </c>
      <c r="F81" s="294">
        <f t="shared" si="19"/>
        <v>95.479870431218785</v>
      </c>
      <c r="G81" s="294">
        <f t="shared" si="19"/>
        <v>115.71117372624722</v>
      </c>
      <c r="H81" s="294">
        <f t="shared" si="19"/>
        <v>110.75583714050011</v>
      </c>
      <c r="I81" s="294">
        <f t="shared" si="19"/>
        <v>132.75202633310596</v>
      </c>
      <c r="J81" s="294">
        <f t="shared" si="19"/>
        <v>154.36648356303897</v>
      </c>
      <c r="K81" s="294">
        <f t="shared" si="19"/>
        <v>161.79739160154105</v>
      </c>
      <c r="L81" s="294">
        <f t="shared" si="19"/>
        <v>146.86514220095773</v>
      </c>
      <c r="M81" s="294">
        <f t="shared" si="19"/>
        <v>166.75734456955757</v>
      </c>
      <c r="N81" s="294">
        <f t="shared" si="19"/>
        <v>172.31104313264072</v>
      </c>
      <c r="O81" s="294">
        <f t="shared" si="19"/>
        <v>166.10478436763404</v>
      </c>
      <c r="P81" s="294">
        <f t="shared" si="19"/>
        <v>215.40980312182586</v>
      </c>
      <c r="Q81" s="294">
        <f t="shared" si="19"/>
        <v>216.71460750286835</v>
      </c>
      <c r="R81" s="294">
        <f t="shared" si="19"/>
        <v>207.15221607548719</v>
      </c>
      <c r="S81" s="294">
        <f t="shared" si="19"/>
        <v>191.8481861873999</v>
      </c>
      <c r="T81" s="294">
        <f t="shared" si="19"/>
        <v>178.26886403719797</v>
      </c>
      <c r="U81" s="294">
        <f t="shared" si="19"/>
        <v>183.0375229418963</v>
      </c>
      <c r="V81" s="294">
        <f t="shared" si="19"/>
        <v>213.61921993036313</v>
      </c>
      <c r="W81" s="294">
        <f t="shared" si="19"/>
        <v>206.42216867294044</v>
      </c>
      <c r="X81" s="294">
        <f t="shared" si="19"/>
        <v>204.36306465114328</v>
      </c>
      <c r="Y81" s="294">
        <f t="shared" si="19"/>
        <v>196.88639078356894</v>
      </c>
    </row>
    <row r="82" spans="1:25" s="42" customFormat="1" ht="18" customHeight="1">
      <c r="A82" s="8" t="s">
        <v>1247</v>
      </c>
      <c r="B82" s="77"/>
      <c r="C82" s="77"/>
      <c r="D82" s="77"/>
      <c r="E82" s="77"/>
      <c r="F82" s="77"/>
      <c r="G82" s="77"/>
      <c r="H82" s="77"/>
      <c r="I82" s="77"/>
      <c r="J82" s="77"/>
      <c r="K82" s="77"/>
      <c r="L82" s="77"/>
      <c r="M82" s="77"/>
      <c r="N82" s="77"/>
      <c r="O82" s="77"/>
      <c r="P82" s="77"/>
      <c r="Q82" s="77"/>
      <c r="R82" s="77"/>
      <c r="S82" s="77"/>
      <c r="T82" s="77"/>
      <c r="W82" s="67"/>
      <c r="Y82" s="417"/>
    </row>
    <row r="83" spans="1:25" s="42" customFormat="1" ht="18" customHeight="1">
      <c r="A83" s="584" t="s">
        <v>961</v>
      </c>
      <c r="B83" s="77"/>
      <c r="C83" s="77"/>
      <c r="D83" s="77"/>
      <c r="E83" s="77"/>
      <c r="F83" s="77"/>
      <c r="G83" s="77"/>
      <c r="H83" s="77"/>
      <c r="I83" s="77"/>
      <c r="J83" s="77"/>
      <c r="K83" s="77"/>
      <c r="L83" s="77"/>
      <c r="M83" s="77"/>
      <c r="N83" s="77"/>
      <c r="O83" s="77"/>
      <c r="P83" s="77"/>
      <c r="Q83" s="77"/>
      <c r="R83" s="77"/>
      <c r="S83" s="77"/>
      <c r="T83" s="77"/>
      <c r="W83" s="67"/>
      <c r="Y83" s="417"/>
    </row>
    <row r="84" spans="1:25" s="42" customFormat="1" ht="18" customHeight="1">
      <c r="A84" s="78"/>
      <c r="B84" s="77"/>
      <c r="C84" s="77"/>
      <c r="D84" s="77"/>
      <c r="E84" s="77"/>
      <c r="F84" s="77"/>
      <c r="G84" s="77"/>
      <c r="H84" s="77"/>
      <c r="I84" s="77"/>
      <c r="J84" s="77"/>
      <c r="K84" s="77"/>
      <c r="L84" s="77"/>
      <c r="M84" s="77"/>
      <c r="N84" s="77"/>
      <c r="O84" s="77"/>
      <c r="P84" s="77"/>
      <c r="Q84" s="77"/>
      <c r="R84" s="77"/>
      <c r="S84" s="77"/>
      <c r="T84" s="77"/>
      <c r="W84" s="67"/>
      <c r="Y84" s="417"/>
    </row>
    <row r="85" spans="1:25" ht="18" customHeight="1">
      <c r="A85" s="2" t="s">
        <v>297</v>
      </c>
      <c r="B85" s="65"/>
      <c r="C85" s="65"/>
      <c r="D85" s="65"/>
      <c r="E85" s="65"/>
      <c r="F85" s="65"/>
      <c r="G85" s="65"/>
      <c r="H85" s="65"/>
      <c r="I85" s="65"/>
      <c r="J85" s="65"/>
      <c r="K85" s="37"/>
      <c r="L85" s="37"/>
      <c r="M85" s="37"/>
      <c r="N85" s="37"/>
      <c r="O85" s="37"/>
      <c r="P85" s="37"/>
      <c r="Q85" s="37"/>
      <c r="R85" s="37"/>
      <c r="S85" s="37"/>
      <c r="T85" s="37"/>
      <c r="W85" s="70"/>
      <c r="Y85" s="418"/>
    </row>
    <row r="86" spans="1:25" s="52" customFormat="1" ht="18" customHeight="1">
      <c r="A86" s="218"/>
      <c r="B86" s="782" t="s">
        <v>297</v>
      </c>
      <c r="C86" s="783"/>
      <c r="D86" s="783"/>
      <c r="E86" s="783"/>
      <c r="F86" s="783"/>
      <c r="G86" s="783"/>
      <c r="H86" s="783"/>
      <c r="I86" s="783"/>
      <c r="J86" s="783"/>
      <c r="K86" s="783"/>
      <c r="L86" s="783"/>
      <c r="M86" s="783"/>
      <c r="N86" s="783"/>
      <c r="O86" s="783"/>
      <c r="P86" s="783"/>
      <c r="Q86" s="783"/>
      <c r="R86" s="783"/>
      <c r="S86" s="783"/>
      <c r="T86" s="783"/>
      <c r="U86" s="783"/>
      <c r="V86" s="783"/>
      <c r="W86" s="783"/>
      <c r="X86" s="783"/>
      <c r="Y86" s="784"/>
    </row>
    <row r="87" spans="1:25" s="41" customFormat="1" ht="18" customHeight="1" thickBot="1">
      <c r="A87" s="203"/>
      <c r="B87" s="203">
        <f t="shared" ref="B87:Y87" si="20">B4</f>
        <v>2000</v>
      </c>
      <c r="C87" s="203">
        <f t="shared" si="20"/>
        <v>2001</v>
      </c>
      <c r="D87" s="203">
        <f t="shared" si="20"/>
        <v>2002</v>
      </c>
      <c r="E87" s="203">
        <f t="shared" si="20"/>
        <v>2003</v>
      </c>
      <c r="F87" s="203">
        <f t="shared" si="20"/>
        <v>2004</v>
      </c>
      <c r="G87" s="203">
        <f t="shared" si="20"/>
        <v>2005</v>
      </c>
      <c r="H87" s="203">
        <f t="shared" si="20"/>
        <v>2006</v>
      </c>
      <c r="I87" s="203">
        <f t="shared" si="20"/>
        <v>2007</v>
      </c>
      <c r="J87" s="203">
        <f t="shared" si="20"/>
        <v>2008</v>
      </c>
      <c r="K87" s="203">
        <f t="shared" si="20"/>
        <v>2009</v>
      </c>
      <c r="L87" s="203">
        <f t="shared" si="20"/>
        <v>2010</v>
      </c>
      <c r="M87" s="203">
        <f t="shared" si="20"/>
        <v>2011</v>
      </c>
      <c r="N87" s="203">
        <f t="shared" si="20"/>
        <v>2012</v>
      </c>
      <c r="O87" s="203">
        <f t="shared" si="20"/>
        <v>2013</v>
      </c>
      <c r="P87" s="203">
        <f t="shared" si="20"/>
        <v>2014</v>
      </c>
      <c r="Q87" s="203">
        <f t="shared" si="20"/>
        <v>2015</v>
      </c>
      <c r="R87" s="203">
        <f t="shared" si="20"/>
        <v>2016</v>
      </c>
      <c r="S87" s="203">
        <f t="shared" si="20"/>
        <v>2017</v>
      </c>
      <c r="T87" s="203">
        <f t="shared" si="20"/>
        <v>2018</v>
      </c>
      <c r="U87" s="203">
        <f t="shared" si="20"/>
        <v>2019</v>
      </c>
      <c r="V87" s="203">
        <f t="shared" si="20"/>
        <v>2020</v>
      </c>
      <c r="W87" s="203">
        <f t="shared" si="20"/>
        <v>2021</v>
      </c>
      <c r="X87" s="203" t="str">
        <f t="shared" si="20"/>
        <v>2022e</v>
      </c>
      <c r="Y87" s="416" t="str">
        <f t="shared" si="20"/>
        <v>2023f</v>
      </c>
    </row>
    <row r="88" spans="1:25" s="42" customFormat="1" ht="18" customHeight="1" thickBot="1">
      <c r="A88" s="267" t="s">
        <v>109</v>
      </c>
      <c r="B88" s="285">
        <v>2065.1890123456792</v>
      </c>
      <c r="C88" s="285">
        <v>2057.9086386831282</v>
      </c>
      <c r="D88" s="285">
        <v>2102.4540000000002</v>
      </c>
      <c r="E88" s="285">
        <v>2112.0460000000003</v>
      </c>
      <c r="F88" s="285">
        <v>2052.6280000000006</v>
      </c>
      <c r="G88" s="285">
        <v>2099.9300000000003</v>
      </c>
      <c r="H88" s="285">
        <v>2022.9900000000002</v>
      </c>
      <c r="I88" s="285">
        <v>2030.9200000000005</v>
      </c>
      <c r="J88" s="285">
        <v>2025.1999999999998</v>
      </c>
      <c r="K88" s="285">
        <v>1961.6899999999998</v>
      </c>
      <c r="L88" s="285">
        <v>1950.08</v>
      </c>
      <c r="M88" s="285">
        <v>1968.7900000000002</v>
      </c>
      <c r="N88" s="285">
        <v>2019.7199999999998</v>
      </c>
      <c r="O88" s="285">
        <v>1979.022727272727</v>
      </c>
      <c r="P88" s="285">
        <v>2092.9496169820031</v>
      </c>
      <c r="Q88" s="285">
        <v>2153.12</v>
      </c>
      <c r="R88" s="285">
        <v>2246.2899999999995</v>
      </c>
      <c r="S88" s="285">
        <v>2249.2121199710286</v>
      </c>
      <c r="T88" s="285">
        <v>2280.1699999999996</v>
      </c>
      <c r="U88" s="285">
        <v>2346.0299999999993</v>
      </c>
      <c r="V88" s="285">
        <v>2399.6099999999997</v>
      </c>
      <c r="W88" s="285">
        <v>2311.44</v>
      </c>
      <c r="X88" s="285">
        <v>2309.1285600000001</v>
      </c>
      <c r="Y88" s="238">
        <v>2304.5103028799999</v>
      </c>
    </row>
    <row r="89" spans="1:25" s="42" customFormat="1" ht="18" customHeight="1" thickBot="1">
      <c r="A89" s="281" t="s">
        <v>424</v>
      </c>
      <c r="B89" s="288">
        <v>79.341019999999972</v>
      </c>
      <c r="C89" s="288">
        <v>75.217349999999982</v>
      </c>
      <c r="D89" s="288">
        <v>88.666600000000017</v>
      </c>
      <c r="E89" s="288">
        <v>112.51212000000001</v>
      </c>
      <c r="F89" s="288">
        <v>103.02422999999996</v>
      </c>
      <c r="G89" s="288">
        <v>91.979399999999998</v>
      </c>
      <c r="H89" s="288">
        <v>108.45379</v>
      </c>
      <c r="I89" s="288">
        <v>92.904939999999996</v>
      </c>
      <c r="J89" s="288">
        <v>55.026860000000006</v>
      </c>
      <c r="K89" s="288">
        <v>68.40355000000001</v>
      </c>
      <c r="L89" s="288">
        <v>47.006361999999996</v>
      </c>
      <c r="M89" s="288">
        <v>51.633895000000003</v>
      </c>
      <c r="N89" s="288">
        <v>48.388873000000004</v>
      </c>
      <c r="O89" s="288">
        <v>43.373615000000001</v>
      </c>
      <c r="P89" s="288">
        <v>43.178287999999988</v>
      </c>
      <c r="Q89" s="288">
        <v>27.584936999999989</v>
      </c>
      <c r="R89" s="288">
        <v>32.535268999999992</v>
      </c>
      <c r="S89" s="288">
        <v>35.216711000000018</v>
      </c>
      <c r="T89" s="288">
        <v>44.395390999999989</v>
      </c>
      <c r="U89" s="288">
        <v>48.452730999999986</v>
      </c>
      <c r="V89" s="288">
        <v>33.935134000000005</v>
      </c>
      <c r="W89" s="288">
        <v>32.638745159999999</v>
      </c>
      <c r="X89" s="288">
        <v>60.327101496800005</v>
      </c>
      <c r="Y89" s="288">
        <v>36.196260898079998</v>
      </c>
    </row>
    <row r="90" spans="1:25" s="42" customFormat="1" ht="18" customHeight="1" thickBot="1">
      <c r="A90" s="281" t="s">
        <v>372</v>
      </c>
      <c r="B90" s="288">
        <v>225.63716000000002</v>
      </c>
      <c r="C90" s="288">
        <v>241.61783999999997</v>
      </c>
      <c r="D90" s="288">
        <v>261.71080000000001</v>
      </c>
      <c r="E90" s="288">
        <v>357.86676000000011</v>
      </c>
      <c r="F90" s="288">
        <v>396.03312</v>
      </c>
      <c r="G90" s="288">
        <v>376.30788000000001</v>
      </c>
      <c r="H90" s="288">
        <v>307.49813999999998</v>
      </c>
      <c r="I90" s="288">
        <v>295.99541999999997</v>
      </c>
      <c r="J90" s="288">
        <v>221.73257999999998</v>
      </c>
      <c r="K90" s="288">
        <v>217.88727999999998</v>
      </c>
      <c r="L90" s="288">
        <v>216.557141</v>
      </c>
      <c r="M90" s="288">
        <v>205.14296799999997</v>
      </c>
      <c r="N90" s="288">
        <v>214.52803199999997</v>
      </c>
      <c r="O90" s="288">
        <v>203.53872799999994</v>
      </c>
      <c r="P90" s="288">
        <v>218.23161800000003</v>
      </c>
      <c r="Q90" s="288">
        <v>245.21925200000001</v>
      </c>
      <c r="R90" s="288">
        <v>280.14703099999997</v>
      </c>
      <c r="S90" s="288">
        <v>236.968672</v>
      </c>
      <c r="T90" s="288">
        <v>227.59905200000003</v>
      </c>
      <c r="U90" s="288">
        <v>283.06669699999998</v>
      </c>
      <c r="V90" s="288">
        <v>302.62694399999998</v>
      </c>
      <c r="W90" s="288">
        <v>253.88411789999998</v>
      </c>
      <c r="X90" s="288">
        <v>247.27336561500002</v>
      </c>
      <c r="Y90" s="288">
        <v>252.21883292730001</v>
      </c>
    </row>
    <row r="91" spans="1:25" s="42" customFormat="1" ht="18" customHeight="1" thickBot="1">
      <c r="A91" s="267" t="s">
        <v>113</v>
      </c>
      <c r="B91" s="285">
        <f t="shared" ref="B91" si="21">+B88+B89-B90-B96</f>
        <v>1924.0728723456791</v>
      </c>
      <c r="C91" s="285">
        <f>+C88+C89-C90-C96</f>
        <v>1882.4611486831282</v>
      </c>
      <c r="D91" s="285">
        <f t="shared" ref="D91:Y91" si="22">+D88+D89-D90-D96</f>
        <v>1845.2998000000002</v>
      </c>
      <c r="E91" s="285">
        <f t="shared" si="22"/>
        <v>1850.30636</v>
      </c>
      <c r="F91" s="285">
        <f t="shared" si="22"/>
        <v>1814.5926920000006</v>
      </c>
      <c r="G91" s="285">
        <f t="shared" si="22"/>
        <v>1873.3063450000004</v>
      </c>
      <c r="H91" s="285">
        <f t="shared" si="22"/>
        <v>1813.6796680000004</v>
      </c>
      <c r="I91" s="285">
        <f t="shared" si="22"/>
        <v>1838.6672380000005</v>
      </c>
      <c r="J91" s="285">
        <f t="shared" si="22"/>
        <v>1809.0787449999998</v>
      </c>
      <c r="K91" s="285">
        <f t="shared" si="22"/>
        <v>1831.0017169999999</v>
      </c>
      <c r="L91" s="285">
        <f t="shared" si="22"/>
        <v>1862.466109</v>
      </c>
      <c r="M91" s="285">
        <f t="shared" si="22"/>
        <v>1783.9453770000002</v>
      </c>
      <c r="N91" s="285">
        <f t="shared" si="22"/>
        <v>1833.1567809999997</v>
      </c>
      <c r="O91" s="285">
        <f t="shared" si="22"/>
        <v>1824.558131272727</v>
      </c>
      <c r="P91" s="285">
        <f t="shared" si="22"/>
        <v>1887.4364369820032</v>
      </c>
      <c r="Q91" s="285">
        <f t="shared" si="22"/>
        <v>1927.8258599999999</v>
      </c>
      <c r="R91" s="285">
        <f t="shared" si="22"/>
        <v>2016.6334879999995</v>
      </c>
      <c r="S91" s="285">
        <f t="shared" si="22"/>
        <v>2056.6147339710287</v>
      </c>
      <c r="T91" s="285">
        <f t="shared" si="22"/>
        <v>2081.9663389999996</v>
      </c>
      <c r="U91" s="285">
        <f t="shared" si="22"/>
        <v>2096.4160339999989</v>
      </c>
      <c r="V91" s="285">
        <f t="shared" si="22"/>
        <v>2130.9181899999994</v>
      </c>
      <c r="W91" s="285">
        <f t="shared" si="22"/>
        <v>2090.1946272599998</v>
      </c>
      <c r="X91" s="285">
        <f t="shared" si="22"/>
        <v>2107.1822958818002</v>
      </c>
      <c r="Y91" s="285">
        <f t="shared" si="22"/>
        <v>2108.4877308507798</v>
      </c>
    </row>
    <row r="92" spans="1:25" s="150" customFormat="1" ht="18" customHeight="1" thickBot="1">
      <c r="A92" s="271" t="s">
        <v>975</v>
      </c>
      <c r="B92" s="290">
        <v>4.5102405830274979</v>
      </c>
      <c r="C92" s="290">
        <v>4.4013094842429243</v>
      </c>
      <c r="D92" s="290">
        <v>4.2999116286857184</v>
      </c>
      <c r="E92" s="290">
        <v>4.2951271714119752</v>
      </c>
      <c r="F92" s="290">
        <v>4.1962436830911694</v>
      </c>
      <c r="G92" s="290">
        <v>4.3171753604304364</v>
      </c>
      <c r="H92" s="290">
        <v>4.1673458978194864</v>
      </c>
      <c r="I92" s="290">
        <v>4.2137476439678831</v>
      </c>
      <c r="J92" s="290">
        <v>4.1364012172763998</v>
      </c>
      <c r="K92" s="290">
        <v>4.1777893747260926</v>
      </c>
      <c r="L92" s="290">
        <v>4.2413084512299255</v>
      </c>
      <c r="M92" s="290">
        <v>4.0553199333943315</v>
      </c>
      <c r="N92" s="290">
        <v>4.1606501600834944</v>
      </c>
      <c r="O92" s="290">
        <v>4.1353530884692722</v>
      </c>
      <c r="P92" s="290">
        <v>4.2721880582009693</v>
      </c>
      <c r="Q92" s="290">
        <v>4.3577741430013015</v>
      </c>
      <c r="R92" s="290">
        <v>4.5520598985154885</v>
      </c>
      <c r="S92" s="290">
        <v>4.6356343963939288</v>
      </c>
      <c r="T92" s="290">
        <v>4.686493122461556</v>
      </c>
      <c r="U92" s="290">
        <v>4.7141153613453408</v>
      </c>
      <c r="V92" s="290">
        <v>4.7887390054415793</v>
      </c>
      <c r="W92" s="290">
        <v>4.6964965078677015</v>
      </c>
      <c r="X92" s="290">
        <v>4.7358844815873375</v>
      </c>
      <c r="Y92" s="290">
        <v>4.7415418847023769</v>
      </c>
    </row>
    <row r="93" spans="1:25" s="42" customFormat="1" ht="18" customHeight="1" thickBot="1">
      <c r="A93" s="267" t="s">
        <v>114</v>
      </c>
      <c r="B93" s="287">
        <v>102.95599999999999</v>
      </c>
      <c r="C93" s="287">
        <v>112.00300000000001</v>
      </c>
      <c r="D93" s="287">
        <v>196.11300000000003</v>
      </c>
      <c r="E93" s="287">
        <v>212.49800000000005</v>
      </c>
      <c r="F93" s="287">
        <v>157.52441800000003</v>
      </c>
      <c r="G93" s="287">
        <v>99.819593000000026</v>
      </c>
      <c r="H93" s="287">
        <v>110.08557500000001</v>
      </c>
      <c r="I93" s="287">
        <v>99.247856999999996</v>
      </c>
      <c r="J93" s="287">
        <v>148.66339200000002</v>
      </c>
      <c r="K93" s="287">
        <v>129.86794499999999</v>
      </c>
      <c r="L93" s="287">
        <v>47.931057000000024</v>
      </c>
      <c r="M93" s="287">
        <v>79.266607000000008</v>
      </c>
      <c r="N93" s="287">
        <v>99.690667000000005</v>
      </c>
      <c r="O93" s="287">
        <v>93.99015</v>
      </c>
      <c r="P93" s="287">
        <v>124.45</v>
      </c>
      <c r="Q93" s="287">
        <v>132.109825</v>
      </c>
      <c r="R93" s="287">
        <v>114.15457499999999</v>
      </c>
      <c r="S93" s="287">
        <v>105</v>
      </c>
      <c r="T93" s="287">
        <v>120</v>
      </c>
      <c r="U93" s="287">
        <v>135</v>
      </c>
      <c r="V93" s="287">
        <v>135</v>
      </c>
      <c r="W93" s="287">
        <v>135</v>
      </c>
      <c r="X93" s="287">
        <v>150</v>
      </c>
      <c r="Y93" s="287">
        <v>130</v>
      </c>
    </row>
    <row r="94" spans="1:25" s="43" customFormat="1" ht="18" customHeight="1" thickBot="1">
      <c r="A94" s="273" t="s">
        <v>116</v>
      </c>
      <c r="B94" s="286">
        <f>B93-B95</f>
        <v>55.321999999999989</v>
      </c>
      <c r="C94" s="286">
        <f t="shared" ref="C94:Y94" si="23">C93-C95</f>
        <v>73.084000000000003</v>
      </c>
      <c r="D94" s="286">
        <f t="shared" si="23"/>
        <v>48.501000000000005</v>
      </c>
      <c r="E94" s="286">
        <f t="shared" si="23"/>
        <v>47.230000000000018</v>
      </c>
      <c r="F94" s="286">
        <f t="shared" si="23"/>
        <v>60.563915000000009</v>
      </c>
      <c r="G94" s="286">
        <f t="shared" si="23"/>
        <v>42.155340000000002</v>
      </c>
      <c r="H94" s="286">
        <f t="shared" si="23"/>
        <v>46.598825000000005</v>
      </c>
      <c r="I94" s="286">
        <f t="shared" si="23"/>
        <v>99.121560000000002</v>
      </c>
      <c r="J94" s="286">
        <f t="shared" si="23"/>
        <v>148.53709500000002</v>
      </c>
      <c r="K94" s="286">
        <f t="shared" si="23"/>
        <v>57.571022999999997</v>
      </c>
      <c r="L94" s="286">
        <f t="shared" si="23"/>
        <v>47.634135000000029</v>
      </c>
      <c r="M94" s="286">
        <f t="shared" si="23"/>
        <v>78.969685000000013</v>
      </c>
      <c r="N94" s="286">
        <f t="shared" si="23"/>
        <v>99.395620000000008</v>
      </c>
      <c r="O94" s="286">
        <f t="shared" si="23"/>
        <v>93.99015</v>
      </c>
      <c r="P94" s="286">
        <f t="shared" si="23"/>
        <v>124.45</v>
      </c>
      <c r="Q94" s="286">
        <f t="shared" si="23"/>
        <v>132.109825</v>
      </c>
      <c r="R94" s="286">
        <f t="shared" si="23"/>
        <v>114.15457499999999</v>
      </c>
      <c r="S94" s="286">
        <f t="shared" si="23"/>
        <v>105</v>
      </c>
      <c r="T94" s="286">
        <f t="shared" si="23"/>
        <v>120</v>
      </c>
      <c r="U94" s="286">
        <f t="shared" si="23"/>
        <v>135</v>
      </c>
      <c r="V94" s="286">
        <f t="shared" si="23"/>
        <v>135</v>
      </c>
      <c r="W94" s="286">
        <f t="shared" si="23"/>
        <v>135</v>
      </c>
      <c r="X94" s="286">
        <f t="shared" si="23"/>
        <v>150</v>
      </c>
      <c r="Y94" s="286">
        <f t="shared" si="23"/>
        <v>130</v>
      </c>
    </row>
    <row r="95" spans="1:25" s="43" customFormat="1" ht="18" customHeight="1" thickBot="1">
      <c r="A95" s="273" t="s">
        <v>115</v>
      </c>
      <c r="B95" s="286">
        <v>47.634</v>
      </c>
      <c r="C95" s="286">
        <v>38.919000000000004</v>
      </c>
      <c r="D95" s="286">
        <v>147.61200000000002</v>
      </c>
      <c r="E95" s="286">
        <v>165.26800000000003</v>
      </c>
      <c r="F95" s="286">
        <v>96.960503000000017</v>
      </c>
      <c r="G95" s="286">
        <v>57.664253000000024</v>
      </c>
      <c r="H95" s="286">
        <v>63.486750000000001</v>
      </c>
      <c r="I95" s="286">
        <v>0.12629700000000088</v>
      </c>
      <c r="J95" s="286">
        <v>0.12629700000000088</v>
      </c>
      <c r="K95" s="286">
        <v>72.296921999999995</v>
      </c>
      <c r="L95" s="286">
        <v>0.29692199999999502</v>
      </c>
      <c r="M95" s="286">
        <v>0.29692199999999502</v>
      </c>
      <c r="N95" s="286">
        <v>0.29504699999999501</v>
      </c>
      <c r="O95" s="286">
        <v>0</v>
      </c>
      <c r="P95" s="286">
        <v>0</v>
      </c>
      <c r="Q95" s="286">
        <v>0</v>
      </c>
      <c r="R95" s="286">
        <v>0</v>
      </c>
      <c r="S95" s="286">
        <v>0</v>
      </c>
      <c r="T95" s="286">
        <v>0</v>
      </c>
      <c r="U95" s="286">
        <v>0</v>
      </c>
      <c r="V95" s="286">
        <v>0</v>
      </c>
      <c r="W95" s="286">
        <v>0</v>
      </c>
      <c r="X95" s="286">
        <v>0</v>
      </c>
      <c r="Y95" s="286">
        <v>0</v>
      </c>
    </row>
    <row r="96" spans="1:25" s="42" customFormat="1" ht="18" customHeight="1" thickBot="1">
      <c r="A96" s="272" t="s">
        <v>405</v>
      </c>
      <c r="B96" s="287">
        <v>-5.1800000000000068</v>
      </c>
      <c r="C96" s="287">
        <v>9.0470000000000255</v>
      </c>
      <c r="D96" s="287">
        <v>84.110000000000014</v>
      </c>
      <c r="E96" s="287">
        <v>16.385000000000019</v>
      </c>
      <c r="F96" s="287">
        <v>-54.973582000000022</v>
      </c>
      <c r="G96" s="287">
        <v>-57.704825</v>
      </c>
      <c r="H96" s="287">
        <v>10.26598199999998</v>
      </c>
      <c r="I96" s="287">
        <v>-10.83771800000001</v>
      </c>
      <c r="J96" s="287">
        <v>49.41553500000002</v>
      </c>
      <c r="K96" s="287">
        <v>-18.795447000000024</v>
      </c>
      <c r="L96" s="287">
        <v>-81.936887999999968</v>
      </c>
      <c r="M96" s="287">
        <v>31.335549999999984</v>
      </c>
      <c r="N96" s="287">
        <v>20.424059999999997</v>
      </c>
      <c r="O96" s="287">
        <v>-5.7005170000000049</v>
      </c>
      <c r="P96" s="287">
        <v>30.459850000000003</v>
      </c>
      <c r="Q96" s="287">
        <v>7.6598249999999979</v>
      </c>
      <c r="R96" s="287">
        <v>-17.955250000000007</v>
      </c>
      <c r="S96" s="287">
        <v>-9.1545749999999941</v>
      </c>
      <c r="T96" s="287">
        <v>15</v>
      </c>
      <c r="U96" s="287">
        <v>15</v>
      </c>
      <c r="V96" s="287">
        <v>0</v>
      </c>
      <c r="W96" s="287">
        <v>0</v>
      </c>
      <c r="X96" s="287">
        <v>15</v>
      </c>
      <c r="Y96" s="287">
        <v>-20</v>
      </c>
    </row>
    <row r="97" spans="1:26" s="42" customFormat="1" ht="18" customHeight="1">
      <c r="A97" s="274" t="s">
        <v>29</v>
      </c>
      <c r="B97" s="294">
        <f t="shared" ref="B97:Y97" si="24">+B88/B91*100</f>
        <v>107.33424092342003</v>
      </c>
      <c r="C97" s="294">
        <f t="shared" si="24"/>
        <v>109.32011213738642</v>
      </c>
      <c r="D97" s="294">
        <f t="shared" si="24"/>
        <v>113.93563257309192</v>
      </c>
      <c r="E97" s="294">
        <f t="shared" si="24"/>
        <v>114.14574611309234</v>
      </c>
      <c r="F97" s="294">
        <f t="shared" si="24"/>
        <v>113.1178368043378</v>
      </c>
      <c r="G97" s="294">
        <f t="shared" si="24"/>
        <v>112.097522415641</v>
      </c>
      <c r="H97" s="294">
        <f t="shared" si="24"/>
        <v>111.54064500435254</v>
      </c>
      <c r="I97" s="294">
        <f t="shared" si="24"/>
        <v>110.45609330642787</v>
      </c>
      <c r="J97" s="294">
        <f t="shared" si="24"/>
        <v>111.94648135673056</v>
      </c>
      <c r="K97" s="294">
        <f t="shared" si="24"/>
        <v>107.13752924350753</v>
      </c>
      <c r="L97" s="294">
        <f t="shared" si="24"/>
        <v>104.7041871299898</v>
      </c>
      <c r="M97" s="294">
        <f t="shared" si="24"/>
        <v>110.36156293702484</v>
      </c>
      <c r="N97" s="294">
        <f t="shared" si="24"/>
        <v>110.1771556548605</v>
      </c>
      <c r="O97" s="294">
        <f t="shared" si="24"/>
        <v>108.4658632329929</v>
      </c>
      <c r="P97" s="294">
        <f t="shared" si="24"/>
        <v>110.88848217472234</v>
      </c>
      <c r="Q97" s="294">
        <f t="shared" si="24"/>
        <v>111.68643624274237</v>
      </c>
      <c r="R97" s="294">
        <f t="shared" si="24"/>
        <v>111.38811357475585</v>
      </c>
      <c r="S97" s="294">
        <f t="shared" si="24"/>
        <v>109.36477711740021</v>
      </c>
      <c r="T97" s="294">
        <f t="shared" si="24"/>
        <v>109.52002235997726</v>
      </c>
      <c r="U97" s="294">
        <f t="shared" si="24"/>
        <v>111.90669990840189</v>
      </c>
      <c r="V97" s="294">
        <f t="shared" si="24"/>
        <v>112.60920345327759</v>
      </c>
      <c r="W97" s="294">
        <f t="shared" si="24"/>
        <v>110.58491730169773</v>
      </c>
      <c r="X97" s="294">
        <f t="shared" si="24"/>
        <v>109.58371112517776</v>
      </c>
      <c r="Y97" s="294">
        <f t="shared" si="24"/>
        <v>109.29683247196911</v>
      </c>
    </row>
    <row r="98" spans="1:26" s="47" customFormat="1" ht="18" customHeight="1">
      <c r="A98" s="777" t="s">
        <v>1077</v>
      </c>
      <c r="B98" s="777"/>
      <c r="C98" s="777"/>
      <c r="D98" s="777"/>
      <c r="E98" s="777"/>
      <c r="F98" s="777"/>
      <c r="G98" s="777"/>
      <c r="H98" s="777"/>
      <c r="I98" s="777"/>
      <c r="J98" s="777"/>
      <c r="K98" s="778"/>
      <c r="L98" s="778"/>
      <c r="M98" s="778"/>
      <c r="N98" s="778"/>
      <c r="O98" s="778"/>
      <c r="P98" s="778"/>
      <c r="Q98" s="778"/>
      <c r="S98" s="74"/>
      <c r="T98" s="74"/>
      <c r="Y98" s="419"/>
    </row>
    <row r="99" spans="1:26" s="47" customFormat="1" ht="18" customHeight="1">
      <c r="A99" s="585" t="s">
        <v>974</v>
      </c>
      <c r="B99" s="586"/>
      <c r="C99" s="586"/>
      <c r="D99" s="586"/>
      <c r="E99" s="586"/>
      <c r="F99" s="586"/>
      <c r="G99" s="586"/>
      <c r="H99" s="586"/>
      <c r="I99" s="586"/>
      <c r="J99" s="586"/>
      <c r="K99" s="587"/>
      <c r="L99" s="587"/>
      <c r="M99" s="587"/>
      <c r="N99" s="587"/>
      <c r="O99" s="587"/>
      <c r="P99" s="587"/>
      <c r="Q99" s="587"/>
      <c r="S99" s="74"/>
      <c r="T99" s="74"/>
      <c r="Y99" s="419"/>
    </row>
    <row r="100" spans="1:26" s="47" customFormat="1" ht="18" customHeight="1">
      <c r="A100" s="584" t="s">
        <v>962</v>
      </c>
      <c r="B100" s="588"/>
      <c r="C100" s="588"/>
      <c r="D100" s="588"/>
      <c r="E100" s="588"/>
      <c r="F100" s="588"/>
      <c r="G100" s="588"/>
      <c r="H100" s="588"/>
      <c r="I100" s="588"/>
      <c r="J100" s="588"/>
      <c r="K100" s="588"/>
      <c r="L100" s="588"/>
      <c r="M100" s="588"/>
      <c r="N100" s="588"/>
      <c r="O100" s="588"/>
      <c r="P100" s="588"/>
      <c r="Q100" s="588"/>
      <c r="S100" s="74"/>
      <c r="T100" s="74"/>
      <c r="Y100" s="419"/>
    </row>
    <row r="101" spans="1:26" s="9" customFormat="1" ht="18" customHeight="1">
      <c r="W101" s="10"/>
      <c r="Y101" s="420"/>
    </row>
    <row r="102" spans="1:26" ht="18" customHeight="1">
      <c r="A102" s="2" t="s">
        <v>875</v>
      </c>
      <c r="B102" s="65"/>
      <c r="C102" s="65"/>
      <c r="D102" s="65"/>
      <c r="E102" s="65"/>
      <c r="F102" s="65"/>
      <c r="G102" s="65"/>
      <c r="H102" s="65"/>
      <c r="I102" s="65"/>
      <c r="J102" s="65"/>
      <c r="K102" s="37"/>
      <c r="L102" s="37"/>
      <c r="M102" s="37"/>
      <c r="N102" s="37"/>
      <c r="O102" s="37"/>
      <c r="P102" s="37"/>
      <c r="Q102" s="37"/>
      <c r="R102" s="37"/>
      <c r="S102" s="37"/>
      <c r="T102" s="37"/>
      <c r="W102" s="70"/>
      <c r="Y102" s="418"/>
    </row>
    <row r="103" spans="1:26" s="52" customFormat="1" ht="18" customHeight="1">
      <c r="A103" s="218"/>
      <c r="B103" s="782" t="s">
        <v>875</v>
      </c>
      <c r="C103" s="783"/>
      <c r="D103" s="783"/>
      <c r="E103" s="783"/>
      <c r="F103" s="783"/>
      <c r="G103" s="783"/>
      <c r="H103" s="783"/>
      <c r="I103" s="783"/>
      <c r="J103" s="783"/>
      <c r="K103" s="783"/>
      <c r="L103" s="783"/>
      <c r="M103" s="783"/>
      <c r="N103" s="783"/>
      <c r="O103" s="783"/>
      <c r="P103" s="783"/>
      <c r="Q103" s="783"/>
      <c r="R103" s="783"/>
      <c r="S103" s="783"/>
      <c r="T103" s="783"/>
      <c r="U103" s="783"/>
      <c r="V103" s="783"/>
      <c r="W103" s="783"/>
      <c r="X103" s="783"/>
      <c r="Y103" s="784"/>
    </row>
    <row r="104" spans="1:26" s="41" customFormat="1" ht="18" customHeight="1" thickBot="1">
      <c r="A104" s="203"/>
      <c r="B104" s="203">
        <f t="shared" ref="B104:Y104" si="25">B4</f>
        <v>2000</v>
      </c>
      <c r="C104" s="203">
        <f t="shared" si="25"/>
        <v>2001</v>
      </c>
      <c r="D104" s="203">
        <f t="shared" si="25"/>
        <v>2002</v>
      </c>
      <c r="E104" s="203">
        <f t="shared" si="25"/>
        <v>2003</v>
      </c>
      <c r="F104" s="203">
        <f t="shared" si="25"/>
        <v>2004</v>
      </c>
      <c r="G104" s="203">
        <f t="shared" si="25"/>
        <v>2005</v>
      </c>
      <c r="H104" s="203">
        <f t="shared" si="25"/>
        <v>2006</v>
      </c>
      <c r="I104" s="203">
        <f t="shared" si="25"/>
        <v>2007</v>
      </c>
      <c r="J104" s="203">
        <f t="shared" si="25"/>
        <v>2008</v>
      </c>
      <c r="K104" s="203">
        <f t="shared" si="25"/>
        <v>2009</v>
      </c>
      <c r="L104" s="203">
        <f t="shared" si="25"/>
        <v>2010</v>
      </c>
      <c r="M104" s="203">
        <f t="shared" si="25"/>
        <v>2011</v>
      </c>
      <c r="N104" s="203">
        <f t="shared" si="25"/>
        <v>2012</v>
      </c>
      <c r="O104" s="203">
        <f t="shared" si="25"/>
        <v>2013</v>
      </c>
      <c r="P104" s="203">
        <f t="shared" si="25"/>
        <v>2014</v>
      </c>
      <c r="Q104" s="203">
        <f t="shared" si="25"/>
        <v>2015</v>
      </c>
      <c r="R104" s="203">
        <f t="shared" si="25"/>
        <v>2016</v>
      </c>
      <c r="S104" s="203">
        <f t="shared" si="25"/>
        <v>2017</v>
      </c>
      <c r="T104" s="203">
        <f t="shared" si="25"/>
        <v>2018</v>
      </c>
      <c r="U104" s="203">
        <f t="shared" si="25"/>
        <v>2019</v>
      </c>
      <c r="V104" s="203">
        <f t="shared" si="25"/>
        <v>2020</v>
      </c>
      <c r="W104" s="203">
        <f t="shared" si="25"/>
        <v>2021</v>
      </c>
      <c r="X104" s="203" t="str">
        <f t="shared" si="25"/>
        <v>2022e</v>
      </c>
      <c r="Y104" s="416" t="str">
        <f t="shared" si="25"/>
        <v>2023f</v>
      </c>
    </row>
    <row r="105" spans="1:26" s="42" customFormat="1" ht="18" customHeight="1" thickBot="1">
      <c r="A105" s="267" t="s">
        <v>109</v>
      </c>
      <c r="B105" s="285">
        <v>1619.3148614938364</v>
      </c>
      <c r="C105" s="285">
        <v>1898.7493790186127</v>
      </c>
      <c r="D105" s="285">
        <v>1467.7941904761908</v>
      </c>
      <c r="E105" s="285">
        <v>1582.1580952380953</v>
      </c>
      <c r="F105" s="285">
        <v>1514.5450000000001</v>
      </c>
      <c r="G105" s="285">
        <v>1531.2250000000006</v>
      </c>
      <c r="H105" s="285">
        <v>1546.415</v>
      </c>
      <c r="I105" s="285">
        <v>1664.9699999999996</v>
      </c>
      <c r="J105" s="285">
        <v>1621.5000000000002</v>
      </c>
      <c r="K105" s="285">
        <v>1503.92</v>
      </c>
      <c r="L105" s="285">
        <v>1708.2768723221939</v>
      </c>
      <c r="M105" s="285">
        <v>1683.4710668380462</v>
      </c>
      <c r="N105" s="285">
        <v>1801.2053170522709</v>
      </c>
      <c r="O105" s="285">
        <v>1855.9040916880892</v>
      </c>
      <c r="P105" s="285">
        <v>1785.4038192145645</v>
      </c>
      <c r="Q105" s="285">
        <v>1828.441204355815</v>
      </c>
      <c r="R105" s="285">
        <v>1815.5120704222263</v>
      </c>
      <c r="S105" s="285">
        <v>1909.254149195923</v>
      </c>
      <c r="T105" s="285">
        <v>1992.8668035455785</v>
      </c>
      <c r="U105" s="285">
        <v>2099.2970460230135</v>
      </c>
      <c r="V105" s="285">
        <v>2112.7837605366012</v>
      </c>
      <c r="W105" s="285">
        <v>2170.3277781382212</v>
      </c>
      <c r="X105" s="285">
        <v>2148.6245003568392</v>
      </c>
      <c r="Y105" s="285">
        <v>2170.1107453604077</v>
      </c>
    </row>
    <row r="106" spans="1:26" s="42" customFormat="1" ht="18" customHeight="1" thickBot="1">
      <c r="A106" s="281" t="s">
        <v>424</v>
      </c>
      <c r="B106" s="288">
        <v>41.522039999999997</v>
      </c>
      <c r="C106" s="288">
        <v>41.725873999999997</v>
      </c>
      <c r="D106" s="288">
        <v>39.248300999999998</v>
      </c>
      <c r="E106" s="288">
        <v>52.208081</v>
      </c>
      <c r="F106" s="288">
        <v>54.345920000000007</v>
      </c>
      <c r="G106" s="288">
        <v>72.52555799999999</v>
      </c>
      <c r="H106" s="288">
        <v>59.866928000000016</v>
      </c>
      <c r="I106" s="288">
        <v>48.689</v>
      </c>
      <c r="J106" s="288">
        <v>61.971799999999995</v>
      </c>
      <c r="K106" s="288">
        <v>55.491504000000006</v>
      </c>
      <c r="L106" s="288">
        <v>45.820488999999995</v>
      </c>
      <c r="M106" s="288">
        <v>57.481431000000001</v>
      </c>
      <c r="N106" s="288">
        <v>50.069779999999994</v>
      </c>
      <c r="O106" s="288">
        <v>59.268647999999992</v>
      </c>
      <c r="P106" s="288">
        <v>80.906781999999993</v>
      </c>
      <c r="Q106" s="288">
        <v>56.532226000000009</v>
      </c>
      <c r="R106" s="288">
        <v>62.120421000000007</v>
      </c>
      <c r="S106" s="288">
        <v>70.452188000000007</v>
      </c>
      <c r="T106" s="288">
        <v>65.164687999999984</v>
      </c>
      <c r="U106" s="288">
        <v>68.877066999999997</v>
      </c>
      <c r="V106" s="288">
        <v>51.904794000000003</v>
      </c>
      <c r="W106" s="288">
        <v>41.912979</v>
      </c>
      <c r="X106" s="288">
        <v>47.414909000000009</v>
      </c>
      <c r="Y106" s="288">
        <v>47.414909000000009</v>
      </c>
    </row>
    <row r="107" spans="1:26" s="42" customFormat="1" ht="18" customHeight="1" thickBot="1">
      <c r="A107" s="281" t="s">
        <v>372</v>
      </c>
      <c r="B107" s="288">
        <v>230.83286800000002</v>
      </c>
      <c r="C107" s="288">
        <v>264.50470799999999</v>
      </c>
      <c r="D107" s="288">
        <v>259.63467500000002</v>
      </c>
      <c r="E107" s="288">
        <v>288.39617199999998</v>
      </c>
      <c r="F107" s="288">
        <v>324.09273999999999</v>
      </c>
      <c r="G107" s="288">
        <v>348.06385000000006</v>
      </c>
      <c r="H107" s="288">
        <v>361.98595199999994</v>
      </c>
      <c r="I107" s="288">
        <v>381.56747999999999</v>
      </c>
      <c r="J107" s="288">
        <v>365.80990000000008</v>
      </c>
      <c r="K107" s="288">
        <v>422.11610999999999</v>
      </c>
      <c r="L107" s="288">
        <v>419.39305700000011</v>
      </c>
      <c r="M107" s="288">
        <v>476.96101299999998</v>
      </c>
      <c r="N107" s="288">
        <v>509.62796700000007</v>
      </c>
      <c r="O107" s="288">
        <v>538.25049999999999</v>
      </c>
      <c r="P107" s="288">
        <v>524.69593900000007</v>
      </c>
      <c r="Q107" s="288">
        <v>571.19480499999997</v>
      </c>
      <c r="R107" s="288">
        <v>594.08840899999996</v>
      </c>
      <c r="S107" s="288">
        <v>603.14781800000014</v>
      </c>
      <c r="T107" s="288">
        <v>635.27586200000007</v>
      </c>
      <c r="U107" s="288">
        <v>638.0880699999999</v>
      </c>
      <c r="V107" s="288">
        <v>692.24012300000004</v>
      </c>
      <c r="W107" s="288">
        <v>714.920793</v>
      </c>
      <c r="X107" s="288">
        <v>663.04857400000003</v>
      </c>
      <c r="Y107" s="288">
        <v>692.88575982999998</v>
      </c>
    </row>
    <row r="108" spans="1:26" s="42" customFormat="1" ht="18" customHeight="1" thickBot="1">
      <c r="A108" s="267" t="s">
        <v>113</v>
      </c>
      <c r="B108" s="285">
        <v>1430.0040334938365</v>
      </c>
      <c r="C108" s="285">
        <v>1675.9705450186127</v>
      </c>
      <c r="D108" s="285">
        <v>1247.4078164761909</v>
      </c>
      <c r="E108" s="285">
        <v>1345.9700042380953</v>
      </c>
      <c r="F108" s="285">
        <v>1244.79818</v>
      </c>
      <c r="G108" s="285">
        <v>1255.6867080000006</v>
      </c>
      <c r="H108" s="285">
        <v>1244.2959759999999</v>
      </c>
      <c r="I108" s="285">
        <v>1332.0915199999997</v>
      </c>
      <c r="J108" s="285">
        <v>1317.6619000000001</v>
      </c>
      <c r="K108" s="285">
        <v>1137.2953940000002</v>
      </c>
      <c r="L108" s="285">
        <v>1334.7043043221938</v>
      </c>
      <c r="M108" s="285">
        <v>1263.9914848380463</v>
      </c>
      <c r="N108" s="285">
        <v>1341.6471300522708</v>
      </c>
      <c r="O108" s="285">
        <v>1376.9222396880891</v>
      </c>
      <c r="P108" s="285">
        <v>1341.6146622145643</v>
      </c>
      <c r="Q108" s="285">
        <v>1313.7786253558152</v>
      </c>
      <c r="R108" s="285">
        <v>1283.5440824222264</v>
      </c>
      <c r="S108" s="285">
        <v>1376.5585191959228</v>
      </c>
      <c r="T108" s="285">
        <v>1422.7556295455784</v>
      </c>
      <c r="U108" s="285">
        <v>1530.0860430230136</v>
      </c>
      <c r="V108" s="285">
        <v>1472.4484315366012</v>
      </c>
      <c r="W108" s="285">
        <v>1497.3199641382214</v>
      </c>
      <c r="X108" s="285">
        <v>1532.9908353568394</v>
      </c>
      <c r="Y108" s="285">
        <v>1524.6398945304077</v>
      </c>
    </row>
    <row r="109" spans="1:26" s="42" customFormat="1" ht="18" customHeight="1">
      <c r="A109" s="274" t="s">
        <v>29</v>
      </c>
      <c r="B109" s="294">
        <f t="shared" ref="B109" si="26">+B105/B108*100</f>
        <v>113.23848209976506</v>
      </c>
      <c r="C109" s="294">
        <f t="shared" ref="C109:Y109" si="27">+C105/C108*100</f>
        <v>113.29252680854995</v>
      </c>
      <c r="D109" s="294">
        <f t="shared" si="27"/>
        <v>117.66754794134373</v>
      </c>
      <c r="E109" s="294">
        <f t="shared" si="27"/>
        <v>117.54779751824391</v>
      </c>
      <c r="F109" s="294">
        <f t="shared" si="27"/>
        <v>121.66992403539665</v>
      </c>
      <c r="G109" s="294">
        <f t="shared" si="27"/>
        <v>121.94323554152011</v>
      </c>
      <c r="H109" s="294">
        <f t="shared" si="27"/>
        <v>124.2803183348075</v>
      </c>
      <c r="I109" s="294">
        <f t="shared" si="27"/>
        <v>124.98915990396814</v>
      </c>
      <c r="J109" s="294">
        <f t="shared" si="27"/>
        <v>123.05888179661264</v>
      </c>
      <c r="K109" s="294">
        <f t="shared" si="27"/>
        <v>132.23653308842995</v>
      </c>
      <c r="L109" s="294">
        <f t="shared" si="27"/>
        <v>127.98916335178167</v>
      </c>
      <c r="M109" s="294">
        <f t="shared" si="27"/>
        <v>133.18689936061929</v>
      </c>
      <c r="N109" s="294">
        <f t="shared" si="27"/>
        <v>134.25328290174895</v>
      </c>
      <c r="O109" s="294">
        <f t="shared" si="27"/>
        <v>134.78641263783368</v>
      </c>
      <c r="P109" s="294">
        <f t="shared" si="27"/>
        <v>133.07873486321699</v>
      </c>
      <c r="Q109" s="294">
        <f t="shared" si="27"/>
        <v>139.17422380506548</v>
      </c>
      <c r="R109" s="294">
        <f t="shared" si="27"/>
        <v>141.44524487200331</v>
      </c>
      <c r="S109" s="294">
        <f t="shared" si="27"/>
        <v>138.69763780991738</v>
      </c>
      <c r="T109" s="294">
        <f t="shared" si="27"/>
        <v>140.07091324474962</v>
      </c>
      <c r="U109" s="294">
        <f t="shared" si="27"/>
        <v>137.20124143315505</v>
      </c>
      <c r="V109" s="294">
        <f t="shared" si="27"/>
        <v>143.48779320792687</v>
      </c>
      <c r="W109" s="294">
        <f t="shared" si="27"/>
        <v>144.94749486542429</v>
      </c>
      <c r="X109" s="294">
        <f t="shared" si="27"/>
        <v>140.15899187399231</v>
      </c>
      <c r="Y109" s="294">
        <f t="shared" si="27"/>
        <v>142.33595442081796</v>
      </c>
    </row>
    <row r="110" spans="1:26" s="9" customFormat="1" ht="18" customHeight="1">
      <c r="A110" s="777" t="s">
        <v>1077</v>
      </c>
      <c r="B110" s="777"/>
      <c r="C110" s="777"/>
      <c r="D110" s="777"/>
      <c r="E110" s="777"/>
      <c r="F110" s="777"/>
      <c r="G110" s="777"/>
      <c r="H110" s="777"/>
      <c r="I110" s="777"/>
      <c r="J110" s="777"/>
      <c r="K110" s="778"/>
      <c r="L110" s="778"/>
      <c r="M110" s="778"/>
      <c r="N110" s="778"/>
      <c r="O110" s="778"/>
      <c r="P110" s="778"/>
      <c r="Q110" s="778"/>
      <c r="W110" s="10"/>
      <c r="Y110" s="10"/>
      <c r="Z110" s="10"/>
    </row>
    <row r="111" spans="1:26" s="9" customFormat="1" ht="18" customHeight="1">
      <c r="A111" s="584" t="s">
        <v>961</v>
      </c>
      <c r="B111" s="589"/>
      <c r="C111" s="589"/>
      <c r="D111" s="589"/>
      <c r="E111" s="589"/>
      <c r="F111" s="589"/>
      <c r="G111" s="589"/>
      <c r="H111" s="589"/>
      <c r="I111" s="589"/>
      <c r="J111" s="589"/>
      <c r="K111" s="589"/>
      <c r="L111" s="589"/>
      <c r="M111" s="589"/>
      <c r="N111" s="589"/>
      <c r="O111" s="589"/>
      <c r="P111" s="589"/>
      <c r="Q111" s="589"/>
      <c r="W111" s="10"/>
      <c r="Z111" s="10"/>
    </row>
    <row r="112" spans="1:26" s="9" customFormat="1" ht="18" customHeight="1">
      <c r="W112" s="10"/>
      <c r="Z112" s="10"/>
    </row>
    <row r="113" spans="22:26" s="9" customFormat="1" ht="18" customHeight="1">
      <c r="W113" s="10"/>
      <c r="Z113" s="10"/>
    </row>
    <row r="114" spans="22:26" s="9" customFormat="1" ht="18" customHeight="1">
      <c r="W114" s="10"/>
      <c r="Z114" s="10"/>
    </row>
    <row r="115" spans="22:26" s="9" customFormat="1" ht="18" customHeight="1">
      <c r="W115" s="10"/>
      <c r="Z115" s="10"/>
    </row>
    <row r="116" spans="22:26" s="9" customFormat="1" ht="18" customHeight="1">
      <c r="W116" s="10"/>
      <c r="Z116" s="10"/>
    </row>
    <row r="117" spans="22:26" s="9" customFormat="1" ht="18" customHeight="1">
      <c r="W117" s="10"/>
      <c r="Z117" s="10"/>
    </row>
    <row r="118" spans="22:26" s="9" customFormat="1" ht="18" customHeight="1">
      <c r="V118" s="10"/>
      <c r="W118" s="10"/>
      <c r="Z118" s="10"/>
    </row>
    <row r="119" spans="22:26" s="9" customFormat="1" ht="18" customHeight="1">
      <c r="W119" s="10"/>
      <c r="Z119" s="10"/>
    </row>
    <row r="120" spans="22:26" s="9" customFormat="1" ht="18" customHeight="1">
      <c r="W120" s="10"/>
      <c r="Z120" s="10"/>
    </row>
    <row r="121" spans="22:26" s="9" customFormat="1" ht="18" customHeight="1">
      <c r="W121" s="10"/>
      <c r="Z121" s="10"/>
    </row>
    <row r="122" spans="22:26" s="9" customFormat="1" ht="18" customHeight="1">
      <c r="W122" s="10"/>
      <c r="Z122" s="10"/>
    </row>
    <row r="123" spans="22:26" s="9" customFormat="1" ht="18" customHeight="1">
      <c r="W123" s="10"/>
      <c r="Z123" s="10"/>
    </row>
    <row r="124" spans="22:26" s="9" customFormat="1" ht="18" customHeight="1">
      <c r="W124" s="10"/>
      <c r="Z124" s="10"/>
    </row>
    <row r="125" spans="22:26" s="9" customFormat="1" ht="18" customHeight="1">
      <c r="Z125" s="10"/>
    </row>
    <row r="126" spans="22:26" s="9" customFormat="1" ht="18" customHeight="1">
      <c r="Z126" s="10"/>
    </row>
    <row r="127" spans="22:26" s="9" customFormat="1" ht="18" customHeight="1">
      <c r="Z127" s="10"/>
    </row>
    <row r="128" spans="22:26" s="9" customFormat="1" ht="18" customHeight="1">
      <c r="Z128" s="10"/>
    </row>
    <row r="129" spans="26:26" s="9" customFormat="1" ht="18" customHeight="1">
      <c r="Z129" s="10"/>
    </row>
    <row r="130" spans="26:26" s="9" customFormat="1" ht="18" customHeight="1">
      <c r="Z130" s="10"/>
    </row>
    <row r="131" spans="26:26" s="9" customFormat="1" ht="18" customHeight="1">
      <c r="Z131" s="10"/>
    </row>
    <row r="132" spans="26:26" s="9" customFormat="1" ht="18" customHeight="1">
      <c r="Z132" s="10"/>
    </row>
    <row r="133" spans="26:26" s="9" customFormat="1" ht="18" customHeight="1">
      <c r="Z133" s="10"/>
    </row>
    <row r="134" spans="26:26" s="9" customFormat="1" ht="18" customHeight="1">
      <c r="Z134" s="10"/>
    </row>
    <row r="135" spans="26:26" s="9" customFormat="1" ht="18" customHeight="1">
      <c r="Z135" s="10"/>
    </row>
    <row r="136" spans="26:26" s="9" customFormat="1" ht="18" customHeight="1">
      <c r="Z136" s="10"/>
    </row>
    <row r="137" spans="26:26" s="9" customFormat="1" ht="18" customHeight="1">
      <c r="Z137" s="10"/>
    </row>
    <row r="138" spans="26:26" s="9" customFormat="1" ht="18" customHeight="1">
      <c r="Z138" s="10"/>
    </row>
    <row r="139" spans="26:26" s="9" customFormat="1" ht="18" customHeight="1">
      <c r="Z139" s="10"/>
    </row>
    <row r="140" spans="26:26" s="9" customFormat="1" ht="18" customHeight="1">
      <c r="Z140" s="10"/>
    </row>
    <row r="141" spans="26:26" s="9" customFormat="1" ht="18" customHeight="1">
      <c r="Z141" s="10"/>
    </row>
    <row r="142" spans="26:26" s="9" customFormat="1" ht="18" customHeight="1">
      <c r="Z142" s="10"/>
    </row>
    <row r="143" spans="26:26" s="9" customFormat="1" ht="18" customHeight="1">
      <c r="Z143" s="10"/>
    </row>
    <row r="144" spans="26:26" s="9" customFormat="1" ht="18" customHeight="1">
      <c r="Z144" s="10"/>
    </row>
    <row r="145" s="9" customFormat="1" ht="18" customHeight="1"/>
    <row r="146" s="9" customFormat="1" ht="18" customHeight="1"/>
    <row r="147" s="9" customFormat="1" ht="18" customHeight="1"/>
    <row r="148" s="9" customFormat="1" ht="18" customHeight="1"/>
    <row r="149" s="9" customFormat="1" ht="18" customHeight="1"/>
    <row r="150" s="9" customFormat="1" ht="18" customHeight="1"/>
    <row r="151" s="9" customFormat="1" ht="18" customHeight="1"/>
    <row r="152" s="9" customFormat="1" ht="18" customHeight="1"/>
    <row r="153" s="9" customFormat="1" ht="18" customHeight="1"/>
    <row r="154" s="9" customFormat="1" ht="18" customHeight="1"/>
    <row r="155" s="9" customFormat="1" ht="18" customHeight="1"/>
    <row r="156" s="9" customFormat="1" ht="18" customHeight="1"/>
    <row r="157" s="9" customFormat="1" ht="18" customHeight="1"/>
    <row r="158" s="9" customFormat="1" ht="18" customHeight="1"/>
    <row r="159" s="9" customFormat="1" ht="18" customHeight="1"/>
    <row r="160" s="9" customFormat="1" ht="18" customHeight="1"/>
    <row r="161" s="9" customFormat="1" ht="18" customHeight="1"/>
    <row r="162" s="9" customFormat="1" ht="18" customHeight="1"/>
    <row r="163" s="9" customFormat="1" ht="18" customHeight="1"/>
    <row r="164" s="9" customFormat="1" ht="18" customHeight="1"/>
    <row r="165" s="9" customFormat="1" ht="18" customHeight="1"/>
    <row r="166" s="9" customFormat="1" ht="18" customHeight="1"/>
    <row r="167" s="9" customFormat="1" ht="18" customHeight="1"/>
    <row r="168" s="9" customFormat="1" ht="18" customHeight="1"/>
    <row r="169" s="9" customFormat="1" ht="18" customHeight="1"/>
    <row r="170" s="9" customFormat="1" ht="18" customHeight="1"/>
    <row r="171" s="9" customFormat="1" ht="18" customHeight="1"/>
    <row r="172" s="9" customFormat="1" ht="18" customHeight="1"/>
    <row r="173" s="9" customFormat="1" ht="18" customHeight="1"/>
    <row r="174" s="9" customFormat="1" ht="18" customHeight="1"/>
    <row r="175" s="9" customFormat="1" ht="18" customHeight="1"/>
    <row r="176" s="9" customFormat="1" ht="18" customHeight="1"/>
    <row r="177" s="9" customFormat="1" ht="18" customHeight="1"/>
    <row r="178" s="9" customFormat="1" ht="18" customHeight="1"/>
    <row r="179" s="9" customFormat="1" ht="18" customHeight="1"/>
    <row r="180" s="9" customFormat="1" ht="18" customHeight="1"/>
    <row r="181" s="9" customFormat="1" ht="18" customHeight="1"/>
    <row r="182" s="9" customFormat="1" ht="18" customHeight="1"/>
    <row r="183" s="9" customFormat="1" ht="18" customHeight="1"/>
    <row r="184" s="9" customFormat="1" ht="18" customHeight="1"/>
    <row r="185" s="9" customFormat="1" ht="18" customHeight="1"/>
    <row r="186" s="9" customFormat="1" ht="18" customHeight="1"/>
    <row r="187" s="9" customFormat="1" ht="18" customHeight="1"/>
    <row r="188" s="9" customFormat="1" ht="18" customHeight="1"/>
    <row r="189" s="9" customFormat="1" ht="18" customHeight="1"/>
    <row r="190" s="9" customFormat="1" ht="18" customHeight="1"/>
    <row r="191" s="9" customFormat="1" ht="18" customHeight="1"/>
    <row r="192" s="9" customFormat="1" ht="18" customHeight="1"/>
    <row r="193" s="9" customFormat="1" ht="18" customHeight="1"/>
    <row r="194" s="9" customFormat="1" ht="18" customHeight="1"/>
    <row r="195" s="9" customFormat="1" ht="18" customHeight="1"/>
    <row r="196" s="9" customFormat="1" ht="18" customHeight="1"/>
    <row r="197" s="9" customFormat="1" ht="18" customHeight="1"/>
    <row r="198" s="9" customFormat="1" ht="18" customHeight="1"/>
    <row r="199" s="9" customFormat="1" ht="18" customHeight="1"/>
    <row r="200" s="9" customFormat="1" ht="18" customHeight="1"/>
    <row r="201" s="9" customFormat="1" ht="18" customHeight="1"/>
    <row r="202" s="9" customFormat="1" ht="18" customHeight="1"/>
    <row r="203" s="9" customFormat="1" ht="18" customHeight="1"/>
    <row r="204" s="9" customFormat="1" ht="18" customHeight="1"/>
    <row r="205" s="9" customFormat="1" ht="18" customHeight="1"/>
    <row r="206" s="9" customFormat="1" ht="18" customHeight="1"/>
    <row r="207" s="9" customFormat="1" ht="18" customHeight="1"/>
    <row r="208" s="9" customFormat="1" ht="18" customHeight="1"/>
    <row r="209" s="9" customFormat="1" ht="18" customHeight="1"/>
    <row r="210" s="9" customFormat="1" ht="18" customHeight="1"/>
    <row r="211" s="9" customFormat="1" ht="18" customHeight="1"/>
    <row r="212" s="9" customFormat="1" ht="18" customHeight="1"/>
    <row r="213" s="9" customFormat="1" ht="18" customHeight="1"/>
    <row r="214" s="9" customFormat="1" ht="18" customHeight="1"/>
    <row r="215" s="9" customFormat="1" ht="18" customHeight="1"/>
    <row r="216" s="9" customFormat="1" ht="18" customHeight="1"/>
    <row r="217" s="9" customFormat="1" ht="18" customHeight="1"/>
    <row r="218" s="9" customFormat="1" ht="18" customHeight="1"/>
    <row r="219" s="9" customFormat="1" ht="18" customHeight="1"/>
    <row r="220" s="9" customFormat="1" ht="18" customHeight="1"/>
    <row r="221" s="9" customFormat="1" ht="18" customHeight="1"/>
    <row r="222" s="9" customFormat="1" ht="18" customHeight="1"/>
    <row r="223" s="9" customFormat="1" ht="18" customHeight="1"/>
    <row r="224" s="9" customFormat="1" ht="18" customHeight="1"/>
    <row r="225" spans="1:17" s="9" customFormat="1" ht="18" customHeight="1"/>
    <row r="226" spans="1:17" s="9" customFormat="1" ht="18" customHeight="1"/>
    <row r="227" spans="1:17" s="9" customFormat="1" ht="18" customHeight="1"/>
    <row r="228" spans="1:17" ht="18" customHeight="1">
      <c r="A228" s="70"/>
      <c r="B228" s="70"/>
      <c r="C228" s="70"/>
      <c r="D228" s="70"/>
      <c r="E228" s="70"/>
      <c r="F228" s="70"/>
      <c r="G228" s="70"/>
      <c r="H228" s="70"/>
      <c r="I228" s="70"/>
      <c r="J228" s="70"/>
      <c r="K228" s="37"/>
      <c r="L228" s="37"/>
      <c r="M228" s="37"/>
      <c r="N228" s="37"/>
      <c r="O228" s="37"/>
      <c r="P228" s="37"/>
      <c r="Q228" s="37"/>
    </row>
    <row r="229" spans="1:17" ht="18" customHeight="1">
      <c r="A229" s="70"/>
      <c r="B229" s="70"/>
      <c r="C229" s="70"/>
      <c r="D229" s="70"/>
      <c r="E229" s="70"/>
      <c r="F229" s="70"/>
      <c r="G229" s="70"/>
      <c r="H229" s="70"/>
      <c r="I229" s="70"/>
      <c r="J229" s="70"/>
      <c r="K229" s="37"/>
      <c r="L229" s="37"/>
      <c r="M229" s="37"/>
      <c r="N229" s="37"/>
      <c r="O229" s="37"/>
      <c r="P229" s="37"/>
      <c r="Q229" s="37"/>
    </row>
    <row r="230" spans="1:17" ht="18" customHeight="1">
      <c r="A230" s="70"/>
      <c r="B230" s="70"/>
      <c r="C230" s="70"/>
      <c r="D230" s="70"/>
      <c r="E230" s="70"/>
      <c r="F230" s="70"/>
      <c r="G230" s="70"/>
      <c r="H230" s="70"/>
      <c r="I230" s="70"/>
      <c r="J230" s="70"/>
      <c r="K230" s="37"/>
      <c r="L230" s="37"/>
      <c r="M230" s="37"/>
      <c r="N230" s="37"/>
      <c r="O230" s="37"/>
      <c r="P230" s="37"/>
      <c r="Q230" s="37"/>
    </row>
    <row r="231" spans="1:17" ht="18" customHeight="1">
      <c r="A231" s="70"/>
      <c r="B231" s="70"/>
      <c r="C231" s="70"/>
      <c r="D231" s="70"/>
      <c r="E231" s="70"/>
      <c r="F231" s="70"/>
      <c r="G231" s="70"/>
      <c r="H231" s="70"/>
      <c r="I231" s="70"/>
      <c r="J231" s="70"/>
      <c r="K231" s="37"/>
      <c r="L231" s="37"/>
      <c r="M231" s="37"/>
      <c r="N231" s="37"/>
      <c r="O231" s="37"/>
      <c r="P231" s="37"/>
      <c r="Q231" s="37"/>
    </row>
    <row r="232" spans="1:17" ht="18" customHeight="1">
      <c r="A232" s="70"/>
      <c r="B232" s="70"/>
      <c r="C232" s="70"/>
      <c r="D232" s="70"/>
      <c r="E232" s="70"/>
      <c r="F232" s="70"/>
      <c r="G232" s="70"/>
      <c r="H232" s="70"/>
      <c r="I232" s="70"/>
      <c r="J232" s="70"/>
      <c r="K232" s="37"/>
      <c r="L232" s="37"/>
      <c r="M232" s="37"/>
      <c r="N232" s="37"/>
      <c r="O232" s="37"/>
      <c r="P232" s="37"/>
      <c r="Q232" s="37"/>
    </row>
  </sheetData>
  <mergeCells count="9">
    <mergeCell ref="A110:Q110"/>
    <mergeCell ref="B3:Y3"/>
    <mergeCell ref="B20:Y20"/>
    <mergeCell ref="B42:Y42"/>
    <mergeCell ref="B60:Y60"/>
    <mergeCell ref="B71:Y71"/>
    <mergeCell ref="A98:Q98"/>
    <mergeCell ref="B86:Y86"/>
    <mergeCell ref="B103:Y103"/>
  </mergeCells>
  <pageMargins left="0.23622047244094491" right="0.23622047244094491" top="0.74803149606299213" bottom="0.74803149606299213" header="0.31496062992125984" footer="0.31496062992125984"/>
  <pageSetup paperSize="9" scale="71" fitToHeight="2" orientation="portrait" r:id="rId1"/>
  <headerFooter alignWithMargins="0">
    <oddHeader>&amp;CDRAFT Dairy balances</oddHeader>
    <oddFooter>&amp;LAGRI L2&amp;C&amp;F&amp;R&amp;D</oddFooter>
  </headerFooter>
  <rowBreaks count="1" manualBreakCount="1">
    <brk id="40"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tabColor rgb="FFE1CDD4"/>
    <pageSetUpPr fitToPage="1"/>
  </sheetPr>
  <dimension ref="A1:AQ166"/>
  <sheetViews>
    <sheetView showGridLines="0" zoomScale="70" zoomScaleNormal="70" workbookViewId="0">
      <pane xSplit="3" topLeftCell="D1" activePane="topRight" state="frozen"/>
      <selection activeCell="O13" sqref="O13"/>
      <selection pane="topRight" activeCell="D1" sqref="D1"/>
    </sheetView>
  </sheetViews>
  <sheetFormatPr defaultColWidth="9.28515625" defaultRowHeight="18" customHeight="1"/>
  <cols>
    <col min="1" max="1" width="24.42578125" style="9" hidden="1" customWidth="1"/>
    <col min="2" max="2" width="22" style="9" customWidth="1"/>
    <col min="3" max="3" width="7.5703125" style="9" customWidth="1"/>
    <col min="4" max="4" width="10.42578125" style="9" customWidth="1"/>
    <col min="5" max="18" width="10.5703125" style="9" customWidth="1"/>
    <col min="19" max="19" width="11.5703125" style="9" customWidth="1"/>
    <col min="20" max="26" width="10.5703125" style="9" customWidth="1"/>
    <col min="27" max="27" width="12.7109375" style="9" customWidth="1"/>
    <col min="28" max="29" width="12.42578125" style="9" customWidth="1"/>
    <col min="30" max="35" width="15.5703125" style="9" customWidth="1"/>
    <col min="36" max="36" width="15.140625" style="692" customWidth="1"/>
    <col min="37" max="37" width="23.7109375" style="692" customWidth="1"/>
    <col min="38" max="38" width="27.42578125" style="710" bestFit="1" customWidth="1"/>
    <col min="39" max="39" width="27" style="9" customWidth="1"/>
    <col min="40" max="40" width="27.42578125" style="9" bestFit="1" customWidth="1"/>
    <col min="41" max="41" width="9.28515625" style="9" customWidth="1"/>
    <col min="42" max="16384" width="9.28515625" style="9"/>
  </cols>
  <sheetData>
    <row r="1" spans="1:38" s="90" customFormat="1" ht="18" customHeight="1">
      <c r="D1" s="48">
        <v>9</v>
      </c>
      <c r="E1" s="48">
        <f>+D1+1</f>
        <v>10</v>
      </c>
      <c r="F1" s="48">
        <f t="shared" ref="F1:AC1" si="0">+E1+1</f>
        <v>11</v>
      </c>
      <c r="G1" s="48">
        <f t="shared" si="0"/>
        <v>12</v>
      </c>
      <c r="H1" s="48">
        <f t="shared" si="0"/>
        <v>13</v>
      </c>
      <c r="I1" s="48">
        <f t="shared" si="0"/>
        <v>14</v>
      </c>
      <c r="J1" s="48">
        <f t="shared" si="0"/>
        <v>15</v>
      </c>
      <c r="K1" s="48">
        <f t="shared" si="0"/>
        <v>16</v>
      </c>
      <c r="L1" s="48">
        <f t="shared" si="0"/>
        <v>17</v>
      </c>
      <c r="M1" s="48">
        <f t="shared" si="0"/>
        <v>18</v>
      </c>
      <c r="N1" s="48">
        <f t="shared" si="0"/>
        <v>19</v>
      </c>
      <c r="O1" s="48">
        <f t="shared" si="0"/>
        <v>20</v>
      </c>
      <c r="P1" s="48">
        <f t="shared" si="0"/>
        <v>21</v>
      </c>
      <c r="Q1" s="48">
        <f t="shared" si="0"/>
        <v>22</v>
      </c>
      <c r="R1" s="48">
        <f t="shared" si="0"/>
        <v>23</v>
      </c>
      <c r="S1" s="48">
        <f t="shared" si="0"/>
        <v>24</v>
      </c>
      <c r="T1" s="48">
        <f t="shared" si="0"/>
        <v>25</v>
      </c>
      <c r="U1" s="48">
        <f t="shared" si="0"/>
        <v>26</v>
      </c>
      <c r="V1" s="48">
        <f t="shared" si="0"/>
        <v>27</v>
      </c>
      <c r="W1" s="48">
        <f t="shared" si="0"/>
        <v>28</v>
      </c>
      <c r="X1" s="48">
        <f t="shared" si="0"/>
        <v>29</v>
      </c>
      <c r="Y1" s="48">
        <f t="shared" si="0"/>
        <v>30</v>
      </c>
      <c r="Z1" s="48">
        <f t="shared" si="0"/>
        <v>31</v>
      </c>
      <c r="AA1" s="48">
        <f t="shared" si="0"/>
        <v>32</v>
      </c>
      <c r="AB1" s="48">
        <f t="shared" si="0"/>
        <v>33</v>
      </c>
      <c r="AC1" s="48">
        <f t="shared" si="0"/>
        <v>34</v>
      </c>
      <c r="AD1" s="48">
        <f t="shared" ref="AD1" si="1">+AC1+1</f>
        <v>35</v>
      </c>
      <c r="AE1" s="48">
        <f t="shared" ref="AE1:AI1" si="2">+AD1+1</f>
        <v>36</v>
      </c>
      <c r="AF1" s="48">
        <f t="shared" si="2"/>
        <v>37</v>
      </c>
      <c r="AG1" s="48">
        <f t="shared" si="2"/>
        <v>38</v>
      </c>
      <c r="AH1" s="48">
        <f t="shared" si="2"/>
        <v>39</v>
      </c>
      <c r="AI1" s="48">
        <f t="shared" si="2"/>
        <v>40</v>
      </c>
      <c r="AJ1" s="680">
        <f>+AG1+1</f>
        <v>39</v>
      </c>
      <c r="AK1" s="680">
        <f t="shared" ref="AK1" si="3">+AJ1+1</f>
        <v>40</v>
      </c>
      <c r="AL1" s="706"/>
    </row>
    <row r="2" spans="1:38" ht="18" customHeight="1">
      <c r="B2" s="785" t="s">
        <v>1139</v>
      </c>
      <c r="C2" s="785"/>
      <c r="D2" s="785"/>
      <c r="E2" s="785"/>
      <c r="F2" s="785"/>
      <c r="G2" s="785"/>
      <c r="H2" s="785"/>
      <c r="I2" s="785"/>
      <c r="J2" s="785"/>
      <c r="K2" s="785"/>
      <c r="L2" s="785"/>
      <c r="M2" s="785"/>
      <c r="AJ2" s="681"/>
      <c r="AK2" s="682"/>
      <c r="AL2" s="707"/>
    </row>
    <row r="3" spans="1:38" ht="18" customHeight="1">
      <c r="B3" s="215"/>
      <c r="C3" s="211"/>
      <c r="D3" s="786" t="s">
        <v>1036</v>
      </c>
      <c r="E3" s="787"/>
      <c r="F3" s="787"/>
      <c r="G3" s="787"/>
      <c r="H3" s="787"/>
      <c r="I3" s="787"/>
      <c r="J3" s="787"/>
      <c r="K3" s="787"/>
      <c r="L3" s="787"/>
      <c r="M3" s="787"/>
      <c r="N3" s="787"/>
      <c r="O3" s="787"/>
      <c r="P3" s="787"/>
      <c r="Q3" s="787"/>
      <c r="R3" s="787"/>
      <c r="S3" s="787"/>
      <c r="T3" s="787"/>
      <c r="U3" s="787"/>
      <c r="V3" s="787"/>
      <c r="W3" s="787"/>
      <c r="X3" s="787"/>
      <c r="Y3" s="787"/>
      <c r="Z3" s="787"/>
      <c r="AA3" s="787"/>
      <c r="AB3" s="787"/>
      <c r="AC3" s="787"/>
      <c r="AD3" s="787"/>
      <c r="AE3" s="787"/>
      <c r="AF3" s="787"/>
      <c r="AG3" s="787"/>
      <c r="AH3" s="787"/>
      <c r="AI3" s="788"/>
      <c r="AJ3" s="639" t="s">
        <v>58</v>
      </c>
      <c r="AK3" s="255" t="s">
        <v>1066</v>
      </c>
      <c r="AL3" s="707"/>
    </row>
    <row r="4" spans="1:38" ht="18" customHeight="1" thickBot="1">
      <c r="B4" s="215"/>
      <c r="C4" s="216"/>
      <c r="D4" s="203">
        <v>1990</v>
      </c>
      <c r="E4" s="212">
        <v>1991</v>
      </c>
      <c r="F4" s="229">
        <v>1992</v>
      </c>
      <c r="G4" s="212">
        <v>1993</v>
      </c>
      <c r="H4" s="203">
        <v>1994</v>
      </c>
      <c r="I4" s="212">
        <v>1995</v>
      </c>
      <c r="J4" s="229">
        <v>1996</v>
      </c>
      <c r="K4" s="212">
        <v>1997</v>
      </c>
      <c r="L4" s="203">
        <v>1998</v>
      </c>
      <c r="M4" s="203">
        <v>1999</v>
      </c>
      <c r="N4" s="203">
        <v>2000</v>
      </c>
      <c r="O4" s="212">
        <v>2001</v>
      </c>
      <c r="P4" s="203">
        <v>2002</v>
      </c>
      <c r="Q4" s="212">
        <v>2003</v>
      </c>
      <c r="R4" s="203">
        <v>2004</v>
      </c>
      <c r="S4" s="212">
        <v>2005</v>
      </c>
      <c r="T4" s="203">
        <v>2006</v>
      </c>
      <c r="U4" s="212">
        <v>2007</v>
      </c>
      <c r="V4" s="203">
        <v>2008</v>
      </c>
      <c r="W4" s="212">
        <v>2009</v>
      </c>
      <c r="X4" s="203">
        <v>2010</v>
      </c>
      <c r="Y4" s="212">
        <v>2011</v>
      </c>
      <c r="Z4" s="203">
        <v>2012</v>
      </c>
      <c r="AA4" s="229">
        <v>2013</v>
      </c>
      <c r="AB4" s="203">
        <v>2014</v>
      </c>
      <c r="AC4" s="203">
        <v>2015</v>
      </c>
      <c r="AD4" s="203">
        <v>2016</v>
      </c>
      <c r="AE4" s="229">
        <v>2017</v>
      </c>
      <c r="AF4" s="203">
        <v>2018</v>
      </c>
      <c r="AG4" s="203">
        <v>2019</v>
      </c>
      <c r="AH4" s="203">
        <v>2020</v>
      </c>
      <c r="AI4" s="203">
        <v>2021</v>
      </c>
      <c r="AJ4" s="214" t="s">
        <v>868</v>
      </c>
      <c r="AK4" s="213" t="s">
        <v>881</v>
      </c>
      <c r="AL4" s="707"/>
    </row>
    <row r="5" spans="1:38" ht="18" customHeight="1" thickBot="1">
      <c r="B5" s="318" t="s">
        <v>373</v>
      </c>
      <c r="C5" s="318"/>
      <c r="D5" s="319">
        <f>IF(COUNT(D6:D32)=26,SUM(D6:D32),"N.A.")</f>
        <v>143188.67000000001</v>
      </c>
      <c r="E5" s="319">
        <f t="shared" ref="E5:AH5" si="4">IF(COUNT(E6:E32)=26,SUM(E6:E32),"N.A.")</f>
        <v>143995.56</v>
      </c>
      <c r="F5" s="319">
        <f t="shared" si="4"/>
        <v>138185.29999999999</v>
      </c>
      <c r="G5" s="319">
        <f t="shared" si="4"/>
        <v>135464.03</v>
      </c>
      <c r="H5" s="319">
        <f t="shared" si="4"/>
        <v>134693.28000000003</v>
      </c>
      <c r="I5" s="319">
        <f t="shared" si="4"/>
        <v>135972.15999999997</v>
      </c>
      <c r="J5" s="319">
        <f t="shared" si="4"/>
        <v>135804.85999999999</v>
      </c>
      <c r="K5" s="319">
        <f t="shared" si="4"/>
        <v>135540.25</v>
      </c>
      <c r="L5" s="319">
        <f t="shared" si="4"/>
        <v>136105.72</v>
      </c>
      <c r="M5" s="319">
        <f t="shared" si="4"/>
        <v>135752.10999999999</v>
      </c>
      <c r="N5" s="319">
        <f t="shared" si="4"/>
        <v>135537.83000000002</v>
      </c>
      <c r="O5" s="319">
        <f t="shared" si="4"/>
        <v>135899.70000000001</v>
      </c>
      <c r="P5" s="319">
        <f t="shared" si="4"/>
        <v>135200.22314790901</v>
      </c>
      <c r="Q5" s="319">
        <f t="shared" si="4"/>
        <v>135355.632958931</v>
      </c>
      <c r="R5" s="319">
        <f t="shared" si="4"/>
        <v>134177.79999999999</v>
      </c>
      <c r="S5" s="319">
        <f t="shared" si="4"/>
        <v>134849.17082178485</v>
      </c>
      <c r="T5" s="319">
        <f t="shared" si="4"/>
        <v>134312.28</v>
      </c>
      <c r="U5" s="319">
        <f t="shared" si="4"/>
        <v>133476.44999999998</v>
      </c>
      <c r="V5" s="319">
        <f t="shared" si="4"/>
        <v>135336.32000000001</v>
      </c>
      <c r="W5" s="319">
        <f t="shared" si="4"/>
        <v>134460.27000000002</v>
      </c>
      <c r="X5" s="319">
        <f t="shared" si="4"/>
        <v>135826.34</v>
      </c>
      <c r="Y5" s="319">
        <f t="shared" si="4"/>
        <v>137660.45000000004</v>
      </c>
      <c r="Z5" s="319">
        <f t="shared" si="4"/>
        <v>138231.83000000002</v>
      </c>
      <c r="AA5" s="319">
        <f t="shared" si="4"/>
        <v>139699.59999999995</v>
      </c>
      <c r="AB5" s="319">
        <f t="shared" si="4"/>
        <v>144310.78999999998</v>
      </c>
      <c r="AC5" s="319">
        <f t="shared" si="4"/>
        <v>147095.09000000003</v>
      </c>
      <c r="AD5" s="319">
        <f t="shared" si="4"/>
        <v>148165.99000000002</v>
      </c>
      <c r="AE5" s="319">
        <f t="shared" si="4"/>
        <v>149496.98000000001</v>
      </c>
      <c r="AF5" s="319">
        <f t="shared" si="4"/>
        <v>150865.51</v>
      </c>
      <c r="AG5" s="319">
        <f t="shared" si="4"/>
        <v>152160.03999999998</v>
      </c>
      <c r="AH5" s="319">
        <f t="shared" si="4"/>
        <v>154039.91999999998</v>
      </c>
      <c r="AI5" s="319">
        <f t="shared" ref="AI5" si="5">IF(COUNT(AI6:AI32)=26,SUM(AI6:AI32),"N.A.")</f>
        <v>153564.78999999998</v>
      </c>
      <c r="AJ5" s="683">
        <f>+(AI5/AH5-1)*100</f>
        <v>-0.30844601840873676</v>
      </c>
      <c r="AK5" s="703">
        <f>100*((POWER(AI5/Y5,1/($AI$4-$Y$4)))-1)</f>
        <v>1.0993227980060194</v>
      </c>
      <c r="AL5" s="707"/>
    </row>
    <row r="6" spans="1:38" ht="18" customHeight="1" thickBot="1">
      <c r="A6" s="9" t="str">
        <f>+CONCATENATE(C6,"_D1110A_PRO")</f>
        <v>BE_D1110A_PRO</v>
      </c>
      <c r="B6" s="320" t="s">
        <v>3</v>
      </c>
      <c r="C6" s="320" t="s">
        <v>30</v>
      </c>
      <c r="D6" s="296">
        <v>3610</v>
      </c>
      <c r="E6" s="296">
        <v>3543</v>
      </c>
      <c r="F6" s="296">
        <v>3514</v>
      </c>
      <c r="G6" s="296">
        <v>3329</v>
      </c>
      <c r="H6" s="296">
        <v>3344</v>
      </c>
      <c r="I6" s="296">
        <v>3375</v>
      </c>
      <c r="J6" s="296">
        <v>3416</v>
      </c>
      <c r="K6" s="296">
        <v>3213</v>
      </c>
      <c r="L6" s="296">
        <v>3418</v>
      </c>
      <c r="M6" s="296">
        <v>3382</v>
      </c>
      <c r="N6" s="296">
        <v>3425</v>
      </c>
      <c r="O6" s="296">
        <v>3357</v>
      </c>
      <c r="P6" s="296">
        <v>3160</v>
      </c>
      <c r="Q6" s="296">
        <v>3127</v>
      </c>
      <c r="R6" s="296">
        <v>3120</v>
      </c>
      <c r="S6" s="296">
        <v>3082</v>
      </c>
      <c r="T6" s="296">
        <v>2917</v>
      </c>
      <c r="U6" s="296">
        <v>2943</v>
      </c>
      <c r="V6" s="296">
        <v>2892</v>
      </c>
      <c r="W6" s="296">
        <v>2996</v>
      </c>
      <c r="X6" s="296">
        <v>3111</v>
      </c>
      <c r="Y6" s="296">
        <v>3151</v>
      </c>
      <c r="Z6" s="296">
        <v>3116</v>
      </c>
      <c r="AA6" s="321">
        <v>3529</v>
      </c>
      <c r="AB6" s="296">
        <v>3710</v>
      </c>
      <c r="AC6" s="296">
        <v>3826</v>
      </c>
      <c r="AD6" s="296">
        <v>3933</v>
      </c>
      <c r="AE6" s="296">
        <v>4060</v>
      </c>
      <c r="AF6" s="296">
        <v>4195</v>
      </c>
      <c r="AG6" s="296">
        <v>4293</v>
      </c>
      <c r="AH6" s="296">
        <v>4449</v>
      </c>
      <c r="AI6" s="296">
        <v>4434</v>
      </c>
      <c r="AJ6" s="684">
        <f t="shared" ref="AJ6:AJ32" si="6">+(AI6/AH6-1)*100</f>
        <v>-0.33715441672286239</v>
      </c>
      <c r="AK6" s="543">
        <f t="shared" ref="AK6:AK32" si="7">100*((POWER(AI6/Y6,1/($AI$4-$Y$4)))-1)</f>
        <v>3.4748316665095702</v>
      </c>
      <c r="AL6" s="707"/>
    </row>
    <row r="7" spans="1:38" ht="18" customHeight="1" thickBot="1">
      <c r="A7" s="9" t="str">
        <f t="shared" ref="A7:A32" si="8">+CONCATENATE(C7,"_D1110A_PRO")</f>
        <v>BG_D1110A_PRO</v>
      </c>
      <c r="B7" s="320" t="s">
        <v>4</v>
      </c>
      <c r="C7" s="320" t="s">
        <v>31</v>
      </c>
      <c r="D7" s="296">
        <v>2101</v>
      </c>
      <c r="E7" s="296">
        <v>1760</v>
      </c>
      <c r="F7" s="296">
        <v>1589</v>
      </c>
      <c r="G7" s="296">
        <v>1340</v>
      </c>
      <c r="H7" s="296">
        <v>1197</v>
      </c>
      <c r="I7" s="296">
        <v>1164</v>
      </c>
      <c r="J7" s="296">
        <v>1162</v>
      </c>
      <c r="K7" s="296">
        <v>1196</v>
      </c>
      <c r="L7" s="296">
        <v>1326</v>
      </c>
      <c r="M7" s="296">
        <v>1388</v>
      </c>
      <c r="N7" s="296">
        <v>1409</v>
      </c>
      <c r="O7" s="296">
        <v>1224.0999999999999</v>
      </c>
      <c r="P7" s="296">
        <v>1305.9000000000001</v>
      </c>
      <c r="Q7" s="296">
        <v>1309</v>
      </c>
      <c r="R7" s="296">
        <v>1345</v>
      </c>
      <c r="S7" s="296">
        <v>1287</v>
      </c>
      <c r="T7" s="296">
        <v>1298.71</v>
      </c>
      <c r="U7" s="296">
        <v>1148.33</v>
      </c>
      <c r="V7" s="296">
        <v>1143.19</v>
      </c>
      <c r="W7" s="296">
        <v>1073</v>
      </c>
      <c r="X7" s="296">
        <v>1124</v>
      </c>
      <c r="Y7" s="296">
        <v>1126</v>
      </c>
      <c r="Z7" s="296">
        <v>1093</v>
      </c>
      <c r="AA7" s="296">
        <v>1149</v>
      </c>
      <c r="AB7" s="296">
        <v>1103</v>
      </c>
      <c r="AC7" s="296">
        <v>1028.04</v>
      </c>
      <c r="AD7" s="296">
        <v>1018.58</v>
      </c>
      <c r="AE7" s="296">
        <v>968.18</v>
      </c>
      <c r="AF7" s="296">
        <v>898.77</v>
      </c>
      <c r="AG7" s="296">
        <v>822.3</v>
      </c>
      <c r="AH7" s="296">
        <v>881.76</v>
      </c>
      <c r="AI7" s="296">
        <v>835.78</v>
      </c>
      <c r="AJ7" s="684">
        <f t="shared" si="6"/>
        <v>-5.2145708582834409</v>
      </c>
      <c r="AK7" s="543">
        <f t="shared" si="7"/>
        <v>-2.9366316492685174</v>
      </c>
      <c r="AL7" s="707"/>
    </row>
    <row r="8" spans="1:38" ht="18" customHeight="1" thickBot="1">
      <c r="A8" s="9" t="str">
        <f t="shared" si="8"/>
        <v>CZ_D1110A_PRO</v>
      </c>
      <c r="B8" s="320" t="s">
        <v>340</v>
      </c>
      <c r="C8" s="320" t="s">
        <v>32</v>
      </c>
      <c r="D8" s="296">
        <v>4946.0600000000004</v>
      </c>
      <c r="E8" s="296">
        <v>4248.75</v>
      </c>
      <c r="F8" s="296">
        <v>3809.97</v>
      </c>
      <c r="G8" s="296">
        <v>3450.5</v>
      </c>
      <c r="H8" s="296">
        <v>3228.02</v>
      </c>
      <c r="I8" s="296">
        <v>3121.93</v>
      </c>
      <c r="J8" s="296">
        <v>3130.17</v>
      </c>
      <c r="K8" s="296">
        <v>2784.09</v>
      </c>
      <c r="L8" s="296">
        <v>2797.48</v>
      </c>
      <c r="M8" s="296">
        <v>2818.08</v>
      </c>
      <c r="N8" s="296">
        <v>2789.24</v>
      </c>
      <c r="O8" s="296">
        <v>2783.06</v>
      </c>
      <c r="P8" s="296">
        <v>2809.84</v>
      </c>
      <c r="Q8" s="296">
        <v>2725.38</v>
      </c>
      <c r="R8" s="296">
        <v>2675</v>
      </c>
      <c r="S8" s="296">
        <v>2812.7</v>
      </c>
      <c r="T8" s="296">
        <v>2767.13</v>
      </c>
      <c r="U8" s="314">
        <v>2756</v>
      </c>
      <c r="V8" s="296">
        <v>2801.32</v>
      </c>
      <c r="W8" s="296">
        <v>2780.66</v>
      </c>
      <c r="X8" s="296">
        <v>2682.52</v>
      </c>
      <c r="Y8" s="296">
        <v>2735.93</v>
      </c>
      <c r="Z8" s="296">
        <v>2814.68</v>
      </c>
      <c r="AA8" s="296">
        <v>2849.43</v>
      </c>
      <c r="AB8" s="296">
        <v>2933.46</v>
      </c>
      <c r="AC8" s="296">
        <v>3025.88</v>
      </c>
      <c r="AD8" s="296">
        <v>3064.73</v>
      </c>
      <c r="AE8" s="296">
        <v>3079.21</v>
      </c>
      <c r="AF8" s="296">
        <v>3161.51</v>
      </c>
      <c r="AG8" s="296">
        <v>3155.79</v>
      </c>
      <c r="AH8" s="296">
        <v>3267.73</v>
      </c>
      <c r="AI8" s="296">
        <v>3309.91</v>
      </c>
      <c r="AJ8" s="684">
        <f t="shared" si="6"/>
        <v>1.2908043198183394</v>
      </c>
      <c r="AK8" s="543">
        <f t="shared" si="7"/>
        <v>1.9227470428693438</v>
      </c>
      <c r="AL8" s="707"/>
    </row>
    <row r="9" spans="1:38" ht="18" customHeight="1" thickBot="1">
      <c r="A9" s="9" t="str">
        <f t="shared" si="8"/>
        <v>DK_D1110A_PRO</v>
      </c>
      <c r="B9" s="320" t="s">
        <v>5</v>
      </c>
      <c r="C9" s="320" t="s">
        <v>33</v>
      </c>
      <c r="D9" s="296">
        <v>4742</v>
      </c>
      <c r="E9" s="296">
        <v>4640</v>
      </c>
      <c r="F9" s="296">
        <v>4605</v>
      </c>
      <c r="G9" s="296">
        <v>4661</v>
      </c>
      <c r="H9" s="296">
        <v>4641</v>
      </c>
      <c r="I9" s="296">
        <v>4673</v>
      </c>
      <c r="J9" s="296">
        <v>4630</v>
      </c>
      <c r="K9" s="296">
        <v>4568</v>
      </c>
      <c r="L9" s="296">
        <v>4603</v>
      </c>
      <c r="M9" s="296">
        <v>4591</v>
      </c>
      <c r="N9" s="296">
        <v>4719</v>
      </c>
      <c r="O9" s="296">
        <v>4552.8</v>
      </c>
      <c r="P9" s="296">
        <v>4590.1000000000004</v>
      </c>
      <c r="Q9" s="296">
        <v>4658.8</v>
      </c>
      <c r="R9" s="296">
        <v>4568.3999999999996</v>
      </c>
      <c r="S9" s="314">
        <v>4586.0608217848185</v>
      </c>
      <c r="T9" s="296">
        <v>4627.2</v>
      </c>
      <c r="U9" s="296">
        <v>4618.6000000000004</v>
      </c>
      <c r="V9" s="296">
        <v>4656</v>
      </c>
      <c r="W9" s="296">
        <v>4813.8</v>
      </c>
      <c r="X9" s="296">
        <v>4910</v>
      </c>
      <c r="Y9" s="296">
        <v>4879.5</v>
      </c>
      <c r="Z9" s="296">
        <v>5006.3999999999996</v>
      </c>
      <c r="AA9" s="296">
        <v>5081.8</v>
      </c>
      <c r="AB9" s="296">
        <v>5162</v>
      </c>
      <c r="AC9" s="296">
        <v>5335.7</v>
      </c>
      <c r="AD9" s="296">
        <v>5435.7</v>
      </c>
      <c r="AE9" s="296">
        <v>5502.2</v>
      </c>
      <c r="AF9" s="296">
        <v>5615.2</v>
      </c>
      <c r="AG9" s="296">
        <v>5615</v>
      </c>
      <c r="AH9" s="296">
        <v>5666</v>
      </c>
      <c r="AI9" s="296">
        <v>5644</v>
      </c>
      <c r="AJ9" s="684">
        <f t="shared" si="6"/>
        <v>-0.38828097423225794</v>
      </c>
      <c r="AK9" s="543">
        <f t="shared" si="7"/>
        <v>1.4661468043220882</v>
      </c>
      <c r="AL9" s="707"/>
    </row>
    <row r="10" spans="1:38" ht="18" customHeight="1" thickBot="1">
      <c r="A10" s="9" t="str">
        <f t="shared" si="8"/>
        <v>DE_D1110A_PRO</v>
      </c>
      <c r="B10" s="320" t="s">
        <v>28</v>
      </c>
      <c r="C10" s="320" t="s">
        <v>34</v>
      </c>
      <c r="D10" s="296">
        <v>23672</v>
      </c>
      <c r="E10" s="296">
        <v>29063</v>
      </c>
      <c r="F10" s="296">
        <v>27991</v>
      </c>
      <c r="G10" s="296">
        <v>28098</v>
      </c>
      <c r="H10" s="296">
        <v>27866</v>
      </c>
      <c r="I10" s="296">
        <v>28607</v>
      </c>
      <c r="J10" s="296">
        <v>28779</v>
      </c>
      <c r="K10" s="296">
        <v>28701.91</v>
      </c>
      <c r="L10" s="296">
        <v>28328.92</v>
      </c>
      <c r="M10" s="296">
        <v>28334.21</v>
      </c>
      <c r="N10" s="296">
        <v>28332.41</v>
      </c>
      <c r="O10" s="296">
        <v>28191.29</v>
      </c>
      <c r="P10" s="296">
        <v>27874.44</v>
      </c>
      <c r="Q10" s="296">
        <v>28533.32</v>
      </c>
      <c r="R10" s="296">
        <v>28244.73</v>
      </c>
      <c r="S10" s="296">
        <v>28452.95</v>
      </c>
      <c r="T10" s="296">
        <v>27994.97</v>
      </c>
      <c r="U10" s="296">
        <v>28402.77</v>
      </c>
      <c r="V10" s="296">
        <v>28656.26</v>
      </c>
      <c r="W10" s="296">
        <v>29198.68</v>
      </c>
      <c r="X10" s="296">
        <v>29593.88</v>
      </c>
      <c r="Y10" s="296">
        <v>30301.360000000001</v>
      </c>
      <c r="Z10" s="296">
        <v>30672.15</v>
      </c>
      <c r="AA10" s="296">
        <v>31324.240000000002</v>
      </c>
      <c r="AB10" s="296">
        <v>32381.06</v>
      </c>
      <c r="AC10" s="296">
        <v>32670.880000000001</v>
      </c>
      <c r="AD10" s="296">
        <v>32672.34</v>
      </c>
      <c r="AE10" s="296">
        <v>32598.2</v>
      </c>
      <c r="AF10" s="296">
        <v>33086.81</v>
      </c>
      <c r="AG10" s="296">
        <v>33080.18</v>
      </c>
      <c r="AH10" s="296">
        <v>33164.910000000003</v>
      </c>
      <c r="AI10" s="296">
        <v>32506.91</v>
      </c>
      <c r="AJ10" s="684">
        <f t="shared" si="6"/>
        <v>-1.9840246815082674</v>
      </c>
      <c r="AK10" s="543">
        <f t="shared" si="7"/>
        <v>0.70507489188753603</v>
      </c>
      <c r="AL10" s="707"/>
    </row>
    <row r="11" spans="1:38" ht="18" customHeight="1" thickBot="1">
      <c r="A11" s="9" t="str">
        <f t="shared" si="8"/>
        <v>EE_D1110A_PRO</v>
      </c>
      <c r="B11" s="320" t="s">
        <v>6</v>
      </c>
      <c r="C11" s="320" t="s">
        <v>35</v>
      </c>
      <c r="D11" s="296">
        <v>1207.9000000000001</v>
      </c>
      <c r="E11" s="296">
        <v>1092.5999999999999</v>
      </c>
      <c r="F11" s="296">
        <v>919</v>
      </c>
      <c r="G11" s="296">
        <v>806.8</v>
      </c>
      <c r="H11" s="296">
        <v>771.4</v>
      </c>
      <c r="I11" s="296">
        <v>706.6</v>
      </c>
      <c r="J11" s="296">
        <v>674.6</v>
      </c>
      <c r="K11" s="296">
        <v>716.9</v>
      </c>
      <c r="L11" s="296">
        <v>730</v>
      </c>
      <c r="M11" s="296">
        <v>626.1</v>
      </c>
      <c r="N11" s="296">
        <v>629.6</v>
      </c>
      <c r="O11" s="296">
        <v>684</v>
      </c>
      <c r="P11" s="296">
        <v>611</v>
      </c>
      <c r="Q11" s="296">
        <v>611</v>
      </c>
      <c r="R11" s="296">
        <v>651.9</v>
      </c>
      <c r="S11" s="296">
        <v>670</v>
      </c>
      <c r="T11" s="296">
        <v>691.5</v>
      </c>
      <c r="U11" s="296">
        <v>691.8</v>
      </c>
      <c r="V11" s="296">
        <v>693.6</v>
      </c>
      <c r="W11" s="296">
        <v>670.5</v>
      </c>
      <c r="X11" s="296">
        <v>675.4</v>
      </c>
      <c r="Y11" s="296">
        <v>692.4</v>
      </c>
      <c r="Z11" s="296">
        <v>720.7</v>
      </c>
      <c r="AA11" s="296">
        <v>771.6</v>
      </c>
      <c r="AB11" s="296">
        <v>804.8</v>
      </c>
      <c r="AC11" s="296">
        <v>782.7</v>
      </c>
      <c r="AD11" s="296">
        <v>782.7</v>
      </c>
      <c r="AE11" s="296">
        <v>790</v>
      </c>
      <c r="AF11" s="296">
        <v>796.9</v>
      </c>
      <c r="AG11" s="296">
        <v>820.8</v>
      </c>
      <c r="AH11" s="296">
        <v>848.3</v>
      </c>
      <c r="AI11" s="296">
        <v>838.7</v>
      </c>
      <c r="AJ11" s="684">
        <f t="shared" si="6"/>
        <v>-1.1316751149357485</v>
      </c>
      <c r="AK11" s="543">
        <f t="shared" si="7"/>
        <v>1.935382848989109</v>
      </c>
      <c r="AL11" s="707"/>
    </row>
    <row r="12" spans="1:38" ht="18" customHeight="1" thickBot="1">
      <c r="A12" s="9" t="str">
        <f t="shared" si="8"/>
        <v>IE_D1110A_PRO</v>
      </c>
      <c r="B12" s="320" t="s">
        <v>7</v>
      </c>
      <c r="C12" s="320" t="s">
        <v>36</v>
      </c>
      <c r="D12" s="296">
        <v>5395.5</v>
      </c>
      <c r="E12" s="296">
        <v>5338</v>
      </c>
      <c r="F12" s="296">
        <v>5378.3</v>
      </c>
      <c r="G12" s="296">
        <v>5323.5</v>
      </c>
      <c r="H12" s="296">
        <v>5401.6</v>
      </c>
      <c r="I12" s="296">
        <v>5347.1</v>
      </c>
      <c r="J12" s="296">
        <v>5354.5</v>
      </c>
      <c r="K12" s="296">
        <v>5307.5</v>
      </c>
      <c r="L12" s="296">
        <v>5141.8</v>
      </c>
      <c r="M12" s="296">
        <v>5172.3999999999996</v>
      </c>
      <c r="N12" s="296">
        <v>5211.7</v>
      </c>
      <c r="O12" s="296">
        <v>5381.7</v>
      </c>
      <c r="P12" s="296">
        <v>5232.5</v>
      </c>
      <c r="Q12" s="296">
        <v>5397.2</v>
      </c>
      <c r="R12" s="296">
        <v>5307.1</v>
      </c>
      <c r="S12" s="296">
        <v>5100.0600000000004</v>
      </c>
      <c r="T12" s="296">
        <v>5271.78</v>
      </c>
      <c r="U12" s="296">
        <v>5251.6</v>
      </c>
      <c r="V12" s="296">
        <v>5113.7</v>
      </c>
      <c r="W12" s="296">
        <v>4966.8999999999996</v>
      </c>
      <c r="X12" s="296">
        <v>5349.7</v>
      </c>
      <c r="Y12" s="296">
        <v>5556.2</v>
      </c>
      <c r="Z12" s="296">
        <v>5399.3</v>
      </c>
      <c r="AA12" s="296">
        <v>5600.7</v>
      </c>
      <c r="AB12" s="296">
        <v>5821.3</v>
      </c>
      <c r="AC12" s="296">
        <v>6604.41</v>
      </c>
      <c r="AD12" s="296">
        <v>6871.94</v>
      </c>
      <c r="AE12" s="296">
        <v>7498.94</v>
      </c>
      <c r="AF12" s="296">
        <v>7831.25</v>
      </c>
      <c r="AG12" s="296">
        <v>8244.8700000000008</v>
      </c>
      <c r="AH12" s="296">
        <v>8561.4699999999993</v>
      </c>
      <c r="AI12" s="296">
        <v>9039.99</v>
      </c>
      <c r="AJ12" s="684">
        <f t="shared" si="6"/>
        <v>5.5892270836667146</v>
      </c>
      <c r="AK12" s="543">
        <f t="shared" si="7"/>
        <v>4.9878417580478285</v>
      </c>
      <c r="AL12" s="707"/>
    </row>
    <row r="13" spans="1:38" ht="18" customHeight="1" thickBot="1">
      <c r="A13" s="9" t="str">
        <f t="shared" si="8"/>
        <v>EL_D1110A_PRO</v>
      </c>
      <c r="B13" s="320" t="s">
        <v>8</v>
      </c>
      <c r="C13" s="320" t="s">
        <v>37</v>
      </c>
      <c r="D13" s="296">
        <v>716.3</v>
      </c>
      <c r="E13" s="296">
        <v>711.3</v>
      </c>
      <c r="F13" s="296">
        <v>730.9</v>
      </c>
      <c r="G13" s="296">
        <v>747</v>
      </c>
      <c r="H13" s="296">
        <v>769.3</v>
      </c>
      <c r="I13" s="296">
        <v>763.5</v>
      </c>
      <c r="J13" s="296">
        <v>741.2</v>
      </c>
      <c r="K13" s="296">
        <v>750</v>
      </c>
      <c r="L13" s="296">
        <v>748.7</v>
      </c>
      <c r="M13" s="296">
        <v>776.8</v>
      </c>
      <c r="N13" s="296">
        <v>789.3</v>
      </c>
      <c r="O13" s="296">
        <v>778.1</v>
      </c>
      <c r="P13" s="296">
        <v>758.2</v>
      </c>
      <c r="Q13" s="296">
        <v>767.8</v>
      </c>
      <c r="R13" s="296">
        <v>762.2</v>
      </c>
      <c r="S13" s="296">
        <v>761.3</v>
      </c>
      <c r="T13" s="296">
        <v>763.8</v>
      </c>
      <c r="U13" s="296">
        <v>774</v>
      </c>
      <c r="V13" s="296">
        <v>787.2</v>
      </c>
      <c r="W13" s="296">
        <v>752.8</v>
      </c>
      <c r="X13" s="296">
        <v>743.66</v>
      </c>
      <c r="Y13" s="296">
        <v>757</v>
      </c>
      <c r="Z13" s="296">
        <v>765.5</v>
      </c>
      <c r="AA13" s="296">
        <v>730.6</v>
      </c>
      <c r="AB13" s="296">
        <v>769</v>
      </c>
      <c r="AC13" s="296">
        <v>770</v>
      </c>
      <c r="AD13" s="296">
        <v>706</v>
      </c>
      <c r="AE13" s="296">
        <v>670</v>
      </c>
      <c r="AF13" s="296">
        <v>654.79999999999995</v>
      </c>
      <c r="AG13" s="296">
        <v>659.38</v>
      </c>
      <c r="AH13" s="296">
        <v>683.46</v>
      </c>
      <c r="AI13" s="296">
        <v>710.93</v>
      </c>
      <c r="AJ13" s="684">
        <f t="shared" si="6"/>
        <v>4.0192549673718991</v>
      </c>
      <c r="AK13" s="543">
        <f t="shared" si="7"/>
        <v>-0.62592568601999021</v>
      </c>
      <c r="AL13" s="707"/>
    </row>
    <row r="14" spans="1:38" ht="18" customHeight="1" thickBot="1">
      <c r="A14" s="9" t="str">
        <f t="shared" si="8"/>
        <v>ES_D1110A_PRO</v>
      </c>
      <c r="B14" s="320" t="s">
        <v>9</v>
      </c>
      <c r="C14" s="320" t="s">
        <v>38</v>
      </c>
      <c r="D14" s="296">
        <v>5752.5</v>
      </c>
      <c r="E14" s="296">
        <v>6619</v>
      </c>
      <c r="F14" s="296">
        <v>6143</v>
      </c>
      <c r="G14" s="296">
        <v>6030</v>
      </c>
      <c r="H14" s="296">
        <v>5655.7</v>
      </c>
      <c r="I14" s="296">
        <v>6149.6</v>
      </c>
      <c r="J14" s="296">
        <v>6084.2</v>
      </c>
      <c r="K14" s="296">
        <v>5997.4</v>
      </c>
      <c r="L14" s="296">
        <v>6104.4</v>
      </c>
      <c r="M14" s="296">
        <v>6144</v>
      </c>
      <c r="N14" s="296">
        <v>6289.8</v>
      </c>
      <c r="O14" s="296">
        <v>6494.8</v>
      </c>
      <c r="P14" s="296">
        <v>6610.4</v>
      </c>
      <c r="Q14" s="296">
        <v>6636.59</v>
      </c>
      <c r="R14" s="296">
        <v>6575.6</v>
      </c>
      <c r="S14" s="296">
        <v>6561.3</v>
      </c>
      <c r="T14" s="296">
        <v>6377.5</v>
      </c>
      <c r="U14" s="296">
        <v>6319.7</v>
      </c>
      <c r="V14" s="296">
        <v>6339.9</v>
      </c>
      <c r="W14" s="296">
        <v>6251.45</v>
      </c>
      <c r="X14" s="296">
        <v>6357.14</v>
      </c>
      <c r="Y14" s="296">
        <v>6487.68</v>
      </c>
      <c r="Z14" s="296">
        <v>6502.41</v>
      </c>
      <c r="AA14" s="296">
        <v>6559.18</v>
      </c>
      <c r="AB14" s="296">
        <v>6779.75</v>
      </c>
      <c r="AC14" s="296">
        <v>7029.48</v>
      </c>
      <c r="AD14" s="296">
        <v>7123.77</v>
      </c>
      <c r="AE14" s="296">
        <v>7229.35</v>
      </c>
      <c r="AF14" s="296">
        <v>7335.62</v>
      </c>
      <c r="AG14" s="296">
        <v>7460.36</v>
      </c>
      <c r="AH14" s="296">
        <v>7606.07</v>
      </c>
      <c r="AI14" s="296">
        <v>7623.09</v>
      </c>
      <c r="AJ14" s="684">
        <f t="shared" si="6"/>
        <v>0.22376864793514084</v>
      </c>
      <c r="AK14" s="543">
        <f t="shared" si="7"/>
        <v>1.6258433562569063</v>
      </c>
      <c r="AL14" s="707"/>
    </row>
    <row r="15" spans="1:38" ht="18" customHeight="1" thickBot="1">
      <c r="A15" s="9" t="str">
        <f t="shared" si="8"/>
        <v>FR_D1110A_PRO</v>
      </c>
      <c r="B15" s="320" t="s">
        <v>10</v>
      </c>
      <c r="C15" s="320" t="s">
        <v>39</v>
      </c>
      <c r="D15" s="296">
        <v>26254</v>
      </c>
      <c r="E15" s="296">
        <v>25663</v>
      </c>
      <c r="F15" s="296">
        <v>25315</v>
      </c>
      <c r="G15" s="296">
        <v>25049</v>
      </c>
      <c r="H15" s="296">
        <v>25285</v>
      </c>
      <c r="I15" s="296">
        <v>25413</v>
      </c>
      <c r="J15" s="296">
        <v>25084</v>
      </c>
      <c r="K15" s="296">
        <v>24893</v>
      </c>
      <c r="L15" s="296">
        <v>24807</v>
      </c>
      <c r="M15" s="296">
        <v>24831</v>
      </c>
      <c r="N15" s="296">
        <v>24929.37</v>
      </c>
      <c r="O15" s="296">
        <v>24862.2</v>
      </c>
      <c r="P15" s="296">
        <v>25253.5</v>
      </c>
      <c r="Q15" s="296">
        <v>24667.25</v>
      </c>
      <c r="R15" s="296">
        <v>24452.400000000001</v>
      </c>
      <c r="S15" s="296">
        <v>24675.38</v>
      </c>
      <c r="T15" s="296">
        <v>24366.69</v>
      </c>
      <c r="U15" s="296">
        <v>23425.69</v>
      </c>
      <c r="V15" s="296">
        <v>24271.81</v>
      </c>
      <c r="W15" s="296">
        <v>23332.68</v>
      </c>
      <c r="X15" s="296">
        <v>24032.48</v>
      </c>
      <c r="Y15" s="296">
        <v>25091.93</v>
      </c>
      <c r="Z15" s="296">
        <v>24718.38</v>
      </c>
      <c r="AA15" s="296">
        <v>24459.759999999998</v>
      </c>
      <c r="AB15" s="296">
        <v>25728.32</v>
      </c>
      <c r="AC15" s="296">
        <v>25820.27</v>
      </c>
      <c r="AD15" s="296">
        <v>25138.93</v>
      </c>
      <c r="AE15" s="296">
        <v>25055.200000000001</v>
      </c>
      <c r="AF15" s="296">
        <v>25055.1</v>
      </c>
      <c r="AG15" s="296">
        <v>25062</v>
      </c>
      <c r="AH15" s="296">
        <v>25234.84</v>
      </c>
      <c r="AI15" s="296">
        <v>24778.84</v>
      </c>
      <c r="AJ15" s="684">
        <f t="shared" si="6"/>
        <v>-1.8070255250280942</v>
      </c>
      <c r="AK15" s="543">
        <f t="shared" si="7"/>
        <v>-0.12548337705260426</v>
      </c>
      <c r="AL15" s="707"/>
    </row>
    <row r="16" spans="1:38" ht="18" customHeight="1" thickBot="1">
      <c r="A16" s="9" t="str">
        <f t="shared" si="8"/>
        <v>HR_D1110A_PRO</v>
      </c>
      <c r="B16" s="320" t="s">
        <v>11</v>
      </c>
      <c r="C16" s="320" t="s">
        <v>40</v>
      </c>
      <c r="D16" s="296">
        <v>918</v>
      </c>
      <c r="E16" s="296">
        <v>774</v>
      </c>
      <c r="F16" s="296">
        <v>710</v>
      </c>
      <c r="G16" s="296">
        <v>622</v>
      </c>
      <c r="H16" s="296">
        <v>601</v>
      </c>
      <c r="I16" s="296">
        <v>591</v>
      </c>
      <c r="J16" s="296">
        <v>595</v>
      </c>
      <c r="K16" s="296">
        <v>623</v>
      </c>
      <c r="L16" s="296">
        <v>635</v>
      </c>
      <c r="M16" s="296">
        <v>621</v>
      </c>
      <c r="N16" s="296">
        <v>605</v>
      </c>
      <c r="O16" s="296">
        <v>654</v>
      </c>
      <c r="P16" s="296">
        <v>695</v>
      </c>
      <c r="Q16" s="296">
        <v>661</v>
      </c>
      <c r="R16" s="296">
        <v>683</v>
      </c>
      <c r="S16" s="296">
        <v>789</v>
      </c>
      <c r="T16" s="296">
        <v>847</v>
      </c>
      <c r="U16" s="296">
        <v>859</v>
      </c>
      <c r="V16" s="296">
        <v>826</v>
      </c>
      <c r="W16" s="296">
        <v>726</v>
      </c>
      <c r="X16" s="296">
        <v>792</v>
      </c>
      <c r="Y16" s="296">
        <v>804</v>
      </c>
      <c r="Z16" s="296">
        <v>810</v>
      </c>
      <c r="AA16" s="296">
        <v>717</v>
      </c>
      <c r="AB16" s="296">
        <v>712</v>
      </c>
      <c r="AC16" s="296">
        <v>694</v>
      </c>
      <c r="AD16" s="296">
        <v>671</v>
      </c>
      <c r="AE16" s="296">
        <v>648</v>
      </c>
      <c r="AF16" s="296">
        <v>618</v>
      </c>
      <c r="AG16" s="296">
        <v>599</v>
      </c>
      <c r="AH16" s="296">
        <v>596</v>
      </c>
      <c r="AI16" s="296">
        <v>558</v>
      </c>
      <c r="AJ16" s="684">
        <f t="shared" si="6"/>
        <v>-6.3758389261744934</v>
      </c>
      <c r="AK16" s="543">
        <f t="shared" si="7"/>
        <v>-3.5865075199688068</v>
      </c>
      <c r="AL16" s="707"/>
    </row>
    <row r="17" spans="1:38" ht="18" customHeight="1" thickBot="1">
      <c r="A17" s="9" t="str">
        <f t="shared" si="8"/>
        <v>IT_D1110A_PRO</v>
      </c>
      <c r="B17" s="320" t="s">
        <v>12</v>
      </c>
      <c r="C17" s="320" t="s">
        <v>41</v>
      </c>
      <c r="D17" s="296">
        <v>10662.5</v>
      </c>
      <c r="E17" s="296">
        <v>10493.1</v>
      </c>
      <c r="F17" s="296">
        <v>10314.9</v>
      </c>
      <c r="G17" s="296">
        <v>10034.5</v>
      </c>
      <c r="H17" s="296">
        <v>10054.799999999999</v>
      </c>
      <c r="I17" s="296">
        <v>10497.2</v>
      </c>
      <c r="J17" s="296">
        <v>10799</v>
      </c>
      <c r="K17" s="296">
        <v>10876</v>
      </c>
      <c r="L17" s="296">
        <v>11036</v>
      </c>
      <c r="M17" s="296">
        <v>11032.18</v>
      </c>
      <c r="N17" s="296">
        <v>10773.83</v>
      </c>
      <c r="O17" s="296">
        <v>10764.18</v>
      </c>
      <c r="P17" s="296">
        <v>10743.2</v>
      </c>
      <c r="Q17" s="296">
        <v>10750.1</v>
      </c>
      <c r="R17" s="296">
        <v>10727.58</v>
      </c>
      <c r="S17" s="296">
        <v>10975</v>
      </c>
      <c r="T17" s="296">
        <v>10989.11</v>
      </c>
      <c r="U17" s="296">
        <v>11061.75</v>
      </c>
      <c r="V17" s="296">
        <v>11285.91</v>
      </c>
      <c r="W17" s="296">
        <v>11364.17</v>
      </c>
      <c r="X17" s="296">
        <v>11399.44</v>
      </c>
      <c r="Y17" s="296">
        <v>11298.61</v>
      </c>
      <c r="Z17" s="296">
        <v>11500</v>
      </c>
      <c r="AA17" s="296">
        <v>11281.26</v>
      </c>
      <c r="AB17" s="296">
        <v>11500</v>
      </c>
      <c r="AC17" s="296">
        <v>11425.94</v>
      </c>
      <c r="AD17" s="296">
        <v>11886.04</v>
      </c>
      <c r="AE17" s="296">
        <v>12198.88</v>
      </c>
      <c r="AF17" s="296">
        <v>12339.75</v>
      </c>
      <c r="AG17" s="296">
        <v>12494.4</v>
      </c>
      <c r="AH17" s="296">
        <v>12712.48</v>
      </c>
      <c r="AI17" s="296">
        <v>13202.45</v>
      </c>
      <c r="AJ17" s="684">
        <f t="shared" si="6"/>
        <v>3.8542440184763382</v>
      </c>
      <c r="AK17" s="543">
        <f t="shared" si="7"/>
        <v>1.5694150549204533</v>
      </c>
      <c r="AL17" s="707"/>
    </row>
    <row r="18" spans="1:38" ht="18" customHeight="1" thickBot="1">
      <c r="A18" s="9" t="str">
        <f t="shared" si="8"/>
        <v>CY_D1110A_PRO</v>
      </c>
      <c r="B18" s="320" t="s">
        <v>13</v>
      </c>
      <c r="C18" s="320" t="s">
        <v>42</v>
      </c>
      <c r="D18" s="296">
        <v>100</v>
      </c>
      <c r="E18" s="296">
        <v>104</v>
      </c>
      <c r="F18" s="296">
        <v>107</v>
      </c>
      <c r="G18" s="296">
        <v>118</v>
      </c>
      <c r="H18" s="296">
        <v>126</v>
      </c>
      <c r="I18" s="296">
        <v>139</v>
      </c>
      <c r="J18" s="296">
        <v>138</v>
      </c>
      <c r="K18" s="296">
        <v>133.19999999999999</v>
      </c>
      <c r="L18" s="296">
        <v>134</v>
      </c>
      <c r="M18" s="296">
        <v>132.5</v>
      </c>
      <c r="N18" s="296">
        <v>146.6</v>
      </c>
      <c r="O18" s="296">
        <v>141.5</v>
      </c>
      <c r="P18" s="296">
        <v>152.86000000000001</v>
      </c>
      <c r="Q18" s="296">
        <v>162.34</v>
      </c>
      <c r="R18" s="296">
        <v>151.22</v>
      </c>
      <c r="S18" s="296">
        <v>147.31</v>
      </c>
      <c r="T18" s="296">
        <v>148.63</v>
      </c>
      <c r="U18" s="296">
        <v>144.1</v>
      </c>
      <c r="V18" s="296">
        <v>152.26</v>
      </c>
      <c r="W18" s="296">
        <v>152.1</v>
      </c>
      <c r="X18" s="296">
        <v>151.02000000000001</v>
      </c>
      <c r="Y18" s="296">
        <v>156.02000000000001</v>
      </c>
      <c r="Z18" s="296">
        <v>153.74</v>
      </c>
      <c r="AA18" s="296">
        <v>163.27000000000001</v>
      </c>
      <c r="AB18" s="296">
        <v>164.64</v>
      </c>
      <c r="AC18" s="296">
        <v>165.3</v>
      </c>
      <c r="AD18" s="296">
        <v>186.02</v>
      </c>
      <c r="AE18" s="296">
        <v>216.39</v>
      </c>
      <c r="AF18" s="296">
        <v>228.08</v>
      </c>
      <c r="AG18" s="296">
        <v>238.76</v>
      </c>
      <c r="AH18" s="296">
        <v>275.16000000000003</v>
      </c>
      <c r="AI18" s="296">
        <v>298.14</v>
      </c>
      <c r="AJ18" s="684">
        <f t="shared" si="6"/>
        <v>8.3515045791539233</v>
      </c>
      <c r="AK18" s="543">
        <f t="shared" si="7"/>
        <v>6.6900693328319605</v>
      </c>
      <c r="AL18" s="707"/>
    </row>
    <row r="19" spans="1:38" ht="18" customHeight="1" thickBot="1">
      <c r="A19" s="9" t="str">
        <f t="shared" si="8"/>
        <v>LV_D1110A_PRO</v>
      </c>
      <c r="B19" s="320" t="s">
        <v>14</v>
      </c>
      <c r="C19" s="320" t="s">
        <v>43</v>
      </c>
      <c r="D19" s="296">
        <v>1891.9</v>
      </c>
      <c r="E19" s="296">
        <v>1739.2</v>
      </c>
      <c r="F19" s="296">
        <v>1476.4</v>
      </c>
      <c r="G19" s="296">
        <v>1155.7</v>
      </c>
      <c r="H19" s="296">
        <v>999.6</v>
      </c>
      <c r="I19" s="296">
        <v>943.9</v>
      </c>
      <c r="J19" s="296">
        <v>920.6</v>
      </c>
      <c r="K19" s="296">
        <v>985.8</v>
      </c>
      <c r="L19" s="296">
        <v>948.1</v>
      </c>
      <c r="M19" s="296">
        <v>797</v>
      </c>
      <c r="N19" s="296">
        <v>823</v>
      </c>
      <c r="O19" s="296">
        <v>846</v>
      </c>
      <c r="P19" s="296">
        <v>811.5</v>
      </c>
      <c r="Q19" s="296">
        <v>783.1</v>
      </c>
      <c r="R19" s="296">
        <v>784</v>
      </c>
      <c r="S19" s="296">
        <v>806.8</v>
      </c>
      <c r="T19" s="296">
        <v>812.1</v>
      </c>
      <c r="U19" s="296">
        <v>838.4</v>
      </c>
      <c r="V19" s="296">
        <v>832.1</v>
      </c>
      <c r="W19" s="296">
        <v>828.1</v>
      </c>
      <c r="X19" s="296">
        <v>830.9</v>
      </c>
      <c r="Y19" s="296">
        <v>841.7</v>
      </c>
      <c r="Z19" s="296">
        <v>870.6</v>
      </c>
      <c r="AA19" s="296">
        <v>912</v>
      </c>
      <c r="AB19" s="296">
        <v>968.9</v>
      </c>
      <c r="AC19" s="296">
        <v>975.4</v>
      </c>
      <c r="AD19" s="296">
        <v>983.5</v>
      </c>
      <c r="AE19" s="296">
        <v>998</v>
      </c>
      <c r="AF19" s="296">
        <v>980.2</v>
      </c>
      <c r="AG19" s="296">
        <v>978.9</v>
      </c>
      <c r="AH19" s="296">
        <v>988.2</v>
      </c>
      <c r="AI19" s="296">
        <v>990.31</v>
      </c>
      <c r="AJ19" s="684">
        <f t="shared" si="6"/>
        <v>0.21351953045940508</v>
      </c>
      <c r="AK19" s="543">
        <f t="shared" si="7"/>
        <v>1.6392340902966707</v>
      </c>
      <c r="AL19" s="707"/>
    </row>
    <row r="20" spans="1:38" ht="18" customHeight="1" thickBot="1">
      <c r="A20" s="9" t="str">
        <f t="shared" si="8"/>
        <v>LT_D1110A_PRO</v>
      </c>
      <c r="B20" s="320" t="s">
        <v>15</v>
      </c>
      <c r="C20" s="320" t="s">
        <v>44</v>
      </c>
      <c r="D20" s="296">
        <v>3155</v>
      </c>
      <c r="E20" s="296">
        <v>2913.4</v>
      </c>
      <c r="F20" s="296">
        <v>2417.1999999999998</v>
      </c>
      <c r="G20" s="296">
        <v>2060</v>
      </c>
      <c r="H20" s="296">
        <v>1891</v>
      </c>
      <c r="I20" s="296">
        <v>1809.5</v>
      </c>
      <c r="J20" s="296">
        <v>1820.4</v>
      </c>
      <c r="K20" s="296">
        <v>1937.2</v>
      </c>
      <c r="L20" s="296">
        <v>1915.1</v>
      </c>
      <c r="M20" s="296">
        <v>1701.9</v>
      </c>
      <c r="N20" s="296">
        <v>1713</v>
      </c>
      <c r="O20" s="296">
        <v>1718.4</v>
      </c>
      <c r="P20" s="296">
        <v>1764.9</v>
      </c>
      <c r="Q20" s="296">
        <v>1788.7</v>
      </c>
      <c r="R20" s="296">
        <v>1841.7</v>
      </c>
      <c r="S20" s="296">
        <v>1853.6</v>
      </c>
      <c r="T20" s="296">
        <v>1884.6</v>
      </c>
      <c r="U20" s="296">
        <v>1931.2</v>
      </c>
      <c r="V20" s="296">
        <v>1879.12</v>
      </c>
      <c r="W20" s="296">
        <v>1786.95</v>
      </c>
      <c r="X20" s="296">
        <v>1732.51</v>
      </c>
      <c r="Y20" s="296">
        <v>1782.32</v>
      </c>
      <c r="Z20" s="296">
        <v>1774.53</v>
      </c>
      <c r="AA20" s="296">
        <v>1719.51</v>
      </c>
      <c r="AB20" s="296">
        <v>1791.13</v>
      </c>
      <c r="AC20" s="296">
        <v>1734.73</v>
      </c>
      <c r="AD20" s="296">
        <v>1623.87</v>
      </c>
      <c r="AE20" s="296">
        <v>1566.65</v>
      </c>
      <c r="AF20" s="296">
        <v>1568.01</v>
      </c>
      <c r="AG20" s="296">
        <v>1547.43</v>
      </c>
      <c r="AH20" s="296">
        <v>1488</v>
      </c>
      <c r="AI20" s="296">
        <v>1473.28</v>
      </c>
      <c r="AJ20" s="684">
        <f t="shared" si="6"/>
        <v>-0.98924731182795655</v>
      </c>
      <c r="AK20" s="543">
        <f t="shared" si="7"/>
        <v>-1.8862305476776697</v>
      </c>
      <c r="AL20" s="707"/>
    </row>
    <row r="21" spans="1:38" ht="18" customHeight="1" thickBot="1">
      <c r="A21" s="9" t="str">
        <f t="shared" si="8"/>
        <v>LU_D1110A_PRO</v>
      </c>
      <c r="B21" s="320" t="s">
        <v>16</v>
      </c>
      <c r="C21" s="320" t="s">
        <v>45</v>
      </c>
      <c r="D21" s="314" t="s">
        <v>901</v>
      </c>
      <c r="E21" s="314" t="s">
        <v>901</v>
      </c>
      <c r="F21" s="314" t="s">
        <v>901</v>
      </c>
      <c r="G21" s="314" t="s">
        <v>901</v>
      </c>
      <c r="H21" s="314" t="s">
        <v>901</v>
      </c>
      <c r="I21" s="314" t="s">
        <v>901</v>
      </c>
      <c r="J21" s="314" t="s">
        <v>901</v>
      </c>
      <c r="K21" s="314" t="s">
        <v>901</v>
      </c>
      <c r="L21" s="314" t="s">
        <v>901</v>
      </c>
      <c r="M21" s="314" t="s">
        <v>901</v>
      </c>
      <c r="N21" s="314" t="s">
        <v>901</v>
      </c>
      <c r="O21" s="314" t="s">
        <v>901</v>
      </c>
      <c r="P21" s="314" t="s">
        <v>901</v>
      </c>
      <c r="Q21" s="314" t="s">
        <v>901</v>
      </c>
      <c r="R21" s="314" t="s">
        <v>901</v>
      </c>
      <c r="S21" s="314" t="s">
        <v>901</v>
      </c>
      <c r="T21" s="314" t="s">
        <v>901</v>
      </c>
      <c r="U21" s="314" t="s">
        <v>901</v>
      </c>
      <c r="V21" s="314" t="s">
        <v>901</v>
      </c>
      <c r="W21" s="314" t="s">
        <v>901</v>
      </c>
      <c r="X21" s="314" t="s">
        <v>901</v>
      </c>
      <c r="Y21" s="314" t="s">
        <v>901</v>
      </c>
      <c r="Z21" s="314" t="s">
        <v>901</v>
      </c>
      <c r="AA21" s="314" t="s">
        <v>901</v>
      </c>
      <c r="AB21" s="314" t="s">
        <v>901</v>
      </c>
      <c r="AC21" s="314" t="s">
        <v>901</v>
      </c>
      <c r="AD21" s="314" t="s">
        <v>901</v>
      </c>
      <c r="AE21" s="314" t="s">
        <v>901</v>
      </c>
      <c r="AF21" s="314" t="s">
        <v>901</v>
      </c>
      <c r="AG21" s="314" t="s">
        <v>901</v>
      </c>
      <c r="AH21" s="314" t="s">
        <v>901</v>
      </c>
      <c r="AI21" s="314" t="s">
        <v>901</v>
      </c>
      <c r="AJ21" s="685" t="s">
        <v>901</v>
      </c>
      <c r="AK21" s="704" t="s">
        <v>901</v>
      </c>
      <c r="AL21" s="707"/>
    </row>
    <row r="22" spans="1:38" ht="18" customHeight="1" thickBot="1">
      <c r="A22" s="9" t="str">
        <f t="shared" si="8"/>
        <v>HU_D1110A_PRO</v>
      </c>
      <c r="B22" s="320" t="s">
        <v>17</v>
      </c>
      <c r="C22" s="320" t="s">
        <v>46</v>
      </c>
      <c r="D22" s="296">
        <v>2837.6</v>
      </c>
      <c r="E22" s="296">
        <v>2482.88</v>
      </c>
      <c r="F22" s="296">
        <v>2294.42</v>
      </c>
      <c r="G22" s="296">
        <v>2074.0300000000002</v>
      </c>
      <c r="H22" s="296">
        <v>1928.91</v>
      </c>
      <c r="I22" s="296">
        <v>1971.43</v>
      </c>
      <c r="J22" s="296">
        <v>1969.89</v>
      </c>
      <c r="K22" s="296">
        <v>1983.45</v>
      </c>
      <c r="L22" s="296">
        <v>2100.42</v>
      </c>
      <c r="M22" s="296">
        <v>2099.6999999999998</v>
      </c>
      <c r="N22" s="296">
        <v>2136.7800000000002</v>
      </c>
      <c r="O22" s="296">
        <v>2135.85</v>
      </c>
      <c r="P22" s="296">
        <v>2123.63</v>
      </c>
      <c r="Q22" s="296">
        <v>2030.69</v>
      </c>
      <c r="R22" s="296">
        <v>1894.61</v>
      </c>
      <c r="S22" s="296">
        <v>1928.74</v>
      </c>
      <c r="T22" s="296">
        <v>1844.07</v>
      </c>
      <c r="U22" s="296">
        <v>1842.25</v>
      </c>
      <c r="V22" s="296">
        <v>1840.49</v>
      </c>
      <c r="W22" s="296">
        <v>1758.22</v>
      </c>
      <c r="X22" s="296">
        <v>1684.92</v>
      </c>
      <c r="Y22" s="296">
        <v>1712.48</v>
      </c>
      <c r="Z22" s="296">
        <v>1812.85</v>
      </c>
      <c r="AA22" s="296">
        <v>1772.76</v>
      </c>
      <c r="AB22" s="296">
        <v>1875.72</v>
      </c>
      <c r="AC22" s="296">
        <v>1941.33</v>
      </c>
      <c r="AD22" s="296">
        <v>1918.23</v>
      </c>
      <c r="AE22" s="296">
        <v>1967.5</v>
      </c>
      <c r="AF22" s="296">
        <v>1948.83</v>
      </c>
      <c r="AG22" s="296">
        <v>1962.78</v>
      </c>
      <c r="AH22" s="296">
        <v>2014.33</v>
      </c>
      <c r="AI22" s="296">
        <v>2080.23</v>
      </c>
      <c r="AJ22" s="684">
        <f t="shared" si="6"/>
        <v>3.2715592777747382</v>
      </c>
      <c r="AK22" s="543">
        <f t="shared" si="7"/>
        <v>1.9644039215613196</v>
      </c>
      <c r="AL22" s="707"/>
    </row>
    <row r="23" spans="1:38" ht="18" customHeight="1" thickBot="1">
      <c r="A23" s="9" t="str">
        <f t="shared" si="8"/>
        <v>MT_D1110A_PRO</v>
      </c>
      <c r="B23" s="320" t="s">
        <v>18</v>
      </c>
      <c r="C23" s="320" t="s">
        <v>47</v>
      </c>
      <c r="D23" s="296">
        <v>34.409999999999997</v>
      </c>
      <c r="E23" s="296">
        <v>35.33</v>
      </c>
      <c r="F23" s="296">
        <v>38.21</v>
      </c>
      <c r="G23" s="296">
        <v>39</v>
      </c>
      <c r="H23" s="296">
        <v>38.950000000000003</v>
      </c>
      <c r="I23" s="296">
        <v>42.5</v>
      </c>
      <c r="J23" s="296">
        <v>43.5</v>
      </c>
      <c r="K23" s="296">
        <v>46</v>
      </c>
      <c r="L23" s="296">
        <v>46.9</v>
      </c>
      <c r="M23" s="296">
        <v>46</v>
      </c>
      <c r="N23" s="296">
        <v>45.3</v>
      </c>
      <c r="O23" s="296">
        <v>45.1</v>
      </c>
      <c r="P23" s="296">
        <v>42.51</v>
      </c>
      <c r="Q23" s="296">
        <v>40.020000000000003</v>
      </c>
      <c r="R23" s="296">
        <v>41.99</v>
      </c>
      <c r="S23" s="296">
        <v>41.47</v>
      </c>
      <c r="T23" s="296">
        <v>41.02</v>
      </c>
      <c r="U23" s="296">
        <v>40.590000000000003</v>
      </c>
      <c r="V23" s="296">
        <v>39.909999999999997</v>
      </c>
      <c r="W23" s="314">
        <v>39.909999999999997</v>
      </c>
      <c r="X23" s="314">
        <v>39.909999999999997</v>
      </c>
      <c r="Y23" s="314">
        <v>39.909999999999997</v>
      </c>
      <c r="Z23" s="314">
        <v>39.909999999999997</v>
      </c>
      <c r="AA23" s="296">
        <v>40.92</v>
      </c>
      <c r="AB23" s="296">
        <v>42.77</v>
      </c>
      <c r="AC23" s="296">
        <v>41.57</v>
      </c>
      <c r="AD23" s="296">
        <v>43.13</v>
      </c>
      <c r="AE23" s="296">
        <v>41.03</v>
      </c>
      <c r="AF23" s="296">
        <v>40.409999999999997</v>
      </c>
      <c r="AG23" s="296">
        <v>41.27</v>
      </c>
      <c r="AH23" s="296">
        <v>42.11</v>
      </c>
      <c r="AI23" s="296">
        <v>39.54</v>
      </c>
      <c r="AJ23" s="684">
        <f t="shared" si="6"/>
        <v>-6.1030634053668926</v>
      </c>
      <c r="AK23" s="543">
        <f t="shared" si="7"/>
        <v>-9.3097650403917154E-2</v>
      </c>
      <c r="AL23" s="707"/>
    </row>
    <row r="24" spans="1:38" ht="18" customHeight="1" thickBot="1">
      <c r="A24" s="9" t="str">
        <f t="shared" si="8"/>
        <v>NL_D1110A_PRO</v>
      </c>
      <c r="B24" s="320" t="s">
        <v>19</v>
      </c>
      <c r="C24" s="320" t="s">
        <v>48</v>
      </c>
      <c r="D24" s="296">
        <v>11285</v>
      </c>
      <c r="E24" s="296">
        <v>11047</v>
      </c>
      <c r="F24" s="296">
        <v>10901</v>
      </c>
      <c r="G24" s="296">
        <v>10951</v>
      </c>
      <c r="H24" s="296">
        <v>10963</v>
      </c>
      <c r="I24" s="296">
        <v>11295</v>
      </c>
      <c r="J24" s="296">
        <v>11013</v>
      </c>
      <c r="K24" s="296">
        <v>10921</v>
      </c>
      <c r="L24" s="296">
        <v>10995</v>
      </c>
      <c r="M24" s="296">
        <v>11174</v>
      </c>
      <c r="N24" s="296">
        <v>10966</v>
      </c>
      <c r="O24" s="296">
        <v>11291.21</v>
      </c>
      <c r="P24" s="296">
        <v>10677</v>
      </c>
      <c r="Q24" s="296">
        <v>11074.96</v>
      </c>
      <c r="R24" s="296">
        <v>10904.66</v>
      </c>
      <c r="S24" s="296">
        <v>10845.53</v>
      </c>
      <c r="T24" s="296">
        <v>10994.74</v>
      </c>
      <c r="U24" s="296">
        <v>11128.36</v>
      </c>
      <c r="V24" s="296">
        <v>11620.46</v>
      </c>
      <c r="W24" s="296">
        <v>11791.36</v>
      </c>
      <c r="X24" s="296">
        <v>11940.52</v>
      </c>
      <c r="Y24" s="296">
        <v>11850.72</v>
      </c>
      <c r="Z24" s="296">
        <v>11880.95</v>
      </c>
      <c r="AA24" s="296">
        <v>12407.69</v>
      </c>
      <c r="AB24" s="296">
        <v>12660.35</v>
      </c>
      <c r="AC24" s="296">
        <v>13522.12</v>
      </c>
      <c r="AD24" s="296">
        <v>14531</v>
      </c>
      <c r="AE24" s="296">
        <v>14501</v>
      </c>
      <c r="AF24" s="296">
        <v>14090</v>
      </c>
      <c r="AG24" s="296">
        <v>14555</v>
      </c>
      <c r="AH24" s="296">
        <v>14522</v>
      </c>
      <c r="AI24" s="296">
        <v>14217.25</v>
      </c>
      <c r="AJ24" s="684">
        <f t="shared" si="6"/>
        <v>-2.0985401459854058</v>
      </c>
      <c r="AK24" s="543">
        <f t="shared" si="7"/>
        <v>1.8373492232269806</v>
      </c>
      <c r="AL24" s="707"/>
    </row>
    <row r="25" spans="1:38" ht="18" customHeight="1" thickBot="1">
      <c r="A25" s="9" t="str">
        <f t="shared" si="8"/>
        <v>AT_D1110A_PRO</v>
      </c>
      <c r="B25" s="320" t="s">
        <v>20</v>
      </c>
      <c r="C25" s="320" t="s">
        <v>49</v>
      </c>
      <c r="D25" s="296">
        <v>3350</v>
      </c>
      <c r="E25" s="296">
        <v>3330</v>
      </c>
      <c r="F25" s="296">
        <v>3287</v>
      </c>
      <c r="G25" s="296">
        <v>3270</v>
      </c>
      <c r="H25" s="296">
        <v>3278</v>
      </c>
      <c r="I25" s="296">
        <v>2948.2</v>
      </c>
      <c r="J25" s="296">
        <v>2956.6</v>
      </c>
      <c r="K25" s="296">
        <v>3015</v>
      </c>
      <c r="L25" s="296">
        <v>3042.6</v>
      </c>
      <c r="M25" s="296">
        <v>3131.9</v>
      </c>
      <c r="N25" s="296">
        <v>3233.1</v>
      </c>
      <c r="O25" s="296">
        <v>3299.6</v>
      </c>
      <c r="P25" s="296">
        <v>3292.2</v>
      </c>
      <c r="Q25" s="296">
        <v>3229.9</v>
      </c>
      <c r="R25" s="296">
        <v>3137.3</v>
      </c>
      <c r="S25" s="296">
        <v>3113.7</v>
      </c>
      <c r="T25" s="296">
        <v>3146.7</v>
      </c>
      <c r="U25" s="296">
        <v>3155.1</v>
      </c>
      <c r="V25" s="296">
        <v>3195.9</v>
      </c>
      <c r="W25" s="296">
        <v>3229.8</v>
      </c>
      <c r="X25" s="296">
        <v>3257.7</v>
      </c>
      <c r="Y25" s="296">
        <v>3307.13</v>
      </c>
      <c r="Z25" s="296">
        <v>3382.1</v>
      </c>
      <c r="AA25" s="296">
        <v>3393.06</v>
      </c>
      <c r="AB25" s="296">
        <v>3493.86</v>
      </c>
      <c r="AC25" s="296">
        <v>3537.76</v>
      </c>
      <c r="AD25" s="296">
        <v>3627.61</v>
      </c>
      <c r="AE25" s="296">
        <v>3712.73</v>
      </c>
      <c r="AF25" s="296">
        <v>3821.19</v>
      </c>
      <c r="AG25" s="296">
        <v>3781.34</v>
      </c>
      <c r="AH25" s="296">
        <v>3815.47</v>
      </c>
      <c r="AI25" s="296">
        <v>3830.14</v>
      </c>
      <c r="AJ25" s="684">
        <f t="shared" si="6"/>
        <v>0.38448736328682287</v>
      </c>
      <c r="AK25" s="543">
        <f t="shared" si="7"/>
        <v>1.4790372114335204</v>
      </c>
      <c r="AL25" s="707"/>
    </row>
    <row r="26" spans="1:38" ht="18" customHeight="1" thickBot="1">
      <c r="A26" s="9" t="str">
        <f t="shared" si="8"/>
        <v>PL_D1110A_PRO</v>
      </c>
      <c r="B26" s="320" t="s">
        <v>21</v>
      </c>
      <c r="C26" s="320" t="s">
        <v>50</v>
      </c>
      <c r="D26" s="296">
        <v>15832</v>
      </c>
      <c r="E26" s="296">
        <v>14443</v>
      </c>
      <c r="F26" s="296">
        <v>13153</v>
      </c>
      <c r="G26" s="296">
        <v>12639</v>
      </c>
      <c r="H26" s="296">
        <v>12222</v>
      </c>
      <c r="I26" s="296">
        <v>11642</v>
      </c>
      <c r="J26" s="296">
        <v>11696</v>
      </c>
      <c r="K26" s="296">
        <v>12123</v>
      </c>
      <c r="L26" s="296">
        <v>12596</v>
      </c>
      <c r="M26" s="296">
        <v>12272</v>
      </c>
      <c r="N26" s="296">
        <v>11889</v>
      </c>
      <c r="O26" s="296">
        <v>11884</v>
      </c>
      <c r="P26" s="296">
        <v>11873</v>
      </c>
      <c r="Q26" s="296">
        <v>11892</v>
      </c>
      <c r="R26" s="296">
        <v>11822</v>
      </c>
      <c r="S26" s="296">
        <v>11923</v>
      </c>
      <c r="T26" s="296">
        <v>11982</v>
      </c>
      <c r="U26" s="296">
        <v>12096</v>
      </c>
      <c r="V26" s="296">
        <v>12425</v>
      </c>
      <c r="W26" s="296">
        <v>12447</v>
      </c>
      <c r="X26" s="296">
        <v>12279</v>
      </c>
      <c r="Y26" s="296">
        <v>12414</v>
      </c>
      <c r="Z26" s="296">
        <v>12668</v>
      </c>
      <c r="AA26" s="296">
        <v>12718</v>
      </c>
      <c r="AB26" s="296">
        <v>12986</v>
      </c>
      <c r="AC26" s="296">
        <v>13236.23</v>
      </c>
      <c r="AD26" s="296">
        <v>13244.17</v>
      </c>
      <c r="AE26" s="296">
        <v>13694.47</v>
      </c>
      <c r="AF26" s="296">
        <v>14171.15</v>
      </c>
      <c r="AG26" s="296">
        <v>14502.76</v>
      </c>
      <c r="AH26" s="296">
        <v>14821.82</v>
      </c>
      <c r="AI26" s="296">
        <v>14881.11</v>
      </c>
      <c r="AJ26" s="684">
        <f t="shared" si="6"/>
        <v>0.40001835132257302</v>
      </c>
      <c r="AK26" s="543">
        <f t="shared" si="7"/>
        <v>1.8292062733813896</v>
      </c>
      <c r="AL26" s="707"/>
    </row>
    <row r="27" spans="1:38" ht="18" customHeight="1" thickBot="1">
      <c r="A27" s="9" t="str">
        <f t="shared" si="8"/>
        <v>PT_D1110A_PRO</v>
      </c>
      <c r="B27" s="320" t="s">
        <v>22</v>
      </c>
      <c r="C27" s="320" t="s">
        <v>51</v>
      </c>
      <c r="D27" s="296">
        <v>1694</v>
      </c>
      <c r="E27" s="296">
        <v>1696</v>
      </c>
      <c r="F27" s="296">
        <v>1681</v>
      </c>
      <c r="G27" s="296">
        <v>1587</v>
      </c>
      <c r="H27" s="296">
        <v>1638</v>
      </c>
      <c r="I27" s="296">
        <v>1760</v>
      </c>
      <c r="J27" s="296">
        <v>1785</v>
      </c>
      <c r="K27" s="296">
        <v>1814</v>
      </c>
      <c r="L27" s="296">
        <v>1850</v>
      </c>
      <c r="M27" s="296">
        <v>2040</v>
      </c>
      <c r="N27" s="296">
        <v>2060.1999999999998</v>
      </c>
      <c r="O27" s="296">
        <v>1983.21</v>
      </c>
      <c r="P27" s="296">
        <v>2102.96</v>
      </c>
      <c r="Q27" s="296">
        <v>1951.93</v>
      </c>
      <c r="R27" s="296">
        <v>2010.11</v>
      </c>
      <c r="S27" s="296">
        <v>2061.21</v>
      </c>
      <c r="T27" s="296">
        <v>1983.76</v>
      </c>
      <c r="U27" s="296">
        <v>1968.63</v>
      </c>
      <c r="V27" s="296">
        <v>2021.69</v>
      </c>
      <c r="W27" s="296">
        <v>1998.74</v>
      </c>
      <c r="X27" s="296">
        <v>1918.25</v>
      </c>
      <c r="Y27" s="296">
        <v>1918.52</v>
      </c>
      <c r="Z27" s="296">
        <v>1938.13</v>
      </c>
      <c r="AA27" s="296">
        <v>1847.98</v>
      </c>
      <c r="AB27" s="296">
        <v>1942.78</v>
      </c>
      <c r="AC27" s="296">
        <v>2013.78</v>
      </c>
      <c r="AD27" s="296">
        <v>1922.97</v>
      </c>
      <c r="AE27" s="296">
        <v>1921.21</v>
      </c>
      <c r="AF27" s="296">
        <v>1939.67</v>
      </c>
      <c r="AG27" s="296">
        <v>1975.49</v>
      </c>
      <c r="AH27" s="296">
        <v>1993.61</v>
      </c>
      <c r="AI27" s="296">
        <v>1995.55</v>
      </c>
      <c r="AJ27" s="684">
        <f t="shared" si="6"/>
        <v>9.7310908352188363E-2</v>
      </c>
      <c r="AK27" s="543">
        <f t="shared" si="7"/>
        <v>0.39443230584714772</v>
      </c>
      <c r="AL27" s="707"/>
    </row>
    <row r="28" spans="1:38" s="13" customFormat="1" ht="18" customHeight="1" thickBot="1">
      <c r="A28" s="9" t="str">
        <f t="shared" si="8"/>
        <v>RO_D1110A_PRO</v>
      </c>
      <c r="B28" s="320" t="s">
        <v>23</v>
      </c>
      <c r="C28" s="320" t="s">
        <v>52</v>
      </c>
      <c r="D28" s="296">
        <v>4156</v>
      </c>
      <c r="E28" s="296">
        <v>4312</v>
      </c>
      <c r="F28" s="296">
        <v>4235</v>
      </c>
      <c r="G28" s="296">
        <v>4486</v>
      </c>
      <c r="H28" s="296">
        <v>5117</v>
      </c>
      <c r="I28" s="296">
        <v>5446</v>
      </c>
      <c r="J28" s="296">
        <v>5513</v>
      </c>
      <c r="K28" s="296">
        <v>5421</v>
      </c>
      <c r="L28" s="296">
        <v>5248</v>
      </c>
      <c r="M28" s="296">
        <v>5076</v>
      </c>
      <c r="N28" s="296">
        <v>5002</v>
      </c>
      <c r="O28" s="296">
        <v>5159</v>
      </c>
      <c r="P28" s="314">
        <v>5025.5531479090014</v>
      </c>
      <c r="Q28" s="314">
        <v>5026.4629589310252</v>
      </c>
      <c r="R28" s="296">
        <v>5024</v>
      </c>
      <c r="S28" s="296">
        <v>4977</v>
      </c>
      <c r="T28" s="296">
        <v>5285</v>
      </c>
      <c r="U28" s="296">
        <v>4997</v>
      </c>
      <c r="V28" s="296">
        <v>4854</v>
      </c>
      <c r="W28" s="296">
        <v>4654</v>
      </c>
      <c r="X28" s="296">
        <v>4500</v>
      </c>
      <c r="Y28" s="296">
        <v>4075</v>
      </c>
      <c r="Z28" s="296">
        <v>3881</v>
      </c>
      <c r="AA28" s="296">
        <v>3966</v>
      </c>
      <c r="AB28" s="296">
        <v>4101</v>
      </c>
      <c r="AC28" s="296">
        <v>3981</v>
      </c>
      <c r="AD28" s="296">
        <v>3934</v>
      </c>
      <c r="AE28" s="296">
        <v>3797.7</v>
      </c>
      <c r="AF28" s="296">
        <v>3797.6</v>
      </c>
      <c r="AG28" s="296">
        <v>3663.2</v>
      </c>
      <c r="AH28" s="296">
        <v>3679.6</v>
      </c>
      <c r="AI28" s="296">
        <v>3637</v>
      </c>
      <c r="AJ28" s="684">
        <f t="shared" si="6"/>
        <v>-1.1577345363626423</v>
      </c>
      <c r="AK28" s="543">
        <f t="shared" si="7"/>
        <v>-1.1306750810416211</v>
      </c>
      <c r="AL28" s="708"/>
    </row>
    <row r="29" spans="1:38" ht="18" customHeight="1" thickBot="1">
      <c r="A29" s="9" t="str">
        <f t="shared" si="8"/>
        <v>SI_D1110A_PRO</v>
      </c>
      <c r="B29" s="320" t="s">
        <v>24</v>
      </c>
      <c r="C29" s="320" t="s">
        <v>53</v>
      </c>
      <c r="D29" s="296">
        <v>579</v>
      </c>
      <c r="E29" s="296">
        <v>624</v>
      </c>
      <c r="F29" s="296">
        <v>533</v>
      </c>
      <c r="G29" s="296">
        <v>533</v>
      </c>
      <c r="H29" s="296">
        <v>559</v>
      </c>
      <c r="I29" s="296">
        <v>608</v>
      </c>
      <c r="J29" s="296">
        <v>593</v>
      </c>
      <c r="K29" s="296">
        <v>587</v>
      </c>
      <c r="L29" s="296">
        <v>599</v>
      </c>
      <c r="M29" s="296">
        <v>634</v>
      </c>
      <c r="N29" s="296">
        <v>649</v>
      </c>
      <c r="O29" s="296">
        <v>653</v>
      </c>
      <c r="P29" s="296">
        <v>686</v>
      </c>
      <c r="Q29" s="296">
        <v>664.4</v>
      </c>
      <c r="R29" s="296">
        <v>650.4</v>
      </c>
      <c r="S29" s="296">
        <v>659.03</v>
      </c>
      <c r="T29" s="296">
        <v>642.26</v>
      </c>
      <c r="U29" s="296">
        <v>666.47</v>
      </c>
      <c r="V29" s="296">
        <v>653.67999999999995</v>
      </c>
      <c r="W29" s="296">
        <v>625.52</v>
      </c>
      <c r="X29" s="296">
        <v>603.92999999999995</v>
      </c>
      <c r="Y29" s="296">
        <v>601.59</v>
      </c>
      <c r="Z29" s="296">
        <v>620.94000000000005</v>
      </c>
      <c r="AA29" s="296">
        <v>595.5</v>
      </c>
      <c r="AB29" s="296">
        <v>616.58000000000004</v>
      </c>
      <c r="AC29" s="296">
        <v>631.66999999999996</v>
      </c>
      <c r="AD29" s="296">
        <v>649.67999999999995</v>
      </c>
      <c r="AE29" s="296">
        <v>647.99</v>
      </c>
      <c r="AF29" s="296">
        <v>628.92999999999995</v>
      </c>
      <c r="AG29" s="296">
        <v>623.02</v>
      </c>
      <c r="AH29" s="296">
        <v>630.65</v>
      </c>
      <c r="AI29" s="296">
        <v>639.92999999999995</v>
      </c>
      <c r="AJ29" s="684">
        <f t="shared" si="6"/>
        <v>1.4714976611432506</v>
      </c>
      <c r="AK29" s="543">
        <f t="shared" si="7"/>
        <v>0.61973893635516308</v>
      </c>
      <c r="AL29" s="707"/>
    </row>
    <row r="30" spans="1:38" ht="18" customHeight="1" thickBot="1">
      <c r="A30" s="9" t="str">
        <f t="shared" si="8"/>
        <v>SK_D1110A_PRO</v>
      </c>
      <c r="B30" s="320" t="s">
        <v>25</v>
      </c>
      <c r="C30" s="320" t="s">
        <v>54</v>
      </c>
      <c r="D30" s="296">
        <v>1977</v>
      </c>
      <c r="E30" s="296">
        <v>1572</v>
      </c>
      <c r="F30" s="296">
        <v>1371</v>
      </c>
      <c r="G30" s="296">
        <v>1251</v>
      </c>
      <c r="H30" s="296">
        <v>1189</v>
      </c>
      <c r="I30" s="296">
        <v>1186</v>
      </c>
      <c r="J30" s="296">
        <v>1159</v>
      </c>
      <c r="K30" s="296">
        <v>1150</v>
      </c>
      <c r="L30" s="296">
        <v>1176</v>
      </c>
      <c r="M30" s="296">
        <v>1105</v>
      </c>
      <c r="N30" s="296">
        <v>1099</v>
      </c>
      <c r="O30" s="296">
        <v>1147</v>
      </c>
      <c r="P30" s="296">
        <v>1198</v>
      </c>
      <c r="Q30" s="296">
        <v>1142</v>
      </c>
      <c r="R30" s="296">
        <v>1079</v>
      </c>
      <c r="S30" s="296">
        <v>1099.83</v>
      </c>
      <c r="T30" s="296">
        <v>1091.74</v>
      </c>
      <c r="U30" s="296">
        <v>1074.6500000000001</v>
      </c>
      <c r="V30" s="296">
        <v>1057.3</v>
      </c>
      <c r="W30" s="296">
        <v>957.3</v>
      </c>
      <c r="X30" s="296">
        <v>918</v>
      </c>
      <c r="Y30" s="296">
        <v>928.32</v>
      </c>
      <c r="Z30" s="296">
        <v>932.71</v>
      </c>
      <c r="AA30" s="296">
        <v>911.96</v>
      </c>
      <c r="AB30" s="296">
        <v>930.71</v>
      </c>
      <c r="AC30" s="296">
        <v>930.98</v>
      </c>
      <c r="AD30" s="296">
        <v>905.26</v>
      </c>
      <c r="AE30" s="296">
        <v>911.73</v>
      </c>
      <c r="AF30" s="296">
        <v>904.62</v>
      </c>
      <c r="AG30" s="296">
        <v>904.26</v>
      </c>
      <c r="AH30" s="296">
        <v>917.69</v>
      </c>
      <c r="AI30" s="296">
        <v>902.64</v>
      </c>
      <c r="AJ30" s="684">
        <f t="shared" si="6"/>
        <v>-1.6399873595658754</v>
      </c>
      <c r="AK30" s="543">
        <f t="shared" si="7"/>
        <v>-0.28013387177149296</v>
      </c>
      <c r="AL30" s="707"/>
    </row>
    <row r="31" spans="1:38" ht="18" customHeight="1" thickBot="1">
      <c r="A31" s="9" t="str">
        <f t="shared" si="8"/>
        <v>FI_D1110A_PRO</v>
      </c>
      <c r="B31" s="320" t="s">
        <v>26</v>
      </c>
      <c r="C31" s="320" t="s">
        <v>55</v>
      </c>
      <c r="D31" s="296">
        <v>2811</v>
      </c>
      <c r="E31" s="296">
        <v>2551</v>
      </c>
      <c r="F31" s="296">
        <v>2471</v>
      </c>
      <c r="G31" s="296">
        <v>2457</v>
      </c>
      <c r="H31" s="296">
        <v>2507</v>
      </c>
      <c r="I31" s="296">
        <v>2467.6999999999998</v>
      </c>
      <c r="J31" s="296">
        <v>2431.1999999999998</v>
      </c>
      <c r="K31" s="296">
        <v>2462.8000000000002</v>
      </c>
      <c r="L31" s="296">
        <v>2447.3000000000002</v>
      </c>
      <c r="M31" s="296">
        <v>2475.34</v>
      </c>
      <c r="N31" s="296">
        <v>2523.6</v>
      </c>
      <c r="O31" s="296">
        <v>2529.6</v>
      </c>
      <c r="P31" s="296">
        <v>2532.0300000000002</v>
      </c>
      <c r="Q31" s="296">
        <v>2471.69</v>
      </c>
      <c r="R31" s="296">
        <v>2448.9</v>
      </c>
      <c r="S31" s="296">
        <v>2433.1999999999998</v>
      </c>
      <c r="T31" s="296">
        <v>2413</v>
      </c>
      <c r="U31" s="296">
        <v>2355.6</v>
      </c>
      <c r="V31" s="296">
        <v>2310.9</v>
      </c>
      <c r="W31" s="296">
        <v>2332</v>
      </c>
      <c r="X31" s="296">
        <v>2336.25</v>
      </c>
      <c r="Y31" s="296">
        <v>2300.73</v>
      </c>
      <c r="Z31" s="296">
        <v>2296.6799999999998</v>
      </c>
      <c r="AA31" s="296">
        <v>2327.8000000000002</v>
      </c>
      <c r="AB31" s="296">
        <v>2400.0100000000002</v>
      </c>
      <c r="AC31" s="296">
        <v>2436.7600000000002</v>
      </c>
      <c r="AD31" s="296">
        <v>2429.59</v>
      </c>
      <c r="AE31" s="296">
        <v>2405.7600000000002</v>
      </c>
      <c r="AF31" s="296">
        <v>2397.88</v>
      </c>
      <c r="AG31" s="296">
        <v>2374.36</v>
      </c>
      <c r="AH31" s="296">
        <v>2406.52</v>
      </c>
      <c r="AI31" s="296">
        <v>2314.85</v>
      </c>
      <c r="AJ31" s="684">
        <f t="shared" si="6"/>
        <v>-3.8092349118228896</v>
      </c>
      <c r="AK31" s="543">
        <f t="shared" si="7"/>
        <v>6.1202988801078995E-2</v>
      </c>
      <c r="AL31" s="707"/>
    </row>
    <row r="32" spans="1:38" ht="18" customHeight="1" thickBot="1">
      <c r="A32" s="9" t="str">
        <f t="shared" si="8"/>
        <v>SE_D1110A_PRO</v>
      </c>
      <c r="B32" s="320" t="s">
        <v>27</v>
      </c>
      <c r="C32" s="320" t="s">
        <v>56</v>
      </c>
      <c r="D32" s="296">
        <v>3508</v>
      </c>
      <c r="E32" s="296">
        <v>3200</v>
      </c>
      <c r="F32" s="296">
        <v>3200</v>
      </c>
      <c r="G32" s="296">
        <v>3352</v>
      </c>
      <c r="H32" s="296">
        <v>3421</v>
      </c>
      <c r="I32" s="296">
        <v>3304</v>
      </c>
      <c r="J32" s="296">
        <v>3316</v>
      </c>
      <c r="K32" s="296">
        <v>3334</v>
      </c>
      <c r="L32" s="296">
        <v>3331</v>
      </c>
      <c r="M32" s="296">
        <v>3350</v>
      </c>
      <c r="N32" s="296">
        <v>3348</v>
      </c>
      <c r="O32" s="296">
        <v>3339</v>
      </c>
      <c r="P32" s="296">
        <v>3274</v>
      </c>
      <c r="Q32" s="296">
        <v>3253</v>
      </c>
      <c r="R32" s="296">
        <v>3275</v>
      </c>
      <c r="S32" s="296">
        <v>3206</v>
      </c>
      <c r="T32" s="296">
        <v>3130.27</v>
      </c>
      <c r="U32" s="296">
        <v>2985.86</v>
      </c>
      <c r="V32" s="296">
        <v>2986.62</v>
      </c>
      <c r="W32" s="296">
        <v>2932.63</v>
      </c>
      <c r="X32" s="296">
        <v>2862.21</v>
      </c>
      <c r="Y32" s="296">
        <v>2850.4</v>
      </c>
      <c r="Z32" s="296">
        <v>2861.17</v>
      </c>
      <c r="AA32" s="296">
        <v>2869.58</v>
      </c>
      <c r="AB32" s="296">
        <v>2931.65</v>
      </c>
      <c r="AC32" s="296">
        <v>2933.16</v>
      </c>
      <c r="AD32" s="296">
        <v>2862.23</v>
      </c>
      <c r="AE32" s="296">
        <v>2816.66</v>
      </c>
      <c r="AF32" s="296">
        <v>2760.23</v>
      </c>
      <c r="AG32" s="296">
        <v>2704.39</v>
      </c>
      <c r="AH32" s="296">
        <v>2772.74</v>
      </c>
      <c r="AI32" s="296">
        <v>2782.22</v>
      </c>
      <c r="AJ32" s="684">
        <f t="shared" si="6"/>
        <v>0.34190006996688282</v>
      </c>
      <c r="AK32" s="543">
        <f t="shared" si="7"/>
        <v>-0.24180882167662565</v>
      </c>
      <c r="AL32" s="707"/>
    </row>
    <row r="33" spans="1:38" s="80" customFormat="1" ht="18" customHeight="1">
      <c r="B33" s="79" t="s">
        <v>996</v>
      </c>
      <c r="C33" s="79"/>
      <c r="D33" s="79"/>
      <c r="E33" s="79"/>
      <c r="F33" s="79"/>
      <c r="G33" s="79"/>
      <c r="H33" s="79"/>
      <c r="I33" s="79"/>
      <c r="J33" s="79"/>
      <c r="K33" s="79"/>
      <c r="L33" s="79"/>
      <c r="M33" s="79"/>
      <c r="N33" s="81"/>
      <c r="O33" s="81"/>
      <c r="P33" s="81"/>
      <c r="Q33" s="81"/>
      <c r="R33" s="82"/>
      <c r="S33" s="81"/>
      <c r="T33" s="81"/>
      <c r="U33" s="81"/>
      <c r="V33" s="81"/>
      <c r="W33" s="81"/>
      <c r="X33" s="81"/>
      <c r="Y33" s="81"/>
      <c r="Z33" s="81"/>
      <c r="AA33" s="81"/>
      <c r="AB33" s="81"/>
      <c r="AC33" s="81"/>
      <c r="AD33" s="81"/>
      <c r="AE33" s="81"/>
      <c r="AF33" s="81"/>
      <c r="AG33" s="81"/>
      <c r="AH33" s="81"/>
      <c r="AI33" s="81"/>
      <c r="AJ33" s="686"/>
      <c r="AK33" s="687"/>
      <c r="AL33" s="709"/>
    </row>
    <row r="34" spans="1:38" s="20" customFormat="1" ht="18" customHeight="1">
      <c r="B34" s="22"/>
      <c r="C34" s="34"/>
      <c r="D34" s="34"/>
      <c r="E34" s="34"/>
      <c r="F34" s="34"/>
      <c r="G34" s="34"/>
      <c r="H34" s="34"/>
      <c r="I34" s="34"/>
      <c r="J34" s="34"/>
      <c r="K34" s="34"/>
      <c r="L34" s="34"/>
      <c r="M34" s="34"/>
      <c r="N34" s="33"/>
      <c r="O34" s="33"/>
      <c r="P34" s="33"/>
      <c r="Q34" s="33"/>
      <c r="R34" s="33"/>
      <c r="S34" s="33"/>
      <c r="T34" s="33"/>
      <c r="U34" s="33"/>
      <c r="V34" s="33"/>
      <c r="W34" s="33"/>
      <c r="X34" s="33"/>
      <c r="Y34" s="33"/>
      <c r="Z34" s="33"/>
      <c r="AA34" s="33"/>
      <c r="AB34" s="33"/>
      <c r="AC34" s="33"/>
      <c r="AD34" s="33"/>
      <c r="AE34" s="33"/>
      <c r="AF34" s="33"/>
      <c r="AG34" s="33"/>
      <c r="AH34" s="33"/>
      <c r="AI34" s="33"/>
      <c r="AJ34" s="688"/>
      <c r="AK34" s="664"/>
      <c r="AL34" s="664"/>
    </row>
    <row r="35" spans="1:38" s="20" customFormat="1" ht="18" customHeight="1">
      <c r="B35" s="59" t="s">
        <v>1140</v>
      </c>
      <c r="C35" s="34"/>
      <c r="D35" s="34"/>
      <c r="E35" s="34"/>
      <c r="F35" s="34"/>
      <c r="G35" s="34"/>
      <c r="H35" s="34"/>
      <c r="I35" s="34"/>
      <c r="J35" s="34"/>
      <c r="K35" s="34"/>
      <c r="L35" s="34"/>
      <c r="M35" s="34"/>
      <c r="N35" s="33"/>
      <c r="O35" s="33"/>
      <c r="P35" s="33"/>
      <c r="Q35" s="33"/>
      <c r="R35" s="33"/>
      <c r="S35" s="33"/>
      <c r="T35" s="33"/>
      <c r="U35" s="33"/>
      <c r="V35" s="33"/>
      <c r="W35" s="33"/>
      <c r="X35" s="33"/>
      <c r="Y35" s="33"/>
      <c r="Z35" s="33"/>
      <c r="AA35" s="33"/>
      <c r="AB35" s="33"/>
      <c r="AC35" s="33"/>
      <c r="AD35" s="33"/>
      <c r="AE35" s="33"/>
      <c r="AF35" s="33"/>
      <c r="AG35" s="33"/>
      <c r="AH35" s="33"/>
      <c r="AI35" s="33"/>
      <c r="AJ35" s="688"/>
      <c r="AK35" s="664"/>
      <c r="AL35" s="664"/>
    </row>
    <row r="36" spans="1:38" ht="18" customHeight="1">
      <c r="B36" s="210"/>
      <c r="C36" s="211"/>
      <c r="D36" s="215" t="s">
        <v>1035</v>
      </c>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639" t="s">
        <v>58</v>
      </c>
      <c r="AK36" s="640" t="str">
        <f>AK$3</f>
        <v xml:space="preserve">Annual rate of change
</v>
      </c>
      <c r="AL36" s="707"/>
    </row>
    <row r="37" spans="1:38" ht="18" customHeight="1" thickBot="1">
      <c r="B37" s="210"/>
      <c r="C37" s="211"/>
      <c r="D37" s="203">
        <v>1990</v>
      </c>
      <c r="E37" s="378">
        <v>1991</v>
      </c>
      <c r="F37" s="379">
        <v>1992</v>
      </c>
      <c r="G37" s="378">
        <v>1993</v>
      </c>
      <c r="H37" s="203">
        <v>1994</v>
      </c>
      <c r="I37" s="378">
        <v>1995</v>
      </c>
      <c r="J37" s="379">
        <v>1996</v>
      </c>
      <c r="K37" s="378">
        <v>1997</v>
      </c>
      <c r="L37" s="203">
        <v>1998</v>
      </c>
      <c r="M37" s="203">
        <v>1999</v>
      </c>
      <c r="N37" s="203">
        <v>2000</v>
      </c>
      <c r="O37" s="378">
        <v>2001</v>
      </c>
      <c r="P37" s="203">
        <v>2002</v>
      </c>
      <c r="Q37" s="378">
        <v>2003</v>
      </c>
      <c r="R37" s="203">
        <v>2004</v>
      </c>
      <c r="S37" s="378">
        <v>2005</v>
      </c>
      <c r="T37" s="203">
        <v>2006</v>
      </c>
      <c r="U37" s="378">
        <v>2007</v>
      </c>
      <c r="V37" s="203">
        <v>2008</v>
      </c>
      <c r="W37" s="378">
        <v>2009</v>
      </c>
      <c r="X37" s="203">
        <v>2010</v>
      </c>
      <c r="Y37" s="378">
        <v>2011</v>
      </c>
      <c r="Z37" s="203">
        <v>2012</v>
      </c>
      <c r="AA37" s="379">
        <v>2013</v>
      </c>
      <c r="AB37" s="203">
        <v>2014</v>
      </c>
      <c r="AC37" s="203">
        <v>2015</v>
      </c>
      <c r="AD37" s="203">
        <v>2016</v>
      </c>
      <c r="AE37" s="379">
        <v>2017</v>
      </c>
      <c r="AF37" s="203">
        <v>2018</v>
      </c>
      <c r="AG37" s="203">
        <v>2019</v>
      </c>
      <c r="AH37" s="203">
        <v>2020</v>
      </c>
      <c r="AI37" s="203">
        <v>2021</v>
      </c>
      <c r="AJ37" s="634" t="str">
        <f>AJ4</f>
        <v>2021/2020</v>
      </c>
      <c r="AK37" s="705" t="str">
        <f>AK4</f>
        <v>2011-2021</v>
      </c>
      <c r="AL37" s="707"/>
    </row>
    <row r="38" spans="1:38" ht="18" customHeight="1" thickBot="1">
      <c r="B38" s="318" t="s">
        <v>373</v>
      </c>
      <c r="C38" s="318"/>
      <c r="D38" s="319">
        <f>IF(COUNT(D39:D65)=26,SUM(D39:D65),"N.A.")</f>
        <v>142508.78735751298</v>
      </c>
      <c r="E38" s="319">
        <f t="shared" ref="E38" si="9">IF(COUNT(E39:E65)=26,SUM(E39:E65),"N.A.")</f>
        <v>143333.75230940044</v>
      </c>
      <c r="F38" s="319">
        <f t="shared" ref="F38" si="10">IF(COUNT(F39:F65)=26,SUM(F39:F65),"N.A.")</f>
        <v>137583.2086454478</v>
      </c>
      <c r="G38" s="319">
        <f t="shared" ref="G38" si="11">IF(COUNT(G39:G65)=26,SUM(G39:G65),"N.A.")</f>
        <v>134897.720784604</v>
      </c>
      <c r="H38" s="319">
        <f t="shared" ref="H38" si="12">IF(COUNT(H39:H65)=26,SUM(H39:H65),"N.A.")</f>
        <v>134131.14385640266</v>
      </c>
      <c r="I38" s="319">
        <f t="shared" ref="I38" si="13">IF(COUNT(I39:I65)=26,SUM(I39:I65),"N.A.")</f>
        <v>135128.88388601036</v>
      </c>
      <c r="J38" s="319">
        <f t="shared" ref="J38" si="14">IF(COUNT(J39:J65)=26,SUM(J39:J65),"N.A.")</f>
        <v>134914.86747594376</v>
      </c>
      <c r="K38" s="319">
        <f t="shared" ref="K38" si="15">IF(COUNT(K39:K65)=26,SUM(K39:K65),"N.A.")</f>
        <v>134678.85669874167</v>
      </c>
      <c r="L38" s="319">
        <f t="shared" ref="L38" si="16">IF(COUNT(L39:L65)=26,SUM(L39:L65),"N.A.")</f>
        <v>135267.65378238342</v>
      </c>
      <c r="M38" s="319">
        <f t="shared" ref="M38" si="17">IF(COUNT(M39:M65)=26,SUM(M39:M65),"N.A.")</f>
        <v>134892.13775721687</v>
      </c>
      <c r="N38" s="319">
        <f t="shared" ref="N38" si="18">IF(COUNT(N39:N65)=26,SUM(N39:N65),"N.A.")</f>
        <v>134691.46845068387</v>
      </c>
      <c r="O38" s="319">
        <f t="shared" ref="O38" si="19">IF(COUNT(O39:O65)=26,SUM(O39:O65),"N.A.")</f>
        <v>135071.47079332237</v>
      </c>
      <c r="P38" s="319">
        <f t="shared" ref="P38" si="20">IF(COUNT(P39:P65)=26,SUM(P39:P65),"N.A.")</f>
        <v>134299.493147909</v>
      </c>
      <c r="Q38" s="319">
        <f t="shared" ref="Q38" si="21">IF(COUNT(Q39:Q65)=26,SUM(Q39:Q65),"N.A.")</f>
        <v>134625.00295893103</v>
      </c>
      <c r="R38" s="319">
        <f t="shared" ref="R38" si="22">IF(COUNT(R39:R65)=26,SUM(R39:R65),"N.A.")</f>
        <v>133618.92000000001</v>
      </c>
      <c r="S38" s="319">
        <f t="shared" ref="S38" si="23">IF(COUNT(S39:S65)=26,SUM(S39:S65),"N.A.")</f>
        <v>131206.72514493621</v>
      </c>
      <c r="T38" s="319">
        <f t="shared" ref="T38" si="24">IF(COUNT(T39:T65)=26,SUM(T39:T65),"N.A.")</f>
        <v>130735.32000000004</v>
      </c>
      <c r="U38" s="319">
        <f t="shared" ref="U38" si="25">IF(COUNT(U39:U65)=26,SUM(U39:U65),"N.A.")</f>
        <v>129791.84</v>
      </c>
      <c r="V38" s="319">
        <f t="shared" ref="V38" si="26">IF(COUNT(V39:V65)=26,SUM(V39:V65),"N.A.")</f>
        <v>131519.95000000001</v>
      </c>
      <c r="W38" s="319">
        <f t="shared" ref="W38" si="27">IF(COUNT(W39:W65)=26,SUM(W39:W65),"N.A.")</f>
        <v>130838.46</v>
      </c>
      <c r="X38" s="319">
        <f t="shared" ref="X38" si="28">IF(COUNT(X39:X65)=26,SUM(X39:X65),"N.A.")</f>
        <v>132289.01999999999</v>
      </c>
      <c r="Y38" s="319">
        <f t="shared" ref="Y38" si="29">IF(COUNT(Y39:Y65)=26,SUM(Y39:Y65),"N.A.")</f>
        <v>134285.90223845909</v>
      </c>
      <c r="Z38" s="319">
        <f t="shared" ref="Z38" si="30">IF(COUNT(Z39:Z65)=26,SUM(Z39:Z65),"N.A.")</f>
        <v>135180.83634504018</v>
      </c>
      <c r="AA38" s="319">
        <f t="shared" ref="AA38" si="31">IF(COUNT(AA39:AA65)=26,SUM(AA39:AA65),"N.A.")</f>
        <v>136667.69999999998</v>
      </c>
      <c r="AB38" s="319">
        <f t="shared" ref="AB38" si="32">IF(COUNT(AB39:AB65)=26,SUM(AB39:AB65),"N.A.")</f>
        <v>141699.58999999997</v>
      </c>
      <c r="AC38" s="319">
        <f t="shared" ref="AC38" si="33">IF(COUNT(AC39:AC65)=26,SUM(AC39:AC65),"N.A.")</f>
        <v>144474.17000000001</v>
      </c>
      <c r="AD38" s="319">
        <f t="shared" ref="AD38" si="34">IF(COUNT(AD39:AD65)=26,SUM(AD39:AD65),"N.A.")</f>
        <v>145801.79</v>
      </c>
      <c r="AE38" s="319">
        <f t="shared" ref="AE38" si="35">IF(COUNT(AE39:AE65)=26,SUM(AE39:AE65),"N.A.")</f>
        <v>147198.17000000001</v>
      </c>
      <c r="AF38" s="319">
        <f t="shared" ref="AF38" si="36">IF(COUNT(AF39:AF65)=26,SUM(AF39:AF65),"N.A.")</f>
        <v>148399.16</v>
      </c>
      <c r="AG38" s="319">
        <f t="shared" ref="AG38" si="37">IF(COUNT(AG39:AG65)=26,SUM(AG39:AG65),"N.A.")</f>
        <v>149586.42000000001</v>
      </c>
      <c r="AH38" s="319">
        <f t="shared" ref="AH38:AI38" si="38">IF(COUNT(AH39:AH65)=26,SUM(AH39:AH65),"N.A.")</f>
        <v>151427.65</v>
      </c>
      <c r="AI38" s="319">
        <f t="shared" si="38"/>
        <v>150985.19</v>
      </c>
      <c r="AJ38" s="683">
        <f>+(AI38/AH38-1)*100</f>
        <v>-0.2921923440005747</v>
      </c>
      <c r="AK38" s="703">
        <f>100*((POWER(AI38/Y38,1/($AI$4-$Y$4)))-1)</f>
        <v>1.1790023490910739</v>
      </c>
      <c r="AL38" s="707"/>
    </row>
    <row r="39" spans="1:38" ht="18" customHeight="1" thickBot="1">
      <c r="A39" s="9" t="str">
        <f>+CONCATENATE(C39,"_D1111A_PRO")</f>
        <v>BE_D1111A_PRO</v>
      </c>
      <c r="B39" s="320" t="s">
        <v>3</v>
      </c>
      <c r="C39" s="320" t="s">
        <v>30</v>
      </c>
      <c r="D39" s="322">
        <v>3610</v>
      </c>
      <c r="E39" s="322">
        <v>3543</v>
      </c>
      <c r="F39" s="322">
        <v>3514</v>
      </c>
      <c r="G39" s="322">
        <v>3329</v>
      </c>
      <c r="H39" s="322">
        <v>3344</v>
      </c>
      <c r="I39" s="322">
        <v>3375</v>
      </c>
      <c r="J39" s="322">
        <v>3416</v>
      </c>
      <c r="K39" s="322">
        <v>3213</v>
      </c>
      <c r="L39" s="322">
        <v>3418</v>
      </c>
      <c r="M39" s="322">
        <v>3382</v>
      </c>
      <c r="N39" s="322">
        <v>3425</v>
      </c>
      <c r="O39" s="322">
        <v>3357</v>
      </c>
      <c r="P39" s="322">
        <v>3160</v>
      </c>
      <c r="Q39" s="322">
        <v>3127</v>
      </c>
      <c r="R39" s="322">
        <v>3120</v>
      </c>
      <c r="S39" s="322">
        <v>3082</v>
      </c>
      <c r="T39" s="322">
        <v>2917</v>
      </c>
      <c r="U39" s="322">
        <v>2943</v>
      </c>
      <c r="V39" s="322">
        <v>2892</v>
      </c>
      <c r="W39" s="322">
        <v>2996</v>
      </c>
      <c r="X39" s="322">
        <v>3111</v>
      </c>
      <c r="Y39" s="322">
        <v>3151</v>
      </c>
      <c r="Z39" s="322">
        <v>3116</v>
      </c>
      <c r="AA39" s="321">
        <v>3529</v>
      </c>
      <c r="AB39" s="296">
        <v>3710</v>
      </c>
      <c r="AC39" s="296">
        <v>3826</v>
      </c>
      <c r="AD39" s="296">
        <v>3933</v>
      </c>
      <c r="AE39" s="296">
        <v>4060</v>
      </c>
      <c r="AF39" s="296">
        <v>4195</v>
      </c>
      <c r="AG39" s="296">
        <v>4293</v>
      </c>
      <c r="AH39" s="296">
        <v>4449</v>
      </c>
      <c r="AI39" s="296">
        <v>4434</v>
      </c>
      <c r="AJ39" s="684">
        <f t="shared" ref="AJ39:AJ53" si="39">+(AI39/AH39-1)*100</f>
        <v>-0.33715441672286239</v>
      </c>
      <c r="AK39" s="543">
        <f t="shared" ref="AK39:AK53" si="40">100*((POWER(AI39/Y39,1/($AI$4-$Y$4)))-1)</f>
        <v>3.4748316665095702</v>
      </c>
      <c r="AL39" s="707"/>
    </row>
    <row r="40" spans="1:38" ht="18" customHeight="1" thickBot="1">
      <c r="A40" s="9" t="str">
        <f t="shared" ref="A40:A65" si="41">+CONCATENATE(C40,"_D1111A_PRO")</f>
        <v>BG_D1111A_PRO</v>
      </c>
      <c r="B40" s="320" t="s">
        <v>4</v>
      </c>
      <c r="C40" s="320" t="s">
        <v>31</v>
      </c>
      <c r="D40" s="322">
        <v>2101</v>
      </c>
      <c r="E40" s="322">
        <v>1760</v>
      </c>
      <c r="F40" s="322">
        <v>1589</v>
      </c>
      <c r="G40" s="322">
        <v>1340</v>
      </c>
      <c r="H40" s="322">
        <v>1197</v>
      </c>
      <c r="I40" s="322">
        <v>1164</v>
      </c>
      <c r="J40" s="322">
        <v>1162</v>
      </c>
      <c r="K40" s="322">
        <v>1196</v>
      </c>
      <c r="L40" s="322">
        <v>1326</v>
      </c>
      <c r="M40" s="322">
        <v>1388</v>
      </c>
      <c r="N40" s="322">
        <v>1409</v>
      </c>
      <c r="O40" s="322">
        <v>1224.0999999999999</v>
      </c>
      <c r="P40" s="322">
        <v>1305.9000000000001</v>
      </c>
      <c r="Q40" s="322">
        <v>1309</v>
      </c>
      <c r="R40" s="322">
        <v>1345</v>
      </c>
      <c r="S40" s="322">
        <v>1287</v>
      </c>
      <c r="T40" s="322">
        <v>1298.71</v>
      </c>
      <c r="U40" s="322">
        <v>1148.33</v>
      </c>
      <c r="V40" s="323">
        <v>1143.19</v>
      </c>
      <c r="W40" s="322">
        <v>1073</v>
      </c>
      <c r="X40" s="322">
        <v>1124</v>
      </c>
      <c r="Y40" s="322">
        <v>1126</v>
      </c>
      <c r="Z40" s="322">
        <v>1093</v>
      </c>
      <c r="AA40" s="296">
        <v>1149</v>
      </c>
      <c r="AB40" s="296">
        <v>1103</v>
      </c>
      <c r="AC40" s="296">
        <v>1028.04</v>
      </c>
      <c r="AD40" s="296">
        <v>1018.58</v>
      </c>
      <c r="AE40" s="296">
        <v>968.18</v>
      </c>
      <c r="AF40" s="296">
        <v>898.77</v>
      </c>
      <c r="AG40" s="296">
        <v>822.3</v>
      </c>
      <c r="AH40" s="296">
        <v>881.76</v>
      </c>
      <c r="AI40" s="296">
        <v>835.78</v>
      </c>
      <c r="AJ40" s="684">
        <f t="shared" si="39"/>
        <v>-5.2145708582834409</v>
      </c>
      <c r="AK40" s="543">
        <f t="shared" si="40"/>
        <v>-2.9366316492685174</v>
      </c>
      <c r="AL40" s="707"/>
    </row>
    <row r="41" spans="1:38" ht="18" customHeight="1" thickBot="1">
      <c r="A41" s="9" t="str">
        <f t="shared" si="41"/>
        <v>CZ_D1111A_PRO</v>
      </c>
      <c r="B41" s="320" t="s">
        <v>340</v>
      </c>
      <c r="C41" s="320" t="s">
        <v>32</v>
      </c>
      <c r="D41" s="322">
        <v>4594.0673575129531</v>
      </c>
      <c r="E41" s="322">
        <v>3946.3823094004438</v>
      </c>
      <c r="F41" s="322">
        <v>3538.8286454478157</v>
      </c>
      <c r="G41" s="322">
        <v>3204.9407846039967</v>
      </c>
      <c r="H41" s="322">
        <v>2998.2938564026645</v>
      </c>
      <c r="I41" s="322">
        <v>2899.7538860103623</v>
      </c>
      <c r="J41" s="322">
        <v>2907.4074759437449</v>
      </c>
      <c r="K41" s="322">
        <v>2585.9566987416724</v>
      </c>
      <c r="L41" s="322">
        <v>2598.3937823834194</v>
      </c>
      <c r="M41" s="322">
        <v>2617.5277572168761</v>
      </c>
      <c r="N41" s="322">
        <v>2590.7401924500368</v>
      </c>
      <c r="O41" s="322">
        <v>2585</v>
      </c>
      <c r="P41" s="322">
        <v>2594</v>
      </c>
      <c r="Q41" s="322">
        <v>2602</v>
      </c>
      <c r="R41" s="322">
        <v>2603</v>
      </c>
      <c r="S41" s="322">
        <v>2812.7</v>
      </c>
      <c r="T41" s="322">
        <v>2767.13</v>
      </c>
      <c r="U41" s="323">
        <v>2756</v>
      </c>
      <c r="V41" s="322">
        <v>2801.32</v>
      </c>
      <c r="W41" s="322">
        <v>2780.66</v>
      </c>
      <c r="X41" s="322">
        <v>2682.52</v>
      </c>
      <c r="Y41" s="322">
        <v>2735.93</v>
      </c>
      <c r="Z41" s="322">
        <v>2814.68</v>
      </c>
      <c r="AA41" s="296">
        <v>2849.43</v>
      </c>
      <c r="AB41" s="296">
        <v>2933.46</v>
      </c>
      <c r="AC41" s="296">
        <v>3025.88</v>
      </c>
      <c r="AD41" s="296">
        <v>3064.73</v>
      </c>
      <c r="AE41" s="296">
        <v>3079.21</v>
      </c>
      <c r="AF41" s="296">
        <v>3161.51</v>
      </c>
      <c r="AG41" s="296">
        <v>3155.79</v>
      </c>
      <c r="AH41" s="296">
        <v>3267.73</v>
      </c>
      <c r="AI41" s="296">
        <v>3309.91</v>
      </c>
      <c r="AJ41" s="684">
        <f t="shared" si="39"/>
        <v>1.2908043198183394</v>
      </c>
      <c r="AK41" s="543">
        <f t="shared" si="40"/>
        <v>1.9227470428693438</v>
      </c>
      <c r="AL41" s="707"/>
    </row>
    <row r="42" spans="1:38" ht="18" customHeight="1" thickBot="1">
      <c r="A42" s="9" t="str">
        <f t="shared" si="41"/>
        <v>DK_D1111A_PRO</v>
      </c>
      <c r="B42" s="320" t="s">
        <v>5</v>
      </c>
      <c r="C42" s="320" t="s">
        <v>33</v>
      </c>
      <c r="D42" s="322">
        <v>4742</v>
      </c>
      <c r="E42" s="322">
        <v>4640</v>
      </c>
      <c r="F42" s="322">
        <v>4605</v>
      </c>
      <c r="G42" s="322">
        <v>4661</v>
      </c>
      <c r="H42" s="322">
        <v>4641</v>
      </c>
      <c r="I42" s="322">
        <v>4673</v>
      </c>
      <c r="J42" s="322">
        <v>4630</v>
      </c>
      <c r="K42" s="322">
        <v>4568</v>
      </c>
      <c r="L42" s="322">
        <v>4603</v>
      </c>
      <c r="M42" s="322">
        <v>4591</v>
      </c>
      <c r="N42" s="322">
        <v>4719</v>
      </c>
      <c r="O42" s="322">
        <v>4552.8</v>
      </c>
      <c r="P42" s="322">
        <v>4590.1000000000004</v>
      </c>
      <c r="Q42" s="322">
        <v>4658.8</v>
      </c>
      <c r="R42" s="322">
        <v>4568.3999999999996</v>
      </c>
      <c r="S42" s="323">
        <v>4586.0608217848185</v>
      </c>
      <c r="T42" s="322">
        <v>4627.2</v>
      </c>
      <c r="U42" s="322">
        <v>4618.6000000000004</v>
      </c>
      <c r="V42" s="322">
        <v>4656</v>
      </c>
      <c r="W42" s="322">
        <v>4813.8</v>
      </c>
      <c r="X42" s="322">
        <v>4910</v>
      </c>
      <c r="Y42" s="322">
        <v>4879.5</v>
      </c>
      <c r="Z42" s="322">
        <v>5006.3999999999996</v>
      </c>
      <c r="AA42" s="296">
        <v>5081.8</v>
      </c>
      <c r="AB42" s="296">
        <v>5162</v>
      </c>
      <c r="AC42" s="296">
        <v>5335.7</v>
      </c>
      <c r="AD42" s="296">
        <v>5435.7</v>
      </c>
      <c r="AE42" s="296">
        <v>5502.2</v>
      </c>
      <c r="AF42" s="296">
        <v>5615.2</v>
      </c>
      <c r="AG42" s="296">
        <v>5615</v>
      </c>
      <c r="AH42" s="296">
        <v>5666</v>
      </c>
      <c r="AI42" s="296">
        <v>5644</v>
      </c>
      <c r="AJ42" s="684">
        <f t="shared" si="39"/>
        <v>-0.38828097423225794</v>
      </c>
      <c r="AK42" s="543">
        <f t="shared" si="40"/>
        <v>1.4661468043220882</v>
      </c>
      <c r="AL42" s="707"/>
    </row>
    <row r="43" spans="1:38" ht="18" customHeight="1" thickBot="1">
      <c r="A43" s="9" t="str">
        <f t="shared" si="41"/>
        <v>DE_D1111A_PRO</v>
      </c>
      <c r="B43" s="320" t="s">
        <v>28</v>
      </c>
      <c r="C43" s="320" t="s">
        <v>34</v>
      </c>
      <c r="D43" s="322">
        <v>23672</v>
      </c>
      <c r="E43" s="322">
        <v>29063</v>
      </c>
      <c r="F43" s="322">
        <v>27991</v>
      </c>
      <c r="G43" s="322">
        <v>28098</v>
      </c>
      <c r="H43" s="322">
        <v>27866</v>
      </c>
      <c r="I43" s="322">
        <v>28607</v>
      </c>
      <c r="J43" s="322">
        <v>28779</v>
      </c>
      <c r="K43" s="322">
        <v>28701.91</v>
      </c>
      <c r="L43" s="322">
        <v>28328.92</v>
      </c>
      <c r="M43" s="322">
        <v>28334.21</v>
      </c>
      <c r="N43" s="322">
        <v>28332.41</v>
      </c>
      <c r="O43" s="322">
        <v>28191.29</v>
      </c>
      <c r="P43" s="322">
        <v>27874.44</v>
      </c>
      <c r="Q43" s="322">
        <v>28533.32</v>
      </c>
      <c r="R43" s="322">
        <v>28244.73</v>
      </c>
      <c r="S43" s="323">
        <v>28452.95</v>
      </c>
      <c r="T43" s="323">
        <v>27994.97</v>
      </c>
      <c r="U43" s="322">
        <v>28402.77</v>
      </c>
      <c r="V43" s="322">
        <v>28656.26</v>
      </c>
      <c r="W43" s="322">
        <v>29198.68</v>
      </c>
      <c r="X43" s="322">
        <v>29593.88</v>
      </c>
      <c r="Y43" s="322">
        <v>30301.360000000001</v>
      </c>
      <c r="Z43" s="322">
        <v>30672.15</v>
      </c>
      <c r="AA43" s="296">
        <v>31324.240000000002</v>
      </c>
      <c r="AB43" s="296">
        <v>32381.06</v>
      </c>
      <c r="AC43" s="296">
        <v>32670.880000000001</v>
      </c>
      <c r="AD43" s="296">
        <v>32672.34</v>
      </c>
      <c r="AE43" s="296">
        <v>32598.2</v>
      </c>
      <c r="AF43" s="296">
        <v>33086.81</v>
      </c>
      <c r="AG43" s="296">
        <v>33080.18</v>
      </c>
      <c r="AH43" s="296">
        <v>33164.910000000003</v>
      </c>
      <c r="AI43" s="296">
        <v>32506.91</v>
      </c>
      <c r="AJ43" s="684">
        <f t="shared" si="39"/>
        <v>-1.9840246815082674</v>
      </c>
      <c r="AK43" s="543">
        <f t="shared" si="40"/>
        <v>0.70507489188753603</v>
      </c>
      <c r="AL43" s="707"/>
    </row>
    <row r="44" spans="1:38" ht="18" customHeight="1" thickBot="1">
      <c r="A44" s="9" t="str">
        <f t="shared" si="41"/>
        <v>EE_D1111A_PRO</v>
      </c>
      <c r="B44" s="320" t="s">
        <v>6</v>
      </c>
      <c r="C44" s="320" t="s">
        <v>35</v>
      </c>
      <c r="D44" s="322">
        <v>1207.8999999999999</v>
      </c>
      <c r="E44" s="322">
        <v>1092.5999999999997</v>
      </c>
      <c r="F44" s="322">
        <v>918.99999999999989</v>
      </c>
      <c r="G44" s="322">
        <v>806.79999999999984</v>
      </c>
      <c r="H44" s="322">
        <v>771.4</v>
      </c>
      <c r="I44" s="322">
        <v>706.6</v>
      </c>
      <c r="J44" s="322">
        <v>674.6</v>
      </c>
      <c r="K44" s="322">
        <v>716.9</v>
      </c>
      <c r="L44" s="322">
        <v>730</v>
      </c>
      <c r="M44" s="322">
        <v>626.1</v>
      </c>
      <c r="N44" s="322">
        <v>629.6</v>
      </c>
      <c r="O44" s="322">
        <v>684</v>
      </c>
      <c r="P44" s="322">
        <v>611</v>
      </c>
      <c r="Q44" s="322">
        <v>611</v>
      </c>
      <c r="R44" s="322">
        <v>651.9</v>
      </c>
      <c r="S44" s="322">
        <v>670</v>
      </c>
      <c r="T44" s="322">
        <v>691.5</v>
      </c>
      <c r="U44" s="322">
        <v>691.8</v>
      </c>
      <c r="V44" s="322">
        <v>693.6</v>
      </c>
      <c r="W44" s="322">
        <v>670.5</v>
      </c>
      <c r="X44" s="322">
        <v>675.4</v>
      </c>
      <c r="Y44" s="322">
        <v>692.4</v>
      </c>
      <c r="Z44" s="323">
        <v>720.7</v>
      </c>
      <c r="AA44" s="296">
        <v>771.6</v>
      </c>
      <c r="AB44" s="296">
        <v>804.8</v>
      </c>
      <c r="AC44" s="296">
        <v>782.7</v>
      </c>
      <c r="AD44" s="296">
        <v>782.7</v>
      </c>
      <c r="AE44" s="296">
        <v>790</v>
      </c>
      <c r="AF44" s="296">
        <v>796.9</v>
      </c>
      <c r="AG44" s="296">
        <v>820.8</v>
      </c>
      <c r="AH44" s="296">
        <v>848.3</v>
      </c>
      <c r="AI44" s="296">
        <v>838.7</v>
      </c>
      <c r="AJ44" s="684">
        <f t="shared" si="39"/>
        <v>-1.1316751149357485</v>
      </c>
      <c r="AK44" s="543">
        <f t="shared" si="40"/>
        <v>1.935382848989109</v>
      </c>
      <c r="AL44" s="707"/>
    </row>
    <row r="45" spans="1:38" ht="18" customHeight="1" thickBot="1">
      <c r="A45" s="9" t="str">
        <f t="shared" si="41"/>
        <v>IE_D1111A_PRO</v>
      </c>
      <c r="B45" s="320" t="s">
        <v>7</v>
      </c>
      <c r="C45" s="320" t="s">
        <v>36</v>
      </c>
      <c r="D45" s="322">
        <v>5395.5</v>
      </c>
      <c r="E45" s="322">
        <v>5338</v>
      </c>
      <c r="F45" s="322">
        <v>5378.3</v>
      </c>
      <c r="G45" s="322">
        <v>5323.5</v>
      </c>
      <c r="H45" s="322">
        <v>5401.6</v>
      </c>
      <c r="I45" s="322">
        <v>5347.1</v>
      </c>
      <c r="J45" s="322">
        <v>5354.5</v>
      </c>
      <c r="K45" s="322">
        <v>5307.5</v>
      </c>
      <c r="L45" s="322">
        <v>5141.8</v>
      </c>
      <c r="M45" s="322">
        <v>5172.3999999999996</v>
      </c>
      <c r="N45" s="322">
        <v>5211.7</v>
      </c>
      <c r="O45" s="322">
        <v>5381.7</v>
      </c>
      <c r="P45" s="322">
        <v>5232.5</v>
      </c>
      <c r="Q45" s="322">
        <v>5397.2</v>
      </c>
      <c r="R45" s="322">
        <v>5307.1</v>
      </c>
      <c r="S45" s="322">
        <v>5100.0600000000004</v>
      </c>
      <c r="T45" s="322">
        <v>5271.78</v>
      </c>
      <c r="U45" s="322">
        <v>5251.6</v>
      </c>
      <c r="V45" s="322">
        <v>5113.7</v>
      </c>
      <c r="W45" s="322">
        <v>4966.8999999999996</v>
      </c>
      <c r="X45" s="322">
        <v>5349.7</v>
      </c>
      <c r="Y45" s="322">
        <v>5556.2</v>
      </c>
      <c r="Z45" s="322">
        <v>5399.3</v>
      </c>
      <c r="AA45" s="296">
        <v>5600.7</v>
      </c>
      <c r="AB45" s="296">
        <v>5821.3</v>
      </c>
      <c r="AC45" s="296">
        <v>6604.41</v>
      </c>
      <c r="AD45" s="296">
        <v>6871.94</v>
      </c>
      <c r="AE45" s="296">
        <v>7498.94</v>
      </c>
      <c r="AF45" s="296">
        <v>7831.25</v>
      </c>
      <c r="AG45" s="296">
        <v>8244.8700000000008</v>
      </c>
      <c r="AH45" s="296">
        <v>8561.4699999999993</v>
      </c>
      <c r="AI45" s="296">
        <v>9039.99</v>
      </c>
      <c r="AJ45" s="684">
        <f t="shared" si="39"/>
        <v>5.5892270836667146</v>
      </c>
      <c r="AK45" s="543">
        <f t="shared" si="40"/>
        <v>4.9878417580478285</v>
      </c>
      <c r="AL45" s="707"/>
    </row>
    <row r="46" spans="1:38" ht="18" customHeight="1" thickBot="1">
      <c r="A46" s="9" t="str">
        <f t="shared" si="41"/>
        <v>EL_D1111A_PRO</v>
      </c>
      <c r="B46" s="320" t="s">
        <v>8</v>
      </c>
      <c r="C46" s="320" t="s">
        <v>37</v>
      </c>
      <c r="D46" s="322">
        <v>716.3</v>
      </c>
      <c r="E46" s="323">
        <v>711.3</v>
      </c>
      <c r="F46" s="322">
        <v>730.9</v>
      </c>
      <c r="G46" s="322">
        <v>747</v>
      </c>
      <c r="H46" s="323">
        <v>769.3</v>
      </c>
      <c r="I46" s="322">
        <v>763.5</v>
      </c>
      <c r="J46" s="322">
        <v>741.2</v>
      </c>
      <c r="K46" s="323">
        <v>750</v>
      </c>
      <c r="L46" s="322">
        <v>748.7</v>
      </c>
      <c r="M46" s="322">
        <v>776.8</v>
      </c>
      <c r="N46" s="323">
        <v>789.3</v>
      </c>
      <c r="O46" s="322">
        <v>778.1</v>
      </c>
      <c r="P46" s="322">
        <v>758.2</v>
      </c>
      <c r="Q46" s="323">
        <v>767.8</v>
      </c>
      <c r="R46" s="322">
        <v>762.2</v>
      </c>
      <c r="S46" s="322">
        <v>761.3</v>
      </c>
      <c r="T46" s="322">
        <v>763.8</v>
      </c>
      <c r="U46" s="322">
        <v>774</v>
      </c>
      <c r="V46" s="322">
        <v>787.2</v>
      </c>
      <c r="W46" s="322">
        <v>752.8</v>
      </c>
      <c r="X46" s="322">
        <v>743.66</v>
      </c>
      <c r="Y46" s="322">
        <v>757</v>
      </c>
      <c r="Z46" s="323">
        <v>765.5</v>
      </c>
      <c r="AA46" s="296">
        <v>730.6</v>
      </c>
      <c r="AB46" s="324">
        <v>769</v>
      </c>
      <c r="AC46" s="296">
        <v>770</v>
      </c>
      <c r="AD46" s="296">
        <v>706</v>
      </c>
      <c r="AE46" s="296">
        <v>670</v>
      </c>
      <c r="AF46" s="296">
        <v>654.79999999999995</v>
      </c>
      <c r="AG46" s="296">
        <v>659.38</v>
      </c>
      <c r="AH46" s="296">
        <v>683.46</v>
      </c>
      <c r="AI46" s="296">
        <v>710.93</v>
      </c>
      <c r="AJ46" s="684">
        <f t="shared" si="39"/>
        <v>4.0192549673718991</v>
      </c>
      <c r="AK46" s="543">
        <f t="shared" si="40"/>
        <v>-0.62592568601999021</v>
      </c>
      <c r="AL46" s="707"/>
    </row>
    <row r="47" spans="1:38" ht="18" customHeight="1" thickBot="1">
      <c r="A47" s="9" t="str">
        <f t="shared" si="41"/>
        <v>ES_D1111A_PRO</v>
      </c>
      <c r="B47" s="320" t="s">
        <v>9</v>
      </c>
      <c r="C47" s="320" t="s">
        <v>38</v>
      </c>
      <c r="D47" s="322">
        <v>5752.5</v>
      </c>
      <c r="E47" s="322">
        <v>6619</v>
      </c>
      <c r="F47" s="322">
        <v>6143</v>
      </c>
      <c r="G47" s="322">
        <v>6030</v>
      </c>
      <c r="H47" s="322">
        <v>5655.7</v>
      </c>
      <c r="I47" s="322">
        <v>6149.6</v>
      </c>
      <c r="J47" s="322">
        <v>6084.2</v>
      </c>
      <c r="K47" s="322">
        <v>5997.4</v>
      </c>
      <c r="L47" s="322">
        <v>6104.4</v>
      </c>
      <c r="M47" s="322">
        <v>6144</v>
      </c>
      <c r="N47" s="322">
        <v>6289.8</v>
      </c>
      <c r="O47" s="322">
        <v>6494.8</v>
      </c>
      <c r="P47" s="322">
        <v>6610.4</v>
      </c>
      <c r="Q47" s="322">
        <v>6636.59</v>
      </c>
      <c r="R47" s="323">
        <v>6575.6</v>
      </c>
      <c r="S47" s="323">
        <v>6561.3</v>
      </c>
      <c r="T47" s="322">
        <v>6377.5</v>
      </c>
      <c r="U47" s="323">
        <v>6319.7</v>
      </c>
      <c r="V47" s="322">
        <v>6339.9</v>
      </c>
      <c r="W47" s="322">
        <v>6251.45</v>
      </c>
      <c r="X47" s="322">
        <v>6357.14</v>
      </c>
      <c r="Y47" s="322">
        <v>6487.68</v>
      </c>
      <c r="Z47" s="322">
        <v>6502.41</v>
      </c>
      <c r="AA47" s="296">
        <v>6559.18</v>
      </c>
      <c r="AB47" s="296">
        <v>6779.75</v>
      </c>
      <c r="AC47" s="296">
        <v>7029.48</v>
      </c>
      <c r="AD47" s="296">
        <v>7123.77</v>
      </c>
      <c r="AE47" s="296">
        <v>7229.35</v>
      </c>
      <c r="AF47" s="296">
        <v>7335.62</v>
      </c>
      <c r="AG47" s="296">
        <v>7460.36</v>
      </c>
      <c r="AH47" s="296">
        <v>7606.07</v>
      </c>
      <c r="AI47" s="296">
        <v>7623.09</v>
      </c>
      <c r="AJ47" s="684">
        <f t="shared" si="39"/>
        <v>0.22376864793514084</v>
      </c>
      <c r="AK47" s="543">
        <f t="shared" si="40"/>
        <v>1.6258433562569063</v>
      </c>
      <c r="AL47" s="707"/>
    </row>
    <row r="48" spans="1:38" ht="18" customHeight="1" thickBot="1">
      <c r="A48" s="9" t="str">
        <f t="shared" si="41"/>
        <v>FR_D1111A_PRO</v>
      </c>
      <c r="B48" s="320" t="s">
        <v>10</v>
      </c>
      <c r="C48" s="320" t="s">
        <v>39</v>
      </c>
      <c r="D48" s="322">
        <v>26254</v>
      </c>
      <c r="E48" s="322">
        <v>25663</v>
      </c>
      <c r="F48" s="322">
        <v>25315</v>
      </c>
      <c r="G48" s="322">
        <v>25049</v>
      </c>
      <c r="H48" s="322">
        <v>25285</v>
      </c>
      <c r="I48" s="322">
        <v>25159</v>
      </c>
      <c r="J48" s="322">
        <v>24834</v>
      </c>
      <c r="K48" s="322">
        <v>24644</v>
      </c>
      <c r="L48" s="322">
        <v>24585</v>
      </c>
      <c r="M48" s="322">
        <v>24614</v>
      </c>
      <c r="N48" s="322">
        <v>24733.93</v>
      </c>
      <c r="O48" s="322">
        <v>24678.400000000001</v>
      </c>
      <c r="P48" s="322">
        <v>25075.5</v>
      </c>
      <c r="Q48" s="322">
        <v>24507.919999999998</v>
      </c>
      <c r="R48" s="322">
        <v>24304.2</v>
      </c>
      <c r="S48" s="322">
        <v>24527.59</v>
      </c>
      <c r="T48" s="322">
        <v>24281.52</v>
      </c>
      <c r="U48" s="322">
        <v>23425.69</v>
      </c>
      <c r="V48" s="322">
        <v>24271.81</v>
      </c>
      <c r="W48" s="322">
        <v>23332.68</v>
      </c>
      <c r="X48" s="322">
        <v>24032.48</v>
      </c>
      <c r="Y48" s="322">
        <v>25091.93</v>
      </c>
      <c r="Z48" s="322">
        <v>24718.38</v>
      </c>
      <c r="AA48" s="296">
        <v>24459.759999999998</v>
      </c>
      <c r="AB48" s="296">
        <v>25728.32</v>
      </c>
      <c r="AC48" s="296">
        <v>25820.27</v>
      </c>
      <c r="AD48" s="296">
        <v>25138.93</v>
      </c>
      <c r="AE48" s="296">
        <v>25055.200000000001</v>
      </c>
      <c r="AF48" s="296">
        <v>25055.1</v>
      </c>
      <c r="AG48" s="296">
        <v>25062</v>
      </c>
      <c r="AH48" s="296">
        <v>25234.84</v>
      </c>
      <c r="AI48" s="296">
        <v>24778.84</v>
      </c>
      <c r="AJ48" s="684">
        <f t="shared" si="39"/>
        <v>-1.8070255250280942</v>
      </c>
      <c r="AK48" s="543">
        <f t="shared" si="40"/>
        <v>-0.12548337705260426</v>
      </c>
      <c r="AL48" s="707"/>
    </row>
    <row r="49" spans="1:38" ht="18" customHeight="1" thickBot="1">
      <c r="A49" s="9" t="str">
        <f t="shared" si="41"/>
        <v>HR_D1111A_PRO</v>
      </c>
      <c r="B49" s="320" t="s">
        <v>11</v>
      </c>
      <c r="C49" s="320" t="s">
        <v>40</v>
      </c>
      <c r="D49" s="323">
        <v>918</v>
      </c>
      <c r="E49" s="323">
        <v>774</v>
      </c>
      <c r="F49" s="323">
        <v>710</v>
      </c>
      <c r="G49" s="323">
        <v>622</v>
      </c>
      <c r="H49" s="323">
        <v>601</v>
      </c>
      <c r="I49" s="323">
        <v>591</v>
      </c>
      <c r="J49" s="323">
        <v>595</v>
      </c>
      <c r="K49" s="323">
        <v>623</v>
      </c>
      <c r="L49" s="323">
        <v>635</v>
      </c>
      <c r="M49" s="323">
        <v>621</v>
      </c>
      <c r="N49" s="323">
        <v>605</v>
      </c>
      <c r="O49" s="323">
        <v>654</v>
      </c>
      <c r="P49" s="323">
        <v>695</v>
      </c>
      <c r="Q49" s="323">
        <v>661</v>
      </c>
      <c r="R49" s="323">
        <v>683</v>
      </c>
      <c r="S49" s="323">
        <v>789</v>
      </c>
      <c r="T49" s="323">
        <v>847</v>
      </c>
      <c r="U49" s="323">
        <v>859</v>
      </c>
      <c r="V49" s="323">
        <v>826</v>
      </c>
      <c r="W49" s="323">
        <v>726</v>
      </c>
      <c r="X49" s="323">
        <v>792</v>
      </c>
      <c r="Y49" s="323">
        <v>804</v>
      </c>
      <c r="Z49" s="323">
        <v>810</v>
      </c>
      <c r="AA49" s="323">
        <v>717</v>
      </c>
      <c r="AB49" s="323">
        <v>712</v>
      </c>
      <c r="AC49" s="323">
        <v>694</v>
      </c>
      <c r="AD49" s="323">
        <v>671</v>
      </c>
      <c r="AE49" s="296">
        <v>648</v>
      </c>
      <c r="AF49" s="296">
        <v>618</v>
      </c>
      <c r="AG49" s="296">
        <v>599</v>
      </c>
      <c r="AH49" s="296">
        <v>596</v>
      </c>
      <c r="AI49" s="296">
        <v>558</v>
      </c>
      <c r="AJ49" s="684">
        <f t="shared" si="39"/>
        <v>-6.3758389261744934</v>
      </c>
      <c r="AK49" s="543">
        <f t="shared" si="40"/>
        <v>-3.5865075199688068</v>
      </c>
      <c r="AL49" s="707"/>
    </row>
    <row r="50" spans="1:38" ht="18" customHeight="1" thickBot="1">
      <c r="A50" s="9" t="str">
        <f t="shared" si="41"/>
        <v>IT_D1111A_PRO</v>
      </c>
      <c r="B50" s="320" t="s">
        <v>12</v>
      </c>
      <c r="C50" s="320" t="s">
        <v>41</v>
      </c>
      <c r="D50" s="322">
        <v>10662.5</v>
      </c>
      <c r="E50" s="322">
        <v>10493.1</v>
      </c>
      <c r="F50" s="322">
        <v>10314.9</v>
      </c>
      <c r="G50" s="322">
        <v>10034.5</v>
      </c>
      <c r="H50" s="322">
        <v>10054.799999999999</v>
      </c>
      <c r="I50" s="322">
        <v>10497.2</v>
      </c>
      <c r="J50" s="322">
        <v>10799</v>
      </c>
      <c r="K50" s="322">
        <v>10876</v>
      </c>
      <c r="L50" s="322">
        <v>11036</v>
      </c>
      <c r="M50" s="322">
        <v>11032.18</v>
      </c>
      <c r="N50" s="322">
        <v>10773.83</v>
      </c>
      <c r="O50" s="322">
        <v>10764.18</v>
      </c>
      <c r="P50" s="322">
        <v>10743.2</v>
      </c>
      <c r="Q50" s="322">
        <v>10750.1</v>
      </c>
      <c r="R50" s="322">
        <v>10727.58</v>
      </c>
      <c r="S50" s="325">
        <v>10975</v>
      </c>
      <c r="T50" s="325">
        <v>10989.11</v>
      </c>
      <c r="U50" s="325">
        <v>11061.75</v>
      </c>
      <c r="V50" s="325">
        <v>11285.91</v>
      </c>
      <c r="W50" s="322">
        <v>11364.17</v>
      </c>
      <c r="X50" s="322">
        <v>11399.44</v>
      </c>
      <c r="Y50" s="322">
        <v>11298.61</v>
      </c>
      <c r="Z50" s="322">
        <v>11500</v>
      </c>
      <c r="AA50" s="296">
        <v>11281.26</v>
      </c>
      <c r="AB50" s="296">
        <v>11500</v>
      </c>
      <c r="AC50" s="296">
        <v>11425.94</v>
      </c>
      <c r="AD50" s="296">
        <v>11886.04</v>
      </c>
      <c r="AE50" s="296">
        <v>12198.88</v>
      </c>
      <c r="AF50" s="296">
        <v>12339.75</v>
      </c>
      <c r="AG50" s="296">
        <v>12494.4</v>
      </c>
      <c r="AH50" s="296">
        <v>12712.48</v>
      </c>
      <c r="AI50" s="296">
        <v>13202.45</v>
      </c>
      <c r="AJ50" s="684">
        <f t="shared" si="39"/>
        <v>3.8542440184763382</v>
      </c>
      <c r="AK50" s="543">
        <f t="shared" si="40"/>
        <v>1.5694150549204533</v>
      </c>
      <c r="AL50" s="707"/>
    </row>
    <row r="51" spans="1:38" ht="18" customHeight="1" thickBot="1">
      <c r="A51" s="9" t="str">
        <f t="shared" si="41"/>
        <v>CY_D1111A_PRO</v>
      </c>
      <c r="B51" s="320" t="s">
        <v>13</v>
      </c>
      <c r="C51" s="320" t="s">
        <v>42</v>
      </c>
      <c r="D51" s="322">
        <v>100</v>
      </c>
      <c r="E51" s="322">
        <v>104</v>
      </c>
      <c r="F51" s="322">
        <v>107</v>
      </c>
      <c r="G51" s="322">
        <v>118</v>
      </c>
      <c r="H51" s="322">
        <v>126</v>
      </c>
      <c r="I51" s="322">
        <v>139</v>
      </c>
      <c r="J51" s="322">
        <v>138</v>
      </c>
      <c r="K51" s="322">
        <v>133.19999999999999</v>
      </c>
      <c r="L51" s="322">
        <v>134</v>
      </c>
      <c r="M51" s="322">
        <v>132.5</v>
      </c>
      <c r="N51" s="322">
        <v>146.6</v>
      </c>
      <c r="O51" s="322">
        <v>141.5</v>
      </c>
      <c r="P51" s="322">
        <v>152.86000000000001</v>
      </c>
      <c r="Q51" s="322">
        <v>162.34</v>
      </c>
      <c r="R51" s="322">
        <v>151.22</v>
      </c>
      <c r="S51" s="322">
        <v>147.31</v>
      </c>
      <c r="T51" s="322">
        <v>148.63</v>
      </c>
      <c r="U51" s="322">
        <v>144.1</v>
      </c>
      <c r="V51" s="322">
        <v>152.26</v>
      </c>
      <c r="W51" s="322">
        <v>152.1</v>
      </c>
      <c r="X51" s="322">
        <v>151.02000000000001</v>
      </c>
      <c r="Y51" s="322">
        <v>156.02000000000001</v>
      </c>
      <c r="Z51" s="322">
        <v>153.74</v>
      </c>
      <c r="AA51" s="296">
        <v>163.27000000000001</v>
      </c>
      <c r="AB51" s="296">
        <v>164.64</v>
      </c>
      <c r="AC51" s="296">
        <v>165.3</v>
      </c>
      <c r="AD51" s="296">
        <v>186.02</v>
      </c>
      <c r="AE51" s="296">
        <v>216.37</v>
      </c>
      <c r="AF51" s="296">
        <v>228.08</v>
      </c>
      <c r="AG51" s="296">
        <v>238.76</v>
      </c>
      <c r="AH51" s="296">
        <v>275.16000000000003</v>
      </c>
      <c r="AI51" s="296">
        <v>298.14</v>
      </c>
      <c r="AJ51" s="684">
        <f t="shared" si="39"/>
        <v>8.3515045791539233</v>
      </c>
      <c r="AK51" s="543">
        <f t="shared" si="40"/>
        <v>6.6900693328319605</v>
      </c>
      <c r="AL51" s="707"/>
    </row>
    <row r="52" spans="1:38" ht="18" customHeight="1" thickBot="1">
      <c r="A52" s="9" t="str">
        <f t="shared" si="41"/>
        <v>LV_D1111A_PRO</v>
      </c>
      <c r="B52" s="320" t="s">
        <v>14</v>
      </c>
      <c r="C52" s="320" t="s">
        <v>43</v>
      </c>
      <c r="D52" s="322">
        <v>1891.9</v>
      </c>
      <c r="E52" s="322">
        <v>1739.2</v>
      </c>
      <c r="F52" s="322">
        <v>1476.4</v>
      </c>
      <c r="G52" s="322">
        <v>1155.7</v>
      </c>
      <c r="H52" s="322">
        <v>999.6</v>
      </c>
      <c r="I52" s="322">
        <v>943.9</v>
      </c>
      <c r="J52" s="322">
        <v>920.6</v>
      </c>
      <c r="K52" s="322">
        <v>985.8</v>
      </c>
      <c r="L52" s="322">
        <v>948.1</v>
      </c>
      <c r="M52" s="322">
        <v>797</v>
      </c>
      <c r="N52" s="322">
        <v>823</v>
      </c>
      <c r="O52" s="322">
        <v>846</v>
      </c>
      <c r="P52" s="322">
        <v>811.5</v>
      </c>
      <c r="Q52" s="322">
        <v>783.1</v>
      </c>
      <c r="R52" s="322">
        <v>784</v>
      </c>
      <c r="S52" s="322">
        <v>806.8</v>
      </c>
      <c r="T52" s="322">
        <v>812.1</v>
      </c>
      <c r="U52" s="322">
        <v>838.4</v>
      </c>
      <c r="V52" s="322">
        <v>832.1</v>
      </c>
      <c r="W52" s="322">
        <v>828.1</v>
      </c>
      <c r="X52" s="322">
        <v>830.9</v>
      </c>
      <c r="Y52" s="322">
        <v>841.7</v>
      </c>
      <c r="Z52" s="322">
        <v>870.6</v>
      </c>
      <c r="AA52" s="296">
        <v>912</v>
      </c>
      <c r="AB52" s="296">
        <v>968.9</v>
      </c>
      <c r="AC52" s="296">
        <v>975.4</v>
      </c>
      <c r="AD52" s="296">
        <v>983.5</v>
      </c>
      <c r="AE52" s="296">
        <v>998</v>
      </c>
      <c r="AF52" s="296">
        <v>980.2</v>
      </c>
      <c r="AG52" s="296">
        <v>978.9</v>
      </c>
      <c r="AH52" s="296">
        <v>988.2</v>
      </c>
      <c r="AI52" s="296">
        <v>990.31</v>
      </c>
      <c r="AJ52" s="684">
        <f t="shared" si="39"/>
        <v>0.21351953045940508</v>
      </c>
      <c r="AK52" s="543">
        <f t="shared" si="40"/>
        <v>1.6392340902966707</v>
      </c>
    </row>
    <row r="53" spans="1:38" ht="18" customHeight="1" thickBot="1">
      <c r="A53" s="9" t="str">
        <f t="shared" si="41"/>
        <v>LT_D1111A_PRO</v>
      </c>
      <c r="B53" s="320" t="s">
        <v>15</v>
      </c>
      <c r="C53" s="320" t="s">
        <v>44</v>
      </c>
      <c r="D53" s="322">
        <v>3155</v>
      </c>
      <c r="E53" s="322">
        <v>2913.4</v>
      </c>
      <c r="F53" s="322">
        <v>2417.1999999999998</v>
      </c>
      <c r="G53" s="322">
        <v>2060</v>
      </c>
      <c r="H53" s="322">
        <v>1891</v>
      </c>
      <c r="I53" s="322">
        <v>1809.5</v>
      </c>
      <c r="J53" s="322">
        <v>1820.4</v>
      </c>
      <c r="K53" s="322">
        <v>1937.2</v>
      </c>
      <c r="L53" s="322">
        <v>1915.1</v>
      </c>
      <c r="M53" s="322">
        <v>1701.9</v>
      </c>
      <c r="N53" s="322">
        <v>1713</v>
      </c>
      <c r="O53" s="322">
        <v>1718.4</v>
      </c>
      <c r="P53" s="322">
        <v>1764.9</v>
      </c>
      <c r="Q53" s="322">
        <v>1788.7</v>
      </c>
      <c r="R53" s="322">
        <v>1841.7</v>
      </c>
      <c r="S53" s="322">
        <v>1853.6</v>
      </c>
      <c r="T53" s="322">
        <v>1884.6</v>
      </c>
      <c r="U53" s="322">
        <v>1931.2</v>
      </c>
      <c r="V53" s="322">
        <v>1879.12</v>
      </c>
      <c r="W53" s="322">
        <v>1786.95</v>
      </c>
      <c r="X53" s="322">
        <v>1732.51</v>
      </c>
      <c r="Y53" s="322">
        <v>1782.32</v>
      </c>
      <c r="Z53" s="322">
        <v>1774.53</v>
      </c>
      <c r="AA53" s="296">
        <v>1719.51</v>
      </c>
      <c r="AB53" s="296">
        <v>1791.13</v>
      </c>
      <c r="AC53" s="296">
        <v>1734.73</v>
      </c>
      <c r="AD53" s="296">
        <v>1623.87</v>
      </c>
      <c r="AE53" s="296">
        <v>1566.65</v>
      </c>
      <c r="AF53" s="296">
        <v>1568.01</v>
      </c>
      <c r="AG53" s="296">
        <v>1547.43</v>
      </c>
      <c r="AH53" s="296">
        <v>1488</v>
      </c>
      <c r="AI53" s="296">
        <v>1473.28</v>
      </c>
      <c r="AJ53" s="684">
        <f t="shared" si="39"/>
        <v>-0.98924731182795655</v>
      </c>
      <c r="AK53" s="543">
        <f t="shared" si="40"/>
        <v>-1.8862305476776697</v>
      </c>
    </row>
    <row r="54" spans="1:38" ht="18" customHeight="1" thickBot="1">
      <c r="A54" s="9" t="str">
        <f t="shared" si="41"/>
        <v>LU_D1111A_PRO</v>
      </c>
      <c r="B54" s="320" t="s">
        <v>16</v>
      </c>
      <c r="C54" s="320" t="s">
        <v>45</v>
      </c>
      <c r="D54" s="314" t="s">
        <v>901</v>
      </c>
      <c r="E54" s="314" t="s">
        <v>901</v>
      </c>
      <c r="F54" s="314" t="s">
        <v>901</v>
      </c>
      <c r="G54" s="314" t="s">
        <v>901</v>
      </c>
      <c r="H54" s="314" t="s">
        <v>901</v>
      </c>
      <c r="I54" s="314" t="s">
        <v>901</v>
      </c>
      <c r="J54" s="314" t="s">
        <v>901</v>
      </c>
      <c r="K54" s="314" t="s">
        <v>901</v>
      </c>
      <c r="L54" s="314" t="s">
        <v>901</v>
      </c>
      <c r="M54" s="314" t="s">
        <v>901</v>
      </c>
      <c r="N54" s="314" t="s">
        <v>901</v>
      </c>
      <c r="O54" s="314" t="s">
        <v>901</v>
      </c>
      <c r="P54" s="314" t="s">
        <v>901</v>
      </c>
      <c r="Q54" s="314" t="s">
        <v>901</v>
      </c>
      <c r="R54" s="314" t="s">
        <v>901</v>
      </c>
      <c r="S54" s="314" t="s">
        <v>901</v>
      </c>
      <c r="T54" s="314" t="s">
        <v>901</v>
      </c>
      <c r="U54" s="314" t="s">
        <v>901</v>
      </c>
      <c r="V54" s="314" t="s">
        <v>901</v>
      </c>
      <c r="W54" s="314" t="s">
        <v>901</v>
      </c>
      <c r="X54" s="314" t="s">
        <v>901</v>
      </c>
      <c r="Y54" s="314" t="s">
        <v>901</v>
      </c>
      <c r="Z54" s="314" t="s">
        <v>901</v>
      </c>
      <c r="AA54" s="314" t="s">
        <v>901</v>
      </c>
      <c r="AB54" s="314" t="s">
        <v>901</v>
      </c>
      <c r="AC54" s="314" t="s">
        <v>901</v>
      </c>
      <c r="AD54" s="314" t="s">
        <v>901</v>
      </c>
      <c r="AE54" s="314" t="s">
        <v>901</v>
      </c>
      <c r="AF54" s="314" t="s">
        <v>901</v>
      </c>
      <c r="AG54" s="314" t="s">
        <v>901</v>
      </c>
      <c r="AH54" s="314" t="s">
        <v>901</v>
      </c>
      <c r="AI54" s="314" t="s">
        <v>901</v>
      </c>
      <c r="AJ54" s="685" t="s">
        <v>901</v>
      </c>
      <c r="AK54" s="704" t="s">
        <v>901</v>
      </c>
    </row>
    <row r="55" spans="1:38" ht="18" customHeight="1" thickBot="1">
      <c r="A55" s="9" t="str">
        <f t="shared" si="41"/>
        <v>HU_D1111A_PRO</v>
      </c>
      <c r="B55" s="320" t="s">
        <v>17</v>
      </c>
      <c r="C55" s="320" t="s">
        <v>46</v>
      </c>
      <c r="D55" s="322">
        <v>2837.6</v>
      </c>
      <c r="E55" s="322">
        <v>2482.88</v>
      </c>
      <c r="F55" s="322">
        <v>2294.42</v>
      </c>
      <c r="G55" s="322">
        <v>2074.0300000000002</v>
      </c>
      <c r="H55" s="322">
        <v>1928.91</v>
      </c>
      <c r="I55" s="322">
        <v>1971.43</v>
      </c>
      <c r="J55" s="322">
        <v>1969.89</v>
      </c>
      <c r="K55" s="322">
        <v>1983.45</v>
      </c>
      <c r="L55" s="322">
        <v>2100.42</v>
      </c>
      <c r="M55" s="322">
        <v>2099.6999999999998</v>
      </c>
      <c r="N55" s="322">
        <v>2136.7800000000002</v>
      </c>
      <c r="O55" s="322">
        <v>2135.85</v>
      </c>
      <c r="P55" s="322">
        <v>2123.63</v>
      </c>
      <c r="Q55" s="322">
        <v>2030.69</v>
      </c>
      <c r="R55" s="322">
        <v>1894.61</v>
      </c>
      <c r="S55" s="322">
        <v>1928.74</v>
      </c>
      <c r="T55" s="322">
        <v>1844.07</v>
      </c>
      <c r="U55" s="322">
        <v>1842.25</v>
      </c>
      <c r="V55" s="322">
        <v>1840.49</v>
      </c>
      <c r="W55" s="322">
        <v>1758.22</v>
      </c>
      <c r="X55" s="322">
        <v>1684.92</v>
      </c>
      <c r="Y55" s="322">
        <v>1712.48</v>
      </c>
      <c r="Z55" s="322">
        <v>1812.85</v>
      </c>
      <c r="AA55" s="296">
        <v>1772.76</v>
      </c>
      <c r="AB55" s="296">
        <v>1875.72</v>
      </c>
      <c r="AC55" s="296">
        <v>1941.33</v>
      </c>
      <c r="AD55" s="296">
        <v>1918.23</v>
      </c>
      <c r="AE55" s="296">
        <v>1967.5</v>
      </c>
      <c r="AF55" s="296">
        <v>1948.83</v>
      </c>
      <c r="AG55" s="296">
        <v>1962.78</v>
      </c>
      <c r="AH55" s="296">
        <v>2014.33</v>
      </c>
      <c r="AI55" s="296">
        <v>2080.23</v>
      </c>
      <c r="AJ55" s="684">
        <f t="shared" ref="AJ55:AJ65" si="42">+(AI55/AH55-1)*100</f>
        <v>3.2715592777747382</v>
      </c>
      <c r="AK55" s="543">
        <f t="shared" ref="AK55:AK65" si="43">100*((POWER(AI55/Y55,1/($AI$4-$Y$4)))-1)</f>
        <v>1.9644039215613196</v>
      </c>
    </row>
    <row r="56" spans="1:38" ht="18" customHeight="1" thickBot="1">
      <c r="A56" s="9" t="str">
        <f t="shared" si="41"/>
        <v>MT_D1111A_PRO</v>
      </c>
      <c r="B56" s="320" t="s">
        <v>18</v>
      </c>
      <c r="C56" s="320" t="s">
        <v>47</v>
      </c>
      <c r="D56" s="322">
        <v>34.409999999999997</v>
      </c>
      <c r="E56" s="322">
        <v>35.33</v>
      </c>
      <c r="F56" s="322">
        <v>38.21</v>
      </c>
      <c r="G56" s="322">
        <v>39</v>
      </c>
      <c r="H56" s="322">
        <v>38.950000000000003</v>
      </c>
      <c r="I56" s="322">
        <v>42.5</v>
      </c>
      <c r="J56" s="322">
        <v>43.5</v>
      </c>
      <c r="K56" s="322">
        <v>46</v>
      </c>
      <c r="L56" s="322">
        <v>46.9</v>
      </c>
      <c r="M56" s="322">
        <v>46</v>
      </c>
      <c r="N56" s="322">
        <v>45.3</v>
      </c>
      <c r="O56" s="322">
        <v>45.1</v>
      </c>
      <c r="P56" s="322">
        <v>42.51</v>
      </c>
      <c r="Q56" s="322">
        <v>40.020000000000003</v>
      </c>
      <c r="R56" s="322">
        <v>41.99</v>
      </c>
      <c r="S56" s="322">
        <v>41.47</v>
      </c>
      <c r="T56" s="322">
        <v>41.02</v>
      </c>
      <c r="U56" s="322">
        <v>40.590000000000003</v>
      </c>
      <c r="V56" s="322">
        <v>39.909999999999997</v>
      </c>
      <c r="W56" s="323">
        <v>39.909999999999997</v>
      </c>
      <c r="X56" s="323">
        <v>39.909999999999997</v>
      </c>
      <c r="Y56" s="323">
        <v>39.909999999999997</v>
      </c>
      <c r="Z56" s="323">
        <v>39.909999999999997</v>
      </c>
      <c r="AA56" s="296">
        <v>40.92</v>
      </c>
      <c r="AB56" s="296">
        <v>42.77</v>
      </c>
      <c r="AC56" s="296">
        <v>41.57</v>
      </c>
      <c r="AD56" s="296">
        <v>43.13</v>
      </c>
      <c r="AE56" s="323">
        <v>41.03</v>
      </c>
      <c r="AF56" s="323">
        <v>40.409999999999997</v>
      </c>
      <c r="AG56" s="323">
        <v>41.27</v>
      </c>
      <c r="AH56" s="323">
        <v>42.11</v>
      </c>
      <c r="AI56" s="323">
        <v>39.54</v>
      </c>
      <c r="AJ56" s="684">
        <f t="shared" si="42"/>
        <v>-6.1030634053668926</v>
      </c>
      <c r="AK56" s="543">
        <f t="shared" si="43"/>
        <v>-9.3097650403917154E-2</v>
      </c>
    </row>
    <row r="57" spans="1:38" ht="18" customHeight="1" thickBot="1">
      <c r="A57" s="9" t="str">
        <f t="shared" si="41"/>
        <v>NL_D1111A_PRO</v>
      </c>
      <c r="B57" s="320" t="s">
        <v>19</v>
      </c>
      <c r="C57" s="320" t="s">
        <v>48</v>
      </c>
      <c r="D57" s="322">
        <v>11285</v>
      </c>
      <c r="E57" s="322">
        <v>11047</v>
      </c>
      <c r="F57" s="322">
        <v>10901</v>
      </c>
      <c r="G57" s="322">
        <v>10951</v>
      </c>
      <c r="H57" s="322">
        <v>10963</v>
      </c>
      <c r="I57" s="322">
        <v>11295</v>
      </c>
      <c r="J57" s="322">
        <v>11013</v>
      </c>
      <c r="K57" s="322">
        <v>10921</v>
      </c>
      <c r="L57" s="322">
        <v>10995</v>
      </c>
      <c r="M57" s="322">
        <v>11174</v>
      </c>
      <c r="N57" s="322">
        <v>10966</v>
      </c>
      <c r="O57" s="322">
        <v>11291.21</v>
      </c>
      <c r="P57" s="322">
        <v>10677</v>
      </c>
      <c r="Q57" s="322">
        <v>11074.96</v>
      </c>
      <c r="R57" s="322">
        <v>10904.66</v>
      </c>
      <c r="S57" s="325">
        <v>10845.53</v>
      </c>
      <c r="T57" s="325">
        <v>10994.74</v>
      </c>
      <c r="U57" s="325">
        <v>11128.36</v>
      </c>
      <c r="V57" s="325">
        <v>11620.46</v>
      </c>
      <c r="W57" s="325">
        <v>11791.36</v>
      </c>
      <c r="X57" s="325">
        <v>11940.52</v>
      </c>
      <c r="Y57" s="325">
        <v>11850.72</v>
      </c>
      <c r="Z57" s="325">
        <v>11880.95</v>
      </c>
      <c r="AA57" s="324">
        <v>12407.69</v>
      </c>
      <c r="AB57" s="324">
        <v>12660.35</v>
      </c>
      <c r="AC57" s="296">
        <v>13522.12</v>
      </c>
      <c r="AD57" s="296">
        <v>14531</v>
      </c>
      <c r="AE57" s="296">
        <v>14501</v>
      </c>
      <c r="AF57" s="296">
        <v>14090</v>
      </c>
      <c r="AG57" s="296">
        <v>14555</v>
      </c>
      <c r="AH57" s="296">
        <v>14522</v>
      </c>
      <c r="AI57" s="296">
        <v>14217.25</v>
      </c>
      <c r="AJ57" s="684">
        <f t="shared" si="42"/>
        <v>-2.0985401459854058</v>
      </c>
      <c r="AK57" s="543">
        <f t="shared" si="43"/>
        <v>1.8373492232269806</v>
      </c>
    </row>
    <row r="58" spans="1:38" ht="18" customHeight="1" thickBot="1">
      <c r="A58" s="9" t="str">
        <f t="shared" si="41"/>
        <v>AT_D1111A_PRO</v>
      </c>
      <c r="B58" s="320" t="s">
        <v>20</v>
      </c>
      <c r="C58" s="320" t="s">
        <v>49</v>
      </c>
      <c r="D58" s="322">
        <v>3350</v>
      </c>
      <c r="E58" s="322">
        <v>3330</v>
      </c>
      <c r="F58" s="322">
        <v>3287</v>
      </c>
      <c r="G58" s="322">
        <v>3270</v>
      </c>
      <c r="H58" s="322">
        <v>3278</v>
      </c>
      <c r="I58" s="322">
        <v>2948.2</v>
      </c>
      <c r="J58" s="322">
        <v>2956.6</v>
      </c>
      <c r="K58" s="322">
        <v>3015</v>
      </c>
      <c r="L58" s="322">
        <v>3042.6</v>
      </c>
      <c r="M58" s="322">
        <v>3131.9</v>
      </c>
      <c r="N58" s="322">
        <v>3233.1</v>
      </c>
      <c r="O58" s="322">
        <v>3299.6</v>
      </c>
      <c r="P58" s="322">
        <v>3292.2</v>
      </c>
      <c r="Q58" s="322">
        <v>3229.9</v>
      </c>
      <c r="R58" s="322">
        <v>3137.3</v>
      </c>
      <c r="S58" s="322">
        <v>3113.7</v>
      </c>
      <c r="T58" s="322">
        <v>3146.7</v>
      </c>
      <c r="U58" s="322">
        <v>3155.1</v>
      </c>
      <c r="V58" s="322">
        <v>3195.9</v>
      </c>
      <c r="W58" s="322">
        <v>3229.8</v>
      </c>
      <c r="X58" s="322">
        <v>3257.7</v>
      </c>
      <c r="Y58" s="322">
        <v>3307.13</v>
      </c>
      <c r="Z58" s="322">
        <v>3382.1</v>
      </c>
      <c r="AA58" s="296">
        <v>3393.06</v>
      </c>
      <c r="AB58" s="296">
        <v>3493.86</v>
      </c>
      <c r="AC58" s="296">
        <v>3537.76</v>
      </c>
      <c r="AD58" s="296">
        <v>3627.61</v>
      </c>
      <c r="AE58" s="296">
        <v>3712.73</v>
      </c>
      <c r="AF58" s="296">
        <v>3821.19</v>
      </c>
      <c r="AG58" s="296">
        <v>3781.34</v>
      </c>
      <c r="AH58" s="296">
        <v>3815.47</v>
      </c>
      <c r="AI58" s="296">
        <v>3830.14</v>
      </c>
      <c r="AJ58" s="684">
        <f t="shared" si="42"/>
        <v>0.38448736328682287</v>
      </c>
      <c r="AK58" s="543">
        <f t="shared" si="43"/>
        <v>1.4790372114335204</v>
      </c>
    </row>
    <row r="59" spans="1:38" ht="18" customHeight="1" thickBot="1">
      <c r="A59" s="9" t="str">
        <f t="shared" si="41"/>
        <v>PL_D1111A_PRO</v>
      </c>
      <c r="B59" s="320" t="s">
        <v>21</v>
      </c>
      <c r="C59" s="320" t="s">
        <v>50</v>
      </c>
      <c r="D59" s="322">
        <v>15832</v>
      </c>
      <c r="E59" s="322">
        <v>14443</v>
      </c>
      <c r="F59" s="322">
        <v>13153</v>
      </c>
      <c r="G59" s="322">
        <v>12639</v>
      </c>
      <c r="H59" s="322">
        <v>12222</v>
      </c>
      <c r="I59" s="322">
        <v>11642</v>
      </c>
      <c r="J59" s="322">
        <v>11696</v>
      </c>
      <c r="K59" s="322">
        <v>12123</v>
      </c>
      <c r="L59" s="322">
        <v>12596</v>
      </c>
      <c r="M59" s="322">
        <v>12272</v>
      </c>
      <c r="N59" s="322">
        <v>11889</v>
      </c>
      <c r="O59" s="322">
        <v>11884</v>
      </c>
      <c r="P59" s="322">
        <v>11873</v>
      </c>
      <c r="Q59" s="322">
        <v>11892</v>
      </c>
      <c r="R59" s="322">
        <v>11822</v>
      </c>
      <c r="S59" s="321">
        <v>8769.6043231513941</v>
      </c>
      <c r="T59" s="322">
        <v>8813</v>
      </c>
      <c r="U59" s="322">
        <v>8734</v>
      </c>
      <c r="V59" s="322">
        <v>8947</v>
      </c>
      <c r="W59" s="322">
        <v>9144</v>
      </c>
      <c r="X59" s="322">
        <v>9023</v>
      </c>
      <c r="Y59" s="322">
        <v>9314</v>
      </c>
      <c r="Z59" s="322">
        <v>9872</v>
      </c>
      <c r="AA59" s="296">
        <v>9932</v>
      </c>
      <c r="AB59" s="296">
        <v>10636</v>
      </c>
      <c r="AC59" s="296">
        <v>10877.03</v>
      </c>
      <c r="AD59" s="296">
        <v>11126.27</v>
      </c>
      <c r="AE59" s="296">
        <v>11644.42</v>
      </c>
      <c r="AF59" s="296">
        <v>11954.38</v>
      </c>
      <c r="AG59" s="296">
        <v>12174.46</v>
      </c>
      <c r="AH59" s="296">
        <v>12463.55</v>
      </c>
      <c r="AI59" s="296">
        <v>12517.75</v>
      </c>
      <c r="AJ59" s="684">
        <f t="shared" si="42"/>
        <v>0.43486807530759286</v>
      </c>
      <c r="AK59" s="543">
        <f t="shared" si="43"/>
        <v>3.000421992750657</v>
      </c>
    </row>
    <row r="60" spans="1:38" ht="18" customHeight="1" thickBot="1">
      <c r="A60" s="9" t="str">
        <f t="shared" si="41"/>
        <v>PT_D1111A_PRO</v>
      </c>
      <c r="B60" s="320" t="s">
        <v>22</v>
      </c>
      <c r="C60" s="320" t="s">
        <v>51</v>
      </c>
      <c r="D60" s="322">
        <v>1548</v>
      </c>
      <c r="E60" s="322">
        <v>1527</v>
      </c>
      <c r="F60" s="322">
        <v>1513</v>
      </c>
      <c r="G60" s="322">
        <v>1428</v>
      </c>
      <c r="H60" s="322">
        <v>1474</v>
      </c>
      <c r="I60" s="322">
        <v>1575</v>
      </c>
      <c r="J60" s="322">
        <v>1606</v>
      </c>
      <c r="K60" s="322">
        <v>1633</v>
      </c>
      <c r="L60" s="322">
        <v>1665</v>
      </c>
      <c r="M60" s="322">
        <v>1836</v>
      </c>
      <c r="N60" s="322">
        <v>1854.1</v>
      </c>
      <c r="O60" s="322">
        <v>1784.89</v>
      </c>
      <c r="P60" s="322">
        <v>1892.66</v>
      </c>
      <c r="Q60" s="322">
        <v>1756.74</v>
      </c>
      <c r="R60" s="322">
        <v>1809.1</v>
      </c>
      <c r="S60" s="322">
        <v>1855.09</v>
      </c>
      <c r="T60" s="322">
        <v>1785.38</v>
      </c>
      <c r="U60" s="322">
        <v>1771.77</v>
      </c>
      <c r="V60" s="322">
        <v>1819.52</v>
      </c>
      <c r="W60" s="322">
        <v>1798.87</v>
      </c>
      <c r="X60" s="322">
        <v>1726.43</v>
      </c>
      <c r="Y60" s="322">
        <v>1726.66</v>
      </c>
      <c r="Z60" s="322">
        <v>1744.31</v>
      </c>
      <c r="AA60" s="296">
        <v>1663.18</v>
      </c>
      <c r="AB60" s="296">
        <v>1748.5</v>
      </c>
      <c r="AC60" s="296">
        <v>1812.4</v>
      </c>
      <c r="AD60" s="296">
        <v>1730.68</v>
      </c>
      <c r="AE60" s="296">
        <v>1729.09</v>
      </c>
      <c r="AF60" s="296">
        <v>1745.7</v>
      </c>
      <c r="AG60" s="296">
        <v>1777.94</v>
      </c>
      <c r="AH60" s="296">
        <v>1794.25</v>
      </c>
      <c r="AI60" s="296">
        <v>1795.99</v>
      </c>
      <c r="AJ60" s="684">
        <f t="shared" si="42"/>
        <v>9.6976452556774007E-2</v>
      </c>
      <c r="AK60" s="543">
        <f t="shared" si="43"/>
        <v>0.39445087114668986</v>
      </c>
    </row>
    <row r="61" spans="1:38" s="13" customFormat="1" ht="18" customHeight="1" thickBot="1">
      <c r="A61" s="9" t="str">
        <f t="shared" si="41"/>
        <v>RO_D1111A_PRO</v>
      </c>
      <c r="B61" s="320" t="s">
        <v>23</v>
      </c>
      <c r="C61" s="320" t="s">
        <v>52</v>
      </c>
      <c r="D61" s="325">
        <v>4156</v>
      </c>
      <c r="E61" s="325">
        <v>4312</v>
      </c>
      <c r="F61" s="325">
        <v>4235</v>
      </c>
      <c r="G61" s="325">
        <v>4486</v>
      </c>
      <c r="H61" s="325">
        <v>5117</v>
      </c>
      <c r="I61" s="325">
        <v>5446</v>
      </c>
      <c r="J61" s="325">
        <v>5513</v>
      </c>
      <c r="K61" s="325">
        <v>5421</v>
      </c>
      <c r="L61" s="325">
        <v>5248</v>
      </c>
      <c r="M61" s="325">
        <v>5076</v>
      </c>
      <c r="N61" s="325">
        <v>5002</v>
      </c>
      <c r="O61" s="325">
        <v>5159</v>
      </c>
      <c r="P61" s="325">
        <v>5025.5531479090014</v>
      </c>
      <c r="Q61" s="325">
        <v>5026.4629589310252</v>
      </c>
      <c r="R61" s="325">
        <v>5024</v>
      </c>
      <c r="S61" s="325">
        <v>4977</v>
      </c>
      <c r="T61" s="325">
        <v>5285</v>
      </c>
      <c r="U61" s="325">
        <v>4997</v>
      </c>
      <c r="V61" s="325">
        <v>4854</v>
      </c>
      <c r="W61" s="325">
        <v>4654</v>
      </c>
      <c r="X61" s="325">
        <v>4500</v>
      </c>
      <c r="Y61" s="325">
        <v>4075</v>
      </c>
      <c r="Z61" s="325">
        <v>3881</v>
      </c>
      <c r="AA61" s="296">
        <v>3966</v>
      </c>
      <c r="AB61" s="296">
        <v>4101</v>
      </c>
      <c r="AC61" s="296">
        <v>3981</v>
      </c>
      <c r="AD61" s="296">
        <v>3934</v>
      </c>
      <c r="AE61" s="323">
        <v>3797.7</v>
      </c>
      <c r="AF61" s="323">
        <v>3797.6</v>
      </c>
      <c r="AG61" s="323">
        <v>3663.2</v>
      </c>
      <c r="AH61" s="323">
        <v>3679.6</v>
      </c>
      <c r="AI61" s="323">
        <v>3637</v>
      </c>
      <c r="AJ61" s="684">
        <f t="shared" si="42"/>
        <v>-1.1577345363626423</v>
      </c>
      <c r="AK61" s="543">
        <f t="shared" si="43"/>
        <v>-1.1306750810416211</v>
      </c>
      <c r="AL61" s="711"/>
    </row>
    <row r="62" spans="1:38" ht="18" customHeight="1" thickBot="1">
      <c r="A62" s="9" t="str">
        <f t="shared" si="41"/>
        <v>SI_D1111A_PRO</v>
      </c>
      <c r="B62" s="320" t="s">
        <v>24</v>
      </c>
      <c r="C62" s="320" t="s">
        <v>53</v>
      </c>
      <c r="D62" s="323">
        <v>416.87999999999988</v>
      </c>
      <c r="E62" s="322">
        <v>449.27999999999992</v>
      </c>
      <c r="F62" s="323">
        <v>383.75999999999993</v>
      </c>
      <c r="G62" s="323">
        <v>383.75999999999993</v>
      </c>
      <c r="H62" s="322">
        <v>402.47999999999996</v>
      </c>
      <c r="I62" s="323">
        <v>437.75999999999993</v>
      </c>
      <c r="J62" s="323">
        <v>426.95999999999992</v>
      </c>
      <c r="K62" s="322">
        <v>422.63999999999993</v>
      </c>
      <c r="L62" s="323">
        <v>431.27999999999992</v>
      </c>
      <c r="M62" s="323">
        <v>456.47999999999996</v>
      </c>
      <c r="N62" s="322">
        <v>467.28</v>
      </c>
      <c r="O62" s="323">
        <v>470.15999999999991</v>
      </c>
      <c r="P62" s="323">
        <v>493.91999999999996</v>
      </c>
      <c r="Q62" s="322">
        <v>498.7</v>
      </c>
      <c r="R62" s="322">
        <v>596.08000000000004</v>
      </c>
      <c r="S62" s="322">
        <v>603.85</v>
      </c>
      <c r="T62" s="322">
        <v>588.89</v>
      </c>
      <c r="U62" s="322">
        <v>605.37</v>
      </c>
      <c r="V62" s="322">
        <v>583.13</v>
      </c>
      <c r="W62" s="322">
        <v>573.12</v>
      </c>
      <c r="X62" s="322">
        <v>580.59</v>
      </c>
      <c r="Y62" s="322">
        <v>584.12</v>
      </c>
      <c r="Z62" s="322">
        <v>594.12</v>
      </c>
      <c r="AA62" s="296">
        <v>566.13</v>
      </c>
      <c r="AB62" s="296">
        <v>584.05999999999995</v>
      </c>
      <c r="AC62" s="296">
        <v>605.74</v>
      </c>
      <c r="AD62" s="296">
        <v>628.11</v>
      </c>
      <c r="AE62" s="296">
        <v>623.80999999999995</v>
      </c>
      <c r="AF62" s="296">
        <v>611.84</v>
      </c>
      <c r="AG62" s="296">
        <v>613.78</v>
      </c>
      <c r="AH62" s="296">
        <v>614.53</v>
      </c>
      <c r="AI62" s="296">
        <v>623.25</v>
      </c>
      <c r="AJ62" s="684">
        <f t="shared" si="42"/>
        <v>1.4189705954143816</v>
      </c>
      <c r="AK62" s="543">
        <f t="shared" si="43"/>
        <v>0.65051955920056859</v>
      </c>
    </row>
    <row r="63" spans="1:38" ht="18" customHeight="1" thickBot="1">
      <c r="A63" s="9" t="str">
        <f t="shared" si="41"/>
        <v>SK_D1111A_PRO</v>
      </c>
      <c r="B63" s="320" t="s">
        <v>25</v>
      </c>
      <c r="C63" s="320" t="s">
        <v>54</v>
      </c>
      <c r="D63" s="323">
        <v>1957.23</v>
      </c>
      <c r="E63" s="322">
        <v>1556.28</v>
      </c>
      <c r="F63" s="323">
        <v>1357.29</v>
      </c>
      <c r="G63" s="323">
        <v>1238.49</v>
      </c>
      <c r="H63" s="322">
        <v>1177.1100000000001</v>
      </c>
      <c r="I63" s="323">
        <v>1174.1400000000001</v>
      </c>
      <c r="J63" s="323">
        <v>1147.4100000000001</v>
      </c>
      <c r="K63" s="322">
        <v>1138.5</v>
      </c>
      <c r="L63" s="323">
        <v>1164.24</v>
      </c>
      <c r="M63" s="323">
        <v>1093.95</v>
      </c>
      <c r="N63" s="322">
        <v>1088.01</v>
      </c>
      <c r="O63" s="323">
        <v>1135.53</v>
      </c>
      <c r="P63" s="323">
        <v>1150.08</v>
      </c>
      <c r="Q63" s="322">
        <v>1111</v>
      </c>
      <c r="R63" s="322">
        <v>1049</v>
      </c>
      <c r="S63" s="322">
        <v>1072.0899999999999</v>
      </c>
      <c r="T63" s="322">
        <v>1070.04</v>
      </c>
      <c r="U63" s="322">
        <v>1057.3</v>
      </c>
      <c r="V63" s="322">
        <v>1035.1500000000001</v>
      </c>
      <c r="W63" s="322">
        <v>929.86</v>
      </c>
      <c r="X63" s="322">
        <v>888.82</v>
      </c>
      <c r="Y63" s="322">
        <v>899.52</v>
      </c>
      <c r="Z63" s="322">
        <v>932.71</v>
      </c>
      <c r="AA63" s="296">
        <v>911.96</v>
      </c>
      <c r="AB63" s="296">
        <v>930.71</v>
      </c>
      <c r="AC63" s="296">
        <v>930.98</v>
      </c>
      <c r="AD63" s="296">
        <v>905.26</v>
      </c>
      <c r="AE63" s="296">
        <v>911.73</v>
      </c>
      <c r="AF63" s="296">
        <v>904.62</v>
      </c>
      <c r="AG63" s="296">
        <v>904.26</v>
      </c>
      <c r="AH63" s="296">
        <v>917.69</v>
      </c>
      <c r="AI63" s="296">
        <v>902.64</v>
      </c>
      <c r="AJ63" s="684">
        <f t="shared" si="42"/>
        <v>-1.6399873595658754</v>
      </c>
      <c r="AK63" s="543">
        <f t="shared" si="43"/>
        <v>3.4631146317609662E-2</v>
      </c>
    </row>
    <row r="64" spans="1:38" ht="18" customHeight="1" thickBot="1">
      <c r="A64" s="9" t="str">
        <f t="shared" si="41"/>
        <v>FI_D1111A_PRO</v>
      </c>
      <c r="B64" s="320" t="s">
        <v>26</v>
      </c>
      <c r="C64" s="320" t="s">
        <v>55</v>
      </c>
      <c r="D64" s="322">
        <v>2811</v>
      </c>
      <c r="E64" s="322">
        <v>2551</v>
      </c>
      <c r="F64" s="323">
        <v>2471</v>
      </c>
      <c r="G64" s="322">
        <v>2457</v>
      </c>
      <c r="H64" s="322">
        <v>2507</v>
      </c>
      <c r="I64" s="323">
        <v>2467.6999999999998</v>
      </c>
      <c r="J64" s="322">
        <v>2370.6</v>
      </c>
      <c r="K64" s="322">
        <v>2405.4</v>
      </c>
      <c r="L64" s="323">
        <v>2394.8000000000002</v>
      </c>
      <c r="M64" s="322">
        <v>2425.4899999999998</v>
      </c>
      <c r="N64" s="322">
        <v>2469.9882582338287</v>
      </c>
      <c r="O64" s="323">
        <v>2475.8607933223543</v>
      </c>
      <c r="P64" s="322">
        <v>2475.44</v>
      </c>
      <c r="Q64" s="322">
        <v>2415.66</v>
      </c>
      <c r="R64" s="322">
        <v>2395.5500000000002</v>
      </c>
      <c r="S64" s="322">
        <v>2380.98</v>
      </c>
      <c r="T64" s="322">
        <v>2363.66</v>
      </c>
      <c r="U64" s="322">
        <v>2308.3000000000002</v>
      </c>
      <c r="V64" s="322">
        <v>2267.4</v>
      </c>
      <c r="W64" s="322">
        <v>2292.9</v>
      </c>
      <c r="X64" s="322">
        <v>2299.27</v>
      </c>
      <c r="Y64" s="322">
        <v>2264.3122384590692</v>
      </c>
      <c r="Z64" s="322">
        <v>2262.3263450401287</v>
      </c>
      <c r="AA64" s="296">
        <v>2296.0700000000002</v>
      </c>
      <c r="AB64" s="296">
        <v>2365.61</v>
      </c>
      <c r="AC64" s="296">
        <v>2402.35</v>
      </c>
      <c r="AD64" s="296">
        <v>2397.15</v>
      </c>
      <c r="AE64" s="296">
        <v>2373.3200000000002</v>
      </c>
      <c r="AF64" s="296">
        <v>2359.36</v>
      </c>
      <c r="AG64" s="296">
        <v>2335.83</v>
      </c>
      <c r="AH64" s="296">
        <v>2368</v>
      </c>
      <c r="AI64" s="296">
        <v>2314.85</v>
      </c>
      <c r="AJ64" s="684">
        <f t="shared" si="42"/>
        <v>-2.244510135135136</v>
      </c>
      <c r="AK64" s="543">
        <f t="shared" si="43"/>
        <v>0.22098205901119883</v>
      </c>
    </row>
    <row r="65" spans="1:43" ht="18" customHeight="1" thickBot="1">
      <c r="A65" s="9" t="str">
        <f t="shared" si="41"/>
        <v>SE_D1111A_PRO</v>
      </c>
      <c r="B65" s="320" t="s">
        <v>27</v>
      </c>
      <c r="C65" s="320" t="s">
        <v>56</v>
      </c>
      <c r="D65" s="322">
        <v>3508</v>
      </c>
      <c r="E65" s="322">
        <v>3200</v>
      </c>
      <c r="F65" s="322">
        <v>3200</v>
      </c>
      <c r="G65" s="322">
        <v>3352</v>
      </c>
      <c r="H65" s="322">
        <v>3421</v>
      </c>
      <c r="I65" s="322">
        <v>3304</v>
      </c>
      <c r="J65" s="322">
        <v>3316</v>
      </c>
      <c r="K65" s="322">
        <v>3334</v>
      </c>
      <c r="L65" s="322">
        <v>3331</v>
      </c>
      <c r="M65" s="322">
        <v>3350</v>
      </c>
      <c r="N65" s="322">
        <v>3348</v>
      </c>
      <c r="O65" s="322">
        <v>3339</v>
      </c>
      <c r="P65" s="322">
        <v>3274</v>
      </c>
      <c r="Q65" s="322">
        <v>3253</v>
      </c>
      <c r="R65" s="322">
        <v>3275</v>
      </c>
      <c r="S65" s="322">
        <v>3206</v>
      </c>
      <c r="T65" s="322">
        <v>3130.27</v>
      </c>
      <c r="U65" s="322">
        <v>2985.86</v>
      </c>
      <c r="V65" s="322">
        <v>2986.62</v>
      </c>
      <c r="W65" s="322">
        <v>2932.63</v>
      </c>
      <c r="X65" s="322">
        <v>2862.21</v>
      </c>
      <c r="Y65" s="322">
        <v>2850.4</v>
      </c>
      <c r="Z65" s="322">
        <v>2861.17</v>
      </c>
      <c r="AA65" s="296">
        <v>2869.58</v>
      </c>
      <c r="AB65" s="296">
        <v>2931.65</v>
      </c>
      <c r="AC65" s="296">
        <v>2933.16</v>
      </c>
      <c r="AD65" s="296">
        <v>2862.23</v>
      </c>
      <c r="AE65" s="296">
        <v>2816.66</v>
      </c>
      <c r="AF65" s="296">
        <v>2760.23</v>
      </c>
      <c r="AG65" s="296">
        <v>2704.39</v>
      </c>
      <c r="AH65" s="296">
        <v>2772.74</v>
      </c>
      <c r="AI65" s="296">
        <v>2782.22</v>
      </c>
      <c r="AJ65" s="684">
        <f t="shared" si="42"/>
        <v>0.34190006996688282</v>
      </c>
      <c r="AK65" s="543">
        <f t="shared" si="43"/>
        <v>-0.24180882167662565</v>
      </c>
    </row>
    <row r="66" spans="1:43" s="80" customFormat="1" ht="18" customHeight="1">
      <c r="B66" s="79" t="s">
        <v>996</v>
      </c>
      <c r="C66" s="79"/>
      <c r="D66" s="79"/>
      <c r="E66" s="79"/>
      <c r="F66" s="79"/>
      <c r="G66" s="79"/>
      <c r="H66" s="79"/>
      <c r="I66" s="79"/>
      <c r="J66" s="79"/>
      <c r="K66" s="79"/>
      <c r="L66" s="79"/>
      <c r="M66" s="79"/>
      <c r="N66" s="81"/>
      <c r="O66" s="81"/>
      <c r="P66" s="81"/>
      <c r="Q66" s="81"/>
      <c r="R66" s="82"/>
      <c r="S66" s="81"/>
      <c r="T66" s="81"/>
      <c r="U66" s="81"/>
      <c r="V66" s="81"/>
      <c r="W66" s="81"/>
      <c r="X66" s="81"/>
      <c r="Y66" s="81"/>
      <c r="Z66" s="81"/>
      <c r="AA66"/>
      <c r="AB66"/>
      <c r="AC66"/>
      <c r="AD66"/>
      <c r="AE66"/>
      <c r="AF66"/>
      <c r="AG66"/>
      <c r="AH66"/>
      <c r="AI66" s="390"/>
      <c r="AJ66" s="687"/>
      <c r="AK66" s="687"/>
      <c r="AL66" s="712"/>
    </row>
    <row r="67" spans="1:43" s="7" customFormat="1" ht="18" customHeight="1">
      <c r="B67" s="31"/>
      <c r="C67" s="31"/>
      <c r="D67" s="31"/>
      <c r="E67" s="31"/>
      <c r="F67" s="31"/>
      <c r="G67" s="31"/>
      <c r="H67" s="31"/>
      <c r="I67" s="31"/>
      <c r="J67" s="31"/>
      <c r="K67" s="31"/>
      <c r="L67" s="31"/>
      <c r="M67" s="31"/>
      <c r="N67" s="30"/>
      <c r="O67" s="30"/>
      <c r="P67" s="30"/>
      <c r="Q67" s="30"/>
      <c r="R67" s="30"/>
      <c r="S67" s="30"/>
      <c r="T67" s="30"/>
      <c r="U67" s="30"/>
      <c r="V67" s="30"/>
      <c r="W67" s="30"/>
      <c r="X67" s="30"/>
      <c r="Y67" s="30"/>
      <c r="Z67" s="30"/>
      <c r="AA67" s="30"/>
      <c r="AB67" s="30"/>
      <c r="AC67" s="30"/>
      <c r="AD67" s="30"/>
      <c r="AE67" s="30"/>
      <c r="AF67" s="30"/>
      <c r="AG67" s="30"/>
      <c r="AH67" s="30"/>
      <c r="AI67" s="30"/>
      <c r="AJ67" s="687"/>
      <c r="AK67" s="687"/>
      <c r="AL67" s="713"/>
    </row>
    <row r="68" spans="1:43" s="7" customFormat="1" ht="18" customHeight="1">
      <c r="A68" s="20"/>
      <c r="B68" s="59" t="s">
        <v>240</v>
      </c>
      <c r="C68" s="34"/>
      <c r="D68" s="34"/>
      <c r="E68" s="34"/>
      <c r="F68" s="34"/>
      <c r="G68" s="34"/>
      <c r="H68" s="34"/>
      <c r="I68" s="34"/>
      <c r="J68" s="34"/>
      <c r="K68" s="34"/>
      <c r="L68" s="34"/>
      <c r="M68" s="34"/>
      <c r="N68" s="33"/>
      <c r="O68" s="33"/>
      <c r="P68" s="33"/>
      <c r="Q68" s="33"/>
      <c r="R68" s="33"/>
      <c r="S68" s="33"/>
      <c r="T68" s="33"/>
      <c r="U68" s="33"/>
      <c r="V68" s="33"/>
      <c r="W68" s="33"/>
      <c r="X68" s="33"/>
      <c r="Y68" s="33"/>
      <c r="Z68" s="33"/>
      <c r="AA68" s="33"/>
      <c r="AB68" s="33"/>
      <c r="AC68" s="33"/>
      <c r="AD68" s="33"/>
      <c r="AE68" s="33"/>
      <c r="AF68" s="33"/>
      <c r="AG68" s="33"/>
      <c r="AH68" s="33"/>
      <c r="AI68" s="33"/>
      <c r="AJ68" s="664"/>
      <c r="AK68" s="664"/>
      <c r="AL68" s="182"/>
    </row>
    <row r="69" spans="1:43" s="7" customFormat="1" ht="18" customHeight="1">
      <c r="A69" s="9"/>
      <c r="B69" s="210"/>
      <c r="C69" s="211"/>
      <c r="D69" s="786" t="s">
        <v>240</v>
      </c>
      <c r="E69" s="787"/>
      <c r="F69" s="787"/>
      <c r="G69" s="787"/>
      <c r="H69" s="787"/>
      <c r="I69" s="787"/>
      <c r="J69" s="787"/>
      <c r="K69" s="787"/>
      <c r="L69" s="787"/>
      <c r="M69" s="787"/>
      <c r="N69" s="787"/>
      <c r="O69" s="787"/>
      <c r="P69" s="787"/>
      <c r="Q69" s="787"/>
      <c r="R69" s="787"/>
      <c r="S69" s="787"/>
      <c r="T69" s="787"/>
      <c r="U69" s="787"/>
      <c r="V69" s="787"/>
      <c r="W69" s="787"/>
      <c r="X69" s="787"/>
      <c r="Y69" s="787"/>
      <c r="Z69" s="787"/>
      <c r="AA69" s="787"/>
      <c r="AB69" s="787"/>
      <c r="AC69" s="787"/>
      <c r="AD69" s="787"/>
      <c r="AE69" s="787"/>
      <c r="AF69" s="787"/>
      <c r="AG69" s="787"/>
      <c r="AH69" s="787"/>
      <c r="AI69" s="788"/>
      <c r="AJ69" s="639" t="s">
        <v>58</v>
      </c>
      <c r="AK69" s="640" t="str">
        <f>AK$3</f>
        <v xml:space="preserve">Annual rate of change
</v>
      </c>
      <c r="AL69" s="713"/>
    </row>
    <row r="70" spans="1:43" s="7" customFormat="1" ht="18" customHeight="1" thickBot="1">
      <c r="A70" s="9"/>
      <c r="B70" s="210"/>
      <c r="C70" s="211"/>
      <c r="D70" s="203">
        <v>1990</v>
      </c>
      <c r="E70" s="378">
        <v>1991</v>
      </c>
      <c r="F70" s="379">
        <v>1992</v>
      </c>
      <c r="G70" s="378">
        <v>1993</v>
      </c>
      <c r="H70" s="203">
        <v>1994</v>
      </c>
      <c r="I70" s="378">
        <v>1995</v>
      </c>
      <c r="J70" s="379">
        <v>1996</v>
      </c>
      <c r="K70" s="378">
        <v>1997</v>
      </c>
      <c r="L70" s="203">
        <v>1998</v>
      </c>
      <c r="M70" s="203">
        <v>1999</v>
      </c>
      <c r="N70" s="203">
        <v>2000</v>
      </c>
      <c r="O70" s="378">
        <v>2001</v>
      </c>
      <c r="P70" s="203">
        <v>2002</v>
      </c>
      <c r="Q70" s="378">
        <v>2003</v>
      </c>
      <c r="R70" s="203">
        <v>2004</v>
      </c>
      <c r="S70" s="378">
        <v>2005</v>
      </c>
      <c r="T70" s="203">
        <v>2006</v>
      </c>
      <c r="U70" s="378">
        <v>2007</v>
      </c>
      <c r="V70" s="203">
        <v>2008</v>
      </c>
      <c r="W70" s="378">
        <v>2009</v>
      </c>
      <c r="X70" s="203">
        <v>2010</v>
      </c>
      <c r="Y70" s="378">
        <v>2011</v>
      </c>
      <c r="Z70" s="203">
        <v>2012</v>
      </c>
      <c r="AA70" s="379">
        <v>2013</v>
      </c>
      <c r="AB70" s="203">
        <v>2014</v>
      </c>
      <c r="AC70" s="203">
        <v>2015</v>
      </c>
      <c r="AD70" s="203">
        <v>2016</v>
      </c>
      <c r="AE70" s="379">
        <v>2017</v>
      </c>
      <c r="AF70" s="203">
        <v>2018</v>
      </c>
      <c r="AG70" s="203">
        <v>2019</v>
      </c>
      <c r="AH70" s="203">
        <v>2020</v>
      </c>
      <c r="AI70" s="203">
        <v>2021</v>
      </c>
      <c r="AJ70" s="214" t="str">
        <f>AJ4</f>
        <v>2021/2020</v>
      </c>
      <c r="AK70" s="519" t="str">
        <f>AK37</f>
        <v>2011-2021</v>
      </c>
      <c r="AL70" s="713"/>
    </row>
    <row r="71" spans="1:43" s="7" customFormat="1" ht="18" customHeight="1" thickBot="1">
      <c r="A71" s="9"/>
      <c r="B71" s="318" t="s">
        <v>373</v>
      </c>
      <c r="C71" s="318"/>
      <c r="D71" s="319">
        <f>IF(COUNT(D72:D98)=26,SUM(D72:D98),"N.A.")</f>
        <v>121697.06651070058</v>
      </c>
      <c r="E71" s="319">
        <f t="shared" ref="E71" si="44">IF(COUNT(E72:E98)=26,SUM(E72:E98),"N.A.")</f>
        <v>121328.60057403239</v>
      </c>
      <c r="F71" s="319">
        <f t="shared" ref="F71" si="45">IF(COUNT(F72:F98)=26,SUM(F72:F98),"N.A.")</f>
        <v>115627.91905755964</v>
      </c>
      <c r="G71" s="319">
        <f t="shared" ref="G71" si="46">IF(COUNT(G72:G98)=26,SUM(G72:G98),"N.A.")</f>
        <v>113785.38910287763</v>
      </c>
      <c r="H71" s="319">
        <f t="shared" ref="H71" si="47">IF(COUNT(H72:H98)=26,SUM(H72:H98),"N.A.")</f>
        <v>112728.69264212078</v>
      </c>
      <c r="I71" s="319">
        <f t="shared" ref="I71" si="48">IF(COUNT(I72:I98)=26,SUM(I72:I98),"N.A.")</f>
        <v>115028.09196059893</v>
      </c>
      <c r="J71" s="319">
        <f t="shared" ref="J71" si="49">IF(COUNT(J72:J98)=26,SUM(J72:J98),"N.A.")</f>
        <v>115476.83830827952</v>
      </c>
      <c r="K71" s="319">
        <f t="shared" ref="K71" si="50">IF(COUNT(K72:K98)=26,SUM(K72:K98),"N.A.")</f>
        <v>115522.90511308052</v>
      </c>
      <c r="L71" s="319">
        <f t="shared" ref="L71" si="51">IF(COUNT(L72:L98)=26,SUM(L72:L98),"N.A.")</f>
        <v>116177.04546088295</v>
      </c>
      <c r="M71" s="319">
        <f t="shared" ref="M71" si="52">IF(COUNT(M72:M98)=26,SUM(M72:M98),"N.A.")</f>
        <v>116087.55384135705</v>
      </c>
      <c r="N71" s="319">
        <f t="shared" ref="N71" si="53">IF(COUNT(N72:N98)=26,SUM(N72:N98),"N.A.")</f>
        <v>116736.40942365407</v>
      </c>
      <c r="O71" s="319">
        <f t="shared" ref="O71" si="54">IF(COUNT(O72:O98)=26,SUM(O72:O98),"N.A.")</f>
        <v>117696.70055310501</v>
      </c>
      <c r="P71" s="319">
        <f t="shared" ref="P71" si="55">IF(COUNT(P72:P98)=26,SUM(P72:P98),"N.A.")</f>
        <v>117516.53712202325</v>
      </c>
      <c r="Q71" s="319">
        <f t="shared" ref="Q71" si="56">IF(COUNT(Q72:Q98)=26,SUM(Q72:Q98),"N.A.")</f>
        <v>118096.28000000001</v>
      </c>
      <c r="R71" s="319">
        <f t="shared" ref="R71" si="57">IF(COUNT(R72:R98)=26,SUM(R72:R98),"N.A.")</f>
        <v>118185.17000000003</v>
      </c>
      <c r="S71" s="319">
        <f t="shared" ref="S71" si="58">IF(COUNT(S72:S98)=26,SUM(S72:S98),"N.A.")</f>
        <v>119827.62999999999</v>
      </c>
      <c r="T71" s="319">
        <f t="shared" ref="T71" si="59">IF(COUNT(T72:T98)=26,SUM(T72:T98),"N.A.")</f>
        <v>119116.82000000004</v>
      </c>
      <c r="U71" s="319">
        <f t="shared" ref="U71" si="60">IF(COUNT(U72:U98)=26,SUM(U72:U98),"N.A.")</f>
        <v>119906.49999999999</v>
      </c>
      <c r="V71" s="319">
        <f t="shared" ref="V71" si="61">IF(COUNT(V72:V98)=26,SUM(V72:V98),"N.A.")</f>
        <v>121666.78999999998</v>
      </c>
      <c r="W71" s="319">
        <f t="shared" ref="W71" si="62">IF(COUNT(W72:W98)=26,SUM(W72:W98),"N.A.")</f>
        <v>120793.4</v>
      </c>
      <c r="X71" s="319">
        <f t="shared" ref="X71" si="63">IF(COUNT(X72:X98)=26,SUM(X72:X98),"N.A.")</f>
        <v>123509.51300000004</v>
      </c>
      <c r="Y71" s="319">
        <f t="shared" ref="Y71" si="64">IF(COUNT(Y72:Y98)=26,SUM(Y72:Y98),"N.A.")</f>
        <v>126550.09799999998</v>
      </c>
      <c r="Z71" s="319">
        <f t="shared" ref="Z71" si="65">IF(COUNT(Z72:Z98)=26,SUM(Z72:Z98),"N.A.")</f>
        <v>127117.44100000001</v>
      </c>
      <c r="AA71" s="319">
        <f t="shared" ref="AA71" si="66">IF(COUNT(AA72:AA98)=26,SUM(AA72:AA98),"N.A.")</f>
        <v>127932.0724</v>
      </c>
      <c r="AB71" s="319">
        <f t="shared" ref="AB71" si="67">IF(COUNT(AB72:AB98)=26,SUM(AB72:AB98),"N.A.")</f>
        <v>133749.66118</v>
      </c>
      <c r="AC71" s="319">
        <f t="shared" ref="AC71" si="68">IF(COUNT(AC72:AC98)=26,SUM(AC72:AC98),"N.A.")</f>
        <v>137271.78451300002</v>
      </c>
      <c r="AD71" s="319">
        <f t="shared" ref="AD71" si="69">IF(COUNT(AD72:AD98)=26,SUM(AD72:AD98),"N.A.")</f>
        <v>138486.26683099999</v>
      </c>
      <c r="AE71" s="319">
        <f t="shared" ref="AE71" si="70">IF(COUNT(AE72:AE98)=26,SUM(AE72:AE98),"N.A.")</f>
        <v>140479.675632</v>
      </c>
      <c r="AF71" s="319">
        <f t="shared" ref="AF71" si="71">IF(COUNT(AF72:AF98)=26,SUM(AF72:AF98),"N.A.")</f>
        <v>141865.82351900003</v>
      </c>
      <c r="AG71" s="319">
        <f t="shared" ref="AG71" si="72">IF(COUNT(AG72:AG98)=26,SUM(AG72:AG98),"N.A.")</f>
        <v>142612.65051700003</v>
      </c>
      <c r="AH71" s="319">
        <f>IF(COUNT(AH72:AH98)=26,SUM(AH72:AH98),"N.A.")</f>
        <v>144826.06594599996</v>
      </c>
      <c r="AI71" s="319">
        <f>IF(COUNT(AI72:AI98)=26,SUM(AI72:AI98),"N.A.")</f>
        <v>144628.16518767909</v>
      </c>
      <c r="AJ71" s="683">
        <f t="shared" ref="AJ71:AJ86" si="73">+(AI71/AH71-1)*100</f>
        <v>-0.1366471960887683</v>
      </c>
      <c r="AK71" s="703">
        <f t="shared" ref="AK71:AK86" si="74">100*((POWER(AI71/Y71,1/($AI$4-$Y$4)))-1)</f>
        <v>1.3442327437114043</v>
      </c>
      <c r="AL71" s="713"/>
    </row>
    <row r="72" spans="1:43" s="7" customFormat="1" ht="18" customHeight="1" thickBot="1">
      <c r="A72" s="9" t="str">
        <f>+CONCATENATE(C72,"_D1110D_PRO")</f>
        <v>BE_D1110D_PRO</v>
      </c>
      <c r="B72" s="320" t="s">
        <v>3</v>
      </c>
      <c r="C72" s="320" t="s">
        <v>30</v>
      </c>
      <c r="D72" s="296">
        <v>2976.3</v>
      </c>
      <c r="E72" s="296">
        <v>2961.2</v>
      </c>
      <c r="F72" s="296">
        <v>2913.9</v>
      </c>
      <c r="G72" s="296">
        <v>2878</v>
      </c>
      <c r="H72" s="296">
        <v>2916.3</v>
      </c>
      <c r="I72" s="296">
        <v>2972.3</v>
      </c>
      <c r="J72" s="296">
        <v>3021.7</v>
      </c>
      <c r="K72" s="296">
        <v>2943.7</v>
      </c>
      <c r="L72" s="296">
        <v>3286.72</v>
      </c>
      <c r="M72" s="296">
        <v>3264.21</v>
      </c>
      <c r="N72" s="296">
        <v>3124.48</v>
      </c>
      <c r="O72" s="296">
        <v>3088.14</v>
      </c>
      <c r="P72" s="296">
        <v>2894.65</v>
      </c>
      <c r="Q72" s="296">
        <v>2828.83</v>
      </c>
      <c r="R72" s="296">
        <v>2845.27</v>
      </c>
      <c r="S72" s="296">
        <v>2867.81</v>
      </c>
      <c r="T72" s="296">
        <v>2836.93</v>
      </c>
      <c r="U72" s="321">
        <v>3177.78</v>
      </c>
      <c r="V72" s="296">
        <v>3186.14</v>
      </c>
      <c r="W72" s="296">
        <v>3286.15</v>
      </c>
      <c r="X72" s="296">
        <v>3406.09</v>
      </c>
      <c r="Y72" s="296">
        <v>3446.39</v>
      </c>
      <c r="Z72" s="296">
        <v>3412.01</v>
      </c>
      <c r="AA72" s="296">
        <v>3474.77</v>
      </c>
      <c r="AB72" s="296">
        <v>3689.44</v>
      </c>
      <c r="AC72" s="296">
        <v>3988.15</v>
      </c>
      <c r="AD72" s="296">
        <v>3881.63</v>
      </c>
      <c r="AE72" s="296">
        <v>4025.42</v>
      </c>
      <c r="AF72" s="296">
        <v>4178.8900000000003</v>
      </c>
      <c r="AG72" s="296">
        <v>4288.2299999999996</v>
      </c>
      <c r="AH72" s="296">
        <v>4431</v>
      </c>
      <c r="AI72" s="296">
        <v>4380.84</v>
      </c>
      <c r="AJ72" s="684">
        <f t="shared" si="73"/>
        <v>-1.1320243737305336</v>
      </c>
      <c r="AK72" s="543">
        <f t="shared" si="74"/>
        <v>2.4281425084260233</v>
      </c>
      <c r="AL72" s="713"/>
      <c r="AP72"/>
      <c r="AQ72"/>
    </row>
    <row r="73" spans="1:43" s="7" customFormat="1" ht="18" customHeight="1" thickBot="1">
      <c r="A73" s="9" t="str">
        <f t="shared" ref="A73:A98" si="75">+CONCATENATE(C73,"_D1110D_PRO")</f>
        <v>BG_D1110D_PRO</v>
      </c>
      <c r="B73" s="320" t="s">
        <v>4</v>
      </c>
      <c r="C73" s="320" t="s">
        <v>31</v>
      </c>
      <c r="D73" s="296">
        <v>1872.4727272727275</v>
      </c>
      <c r="E73" s="296">
        <v>1386.7030303030306</v>
      </c>
      <c r="F73" s="296">
        <v>1191.8303030303032</v>
      </c>
      <c r="G73" s="296">
        <v>815.26464646464649</v>
      </c>
      <c r="H73" s="296">
        <v>619.45050505050506</v>
      </c>
      <c r="I73" s="296">
        <v>466</v>
      </c>
      <c r="J73" s="296">
        <v>452</v>
      </c>
      <c r="K73" s="296">
        <v>370</v>
      </c>
      <c r="L73" s="296">
        <v>406</v>
      </c>
      <c r="M73" s="296">
        <v>414</v>
      </c>
      <c r="N73" s="296">
        <v>718.8</v>
      </c>
      <c r="O73" s="296">
        <v>696.9</v>
      </c>
      <c r="P73" s="296">
        <v>750.6</v>
      </c>
      <c r="Q73" s="296">
        <v>815.7</v>
      </c>
      <c r="R73" s="296">
        <v>797.5</v>
      </c>
      <c r="S73" s="296">
        <v>803.1</v>
      </c>
      <c r="T73" s="296">
        <v>839.4</v>
      </c>
      <c r="U73" s="296">
        <v>745.5</v>
      </c>
      <c r="V73" s="296">
        <v>704.78</v>
      </c>
      <c r="W73" s="296">
        <v>599.88</v>
      </c>
      <c r="X73" s="296">
        <v>564.54999999999995</v>
      </c>
      <c r="Y73" s="296">
        <v>549.13</v>
      </c>
      <c r="Z73" s="296">
        <v>513.98</v>
      </c>
      <c r="AA73" s="296">
        <v>510.99</v>
      </c>
      <c r="AB73" s="296">
        <v>494.54</v>
      </c>
      <c r="AC73" s="296">
        <v>488.5</v>
      </c>
      <c r="AD73" s="296">
        <v>524.04</v>
      </c>
      <c r="AE73" s="296">
        <v>578.79</v>
      </c>
      <c r="AF73" s="296">
        <v>643</v>
      </c>
      <c r="AG73" s="296">
        <v>651.51</v>
      </c>
      <c r="AH73" s="296">
        <v>680.54</v>
      </c>
      <c r="AI73" s="296">
        <v>664.87</v>
      </c>
      <c r="AJ73" s="684">
        <f t="shared" si="73"/>
        <v>-2.302583242719014</v>
      </c>
      <c r="AK73" s="543">
        <f t="shared" si="74"/>
        <v>1.9309699017110882</v>
      </c>
      <c r="AL73" s="713"/>
      <c r="AP73"/>
      <c r="AQ73"/>
    </row>
    <row r="74" spans="1:43" s="7" customFormat="1" ht="18" customHeight="1" thickBot="1">
      <c r="A74" s="9" t="str">
        <f t="shared" si="75"/>
        <v>CZ_D1110D_PRO</v>
      </c>
      <c r="B74" s="320" t="s">
        <v>340</v>
      </c>
      <c r="C74" s="320" t="s">
        <v>32</v>
      </c>
      <c r="D74" s="296">
        <v>4512.43</v>
      </c>
      <c r="E74" s="296">
        <v>3875.89</v>
      </c>
      <c r="F74" s="296">
        <v>3200.73</v>
      </c>
      <c r="G74" s="296">
        <v>2817.83</v>
      </c>
      <c r="H74" s="296">
        <v>2586.19</v>
      </c>
      <c r="I74" s="296">
        <v>2555.11</v>
      </c>
      <c r="J74" s="296">
        <v>2572.04</v>
      </c>
      <c r="K74" s="296">
        <v>2450.73</v>
      </c>
      <c r="L74" s="296">
        <v>2515.29</v>
      </c>
      <c r="M74" s="296">
        <v>2449.4299999999998</v>
      </c>
      <c r="N74" s="296">
        <v>2560.73</v>
      </c>
      <c r="O74" s="296">
        <v>2579.83</v>
      </c>
      <c r="P74" s="296">
        <v>2591.89</v>
      </c>
      <c r="Q74" s="296">
        <v>2599.1999999999998</v>
      </c>
      <c r="R74" s="296">
        <v>2563.2199999999998</v>
      </c>
      <c r="S74" s="296">
        <v>2543.1999999999998</v>
      </c>
      <c r="T74" s="296">
        <v>2392.5</v>
      </c>
      <c r="U74" s="296">
        <v>2445.52</v>
      </c>
      <c r="V74" s="296">
        <v>2432.5500000000002</v>
      </c>
      <c r="W74" s="296">
        <v>2353.5500000000002</v>
      </c>
      <c r="X74" s="296">
        <v>2312.23</v>
      </c>
      <c r="Y74" s="296">
        <v>2366.1</v>
      </c>
      <c r="Z74" s="296">
        <v>2428.77</v>
      </c>
      <c r="AA74" s="296">
        <v>2358.42</v>
      </c>
      <c r="AB74" s="324">
        <v>2865.5841799999998</v>
      </c>
      <c r="AC74" s="324">
        <v>2962.3582280000001</v>
      </c>
      <c r="AD74" s="324">
        <v>2959.8786179999997</v>
      </c>
      <c r="AE74" s="324">
        <v>2983.944285</v>
      </c>
      <c r="AF74" s="324">
        <v>3056.7157559999996</v>
      </c>
      <c r="AG74" s="324">
        <v>3034.0109900000002</v>
      </c>
      <c r="AH74" s="324">
        <v>3164.3599109999996</v>
      </c>
      <c r="AI74" s="324">
        <v>3157.6444559999995</v>
      </c>
      <c r="AJ74" s="684">
        <f t="shared" si="73"/>
        <v>-0.21222159264044915</v>
      </c>
      <c r="AK74" s="543">
        <f t="shared" si="74"/>
        <v>2.9278765628395931</v>
      </c>
      <c r="AL74" s="713"/>
      <c r="AP74"/>
      <c r="AQ74"/>
    </row>
    <row r="75" spans="1:43" s="7" customFormat="1" ht="18" customHeight="1" thickBot="1">
      <c r="A75" s="9" t="str">
        <f t="shared" si="75"/>
        <v>DK_D1110D_PRO</v>
      </c>
      <c r="B75" s="320" t="s">
        <v>5</v>
      </c>
      <c r="C75" s="320" t="s">
        <v>33</v>
      </c>
      <c r="D75" s="296">
        <v>4542</v>
      </c>
      <c r="E75" s="296">
        <v>4440</v>
      </c>
      <c r="F75" s="296">
        <v>4405</v>
      </c>
      <c r="G75" s="296">
        <v>4461</v>
      </c>
      <c r="H75" s="296">
        <v>4441</v>
      </c>
      <c r="I75" s="296">
        <v>4473</v>
      </c>
      <c r="J75" s="296">
        <v>4495</v>
      </c>
      <c r="K75" s="296">
        <v>4433</v>
      </c>
      <c r="L75" s="296">
        <v>4468</v>
      </c>
      <c r="M75" s="296">
        <v>4456</v>
      </c>
      <c r="N75" s="296">
        <v>4519</v>
      </c>
      <c r="O75" s="296">
        <v>4417.8</v>
      </c>
      <c r="P75" s="296">
        <v>4455.1000000000004</v>
      </c>
      <c r="Q75" s="296">
        <v>4523.8</v>
      </c>
      <c r="R75" s="296">
        <v>4433.3999999999996</v>
      </c>
      <c r="S75" s="296">
        <v>4451.3999999999996</v>
      </c>
      <c r="T75" s="296">
        <v>4492.2</v>
      </c>
      <c r="U75" s="296">
        <v>4483.6000000000004</v>
      </c>
      <c r="V75" s="296">
        <v>4581</v>
      </c>
      <c r="W75" s="296">
        <v>4733.8</v>
      </c>
      <c r="X75" s="296">
        <v>4830.2</v>
      </c>
      <c r="Y75" s="296">
        <v>4799.8999999999996</v>
      </c>
      <c r="Z75" s="296">
        <v>4926.8</v>
      </c>
      <c r="AA75" s="296">
        <v>5025.8</v>
      </c>
      <c r="AB75" s="296">
        <v>5109.7</v>
      </c>
      <c r="AC75" s="296">
        <v>5278.2</v>
      </c>
      <c r="AD75" s="296">
        <v>5364.2</v>
      </c>
      <c r="AE75" s="296">
        <v>5506.3</v>
      </c>
      <c r="AF75" s="296">
        <v>5615</v>
      </c>
      <c r="AG75" s="296">
        <v>5615</v>
      </c>
      <c r="AH75" s="296">
        <v>5666</v>
      </c>
      <c r="AI75" s="296">
        <v>5644</v>
      </c>
      <c r="AJ75" s="684">
        <f t="shared" si="73"/>
        <v>-0.38828097423225794</v>
      </c>
      <c r="AK75" s="543">
        <f t="shared" si="74"/>
        <v>1.6331723081178362</v>
      </c>
      <c r="AL75" s="713"/>
      <c r="AP75"/>
      <c r="AQ75"/>
    </row>
    <row r="76" spans="1:43" s="7" customFormat="1" ht="18" customHeight="1" thickBot="1">
      <c r="A76" s="9" t="str">
        <f t="shared" si="75"/>
        <v>DE_D1110D_PRO</v>
      </c>
      <c r="B76" s="320" t="s">
        <v>28</v>
      </c>
      <c r="C76" s="320" t="s">
        <v>34</v>
      </c>
      <c r="D76" s="296">
        <v>21474</v>
      </c>
      <c r="E76" s="296">
        <v>26408.62</v>
      </c>
      <c r="F76" s="296">
        <v>25440.05</v>
      </c>
      <c r="G76" s="296">
        <v>25828.76</v>
      </c>
      <c r="H76" s="296">
        <v>25861.55</v>
      </c>
      <c r="I76" s="296">
        <v>26774.19</v>
      </c>
      <c r="J76" s="296">
        <v>26991.01</v>
      </c>
      <c r="K76" s="296">
        <v>26986.48</v>
      </c>
      <c r="L76" s="296">
        <v>26752.43</v>
      </c>
      <c r="M76" s="296">
        <v>26783.11</v>
      </c>
      <c r="N76" s="296">
        <v>26984.31</v>
      </c>
      <c r="O76" s="296">
        <v>26882.57</v>
      </c>
      <c r="P76" s="296">
        <v>26582.81</v>
      </c>
      <c r="Q76" s="296">
        <v>27320.38</v>
      </c>
      <c r="R76" s="296">
        <v>27112.82</v>
      </c>
      <c r="S76" s="296">
        <v>27380</v>
      </c>
      <c r="T76" s="296">
        <v>26875.86</v>
      </c>
      <c r="U76" s="296">
        <v>27320.73</v>
      </c>
      <c r="V76" s="296">
        <v>27465.7</v>
      </c>
      <c r="W76" s="296">
        <v>27461.439999999999</v>
      </c>
      <c r="X76" s="296">
        <v>29075.97</v>
      </c>
      <c r="Y76" s="296">
        <v>29764.48</v>
      </c>
      <c r="Z76" s="296">
        <v>29703.46</v>
      </c>
      <c r="AA76" s="296">
        <v>30301.34</v>
      </c>
      <c r="AB76" s="296">
        <v>31375.279999999999</v>
      </c>
      <c r="AC76" s="296">
        <v>31879.13</v>
      </c>
      <c r="AD76" s="296">
        <v>31972.73</v>
      </c>
      <c r="AE76" s="296">
        <v>31937.02</v>
      </c>
      <c r="AF76" s="296">
        <v>32490.95</v>
      </c>
      <c r="AG76" s="296">
        <v>32442.21</v>
      </c>
      <c r="AH76" s="296">
        <v>32552.12</v>
      </c>
      <c r="AI76" s="296">
        <v>31942.37</v>
      </c>
      <c r="AJ76" s="684">
        <f t="shared" si="73"/>
        <v>-1.8731498900839694</v>
      </c>
      <c r="AK76" s="543">
        <f t="shared" si="74"/>
        <v>0.70867535671588211</v>
      </c>
      <c r="AL76" s="713"/>
      <c r="AP76"/>
      <c r="AQ76"/>
    </row>
    <row r="77" spans="1:43" s="7" customFormat="1" ht="18" customHeight="1" thickBot="1">
      <c r="A77" s="9" t="str">
        <f t="shared" si="75"/>
        <v>EE_D1110D_PRO</v>
      </c>
      <c r="B77" s="320" t="s">
        <v>6</v>
      </c>
      <c r="C77" s="320" t="s">
        <v>35</v>
      </c>
      <c r="D77" s="296">
        <v>1093.5</v>
      </c>
      <c r="E77" s="296">
        <v>938.6</v>
      </c>
      <c r="F77" s="296">
        <v>711.7</v>
      </c>
      <c r="G77" s="296">
        <v>592.20000000000005</v>
      </c>
      <c r="H77" s="296">
        <v>552.5</v>
      </c>
      <c r="I77" s="296">
        <v>472.3</v>
      </c>
      <c r="J77" s="296">
        <v>490.4</v>
      </c>
      <c r="K77" s="296">
        <v>517.79999999999995</v>
      </c>
      <c r="L77" s="296">
        <v>531.79999999999995</v>
      </c>
      <c r="M77" s="296">
        <v>404.4</v>
      </c>
      <c r="N77" s="296">
        <v>408.7</v>
      </c>
      <c r="O77" s="296">
        <v>427.6</v>
      </c>
      <c r="P77" s="296">
        <v>495.33</v>
      </c>
      <c r="Q77" s="296">
        <v>485.14</v>
      </c>
      <c r="R77" s="296">
        <v>536.1</v>
      </c>
      <c r="S77" s="296">
        <v>571.20000000000005</v>
      </c>
      <c r="T77" s="296">
        <v>605.9</v>
      </c>
      <c r="U77" s="296">
        <v>593.4</v>
      </c>
      <c r="V77" s="296">
        <v>605.9</v>
      </c>
      <c r="W77" s="296">
        <v>612.29999999999995</v>
      </c>
      <c r="X77" s="296">
        <v>621.1</v>
      </c>
      <c r="Y77" s="296">
        <v>642.29999999999995</v>
      </c>
      <c r="Z77" s="296">
        <v>665.09</v>
      </c>
      <c r="AA77" s="296">
        <v>705.5</v>
      </c>
      <c r="AB77" s="296">
        <v>729.96</v>
      </c>
      <c r="AC77" s="296">
        <v>720.4</v>
      </c>
      <c r="AD77" s="296">
        <v>714.72</v>
      </c>
      <c r="AE77" s="296">
        <v>726.79</v>
      </c>
      <c r="AF77" s="296">
        <v>748.07</v>
      </c>
      <c r="AG77" s="296">
        <v>763.12</v>
      </c>
      <c r="AH77" s="296">
        <v>787.58</v>
      </c>
      <c r="AI77" s="296">
        <v>799.24</v>
      </c>
      <c r="AJ77" s="684">
        <f t="shared" si="73"/>
        <v>1.4804845222072593</v>
      </c>
      <c r="AK77" s="543">
        <f t="shared" si="74"/>
        <v>2.2101272345546707</v>
      </c>
      <c r="AL77" s="713"/>
      <c r="AP77"/>
      <c r="AQ77"/>
    </row>
    <row r="78" spans="1:43" s="7" customFormat="1" ht="18" customHeight="1" thickBot="1">
      <c r="A78" s="9" t="str">
        <f t="shared" si="75"/>
        <v>IE_D1110D_PRO</v>
      </c>
      <c r="B78" s="320" t="s">
        <v>7</v>
      </c>
      <c r="C78" s="320" t="s">
        <v>36</v>
      </c>
      <c r="D78" s="296">
        <v>5269.1</v>
      </c>
      <c r="E78" s="296">
        <v>5211.6000000000004</v>
      </c>
      <c r="F78" s="296">
        <v>5257.2</v>
      </c>
      <c r="G78" s="296">
        <v>5201.8</v>
      </c>
      <c r="H78" s="296">
        <v>5280.1</v>
      </c>
      <c r="I78" s="296">
        <v>5288.2</v>
      </c>
      <c r="J78" s="296">
        <v>5297.1</v>
      </c>
      <c r="K78" s="296">
        <v>5256.3</v>
      </c>
      <c r="L78" s="296">
        <v>5091</v>
      </c>
      <c r="M78" s="296">
        <v>5121</v>
      </c>
      <c r="N78" s="296">
        <v>5160</v>
      </c>
      <c r="O78" s="296">
        <v>5338.1</v>
      </c>
      <c r="P78" s="296">
        <v>5188.8999999999996</v>
      </c>
      <c r="Q78" s="296">
        <v>5354.7</v>
      </c>
      <c r="R78" s="296">
        <v>5267.9</v>
      </c>
      <c r="S78" s="296">
        <v>5061.25</v>
      </c>
      <c r="T78" s="296">
        <v>5233.72</v>
      </c>
      <c r="U78" s="296">
        <v>5224.97</v>
      </c>
      <c r="V78" s="296">
        <v>5090.08</v>
      </c>
      <c r="W78" s="296">
        <v>4943.55</v>
      </c>
      <c r="X78" s="296">
        <v>5327.01</v>
      </c>
      <c r="Y78" s="296">
        <v>5536.45</v>
      </c>
      <c r="Z78" s="296">
        <v>5379.3</v>
      </c>
      <c r="AA78" s="296">
        <v>5581.14</v>
      </c>
      <c r="AB78" s="296">
        <v>5801.96</v>
      </c>
      <c r="AC78" s="296">
        <v>6585.09</v>
      </c>
      <c r="AD78" s="296">
        <v>6853.5</v>
      </c>
      <c r="AE78" s="296">
        <v>7480.4</v>
      </c>
      <c r="AF78" s="296">
        <v>7812.6</v>
      </c>
      <c r="AG78" s="296">
        <v>8225.7000000000007</v>
      </c>
      <c r="AH78" s="296">
        <v>8541.7000000000007</v>
      </c>
      <c r="AI78" s="296">
        <v>9021.1</v>
      </c>
      <c r="AJ78" s="684">
        <f t="shared" si="73"/>
        <v>5.6124659025720725</v>
      </c>
      <c r="AK78" s="543">
        <f t="shared" si="74"/>
        <v>5.0032669685886155</v>
      </c>
      <c r="AL78" s="713"/>
      <c r="AP78"/>
      <c r="AQ78"/>
    </row>
    <row r="79" spans="1:43" s="7" customFormat="1" ht="18" customHeight="1" thickBot="1">
      <c r="A79" s="9" t="str">
        <f t="shared" si="75"/>
        <v>EL_D1110D_PRO</v>
      </c>
      <c r="B79" s="320" t="s">
        <v>8</v>
      </c>
      <c r="C79" s="320" t="s">
        <v>37</v>
      </c>
      <c r="D79" s="296">
        <v>560.5</v>
      </c>
      <c r="E79" s="296">
        <v>533</v>
      </c>
      <c r="F79" s="296">
        <v>549.1</v>
      </c>
      <c r="G79" s="296">
        <v>602.29999999999995</v>
      </c>
      <c r="H79" s="296">
        <v>638.9</v>
      </c>
      <c r="I79" s="296">
        <v>643.6</v>
      </c>
      <c r="J79" s="296">
        <v>607.79999999999995</v>
      </c>
      <c r="K79" s="296">
        <v>616.70000000000005</v>
      </c>
      <c r="L79" s="296">
        <v>647.9</v>
      </c>
      <c r="M79" s="296">
        <v>655.8</v>
      </c>
      <c r="N79" s="296">
        <v>669.5</v>
      </c>
      <c r="O79" s="296">
        <v>706</v>
      </c>
      <c r="P79" s="296">
        <v>678.1</v>
      </c>
      <c r="Q79" s="296">
        <v>661.4</v>
      </c>
      <c r="R79" s="296">
        <v>687</v>
      </c>
      <c r="S79" s="296">
        <v>660</v>
      </c>
      <c r="T79" s="296">
        <v>669.7</v>
      </c>
      <c r="U79" s="296">
        <v>716.2</v>
      </c>
      <c r="V79" s="296">
        <v>705.9</v>
      </c>
      <c r="W79" s="296">
        <v>685</v>
      </c>
      <c r="X79" s="296">
        <v>672.9</v>
      </c>
      <c r="Y79" s="296">
        <v>639</v>
      </c>
      <c r="Z79" s="296">
        <v>637.4</v>
      </c>
      <c r="AA79" s="296">
        <v>606.6</v>
      </c>
      <c r="AB79" s="296">
        <v>614.6</v>
      </c>
      <c r="AC79" s="296">
        <v>602.6</v>
      </c>
      <c r="AD79" s="296">
        <v>601.5</v>
      </c>
      <c r="AE79" s="296">
        <v>602.5</v>
      </c>
      <c r="AF79" s="296">
        <v>620.9</v>
      </c>
      <c r="AG79" s="296">
        <v>632.97</v>
      </c>
      <c r="AH79" s="296">
        <v>652.65</v>
      </c>
      <c r="AI79" s="296">
        <v>665.92</v>
      </c>
      <c r="AJ79" s="684">
        <f t="shared" si="73"/>
        <v>2.0332490615184273</v>
      </c>
      <c r="AK79" s="543">
        <f t="shared" si="74"/>
        <v>0.41350346437289964</v>
      </c>
      <c r="AL79" s="713"/>
      <c r="AP79"/>
      <c r="AQ79"/>
    </row>
    <row r="80" spans="1:43" s="7" customFormat="1" ht="18" customHeight="1" thickBot="1">
      <c r="A80" s="9" t="str">
        <f t="shared" si="75"/>
        <v>ES_D1110D_PRO</v>
      </c>
      <c r="B80" s="320" t="s">
        <v>9</v>
      </c>
      <c r="C80" s="320" t="s">
        <v>38</v>
      </c>
      <c r="D80" s="296">
        <v>4501.7</v>
      </c>
      <c r="E80" s="296">
        <v>5829</v>
      </c>
      <c r="F80" s="296">
        <v>5438</v>
      </c>
      <c r="G80" s="296">
        <v>5352</v>
      </c>
      <c r="H80" s="296">
        <v>4925.5</v>
      </c>
      <c r="I80" s="296">
        <v>5602</v>
      </c>
      <c r="J80" s="296">
        <v>5547.4</v>
      </c>
      <c r="K80" s="296">
        <v>5463.4</v>
      </c>
      <c r="L80" s="296">
        <v>5482</v>
      </c>
      <c r="M80" s="296">
        <v>5664.2</v>
      </c>
      <c r="N80" s="296">
        <v>5413.21</v>
      </c>
      <c r="O80" s="296">
        <v>5763.01</v>
      </c>
      <c r="P80" s="296">
        <v>5933</v>
      </c>
      <c r="Q80" s="296">
        <v>5874.23</v>
      </c>
      <c r="R80" s="296">
        <v>5880.18</v>
      </c>
      <c r="S80" s="296">
        <v>5899.31</v>
      </c>
      <c r="T80" s="296">
        <v>5823.86</v>
      </c>
      <c r="U80" s="296">
        <v>5729.02</v>
      </c>
      <c r="V80" s="296">
        <v>5834.1</v>
      </c>
      <c r="W80" s="296">
        <v>5742.1</v>
      </c>
      <c r="X80" s="296">
        <v>5877.1</v>
      </c>
      <c r="Y80" s="323">
        <v>6151.3629999999994</v>
      </c>
      <c r="Z80" s="324">
        <v>6301.1480000000001</v>
      </c>
      <c r="AA80" s="324">
        <v>6304.4809999999998</v>
      </c>
      <c r="AB80" s="324">
        <v>6650.72</v>
      </c>
      <c r="AC80" s="324">
        <v>6786.4976430000006</v>
      </c>
      <c r="AD80" s="324">
        <v>6860.0360490000003</v>
      </c>
      <c r="AE80" s="324">
        <v>6981.5143469999994</v>
      </c>
      <c r="AF80" s="324">
        <v>7082.5407629999991</v>
      </c>
      <c r="AG80" s="324">
        <v>7226.6765269999996</v>
      </c>
      <c r="AH80" s="324">
        <v>7402.9250349999975</v>
      </c>
      <c r="AI80" s="324">
        <v>7478.0561259999968</v>
      </c>
      <c r="AJ80" s="684">
        <f t="shared" si="73"/>
        <v>1.0148838552975992</v>
      </c>
      <c r="AK80" s="543">
        <f t="shared" si="74"/>
        <v>1.9721876353296031</v>
      </c>
      <c r="AL80" s="713"/>
      <c r="AP80"/>
      <c r="AQ80"/>
    </row>
    <row r="81" spans="1:43" s="7" customFormat="1" ht="18" customHeight="1" thickBot="1">
      <c r="A81" s="9" t="str">
        <f t="shared" si="75"/>
        <v>FR_D1110D_PRO</v>
      </c>
      <c r="B81" s="320" t="s">
        <v>10</v>
      </c>
      <c r="C81" s="320" t="s">
        <v>39</v>
      </c>
      <c r="D81" s="296">
        <v>24127</v>
      </c>
      <c r="E81" s="296">
        <v>23332</v>
      </c>
      <c r="F81" s="296">
        <v>23045</v>
      </c>
      <c r="G81" s="296">
        <v>22854</v>
      </c>
      <c r="H81" s="296">
        <v>23278</v>
      </c>
      <c r="I81" s="296">
        <v>23413</v>
      </c>
      <c r="J81" s="296">
        <v>23207.75</v>
      </c>
      <c r="K81" s="296">
        <v>23045</v>
      </c>
      <c r="L81" s="296">
        <v>23032</v>
      </c>
      <c r="M81" s="296">
        <v>23109</v>
      </c>
      <c r="N81" s="296">
        <v>23303.4</v>
      </c>
      <c r="O81" s="296">
        <v>23222.07</v>
      </c>
      <c r="P81" s="296">
        <v>23635.01</v>
      </c>
      <c r="Q81" s="296">
        <v>23119.16</v>
      </c>
      <c r="R81" s="296">
        <v>22914.99</v>
      </c>
      <c r="S81" s="296">
        <v>23388.15</v>
      </c>
      <c r="T81" s="296">
        <v>22895.82</v>
      </c>
      <c r="U81" s="296">
        <v>22969.95</v>
      </c>
      <c r="V81" s="296">
        <v>23792.560000000001</v>
      </c>
      <c r="W81" s="296">
        <v>22905.05</v>
      </c>
      <c r="X81" s="296">
        <v>23576.31</v>
      </c>
      <c r="Y81" s="296">
        <v>24697.75</v>
      </c>
      <c r="Z81" s="296">
        <v>24252.76</v>
      </c>
      <c r="AA81" s="296">
        <v>23994.45</v>
      </c>
      <c r="AB81" s="296">
        <v>25275.72</v>
      </c>
      <c r="AC81" s="296">
        <v>25402.28</v>
      </c>
      <c r="AD81" s="296">
        <v>24715.26</v>
      </c>
      <c r="AE81" s="296">
        <v>24596.75</v>
      </c>
      <c r="AF81" s="296">
        <v>24623.439999999999</v>
      </c>
      <c r="AG81" s="296">
        <v>24617.95</v>
      </c>
      <c r="AH81" s="296">
        <v>24561.53</v>
      </c>
      <c r="AI81" s="296">
        <v>24275.55</v>
      </c>
      <c r="AJ81" s="684">
        <f t="shared" si="73"/>
        <v>-1.1643411465002362</v>
      </c>
      <c r="AK81" s="543">
        <f t="shared" si="74"/>
        <v>-0.17227618784155796</v>
      </c>
      <c r="AL81" s="713"/>
      <c r="AP81"/>
      <c r="AQ81"/>
    </row>
    <row r="82" spans="1:43" s="7" customFormat="1" ht="18" customHeight="1" thickBot="1">
      <c r="A82" s="9" t="str">
        <f t="shared" si="75"/>
        <v>HR_D1110D_PRO</v>
      </c>
      <c r="B82" s="320" t="s">
        <v>11</v>
      </c>
      <c r="C82" s="320" t="s">
        <v>40</v>
      </c>
      <c r="D82" s="296">
        <v>367.2</v>
      </c>
      <c r="E82" s="296">
        <v>312.40421921577615</v>
      </c>
      <c r="F82" s="296">
        <v>289.14469158449896</v>
      </c>
      <c r="G82" s="296">
        <v>255.56055950470073</v>
      </c>
      <c r="H82" s="296">
        <v>249.10974547122217</v>
      </c>
      <c r="I82" s="296">
        <v>247.10603072689744</v>
      </c>
      <c r="J82" s="296">
        <v>250.93418940609948</v>
      </c>
      <c r="K82" s="296">
        <v>265</v>
      </c>
      <c r="L82" s="296">
        <v>285</v>
      </c>
      <c r="M82" s="296">
        <v>278</v>
      </c>
      <c r="N82" s="296">
        <v>420.11</v>
      </c>
      <c r="O82" s="296">
        <v>457.44</v>
      </c>
      <c r="P82" s="296">
        <v>505.84</v>
      </c>
      <c r="Q82" s="296">
        <v>541.08000000000004</v>
      </c>
      <c r="R82" s="296">
        <v>548.83000000000004</v>
      </c>
      <c r="S82" s="296">
        <v>623.91</v>
      </c>
      <c r="T82" s="296">
        <v>650.5</v>
      </c>
      <c r="U82" s="296">
        <v>673.47</v>
      </c>
      <c r="V82" s="296">
        <v>598.73</v>
      </c>
      <c r="W82" s="296">
        <v>675.29</v>
      </c>
      <c r="X82" s="296">
        <v>623.88</v>
      </c>
      <c r="Y82" s="296">
        <v>626.41</v>
      </c>
      <c r="Z82" s="296">
        <v>602.36</v>
      </c>
      <c r="AA82" s="296">
        <v>503.85</v>
      </c>
      <c r="AB82" s="296">
        <v>522.69000000000005</v>
      </c>
      <c r="AC82" s="296">
        <v>513.41</v>
      </c>
      <c r="AD82" s="296">
        <v>489.65</v>
      </c>
      <c r="AE82" s="296">
        <v>476.77</v>
      </c>
      <c r="AF82" s="296">
        <v>453.46</v>
      </c>
      <c r="AG82" s="296">
        <v>435.61</v>
      </c>
      <c r="AH82" s="296">
        <v>434.22</v>
      </c>
      <c r="AI82" s="296">
        <v>410.42060567911591</v>
      </c>
      <c r="AJ82" s="684">
        <f t="shared" si="73"/>
        <v>-5.4809530470462224</v>
      </c>
      <c r="AK82" s="543">
        <f t="shared" si="74"/>
        <v>-4.1400832530058214</v>
      </c>
      <c r="AL82" s="713"/>
      <c r="AP82"/>
      <c r="AQ82"/>
    </row>
    <row r="83" spans="1:43" s="7" customFormat="1" ht="18" customHeight="1" thickBot="1">
      <c r="A83" s="9" t="str">
        <f t="shared" si="75"/>
        <v>IT_D1110D_PRO</v>
      </c>
      <c r="B83" s="320" t="s">
        <v>12</v>
      </c>
      <c r="C83" s="320" t="s">
        <v>41</v>
      </c>
      <c r="D83" s="296">
        <v>10025.700000000001</v>
      </c>
      <c r="E83" s="296">
        <v>9894.2999999999993</v>
      </c>
      <c r="F83" s="296">
        <v>9746</v>
      </c>
      <c r="G83" s="296">
        <v>9500.6</v>
      </c>
      <c r="H83" s="296">
        <v>9539.5</v>
      </c>
      <c r="I83" s="296">
        <v>9911.2000000000007</v>
      </c>
      <c r="J83" s="296">
        <v>10132.700000000001</v>
      </c>
      <c r="K83" s="296">
        <v>10130</v>
      </c>
      <c r="L83" s="296">
        <v>10292</v>
      </c>
      <c r="M83" s="296">
        <v>10325.41</v>
      </c>
      <c r="N83" s="296">
        <v>10083.61</v>
      </c>
      <c r="O83" s="296">
        <v>10005.799999999999</v>
      </c>
      <c r="P83" s="296">
        <v>9984.7999999999993</v>
      </c>
      <c r="Q83" s="296">
        <v>9991.7999999999993</v>
      </c>
      <c r="R83" s="296">
        <v>9994.1200000000008</v>
      </c>
      <c r="S83" s="296">
        <v>10216.43</v>
      </c>
      <c r="T83" s="296">
        <v>10192.58</v>
      </c>
      <c r="U83" s="296">
        <v>10265.23</v>
      </c>
      <c r="V83" s="296">
        <v>10489.38</v>
      </c>
      <c r="W83" s="296">
        <v>10560.29</v>
      </c>
      <c r="X83" s="324">
        <v>10603.683000000001</v>
      </c>
      <c r="Y83" s="324">
        <v>10822.445</v>
      </c>
      <c r="Z83" s="324">
        <v>10876.352999999999</v>
      </c>
      <c r="AA83" s="324">
        <v>10700.7014</v>
      </c>
      <c r="AB83" s="324">
        <v>11037.367</v>
      </c>
      <c r="AC83" s="324">
        <v>11160.298642000002</v>
      </c>
      <c r="AD83" s="324">
        <v>11515.382164000001</v>
      </c>
      <c r="AE83" s="324">
        <v>11950.097000000002</v>
      </c>
      <c r="AF83" s="324">
        <v>12083.817000000003</v>
      </c>
      <c r="AG83" s="324">
        <v>12117.323000000002</v>
      </c>
      <c r="AH83" s="324">
        <v>12667.791000000003</v>
      </c>
      <c r="AI83" s="324">
        <v>13102.604000000003</v>
      </c>
      <c r="AJ83" s="684">
        <f t="shared" si="73"/>
        <v>3.4324295372413438</v>
      </c>
      <c r="AK83" s="543">
        <f t="shared" si="74"/>
        <v>1.9302813153735165</v>
      </c>
      <c r="AL83" s="713"/>
      <c r="AP83"/>
      <c r="AQ83"/>
    </row>
    <row r="84" spans="1:43" s="7" customFormat="1" ht="18" customHeight="1" thickBot="1">
      <c r="A84" s="9" t="str">
        <f t="shared" si="75"/>
        <v>CY_D1110D_PRO</v>
      </c>
      <c r="B84" s="320" t="s">
        <v>13</v>
      </c>
      <c r="C84" s="320" t="s">
        <v>42</v>
      </c>
      <c r="D84" s="296">
        <v>94.4</v>
      </c>
      <c r="E84" s="296">
        <v>98.6</v>
      </c>
      <c r="F84" s="296">
        <v>101.1</v>
      </c>
      <c r="G84" s="296">
        <v>113</v>
      </c>
      <c r="H84" s="296">
        <v>121.3</v>
      </c>
      <c r="I84" s="296">
        <v>134.6</v>
      </c>
      <c r="J84" s="296">
        <v>134.19999999999999</v>
      </c>
      <c r="K84" s="296">
        <v>129</v>
      </c>
      <c r="L84" s="296">
        <v>126</v>
      </c>
      <c r="M84" s="296">
        <v>128.19999999999999</v>
      </c>
      <c r="N84" s="296">
        <v>135.30000000000001</v>
      </c>
      <c r="O84" s="296">
        <v>130.82</v>
      </c>
      <c r="P84" s="296">
        <v>141.5</v>
      </c>
      <c r="Q84" s="296">
        <v>150.31</v>
      </c>
      <c r="R84" s="296">
        <v>139.81</v>
      </c>
      <c r="S84" s="296">
        <v>144.53</v>
      </c>
      <c r="T84" s="296">
        <v>138.85</v>
      </c>
      <c r="U84" s="296">
        <v>144.08000000000001</v>
      </c>
      <c r="V84" s="296">
        <v>152.16</v>
      </c>
      <c r="W84" s="296">
        <v>152.05000000000001</v>
      </c>
      <c r="X84" s="296">
        <v>150.97999999999999</v>
      </c>
      <c r="Y84" s="296">
        <v>152.86000000000001</v>
      </c>
      <c r="Z84" s="296">
        <v>153.5</v>
      </c>
      <c r="AA84" s="296">
        <v>157.08000000000001</v>
      </c>
      <c r="AB84" s="296">
        <v>164.55</v>
      </c>
      <c r="AC84" s="296">
        <v>172.68</v>
      </c>
      <c r="AD84" s="296">
        <v>200.4</v>
      </c>
      <c r="AE84" s="296">
        <v>216.37</v>
      </c>
      <c r="AF84" s="296">
        <v>228.08</v>
      </c>
      <c r="AG84" s="296">
        <v>238.76</v>
      </c>
      <c r="AH84" s="296">
        <v>275.16000000000003</v>
      </c>
      <c r="AI84" s="296">
        <v>298.14</v>
      </c>
      <c r="AJ84" s="684">
        <f t="shared" si="73"/>
        <v>8.3515045791539233</v>
      </c>
      <c r="AK84" s="543">
        <f t="shared" si="74"/>
        <v>6.9085992172068345</v>
      </c>
      <c r="AL84" s="713"/>
      <c r="AP84"/>
      <c r="AQ84"/>
    </row>
    <row r="85" spans="1:43" s="7" customFormat="1" ht="18" customHeight="1" thickBot="1">
      <c r="A85" s="9" t="str">
        <f t="shared" si="75"/>
        <v>LV_D1110D_PRO</v>
      </c>
      <c r="B85" s="320" t="s">
        <v>14</v>
      </c>
      <c r="C85" s="320" t="s">
        <v>43</v>
      </c>
      <c r="D85" s="296">
        <v>1611</v>
      </c>
      <c r="E85" s="296">
        <v>1332</v>
      </c>
      <c r="F85" s="296">
        <v>933</v>
      </c>
      <c r="G85" s="296">
        <v>572</v>
      </c>
      <c r="H85" s="296">
        <v>372</v>
      </c>
      <c r="I85" s="296">
        <v>321</v>
      </c>
      <c r="J85" s="296">
        <v>361</v>
      </c>
      <c r="K85" s="296">
        <v>362</v>
      </c>
      <c r="L85" s="296">
        <v>464</v>
      </c>
      <c r="M85" s="296">
        <v>389.6</v>
      </c>
      <c r="N85" s="296">
        <v>398.1</v>
      </c>
      <c r="O85" s="296">
        <v>403</v>
      </c>
      <c r="P85" s="296">
        <v>384.9</v>
      </c>
      <c r="Q85" s="296">
        <v>435.6</v>
      </c>
      <c r="R85" s="296">
        <v>478.1</v>
      </c>
      <c r="S85" s="296">
        <v>501.7</v>
      </c>
      <c r="T85" s="296">
        <v>592.32000000000005</v>
      </c>
      <c r="U85" s="296">
        <v>630.70000000000005</v>
      </c>
      <c r="V85" s="296">
        <v>633.80999999999995</v>
      </c>
      <c r="W85" s="296">
        <v>595.33000000000004</v>
      </c>
      <c r="X85" s="296">
        <v>625.24</v>
      </c>
      <c r="Y85" s="296">
        <v>661.93</v>
      </c>
      <c r="Z85" s="296">
        <v>718.36</v>
      </c>
      <c r="AA85" s="296">
        <v>735.66</v>
      </c>
      <c r="AB85" s="296">
        <v>804.4</v>
      </c>
      <c r="AC85" s="296">
        <v>807.66</v>
      </c>
      <c r="AD85" s="296">
        <v>814.01</v>
      </c>
      <c r="AE85" s="296">
        <v>831.78</v>
      </c>
      <c r="AF85" s="296">
        <v>780.65</v>
      </c>
      <c r="AG85" s="296">
        <v>785.19</v>
      </c>
      <c r="AH85" s="296">
        <v>790.5</v>
      </c>
      <c r="AI85" s="296">
        <v>812.65</v>
      </c>
      <c r="AJ85" s="684">
        <f t="shared" si="73"/>
        <v>2.8020240354206249</v>
      </c>
      <c r="AK85" s="543">
        <f t="shared" si="74"/>
        <v>2.0725929999366732</v>
      </c>
      <c r="AL85" s="713"/>
      <c r="AP85"/>
      <c r="AQ85"/>
    </row>
    <row r="86" spans="1:43" s="7" customFormat="1" ht="18" customHeight="1" thickBot="1">
      <c r="A86" s="9" t="str">
        <f t="shared" si="75"/>
        <v>LT_D1110D_PRO</v>
      </c>
      <c r="B86" s="320" t="s">
        <v>15</v>
      </c>
      <c r="C86" s="320" t="s">
        <v>44</v>
      </c>
      <c r="D86" s="296">
        <v>2884.6</v>
      </c>
      <c r="E86" s="296">
        <v>2557.3000000000002</v>
      </c>
      <c r="F86" s="296">
        <v>1730.5</v>
      </c>
      <c r="G86" s="296">
        <v>1517.8</v>
      </c>
      <c r="H86" s="296">
        <v>1199</v>
      </c>
      <c r="I86" s="296">
        <v>1215.5</v>
      </c>
      <c r="J86" s="296">
        <v>1331.9</v>
      </c>
      <c r="K86" s="296">
        <v>1415.6</v>
      </c>
      <c r="L86" s="296">
        <v>1257.4000000000001</v>
      </c>
      <c r="M86" s="296">
        <v>1048.0999999999999</v>
      </c>
      <c r="N86" s="296">
        <v>947</v>
      </c>
      <c r="O86" s="296">
        <v>982.4</v>
      </c>
      <c r="P86" s="296">
        <v>970.3</v>
      </c>
      <c r="Q86" s="296">
        <v>1025.5</v>
      </c>
      <c r="R86" s="296">
        <v>1139.6400000000001</v>
      </c>
      <c r="S86" s="296">
        <v>1200.49</v>
      </c>
      <c r="T86" s="296">
        <v>1296.1500000000001</v>
      </c>
      <c r="U86" s="296">
        <v>1347.13</v>
      </c>
      <c r="V86" s="296">
        <v>1375.62</v>
      </c>
      <c r="W86" s="296">
        <v>1274.1600000000001</v>
      </c>
      <c r="X86" s="296">
        <v>1278.1300000000001</v>
      </c>
      <c r="Y86" s="296">
        <v>1317.44</v>
      </c>
      <c r="Z86" s="296">
        <v>1359.92</v>
      </c>
      <c r="AA86" s="296">
        <v>1339.39</v>
      </c>
      <c r="AB86" s="296">
        <v>1435.5</v>
      </c>
      <c r="AC86" s="296">
        <v>1438.03</v>
      </c>
      <c r="AD86" s="296">
        <v>1416.3</v>
      </c>
      <c r="AE86" s="296">
        <v>1403.06</v>
      </c>
      <c r="AF86" s="296">
        <v>1366.6</v>
      </c>
      <c r="AG86" s="296">
        <v>1358.09</v>
      </c>
      <c r="AH86" s="296">
        <v>1359.75</v>
      </c>
      <c r="AI86" s="296">
        <v>1348.86</v>
      </c>
      <c r="AJ86" s="684">
        <f t="shared" si="73"/>
        <v>-0.80088251516823306</v>
      </c>
      <c r="AK86" s="543">
        <f t="shared" si="74"/>
        <v>0.23597129166847974</v>
      </c>
      <c r="AL86" s="713"/>
      <c r="AP86"/>
      <c r="AQ86"/>
    </row>
    <row r="87" spans="1:43" s="7" customFormat="1" ht="18" customHeight="1" thickBot="1">
      <c r="A87" s="9" t="str">
        <f t="shared" si="75"/>
        <v>LU_D1110D_PRO</v>
      </c>
      <c r="B87" s="320" t="s">
        <v>16</v>
      </c>
      <c r="C87" s="320" t="s">
        <v>45</v>
      </c>
      <c r="D87" s="296" t="s">
        <v>901</v>
      </c>
      <c r="E87" s="296" t="s">
        <v>901</v>
      </c>
      <c r="F87" s="296" t="s">
        <v>901</v>
      </c>
      <c r="G87" s="296" t="s">
        <v>901</v>
      </c>
      <c r="H87" s="296" t="s">
        <v>901</v>
      </c>
      <c r="I87" s="296" t="s">
        <v>901</v>
      </c>
      <c r="J87" s="296" t="s">
        <v>901</v>
      </c>
      <c r="K87" s="296" t="s">
        <v>901</v>
      </c>
      <c r="L87" s="296" t="s">
        <v>901</v>
      </c>
      <c r="M87" s="296" t="s">
        <v>901</v>
      </c>
      <c r="N87" s="296" t="s">
        <v>901</v>
      </c>
      <c r="O87" s="296" t="s">
        <v>901</v>
      </c>
      <c r="P87" s="296" t="s">
        <v>901</v>
      </c>
      <c r="Q87" s="296" t="s">
        <v>901</v>
      </c>
      <c r="R87" s="296" t="s">
        <v>901</v>
      </c>
      <c r="S87" s="296" t="s">
        <v>901</v>
      </c>
      <c r="T87" s="296" t="s">
        <v>901</v>
      </c>
      <c r="U87" s="296" t="s">
        <v>901</v>
      </c>
      <c r="V87" s="296" t="s">
        <v>901</v>
      </c>
      <c r="W87" s="296" t="s">
        <v>901</v>
      </c>
      <c r="X87" s="296" t="s">
        <v>901</v>
      </c>
      <c r="Y87" s="296" t="s">
        <v>901</v>
      </c>
      <c r="Z87" s="296" t="s">
        <v>901</v>
      </c>
      <c r="AA87" s="296" t="s">
        <v>901</v>
      </c>
      <c r="AB87" s="296" t="s">
        <v>901</v>
      </c>
      <c r="AC87" s="296" t="s">
        <v>901</v>
      </c>
      <c r="AD87" s="296" t="s">
        <v>901</v>
      </c>
      <c r="AE87" s="296" t="s">
        <v>901</v>
      </c>
      <c r="AF87" s="296" t="s">
        <v>901</v>
      </c>
      <c r="AG87" s="296" t="s">
        <v>901</v>
      </c>
      <c r="AH87" s="296" t="s">
        <v>901</v>
      </c>
      <c r="AI87" s="296" t="s">
        <v>901</v>
      </c>
      <c r="AJ87" s="685" t="s">
        <v>901</v>
      </c>
      <c r="AK87" s="704" t="s">
        <v>901</v>
      </c>
      <c r="AL87" s="713"/>
      <c r="AP87"/>
      <c r="AQ87"/>
    </row>
    <row r="88" spans="1:43" s="7" customFormat="1" ht="18" customHeight="1" thickBot="1">
      <c r="A88" s="9" t="str">
        <f t="shared" si="75"/>
        <v>HU_D1110D_PRO</v>
      </c>
      <c r="B88" s="320" t="s">
        <v>17</v>
      </c>
      <c r="C88" s="320" t="s">
        <v>46</v>
      </c>
      <c r="D88" s="296">
        <v>2518.7600000000002</v>
      </c>
      <c r="E88" s="296">
        <v>2021.07</v>
      </c>
      <c r="F88" s="296">
        <v>1881.3</v>
      </c>
      <c r="G88" s="296">
        <v>1708.98</v>
      </c>
      <c r="H88" s="296">
        <v>1594.85</v>
      </c>
      <c r="I88" s="296">
        <v>1629.34</v>
      </c>
      <c r="J88" s="296">
        <v>1630.05</v>
      </c>
      <c r="K88" s="296">
        <v>1648.23</v>
      </c>
      <c r="L88" s="296">
        <v>1769.01</v>
      </c>
      <c r="M88" s="296">
        <v>1767.26</v>
      </c>
      <c r="N88" s="296">
        <v>1829.7</v>
      </c>
      <c r="O88" s="296">
        <v>1960.34</v>
      </c>
      <c r="P88" s="296">
        <v>1904.16</v>
      </c>
      <c r="Q88" s="296">
        <v>1717.44</v>
      </c>
      <c r="R88" s="296">
        <v>1541.71</v>
      </c>
      <c r="S88" s="296">
        <v>1517.77</v>
      </c>
      <c r="T88" s="296">
        <v>1448.35</v>
      </c>
      <c r="U88" s="296">
        <v>1447.73</v>
      </c>
      <c r="V88" s="296">
        <v>1425.27</v>
      </c>
      <c r="W88" s="296">
        <v>1407.12</v>
      </c>
      <c r="X88" s="296">
        <v>1321.86</v>
      </c>
      <c r="Y88" s="296">
        <v>1307.92</v>
      </c>
      <c r="Z88" s="296">
        <v>1398.24</v>
      </c>
      <c r="AA88" s="296">
        <v>1364.23</v>
      </c>
      <c r="AB88" s="296">
        <v>1470.19</v>
      </c>
      <c r="AC88" s="296">
        <v>1536.06</v>
      </c>
      <c r="AD88" s="296">
        <v>1547.14</v>
      </c>
      <c r="AE88" s="296">
        <v>1545.46</v>
      </c>
      <c r="AF88" s="296">
        <v>1535.3</v>
      </c>
      <c r="AG88" s="296">
        <v>1575.72</v>
      </c>
      <c r="AH88" s="296">
        <v>1625.67</v>
      </c>
      <c r="AI88" s="296">
        <v>1739.26</v>
      </c>
      <c r="AJ88" s="684">
        <f t="shared" ref="AJ88:AJ98" si="76">+(AI88/AH88-1)*100</f>
        <v>6.9872729397725264</v>
      </c>
      <c r="AK88" s="543">
        <f t="shared" ref="AK88:AK98" si="77">100*((POWER(AI88/Y88,1/($AI$4-$Y$4)))-1)</f>
        <v>2.8912238048960814</v>
      </c>
      <c r="AL88" s="713"/>
      <c r="AP88"/>
      <c r="AQ88"/>
    </row>
    <row r="89" spans="1:43" s="7" customFormat="1" ht="18" customHeight="1" thickBot="1">
      <c r="A89" s="9" t="str">
        <f t="shared" si="75"/>
        <v>MT_D1110D_PRO</v>
      </c>
      <c r="B89" s="320" t="s">
        <v>18</v>
      </c>
      <c r="C89" s="320" t="s">
        <v>47</v>
      </c>
      <c r="D89" s="296">
        <v>34.28</v>
      </c>
      <c r="E89" s="296">
        <v>35.19</v>
      </c>
      <c r="F89" s="296">
        <v>38.049999999999997</v>
      </c>
      <c r="G89" s="296">
        <v>38.86</v>
      </c>
      <c r="H89" s="296">
        <v>38.81</v>
      </c>
      <c r="I89" s="296">
        <v>40.590000000000003</v>
      </c>
      <c r="J89" s="296">
        <v>41.6</v>
      </c>
      <c r="K89" s="296">
        <v>44.16</v>
      </c>
      <c r="L89" s="296">
        <v>45.16</v>
      </c>
      <c r="M89" s="296">
        <v>46</v>
      </c>
      <c r="N89" s="296">
        <v>45.3</v>
      </c>
      <c r="O89" s="296">
        <v>45.1</v>
      </c>
      <c r="P89" s="296">
        <v>42.51</v>
      </c>
      <c r="Q89" s="296">
        <v>40.020000000000003</v>
      </c>
      <c r="R89" s="296">
        <v>41.1</v>
      </c>
      <c r="S89" s="296">
        <v>41.5</v>
      </c>
      <c r="T89" s="296">
        <v>41.02</v>
      </c>
      <c r="U89" s="296">
        <v>40.590000000000003</v>
      </c>
      <c r="V89" s="296">
        <v>39.909999999999997</v>
      </c>
      <c r="W89" s="314">
        <v>39.909999999999997</v>
      </c>
      <c r="X89" s="314">
        <v>39.909999999999997</v>
      </c>
      <c r="Y89" s="314">
        <v>39.909999999999997</v>
      </c>
      <c r="Z89" s="314">
        <v>39.909999999999997</v>
      </c>
      <c r="AA89" s="296">
        <v>40.92</v>
      </c>
      <c r="AB89" s="296">
        <v>42.77</v>
      </c>
      <c r="AC89" s="296">
        <v>41.57</v>
      </c>
      <c r="AD89" s="296">
        <v>43.13</v>
      </c>
      <c r="AE89" s="296">
        <v>41.03</v>
      </c>
      <c r="AF89" s="296">
        <v>40.409999999999997</v>
      </c>
      <c r="AG89" s="296">
        <v>41.27</v>
      </c>
      <c r="AH89" s="296">
        <v>42.680000000000014</v>
      </c>
      <c r="AI89" s="296">
        <v>39.54</v>
      </c>
      <c r="AJ89" s="684">
        <f t="shared" si="76"/>
        <v>-7.3570759137769777</v>
      </c>
      <c r="AK89" s="543">
        <f t="shared" si="77"/>
        <v>-9.3097650403917154E-2</v>
      </c>
      <c r="AL89" s="713"/>
      <c r="AP89"/>
      <c r="AQ89"/>
    </row>
    <row r="90" spans="1:43" s="7" customFormat="1" ht="18" customHeight="1" thickBot="1">
      <c r="A90" s="9" t="str">
        <f t="shared" si="75"/>
        <v>NL_D1110D_PRO</v>
      </c>
      <c r="B90" s="320" t="s">
        <v>19</v>
      </c>
      <c r="C90" s="320" t="s">
        <v>48</v>
      </c>
      <c r="D90" s="296">
        <v>10778</v>
      </c>
      <c r="E90" s="296">
        <v>10536</v>
      </c>
      <c r="F90" s="296">
        <v>10431</v>
      </c>
      <c r="G90" s="296">
        <v>10500</v>
      </c>
      <c r="H90" s="296">
        <v>10496</v>
      </c>
      <c r="I90" s="296">
        <v>10825</v>
      </c>
      <c r="J90" s="296">
        <v>10535</v>
      </c>
      <c r="K90" s="296">
        <v>10458</v>
      </c>
      <c r="L90" s="296">
        <v>10541</v>
      </c>
      <c r="M90" s="296">
        <v>10777</v>
      </c>
      <c r="N90" s="296">
        <v>10721</v>
      </c>
      <c r="O90" s="296">
        <v>10828.4</v>
      </c>
      <c r="P90" s="296">
        <v>10357.09</v>
      </c>
      <c r="Q90" s="296">
        <v>10696.39</v>
      </c>
      <c r="R90" s="296">
        <v>10560.61</v>
      </c>
      <c r="S90" s="296">
        <v>10478.93</v>
      </c>
      <c r="T90" s="296">
        <v>10656.58</v>
      </c>
      <c r="U90" s="296">
        <v>10798.62</v>
      </c>
      <c r="V90" s="296">
        <v>11294.57</v>
      </c>
      <c r="W90" s="296">
        <v>11468.58</v>
      </c>
      <c r="X90" s="296">
        <v>11626.12</v>
      </c>
      <c r="Y90" s="296">
        <v>11641.7</v>
      </c>
      <c r="Z90" s="296">
        <v>11675.4</v>
      </c>
      <c r="AA90" s="296">
        <v>12212.7</v>
      </c>
      <c r="AB90" s="296">
        <v>12473.02</v>
      </c>
      <c r="AC90" s="296">
        <v>13331</v>
      </c>
      <c r="AD90" s="296">
        <v>14324</v>
      </c>
      <c r="AE90" s="296">
        <v>14296</v>
      </c>
      <c r="AF90" s="296">
        <v>13881</v>
      </c>
      <c r="AG90" s="296">
        <v>13802.16</v>
      </c>
      <c r="AH90" s="296">
        <v>13986.7</v>
      </c>
      <c r="AI90" s="296">
        <v>13663.76</v>
      </c>
      <c r="AJ90" s="684">
        <f t="shared" si="76"/>
        <v>-2.308907748074962</v>
      </c>
      <c r="AK90" s="543">
        <f t="shared" si="77"/>
        <v>1.61442925248374</v>
      </c>
      <c r="AL90" s="713"/>
      <c r="AP90"/>
      <c r="AQ90"/>
    </row>
    <row r="91" spans="1:43" s="7" customFormat="1" ht="18" customHeight="1" thickBot="1">
      <c r="A91" s="9" t="str">
        <f t="shared" si="75"/>
        <v>AT_D1110D_PRO</v>
      </c>
      <c r="B91" s="320" t="s">
        <v>20</v>
      </c>
      <c r="C91" s="320" t="s">
        <v>49</v>
      </c>
      <c r="D91" s="296">
        <v>2243.9</v>
      </c>
      <c r="E91" s="296">
        <v>2207.9</v>
      </c>
      <c r="F91" s="296">
        <v>2210.1999999999998</v>
      </c>
      <c r="G91" s="296">
        <v>2199.9</v>
      </c>
      <c r="H91" s="296">
        <v>2206.6</v>
      </c>
      <c r="I91" s="296">
        <v>2292</v>
      </c>
      <c r="J91" s="296">
        <v>2342</v>
      </c>
      <c r="K91" s="296">
        <v>2419</v>
      </c>
      <c r="L91" s="296">
        <v>2448</v>
      </c>
      <c r="M91" s="296">
        <v>2540</v>
      </c>
      <c r="N91" s="296">
        <v>2660.8</v>
      </c>
      <c r="O91" s="296">
        <v>2653.66</v>
      </c>
      <c r="P91" s="296">
        <v>2648.85</v>
      </c>
      <c r="Q91" s="296">
        <v>2644.3</v>
      </c>
      <c r="R91" s="296">
        <v>2616.77</v>
      </c>
      <c r="S91" s="296">
        <v>2621.06</v>
      </c>
      <c r="T91" s="296">
        <v>2673.64</v>
      </c>
      <c r="U91" s="296">
        <v>2661.39</v>
      </c>
      <c r="V91" s="296">
        <v>2717</v>
      </c>
      <c r="W91" s="296">
        <v>2715.58</v>
      </c>
      <c r="X91" s="296">
        <v>2771.02</v>
      </c>
      <c r="Y91" s="296">
        <v>2895.52</v>
      </c>
      <c r="Z91" s="296">
        <v>2964.25</v>
      </c>
      <c r="AA91" s="296">
        <v>2932.93</v>
      </c>
      <c r="AB91" s="296">
        <v>3062.13</v>
      </c>
      <c r="AC91" s="296">
        <v>3103.08</v>
      </c>
      <c r="AD91" s="296">
        <v>3098</v>
      </c>
      <c r="AE91" s="296">
        <v>3190.33</v>
      </c>
      <c r="AF91" s="296">
        <v>3182.9</v>
      </c>
      <c r="AG91" s="296">
        <v>3139.8</v>
      </c>
      <c r="AH91" s="296">
        <v>3137.19</v>
      </c>
      <c r="AI91" s="296">
        <v>3153.83</v>
      </c>
      <c r="AJ91" s="684">
        <f t="shared" si="76"/>
        <v>0.53041097287700456</v>
      </c>
      <c r="AK91" s="543">
        <f t="shared" si="77"/>
        <v>0.85819024232864916</v>
      </c>
      <c r="AL91" s="713"/>
      <c r="AP91"/>
      <c r="AQ91"/>
    </row>
    <row r="92" spans="1:43" s="7" customFormat="1" ht="18" customHeight="1" thickBot="1">
      <c r="A92" s="9" t="str">
        <f t="shared" si="75"/>
        <v>PL_D1110D_PRO</v>
      </c>
      <c r="B92" s="320" t="s">
        <v>21</v>
      </c>
      <c r="C92" s="320" t="s">
        <v>50</v>
      </c>
      <c r="D92" s="296">
        <v>10123</v>
      </c>
      <c r="E92" s="296">
        <v>8080</v>
      </c>
      <c r="F92" s="296">
        <v>7060</v>
      </c>
      <c r="G92" s="296">
        <v>6882</v>
      </c>
      <c r="H92" s="296">
        <v>6457</v>
      </c>
      <c r="I92" s="296">
        <v>6323</v>
      </c>
      <c r="J92" s="296">
        <v>6588</v>
      </c>
      <c r="K92" s="296">
        <v>7037</v>
      </c>
      <c r="L92" s="296">
        <v>7152</v>
      </c>
      <c r="M92" s="296">
        <v>6680</v>
      </c>
      <c r="N92" s="296">
        <v>6780.6</v>
      </c>
      <c r="O92" s="296">
        <v>7235.7</v>
      </c>
      <c r="P92" s="296">
        <v>7436</v>
      </c>
      <c r="Q92" s="296">
        <v>7535.2</v>
      </c>
      <c r="R92" s="296">
        <v>8151.4</v>
      </c>
      <c r="S92" s="321">
        <v>8825.19</v>
      </c>
      <c r="T92" s="296">
        <v>8825.99</v>
      </c>
      <c r="U92" s="296">
        <v>8744.39</v>
      </c>
      <c r="V92" s="296">
        <v>8893.4599999999991</v>
      </c>
      <c r="W92" s="296">
        <v>9140.01</v>
      </c>
      <c r="X92" s="296">
        <v>9002.41</v>
      </c>
      <c r="Y92" s="296">
        <v>9309.16</v>
      </c>
      <c r="Z92" s="296">
        <v>9857.66</v>
      </c>
      <c r="AA92" s="296">
        <v>9921.66</v>
      </c>
      <c r="AB92" s="296">
        <v>10602.48</v>
      </c>
      <c r="AC92" s="296">
        <v>10874.28</v>
      </c>
      <c r="AD92" s="296">
        <v>11140.22</v>
      </c>
      <c r="AE92" s="296">
        <v>11646.05</v>
      </c>
      <c r="AF92" s="296">
        <v>11952.6</v>
      </c>
      <c r="AG92" s="296">
        <v>12183.03</v>
      </c>
      <c r="AH92" s="296">
        <v>12464.78</v>
      </c>
      <c r="AI92" s="296">
        <v>12521.18</v>
      </c>
      <c r="AJ92" s="684">
        <f t="shared" si="76"/>
        <v>0.45247489325923596</v>
      </c>
      <c r="AK92" s="543">
        <f t="shared" si="77"/>
        <v>3.0085980403753432</v>
      </c>
      <c r="AL92" s="713"/>
      <c r="AP92"/>
      <c r="AQ92"/>
    </row>
    <row r="93" spans="1:43" s="7" customFormat="1" ht="18" customHeight="1" thickBot="1">
      <c r="A93" s="9" t="str">
        <f t="shared" si="75"/>
        <v>PT_D1110D_PRO</v>
      </c>
      <c r="B93" s="320" t="s">
        <v>22</v>
      </c>
      <c r="C93" s="320" t="s">
        <v>51</v>
      </c>
      <c r="D93" s="296">
        <v>1530</v>
      </c>
      <c r="E93" s="296">
        <v>1551</v>
      </c>
      <c r="F93" s="296">
        <v>1531</v>
      </c>
      <c r="G93" s="296">
        <v>1451.38</v>
      </c>
      <c r="H93" s="296">
        <v>1497.23</v>
      </c>
      <c r="I93" s="296">
        <v>1600.25</v>
      </c>
      <c r="J93" s="296">
        <v>1631.69</v>
      </c>
      <c r="K93" s="296">
        <v>1661.9</v>
      </c>
      <c r="L93" s="296">
        <v>1696</v>
      </c>
      <c r="M93" s="296">
        <v>1871.7</v>
      </c>
      <c r="N93" s="296">
        <v>1892.9</v>
      </c>
      <c r="O93" s="296">
        <v>1822.55</v>
      </c>
      <c r="P93" s="296">
        <v>1932.18</v>
      </c>
      <c r="Q93" s="296">
        <v>1820.18</v>
      </c>
      <c r="R93" s="296">
        <v>1873.3</v>
      </c>
      <c r="S93" s="296">
        <v>1920.64</v>
      </c>
      <c r="T93" s="296">
        <v>1851.48</v>
      </c>
      <c r="U93" s="296">
        <v>1837.19</v>
      </c>
      <c r="V93" s="296">
        <v>1886.22</v>
      </c>
      <c r="W93" s="296">
        <v>1867.64</v>
      </c>
      <c r="X93" s="296">
        <v>1828.85</v>
      </c>
      <c r="Y93" s="296">
        <v>1841.79</v>
      </c>
      <c r="Z93" s="296">
        <v>1861.4</v>
      </c>
      <c r="AA93" s="296">
        <v>1777.09</v>
      </c>
      <c r="AB93" s="296">
        <v>1866.62</v>
      </c>
      <c r="AC93" s="296">
        <v>1935.42</v>
      </c>
      <c r="AD93" s="296">
        <v>1849.38</v>
      </c>
      <c r="AE93" s="296">
        <v>1848.17</v>
      </c>
      <c r="AF93" s="296">
        <v>1866.82</v>
      </c>
      <c r="AG93" s="296">
        <v>1900.7</v>
      </c>
      <c r="AH93" s="296">
        <v>1921.99</v>
      </c>
      <c r="AI93" s="296">
        <v>1913.16</v>
      </c>
      <c r="AJ93" s="684">
        <f t="shared" si="76"/>
        <v>-0.45941966399408729</v>
      </c>
      <c r="AK93" s="543">
        <f t="shared" si="77"/>
        <v>0.38090762017752855</v>
      </c>
      <c r="AL93" s="713"/>
      <c r="AP93"/>
      <c r="AQ93"/>
    </row>
    <row r="94" spans="1:43" s="7" customFormat="1" ht="18" customHeight="1" thickBot="1">
      <c r="A94" s="9" t="str">
        <f t="shared" si="75"/>
        <v>RO_D1110D_PRO</v>
      </c>
      <c r="B94" s="320" t="s">
        <v>23</v>
      </c>
      <c r="C94" s="320" t="s">
        <v>52</v>
      </c>
      <c r="D94" s="314">
        <v>698.34378342788227</v>
      </c>
      <c r="E94" s="314">
        <v>724.55688020717719</v>
      </c>
      <c r="F94" s="314">
        <v>711.61836448919189</v>
      </c>
      <c r="G94" s="314">
        <v>753.79456507639077</v>
      </c>
      <c r="H94" s="314">
        <v>859.82318089520538</v>
      </c>
      <c r="I94" s="314">
        <v>915.10592987205166</v>
      </c>
      <c r="J94" s="314">
        <v>926.36411887341558</v>
      </c>
      <c r="K94" s="314">
        <v>910.90511308049804</v>
      </c>
      <c r="L94" s="314">
        <v>881.83546088294656</v>
      </c>
      <c r="M94" s="314">
        <v>852.9338413570573</v>
      </c>
      <c r="N94" s="314">
        <v>840.49942365405855</v>
      </c>
      <c r="O94" s="314">
        <v>866.88055310501568</v>
      </c>
      <c r="P94" s="314">
        <v>844.45712202326172</v>
      </c>
      <c r="Q94" s="296">
        <v>844.61</v>
      </c>
      <c r="R94" s="296">
        <v>1019</v>
      </c>
      <c r="S94" s="296">
        <v>1109</v>
      </c>
      <c r="T94" s="296">
        <v>1133</v>
      </c>
      <c r="U94" s="296">
        <v>1136.4000000000001</v>
      </c>
      <c r="V94" s="296">
        <v>1051.48</v>
      </c>
      <c r="W94" s="296">
        <v>991.59</v>
      </c>
      <c r="X94" s="296">
        <v>903.75</v>
      </c>
      <c r="Y94" s="296">
        <v>897.35</v>
      </c>
      <c r="Z94" s="296">
        <v>887.85</v>
      </c>
      <c r="AA94" s="296">
        <v>882.38</v>
      </c>
      <c r="AB94" s="296">
        <v>996.65</v>
      </c>
      <c r="AC94" s="296">
        <v>919.3</v>
      </c>
      <c r="AD94" s="296">
        <v>951.95</v>
      </c>
      <c r="AE94" s="296">
        <v>1027.83</v>
      </c>
      <c r="AF94" s="296">
        <v>1120.4100000000001</v>
      </c>
      <c r="AG94" s="296">
        <v>1125.3</v>
      </c>
      <c r="AH94" s="296">
        <v>1132.01</v>
      </c>
      <c r="AI94" s="296">
        <v>1128.0999999999999</v>
      </c>
      <c r="AJ94" s="684">
        <f t="shared" si="76"/>
        <v>-0.34540330915805439</v>
      </c>
      <c r="AK94" s="543">
        <f t="shared" si="77"/>
        <v>2.3148267529051525</v>
      </c>
      <c r="AL94" s="713"/>
      <c r="AP94"/>
      <c r="AQ94"/>
    </row>
    <row r="95" spans="1:43" s="7" customFormat="1" ht="18" customHeight="1" thickBot="1">
      <c r="A95" s="9" t="str">
        <f t="shared" si="75"/>
        <v>SI_D1110D_PRO</v>
      </c>
      <c r="B95" s="320" t="s">
        <v>24</v>
      </c>
      <c r="C95" s="320" t="s">
        <v>53</v>
      </c>
      <c r="D95" s="296">
        <v>358.98</v>
      </c>
      <c r="E95" s="296">
        <v>392.4713684210526</v>
      </c>
      <c r="F95" s="296">
        <v>340.01192105263158</v>
      </c>
      <c r="G95" s="296">
        <v>344.78788157894741</v>
      </c>
      <c r="H95" s="296">
        <v>366.61573684210532</v>
      </c>
      <c r="I95" s="296">
        <v>404.2</v>
      </c>
      <c r="J95" s="296">
        <v>398.7</v>
      </c>
      <c r="K95" s="296">
        <v>387.7</v>
      </c>
      <c r="L95" s="296">
        <v>424.5</v>
      </c>
      <c r="M95" s="296">
        <v>439.4</v>
      </c>
      <c r="N95" s="296">
        <v>450.6</v>
      </c>
      <c r="O95" s="296">
        <v>462.4</v>
      </c>
      <c r="P95" s="296">
        <v>482.3</v>
      </c>
      <c r="Q95" s="296">
        <v>498.73</v>
      </c>
      <c r="R95" s="296">
        <v>503.34</v>
      </c>
      <c r="S95" s="296">
        <v>508.34</v>
      </c>
      <c r="T95" s="296">
        <v>511.02</v>
      </c>
      <c r="U95" s="296">
        <v>530.37</v>
      </c>
      <c r="V95" s="296">
        <v>524.30999999999995</v>
      </c>
      <c r="W95" s="296">
        <v>516.79</v>
      </c>
      <c r="X95" s="296">
        <v>519.5</v>
      </c>
      <c r="Y95" s="296">
        <v>525.59</v>
      </c>
      <c r="Z95" s="296">
        <v>535.05999999999995</v>
      </c>
      <c r="AA95" s="296">
        <v>516.97</v>
      </c>
      <c r="AB95" s="296">
        <v>531.69000000000005</v>
      </c>
      <c r="AC95" s="296">
        <v>553.67999999999995</v>
      </c>
      <c r="AD95" s="296">
        <v>574.71</v>
      </c>
      <c r="AE95" s="296">
        <v>578.85</v>
      </c>
      <c r="AF95" s="296">
        <v>570.64</v>
      </c>
      <c r="AG95" s="296">
        <v>563.97</v>
      </c>
      <c r="AH95" s="296">
        <v>580.11</v>
      </c>
      <c r="AI95" s="296">
        <v>588.77</v>
      </c>
      <c r="AJ95" s="684">
        <f t="shared" si="76"/>
        <v>1.4928203271793228</v>
      </c>
      <c r="AK95" s="543">
        <f t="shared" si="77"/>
        <v>1.1416089203866608</v>
      </c>
      <c r="AL95" s="713"/>
      <c r="AP95"/>
      <c r="AQ95"/>
    </row>
    <row r="96" spans="1:43" s="7" customFormat="1" ht="18" customHeight="1" thickBot="1">
      <c r="A96" s="9" t="str">
        <f t="shared" si="75"/>
        <v>SK_D1110D_PRO</v>
      </c>
      <c r="B96" s="320" t="s">
        <v>25</v>
      </c>
      <c r="C96" s="320" t="s">
        <v>54</v>
      </c>
      <c r="D96" s="296">
        <v>1383.9</v>
      </c>
      <c r="E96" s="296">
        <v>1119.1950758853288</v>
      </c>
      <c r="F96" s="296">
        <v>992.48377740303533</v>
      </c>
      <c r="G96" s="296">
        <v>920.57145025295108</v>
      </c>
      <c r="H96" s="296">
        <v>889.16347386171992</v>
      </c>
      <c r="I96" s="296">
        <v>901.1</v>
      </c>
      <c r="J96" s="296">
        <v>903.4</v>
      </c>
      <c r="K96" s="296">
        <v>924.8</v>
      </c>
      <c r="L96" s="296">
        <v>941.9</v>
      </c>
      <c r="M96" s="296">
        <v>929.5</v>
      </c>
      <c r="N96" s="296">
        <v>929.9</v>
      </c>
      <c r="O96" s="296">
        <v>980.6</v>
      </c>
      <c r="P96" s="296">
        <v>1002.39</v>
      </c>
      <c r="Q96" s="296">
        <v>973.16</v>
      </c>
      <c r="R96" s="296">
        <v>937.16</v>
      </c>
      <c r="S96" s="296">
        <v>967.94</v>
      </c>
      <c r="T96" s="296">
        <v>961.58</v>
      </c>
      <c r="U96" s="296">
        <v>964.22</v>
      </c>
      <c r="V96" s="296">
        <v>945.62</v>
      </c>
      <c r="W96" s="296">
        <v>852.36</v>
      </c>
      <c r="X96" s="296">
        <v>799.95</v>
      </c>
      <c r="Y96" s="296">
        <v>811.5</v>
      </c>
      <c r="Z96" s="296">
        <v>851.25</v>
      </c>
      <c r="AA96" s="296">
        <v>826.64</v>
      </c>
      <c r="AB96" s="296">
        <v>843.7</v>
      </c>
      <c r="AC96" s="296">
        <v>864.63</v>
      </c>
      <c r="AD96" s="296">
        <v>822.74</v>
      </c>
      <c r="AE96" s="296">
        <v>825.89</v>
      </c>
      <c r="AF96" s="296">
        <v>817.11</v>
      </c>
      <c r="AG96" s="296">
        <v>814.3</v>
      </c>
      <c r="AH96" s="296">
        <v>832.24</v>
      </c>
      <c r="AI96" s="296">
        <v>824.18</v>
      </c>
      <c r="AJ96" s="684">
        <f t="shared" si="76"/>
        <v>-0.96847063347111906</v>
      </c>
      <c r="AK96" s="543">
        <f t="shared" si="77"/>
        <v>0.15516591493014431</v>
      </c>
      <c r="AL96" s="713"/>
      <c r="AP96"/>
      <c r="AQ96"/>
    </row>
    <row r="97" spans="1:43" s="7" customFormat="1" ht="18" customHeight="1" thickBot="1">
      <c r="A97" s="9" t="str">
        <f t="shared" si="75"/>
        <v>FI_D1110D_PRO</v>
      </c>
      <c r="B97" s="320" t="s">
        <v>26</v>
      </c>
      <c r="C97" s="320" t="s">
        <v>55</v>
      </c>
      <c r="D97" s="296">
        <v>2684</v>
      </c>
      <c r="E97" s="296">
        <v>2420</v>
      </c>
      <c r="F97" s="296">
        <v>2347</v>
      </c>
      <c r="G97" s="296">
        <v>2336</v>
      </c>
      <c r="H97" s="296">
        <v>2385.1999999999998</v>
      </c>
      <c r="I97" s="296">
        <v>2365.4</v>
      </c>
      <c r="J97" s="296">
        <v>2328.8000000000002</v>
      </c>
      <c r="K97" s="296">
        <v>2370.1</v>
      </c>
      <c r="L97" s="296">
        <v>2362.6</v>
      </c>
      <c r="M97" s="296">
        <v>2394.3000000000002</v>
      </c>
      <c r="N97" s="296">
        <v>2442.11</v>
      </c>
      <c r="O97" s="296">
        <v>2449.34</v>
      </c>
      <c r="P97" s="296">
        <v>2447.48</v>
      </c>
      <c r="Q97" s="296">
        <v>2393</v>
      </c>
      <c r="R97" s="296">
        <v>2372.6</v>
      </c>
      <c r="S97" s="296">
        <v>2361.8000000000002</v>
      </c>
      <c r="T97" s="296">
        <v>2347.6</v>
      </c>
      <c r="U97" s="296">
        <v>2293.02</v>
      </c>
      <c r="V97" s="296">
        <v>2253.92</v>
      </c>
      <c r="W97" s="296">
        <v>2281.25</v>
      </c>
      <c r="X97" s="296">
        <v>2288.56</v>
      </c>
      <c r="Y97" s="296">
        <v>2255.31</v>
      </c>
      <c r="Z97" s="296">
        <v>2254.04</v>
      </c>
      <c r="AA97" s="296">
        <v>2286.8000000000002</v>
      </c>
      <c r="AB97" s="296">
        <v>2357.15</v>
      </c>
      <c r="AC97" s="296">
        <v>2394.3200000000002</v>
      </c>
      <c r="AD97" s="296">
        <v>2389.5300000000002</v>
      </c>
      <c r="AE97" s="296">
        <v>2365.9</v>
      </c>
      <c r="AF97" s="296">
        <v>2353.69</v>
      </c>
      <c r="AG97" s="296">
        <v>2329.66</v>
      </c>
      <c r="AH97" s="296">
        <v>2362.13</v>
      </c>
      <c r="AI97" s="296">
        <v>2271.9</v>
      </c>
      <c r="AJ97" s="684">
        <f t="shared" si="76"/>
        <v>-3.8198575014922964</v>
      </c>
      <c r="AK97" s="543">
        <f t="shared" si="77"/>
        <v>7.3317364207015068E-2</v>
      </c>
      <c r="AL97" s="713"/>
      <c r="AP97"/>
      <c r="AQ97"/>
    </row>
    <row r="98" spans="1:43" s="7" customFormat="1" ht="18" customHeight="1" thickBot="1">
      <c r="A98" s="9" t="str">
        <f t="shared" si="75"/>
        <v>SE_D1110D_PRO</v>
      </c>
      <c r="B98" s="320" t="s">
        <v>27</v>
      </c>
      <c r="C98" s="320" t="s">
        <v>56</v>
      </c>
      <c r="D98" s="296">
        <v>3432</v>
      </c>
      <c r="E98" s="296">
        <v>3130</v>
      </c>
      <c r="F98" s="296">
        <v>3133</v>
      </c>
      <c r="G98" s="296">
        <v>3287</v>
      </c>
      <c r="H98" s="296">
        <v>3357</v>
      </c>
      <c r="I98" s="296">
        <v>3243</v>
      </c>
      <c r="J98" s="296">
        <v>3258.3</v>
      </c>
      <c r="K98" s="296">
        <v>3276.4</v>
      </c>
      <c r="L98" s="296">
        <v>3277.5</v>
      </c>
      <c r="M98" s="296">
        <v>3299</v>
      </c>
      <c r="N98" s="296">
        <v>3296.75</v>
      </c>
      <c r="O98" s="296">
        <v>3290.25</v>
      </c>
      <c r="P98" s="296">
        <v>3226.39</v>
      </c>
      <c r="Q98" s="296">
        <v>3206.42</v>
      </c>
      <c r="R98" s="296">
        <v>3229.3</v>
      </c>
      <c r="S98" s="296">
        <v>3162.98</v>
      </c>
      <c r="T98" s="296">
        <v>3130.27</v>
      </c>
      <c r="U98" s="296">
        <v>2985.3</v>
      </c>
      <c r="V98" s="296">
        <v>2986.62</v>
      </c>
      <c r="W98" s="296">
        <v>2932.63</v>
      </c>
      <c r="X98" s="296">
        <v>2862.21</v>
      </c>
      <c r="Y98" s="296">
        <v>2850.4</v>
      </c>
      <c r="Z98" s="296">
        <v>2861.17</v>
      </c>
      <c r="AA98" s="296">
        <v>2869.58</v>
      </c>
      <c r="AB98" s="296">
        <v>2931.25</v>
      </c>
      <c r="AC98" s="296">
        <v>2933.16</v>
      </c>
      <c r="AD98" s="296">
        <v>2862.23</v>
      </c>
      <c r="AE98" s="296">
        <v>2816.66</v>
      </c>
      <c r="AF98" s="296">
        <v>2760.23</v>
      </c>
      <c r="AG98" s="296">
        <v>2704.39</v>
      </c>
      <c r="AH98" s="296">
        <v>2772.74</v>
      </c>
      <c r="AI98" s="296">
        <v>2782.22</v>
      </c>
      <c r="AJ98" s="684">
        <f t="shared" si="76"/>
        <v>0.34190006996688282</v>
      </c>
      <c r="AK98" s="543">
        <f t="shared" si="77"/>
        <v>-0.24180882167662565</v>
      </c>
      <c r="AL98" s="713"/>
      <c r="AP98"/>
      <c r="AQ98"/>
    </row>
    <row r="99" spans="1:43" s="7" customFormat="1" ht="18" customHeight="1">
      <c r="A99" s="80"/>
      <c r="B99" s="79" t="s">
        <v>997</v>
      </c>
      <c r="C99" s="79"/>
      <c r="D99" s="79"/>
      <c r="E99" s="79"/>
      <c r="F99" s="79"/>
      <c r="G99" s="79"/>
      <c r="H99" s="79"/>
      <c r="I99" s="79"/>
      <c r="J99" s="79"/>
      <c r="K99" s="79"/>
      <c r="L99" s="79"/>
      <c r="M99" s="79"/>
      <c r="N99" s="81"/>
      <c r="O99" s="81"/>
      <c r="P99" s="81"/>
      <c r="Q99" s="81"/>
      <c r="R99" s="82"/>
      <c r="S99" s="81"/>
      <c r="T99" s="81"/>
      <c r="U99" s="81"/>
      <c r="V99" s="81"/>
      <c r="W99" s="81"/>
      <c r="X99" s="81"/>
      <c r="Y99" s="81"/>
      <c r="Z99" s="81"/>
      <c r="AA99" s="81"/>
      <c r="AB99" s="81"/>
      <c r="AC99" s="81"/>
      <c r="AD99" s="81"/>
      <c r="AE99" s="81"/>
      <c r="AF99" s="81"/>
      <c r="AG99" s="81"/>
      <c r="AH99" s="81"/>
      <c r="AI99" s="81"/>
      <c r="AJ99" s="687"/>
      <c r="AK99" s="687"/>
      <c r="AL99" s="712"/>
    </row>
    <row r="100" spans="1:43" s="7" customFormat="1" ht="18" customHeight="1">
      <c r="B100" s="31"/>
      <c r="C100" s="31"/>
      <c r="D100" s="31"/>
      <c r="E100" s="31"/>
      <c r="F100" s="31"/>
      <c r="G100" s="31"/>
      <c r="H100" s="31"/>
      <c r="I100" s="31"/>
      <c r="J100" s="31"/>
      <c r="K100" s="31"/>
      <c r="L100" s="31"/>
      <c r="M100" s="31"/>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687"/>
      <c r="AK100" s="687"/>
      <c r="AL100" s="713"/>
    </row>
    <row r="101" spans="1:43" s="7" customFormat="1" ht="18" customHeight="1">
      <c r="B101" s="59" t="s">
        <v>241</v>
      </c>
      <c r="C101" s="31"/>
      <c r="D101" s="31"/>
      <c r="E101" s="31"/>
      <c r="F101" s="31"/>
      <c r="G101" s="31"/>
      <c r="H101" s="31"/>
      <c r="I101" s="31"/>
      <c r="J101" s="31"/>
      <c r="K101" s="31"/>
      <c r="L101" s="31"/>
      <c r="M101" s="31"/>
      <c r="N101" s="30"/>
      <c r="O101" s="30"/>
      <c r="P101" s="30"/>
      <c r="Q101" s="30"/>
      <c r="R101" s="30"/>
      <c r="S101" s="30"/>
      <c r="T101" s="30"/>
      <c r="U101" s="30"/>
      <c r="V101" s="30"/>
      <c r="W101" s="30"/>
      <c r="X101" s="30"/>
      <c r="Y101" s="30"/>
      <c r="Z101" s="30"/>
      <c r="AA101" s="30"/>
      <c r="AB101" s="30"/>
      <c r="AC101" s="30"/>
      <c r="AD101" s="30"/>
      <c r="AE101" s="30"/>
      <c r="AF101" s="30"/>
      <c r="AG101" s="30"/>
      <c r="AH101" s="30"/>
      <c r="AJ101" s="687"/>
      <c r="AK101" s="687"/>
      <c r="AL101" s="713"/>
    </row>
    <row r="102" spans="1:43" ht="18" customHeight="1">
      <c r="A102" s="7"/>
      <c r="B102" s="210"/>
      <c r="C102" s="211"/>
      <c r="D102" s="786" t="s">
        <v>241</v>
      </c>
      <c r="E102" s="787"/>
      <c r="F102" s="787"/>
      <c r="G102" s="787"/>
      <c r="H102" s="787"/>
      <c r="I102" s="787"/>
      <c r="J102" s="787"/>
      <c r="K102" s="787"/>
      <c r="L102" s="787"/>
      <c r="M102" s="787"/>
      <c r="N102" s="787"/>
      <c r="O102" s="787"/>
      <c r="P102" s="787"/>
      <c r="Q102" s="787"/>
      <c r="R102" s="787"/>
      <c r="S102" s="787"/>
      <c r="T102" s="787"/>
      <c r="U102" s="787"/>
      <c r="V102" s="787"/>
      <c r="W102" s="787"/>
      <c r="X102" s="787"/>
      <c r="Y102" s="787"/>
      <c r="Z102" s="787"/>
      <c r="AA102" s="787"/>
      <c r="AB102" s="787"/>
      <c r="AC102" s="787"/>
      <c r="AD102" s="787"/>
      <c r="AE102" s="787"/>
      <c r="AF102" s="787"/>
      <c r="AG102" s="787"/>
      <c r="AH102" s="787"/>
      <c r="AI102" s="787"/>
      <c r="AJ102" s="788"/>
      <c r="AK102" s="639" t="s">
        <v>58</v>
      </c>
      <c r="AL102" s="640" t="str">
        <f>AK$3</f>
        <v xml:space="preserve">Annual rate of change
</v>
      </c>
    </row>
    <row r="103" spans="1:43" ht="18" customHeight="1" thickBot="1">
      <c r="B103" s="210"/>
      <c r="C103" s="211"/>
      <c r="D103" s="203">
        <v>1990</v>
      </c>
      <c r="E103" s="378">
        <v>1991</v>
      </c>
      <c r="F103" s="379">
        <v>1992</v>
      </c>
      <c r="G103" s="378">
        <v>1993</v>
      </c>
      <c r="H103" s="203">
        <v>1994</v>
      </c>
      <c r="I103" s="378">
        <v>1995</v>
      </c>
      <c r="J103" s="379">
        <v>1996</v>
      </c>
      <c r="K103" s="378">
        <v>1997</v>
      </c>
      <c r="L103" s="203">
        <v>1998</v>
      </c>
      <c r="M103" s="203">
        <v>1999</v>
      </c>
      <c r="N103" s="203">
        <v>2000</v>
      </c>
      <c r="O103" s="378">
        <v>2001</v>
      </c>
      <c r="P103" s="203">
        <v>2002</v>
      </c>
      <c r="Q103" s="378">
        <v>2003</v>
      </c>
      <c r="R103" s="203">
        <v>2004</v>
      </c>
      <c r="S103" s="378">
        <v>2005</v>
      </c>
      <c r="T103" s="203">
        <v>2006</v>
      </c>
      <c r="U103" s="378">
        <v>2007</v>
      </c>
      <c r="V103" s="203">
        <v>2008</v>
      </c>
      <c r="W103" s="378">
        <v>2009</v>
      </c>
      <c r="X103" s="203">
        <v>2010</v>
      </c>
      <c r="Y103" s="378">
        <v>2011</v>
      </c>
      <c r="Z103" s="203">
        <v>2012</v>
      </c>
      <c r="AA103" s="379">
        <v>2013</v>
      </c>
      <c r="AB103" s="203">
        <v>2014</v>
      </c>
      <c r="AC103" s="203">
        <v>2015</v>
      </c>
      <c r="AD103" s="203">
        <v>2016</v>
      </c>
      <c r="AE103" s="379">
        <v>2017</v>
      </c>
      <c r="AF103" s="203">
        <v>2018</v>
      </c>
      <c r="AG103" s="203">
        <v>2019</v>
      </c>
      <c r="AH103" s="203">
        <v>2020</v>
      </c>
      <c r="AI103" s="203">
        <v>2021</v>
      </c>
      <c r="AJ103" s="203">
        <v>2022</v>
      </c>
      <c r="AK103" s="214" t="s">
        <v>882</v>
      </c>
      <c r="AL103" s="519" t="s">
        <v>1062</v>
      </c>
    </row>
    <row r="104" spans="1:43" ht="18" customHeight="1" thickBot="1">
      <c r="B104" s="318" t="s">
        <v>373</v>
      </c>
      <c r="C104" s="318"/>
      <c r="D104" s="319">
        <f>IF(COUNT(D105:D131)=26,SUM(D105:D131),"N.A.")</f>
        <v>33104.736692710248</v>
      </c>
      <c r="E104" s="319">
        <f t="shared" ref="E104" si="78">IF(COUNT(E105:E131)=26,SUM(E105:E131),"N.A.")</f>
        <v>32818.359672078106</v>
      </c>
      <c r="F104" s="319">
        <f t="shared" ref="F104" si="79">IF(COUNT(F105:F131)=26,SUM(F105:F131),"N.A.")</f>
        <v>30732.315663603011</v>
      </c>
      <c r="G104" s="319">
        <f t="shared" ref="G104" si="80">IF(COUNT(G105:G131)=26,SUM(G105:G131),"N.A.")</f>
        <v>29703.065721354007</v>
      </c>
      <c r="H104" s="319">
        <f t="shared" ref="H104" si="81">IF(COUNT(H105:H131)=26,SUM(H105:H131),"N.A.")</f>
        <v>29174.553453640314</v>
      </c>
      <c r="I104" s="319">
        <f t="shared" ref="I104" si="82">IF(COUNT(I105:I131)=26,SUM(I105:I131),"N.A.")</f>
        <v>28492.150869342433</v>
      </c>
      <c r="J104" s="319">
        <f t="shared" ref="J104" si="83">IF(COUNT(J105:J131)=26,SUM(J105:J131),"N.A.")</f>
        <v>27863.546372086621</v>
      </c>
      <c r="K104" s="319">
        <f t="shared" ref="K104" si="84">IF(COUNT(K105:K131)=26,SUM(K105:K131),"N.A.")</f>
        <v>27445.781446079971</v>
      </c>
      <c r="L104" s="319">
        <f t="shared" ref="L104" si="85">IF(COUNT(L105:L131)=26,SUM(L105:L131),"N.A.")</f>
        <v>26908.096361065818</v>
      </c>
      <c r="M104" s="319">
        <f t="shared" ref="M104" si="86">IF(COUNT(M105:M131)=26,SUM(M105:M131),"N.A.")</f>
        <v>26270.965618459646</v>
      </c>
      <c r="N104" s="319">
        <f t="shared" ref="N104" si="87">IF(COUNT(N105:N131)=26,SUM(N105:N131),"N.A.")</f>
        <v>25160.120698338309</v>
      </c>
      <c r="O104" s="319">
        <f t="shared" ref="O104" si="88">IF(COUNT(O105:O131)=26,SUM(O105:O131),"N.A.")</f>
        <v>24973.144661269715</v>
      </c>
      <c r="P104" s="319">
        <f t="shared" ref="P104" si="89">IF(COUNT(P105:P131)=26,SUM(P105:P131),"N.A.")</f>
        <v>24657.130149126548</v>
      </c>
      <c r="Q104" s="319">
        <f t="shared" ref="Q104" si="90">IF(COUNT(Q105:Q131)=26,SUM(Q105:Q131),"N.A.")</f>
        <v>23867.085798892207</v>
      </c>
      <c r="R104" s="319">
        <f t="shared" ref="R104" si="91">IF(COUNT(R105:R131)=26,SUM(R105:R131),"N.A.")</f>
        <v>23393.556612697059</v>
      </c>
      <c r="S104" s="319">
        <f t="shared" ref="S104" si="92">IF(COUNT(S105:S131)=26,SUM(S105:S131),"N.A.")</f>
        <v>22936.398474648497</v>
      </c>
      <c r="T104" s="319">
        <f t="shared" ref="T104" si="93">IF(COUNT(T105:T131)=26,SUM(T105:T131),"N.A.")</f>
        <v>22383.296399659135</v>
      </c>
      <c r="U104" s="319">
        <f t="shared" ref="U104" si="94">IF(COUNT(U105:U131)=26,SUM(U105:U131),"N.A.")</f>
        <v>22244.789999999994</v>
      </c>
      <c r="V104" s="319">
        <f t="shared" ref="V104" si="95">IF(COUNT(V105:V131)=26,SUM(V105:V131),"N.A.")</f>
        <v>22469.339999999997</v>
      </c>
      <c r="W104" s="319">
        <f t="shared" ref="W104" si="96">IF(COUNT(W105:W131)=26,SUM(W105:W131),"N.A.")</f>
        <v>21897.070000000003</v>
      </c>
      <c r="X104" s="319">
        <f t="shared" ref="X104" si="97">IF(COUNT(X105:X131)=26,SUM(X105:X131),"N.A.")</f>
        <v>21420.959999999999</v>
      </c>
      <c r="Y104" s="319">
        <f t="shared" ref="Y104" si="98">IF(COUNT(Y105:Y131)=26,SUM(Y105:Y131),"N.A.")</f>
        <v>21208.23</v>
      </c>
      <c r="Z104" s="319">
        <f t="shared" ref="Z104" si="99">IF(COUNT(Z105:Z131)=26,SUM(Z105:Z131),"N.A.")</f>
        <v>21209.884000000002</v>
      </c>
      <c r="AA104" s="319">
        <f t="shared" ref="AA104" si="100">IF(COUNT(AA105:AA131)=26,SUM(AA105:AA131),"N.A.")</f>
        <v>21391.726999999999</v>
      </c>
      <c r="AB104" s="319">
        <f t="shared" ref="AB104" si="101">IF(COUNT(AB105:AB131)=26,SUM(AB105:AB131),"N.A.")</f>
        <v>21352.640000000007</v>
      </c>
      <c r="AC104" s="319">
        <f t="shared" ref="AC104" si="102">IF(COUNT(AC105:AC131)=26,SUM(AC105:AC131),"N.A.")</f>
        <v>21372.303999999996</v>
      </c>
      <c r="AD104" s="319">
        <f t="shared" ref="AD104" si="103">IF(COUNT(AD105:AD131)=26,SUM(AD105:AD131),"N.A.")</f>
        <v>21343.094000000001</v>
      </c>
      <c r="AE104" s="319">
        <f t="shared" ref="AE104" si="104">IF(COUNT(AE105:AE131)=26,SUM(AE105:AE131),"N.A.")</f>
        <v>21108.04</v>
      </c>
      <c r="AF104" s="319">
        <f t="shared" ref="AF104" si="105">IF(COUNT(AF105:AF131)=26,SUM(AF105:AF131),"N.A.")</f>
        <v>20730.311999999998</v>
      </c>
      <c r="AG104" s="319">
        <f t="shared" ref="AG104" si="106">IF(COUNT(AG105:AG131)=26,SUM(AG105:AG131),"N.A.")</f>
        <v>20478.767</v>
      </c>
      <c r="AH104" s="319">
        <f t="shared" ref="AH104" si="107">IF(COUNT(AH105:AH131)=26,SUM(AH105:AH131),"N.A.")</f>
        <v>20235.012000000002</v>
      </c>
      <c r="AI104" s="319">
        <f>IF(COUNT(AI105:AI131)=26,SUM(AI105:AI131),"N.A.")</f>
        <v>19923.558000000001</v>
      </c>
      <c r="AJ104" s="689">
        <f>IF(COUNT(AJ105:AJ131)=26,SUM(AJ105:AJ131),"N.A.")</f>
        <v>19798.648000000001</v>
      </c>
      <c r="AK104" s="683">
        <f>+(AJ104/AI104-1)*100</f>
        <v>-0.62694625126696879</v>
      </c>
      <c r="AL104" s="703">
        <f>100*((POWER(AJ104/Z104,1/($AI$4-$Y$4)))-1)</f>
        <v>-0.68617148771139558</v>
      </c>
    </row>
    <row r="105" spans="1:43" ht="18" customHeight="1" thickBot="1">
      <c r="A105" s="9" t="str">
        <f>+CONCATENATE(C105,"_A2300F_M12")</f>
        <v>BE_A2300F_M12</v>
      </c>
      <c r="B105" s="320" t="s">
        <v>3</v>
      </c>
      <c r="C105" s="320" t="s">
        <v>30</v>
      </c>
      <c r="D105" s="296">
        <v>830.52</v>
      </c>
      <c r="E105" s="296">
        <v>796.79</v>
      </c>
      <c r="F105" s="296">
        <v>741.19</v>
      </c>
      <c r="G105" s="296">
        <v>703.07</v>
      </c>
      <c r="H105" s="296">
        <v>719.74</v>
      </c>
      <c r="I105" s="296">
        <v>683.8</v>
      </c>
      <c r="J105" s="296">
        <v>649.79999999999995</v>
      </c>
      <c r="K105" s="296">
        <v>640.36</v>
      </c>
      <c r="L105" s="296">
        <v>632.32000000000005</v>
      </c>
      <c r="M105" s="296">
        <v>619.09</v>
      </c>
      <c r="N105" s="296">
        <v>629.4</v>
      </c>
      <c r="O105" s="296">
        <v>611.32000000000005</v>
      </c>
      <c r="P105" s="296">
        <v>591.01</v>
      </c>
      <c r="Q105" s="296">
        <v>572.14</v>
      </c>
      <c r="R105" s="296">
        <v>570.61</v>
      </c>
      <c r="S105" s="296">
        <v>548.15</v>
      </c>
      <c r="T105" s="296">
        <v>531.91</v>
      </c>
      <c r="U105" s="296">
        <v>524.29</v>
      </c>
      <c r="V105" s="296">
        <v>517.77</v>
      </c>
      <c r="W105" s="296">
        <v>517.67999999999995</v>
      </c>
      <c r="X105" s="296">
        <v>517.74</v>
      </c>
      <c r="Y105" s="296">
        <v>510.65</v>
      </c>
      <c r="Z105" s="296">
        <v>503.54</v>
      </c>
      <c r="AA105" s="296">
        <v>515.99</v>
      </c>
      <c r="AB105" s="296">
        <v>519.09</v>
      </c>
      <c r="AC105" s="296">
        <v>528.78</v>
      </c>
      <c r="AD105" s="296">
        <v>530.59</v>
      </c>
      <c r="AE105" s="296">
        <v>519.16</v>
      </c>
      <c r="AF105" s="296">
        <v>529.25</v>
      </c>
      <c r="AG105" s="296">
        <v>537.96</v>
      </c>
      <c r="AH105" s="296">
        <v>537.94000000000005</v>
      </c>
      <c r="AI105" s="296">
        <v>537.25</v>
      </c>
      <c r="AJ105" s="690">
        <v>543.67999999999995</v>
      </c>
      <c r="AK105" s="684">
        <f t="shared" ref="AK105:AK131" si="108">+(AJ105/AI105-1)*100</f>
        <v>1.1968357375523375</v>
      </c>
      <c r="AL105" s="543">
        <f t="shared" ref="AL105:AL119" si="109">100*((POWER(AI105/Y105,1/($AI$4-$Y$4)))-1)</f>
        <v>0.50908255908823641</v>
      </c>
    </row>
    <row r="106" spans="1:43" ht="18" customHeight="1" thickBot="1">
      <c r="A106" s="9" t="str">
        <f t="shared" ref="A106:A131" si="110">+CONCATENATE(C106,"_A2300F_M12")</f>
        <v>BG_A2300F_M12</v>
      </c>
      <c r="B106" s="320" t="s">
        <v>4</v>
      </c>
      <c r="C106" s="320" t="s">
        <v>31</v>
      </c>
      <c r="D106" s="296">
        <v>597</v>
      </c>
      <c r="E106" s="296">
        <v>574</v>
      </c>
      <c r="F106" s="296">
        <v>487</v>
      </c>
      <c r="G106" s="296">
        <v>419</v>
      </c>
      <c r="H106" s="296">
        <v>349</v>
      </c>
      <c r="I106" s="296">
        <v>370</v>
      </c>
      <c r="J106" s="296">
        <v>357</v>
      </c>
      <c r="K106" s="296">
        <v>387.1</v>
      </c>
      <c r="L106" s="296">
        <v>421.4</v>
      </c>
      <c r="M106" s="296">
        <v>431</v>
      </c>
      <c r="N106" s="296">
        <v>362.6</v>
      </c>
      <c r="O106" s="296">
        <v>358.6</v>
      </c>
      <c r="P106" s="296">
        <v>358.2</v>
      </c>
      <c r="Q106" s="296">
        <v>361.8</v>
      </c>
      <c r="R106" s="296">
        <v>368.72</v>
      </c>
      <c r="S106" s="296">
        <v>347.75</v>
      </c>
      <c r="T106" s="296">
        <v>350.14</v>
      </c>
      <c r="U106" s="296">
        <v>335.89</v>
      </c>
      <c r="V106" s="296">
        <v>314.67</v>
      </c>
      <c r="W106" s="296">
        <v>296.76</v>
      </c>
      <c r="X106" s="296">
        <v>313.61</v>
      </c>
      <c r="Y106" s="296">
        <v>313.18</v>
      </c>
      <c r="Z106" s="296">
        <v>294.49</v>
      </c>
      <c r="AA106" s="296">
        <v>313.25</v>
      </c>
      <c r="AB106" s="296">
        <v>301.70999999999998</v>
      </c>
      <c r="AC106" s="296">
        <v>282.95999999999998</v>
      </c>
      <c r="AD106" s="296">
        <v>278.92</v>
      </c>
      <c r="AE106" s="296">
        <v>260.77999999999997</v>
      </c>
      <c r="AF106" s="296">
        <v>244.36</v>
      </c>
      <c r="AG106" s="296">
        <v>226.69</v>
      </c>
      <c r="AH106" s="296">
        <v>241.94</v>
      </c>
      <c r="AI106" s="296">
        <v>230.34</v>
      </c>
      <c r="AJ106" s="690">
        <v>212.53</v>
      </c>
      <c r="AK106" s="684">
        <f t="shared" si="108"/>
        <v>-7.7320482764608904</v>
      </c>
      <c r="AL106" s="543">
        <f t="shared" si="109"/>
        <v>-3.0255033014258137</v>
      </c>
    </row>
    <row r="107" spans="1:43" ht="18" customHeight="1" thickBot="1">
      <c r="A107" s="9" t="str">
        <f t="shared" si="110"/>
        <v>CZ_A2300F_M12</v>
      </c>
      <c r="B107" s="320" t="s">
        <v>340</v>
      </c>
      <c r="C107" s="320" t="s">
        <v>32</v>
      </c>
      <c r="D107" s="324">
        <v>1147.484375</v>
      </c>
      <c r="E107" s="324">
        <v>1109.4205729166667</v>
      </c>
      <c r="F107" s="324">
        <v>961.80729166666674</v>
      </c>
      <c r="G107" s="324">
        <v>865.25520833333337</v>
      </c>
      <c r="H107" s="324">
        <v>770.55989583333337</v>
      </c>
      <c r="I107" s="296">
        <v>713</v>
      </c>
      <c r="J107" s="296">
        <v>656</v>
      </c>
      <c r="K107" s="296">
        <v>598</v>
      </c>
      <c r="L107" s="296">
        <v>583</v>
      </c>
      <c r="M107" s="296">
        <v>548</v>
      </c>
      <c r="N107" s="296">
        <v>529</v>
      </c>
      <c r="O107" s="296">
        <v>496</v>
      </c>
      <c r="P107" s="296">
        <v>464</v>
      </c>
      <c r="Q107" s="296">
        <v>449</v>
      </c>
      <c r="R107" s="296">
        <v>429.3</v>
      </c>
      <c r="S107" s="296">
        <v>437.1</v>
      </c>
      <c r="T107" s="296">
        <v>417.3</v>
      </c>
      <c r="U107" s="296">
        <v>407.37</v>
      </c>
      <c r="V107" s="296">
        <v>399.67</v>
      </c>
      <c r="W107" s="296">
        <v>383.82</v>
      </c>
      <c r="X107" s="296">
        <v>375.38</v>
      </c>
      <c r="Y107" s="296">
        <v>374.07</v>
      </c>
      <c r="Z107" s="296">
        <v>367.07</v>
      </c>
      <c r="AA107" s="296">
        <v>375.33</v>
      </c>
      <c r="AB107" s="296">
        <v>372.39</v>
      </c>
      <c r="AC107" s="296">
        <v>369.06</v>
      </c>
      <c r="AD107" s="296">
        <v>367.31</v>
      </c>
      <c r="AE107" s="296">
        <v>365.46</v>
      </c>
      <c r="AF107" s="296">
        <v>358.6</v>
      </c>
      <c r="AG107" s="296">
        <v>361.43</v>
      </c>
      <c r="AH107" s="296">
        <v>357.01</v>
      </c>
      <c r="AI107" s="296">
        <v>362.35</v>
      </c>
      <c r="AJ107" s="690">
        <v>356.65</v>
      </c>
      <c r="AK107" s="684">
        <f t="shared" si="108"/>
        <v>-1.5730647164344025</v>
      </c>
      <c r="AL107" s="543">
        <f t="shared" si="109"/>
        <v>-0.31781738912302071</v>
      </c>
    </row>
    <row r="108" spans="1:43" ht="18" customHeight="1" thickBot="1">
      <c r="A108" s="9" t="str">
        <f t="shared" si="110"/>
        <v>DK_A2300F_M12</v>
      </c>
      <c r="B108" s="320" t="s">
        <v>5</v>
      </c>
      <c r="C108" s="320" t="s">
        <v>33</v>
      </c>
      <c r="D108" s="296">
        <v>769</v>
      </c>
      <c r="E108" s="296">
        <v>746</v>
      </c>
      <c r="F108" s="296">
        <v>708</v>
      </c>
      <c r="G108" s="296">
        <v>711</v>
      </c>
      <c r="H108" s="296">
        <v>717</v>
      </c>
      <c r="I108" s="296">
        <v>714</v>
      </c>
      <c r="J108" s="296">
        <v>697</v>
      </c>
      <c r="K108" s="296">
        <v>695</v>
      </c>
      <c r="L108" s="296">
        <v>680</v>
      </c>
      <c r="M108" s="296">
        <v>681</v>
      </c>
      <c r="N108" s="296">
        <v>644</v>
      </c>
      <c r="O108" s="296">
        <v>628</v>
      </c>
      <c r="P108" s="296">
        <v>613</v>
      </c>
      <c r="Q108" s="296">
        <v>589</v>
      </c>
      <c r="R108" s="296">
        <v>569</v>
      </c>
      <c r="S108" s="296">
        <v>558</v>
      </c>
      <c r="T108" s="296">
        <v>555</v>
      </c>
      <c r="U108" s="296">
        <v>551</v>
      </c>
      <c r="V108" s="296">
        <v>566</v>
      </c>
      <c r="W108" s="296">
        <v>574</v>
      </c>
      <c r="X108" s="296">
        <v>573</v>
      </c>
      <c r="Y108" s="296">
        <v>579</v>
      </c>
      <c r="Z108" s="296">
        <v>579</v>
      </c>
      <c r="AA108" s="296">
        <v>567</v>
      </c>
      <c r="AB108" s="296">
        <v>547</v>
      </c>
      <c r="AC108" s="296">
        <v>570</v>
      </c>
      <c r="AD108" s="296">
        <v>565</v>
      </c>
      <c r="AE108" s="296">
        <v>575</v>
      </c>
      <c r="AF108" s="296">
        <v>570</v>
      </c>
      <c r="AG108" s="296">
        <v>563</v>
      </c>
      <c r="AH108" s="296">
        <v>565</v>
      </c>
      <c r="AI108" s="296">
        <v>559</v>
      </c>
      <c r="AJ108" s="690">
        <v>556</v>
      </c>
      <c r="AK108" s="684">
        <f t="shared" si="108"/>
        <v>-0.53667262969588903</v>
      </c>
      <c r="AL108" s="543">
        <f t="shared" si="109"/>
        <v>-0.35091290067922332</v>
      </c>
    </row>
    <row r="109" spans="1:43" ht="18" customHeight="1" thickBot="1">
      <c r="A109" s="9" t="str">
        <f t="shared" si="110"/>
        <v>DE_A2300F_M12</v>
      </c>
      <c r="B109" s="320" t="s">
        <v>28</v>
      </c>
      <c r="C109" s="320" t="s">
        <v>34</v>
      </c>
      <c r="D109" s="296">
        <v>4770.5</v>
      </c>
      <c r="E109" s="296">
        <v>5632.21</v>
      </c>
      <c r="F109" s="296">
        <v>5365.18</v>
      </c>
      <c r="G109" s="296">
        <v>5301</v>
      </c>
      <c r="H109" s="296">
        <v>5273.3</v>
      </c>
      <c r="I109" s="296">
        <v>5229.3999999999996</v>
      </c>
      <c r="J109" s="296">
        <v>5194.7</v>
      </c>
      <c r="K109" s="296">
        <v>5026.21</v>
      </c>
      <c r="L109" s="296">
        <v>4832.9799999999996</v>
      </c>
      <c r="M109" s="296">
        <v>4709.6000000000004</v>
      </c>
      <c r="N109" s="296">
        <v>4563.6000000000004</v>
      </c>
      <c r="O109" s="296">
        <v>4474.8999999999996</v>
      </c>
      <c r="P109" s="296">
        <v>4373.3900000000003</v>
      </c>
      <c r="Q109" s="296">
        <v>4337.55</v>
      </c>
      <c r="R109" s="296">
        <v>4286.6000000000004</v>
      </c>
      <c r="S109" s="296">
        <v>4163.58</v>
      </c>
      <c r="T109" s="296">
        <v>4054.41</v>
      </c>
      <c r="U109" s="296">
        <v>4087.33</v>
      </c>
      <c r="V109" s="296">
        <v>4229.1400000000003</v>
      </c>
      <c r="W109" s="296">
        <v>4169.3500000000004</v>
      </c>
      <c r="X109" s="296">
        <v>4181.68</v>
      </c>
      <c r="Y109" s="296">
        <v>4190.1000000000004</v>
      </c>
      <c r="Z109" s="296">
        <v>4190.49</v>
      </c>
      <c r="AA109" s="296">
        <v>4267.6099999999997</v>
      </c>
      <c r="AB109" s="296">
        <v>4295.68</v>
      </c>
      <c r="AC109" s="296">
        <v>4284.6400000000003</v>
      </c>
      <c r="AD109" s="296">
        <v>4217.7</v>
      </c>
      <c r="AE109" s="296">
        <v>4199.01</v>
      </c>
      <c r="AF109" s="296">
        <v>4100.8599999999997</v>
      </c>
      <c r="AG109" s="296">
        <v>4011.67</v>
      </c>
      <c r="AH109" s="296">
        <v>3921.41</v>
      </c>
      <c r="AI109" s="296">
        <v>3832.72</v>
      </c>
      <c r="AJ109" s="690">
        <v>3809.72</v>
      </c>
      <c r="AK109" s="684">
        <f t="shared" si="108"/>
        <v>-0.60009601536246127</v>
      </c>
      <c r="AL109" s="543">
        <f t="shared" si="109"/>
        <v>-0.88753659433258303</v>
      </c>
    </row>
    <row r="110" spans="1:43" ht="18" customHeight="1" thickBot="1">
      <c r="A110" s="9" t="str">
        <f t="shared" si="110"/>
        <v>EE_A2300F_M12</v>
      </c>
      <c r="B110" s="320" t="s">
        <v>6</v>
      </c>
      <c r="C110" s="320" t="s">
        <v>35</v>
      </c>
      <c r="D110" s="296">
        <v>280.7</v>
      </c>
      <c r="E110" s="296">
        <v>264.3</v>
      </c>
      <c r="F110" s="296">
        <v>253.4</v>
      </c>
      <c r="G110" s="296">
        <v>226.7</v>
      </c>
      <c r="H110" s="296">
        <v>211.4</v>
      </c>
      <c r="I110" s="296">
        <v>185.4</v>
      </c>
      <c r="J110" s="296">
        <v>171.6</v>
      </c>
      <c r="K110" s="296">
        <v>167.7</v>
      </c>
      <c r="L110" s="296">
        <v>158.6</v>
      </c>
      <c r="M110" s="296">
        <v>138.4</v>
      </c>
      <c r="N110" s="296">
        <v>131</v>
      </c>
      <c r="O110" s="296">
        <v>128.6</v>
      </c>
      <c r="P110" s="296">
        <v>115.6</v>
      </c>
      <c r="Q110" s="296">
        <v>116.8</v>
      </c>
      <c r="R110" s="296">
        <v>116.5</v>
      </c>
      <c r="S110" s="296">
        <v>113.1</v>
      </c>
      <c r="T110" s="296">
        <v>108.9</v>
      </c>
      <c r="U110" s="296">
        <v>103</v>
      </c>
      <c r="V110" s="296">
        <v>100.4</v>
      </c>
      <c r="W110" s="296">
        <v>96.7</v>
      </c>
      <c r="X110" s="296">
        <v>96.5</v>
      </c>
      <c r="Y110" s="296">
        <v>96.2</v>
      </c>
      <c r="Z110" s="296">
        <v>96.8</v>
      </c>
      <c r="AA110" s="296">
        <v>97.9</v>
      </c>
      <c r="AB110" s="296">
        <v>95.6</v>
      </c>
      <c r="AC110" s="296">
        <v>90.6</v>
      </c>
      <c r="AD110" s="296">
        <v>86.1</v>
      </c>
      <c r="AE110" s="296">
        <v>86.4</v>
      </c>
      <c r="AF110" s="296">
        <v>85.2</v>
      </c>
      <c r="AG110" s="296">
        <v>85</v>
      </c>
      <c r="AH110" s="296">
        <v>84.3</v>
      </c>
      <c r="AI110" s="296">
        <v>83.7</v>
      </c>
      <c r="AJ110" s="690">
        <v>83.8</v>
      </c>
      <c r="AK110" s="684">
        <f t="shared" si="108"/>
        <v>0.11947431302268274</v>
      </c>
      <c r="AL110" s="543">
        <f t="shared" si="109"/>
        <v>-1.3822616093193241</v>
      </c>
    </row>
    <row r="111" spans="1:43" ht="18" customHeight="1" thickBot="1">
      <c r="A111" s="9" t="str">
        <f t="shared" si="110"/>
        <v>IE_A2300F_M12</v>
      </c>
      <c r="B111" s="320" t="s">
        <v>7</v>
      </c>
      <c r="C111" s="320" t="s">
        <v>36</v>
      </c>
      <c r="D111" s="296">
        <v>1322.2</v>
      </c>
      <c r="E111" s="296">
        <v>1287.95</v>
      </c>
      <c r="F111" s="296">
        <v>1246.17</v>
      </c>
      <c r="G111" s="296">
        <v>1248.25</v>
      </c>
      <c r="H111" s="296">
        <v>1233.04</v>
      </c>
      <c r="I111" s="296">
        <v>1220.79</v>
      </c>
      <c r="J111" s="296">
        <v>1215.57</v>
      </c>
      <c r="K111" s="296">
        <v>1201.3599999999999</v>
      </c>
      <c r="L111" s="296">
        <v>1198.77</v>
      </c>
      <c r="M111" s="296">
        <v>1173.8499999999999</v>
      </c>
      <c r="N111" s="296">
        <v>1152.78</v>
      </c>
      <c r="O111" s="296">
        <v>1147.95</v>
      </c>
      <c r="P111" s="296">
        <v>1128.75</v>
      </c>
      <c r="Q111" s="296">
        <v>1135.7</v>
      </c>
      <c r="R111" s="296">
        <v>1121.82</v>
      </c>
      <c r="S111" s="296">
        <v>995.81</v>
      </c>
      <c r="T111" s="296">
        <v>1022.76</v>
      </c>
      <c r="U111" s="296">
        <v>1017.29</v>
      </c>
      <c r="V111" s="296">
        <v>1024.1199999999999</v>
      </c>
      <c r="W111" s="296">
        <v>1022.41</v>
      </c>
      <c r="X111" s="296">
        <v>1006.9</v>
      </c>
      <c r="Y111" s="296">
        <v>1035.6400000000001</v>
      </c>
      <c r="Z111" s="296">
        <v>1060.26</v>
      </c>
      <c r="AA111" s="296">
        <v>1082.46</v>
      </c>
      <c r="AB111" s="296">
        <v>1127.72</v>
      </c>
      <c r="AC111" s="296">
        <v>1239.8900000000001</v>
      </c>
      <c r="AD111" s="296">
        <v>1295.23</v>
      </c>
      <c r="AE111" s="296">
        <v>1343.3</v>
      </c>
      <c r="AF111" s="296">
        <v>1369.1</v>
      </c>
      <c r="AG111" s="296">
        <v>1425.76</v>
      </c>
      <c r="AH111" s="296">
        <v>1456.05</v>
      </c>
      <c r="AI111" s="296">
        <v>1505.27</v>
      </c>
      <c r="AJ111" s="690">
        <v>1510.31</v>
      </c>
      <c r="AK111" s="684">
        <f t="shared" si="108"/>
        <v>0.33482365289947413</v>
      </c>
      <c r="AL111" s="543">
        <f t="shared" si="109"/>
        <v>3.8103269898891012</v>
      </c>
    </row>
    <row r="112" spans="1:43" ht="18" customHeight="1" thickBot="1">
      <c r="A112" s="9" t="str">
        <f t="shared" si="110"/>
        <v>EL_A2300F_M12</v>
      </c>
      <c r="B112" s="320" t="s">
        <v>8</v>
      </c>
      <c r="C112" s="320" t="s">
        <v>37</v>
      </c>
      <c r="D112" s="296">
        <v>241.54</v>
      </c>
      <c r="E112" s="296">
        <v>214</v>
      </c>
      <c r="F112" s="296">
        <v>205</v>
      </c>
      <c r="G112" s="296">
        <v>219</v>
      </c>
      <c r="H112" s="296">
        <v>174.72</v>
      </c>
      <c r="I112" s="296">
        <v>185</v>
      </c>
      <c r="J112" s="296">
        <v>184</v>
      </c>
      <c r="K112" s="296">
        <v>184</v>
      </c>
      <c r="L112" s="296">
        <v>172</v>
      </c>
      <c r="M112" s="296">
        <v>154</v>
      </c>
      <c r="N112" s="296">
        <v>180</v>
      </c>
      <c r="O112" s="296">
        <v>172</v>
      </c>
      <c r="P112" s="296">
        <v>152</v>
      </c>
      <c r="Q112" s="296">
        <v>149</v>
      </c>
      <c r="R112" s="296">
        <v>150</v>
      </c>
      <c r="S112" s="296">
        <v>152.26</v>
      </c>
      <c r="T112" s="296">
        <v>167.75</v>
      </c>
      <c r="U112" s="296">
        <v>150</v>
      </c>
      <c r="V112" s="296">
        <v>154</v>
      </c>
      <c r="W112" s="296">
        <v>145</v>
      </c>
      <c r="X112" s="296">
        <v>144</v>
      </c>
      <c r="Y112" s="296">
        <v>130</v>
      </c>
      <c r="Z112" s="296">
        <v>132</v>
      </c>
      <c r="AA112" s="296">
        <v>130</v>
      </c>
      <c r="AB112" s="296">
        <v>135</v>
      </c>
      <c r="AC112" s="296">
        <v>111</v>
      </c>
      <c r="AD112" s="296">
        <v>106</v>
      </c>
      <c r="AE112" s="296">
        <v>97</v>
      </c>
      <c r="AF112" s="296">
        <v>95</v>
      </c>
      <c r="AG112" s="296">
        <v>86</v>
      </c>
      <c r="AH112" s="296">
        <v>90</v>
      </c>
      <c r="AI112" s="296">
        <v>91.3</v>
      </c>
      <c r="AJ112" s="690">
        <v>87.8</v>
      </c>
      <c r="AK112" s="684">
        <f t="shared" si="108"/>
        <v>-3.833515881708649</v>
      </c>
      <c r="AL112" s="543">
        <f t="shared" si="109"/>
        <v>-3.4721256789668864</v>
      </c>
    </row>
    <row r="113" spans="1:38" ht="18" customHeight="1" thickBot="1">
      <c r="A113" s="9" t="str">
        <f t="shared" si="110"/>
        <v>ES_A2300F_M12</v>
      </c>
      <c r="B113" s="320" t="s">
        <v>9</v>
      </c>
      <c r="C113" s="320" t="s">
        <v>38</v>
      </c>
      <c r="D113" s="296">
        <v>1575.41</v>
      </c>
      <c r="E113" s="296">
        <v>1516.37</v>
      </c>
      <c r="F113" s="296">
        <v>1446.58</v>
      </c>
      <c r="G113" s="296">
        <v>1370</v>
      </c>
      <c r="H113" s="296">
        <v>1331</v>
      </c>
      <c r="I113" s="296">
        <v>1281</v>
      </c>
      <c r="J113" s="296">
        <v>1279</v>
      </c>
      <c r="K113" s="296">
        <v>1254</v>
      </c>
      <c r="L113" s="296">
        <v>1278</v>
      </c>
      <c r="M113" s="296">
        <v>1207</v>
      </c>
      <c r="N113" s="296">
        <v>1140.57</v>
      </c>
      <c r="O113" s="296">
        <v>1181.99</v>
      </c>
      <c r="P113" s="296">
        <v>1154.21</v>
      </c>
      <c r="Q113" s="296">
        <v>1117.67</v>
      </c>
      <c r="R113" s="296">
        <v>1056.92</v>
      </c>
      <c r="S113" s="296">
        <v>1017.93</v>
      </c>
      <c r="T113" s="296">
        <v>942</v>
      </c>
      <c r="U113" s="296">
        <v>903.29</v>
      </c>
      <c r="V113" s="296">
        <v>888.29</v>
      </c>
      <c r="W113" s="296">
        <v>828.35</v>
      </c>
      <c r="X113" s="296">
        <v>845.29</v>
      </c>
      <c r="Y113" s="296">
        <v>797.89</v>
      </c>
      <c r="Z113" s="296">
        <v>827.21</v>
      </c>
      <c r="AA113" s="296">
        <v>844.06</v>
      </c>
      <c r="AB113" s="296">
        <v>844.79</v>
      </c>
      <c r="AC113" s="296">
        <v>844.11</v>
      </c>
      <c r="AD113" s="296">
        <v>834.45</v>
      </c>
      <c r="AE113" s="296">
        <v>823.39</v>
      </c>
      <c r="AF113" s="296">
        <v>816.69</v>
      </c>
      <c r="AG113" s="296">
        <v>812.87</v>
      </c>
      <c r="AH113" s="296">
        <v>810.74</v>
      </c>
      <c r="AI113" s="296">
        <v>808.86</v>
      </c>
      <c r="AJ113" s="690">
        <v>810.11</v>
      </c>
      <c r="AK113" s="684">
        <f t="shared" si="108"/>
        <v>0.15453848626461042</v>
      </c>
      <c r="AL113" s="543">
        <f t="shared" si="109"/>
        <v>0.13664432934672455</v>
      </c>
    </row>
    <row r="114" spans="1:38" ht="18" customHeight="1" thickBot="1">
      <c r="A114" s="9" t="str">
        <f t="shared" si="110"/>
        <v>FR_A2300F_M12</v>
      </c>
      <c r="B114" s="320" t="s">
        <v>10</v>
      </c>
      <c r="C114" s="320" t="s">
        <v>39</v>
      </c>
      <c r="D114" s="296">
        <v>5271</v>
      </c>
      <c r="E114" s="296">
        <v>4968</v>
      </c>
      <c r="F114" s="296">
        <v>4642</v>
      </c>
      <c r="G114" s="296">
        <v>4615</v>
      </c>
      <c r="H114" s="296">
        <v>4759.8900000000003</v>
      </c>
      <c r="I114" s="296">
        <v>4700.3999999999996</v>
      </c>
      <c r="J114" s="296">
        <v>4566.3</v>
      </c>
      <c r="K114" s="296">
        <v>4501.8</v>
      </c>
      <c r="L114" s="296">
        <v>4431.96</v>
      </c>
      <c r="M114" s="296">
        <v>4424.0600000000004</v>
      </c>
      <c r="N114" s="296">
        <v>4153.2700000000004</v>
      </c>
      <c r="O114" s="296">
        <v>4197.2299999999996</v>
      </c>
      <c r="P114" s="296">
        <v>4134</v>
      </c>
      <c r="Q114" s="296">
        <v>4026</v>
      </c>
      <c r="R114" s="296">
        <v>3947</v>
      </c>
      <c r="S114" s="296">
        <v>3895.44</v>
      </c>
      <c r="T114" s="296">
        <v>3799</v>
      </c>
      <c r="U114" s="296">
        <v>3759</v>
      </c>
      <c r="V114" s="296">
        <v>3857</v>
      </c>
      <c r="W114" s="296">
        <v>3748</v>
      </c>
      <c r="X114" s="296">
        <v>3718</v>
      </c>
      <c r="Y114" s="296">
        <v>3664</v>
      </c>
      <c r="Z114" s="296">
        <v>3644</v>
      </c>
      <c r="AA114" s="296">
        <v>3698.45</v>
      </c>
      <c r="AB114" s="296">
        <v>3661.18</v>
      </c>
      <c r="AC114" s="296">
        <v>3637.02</v>
      </c>
      <c r="AD114" s="296">
        <v>3637.02</v>
      </c>
      <c r="AE114" s="296">
        <v>3596.84</v>
      </c>
      <c r="AF114" s="296">
        <v>3554.23</v>
      </c>
      <c r="AG114" s="296">
        <v>3490.81</v>
      </c>
      <c r="AH114" s="296">
        <v>3405.68</v>
      </c>
      <c r="AI114" s="296">
        <v>3322.03</v>
      </c>
      <c r="AJ114" s="690">
        <v>3230.86</v>
      </c>
      <c r="AK114" s="684">
        <f t="shared" si="108"/>
        <v>-2.7444062817012504</v>
      </c>
      <c r="AL114" s="543">
        <f t="shared" si="109"/>
        <v>-0.97500970599483372</v>
      </c>
    </row>
    <row r="115" spans="1:38" ht="18" customHeight="1" thickBot="1">
      <c r="A115" s="9" t="str">
        <f t="shared" si="110"/>
        <v>HR_A2300F_M12</v>
      </c>
      <c r="B115" s="320" t="s">
        <v>11</v>
      </c>
      <c r="C115" s="320" t="s">
        <v>40</v>
      </c>
      <c r="D115" s="324">
        <v>387.47747946208801</v>
      </c>
      <c r="E115" s="324">
        <v>326.69669836999577</v>
      </c>
      <c r="F115" s="324">
        <v>299.68301788462145</v>
      </c>
      <c r="G115" s="324">
        <v>262.53920721723171</v>
      </c>
      <c r="H115" s="324">
        <v>253.67534330796832</v>
      </c>
      <c r="I115" s="324">
        <v>249.45445573212854</v>
      </c>
      <c r="J115" s="324">
        <v>251.14281076246442</v>
      </c>
      <c r="K115" s="324">
        <v>262.9612959748157</v>
      </c>
      <c r="L115" s="324">
        <v>268.02636106582338</v>
      </c>
      <c r="M115" s="324">
        <v>262.11711845964777</v>
      </c>
      <c r="N115" s="324">
        <v>255.3636983383042</v>
      </c>
      <c r="O115" s="324">
        <v>247.58466126970603</v>
      </c>
      <c r="P115" s="324">
        <v>241.15014912654453</v>
      </c>
      <c r="Q115" s="324">
        <v>245.37579889220282</v>
      </c>
      <c r="R115" s="324">
        <v>221.8466126970601</v>
      </c>
      <c r="S115" s="324">
        <v>231.73847464848745</v>
      </c>
      <c r="T115" s="324">
        <v>231.54639965913935</v>
      </c>
      <c r="U115" s="296">
        <v>225.41</v>
      </c>
      <c r="V115" s="296">
        <v>212.6</v>
      </c>
      <c r="W115" s="296">
        <v>212.2</v>
      </c>
      <c r="X115" s="296">
        <v>206.5</v>
      </c>
      <c r="Y115" s="296">
        <v>184.7</v>
      </c>
      <c r="Z115" s="296">
        <v>181</v>
      </c>
      <c r="AA115" s="296">
        <v>168</v>
      </c>
      <c r="AB115" s="296">
        <v>159</v>
      </c>
      <c r="AC115" s="296">
        <v>152</v>
      </c>
      <c r="AD115" s="296">
        <v>147</v>
      </c>
      <c r="AE115" s="296">
        <v>139</v>
      </c>
      <c r="AF115" s="296">
        <v>136</v>
      </c>
      <c r="AG115" s="296">
        <v>130</v>
      </c>
      <c r="AH115" s="296">
        <v>110</v>
      </c>
      <c r="AI115" s="296">
        <v>102</v>
      </c>
      <c r="AJ115" s="690">
        <v>79</v>
      </c>
      <c r="AK115" s="684">
        <f t="shared" si="108"/>
        <v>-22.549019607843135</v>
      </c>
      <c r="AL115" s="543">
        <f t="shared" si="109"/>
        <v>-5.7647628924354155</v>
      </c>
    </row>
    <row r="116" spans="1:38" ht="18" customHeight="1" thickBot="1">
      <c r="A116" s="9" t="str">
        <f t="shared" si="110"/>
        <v>IT_A2300F_M12</v>
      </c>
      <c r="B116" s="320" t="s">
        <v>12</v>
      </c>
      <c r="C116" s="320" t="s">
        <v>41</v>
      </c>
      <c r="D116" s="296">
        <v>2664</v>
      </c>
      <c r="E116" s="296">
        <v>2535.6</v>
      </c>
      <c r="F116" s="296">
        <v>2316.8000000000002</v>
      </c>
      <c r="G116" s="296">
        <v>2287</v>
      </c>
      <c r="H116" s="296">
        <v>2275</v>
      </c>
      <c r="I116" s="296">
        <v>2150</v>
      </c>
      <c r="J116" s="296">
        <v>2180</v>
      </c>
      <c r="K116" s="296">
        <v>2100</v>
      </c>
      <c r="L116" s="296">
        <v>2050</v>
      </c>
      <c r="M116" s="296">
        <v>2106</v>
      </c>
      <c r="N116" s="296">
        <v>2065</v>
      </c>
      <c r="O116" s="296">
        <v>2154</v>
      </c>
      <c r="P116" s="296">
        <v>2199</v>
      </c>
      <c r="Q116" s="296">
        <v>1900.82</v>
      </c>
      <c r="R116" s="296">
        <v>1909</v>
      </c>
      <c r="S116" s="296">
        <v>1848.34</v>
      </c>
      <c r="T116" s="296">
        <v>1824.08</v>
      </c>
      <c r="U116" s="296">
        <v>1814.17</v>
      </c>
      <c r="V116" s="296">
        <v>1843.19</v>
      </c>
      <c r="W116" s="296">
        <v>1814.77</v>
      </c>
      <c r="X116" s="296">
        <v>1746.14</v>
      </c>
      <c r="Y116" s="296">
        <v>1754.98</v>
      </c>
      <c r="Z116" s="296">
        <v>1857.0039999999999</v>
      </c>
      <c r="AA116" s="324">
        <v>1862.127</v>
      </c>
      <c r="AB116" s="324">
        <v>1830.99</v>
      </c>
      <c r="AC116" s="324">
        <v>1826.4839999999999</v>
      </c>
      <c r="AD116" s="324">
        <v>1821.7639999999999</v>
      </c>
      <c r="AE116" s="296">
        <v>1791.12</v>
      </c>
      <c r="AF116" s="296">
        <v>1693.3320000000001</v>
      </c>
      <c r="AG116" s="296">
        <v>1643.117</v>
      </c>
      <c r="AH116" s="296">
        <v>1638.3820000000001</v>
      </c>
      <c r="AI116" s="296">
        <v>1609.9480000000001</v>
      </c>
      <c r="AJ116" s="690">
        <v>1631.1279999999999</v>
      </c>
      <c r="AK116" s="684">
        <f t="shared" si="108"/>
        <v>1.3155704407844082</v>
      </c>
      <c r="AL116" s="543">
        <f t="shared" si="109"/>
        <v>-0.85884646515343999</v>
      </c>
    </row>
    <row r="117" spans="1:38" ht="18" customHeight="1" thickBot="1">
      <c r="A117" s="9" t="str">
        <f t="shared" si="110"/>
        <v>CY_A2300F_M12</v>
      </c>
      <c r="B117" s="320" t="s">
        <v>13</v>
      </c>
      <c r="C117" s="320" t="s">
        <v>42</v>
      </c>
      <c r="D117" s="296">
        <v>22.4</v>
      </c>
      <c r="E117" s="296">
        <v>23.1</v>
      </c>
      <c r="F117" s="296">
        <v>23.9</v>
      </c>
      <c r="G117" s="296">
        <v>25.6</v>
      </c>
      <c r="H117" s="296">
        <v>27.6</v>
      </c>
      <c r="I117" s="296">
        <v>29.5</v>
      </c>
      <c r="J117" s="296">
        <v>27.3</v>
      </c>
      <c r="K117" s="296">
        <v>25.4</v>
      </c>
      <c r="L117" s="296">
        <v>23.82</v>
      </c>
      <c r="M117" s="296">
        <v>24.01</v>
      </c>
      <c r="N117" s="296">
        <v>23.51</v>
      </c>
      <c r="O117" s="296">
        <v>24.37</v>
      </c>
      <c r="P117" s="296">
        <v>26.23</v>
      </c>
      <c r="Q117" s="296">
        <v>26.61</v>
      </c>
      <c r="R117" s="296">
        <v>26.08</v>
      </c>
      <c r="S117" s="296">
        <v>24.59</v>
      </c>
      <c r="T117" s="296">
        <v>23.93</v>
      </c>
      <c r="U117" s="296">
        <v>23.7</v>
      </c>
      <c r="V117" s="296">
        <v>23.64</v>
      </c>
      <c r="W117" s="296">
        <v>23.2</v>
      </c>
      <c r="X117" s="296">
        <v>23.42</v>
      </c>
      <c r="Y117" s="296">
        <v>24.07</v>
      </c>
      <c r="Z117" s="296">
        <v>24.2</v>
      </c>
      <c r="AA117" s="296">
        <v>24.55</v>
      </c>
      <c r="AB117" s="296">
        <v>25.33</v>
      </c>
      <c r="AC117" s="296">
        <v>26.19</v>
      </c>
      <c r="AD117" s="296">
        <v>28.46</v>
      </c>
      <c r="AE117" s="296">
        <v>30.16</v>
      </c>
      <c r="AF117" s="296">
        <v>31.88</v>
      </c>
      <c r="AG117" s="296">
        <v>35.020000000000003</v>
      </c>
      <c r="AH117" s="296">
        <v>39.49</v>
      </c>
      <c r="AI117" s="296">
        <v>38.92</v>
      </c>
      <c r="AJ117" s="690">
        <v>38.28</v>
      </c>
      <c r="AK117" s="684">
        <f t="shared" si="108"/>
        <v>-1.6443987667009274</v>
      </c>
      <c r="AL117" s="543">
        <f t="shared" si="109"/>
        <v>4.9227522494529552</v>
      </c>
    </row>
    <row r="118" spans="1:38" ht="18" customHeight="1" thickBot="1">
      <c r="A118" s="9" t="str">
        <f t="shared" si="110"/>
        <v>LV_A2300F_M12</v>
      </c>
      <c r="B118" s="320" t="s">
        <v>14</v>
      </c>
      <c r="C118" s="320" t="s">
        <v>43</v>
      </c>
      <c r="D118" s="296">
        <v>535.1</v>
      </c>
      <c r="E118" s="296">
        <v>531.4</v>
      </c>
      <c r="F118" s="296">
        <v>481.7</v>
      </c>
      <c r="G118" s="296">
        <v>351</v>
      </c>
      <c r="H118" s="296">
        <v>311.89999999999998</v>
      </c>
      <c r="I118" s="296">
        <v>291.89999999999998</v>
      </c>
      <c r="J118" s="296">
        <v>274.60000000000002</v>
      </c>
      <c r="K118" s="296">
        <v>262.8</v>
      </c>
      <c r="L118" s="296">
        <v>242.1</v>
      </c>
      <c r="M118" s="296">
        <v>205.6</v>
      </c>
      <c r="N118" s="296">
        <v>204.5</v>
      </c>
      <c r="O118" s="296">
        <v>209.1</v>
      </c>
      <c r="P118" s="296">
        <v>204.6</v>
      </c>
      <c r="Q118" s="296">
        <v>186.3</v>
      </c>
      <c r="R118" s="296">
        <v>186.2</v>
      </c>
      <c r="S118" s="296">
        <v>185.2</v>
      </c>
      <c r="T118" s="296">
        <v>182.38</v>
      </c>
      <c r="U118" s="296">
        <v>180.42</v>
      </c>
      <c r="V118" s="296">
        <v>170.4</v>
      </c>
      <c r="W118" s="296">
        <v>165.51</v>
      </c>
      <c r="X118" s="296">
        <v>164.06</v>
      </c>
      <c r="Y118" s="296">
        <v>164.1</v>
      </c>
      <c r="Z118" s="296">
        <v>164.56</v>
      </c>
      <c r="AA118" s="296">
        <v>165.01</v>
      </c>
      <c r="AB118" s="296">
        <v>165.87</v>
      </c>
      <c r="AC118" s="296">
        <v>162.41</v>
      </c>
      <c r="AD118" s="296">
        <v>154.02000000000001</v>
      </c>
      <c r="AE118" s="296">
        <v>150.36000000000001</v>
      </c>
      <c r="AF118" s="296">
        <v>144.47</v>
      </c>
      <c r="AG118" s="296">
        <v>138.41</v>
      </c>
      <c r="AH118" s="296">
        <v>136.04</v>
      </c>
      <c r="AI118" s="296">
        <v>131.19999999999999</v>
      </c>
      <c r="AJ118" s="690">
        <v>127.76</v>
      </c>
      <c r="AK118" s="684">
        <f t="shared" si="108"/>
        <v>-2.6219512195121863</v>
      </c>
      <c r="AL118" s="543">
        <f t="shared" si="109"/>
        <v>-2.2126841514583995</v>
      </c>
    </row>
    <row r="119" spans="1:38" ht="18" customHeight="1" thickBot="1">
      <c r="A119" s="9" t="str">
        <f t="shared" si="110"/>
        <v>LT_A2300F_M12</v>
      </c>
      <c r="B119" s="320" t="s">
        <v>15</v>
      </c>
      <c r="C119" s="320" t="s">
        <v>44</v>
      </c>
      <c r="D119" s="296">
        <v>842</v>
      </c>
      <c r="E119" s="296">
        <v>831.9</v>
      </c>
      <c r="F119" s="296">
        <v>737.8</v>
      </c>
      <c r="G119" s="296">
        <v>678.1</v>
      </c>
      <c r="H119" s="296">
        <v>614.9</v>
      </c>
      <c r="I119" s="296">
        <v>586</v>
      </c>
      <c r="J119" s="296">
        <v>589.9</v>
      </c>
      <c r="K119" s="296">
        <v>582.79999999999995</v>
      </c>
      <c r="L119" s="296">
        <v>537.70000000000005</v>
      </c>
      <c r="M119" s="296">
        <v>494.3</v>
      </c>
      <c r="N119" s="296">
        <v>438.4</v>
      </c>
      <c r="O119" s="296">
        <v>441.8</v>
      </c>
      <c r="P119" s="296">
        <v>443.3</v>
      </c>
      <c r="Q119" s="296">
        <v>448.1</v>
      </c>
      <c r="R119" s="296">
        <v>433.9</v>
      </c>
      <c r="S119" s="296">
        <v>416.5</v>
      </c>
      <c r="T119" s="296">
        <v>399</v>
      </c>
      <c r="U119" s="296">
        <v>404.5</v>
      </c>
      <c r="V119" s="296">
        <v>394.7</v>
      </c>
      <c r="W119" s="296">
        <v>374.6</v>
      </c>
      <c r="X119" s="296">
        <v>359.8</v>
      </c>
      <c r="Y119" s="296">
        <v>349.5</v>
      </c>
      <c r="Z119" s="296">
        <v>331</v>
      </c>
      <c r="AA119" s="296">
        <v>315.7</v>
      </c>
      <c r="AB119" s="296">
        <v>314</v>
      </c>
      <c r="AC119" s="296">
        <v>300.5</v>
      </c>
      <c r="AD119" s="296">
        <v>285.8</v>
      </c>
      <c r="AE119" s="296">
        <v>272.8</v>
      </c>
      <c r="AF119" s="296">
        <v>256.2</v>
      </c>
      <c r="AG119" s="296">
        <v>240.9</v>
      </c>
      <c r="AH119" s="296">
        <v>232.9</v>
      </c>
      <c r="AI119" s="296">
        <v>225.2</v>
      </c>
      <c r="AJ119" s="690">
        <v>224.18</v>
      </c>
      <c r="AK119" s="684">
        <f t="shared" si="108"/>
        <v>-0.45293072824155178</v>
      </c>
      <c r="AL119" s="543">
        <f t="shared" si="109"/>
        <v>-4.2999597114064425</v>
      </c>
    </row>
    <row r="120" spans="1:38" ht="18" customHeight="1" thickBot="1">
      <c r="A120" s="9" t="str">
        <f t="shared" si="110"/>
        <v>LU_A2300F_M12</v>
      </c>
      <c r="B120" s="320" t="s">
        <v>16</v>
      </c>
      <c r="C120" s="320" t="s">
        <v>45</v>
      </c>
      <c r="D120" s="296" t="s">
        <v>901</v>
      </c>
      <c r="E120" s="296" t="s">
        <v>901</v>
      </c>
      <c r="F120" s="296" t="s">
        <v>901</v>
      </c>
      <c r="G120" s="296" t="s">
        <v>901</v>
      </c>
      <c r="H120" s="296" t="s">
        <v>901</v>
      </c>
      <c r="I120" s="296" t="s">
        <v>901</v>
      </c>
      <c r="J120" s="296" t="s">
        <v>901</v>
      </c>
      <c r="K120" s="296" t="s">
        <v>901</v>
      </c>
      <c r="L120" s="296" t="s">
        <v>901</v>
      </c>
      <c r="M120" s="296" t="s">
        <v>901</v>
      </c>
      <c r="N120" s="296" t="s">
        <v>901</v>
      </c>
      <c r="O120" s="296" t="s">
        <v>901</v>
      </c>
      <c r="P120" s="296" t="s">
        <v>901</v>
      </c>
      <c r="Q120" s="296" t="s">
        <v>901</v>
      </c>
      <c r="R120" s="296" t="s">
        <v>901</v>
      </c>
      <c r="S120" s="296" t="s">
        <v>901</v>
      </c>
      <c r="T120" s="296" t="s">
        <v>901</v>
      </c>
      <c r="U120" s="296" t="s">
        <v>901</v>
      </c>
      <c r="V120" s="296" t="s">
        <v>901</v>
      </c>
      <c r="W120" s="296" t="s">
        <v>901</v>
      </c>
      <c r="X120" s="296" t="s">
        <v>901</v>
      </c>
      <c r="Y120" s="296" t="s">
        <v>901</v>
      </c>
      <c r="Z120" s="296" t="s">
        <v>901</v>
      </c>
      <c r="AA120" s="296" t="s">
        <v>901</v>
      </c>
      <c r="AB120" s="296" t="s">
        <v>901</v>
      </c>
      <c r="AC120" s="296" t="s">
        <v>901</v>
      </c>
      <c r="AD120" s="296" t="s">
        <v>901</v>
      </c>
      <c r="AE120" s="296" t="s">
        <v>901</v>
      </c>
      <c r="AF120" s="296" t="s">
        <v>901</v>
      </c>
      <c r="AG120" s="296" t="s">
        <v>901</v>
      </c>
      <c r="AH120" s="296" t="s">
        <v>901</v>
      </c>
      <c r="AI120" s="296" t="s">
        <v>901</v>
      </c>
      <c r="AJ120" s="690" t="s">
        <v>901</v>
      </c>
      <c r="AK120" s="690" t="s">
        <v>901</v>
      </c>
      <c r="AL120" s="714" t="s">
        <v>901</v>
      </c>
    </row>
    <row r="121" spans="1:38" ht="18" customHeight="1" thickBot="1">
      <c r="A121" s="9" t="str">
        <f t="shared" si="110"/>
        <v>HU_A2300F_M12</v>
      </c>
      <c r="B121" s="320" t="s">
        <v>17</v>
      </c>
      <c r="C121" s="320" t="s">
        <v>46</v>
      </c>
      <c r="D121" s="296">
        <v>491</v>
      </c>
      <c r="E121" s="296">
        <v>493</v>
      </c>
      <c r="F121" s="296">
        <v>449</v>
      </c>
      <c r="G121" s="296">
        <v>420</v>
      </c>
      <c r="H121" s="296">
        <v>390</v>
      </c>
      <c r="I121" s="296">
        <v>390</v>
      </c>
      <c r="J121" s="296">
        <v>386</v>
      </c>
      <c r="K121" s="296">
        <v>379</v>
      </c>
      <c r="L121" s="296">
        <v>384</v>
      </c>
      <c r="M121" s="296">
        <v>376</v>
      </c>
      <c r="N121" s="296">
        <v>355</v>
      </c>
      <c r="O121" s="296">
        <v>345</v>
      </c>
      <c r="P121" s="296">
        <v>338</v>
      </c>
      <c r="Q121" s="296">
        <v>310</v>
      </c>
      <c r="R121" s="296">
        <v>304</v>
      </c>
      <c r="S121" s="296">
        <v>285</v>
      </c>
      <c r="T121" s="296">
        <v>268</v>
      </c>
      <c r="U121" s="296">
        <v>266</v>
      </c>
      <c r="V121" s="296">
        <v>263</v>
      </c>
      <c r="W121" s="296">
        <v>248</v>
      </c>
      <c r="X121" s="296">
        <v>239</v>
      </c>
      <c r="Y121" s="296">
        <v>252</v>
      </c>
      <c r="Z121" s="296">
        <v>255</v>
      </c>
      <c r="AA121" s="296">
        <v>250</v>
      </c>
      <c r="AB121" s="296">
        <v>255</v>
      </c>
      <c r="AC121" s="296">
        <v>250</v>
      </c>
      <c r="AD121" s="296">
        <v>244</v>
      </c>
      <c r="AE121" s="296">
        <v>244</v>
      </c>
      <c r="AF121" s="296">
        <v>239</v>
      </c>
      <c r="AG121" s="296">
        <v>243</v>
      </c>
      <c r="AH121" s="296">
        <v>246.6</v>
      </c>
      <c r="AI121" s="296">
        <v>280.89999999999998</v>
      </c>
      <c r="AJ121" s="690">
        <v>277.89999999999998</v>
      </c>
      <c r="AK121" s="684">
        <f t="shared" si="108"/>
        <v>-1.0679957280170904</v>
      </c>
      <c r="AL121" s="543">
        <f t="shared" ref="AL121:AL131" si="111">100*((POWER(AI121/Y121,1/($AI$4-$Y$4)))-1)</f>
        <v>1.0916115372607615</v>
      </c>
    </row>
    <row r="122" spans="1:38" ht="18" customHeight="1" thickBot="1">
      <c r="A122" s="9" t="str">
        <f t="shared" si="110"/>
        <v>MT_A2300F_M12</v>
      </c>
      <c r="B122" s="320" t="s">
        <v>18</v>
      </c>
      <c r="C122" s="320" t="s">
        <v>47</v>
      </c>
      <c r="D122" s="324">
        <v>9</v>
      </c>
      <c r="E122" s="324">
        <v>9</v>
      </c>
      <c r="F122" s="324">
        <v>9</v>
      </c>
      <c r="G122" s="324">
        <v>9</v>
      </c>
      <c r="H122" s="324">
        <v>9</v>
      </c>
      <c r="I122" s="324">
        <v>9</v>
      </c>
      <c r="J122" s="324">
        <v>9</v>
      </c>
      <c r="K122" s="324">
        <v>9</v>
      </c>
      <c r="L122" s="324">
        <v>9</v>
      </c>
      <c r="M122" s="324">
        <v>9.1485000000000003</v>
      </c>
      <c r="N122" s="324">
        <v>9.2970000000000006</v>
      </c>
      <c r="O122" s="296">
        <v>8.24</v>
      </c>
      <c r="P122" s="296">
        <v>8.0299999999999994</v>
      </c>
      <c r="Q122" s="296">
        <v>7.61</v>
      </c>
      <c r="R122" s="296">
        <v>7.84</v>
      </c>
      <c r="S122" s="296">
        <v>7.83</v>
      </c>
      <c r="T122" s="296">
        <v>7.45</v>
      </c>
      <c r="U122" s="296">
        <v>7.55</v>
      </c>
      <c r="V122" s="296">
        <v>7.25</v>
      </c>
      <c r="W122" s="296">
        <v>6.93</v>
      </c>
      <c r="X122" s="296">
        <v>6.36</v>
      </c>
      <c r="Y122" s="296">
        <v>6.31</v>
      </c>
      <c r="Z122" s="296">
        <v>6.32</v>
      </c>
      <c r="AA122" s="296">
        <v>6.33</v>
      </c>
      <c r="AB122" s="296">
        <v>6.5</v>
      </c>
      <c r="AC122" s="296">
        <v>6.37</v>
      </c>
      <c r="AD122" s="296">
        <v>6.5</v>
      </c>
      <c r="AE122" s="296">
        <v>6.14</v>
      </c>
      <c r="AF122" s="296">
        <v>6.23</v>
      </c>
      <c r="AG122" s="296">
        <v>6.12</v>
      </c>
      <c r="AH122" s="296">
        <v>6.12</v>
      </c>
      <c r="AI122" s="296">
        <v>5.87</v>
      </c>
      <c r="AJ122" s="690">
        <v>6.12</v>
      </c>
      <c r="AK122" s="684">
        <f t="shared" si="108"/>
        <v>4.2589437819420706</v>
      </c>
      <c r="AL122" s="543">
        <f t="shared" si="111"/>
        <v>-0.72020443513742816</v>
      </c>
    </row>
    <row r="123" spans="1:38" ht="18" customHeight="1" thickBot="1">
      <c r="A123" s="9" t="str">
        <f t="shared" si="110"/>
        <v>NL_A2300F_M12</v>
      </c>
      <c r="B123" s="320" t="s">
        <v>19</v>
      </c>
      <c r="C123" s="320" t="s">
        <v>48</v>
      </c>
      <c r="D123" s="296">
        <v>1917</v>
      </c>
      <c r="E123" s="296">
        <v>1881</v>
      </c>
      <c r="F123" s="296">
        <v>1821</v>
      </c>
      <c r="G123" s="296">
        <v>1777</v>
      </c>
      <c r="H123" s="296">
        <v>1757</v>
      </c>
      <c r="I123" s="296">
        <v>1777</v>
      </c>
      <c r="J123" s="296">
        <v>1646</v>
      </c>
      <c r="K123" s="296">
        <v>1674</v>
      </c>
      <c r="L123" s="296">
        <v>1600</v>
      </c>
      <c r="M123" s="296">
        <v>1570</v>
      </c>
      <c r="N123" s="296">
        <v>1532</v>
      </c>
      <c r="O123" s="296">
        <v>1551</v>
      </c>
      <c r="P123" s="296">
        <v>1546</v>
      </c>
      <c r="Q123" s="296">
        <v>1551.43</v>
      </c>
      <c r="R123" s="296">
        <v>1502</v>
      </c>
      <c r="S123" s="296">
        <v>1486</v>
      </c>
      <c r="T123" s="296">
        <v>1443</v>
      </c>
      <c r="U123" s="296">
        <v>1490</v>
      </c>
      <c r="V123" s="296">
        <v>1587</v>
      </c>
      <c r="W123" s="296">
        <v>1562</v>
      </c>
      <c r="X123" s="296">
        <v>1518</v>
      </c>
      <c r="Y123" s="296">
        <v>1504</v>
      </c>
      <c r="Z123" s="296">
        <v>1541</v>
      </c>
      <c r="AA123" s="296">
        <v>1597</v>
      </c>
      <c r="AB123" s="296">
        <v>1610</v>
      </c>
      <c r="AC123" s="296">
        <v>1717</v>
      </c>
      <c r="AD123" s="296">
        <v>1794</v>
      </c>
      <c r="AE123" s="296">
        <v>1665</v>
      </c>
      <c r="AF123" s="296">
        <v>1552</v>
      </c>
      <c r="AG123" s="296">
        <v>1590</v>
      </c>
      <c r="AH123" s="296">
        <v>1569</v>
      </c>
      <c r="AI123" s="296">
        <v>1554</v>
      </c>
      <c r="AJ123" s="690">
        <v>1570</v>
      </c>
      <c r="AK123" s="684">
        <f t="shared" si="108"/>
        <v>1.0296010296010349</v>
      </c>
      <c r="AL123" s="543">
        <f t="shared" si="111"/>
        <v>0.32757562430534293</v>
      </c>
    </row>
    <row r="124" spans="1:38" ht="18" customHeight="1" thickBot="1">
      <c r="A124" s="9" t="str">
        <f t="shared" si="110"/>
        <v>AT_A2300F_M12</v>
      </c>
      <c r="B124" s="320" t="s">
        <v>20</v>
      </c>
      <c r="C124" s="320" t="s">
        <v>49</v>
      </c>
      <c r="D124" s="296">
        <v>905</v>
      </c>
      <c r="E124" s="296">
        <v>876.17</v>
      </c>
      <c r="F124" s="296">
        <v>841.72</v>
      </c>
      <c r="G124" s="296">
        <v>828.15</v>
      </c>
      <c r="H124" s="296">
        <v>809.98</v>
      </c>
      <c r="I124" s="296">
        <v>706.49</v>
      </c>
      <c r="J124" s="296">
        <v>697.52</v>
      </c>
      <c r="K124" s="296">
        <v>720.38</v>
      </c>
      <c r="L124" s="296">
        <v>728.72</v>
      </c>
      <c r="M124" s="296">
        <v>697.9</v>
      </c>
      <c r="N124" s="296">
        <v>621</v>
      </c>
      <c r="O124" s="296">
        <v>597.98</v>
      </c>
      <c r="P124" s="296">
        <v>588.97</v>
      </c>
      <c r="Q124" s="296">
        <v>557.88</v>
      </c>
      <c r="R124" s="296">
        <v>537.95000000000005</v>
      </c>
      <c r="S124" s="296">
        <v>534.41999999999996</v>
      </c>
      <c r="T124" s="296">
        <v>527.41999999999996</v>
      </c>
      <c r="U124" s="296">
        <v>524.5</v>
      </c>
      <c r="V124" s="296">
        <v>530.23</v>
      </c>
      <c r="W124" s="296">
        <v>532.98</v>
      </c>
      <c r="X124" s="296">
        <v>532.74</v>
      </c>
      <c r="Y124" s="296">
        <v>527.39</v>
      </c>
      <c r="Z124" s="296">
        <v>523.37</v>
      </c>
      <c r="AA124" s="296">
        <v>529.55999999999995</v>
      </c>
      <c r="AB124" s="296">
        <v>537.74</v>
      </c>
      <c r="AC124" s="296">
        <v>534.1</v>
      </c>
      <c r="AD124" s="296">
        <v>539.87</v>
      </c>
      <c r="AE124" s="296">
        <v>543.41999999999996</v>
      </c>
      <c r="AF124" s="296">
        <v>532.87</v>
      </c>
      <c r="AG124" s="296">
        <v>524.07000000000005</v>
      </c>
      <c r="AH124" s="296">
        <v>524.78</v>
      </c>
      <c r="AI124" s="296">
        <v>526.46</v>
      </c>
      <c r="AJ124" s="690">
        <v>550.54999999999995</v>
      </c>
      <c r="AK124" s="684">
        <f t="shared" si="108"/>
        <v>4.5758462181362258</v>
      </c>
      <c r="AL124" s="543">
        <f t="shared" si="111"/>
        <v>-1.7648017757754264E-2</v>
      </c>
    </row>
    <row r="125" spans="1:38" ht="18" customHeight="1" thickBot="1">
      <c r="A125" s="9" t="str">
        <f t="shared" si="110"/>
        <v>PL_A2300F_M12</v>
      </c>
      <c r="B125" s="320" t="s">
        <v>21</v>
      </c>
      <c r="C125" s="320" t="s">
        <v>50</v>
      </c>
      <c r="D125" s="324">
        <v>4558.0771327321436</v>
      </c>
      <c r="E125" s="324">
        <v>4224.3113198305909</v>
      </c>
      <c r="F125" s="324">
        <v>3979.4335302083032</v>
      </c>
      <c r="G125" s="324">
        <v>3743.5607364084235</v>
      </c>
      <c r="H125" s="324">
        <v>3597.1569333602229</v>
      </c>
      <c r="I125" s="324">
        <v>3442.7164136103024</v>
      </c>
      <c r="J125" s="324">
        <v>3332.9135613241519</v>
      </c>
      <c r="K125" s="324">
        <v>3384.91015010516</v>
      </c>
      <c r="L125" s="296">
        <v>3360.8</v>
      </c>
      <c r="M125" s="296">
        <v>3215.1</v>
      </c>
      <c r="N125" s="296">
        <v>2982.4</v>
      </c>
      <c r="O125" s="296">
        <v>2929.65</v>
      </c>
      <c r="P125" s="296">
        <v>2934.62</v>
      </c>
      <c r="Q125" s="296">
        <v>2816.14</v>
      </c>
      <c r="R125" s="296">
        <v>2730.45</v>
      </c>
      <c r="S125" s="296">
        <v>2754.81</v>
      </c>
      <c r="T125" s="296">
        <v>2636.96</v>
      </c>
      <c r="U125" s="296">
        <v>2677.28</v>
      </c>
      <c r="V125" s="296">
        <v>2696.92</v>
      </c>
      <c r="W125" s="296">
        <v>2584.75</v>
      </c>
      <c r="X125" s="296">
        <v>2529.4299999999998</v>
      </c>
      <c r="Y125" s="296">
        <v>2446.14</v>
      </c>
      <c r="Z125" s="296">
        <v>2346.1</v>
      </c>
      <c r="AA125" s="296">
        <v>2299.08</v>
      </c>
      <c r="AB125" s="296">
        <v>2247.8000000000002</v>
      </c>
      <c r="AC125" s="296">
        <v>2134.1</v>
      </c>
      <c r="AD125" s="296">
        <v>2129.9</v>
      </c>
      <c r="AE125" s="296">
        <v>2152.9</v>
      </c>
      <c r="AF125" s="296">
        <v>2214.1</v>
      </c>
      <c r="AG125" s="296">
        <v>2166.9</v>
      </c>
      <c r="AH125" s="296">
        <v>2125.6999999999998</v>
      </c>
      <c r="AI125" s="296">
        <v>2035.2</v>
      </c>
      <c r="AJ125" s="690">
        <v>2037.28</v>
      </c>
      <c r="AK125" s="684">
        <f t="shared" si="108"/>
        <v>0.10220125786162271</v>
      </c>
      <c r="AL125" s="543">
        <f t="shared" si="111"/>
        <v>-1.8223622234770476</v>
      </c>
    </row>
    <row r="126" spans="1:38" ht="18" customHeight="1" thickBot="1">
      <c r="A126" s="9" t="str">
        <f t="shared" si="110"/>
        <v>PT_A2300F_M12</v>
      </c>
      <c r="B126" s="320" t="s">
        <v>22</v>
      </c>
      <c r="C126" s="320" t="s">
        <v>51</v>
      </c>
      <c r="D126" s="296">
        <v>380</v>
      </c>
      <c r="E126" s="296">
        <v>382</v>
      </c>
      <c r="F126" s="296">
        <v>381</v>
      </c>
      <c r="G126" s="296">
        <v>386</v>
      </c>
      <c r="H126" s="296">
        <v>379</v>
      </c>
      <c r="I126" s="296">
        <v>384</v>
      </c>
      <c r="J126" s="296">
        <v>376</v>
      </c>
      <c r="K126" s="296">
        <v>377</v>
      </c>
      <c r="L126" s="296">
        <v>372</v>
      </c>
      <c r="M126" s="296">
        <v>356.74</v>
      </c>
      <c r="N126" s="296">
        <v>328.99</v>
      </c>
      <c r="O126" s="296">
        <v>304.99</v>
      </c>
      <c r="P126" s="296">
        <v>299.06</v>
      </c>
      <c r="Q126" s="296">
        <v>288.39999999999998</v>
      </c>
      <c r="R126" s="296">
        <v>296.70999999999998</v>
      </c>
      <c r="S126" s="296">
        <v>284.97000000000003</v>
      </c>
      <c r="T126" s="296">
        <v>270.37</v>
      </c>
      <c r="U126" s="296">
        <v>269.26</v>
      </c>
      <c r="V126" s="296">
        <v>264.82</v>
      </c>
      <c r="W126" s="296">
        <v>255.41</v>
      </c>
      <c r="X126" s="296">
        <v>243.24</v>
      </c>
      <c r="Y126" s="296">
        <v>241.95</v>
      </c>
      <c r="Z126" s="296">
        <v>236.56</v>
      </c>
      <c r="AA126" s="296">
        <v>230.84</v>
      </c>
      <c r="AB126" s="296">
        <v>233.83</v>
      </c>
      <c r="AC126" s="296">
        <v>243.26</v>
      </c>
      <c r="AD126" s="296">
        <v>238.91</v>
      </c>
      <c r="AE126" s="296">
        <v>238.63</v>
      </c>
      <c r="AF126" s="296">
        <v>235.47</v>
      </c>
      <c r="AG126" s="296">
        <v>234.23</v>
      </c>
      <c r="AH126" s="296">
        <v>232.75</v>
      </c>
      <c r="AI126" s="296">
        <v>230.02</v>
      </c>
      <c r="AJ126" s="690">
        <v>224.16</v>
      </c>
      <c r="AK126" s="684">
        <f t="shared" si="108"/>
        <v>-2.54760455612556</v>
      </c>
      <c r="AL126" s="543">
        <f t="shared" si="111"/>
        <v>-0.50437206666960055</v>
      </c>
    </row>
    <row r="127" spans="1:38" s="13" customFormat="1" ht="18" customHeight="1" thickBot="1">
      <c r="A127" s="9" t="str">
        <f t="shared" si="110"/>
        <v>RO_A2300F_M12</v>
      </c>
      <c r="B127" s="320" t="s">
        <v>23</v>
      </c>
      <c r="C127" s="320" t="s">
        <v>52</v>
      </c>
      <c r="D127" s="324">
        <v>1815.4187055160139</v>
      </c>
      <c r="E127" s="324">
        <v>1984.3410809608538</v>
      </c>
      <c r="F127" s="324">
        <v>1794.5518238434161</v>
      </c>
      <c r="G127" s="324">
        <v>1780.6405693950176</v>
      </c>
      <c r="H127" s="324">
        <v>1772.6912811387899</v>
      </c>
      <c r="I127" s="324">
        <v>1787</v>
      </c>
      <c r="J127" s="324">
        <v>1772</v>
      </c>
      <c r="K127" s="324">
        <v>1720</v>
      </c>
      <c r="L127" s="324">
        <v>1680</v>
      </c>
      <c r="M127" s="324">
        <v>1647</v>
      </c>
      <c r="N127" s="324">
        <v>1692</v>
      </c>
      <c r="O127" s="296">
        <v>1619.5</v>
      </c>
      <c r="P127" s="296">
        <v>1627.4</v>
      </c>
      <c r="Q127" s="296">
        <v>1596.9</v>
      </c>
      <c r="R127" s="324">
        <v>1566.4</v>
      </c>
      <c r="S127" s="296">
        <v>1625.4</v>
      </c>
      <c r="T127" s="296">
        <v>1639.36</v>
      </c>
      <c r="U127" s="296">
        <v>1572.9</v>
      </c>
      <c r="V127" s="296">
        <v>1483.3</v>
      </c>
      <c r="W127" s="296">
        <v>1419</v>
      </c>
      <c r="X127" s="296">
        <v>1178.5999999999999</v>
      </c>
      <c r="Y127" s="296">
        <v>1170</v>
      </c>
      <c r="Z127" s="296">
        <v>1162.7</v>
      </c>
      <c r="AA127" s="296">
        <v>1168.9000000000001</v>
      </c>
      <c r="AB127" s="296">
        <v>1188.4000000000001</v>
      </c>
      <c r="AC127" s="296">
        <v>1190.7</v>
      </c>
      <c r="AD127" s="296">
        <v>1192.5999999999999</v>
      </c>
      <c r="AE127" s="296">
        <v>1175.4000000000001</v>
      </c>
      <c r="AF127" s="296">
        <v>1158.2</v>
      </c>
      <c r="AG127" s="296">
        <v>1138.8</v>
      </c>
      <c r="AH127" s="296">
        <v>1121.9000000000001</v>
      </c>
      <c r="AI127" s="296">
        <v>1081.9000000000001</v>
      </c>
      <c r="AJ127" s="690">
        <v>1080.8</v>
      </c>
      <c r="AK127" s="684">
        <f t="shared" si="108"/>
        <v>-0.10167298271560599</v>
      </c>
      <c r="AL127" s="543">
        <f t="shared" si="111"/>
        <v>-0.77979365141949142</v>
      </c>
    </row>
    <row r="128" spans="1:38" ht="18" customHeight="1" thickBot="1">
      <c r="A128" s="9" t="str">
        <f t="shared" si="110"/>
        <v>SI_A2300F_M12</v>
      </c>
      <c r="B128" s="320" t="s">
        <v>24</v>
      </c>
      <c r="C128" s="320" t="s">
        <v>53</v>
      </c>
      <c r="D128" s="324">
        <v>190</v>
      </c>
      <c r="E128" s="324">
        <v>175.7</v>
      </c>
      <c r="F128" s="324">
        <v>184</v>
      </c>
      <c r="G128" s="324">
        <v>176.7</v>
      </c>
      <c r="H128" s="324">
        <v>172.4</v>
      </c>
      <c r="I128" s="324">
        <v>177.3</v>
      </c>
      <c r="J128" s="324">
        <v>151.69999999999999</v>
      </c>
      <c r="K128" s="296">
        <v>147.6</v>
      </c>
      <c r="L128" s="296">
        <v>146.5</v>
      </c>
      <c r="M128" s="296">
        <v>149.08000000000001</v>
      </c>
      <c r="N128" s="296">
        <v>140.24</v>
      </c>
      <c r="O128" s="296">
        <v>135.81</v>
      </c>
      <c r="P128" s="296">
        <v>139.97999999999999</v>
      </c>
      <c r="Q128" s="296">
        <v>130.71</v>
      </c>
      <c r="R128" s="296">
        <v>134.01</v>
      </c>
      <c r="S128" s="296">
        <v>120.27</v>
      </c>
      <c r="T128" s="296">
        <v>112.51</v>
      </c>
      <c r="U128" s="296">
        <v>117.17</v>
      </c>
      <c r="V128" s="296">
        <v>113.45</v>
      </c>
      <c r="W128" s="296">
        <v>113.1</v>
      </c>
      <c r="X128" s="296">
        <v>109.47</v>
      </c>
      <c r="Y128" s="296">
        <v>109.07</v>
      </c>
      <c r="Z128" s="296">
        <v>111.02</v>
      </c>
      <c r="AA128" s="296">
        <v>109.57</v>
      </c>
      <c r="AB128" s="296">
        <v>107.84</v>
      </c>
      <c r="AC128" s="296">
        <v>112.84</v>
      </c>
      <c r="AD128" s="296">
        <v>107.84</v>
      </c>
      <c r="AE128" s="296">
        <v>108.83</v>
      </c>
      <c r="AF128" s="296">
        <v>102.71</v>
      </c>
      <c r="AG128" s="296">
        <v>100.84</v>
      </c>
      <c r="AH128" s="296">
        <v>99.21</v>
      </c>
      <c r="AI128" s="296">
        <v>100.92</v>
      </c>
      <c r="AJ128" s="690">
        <v>93.24</v>
      </c>
      <c r="AK128" s="684">
        <f t="shared" si="108"/>
        <v>-7.6099881093935835</v>
      </c>
      <c r="AL128" s="543">
        <f t="shared" si="111"/>
        <v>-0.77360965926527303</v>
      </c>
    </row>
    <row r="129" spans="1:38" ht="18" customHeight="1" thickBot="1">
      <c r="A129" s="9" t="str">
        <f t="shared" si="110"/>
        <v>SK_A2300F_M12</v>
      </c>
      <c r="B129" s="320" t="s">
        <v>25</v>
      </c>
      <c r="C129" s="320" t="s">
        <v>54</v>
      </c>
      <c r="D129" s="324">
        <v>539</v>
      </c>
      <c r="E129" s="324">
        <v>491</v>
      </c>
      <c r="F129" s="324">
        <v>424</v>
      </c>
      <c r="G129" s="324">
        <v>376</v>
      </c>
      <c r="H129" s="324">
        <v>349</v>
      </c>
      <c r="I129" s="324">
        <v>345</v>
      </c>
      <c r="J129" s="324">
        <v>325</v>
      </c>
      <c r="K129" s="296">
        <v>300</v>
      </c>
      <c r="L129" s="296">
        <v>265</v>
      </c>
      <c r="M129" s="296">
        <v>250.97</v>
      </c>
      <c r="N129" s="296">
        <v>242.5</v>
      </c>
      <c r="O129" s="296">
        <v>230.38</v>
      </c>
      <c r="P129" s="296">
        <v>230.18</v>
      </c>
      <c r="Q129" s="296">
        <v>214.47</v>
      </c>
      <c r="R129" s="296">
        <v>201.73</v>
      </c>
      <c r="S129" s="296">
        <v>198.58</v>
      </c>
      <c r="T129" s="296">
        <v>184.95</v>
      </c>
      <c r="U129" s="296">
        <v>180.21</v>
      </c>
      <c r="V129" s="296">
        <v>173.85</v>
      </c>
      <c r="W129" s="296">
        <v>162.5</v>
      </c>
      <c r="X129" s="296">
        <v>159.26</v>
      </c>
      <c r="Y129" s="296">
        <v>154.11000000000001</v>
      </c>
      <c r="Z129" s="296">
        <v>149.79</v>
      </c>
      <c r="AA129" s="296">
        <v>144.88</v>
      </c>
      <c r="AB129" s="296">
        <v>143.08000000000001</v>
      </c>
      <c r="AC129" s="296">
        <v>139.26</v>
      </c>
      <c r="AD129" s="296">
        <v>132.61000000000001</v>
      </c>
      <c r="AE129" s="296">
        <v>129.86000000000001</v>
      </c>
      <c r="AF129" s="296">
        <v>127.87</v>
      </c>
      <c r="AG129" s="296">
        <v>125.85</v>
      </c>
      <c r="AH129" s="296">
        <v>122.05</v>
      </c>
      <c r="AI129" s="296">
        <v>120.07</v>
      </c>
      <c r="AJ129" s="690">
        <v>115.95</v>
      </c>
      <c r="AK129" s="684">
        <f t="shared" si="108"/>
        <v>-3.4313317231614793</v>
      </c>
      <c r="AL129" s="543">
        <f t="shared" si="111"/>
        <v>-2.4650267898636224</v>
      </c>
    </row>
    <row r="130" spans="1:38" ht="18" customHeight="1" thickBot="1">
      <c r="A130" s="9" t="str">
        <f t="shared" si="110"/>
        <v>FI_A2300F_M12</v>
      </c>
      <c r="B130" s="320" t="s">
        <v>26</v>
      </c>
      <c r="C130" s="320" t="s">
        <v>55</v>
      </c>
      <c r="D130" s="296">
        <v>487.5</v>
      </c>
      <c r="E130" s="296">
        <v>436.1</v>
      </c>
      <c r="F130" s="296">
        <v>426.4</v>
      </c>
      <c r="G130" s="296">
        <v>418.5</v>
      </c>
      <c r="H130" s="296">
        <v>412.6</v>
      </c>
      <c r="I130" s="296">
        <v>402.3</v>
      </c>
      <c r="J130" s="296">
        <v>395.5</v>
      </c>
      <c r="K130" s="296">
        <v>382.6</v>
      </c>
      <c r="L130" s="296">
        <v>380.3</v>
      </c>
      <c r="M130" s="296">
        <v>373.6</v>
      </c>
      <c r="N130" s="296">
        <v>357.9</v>
      </c>
      <c r="O130" s="296">
        <v>351.82</v>
      </c>
      <c r="P130" s="296">
        <v>343.05</v>
      </c>
      <c r="Q130" s="296">
        <v>327.98</v>
      </c>
      <c r="R130" s="296">
        <v>317.85000000000002</v>
      </c>
      <c r="S130" s="296">
        <v>312.95</v>
      </c>
      <c r="T130" s="296">
        <v>298.48</v>
      </c>
      <c r="U130" s="296">
        <v>287.52999999999997</v>
      </c>
      <c r="V130" s="296">
        <v>288.35000000000002</v>
      </c>
      <c r="W130" s="296">
        <v>285.83</v>
      </c>
      <c r="X130" s="296">
        <v>284.27999999999997</v>
      </c>
      <c r="Y130" s="296">
        <v>281.52999999999997</v>
      </c>
      <c r="Z130" s="296">
        <v>279.87</v>
      </c>
      <c r="AA130" s="296">
        <v>282.01</v>
      </c>
      <c r="AB130" s="296">
        <v>282.91000000000003</v>
      </c>
      <c r="AC130" s="296">
        <v>282.23</v>
      </c>
      <c r="AD130" s="296">
        <v>275.38</v>
      </c>
      <c r="AE130" s="296">
        <v>270.64</v>
      </c>
      <c r="AF130" s="296">
        <v>263.64</v>
      </c>
      <c r="AG130" s="296">
        <v>258.94</v>
      </c>
      <c r="AH130" s="296">
        <v>255.62</v>
      </c>
      <c r="AI130" s="296">
        <v>248.53</v>
      </c>
      <c r="AJ130" s="690">
        <v>243.17</v>
      </c>
      <c r="AK130" s="684">
        <f t="shared" si="108"/>
        <v>-2.1566812859614592</v>
      </c>
      <c r="AL130" s="543">
        <f t="shared" si="111"/>
        <v>-1.2390147271064245</v>
      </c>
    </row>
    <row r="131" spans="1:38" ht="18" customHeight="1" thickBot="1">
      <c r="A131" s="9" t="str">
        <f t="shared" si="110"/>
        <v>SE_A2300F_M12</v>
      </c>
      <c r="B131" s="320" t="s">
        <v>27</v>
      </c>
      <c r="C131" s="320" t="s">
        <v>56</v>
      </c>
      <c r="D131" s="296">
        <v>556.40899999999999</v>
      </c>
      <c r="E131" s="296">
        <v>508</v>
      </c>
      <c r="F131" s="296">
        <v>506</v>
      </c>
      <c r="G131" s="296">
        <v>505</v>
      </c>
      <c r="H131" s="296">
        <v>503</v>
      </c>
      <c r="I131" s="296">
        <v>481.7</v>
      </c>
      <c r="J131" s="296">
        <v>478</v>
      </c>
      <c r="K131" s="296">
        <v>461.8</v>
      </c>
      <c r="L131" s="296">
        <v>471.1</v>
      </c>
      <c r="M131" s="296">
        <v>447.4</v>
      </c>
      <c r="N131" s="296">
        <v>425.8</v>
      </c>
      <c r="O131" s="296">
        <v>425.33</v>
      </c>
      <c r="P131" s="296">
        <v>403.4</v>
      </c>
      <c r="Q131" s="296">
        <v>403.7</v>
      </c>
      <c r="R131" s="296">
        <v>401.12</v>
      </c>
      <c r="S131" s="296">
        <v>390.68</v>
      </c>
      <c r="T131" s="296">
        <v>384.69</v>
      </c>
      <c r="U131" s="296">
        <v>365.73</v>
      </c>
      <c r="V131" s="296">
        <v>365.58</v>
      </c>
      <c r="W131" s="296">
        <v>354.22</v>
      </c>
      <c r="X131" s="296">
        <v>348.56</v>
      </c>
      <c r="Y131" s="296">
        <v>347.65</v>
      </c>
      <c r="Z131" s="296">
        <v>345.53</v>
      </c>
      <c r="AA131" s="296">
        <v>346.12</v>
      </c>
      <c r="AB131" s="296">
        <v>344.19</v>
      </c>
      <c r="AC131" s="296">
        <v>336.8</v>
      </c>
      <c r="AD131" s="296">
        <v>326.12</v>
      </c>
      <c r="AE131" s="296">
        <v>323.44</v>
      </c>
      <c r="AF131" s="296">
        <v>313.05</v>
      </c>
      <c r="AG131" s="296">
        <v>301.38</v>
      </c>
      <c r="AH131" s="296">
        <v>304.39999999999998</v>
      </c>
      <c r="AI131" s="296">
        <v>299.60000000000002</v>
      </c>
      <c r="AJ131" s="690">
        <v>297.67</v>
      </c>
      <c r="AK131" s="684">
        <f t="shared" si="108"/>
        <v>-0.64419225634179123</v>
      </c>
      <c r="AL131" s="543">
        <f t="shared" si="111"/>
        <v>-1.4764714188195027</v>
      </c>
    </row>
    <row r="132" spans="1:38" s="80" customFormat="1" ht="18" customHeight="1">
      <c r="B132" s="79" t="s">
        <v>998</v>
      </c>
      <c r="C132" s="79"/>
      <c r="D132" s="79"/>
      <c r="E132" s="79"/>
      <c r="F132" s="79"/>
      <c r="G132" s="79"/>
      <c r="H132" s="79"/>
      <c r="I132" s="79"/>
      <c r="J132" s="79"/>
      <c r="K132" s="79"/>
      <c r="L132" s="79"/>
      <c r="M132" s="79"/>
      <c r="N132" s="81"/>
      <c r="O132" s="81"/>
      <c r="P132" s="81"/>
      <c r="Q132" s="81"/>
      <c r="R132" s="82"/>
      <c r="S132" s="81"/>
      <c r="T132" s="81"/>
      <c r="U132" s="81"/>
      <c r="V132" s="81"/>
      <c r="W132" s="81"/>
      <c r="X132" s="81"/>
      <c r="Y132" s="81"/>
      <c r="Z132" s="81"/>
      <c r="AA132" s="81"/>
      <c r="AB132" s="81"/>
      <c r="AC132" s="81"/>
      <c r="AD132" s="81"/>
      <c r="AE132" s="81"/>
      <c r="AF132" s="81"/>
      <c r="AG132" s="81"/>
      <c r="AH132" s="81"/>
      <c r="AI132" s="81"/>
      <c r="AJ132" s="691"/>
      <c r="AK132" s="687"/>
      <c r="AL132" s="712"/>
    </row>
    <row r="133" spans="1:38" ht="18" customHeight="1">
      <c r="AL133" s="707"/>
    </row>
    <row r="134" spans="1:38" ht="18" customHeight="1">
      <c r="B134" s="59" t="s">
        <v>242</v>
      </c>
      <c r="AA134" s="12"/>
      <c r="AB134" s="12"/>
      <c r="AC134" s="12"/>
      <c r="AD134" s="12"/>
      <c r="AE134" s="12"/>
      <c r="AF134" s="12"/>
      <c r="AG134" s="12"/>
      <c r="AH134" s="12"/>
      <c r="AI134" s="12"/>
    </row>
    <row r="135" spans="1:38" ht="18" customHeight="1">
      <c r="A135" s="7"/>
      <c r="B135" s="210"/>
      <c r="C135" s="211"/>
      <c r="D135" s="786" t="s">
        <v>242</v>
      </c>
      <c r="E135" s="787"/>
      <c r="F135" s="787"/>
      <c r="G135" s="787"/>
      <c r="H135" s="787"/>
      <c r="I135" s="787"/>
      <c r="J135" s="787"/>
      <c r="K135" s="787"/>
      <c r="L135" s="787"/>
      <c r="M135" s="787"/>
      <c r="N135" s="787"/>
      <c r="O135" s="787"/>
      <c r="P135" s="787"/>
      <c r="Q135" s="787"/>
      <c r="R135" s="787"/>
      <c r="S135" s="787"/>
      <c r="T135" s="787"/>
      <c r="U135" s="787"/>
      <c r="V135" s="787"/>
      <c r="W135" s="787"/>
      <c r="X135" s="787"/>
      <c r="Y135" s="787"/>
      <c r="Z135" s="787"/>
      <c r="AA135" s="787"/>
      <c r="AB135" s="787"/>
      <c r="AC135" s="787"/>
      <c r="AD135" s="787"/>
      <c r="AE135" s="787"/>
      <c r="AF135" s="787"/>
      <c r="AG135" s="787"/>
      <c r="AH135" s="787"/>
      <c r="AI135" s="788"/>
      <c r="AJ135" s="639" t="s">
        <v>58</v>
      </c>
      <c r="AK135" s="640" t="str">
        <f>AK$3</f>
        <v xml:space="preserve">Annual rate of change
</v>
      </c>
    </row>
    <row r="136" spans="1:38" ht="18" customHeight="1" thickBot="1">
      <c r="B136" s="210"/>
      <c r="C136" s="211"/>
      <c r="D136" s="203">
        <v>1990</v>
      </c>
      <c r="E136" s="378">
        <v>1991</v>
      </c>
      <c r="F136" s="379">
        <v>1992</v>
      </c>
      <c r="G136" s="378">
        <v>1993</v>
      </c>
      <c r="H136" s="203">
        <v>1994</v>
      </c>
      <c r="I136" s="378">
        <v>1995</v>
      </c>
      <c r="J136" s="379">
        <v>1996</v>
      </c>
      <c r="K136" s="378">
        <v>1997</v>
      </c>
      <c r="L136" s="203">
        <v>1998</v>
      </c>
      <c r="M136" s="203">
        <v>1999</v>
      </c>
      <c r="N136" s="203">
        <v>2000</v>
      </c>
      <c r="O136" s="378">
        <v>2001</v>
      </c>
      <c r="P136" s="203">
        <v>2002</v>
      </c>
      <c r="Q136" s="378">
        <v>2003</v>
      </c>
      <c r="R136" s="203">
        <v>2004</v>
      </c>
      <c r="S136" s="378">
        <v>2005</v>
      </c>
      <c r="T136" s="203">
        <v>2006</v>
      </c>
      <c r="U136" s="378">
        <v>2007</v>
      </c>
      <c r="V136" s="203">
        <v>2008</v>
      </c>
      <c r="W136" s="378">
        <v>2009</v>
      </c>
      <c r="X136" s="203">
        <v>2010</v>
      </c>
      <c r="Y136" s="378">
        <v>2011</v>
      </c>
      <c r="Z136" s="203">
        <v>2012</v>
      </c>
      <c r="AA136" s="379">
        <v>2013</v>
      </c>
      <c r="AB136" s="203">
        <v>2014</v>
      </c>
      <c r="AC136" s="203">
        <v>2015</v>
      </c>
      <c r="AD136" s="203">
        <v>2016</v>
      </c>
      <c r="AE136" s="379">
        <v>2017</v>
      </c>
      <c r="AF136" s="203">
        <v>2018</v>
      </c>
      <c r="AG136" s="203">
        <v>2019</v>
      </c>
      <c r="AH136" s="203">
        <v>2020</v>
      </c>
      <c r="AI136" s="203">
        <v>2021</v>
      </c>
      <c r="AJ136" s="214" t="str">
        <f>AJ4</f>
        <v>2021/2020</v>
      </c>
      <c r="AK136" s="519" t="str">
        <f>AL103</f>
        <v>2012-2022</v>
      </c>
    </row>
    <row r="137" spans="1:38" ht="18" customHeight="1" thickBot="1">
      <c r="B137" s="318" t="s">
        <v>373</v>
      </c>
      <c r="C137" s="318"/>
      <c r="D137" s="319">
        <f t="shared" ref="D137:AH137" si="112">D38/D104*1000</f>
        <v>4304.7854051922968</v>
      </c>
      <c r="E137" s="319">
        <f t="shared" si="112"/>
        <v>4367.4867891507974</v>
      </c>
      <c r="F137" s="319">
        <f t="shared" si="112"/>
        <v>4476.825311552775</v>
      </c>
      <c r="G137" s="319">
        <f t="shared" si="112"/>
        <v>4541.5420095045565</v>
      </c>
      <c r="H137" s="319">
        <f t="shared" si="112"/>
        <v>4597.5388815991009</v>
      </c>
      <c r="I137" s="319">
        <f t="shared" si="112"/>
        <v>4742.6705167214695</v>
      </c>
      <c r="J137" s="319">
        <f t="shared" si="112"/>
        <v>4841.9847809143175</v>
      </c>
      <c r="K137" s="319">
        <f t="shared" si="112"/>
        <v>4907.0877053849599</v>
      </c>
      <c r="L137" s="319">
        <f t="shared" si="112"/>
        <v>5027.0242817364997</v>
      </c>
      <c r="M137" s="319">
        <f t="shared" si="112"/>
        <v>5134.6471125687558</v>
      </c>
      <c r="N137" s="319">
        <f t="shared" si="112"/>
        <v>5353.371315884805</v>
      </c>
      <c r="O137" s="319">
        <f t="shared" si="112"/>
        <v>5408.6688971454068</v>
      </c>
      <c r="P137" s="319">
        <f t="shared" si="112"/>
        <v>5446.6798177916262</v>
      </c>
      <c r="Q137" s="319">
        <f t="shared" si="112"/>
        <v>5640.6133573785391</v>
      </c>
      <c r="R137" s="319">
        <f t="shared" si="112"/>
        <v>5711.7830440317557</v>
      </c>
      <c r="S137" s="319">
        <f t="shared" si="112"/>
        <v>5720.4589155511248</v>
      </c>
      <c r="T137" s="319">
        <f t="shared" si="112"/>
        <v>5840.7536435067241</v>
      </c>
      <c r="U137" s="319">
        <f t="shared" si="112"/>
        <v>5834.7073629375709</v>
      </c>
      <c r="V137" s="319">
        <f t="shared" si="112"/>
        <v>5853.3072177464946</v>
      </c>
      <c r="W137" s="319">
        <f t="shared" si="112"/>
        <v>5975.1583202684187</v>
      </c>
      <c r="X137" s="319">
        <f t="shared" si="112"/>
        <v>6175.6812019629369</v>
      </c>
      <c r="Y137" s="319">
        <f t="shared" si="112"/>
        <v>6331.7826258230461</v>
      </c>
      <c r="Z137" s="319">
        <f t="shared" si="112"/>
        <v>6373.4830584193751</v>
      </c>
      <c r="AA137" s="319">
        <f t="shared" si="112"/>
        <v>6388.8109641638557</v>
      </c>
      <c r="AB137" s="319">
        <f t="shared" si="112"/>
        <v>6636.162554138501</v>
      </c>
      <c r="AC137" s="319">
        <f t="shared" si="112"/>
        <v>6759.8781114099838</v>
      </c>
      <c r="AD137" s="319">
        <f t="shared" si="112"/>
        <v>6831.3333577596577</v>
      </c>
      <c r="AE137" s="319">
        <f t="shared" si="112"/>
        <v>6973.5593641096002</v>
      </c>
      <c r="AF137" s="319">
        <f t="shared" si="112"/>
        <v>7158.558925692967</v>
      </c>
      <c r="AG137" s="319">
        <f t="shared" si="112"/>
        <v>7304.4641798991124</v>
      </c>
      <c r="AH137" s="319">
        <f t="shared" si="112"/>
        <v>7483.4475017855184</v>
      </c>
      <c r="AI137" s="319">
        <f t="shared" ref="AI137" si="113">AI38/AI104*1000</f>
        <v>7578.2242308326659</v>
      </c>
      <c r="AJ137" s="683">
        <f>+(AI137/AH137-1)*100</f>
        <v>1.2664848523963546</v>
      </c>
      <c r="AK137" s="703">
        <f>100*((POWER(AI137/Y137,1/($AI$4-$Y$4)))-1)</f>
        <v>1.8132135672628724</v>
      </c>
      <c r="AL137" s="707"/>
    </row>
    <row r="138" spans="1:38" ht="18" customHeight="1" thickBot="1">
      <c r="B138" s="320" t="s">
        <v>3</v>
      </c>
      <c r="C138" s="320" t="s">
        <v>30</v>
      </c>
      <c r="D138" s="296">
        <f t="shared" ref="D138:AH138" si="114">+D39/D105*1000</f>
        <v>4346.6743726821751</v>
      </c>
      <c r="E138" s="296">
        <f t="shared" si="114"/>
        <v>4446.5919502001789</v>
      </c>
      <c r="F138" s="296">
        <f t="shared" si="114"/>
        <v>4741.024568599144</v>
      </c>
      <c r="G138" s="296">
        <f t="shared" si="114"/>
        <v>4734.9481559446422</v>
      </c>
      <c r="H138" s="296">
        <f t="shared" si="114"/>
        <v>4646.122210798344</v>
      </c>
      <c r="I138" s="296">
        <f t="shared" si="114"/>
        <v>4935.6536999122554</v>
      </c>
      <c r="J138" s="296">
        <f t="shared" si="114"/>
        <v>5257.0021545090804</v>
      </c>
      <c r="K138" s="296">
        <f t="shared" si="114"/>
        <v>5017.4901617839969</v>
      </c>
      <c r="L138" s="296">
        <f t="shared" si="114"/>
        <v>5405.4908906882583</v>
      </c>
      <c r="M138" s="296">
        <f t="shared" si="114"/>
        <v>5462.8567736516497</v>
      </c>
      <c r="N138" s="296">
        <f t="shared" si="114"/>
        <v>5441.6904988878305</v>
      </c>
      <c r="O138" s="296">
        <f t="shared" si="114"/>
        <v>5491.395668389714</v>
      </c>
      <c r="P138" s="296">
        <f t="shared" si="114"/>
        <v>5346.7792423140054</v>
      </c>
      <c r="Q138" s="296">
        <f t="shared" si="114"/>
        <v>5465.4455203271928</v>
      </c>
      <c r="R138" s="296">
        <f t="shared" si="114"/>
        <v>5467.8326703002049</v>
      </c>
      <c r="S138" s="296">
        <f t="shared" si="114"/>
        <v>5622.5485724710397</v>
      </c>
      <c r="T138" s="296">
        <f t="shared" si="114"/>
        <v>5484.0104528961674</v>
      </c>
      <c r="U138" s="296">
        <f t="shared" si="114"/>
        <v>5613.3056133056134</v>
      </c>
      <c r="V138" s="296">
        <f t="shared" si="114"/>
        <v>5585.4916275566375</v>
      </c>
      <c r="W138" s="296">
        <f t="shared" si="114"/>
        <v>5787.3589862463305</v>
      </c>
      <c r="X138" s="296">
        <f t="shared" si="114"/>
        <v>6008.8075095607828</v>
      </c>
      <c r="Y138" s="296">
        <f t="shared" si="114"/>
        <v>6170.5669245079807</v>
      </c>
      <c r="Z138" s="296">
        <f t="shared" si="114"/>
        <v>6188.1876315684949</v>
      </c>
      <c r="AA138" s="321">
        <f t="shared" si="114"/>
        <v>6839.2798310044773</v>
      </c>
      <c r="AB138" s="296">
        <f t="shared" si="114"/>
        <v>7147.1228496021886</v>
      </c>
      <c r="AC138" s="296">
        <f t="shared" si="114"/>
        <v>7235.5232800030262</v>
      </c>
      <c r="AD138" s="296">
        <f t="shared" si="114"/>
        <v>7412.5030626283942</v>
      </c>
      <c r="AE138" s="296">
        <f t="shared" si="114"/>
        <v>7820.3251406117579</v>
      </c>
      <c r="AF138" s="296">
        <f t="shared" si="114"/>
        <v>7926.3108171941421</v>
      </c>
      <c r="AG138" s="296">
        <f t="shared" si="114"/>
        <v>7980.147222841847</v>
      </c>
      <c r="AH138" s="296">
        <f t="shared" si="114"/>
        <v>8270.4390824255479</v>
      </c>
      <c r="AI138" s="296">
        <f t="shared" ref="AI138" si="115">+AI39/AI105*1000</f>
        <v>8253.1409958120057</v>
      </c>
      <c r="AJ138" s="684">
        <f t="shared" ref="AJ138:AJ152" si="116">+(AI138/AH138-1)*100</f>
        <v>-0.20915560154841639</v>
      </c>
      <c r="AK138" s="543">
        <f t="shared" ref="AK138:AK152" si="117">100*((POWER(AI138/Y138,1/($AI$4-$Y$4)))-1)</f>
        <v>2.9507274685129037</v>
      </c>
      <c r="AL138" s="707"/>
    </row>
    <row r="139" spans="1:38" ht="18" customHeight="1" thickBot="1">
      <c r="B139" s="320" t="s">
        <v>4</v>
      </c>
      <c r="C139" s="320" t="s">
        <v>31</v>
      </c>
      <c r="D139" s="296">
        <f t="shared" ref="D139:AH139" si="118">+D40/D106*1000</f>
        <v>3519.2629815745395</v>
      </c>
      <c r="E139" s="296">
        <f t="shared" si="118"/>
        <v>3066.2020905923346</v>
      </c>
      <c r="F139" s="296">
        <f t="shared" si="118"/>
        <v>3262.8336755646815</v>
      </c>
      <c r="G139" s="296">
        <f t="shared" si="118"/>
        <v>3198.0906921241049</v>
      </c>
      <c r="H139" s="296">
        <f t="shared" si="118"/>
        <v>3429.7994269340975</v>
      </c>
      <c r="I139" s="296">
        <f t="shared" si="118"/>
        <v>3145.9459459459458</v>
      </c>
      <c r="J139" s="296">
        <f t="shared" si="118"/>
        <v>3254.9019607843138</v>
      </c>
      <c r="K139" s="296">
        <f t="shared" si="118"/>
        <v>3089.6409196590025</v>
      </c>
      <c r="L139" s="296">
        <f t="shared" si="118"/>
        <v>3146.6540104413857</v>
      </c>
      <c r="M139" s="296">
        <f t="shared" si="118"/>
        <v>3220.4176334106728</v>
      </c>
      <c r="N139" s="296">
        <f t="shared" si="118"/>
        <v>3885.8246001103143</v>
      </c>
      <c r="O139" s="296">
        <f t="shared" si="118"/>
        <v>3413.5527049637476</v>
      </c>
      <c r="P139" s="296">
        <f t="shared" si="118"/>
        <v>3645.7286432160809</v>
      </c>
      <c r="Q139" s="296">
        <f t="shared" si="118"/>
        <v>3618.0210060807076</v>
      </c>
      <c r="R139" s="296">
        <f t="shared" si="118"/>
        <v>3647.7543935777821</v>
      </c>
      <c r="S139" s="296">
        <f t="shared" si="118"/>
        <v>3700.9345794392525</v>
      </c>
      <c r="T139" s="296">
        <f t="shared" si="118"/>
        <v>3709.1163534586167</v>
      </c>
      <c r="U139" s="296">
        <f t="shared" si="118"/>
        <v>3418.7680490636817</v>
      </c>
      <c r="V139" s="296">
        <f t="shared" si="118"/>
        <v>3632.980582832809</v>
      </c>
      <c r="W139" s="296">
        <f t="shared" si="118"/>
        <v>3615.7164038280093</v>
      </c>
      <c r="X139" s="296">
        <f t="shared" si="118"/>
        <v>3584.0693855425525</v>
      </c>
      <c r="Y139" s="296">
        <f t="shared" si="118"/>
        <v>3595.3764608212532</v>
      </c>
      <c r="Z139" s="296">
        <f t="shared" si="118"/>
        <v>3711.5012394308801</v>
      </c>
      <c r="AA139" s="296">
        <f t="shared" si="118"/>
        <v>3667.9968076616124</v>
      </c>
      <c r="AB139" s="296">
        <f t="shared" si="118"/>
        <v>3655.82844453283</v>
      </c>
      <c r="AC139" s="296">
        <f t="shared" si="118"/>
        <v>3633.163698049194</v>
      </c>
      <c r="AD139" s="296">
        <f t="shared" si="118"/>
        <v>3651.871504374014</v>
      </c>
      <c r="AE139" s="296">
        <f t="shared" si="118"/>
        <v>3712.6313367589541</v>
      </c>
      <c r="AF139" s="296">
        <f t="shared" si="118"/>
        <v>3678.0569651334094</v>
      </c>
      <c r="AG139" s="296">
        <f t="shared" si="118"/>
        <v>3627.420706691958</v>
      </c>
      <c r="AH139" s="296">
        <f t="shared" si="118"/>
        <v>3644.539968587253</v>
      </c>
      <c r="AI139" s="296">
        <f t="shared" ref="AI139" si="119">+AI40/AI106*1000</f>
        <v>3628.4622731614131</v>
      </c>
      <c r="AJ139" s="684">
        <f t="shared" si="116"/>
        <v>-0.44114471413170264</v>
      </c>
      <c r="AK139" s="543">
        <f t="shared" si="117"/>
        <v>9.1644355147857404E-2</v>
      </c>
      <c r="AL139" s="707"/>
    </row>
    <row r="140" spans="1:38" ht="18" customHeight="1" thickBot="1">
      <c r="B140" s="320" t="s">
        <v>340</v>
      </c>
      <c r="C140" s="320" t="s">
        <v>32</v>
      </c>
      <c r="D140" s="296">
        <f t="shared" ref="D140:AH140" si="120">+D41/D107*1000</f>
        <v>4003.5990533753047</v>
      </c>
      <c r="E140" s="296">
        <f t="shared" si="120"/>
        <v>3557.1562360930488</v>
      </c>
      <c r="F140" s="296">
        <f t="shared" si="120"/>
        <v>3679.353105459993</v>
      </c>
      <c r="G140" s="296">
        <f t="shared" si="120"/>
        <v>3704.041020194953</v>
      </c>
      <c r="H140" s="296">
        <f t="shared" si="120"/>
        <v>3891.0587906474361</v>
      </c>
      <c r="I140" s="296">
        <f t="shared" si="120"/>
        <v>4066.9759972094839</v>
      </c>
      <c r="J140" s="296">
        <f t="shared" si="120"/>
        <v>4432.0235913776596</v>
      </c>
      <c r="K140" s="296">
        <f t="shared" si="120"/>
        <v>4324.3423055880803</v>
      </c>
      <c r="L140" s="296">
        <f t="shared" si="120"/>
        <v>4456.9361618926569</v>
      </c>
      <c r="M140" s="296">
        <f t="shared" si="120"/>
        <v>4776.5105058702111</v>
      </c>
      <c r="N140" s="296">
        <f t="shared" si="120"/>
        <v>4897.4294753308832</v>
      </c>
      <c r="O140" s="296">
        <f t="shared" si="120"/>
        <v>5211.6935483870966</v>
      </c>
      <c r="P140" s="296">
        <f t="shared" si="120"/>
        <v>5590.5172413793107</v>
      </c>
      <c r="Q140" s="296">
        <f t="shared" si="120"/>
        <v>5795.1002227171493</v>
      </c>
      <c r="R140" s="296">
        <f t="shared" si="120"/>
        <v>6063.3589564407166</v>
      </c>
      <c r="S140" s="296">
        <f t="shared" si="120"/>
        <v>6434.9119194692285</v>
      </c>
      <c r="T140" s="296">
        <f t="shared" si="120"/>
        <v>6631.032830098251</v>
      </c>
      <c r="U140" s="296">
        <f t="shared" si="120"/>
        <v>6765.3484547217513</v>
      </c>
      <c r="V140" s="296">
        <f t="shared" si="120"/>
        <v>7009.0824930567715</v>
      </c>
      <c r="W140" s="296">
        <f t="shared" si="120"/>
        <v>7244.6980355374917</v>
      </c>
      <c r="X140" s="296">
        <f t="shared" si="120"/>
        <v>7146.1452394906491</v>
      </c>
      <c r="Y140" s="296">
        <f t="shared" si="120"/>
        <v>7313.9519341299756</v>
      </c>
      <c r="Z140" s="296">
        <f t="shared" si="120"/>
        <v>7667.9652382379381</v>
      </c>
      <c r="AA140" s="296">
        <f t="shared" si="120"/>
        <v>7591.7992166893137</v>
      </c>
      <c r="AB140" s="296">
        <f t="shared" si="120"/>
        <v>7877.3866108112461</v>
      </c>
      <c r="AC140" s="296">
        <f t="shared" si="120"/>
        <v>8198.8836503549555</v>
      </c>
      <c r="AD140" s="296">
        <f t="shared" si="120"/>
        <v>8343.7151180202018</v>
      </c>
      <c r="AE140" s="296">
        <f t="shared" si="120"/>
        <v>8425.5732501504954</v>
      </c>
      <c r="AF140" s="296">
        <f t="shared" si="120"/>
        <v>8816.2576687116562</v>
      </c>
      <c r="AG140" s="296">
        <f t="shared" si="120"/>
        <v>8731.4002711451722</v>
      </c>
      <c r="AH140" s="296">
        <f t="shared" si="120"/>
        <v>9153.0489342035235</v>
      </c>
      <c r="AI140" s="296">
        <f t="shared" ref="AI140" si="121">+AI41/AI107*1000</f>
        <v>9134.5660273216508</v>
      </c>
      <c r="AJ140" s="684">
        <f t="shared" si="116"/>
        <v>-0.20193169527156218</v>
      </c>
      <c r="AK140" s="543">
        <f t="shared" si="117"/>
        <v>2.2477080389970094</v>
      </c>
      <c r="AL140" s="707"/>
    </row>
    <row r="141" spans="1:38" ht="18" customHeight="1" thickBot="1">
      <c r="B141" s="320" t="s">
        <v>5</v>
      </c>
      <c r="C141" s="320" t="s">
        <v>33</v>
      </c>
      <c r="D141" s="296">
        <f t="shared" ref="D141:AH141" si="122">+D42/D108*1000</f>
        <v>6166.4499349804937</v>
      </c>
      <c r="E141" s="296">
        <f t="shared" si="122"/>
        <v>6219.8391420911521</v>
      </c>
      <c r="F141" s="296">
        <f t="shared" si="122"/>
        <v>6504.2372881355932</v>
      </c>
      <c r="G141" s="296">
        <f t="shared" si="122"/>
        <v>6555.5555555555557</v>
      </c>
      <c r="H141" s="296">
        <f t="shared" si="122"/>
        <v>6472.8033472803354</v>
      </c>
      <c r="I141" s="296">
        <f t="shared" si="122"/>
        <v>6544.8179271708686</v>
      </c>
      <c r="J141" s="296">
        <f t="shared" si="122"/>
        <v>6642.7546628407463</v>
      </c>
      <c r="K141" s="296">
        <f t="shared" si="122"/>
        <v>6572.6618705035971</v>
      </c>
      <c r="L141" s="296">
        <f t="shared" si="122"/>
        <v>6769.1176470588243</v>
      </c>
      <c r="M141" s="296">
        <f t="shared" si="122"/>
        <v>6741.5565345080759</v>
      </c>
      <c r="N141" s="296">
        <f t="shared" si="122"/>
        <v>7327.6397515527951</v>
      </c>
      <c r="O141" s="296">
        <f t="shared" si="122"/>
        <v>7249.6815286624205</v>
      </c>
      <c r="P141" s="296">
        <f t="shared" si="122"/>
        <v>7487.9282218597064</v>
      </c>
      <c r="Q141" s="296">
        <f t="shared" si="122"/>
        <v>7909.677419354839</v>
      </c>
      <c r="R141" s="296">
        <f t="shared" si="122"/>
        <v>8028.8224956063259</v>
      </c>
      <c r="S141" s="296">
        <f t="shared" si="122"/>
        <v>8218.746992445911</v>
      </c>
      <c r="T141" s="296">
        <f t="shared" si="122"/>
        <v>8337.2972972972966</v>
      </c>
      <c r="U141" s="296">
        <f t="shared" si="122"/>
        <v>8382.2141560798555</v>
      </c>
      <c r="V141" s="296">
        <f t="shared" si="122"/>
        <v>8226.1484098939927</v>
      </c>
      <c r="W141" s="296">
        <f t="shared" si="122"/>
        <v>8386.4111498257844</v>
      </c>
      <c r="X141" s="296">
        <f t="shared" si="122"/>
        <v>8568.9354275741716</v>
      </c>
      <c r="Y141" s="296">
        <f t="shared" si="122"/>
        <v>8427.4611398963734</v>
      </c>
      <c r="Z141" s="296">
        <f t="shared" si="122"/>
        <v>8646.6321243523307</v>
      </c>
      <c r="AA141" s="296">
        <f t="shared" si="122"/>
        <v>8962.6102292768956</v>
      </c>
      <c r="AB141" s="296">
        <f t="shared" si="122"/>
        <v>9436.9287020109678</v>
      </c>
      <c r="AC141" s="296">
        <f t="shared" si="122"/>
        <v>9360.8771929824561</v>
      </c>
      <c r="AD141" s="296">
        <f t="shared" si="122"/>
        <v>9620.7079646017701</v>
      </c>
      <c r="AE141" s="296">
        <f t="shared" si="122"/>
        <v>9569.04347826087</v>
      </c>
      <c r="AF141" s="296">
        <f t="shared" si="122"/>
        <v>9851.2280701754371</v>
      </c>
      <c r="AG141" s="296">
        <f t="shared" si="122"/>
        <v>9973.35701598579</v>
      </c>
      <c r="AH141" s="296">
        <f t="shared" si="122"/>
        <v>10028.318584070796</v>
      </c>
      <c r="AI141" s="296">
        <f t="shared" ref="AI141" si="123">+AI42/AI108*1000</f>
        <v>10096.60107334526</v>
      </c>
      <c r="AJ141" s="684">
        <f t="shared" si="116"/>
        <v>0.68089668972948214</v>
      </c>
      <c r="AK141" s="543">
        <f t="shared" si="117"/>
        <v>1.8234584559618128</v>
      </c>
      <c r="AL141" s="707"/>
    </row>
    <row r="142" spans="1:38" ht="18" customHeight="1" thickBot="1">
      <c r="B142" s="320" t="s">
        <v>28</v>
      </c>
      <c r="C142" s="320" t="s">
        <v>34</v>
      </c>
      <c r="D142" s="296">
        <f t="shared" ref="D142:AH142" si="124">+D43/D109*1000</f>
        <v>4962.1632952520704</v>
      </c>
      <c r="E142" s="296">
        <f t="shared" si="124"/>
        <v>5160.1414009775908</v>
      </c>
      <c r="F142" s="296">
        <f t="shared" si="124"/>
        <v>5217.1595361199434</v>
      </c>
      <c r="G142" s="296">
        <f t="shared" si="124"/>
        <v>5300.5093378607808</v>
      </c>
      <c r="H142" s="296">
        <f t="shared" si="124"/>
        <v>5284.357043976257</v>
      </c>
      <c r="I142" s="296">
        <f t="shared" si="124"/>
        <v>5470.4172562817912</v>
      </c>
      <c r="J142" s="296">
        <f t="shared" si="124"/>
        <v>5540.0696864111496</v>
      </c>
      <c r="K142" s="296">
        <f t="shared" si="124"/>
        <v>5710.4478324622323</v>
      </c>
      <c r="L142" s="296">
        <f t="shared" si="124"/>
        <v>5861.5843640983412</v>
      </c>
      <c r="M142" s="296">
        <f t="shared" si="124"/>
        <v>6016.2667742483436</v>
      </c>
      <c r="N142" s="296">
        <f t="shared" si="124"/>
        <v>6208.3464808484523</v>
      </c>
      <c r="O142" s="296">
        <f t="shared" si="124"/>
        <v>6299.870388165099</v>
      </c>
      <c r="P142" s="296">
        <f t="shared" si="124"/>
        <v>6373.6460731835023</v>
      </c>
      <c r="Q142" s="296">
        <f t="shared" si="124"/>
        <v>6578.2112021763432</v>
      </c>
      <c r="R142" s="296">
        <f t="shared" si="124"/>
        <v>6589.0752577800577</v>
      </c>
      <c r="S142" s="296">
        <f t="shared" si="124"/>
        <v>6833.7704571546601</v>
      </c>
      <c r="T142" s="296">
        <f t="shared" si="124"/>
        <v>6904.8196901645379</v>
      </c>
      <c r="U142" s="296">
        <f t="shared" si="124"/>
        <v>6948.9789177776202</v>
      </c>
      <c r="V142" s="296">
        <f t="shared" si="124"/>
        <v>6775.9071584293724</v>
      </c>
      <c r="W142" s="296">
        <f t="shared" si="124"/>
        <v>7003.1731564872216</v>
      </c>
      <c r="X142" s="296">
        <f t="shared" si="124"/>
        <v>7077.0312410323122</v>
      </c>
      <c r="Y142" s="296">
        <f t="shared" si="124"/>
        <v>7231.6555690794967</v>
      </c>
      <c r="Z142" s="296">
        <f t="shared" si="124"/>
        <v>7319.4662199408667</v>
      </c>
      <c r="AA142" s="296">
        <f t="shared" si="124"/>
        <v>7339.9959227764502</v>
      </c>
      <c r="AB142" s="296">
        <f t="shared" si="124"/>
        <v>7538.0521826579261</v>
      </c>
      <c r="AC142" s="296">
        <f t="shared" si="124"/>
        <v>7625.1166959184429</v>
      </c>
      <c r="AD142" s="296">
        <f t="shared" si="124"/>
        <v>7746.4826801337222</v>
      </c>
      <c r="AE142" s="296">
        <f t="shared" si="124"/>
        <v>7763.3061126313105</v>
      </c>
      <c r="AF142" s="296">
        <f t="shared" si="124"/>
        <v>8068.2612915339714</v>
      </c>
      <c r="AG142" s="296">
        <f t="shared" si="124"/>
        <v>8245.9873319590097</v>
      </c>
      <c r="AH142" s="296">
        <f t="shared" si="124"/>
        <v>8457.394151593433</v>
      </c>
      <c r="AI142" s="296">
        <f t="shared" ref="AI142" si="125">+AI43/AI109*1000</f>
        <v>8481.4205055417551</v>
      </c>
      <c r="AJ142" s="684">
        <f t="shared" si="116"/>
        <v>0.28408696009272205</v>
      </c>
      <c r="AK142" s="543">
        <f t="shared" si="117"/>
        <v>1.6068730727653913</v>
      </c>
      <c r="AL142" s="707"/>
    </row>
    <row r="143" spans="1:38" ht="18" customHeight="1" thickBot="1">
      <c r="B143" s="320" t="s">
        <v>6</v>
      </c>
      <c r="C143" s="320" t="s">
        <v>35</v>
      </c>
      <c r="D143" s="296">
        <f t="shared" ref="D143:AH143" si="126">+D44/D110*1000</f>
        <v>4303.1706448165296</v>
      </c>
      <c r="E143" s="296">
        <f t="shared" si="126"/>
        <v>4133.9387060158897</v>
      </c>
      <c r="F143" s="296">
        <f t="shared" si="126"/>
        <v>3626.6771902131013</v>
      </c>
      <c r="G143" s="296">
        <f t="shared" si="126"/>
        <v>3558.8883987648869</v>
      </c>
      <c r="H143" s="296">
        <f t="shared" si="126"/>
        <v>3649.006622516556</v>
      </c>
      <c r="I143" s="296">
        <f t="shared" si="126"/>
        <v>3811.2189859762675</v>
      </c>
      <c r="J143" s="296">
        <f t="shared" si="126"/>
        <v>3931.2354312354314</v>
      </c>
      <c r="K143" s="296">
        <f t="shared" si="126"/>
        <v>4274.8956469886707</v>
      </c>
      <c r="L143" s="296">
        <f t="shared" si="126"/>
        <v>4602.7742749054232</v>
      </c>
      <c r="M143" s="296">
        <f t="shared" si="126"/>
        <v>4523.8439306358378</v>
      </c>
      <c r="N143" s="296">
        <f t="shared" si="126"/>
        <v>4806.1068702290077</v>
      </c>
      <c r="O143" s="296">
        <f t="shared" si="126"/>
        <v>5318.8180404354589</v>
      </c>
      <c r="P143" s="296">
        <f t="shared" si="126"/>
        <v>5285.4671280276816</v>
      </c>
      <c r="Q143" s="296">
        <f t="shared" si="126"/>
        <v>5231.1643835616442</v>
      </c>
      <c r="R143" s="296">
        <f t="shared" si="126"/>
        <v>5595.7081545064384</v>
      </c>
      <c r="S143" s="296">
        <f t="shared" si="126"/>
        <v>5923.9610963748901</v>
      </c>
      <c r="T143" s="296">
        <f t="shared" si="126"/>
        <v>6349.8622589531678</v>
      </c>
      <c r="U143" s="296">
        <f t="shared" si="126"/>
        <v>6716.5048543689318</v>
      </c>
      <c r="V143" s="296">
        <f t="shared" si="126"/>
        <v>6908.3665338645424</v>
      </c>
      <c r="W143" s="296">
        <f t="shared" si="126"/>
        <v>6933.8159255429164</v>
      </c>
      <c r="X143" s="296">
        <f t="shared" si="126"/>
        <v>6998.963730569948</v>
      </c>
      <c r="Y143" s="296">
        <f t="shared" si="126"/>
        <v>7197.5051975051965</v>
      </c>
      <c r="Z143" s="296">
        <f t="shared" si="126"/>
        <v>7445.2479338842977</v>
      </c>
      <c r="AA143" s="296">
        <f t="shared" si="126"/>
        <v>7881.5117466802858</v>
      </c>
      <c r="AB143" s="296">
        <f t="shared" si="126"/>
        <v>8418.4100418410053</v>
      </c>
      <c r="AC143" s="296">
        <f t="shared" si="126"/>
        <v>8639.0728476821205</v>
      </c>
      <c r="AD143" s="296">
        <f t="shared" si="126"/>
        <v>9090.5923344947732</v>
      </c>
      <c r="AE143" s="296">
        <f t="shared" si="126"/>
        <v>9143.5185185185164</v>
      </c>
      <c r="AF143" s="296">
        <f t="shared" si="126"/>
        <v>9353.2863849765254</v>
      </c>
      <c r="AG143" s="296">
        <f t="shared" si="126"/>
        <v>9656.4705882352937</v>
      </c>
      <c r="AH143" s="296">
        <f t="shared" si="126"/>
        <v>10062.870699881376</v>
      </c>
      <c r="AI143" s="296">
        <f t="shared" ref="AI143" si="127">+AI44/AI110*1000</f>
        <v>10020.310633213858</v>
      </c>
      <c r="AJ143" s="684">
        <f t="shared" si="116"/>
        <v>-0.42294160321487695</v>
      </c>
      <c r="AK143" s="543">
        <f t="shared" si="117"/>
        <v>3.3641457535411812</v>
      </c>
      <c r="AL143" s="707"/>
    </row>
    <row r="144" spans="1:38" ht="18" customHeight="1" thickBot="1">
      <c r="B144" s="320" t="s">
        <v>7</v>
      </c>
      <c r="C144" s="320" t="s">
        <v>36</v>
      </c>
      <c r="D144" s="296">
        <f t="shared" ref="D144:AH144" si="128">+D45/D111*1000</f>
        <v>4080.698835274542</v>
      </c>
      <c r="E144" s="296">
        <f t="shared" si="128"/>
        <v>4144.5708296129505</v>
      </c>
      <c r="F144" s="296">
        <f t="shared" si="128"/>
        <v>4315.8638067037409</v>
      </c>
      <c r="G144" s="296">
        <f t="shared" si="128"/>
        <v>4264.770678950531</v>
      </c>
      <c r="H144" s="296">
        <f t="shared" si="128"/>
        <v>4380.7175760721475</v>
      </c>
      <c r="I144" s="296">
        <f t="shared" si="128"/>
        <v>4380.0326018397927</v>
      </c>
      <c r="J144" s="296">
        <f t="shared" si="128"/>
        <v>4404.9293746966441</v>
      </c>
      <c r="K144" s="296">
        <f t="shared" si="128"/>
        <v>4417.9097023373515</v>
      </c>
      <c r="L144" s="296">
        <f t="shared" si="128"/>
        <v>4289.2297938720521</v>
      </c>
      <c r="M144" s="296">
        <f t="shared" si="128"/>
        <v>4406.3551561102358</v>
      </c>
      <c r="N144" s="296">
        <f t="shared" si="128"/>
        <v>4520.9840559343502</v>
      </c>
      <c r="O144" s="296">
        <f t="shared" si="128"/>
        <v>4688.0961714360374</v>
      </c>
      <c r="P144" s="296">
        <f t="shared" si="128"/>
        <v>4635.6589147286822</v>
      </c>
      <c r="Q144" s="296">
        <f t="shared" si="128"/>
        <v>4752.3113498282992</v>
      </c>
      <c r="R144" s="296">
        <f t="shared" si="128"/>
        <v>4730.7946016294964</v>
      </c>
      <c r="S144" s="296">
        <f t="shared" si="128"/>
        <v>5121.5191653026186</v>
      </c>
      <c r="T144" s="296">
        <f t="shared" si="128"/>
        <v>5154.4643904728382</v>
      </c>
      <c r="U144" s="296">
        <f t="shared" si="128"/>
        <v>5162.343088008337</v>
      </c>
      <c r="V144" s="296">
        <f t="shared" si="128"/>
        <v>4993.2625082998093</v>
      </c>
      <c r="W144" s="296">
        <f t="shared" si="128"/>
        <v>4858.0315137762736</v>
      </c>
      <c r="X144" s="296">
        <f t="shared" si="128"/>
        <v>5313.0400238355342</v>
      </c>
      <c r="Y144" s="296">
        <f t="shared" si="128"/>
        <v>5364.9916959561224</v>
      </c>
      <c r="Z144" s="296">
        <f t="shared" si="128"/>
        <v>5092.4301586403344</v>
      </c>
      <c r="AA144" s="296">
        <f t="shared" si="128"/>
        <v>5174.0480017737373</v>
      </c>
      <c r="AB144" s="296">
        <f t="shared" si="128"/>
        <v>5162.0082999326078</v>
      </c>
      <c r="AC144" s="296">
        <f t="shared" si="128"/>
        <v>5326.6096185951974</v>
      </c>
      <c r="AD144" s="296">
        <f t="shared" si="128"/>
        <v>5305.5750716089033</v>
      </c>
      <c r="AE144" s="296">
        <f t="shared" si="128"/>
        <v>5582.4759919600983</v>
      </c>
      <c r="AF144" s="296">
        <f t="shared" si="128"/>
        <v>5719.9985391863274</v>
      </c>
      <c r="AG144" s="296">
        <f t="shared" si="128"/>
        <v>5782.789529794637</v>
      </c>
      <c r="AH144" s="296">
        <f t="shared" si="128"/>
        <v>5879.9285738813905</v>
      </c>
      <c r="AI144" s="296">
        <f t="shared" ref="AI144" si="129">+AI45/AI111*1000</f>
        <v>6005.560464235652</v>
      </c>
      <c r="AJ144" s="684">
        <f t="shared" si="116"/>
        <v>2.1366227289276507</v>
      </c>
      <c r="AK144" s="543">
        <f t="shared" si="117"/>
        <v>1.1342944409311384</v>
      </c>
      <c r="AL144" s="707"/>
    </row>
    <row r="145" spans="1:38" ht="18" customHeight="1" thickBot="1">
      <c r="B145" s="320" t="s">
        <v>8</v>
      </c>
      <c r="C145" s="320" t="s">
        <v>37</v>
      </c>
      <c r="D145" s="296">
        <f t="shared" ref="D145:AH145" si="130">+D46/D112*1000</f>
        <v>2965.5543595263721</v>
      </c>
      <c r="E145" s="296">
        <f t="shared" si="130"/>
        <v>3323.8317757009345</v>
      </c>
      <c r="F145" s="296">
        <f t="shared" si="130"/>
        <v>3565.3658536585367</v>
      </c>
      <c r="G145" s="296">
        <f t="shared" si="130"/>
        <v>3410.9589041095887</v>
      </c>
      <c r="H145" s="296">
        <f t="shared" si="130"/>
        <v>4403.0448717948711</v>
      </c>
      <c r="I145" s="296">
        <f t="shared" si="130"/>
        <v>4127.0270270270266</v>
      </c>
      <c r="J145" s="296">
        <f t="shared" si="130"/>
        <v>4028.2608695652175</v>
      </c>
      <c r="K145" s="296">
        <f t="shared" si="130"/>
        <v>4076.0869565217395</v>
      </c>
      <c r="L145" s="296">
        <f t="shared" si="130"/>
        <v>4352.9069767441861</v>
      </c>
      <c r="M145" s="296">
        <f t="shared" si="130"/>
        <v>5044.1558441558436</v>
      </c>
      <c r="N145" s="296">
        <f t="shared" si="130"/>
        <v>4385</v>
      </c>
      <c r="O145" s="296">
        <f t="shared" si="130"/>
        <v>4523.8372093023263</v>
      </c>
      <c r="P145" s="296">
        <f t="shared" si="130"/>
        <v>4988.1578947368425</v>
      </c>
      <c r="Q145" s="296">
        <f t="shared" si="130"/>
        <v>5153.0201342281871</v>
      </c>
      <c r="R145" s="296">
        <f t="shared" si="130"/>
        <v>5081.333333333333</v>
      </c>
      <c r="S145" s="296">
        <f t="shared" si="130"/>
        <v>5000</v>
      </c>
      <c r="T145" s="296">
        <f t="shared" si="130"/>
        <v>4553.2041728763033</v>
      </c>
      <c r="U145" s="296">
        <f t="shared" si="130"/>
        <v>5160</v>
      </c>
      <c r="V145" s="296">
        <f t="shared" si="130"/>
        <v>5111.6883116883118</v>
      </c>
      <c r="W145" s="296">
        <f t="shared" si="130"/>
        <v>5191.7241379310344</v>
      </c>
      <c r="X145" s="296">
        <f t="shared" si="130"/>
        <v>5164.3055555555547</v>
      </c>
      <c r="Y145" s="296">
        <f t="shared" si="130"/>
        <v>5823.0769230769229</v>
      </c>
      <c r="Z145" s="296">
        <f t="shared" si="130"/>
        <v>5799.242424242424</v>
      </c>
      <c r="AA145" s="296">
        <f t="shared" si="130"/>
        <v>5620</v>
      </c>
      <c r="AB145" s="296">
        <f t="shared" si="130"/>
        <v>5696.2962962962965</v>
      </c>
      <c r="AC145" s="296">
        <f t="shared" si="130"/>
        <v>6936.9369369369369</v>
      </c>
      <c r="AD145" s="296">
        <f t="shared" si="130"/>
        <v>6660.3773584905657</v>
      </c>
      <c r="AE145" s="296">
        <f t="shared" si="130"/>
        <v>6907.216494845361</v>
      </c>
      <c r="AF145" s="296">
        <f t="shared" si="130"/>
        <v>6892.6315789473683</v>
      </c>
      <c r="AG145" s="296">
        <f t="shared" si="130"/>
        <v>7667.2093023255811</v>
      </c>
      <c r="AH145" s="296">
        <f t="shared" si="130"/>
        <v>7594</v>
      </c>
      <c r="AI145" s="296">
        <f t="shared" ref="AI145" si="131">+AI46/AI112*1000</f>
        <v>7786.7469879518067</v>
      </c>
      <c r="AJ145" s="684">
        <f t="shared" si="116"/>
        <v>2.5381483796656168</v>
      </c>
      <c r="AK145" s="543">
        <f t="shared" si="117"/>
        <v>2.9485783386060893</v>
      </c>
      <c r="AL145" s="707"/>
    </row>
    <row r="146" spans="1:38" ht="18" customHeight="1" thickBot="1">
      <c r="B146" s="320" t="s">
        <v>9</v>
      </c>
      <c r="C146" s="320" t="s">
        <v>38</v>
      </c>
      <c r="D146" s="296">
        <f t="shared" ref="D146:AH146" si="132">+D47/D113*1000</f>
        <v>3651.4304212871566</v>
      </c>
      <c r="E146" s="296">
        <f t="shared" si="132"/>
        <v>4365.0296431609704</v>
      </c>
      <c r="F146" s="296">
        <f t="shared" si="132"/>
        <v>4246.5677667325699</v>
      </c>
      <c r="G146" s="296">
        <f t="shared" si="132"/>
        <v>4401.4598540145989</v>
      </c>
      <c r="H146" s="296">
        <f t="shared" si="132"/>
        <v>4249.2111194590534</v>
      </c>
      <c r="I146" s="296">
        <f t="shared" si="132"/>
        <v>4800.6245120999229</v>
      </c>
      <c r="J146" s="296">
        <f t="shared" si="132"/>
        <v>4756.9976544175133</v>
      </c>
      <c r="K146" s="296">
        <f t="shared" si="132"/>
        <v>4782.6156299840504</v>
      </c>
      <c r="L146" s="296">
        <f t="shared" si="132"/>
        <v>4776.525821596244</v>
      </c>
      <c r="M146" s="296">
        <f t="shared" si="132"/>
        <v>5090.306545153273</v>
      </c>
      <c r="N146" s="296">
        <f t="shared" si="132"/>
        <v>5514.611115494884</v>
      </c>
      <c r="O146" s="296">
        <f t="shared" si="132"/>
        <v>5494.801140449581</v>
      </c>
      <c r="P146" s="296">
        <f t="shared" si="132"/>
        <v>5727.2073539477215</v>
      </c>
      <c r="Q146" s="296">
        <f t="shared" si="132"/>
        <v>5937.8796961536045</v>
      </c>
      <c r="R146" s="296">
        <f t="shared" si="132"/>
        <v>6221.4737160806872</v>
      </c>
      <c r="S146" s="296">
        <f t="shared" si="132"/>
        <v>6445.7280952521296</v>
      </c>
      <c r="T146" s="296">
        <f t="shared" si="132"/>
        <v>6770.169851380042</v>
      </c>
      <c r="U146" s="296">
        <f t="shared" si="132"/>
        <v>6996.3134762922209</v>
      </c>
      <c r="V146" s="296">
        <f t="shared" si="132"/>
        <v>7137.196185930271</v>
      </c>
      <c r="W146" s="296">
        <f t="shared" si="132"/>
        <v>7546.8702843001147</v>
      </c>
      <c r="X146" s="296">
        <f t="shared" si="132"/>
        <v>7520.6615481077506</v>
      </c>
      <c r="Y146" s="296">
        <f t="shared" si="132"/>
        <v>8131.0456328566597</v>
      </c>
      <c r="Z146" s="296">
        <f t="shared" si="132"/>
        <v>7860.6520714208</v>
      </c>
      <c r="AA146" s="296">
        <f t="shared" si="132"/>
        <v>7770.9878444660335</v>
      </c>
      <c r="AB146" s="296">
        <f t="shared" si="132"/>
        <v>8025.3672510328006</v>
      </c>
      <c r="AC146" s="296">
        <f t="shared" si="132"/>
        <v>8327.6824110601683</v>
      </c>
      <c r="AD146" s="296">
        <f t="shared" si="132"/>
        <v>8537.0843070285828</v>
      </c>
      <c r="AE146" s="296">
        <f t="shared" si="132"/>
        <v>8779.9827542233943</v>
      </c>
      <c r="AF146" s="296">
        <f t="shared" si="132"/>
        <v>8982.1352043002844</v>
      </c>
      <c r="AG146" s="296">
        <f t="shared" si="132"/>
        <v>9177.8021085782475</v>
      </c>
      <c r="AH146" s="296">
        <f t="shared" si="132"/>
        <v>9381.6389964723585</v>
      </c>
      <c r="AI146" s="296">
        <f t="shared" ref="AI146" si="133">+AI47/AI113*1000</f>
        <v>9424.4863140716552</v>
      </c>
      <c r="AJ146" s="684">
        <f t="shared" si="116"/>
        <v>0.45671462753371639</v>
      </c>
      <c r="AK146" s="543">
        <f t="shared" si="117"/>
        <v>1.4871668976765617</v>
      </c>
      <c r="AL146" s="707"/>
    </row>
    <row r="147" spans="1:38" ht="18" customHeight="1" thickBot="1">
      <c r="B147" s="320" t="s">
        <v>10</v>
      </c>
      <c r="C147" s="320" t="s">
        <v>39</v>
      </c>
      <c r="D147" s="296">
        <f t="shared" ref="D147:AH147" si="134">+D48/D114*1000</f>
        <v>4980.8385505596661</v>
      </c>
      <c r="E147" s="296">
        <f t="shared" si="134"/>
        <v>5165.6602254428344</v>
      </c>
      <c r="F147" s="296">
        <f t="shared" si="134"/>
        <v>5453.4683326152517</v>
      </c>
      <c r="G147" s="296">
        <f t="shared" si="134"/>
        <v>5427.7356446370532</v>
      </c>
      <c r="H147" s="296">
        <f t="shared" si="134"/>
        <v>5312.0975484727587</v>
      </c>
      <c r="I147" s="296">
        <f t="shared" si="134"/>
        <v>5352.5231895157858</v>
      </c>
      <c r="J147" s="296">
        <f t="shared" si="134"/>
        <v>5438.5388607844425</v>
      </c>
      <c r="K147" s="296">
        <f t="shared" si="134"/>
        <v>5474.2547425474258</v>
      </c>
      <c r="L147" s="296">
        <f t="shared" si="134"/>
        <v>5547.2071047572636</v>
      </c>
      <c r="M147" s="296">
        <f t="shared" si="134"/>
        <v>5563.6677621912904</v>
      </c>
      <c r="N147" s="296">
        <f t="shared" si="134"/>
        <v>5955.2906504994853</v>
      </c>
      <c r="O147" s="296">
        <f t="shared" si="134"/>
        <v>5879.6873175880291</v>
      </c>
      <c r="P147" s="296">
        <f t="shared" si="134"/>
        <v>6065.6748911465893</v>
      </c>
      <c r="Q147" s="296">
        <f t="shared" si="134"/>
        <v>6087.4118231495277</v>
      </c>
      <c r="R147" s="296">
        <f t="shared" si="134"/>
        <v>6157.638712946542</v>
      </c>
      <c r="S147" s="296">
        <f t="shared" si="134"/>
        <v>6296.4876881687305</v>
      </c>
      <c r="T147" s="296">
        <f t="shared" si="134"/>
        <v>6391.5556725454071</v>
      </c>
      <c r="U147" s="296">
        <f t="shared" si="134"/>
        <v>6231.8941207768021</v>
      </c>
      <c r="V147" s="296">
        <f t="shared" si="134"/>
        <v>6292.9245527612138</v>
      </c>
      <c r="W147" s="296">
        <f t="shared" si="134"/>
        <v>6225.368196371398</v>
      </c>
      <c r="X147" s="296">
        <f t="shared" si="134"/>
        <v>6463.8192576654119</v>
      </c>
      <c r="Y147" s="296">
        <f t="shared" si="134"/>
        <v>6848.2341703056773</v>
      </c>
      <c r="Z147" s="296">
        <f t="shared" si="134"/>
        <v>6783.3095499451156</v>
      </c>
      <c r="AA147" s="296">
        <f t="shared" si="134"/>
        <v>6613.5164731171171</v>
      </c>
      <c r="AB147" s="296">
        <f t="shared" si="134"/>
        <v>7027.329986507083</v>
      </c>
      <c r="AC147" s="296">
        <f t="shared" si="134"/>
        <v>7099.29282764461</v>
      </c>
      <c r="AD147" s="296">
        <f t="shared" si="134"/>
        <v>6911.9581415554494</v>
      </c>
      <c r="AE147" s="296">
        <f t="shared" si="134"/>
        <v>6965.892283226387</v>
      </c>
      <c r="AF147" s="296">
        <f t="shared" si="134"/>
        <v>7049.3749701060424</v>
      </c>
      <c r="AG147" s="296">
        <f t="shared" si="134"/>
        <v>7179.4225409002493</v>
      </c>
      <c r="AH147" s="296">
        <f t="shared" si="134"/>
        <v>7409.6333184562263</v>
      </c>
      <c r="AI147" s="296">
        <f t="shared" ref="AI147" si="135">+AI48/AI114*1000</f>
        <v>7458.9452834561998</v>
      </c>
      <c r="AJ147" s="684">
        <f t="shared" si="116"/>
        <v>0.66551154261771384</v>
      </c>
      <c r="AK147" s="543">
        <f t="shared" si="117"/>
        <v>0.85789084797684989</v>
      </c>
      <c r="AL147" s="707"/>
    </row>
    <row r="148" spans="1:38" ht="18" customHeight="1" thickBot="1">
      <c r="B148" s="320" t="s">
        <v>11</v>
      </c>
      <c r="C148" s="320" t="s">
        <v>40</v>
      </c>
      <c r="D148" s="296">
        <f t="shared" ref="D148:AH148" si="136">+D49/D115*1000</f>
        <v>2369.1699483397201</v>
      </c>
      <c r="E148" s="296">
        <f t="shared" si="136"/>
        <v>2369.1699483397201</v>
      </c>
      <c r="F148" s="296">
        <f t="shared" si="136"/>
        <v>2369.1699483397201</v>
      </c>
      <c r="G148" s="296">
        <f t="shared" si="136"/>
        <v>2369.1699483397206</v>
      </c>
      <c r="H148" s="296">
        <f t="shared" si="136"/>
        <v>2369.1699483397201</v>
      </c>
      <c r="I148" s="296">
        <f t="shared" si="136"/>
        <v>2369.1699483397206</v>
      </c>
      <c r="J148" s="296">
        <f t="shared" si="136"/>
        <v>2369.1699483397206</v>
      </c>
      <c r="K148" s="296">
        <f t="shared" si="136"/>
        <v>2369.1699483397206</v>
      </c>
      <c r="L148" s="296">
        <f t="shared" si="136"/>
        <v>2369.1699483397206</v>
      </c>
      <c r="M148" s="296">
        <f t="shared" si="136"/>
        <v>2369.1699483397201</v>
      </c>
      <c r="N148" s="296">
        <f t="shared" si="136"/>
        <v>2369.1699483397201</v>
      </c>
      <c r="O148" s="296">
        <f t="shared" si="136"/>
        <v>2641.5206687120485</v>
      </c>
      <c r="P148" s="296">
        <f t="shared" si="136"/>
        <v>2882.0218545056587</v>
      </c>
      <c r="Q148" s="296">
        <f t="shared" si="136"/>
        <v>2693.8271947935136</v>
      </c>
      <c r="R148" s="296">
        <f t="shared" si="136"/>
        <v>3078.7037570533571</v>
      </c>
      <c r="S148" s="296">
        <f t="shared" si="136"/>
        <v>3404.7000663001463</v>
      </c>
      <c r="T148" s="296">
        <f t="shared" si="136"/>
        <v>3658.014122641825</v>
      </c>
      <c r="U148" s="296">
        <f t="shared" si="136"/>
        <v>3810.8335921210237</v>
      </c>
      <c r="V148" s="296">
        <f t="shared" si="136"/>
        <v>3885.230479774224</v>
      </c>
      <c r="W148" s="296">
        <f t="shared" si="136"/>
        <v>3421.3006597549484</v>
      </c>
      <c r="X148" s="296">
        <f t="shared" si="136"/>
        <v>3835.3510895883778</v>
      </c>
      <c r="Y148" s="296">
        <f t="shared" si="136"/>
        <v>4353.004872766649</v>
      </c>
      <c r="Z148" s="296">
        <f t="shared" si="136"/>
        <v>4475.138121546961</v>
      </c>
      <c r="AA148" s="296">
        <f t="shared" si="136"/>
        <v>4267.8571428571431</v>
      </c>
      <c r="AB148" s="296">
        <f t="shared" si="136"/>
        <v>4477.9874213836474</v>
      </c>
      <c r="AC148" s="296">
        <f t="shared" si="136"/>
        <v>4565.7894736842109</v>
      </c>
      <c r="AD148" s="296">
        <f t="shared" si="136"/>
        <v>4564.6258503401368</v>
      </c>
      <c r="AE148" s="296">
        <f t="shared" si="136"/>
        <v>4661.8705035971225</v>
      </c>
      <c r="AF148" s="296">
        <f t="shared" si="136"/>
        <v>4544.1176470588234</v>
      </c>
      <c r="AG148" s="296">
        <f t="shared" si="136"/>
        <v>4607.6923076923076</v>
      </c>
      <c r="AH148" s="296">
        <f t="shared" si="136"/>
        <v>5418.181818181818</v>
      </c>
      <c r="AI148" s="296">
        <f t="shared" ref="AI148" si="137">+AI49/AI115*1000</f>
        <v>5470.588235294118</v>
      </c>
      <c r="AJ148" s="684">
        <f t="shared" si="116"/>
        <v>0.96723253059614045</v>
      </c>
      <c r="AK148" s="543">
        <f t="shared" si="117"/>
        <v>2.3115083479656739</v>
      </c>
      <c r="AL148" s="707"/>
    </row>
    <row r="149" spans="1:38" ht="18" customHeight="1" thickBot="1">
      <c r="B149" s="320" t="s">
        <v>12</v>
      </c>
      <c r="C149" s="320" t="s">
        <v>41</v>
      </c>
      <c r="D149" s="296">
        <f t="shared" ref="D149:AH149" si="138">+D50/D116*1000</f>
        <v>4002.4399399399399</v>
      </c>
      <c r="E149" s="296">
        <f t="shared" si="138"/>
        <v>4138.3104590629437</v>
      </c>
      <c r="F149" s="296">
        <f t="shared" si="138"/>
        <v>4452.218577348066</v>
      </c>
      <c r="G149" s="296">
        <f t="shared" si="138"/>
        <v>4387.6257105378227</v>
      </c>
      <c r="H149" s="296">
        <f t="shared" si="138"/>
        <v>4419.6923076923076</v>
      </c>
      <c r="I149" s="296">
        <f t="shared" si="138"/>
        <v>4882.4186046511632</v>
      </c>
      <c r="J149" s="296">
        <f t="shared" si="138"/>
        <v>4953.6697247706425</v>
      </c>
      <c r="K149" s="296">
        <f t="shared" si="138"/>
        <v>5179.0476190476193</v>
      </c>
      <c r="L149" s="296">
        <f t="shared" si="138"/>
        <v>5383.414634146342</v>
      </c>
      <c r="M149" s="296">
        <f t="shared" si="138"/>
        <v>5238.4520417853746</v>
      </c>
      <c r="N149" s="296">
        <f t="shared" si="138"/>
        <v>5217.3510895883774</v>
      </c>
      <c r="O149" s="296">
        <f t="shared" si="138"/>
        <v>4997.2980501392758</v>
      </c>
      <c r="P149" s="296">
        <f t="shared" si="138"/>
        <v>4885.4934060936794</v>
      </c>
      <c r="Q149" s="296">
        <f t="shared" si="138"/>
        <v>5655.5065708483708</v>
      </c>
      <c r="R149" s="296">
        <f t="shared" si="138"/>
        <v>5619.4761655316925</v>
      </c>
      <c r="S149" s="296">
        <f t="shared" si="138"/>
        <v>5937.7603687633227</v>
      </c>
      <c r="T149" s="296">
        <f t="shared" si="138"/>
        <v>6024.4671286347093</v>
      </c>
      <c r="U149" s="296">
        <f t="shared" si="138"/>
        <v>6097.4164493955905</v>
      </c>
      <c r="V149" s="296">
        <f t="shared" si="138"/>
        <v>6123.0312664456724</v>
      </c>
      <c r="W149" s="296">
        <f t="shared" si="138"/>
        <v>6262.044225990071</v>
      </c>
      <c r="X149" s="296">
        <f t="shared" si="138"/>
        <v>6528.3654231619457</v>
      </c>
      <c r="Y149" s="296">
        <f t="shared" si="138"/>
        <v>6438.0277837924077</v>
      </c>
      <c r="Z149" s="296">
        <f t="shared" si="138"/>
        <v>6192.7707210108329</v>
      </c>
      <c r="AA149" s="296">
        <f t="shared" si="138"/>
        <v>6058.2656284990235</v>
      </c>
      <c r="AB149" s="296">
        <f t="shared" si="138"/>
        <v>6280.7552198537405</v>
      </c>
      <c r="AC149" s="296">
        <f t="shared" si="138"/>
        <v>6255.7022125570229</v>
      </c>
      <c r="AD149" s="296">
        <f t="shared" si="138"/>
        <v>6524.4674941430394</v>
      </c>
      <c r="AE149" s="296">
        <f t="shared" si="138"/>
        <v>6810.7552816115058</v>
      </c>
      <c r="AF149" s="296">
        <f t="shared" si="138"/>
        <v>7287.2596750076173</v>
      </c>
      <c r="AG149" s="296">
        <f t="shared" si="138"/>
        <v>7604.0841887704892</v>
      </c>
      <c r="AH149" s="296">
        <f t="shared" si="138"/>
        <v>7759.1672760076708</v>
      </c>
      <c r="AI149" s="296">
        <f t="shared" ref="AI149" si="139">+AI50/AI116*1000</f>
        <v>8200.5443654080755</v>
      </c>
      <c r="AJ149" s="684">
        <f t="shared" si="116"/>
        <v>5.688459517623734</v>
      </c>
      <c r="AK149" s="543">
        <f t="shared" si="117"/>
        <v>2.4492972226920928</v>
      </c>
      <c r="AL149" s="707"/>
    </row>
    <row r="150" spans="1:38" ht="18" customHeight="1" thickBot="1">
      <c r="B150" s="320" t="s">
        <v>13</v>
      </c>
      <c r="C150" s="320" t="s">
        <v>42</v>
      </c>
      <c r="D150" s="296">
        <f t="shared" ref="D150:AH150" si="140">+D51/D117*1000</f>
        <v>4464.2857142857147</v>
      </c>
      <c r="E150" s="296">
        <f t="shared" si="140"/>
        <v>4502.1645021645018</v>
      </c>
      <c r="F150" s="296">
        <f t="shared" si="140"/>
        <v>4476.9874476987452</v>
      </c>
      <c r="G150" s="296">
        <f t="shared" si="140"/>
        <v>4609.375</v>
      </c>
      <c r="H150" s="296">
        <f t="shared" si="140"/>
        <v>4565.217391304348</v>
      </c>
      <c r="I150" s="296">
        <f t="shared" si="140"/>
        <v>4711.8644067796613</v>
      </c>
      <c r="J150" s="296">
        <f t="shared" si="140"/>
        <v>5054.9450549450548</v>
      </c>
      <c r="K150" s="296">
        <f t="shared" si="140"/>
        <v>5244.0944881889764</v>
      </c>
      <c r="L150" s="296">
        <f t="shared" si="140"/>
        <v>5625.5247691015957</v>
      </c>
      <c r="M150" s="296">
        <f t="shared" si="140"/>
        <v>5518.5339441899205</v>
      </c>
      <c r="N150" s="296">
        <f t="shared" si="140"/>
        <v>6235.6444066354734</v>
      </c>
      <c r="O150" s="296">
        <f t="shared" si="140"/>
        <v>5806.3192449733269</v>
      </c>
      <c r="P150" s="296">
        <f t="shared" si="140"/>
        <v>5827.6782310331682</v>
      </c>
      <c r="Q150" s="296">
        <f t="shared" si="140"/>
        <v>6100.7140172867348</v>
      </c>
      <c r="R150" s="296">
        <f t="shared" si="140"/>
        <v>5798.3128834355839</v>
      </c>
      <c r="S150" s="296">
        <f t="shared" si="140"/>
        <v>5990.6466043106957</v>
      </c>
      <c r="T150" s="296">
        <f t="shared" si="140"/>
        <v>6211.0321771834515</v>
      </c>
      <c r="U150" s="296">
        <f t="shared" si="140"/>
        <v>6080.168776371308</v>
      </c>
      <c r="V150" s="296">
        <f t="shared" si="140"/>
        <v>6440.7783417935698</v>
      </c>
      <c r="W150" s="296">
        <f t="shared" si="140"/>
        <v>6556.0344827586214</v>
      </c>
      <c r="X150" s="296">
        <f t="shared" si="140"/>
        <v>6448.3347566182747</v>
      </c>
      <c r="Y150" s="296">
        <f t="shared" si="140"/>
        <v>6481.9277108433744</v>
      </c>
      <c r="Z150" s="296">
        <f t="shared" si="140"/>
        <v>6352.8925619834718</v>
      </c>
      <c r="AA150" s="296">
        <f t="shared" si="140"/>
        <v>6650.5091649694505</v>
      </c>
      <c r="AB150" s="296">
        <f t="shared" si="140"/>
        <v>6499.8026056060007</v>
      </c>
      <c r="AC150" s="296">
        <f t="shared" si="140"/>
        <v>6311.5693012600223</v>
      </c>
      <c r="AD150" s="296">
        <f t="shared" si="140"/>
        <v>6536.1911454673227</v>
      </c>
      <c r="AE150" s="296">
        <f t="shared" si="140"/>
        <v>7174.0716180371355</v>
      </c>
      <c r="AF150" s="296">
        <f t="shared" si="140"/>
        <v>7154.3287327478047</v>
      </c>
      <c r="AG150" s="296">
        <f t="shared" si="140"/>
        <v>6817.8183894917183</v>
      </c>
      <c r="AH150" s="296">
        <f t="shared" si="140"/>
        <v>6967.8399594834145</v>
      </c>
      <c r="AI150" s="296">
        <f t="shared" ref="AI150" si="141">+AI51/AI117*1000</f>
        <v>7660.3288797533396</v>
      </c>
      <c r="AJ150" s="684">
        <f t="shared" si="116"/>
        <v>9.938358577358386</v>
      </c>
      <c r="AK150" s="543">
        <f t="shared" si="117"/>
        <v>1.684398326854053</v>
      </c>
      <c r="AL150" s="707"/>
    </row>
    <row r="151" spans="1:38" ht="18" customHeight="1" thickBot="1">
      <c r="B151" s="320" t="s">
        <v>14</v>
      </c>
      <c r="C151" s="320" t="s">
        <v>43</v>
      </c>
      <c r="D151" s="296">
        <f t="shared" ref="D151:AH151" si="142">+D52/D118*1000</f>
        <v>3535.6008222762098</v>
      </c>
      <c r="E151" s="296">
        <f t="shared" si="142"/>
        <v>3272.8641324802411</v>
      </c>
      <c r="F151" s="296">
        <f t="shared" si="142"/>
        <v>3064.9782022005397</v>
      </c>
      <c r="G151" s="296">
        <f t="shared" si="142"/>
        <v>3292.5925925925926</v>
      </c>
      <c r="H151" s="296">
        <f t="shared" si="142"/>
        <v>3204.873356845143</v>
      </c>
      <c r="I151" s="296">
        <f t="shared" si="142"/>
        <v>3233.6416581020903</v>
      </c>
      <c r="J151" s="296">
        <f t="shared" si="142"/>
        <v>3352.5127458120901</v>
      </c>
      <c r="K151" s="296">
        <f t="shared" si="142"/>
        <v>3751.1415525114153</v>
      </c>
      <c r="L151" s="296">
        <f t="shared" si="142"/>
        <v>3916.150351094589</v>
      </c>
      <c r="M151" s="296">
        <f t="shared" si="142"/>
        <v>3876.4591439688716</v>
      </c>
      <c r="N151" s="296">
        <f t="shared" si="142"/>
        <v>4024.4498777506114</v>
      </c>
      <c r="O151" s="296">
        <f t="shared" si="142"/>
        <v>4045.9110473457677</v>
      </c>
      <c r="P151" s="296">
        <f t="shared" si="142"/>
        <v>3966.2756598240471</v>
      </c>
      <c r="Q151" s="296">
        <f t="shared" si="142"/>
        <v>4203.4353193773486</v>
      </c>
      <c r="R151" s="296">
        <f t="shared" si="142"/>
        <v>4210.5263157894742</v>
      </c>
      <c r="S151" s="296">
        <f t="shared" si="142"/>
        <v>4356.3714902807778</v>
      </c>
      <c r="T151" s="296">
        <f t="shared" si="142"/>
        <v>4452.7908761925646</v>
      </c>
      <c r="U151" s="296">
        <f t="shared" si="142"/>
        <v>4646.9349296086912</v>
      </c>
      <c r="V151" s="296">
        <f t="shared" si="142"/>
        <v>4883.2159624413152</v>
      </c>
      <c r="W151" s="296">
        <f t="shared" si="142"/>
        <v>5003.323062050632</v>
      </c>
      <c r="X151" s="296">
        <f t="shared" si="142"/>
        <v>5064.6105083506036</v>
      </c>
      <c r="Y151" s="296">
        <f t="shared" si="142"/>
        <v>5129.1895185862286</v>
      </c>
      <c r="Z151" s="296">
        <f t="shared" si="142"/>
        <v>5290.4715605250367</v>
      </c>
      <c r="AA151" s="296">
        <f t="shared" si="142"/>
        <v>5526.9377613477973</v>
      </c>
      <c r="AB151" s="296">
        <f t="shared" si="142"/>
        <v>5841.3215168505449</v>
      </c>
      <c r="AC151" s="296">
        <f t="shared" si="142"/>
        <v>6005.7878209469854</v>
      </c>
      <c r="AD151" s="296">
        <f t="shared" si="142"/>
        <v>6385.534346188806</v>
      </c>
      <c r="AE151" s="296">
        <f t="shared" si="142"/>
        <v>6637.4035647778664</v>
      </c>
      <c r="AF151" s="296">
        <f t="shared" si="142"/>
        <v>6784.7996123762723</v>
      </c>
      <c r="AG151" s="296">
        <f t="shared" si="142"/>
        <v>7072.4658622931875</v>
      </c>
      <c r="AH151" s="296">
        <f t="shared" si="142"/>
        <v>7264.0399882387546</v>
      </c>
      <c r="AI151" s="296">
        <f t="shared" ref="AI151" si="143">+AI52/AI118*1000</f>
        <v>7548.0945121951227</v>
      </c>
      <c r="AJ151" s="684">
        <f t="shared" si="116"/>
        <v>3.9104207082598874</v>
      </c>
      <c r="AK151" s="543">
        <f t="shared" si="117"/>
        <v>3.9390775872416128</v>
      </c>
      <c r="AL151" s="707"/>
    </row>
    <row r="152" spans="1:38" ht="18" customHeight="1" thickBot="1">
      <c r="B152" s="320" t="s">
        <v>15</v>
      </c>
      <c r="C152" s="320" t="s">
        <v>44</v>
      </c>
      <c r="D152" s="296">
        <f t="shared" ref="D152:AH152" si="144">+D53/D119*1000</f>
        <v>3747.0308788598572</v>
      </c>
      <c r="E152" s="296">
        <f t="shared" si="144"/>
        <v>3502.1036182233447</v>
      </c>
      <c r="F152" s="296">
        <f t="shared" si="144"/>
        <v>3276.2266196801302</v>
      </c>
      <c r="G152" s="296">
        <f t="shared" si="144"/>
        <v>3037.900014747087</v>
      </c>
      <c r="H152" s="296">
        <f t="shared" si="144"/>
        <v>3075.2967962270291</v>
      </c>
      <c r="I152" s="296">
        <f t="shared" si="144"/>
        <v>3087.8839590443686</v>
      </c>
      <c r="J152" s="296">
        <f t="shared" si="144"/>
        <v>3085.9467706390915</v>
      </c>
      <c r="K152" s="296">
        <f t="shared" si="144"/>
        <v>3323.9533287577219</v>
      </c>
      <c r="L152" s="296">
        <f t="shared" si="144"/>
        <v>3561.6514785196205</v>
      </c>
      <c r="M152" s="296">
        <f t="shared" si="144"/>
        <v>3443.0507788792233</v>
      </c>
      <c r="N152" s="296">
        <f t="shared" si="144"/>
        <v>3907.3905109489051</v>
      </c>
      <c r="O152" s="296">
        <f t="shared" si="144"/>
        <v>3889.5427795382525</v>
      </c>
      <c r="P152" s="296">
        <f t="shared" si="144"/>
        <v>3981.2767877284004</v>
      </c>
      <c r="Q152" s="296">
        <f t="shared" si="144"/>
        <v>3991.7429145280071</v>
      </c>
      <c r="R152" s="296">
        <f t="shared" si="144"/>
        <v>4244.5263885687955</v>
      </c>
      <c r="S152" s="296">
        <f t="shared" si="144"/>
        <v>4450.4201680672268</v>
      </c>
      <c r="T152" s="296">
        <f t="shared" si="144"/>
        <v>4723.3082706766909</v>
      </c>
      <c r="U152" s="296">
        <f t="shared" si="144"/>
        <v>4774.2892459826953</v>
      </c>
      <c r="V152" s="296">
        <f t="shared" si="144"/>
        <v>4760.8816822903473</v>
      </c>
      <c r="W152" s="296">
        <f t="shared" si="144"/>
        <v>4770.2883075280297</v>
      </c>
      <c r="X152" s="296">
        <f t="shared" si="144"/>
        <v>4815.2028904947192</v>
      </c>
      <c r="Y152" s="296">
        <f t="shared" si="144"/>
        <v>5099.6280400572241</v>
      </c>
      <c r="Z152" s="296">
        <f t="shared" si="144"/>
        <v>5361.1178247734142</v>
      </c>
      <c r="AA152" s="296">
        <f t="shared" si="144"/>
        <v>5446.6582198289516</v>
      </c>
      <c r="AB152" s="296">
        <f t="shared" si="144"/>
        <v>5704.2356687898091</v>
      </c>
      <c r="AC152" s="296">
        <f t="shared" si="144"/>
        <v>5772.8119800332779</v>
      </c>
      <c r="AD152" s="296">
        <f t="shared" si="144"/>
        <v>5681.8404478656403</v>
      </c>
      <c r="AE152" s="296">
        <f t="shared" si="144"/>
        <v>5742.8519061583584</v>
      </c>
      <c r="AF152" s="296">
        <f t="shared" si="144"/>
        <v>6120.257611241218</v>
      </c>
      <c r="AG152" s="296">
        <f t="shared" si="144"/>
        <v>6423.5367372353676</v>
      </c>
      <c r="AH152" s="296">
        <f t="shared" si="144"/>
        <v>6389.0081580077285</v>
      </c>
      <c r="AI152" s="296">
        <f t="shared" ref="AI152" si="145">+AI53/AI119*1000</f>
        <v>6542.095914742451</v>
      </c>
      <c r="AJ152" s="684">
        <f t="shared" si="116"/>
        <v>2.3961114612578438</v>
      </c>
      <c r="AK152" s="543">
        <f t="shared" si="117"/>
        <v>2.5221819723898919</v>
      </c>
      <c r="AL152" s="707"/>
    </row>
    <row r="153" spans="1:38" ht="18" customHeight="1" thickBot="1">
      <c r="B153" s="320" t="s">
        <v>16</v>
      </c>
      <c r="C153" s="320" t="s">
        <v>45</v>
      </c>
      <c r="D153" s="296" t="s">
        <v>901</v>
      </c>
      <c r="E153" s="296" t="s">
        <v>901</v>
      </c>
      <c r="F153" s="296" t="s">
        <v>901</v>
      </c>
      <c r="G153" s="296" t="s">
        <v>901</v>
      </c>
      <c r="H153" s="296" t="s">
        <v>901</v>
      </c>
      <c r="I153" s="296" t="s">
        <v>901</v>
      </c>
      <c r="J153" s="296" t="s">
        <v>901</v>
      </c>
      <c r="K153" s="296" t="s">
        <v>901</v>
      </c>
      <c r="L153" s="296" t="s">
        <v>901</v>
      </c>
      <c r="M153" s="296" t="s">
        <v>901</v>
      </c>
      <c r="N153" s="296" t="s">
        <v>901</v>
      </c>
      <c r="O153" s="296" t="s">
        <v>901</v>
      </c>
      <c r="P153" s="296" t="s">
        <v>901</v>
      </c>
      <c r="Q153" s="296" t="s">
        <v>901</v>
      </c>
      <c r="R153" s="296" t="s">
        <v>901</v>
      </c>
      <c r="S153" s="296" t="s">
        <v>901</v>
      </c>
      <c r="T153" s="296" t="s">
        <v>901</v>
      </c>
      <c r="U153" s="296" t="s">
        <v>901</v>
      </c>
      <c r="V153" s="296" t="s">
        <v>901</v>
      </c>
      <c r="W153" s="296" t="s">
        <v>901</v>
      </c>
      <c r="X153" s="296" t="s">
        <v>901</v>
      </c>
      <c r="Y153" s="296" t="s">
        <v>901</v>
      </c>
      <c r="Z153" s="296" t="s">
        <v>901</v>
      </c>
      <c r="AA153" s="296" t="s">
        <v>901</v>
      </c>
      <c r="AB153" s="296" t="s">
        <v>901</v>
      </c>
      <c r="AC153" s="296" t="s">
        <v>901</v>
      </c>
      <c r="AD153" s="296" t="s">
        <v>901</v>
      </c>
      <c r="AE153" s="296" t="s">
        <v>901</v>
      </c>
      <c r="AF153" s="296" t="s">
        <v>901</v>
      </c>
      <c r="AG153" s="296" t="s">
        <v>901</v>
      </c>
      <c r="AH153" s="296" t="s">
        <v>901</v>
      </c>
      <c r="AI153" s="296" t="s">
        <v>901</v>
      </c>
      <c r="AJ153" s="685" t="s">
        <v>901</v>
      </c>
      <c r="AK153" s="704" t="s">
        <v>901</v>
      </c>
      <c r="AL153" s="707"/>
    </row>
    <row r="154" spans="1:38" ht="18" customHeight="1" thickBot="1">
      <c r="B154" s="320" t="s">
        <v>17</v>
      </c>
      <c r="C154" s="320" t="s">
        <v>46</v>
      </c>
      <c r="D154" s="296">
        <f t="shared" ref="D154:AH154" si="146">+D55/D121*1000</f>
        <v>5779.2260692464361</v>
      </c>
      <c r="E154" s="296">
        <f t="shared" si="146"/>
        <v>5036.2677484787018</v>
      </c>
      <c r="F154" s="296">
        <f t="shared" si="146"/>
        <v>5110.0668151447662</v>
      </c>
      <c r="G154" s="296">
        <f t="shared" si="146"/>
        <v>4938.1666666666679</v>
      </c>
      <c r="H154" s="296">
        <f t="shared" si="146"/>
        <v>4945.9230769230771</v>
      </c>
      <c r="I154" s="296">
        <f t="shared" si="146"/>
        <v>5054.9487179487178</v>
      </c>
      <c r="J154" s="296">
        <f t="shared" si="146"/>
        <v>5103.3419689119173</v>
      </c>
      <c r="K154" s="296">
        <f t="shared" si="146"/>
        <v>5233.377308707124</v>
      </c>
      <c r="L154" s="296">
        <f t="shared" si="146"/>
        <v>5469.84375</v>
      </c>
      <c r="M154" s="296">
        <f t="shared" si="146"/>
        <v>5584.3085106382969</v>
      </c>
      <c r="N154" s="296">
        <f t="shared" si="146"/>
        <v>6019.0985915492965</v>
      </c>
      <c r="O154" s="296">
        <f t="shared" si="146"/>
        <v>6190.869565217391</v>
      </c>
      <c r="P154" s="296">
        <f t="shared" si="146"/>
        <v>6282.9289940828412</v>
      </c>
      <c r="Q154" s="296">
        <f t="shared" si="146"/>
        <v>6550.6129032258059</v>
      </c>
      <c r="R154" s="296">
        <f t="shared" si="146"/>
        <v>6232.269736842105</v>
      </c>
      <c r="S154" s="296">
        <f t="shared" si="146"/>
        <v>6767.5087719298244</v>
      </c>
      <c r="T154" s="296">
        <f t="shared" si="146"/>
        <v>6880.8582089552237</v>
      </c>
      <c r="U154" s="296">
        <f t="shared" si="146"/>
        <v>6925.7518796992481</v>
      </c>
      <c r="V154" s="296">
        <f t="shared" si="146"/>
        <v>6998.0608365019016</v>
      </c>
      <c r="W154" s="296">
        <f t="shared" si="146"/>
        <v>7089.5967741935483</v>
      </c>
      <c r="X154" s="296">
        <f t="shared" si="146"/>
        <v>7049.8744769874475</v>
      </c>
      <c r="Y154" s="296">
        <f t="shared" si="146"/>
        <v>6795.5555555555557</v>
      </c>
      <c r="Z154" s="296">
        <f t="shared" si="146"/>
        <v>7109.2156862745087</v>
      </c>
      <c r="AA154" s="296">
        <f t="shared" si="146"/>
        <v>7091.04</v>
      </c>
      <c r="AB154" s="296">
        <f t="shared" si="146"/>
        <v>7355.7647058823532</v>
      </c>
      <c r="AC154" s="296">
        <f t="shared" si="146"/>
        <v>7765.32</v>
      </c>
      <c r="AD154" s="296">
        <f t="shared" si="146"/>
        <v>7861.5983606557384</v>
      </c>
      <c r="AE154" s="296">
        <f t="shared" si="146"/>
        <v>8063.5245901639346</v>
      </c>
      <c r="AF154" s="296">
        <f t="shared" si="146"/>
        <v>8154.100418410042</v>
      </c>
      <c r="AG154" s="296">
        <f t="shared" si="146"/>
        <v>8077.2839506172841</v>
      </c>
      <c r="AH154" s="296">
        <f t="shared" si="146"/>
        <v>8168.4103811841042</v>
      </c>
      <c r="AI154" s="296">
        <f t="shared" ref="AI154" si="147">+AI55/AI121*1000</f>
        <v>7405.58917764329</v>
      </c>
      <c r="AJ154" s="684">
        <f t="shared" ref="AJ154:AJ164" si="148">+(AI154/AH154-1)*100</f>
        <v>-9.3386738415832902</v>
      </c>
      <c r="AK154" s="543">
        <f t="shared" ref="AK154:AK164" si="149">100*((POWER(AI154/Y154,1/($AI$4-$Y$4)))-1)</f>
        <v>0.86336776219939626</v>
      </c>
      <c r="AL154" s="707"/>
    </row>
    <row r="155" spans="1:38" ht="18" customHeight="1" thickBot="1">
      <c r="B155" s="320" t="s">
        <v>18</v>
      </c>
      <c r="C155" s="320" t="s">
        <v>47</v>
      </c>
      <c r="D155" s="296">
        <f t="shared" ref="D155:AH155" si="150">+D56/D122*1000</f>
        <v>3823.333333333333</v>
      </c>
      <c r="E155" s="296">
        <f t="shared" si="150"/>
        <v>3925.5555555555557</v>
      </c>
      <c r="F155" s="296">
        <f t="shared" si="150"/>
        <v>4245.5555555555557</v>
      </c>
      <c r="G155" s="296">
        <f t="shared" si="150"/>
        <v>4333.333333333333</v>
      </c>
      <c r="H155" s="296">
        <f t="shared" si="150"/>
        <v>4327.7777777777783</v>
      </c>
      <c r="I155" s="296">
        <f t="shared" si="150"/>
        <v>4722.2222222222226</v>
      </c>
      <c r="J155" s="296">
        <f t="shared" si="150"/>
        <v>4833.333333333333</v>
      </c>
      <c r="K155" s="296">
        <f t="shared" si="150"/>
        <v>5111.1111111111104</v>
      </c>
      <c r="L155" s="296">
        <f t="shared" si="150"/>
        <v>5211.1111111111113</v>
      </c>
      <c r="M155" s="296">
        <f t="shared" si="150"/>
        <v>5028.146690714324</v>
      </c>
      <c r="N155" s="296">
        <f t="shared" si="150"/>
        <v>4872.5395288802829</v>
      </c>
      <c r="O155" s="296">
        <f t="shared" si="150"/>
        <v>5473.3009708737864</v>
      </c>
      <c r="P155" s="296">
        <f t="shared" si="150"/>
        <v>5293.8978829389789</v>
      </c>
      <c r="Q155" s="296">
        <f t="shared" si="150"/>
        <v>5258.8699080157694</v>
      </c>
      <c r="R155" s="296">
        <f t="shared" si="150"/>
        <v>5355.867346938775</v>
      </c>
      <c r="S155" s="296">
        <f t="shared" si="150"/>
        <v>5296.2962962962956</v>
      </c>
      <c r="T155" s="296">
        <f t="shared" si="150"/>
        <v>5506.040268456376</v>
      </c>
      <c r="U155" s="296">
        <f t="shared" si="150"/>
        <v>5376.1589403973512</v>
      </c>
      <c r="V155" s="296">
        <f t="shared" si="150"/>
        <v>5504.8275862068958</v>
      </c>
      <c r="W155" s="296">
        <f t="shared" si="150"/>
        <v>5759.0187590187588</v>
      </c>
      <c r="X155" s="296">
        <f t="shared" si="150"/>
        <v>6275.1572327044014</v>
      </c>
      <c r="Y155" s="296">
        <f t="shared" si="150"/>
        <v>6324.8811410459584</v>
      </c>
      <c r="Z155" s="296">
        <f t="shared" si="150"/>
        <v>6314.8734177215183</v>
      </c>
      <c r="AA155" s="296">
        <f t="shared" si="150"/>
        <v>6464.4549763033183</v>
      </c>
      <c r="AB155" s="296">
        <f t="shared" si="150"/>
        <v>6580</v>
      </c>
      <c r="AC155" s="296">
        <f t="shared" si="150"/>
        <v>6525.9026687598116</v>
      </c>
      <c r="AD155" s="296">
        <f t="shared" si="150"/>
        <v>6635.3846153846152</v>
      </c>
      <c r="AE155" s="296">
        <f t="shared" si="150"/>
        <v>6682.4104234527695</v>
      </c>
      <c r="AF155" s="296">
        <f t="shared" si="150"/>
        <v>6486.356340288924</v>
      </c>
      <c r="AG155" s="296">
        <f t="shared" si="150"/>
        <v>6743.4640522875816</v>
      </c>
      <c r="AH155" s="296">
        <f t="shared" si="150"/>
        <v>6880.7189542483657</v>
      </c>
      <c r="AI155" s="296">
        <f t="shared" ref="AI155" si="151">+AI56/AI122*1000</f>
        <v>6735.9454855195909</v>
      </c>
      <c r="AJ155" s="684">
        <f t="shared" si="148"/>
        <v>-2.1040456628356741</v>
      </c>
      <c r="AK155" s="543">
        <f t="shared" si="149"/>
        <v>0.63165599925494309</v>
      </c>
      <c r="AL155" s="707"/>
    </row>
    <row r="156" spans="1:38" ht="18" customHeight="1" thickBot="1">
      <c r="B156" s="320" t="s">
        <v>19</v>
      </c>
      <c r="C156" s="320" t="s">
        <v>48</v>
      </c>
      <c r="D156" s="296">
        <f t="shared" ref="D156:AH156" si="152">+D57/D123*1000</f>
        <v>5886.8022952529991</v>
      </c>
      <c r="E156" s="296">
        <f t="shared" si="152"/>
        <v>5872.9399255715043</v>
      </c>
      <c r="F156" s="296">
        <f t="shared" si="152"/>
        <v>5986.271279516749</v>
      </c>
      <c r="G156" s="296">
        <f t="shared" si="152"/>
        <v>6162.6336522228476</v>
      </c>
      <c r="H156" s="296">
        <f t="shared" si="152"/>
        <v>6239.61297666477</v>
      </c>
      <c r="I156" s="296">
        <f t="shared" si="152"/>
        <v>6356.2183455261675</v>
      </c>
      <c r="J156" s="296">
        <f t="shared" si="152"/>
        <v>6690.7654921020658</v>
      </c>
      <c r="K156" s="296">
        <f t="shared" si="152"/>
        <v>6523.8948626045403</v>
      </c>
      <c r="L156" s="296">
        <f t="shared" si="152"/>
        <v>6871.875</v>
      </c>
      <c r="M156" s="296">
        <f t="shared" si="152"/>
        <v>7117.1974522292994</v>
      </c>
      <c r="N156" s="296">
        <f t="shared" si="152"/>
        <v>7157.9634464751962</v>
      </c>
      <c r="O156" s="296">
        <f t="shared" si="152"/>
        <v>7279.9548678272076</v>
      </c>
      <c r="P156" s="296">
        <f t="shared" si="152"/>
        <v>6906.20957309185</v>
      </c>
      <c r="Q156" s="296">
        <f t="shared" si="152"/>
        <v>7138.5495961790075</v>
      </c>
      <c r="R156" s="296">
        <f t="shared" si="152"/>
        <v>7260.0932090545939</v>
      </c>
      <c r="S156" s="296">
        <f t="shared" si="152"/>
        <v>7298.4724091520866</v>
      </c>
      <c r="T156" s="296">
        <f t="shared" si="152"/>
        <v>7619.3624393624395</v>
      </c>
      <c r="U156" s="296">
        <f t="shared" si="152"/>
        <v>7468.6979865771818</v>
      </c>
      <c r="V156" s="296">
        <f t="shared" si="152"/>
        <v>7322.2810333963444</v>
      </c>
      <c r="W156" s="296">
        <f t="shared" si="152"/>
        <v>7548.8860435339311</v>
      </c>
      <c r="X156" s="296">
        <f t="shared" si="152"/>
        <v>7865.955204216074</v>
      </c>
      <c r="Y156" s="296">
        <f t="shared" si="152"/>
        <v>7879.4680851063822</v>
      </c>
      <c r="Z156" s="296">
        <f t="shared" si="152"/>
        <v>7709.8961713173267</v>
      </c>
      <c r="AA156" s="296">
        <f t="shared" si="152"/>
        <v>7769.373825923607</v>
      </c>
      <c r="AB156" s="296">
        <f t="shared" si="152"/>
        <v>7863.5714285714284</v>
      </c>
      <c r="AC156" s="296">
        <f t="shared" si="152"/>
        <v>7875.4338963308101</v>
      </c>
      <c r="AD156" s="296">
        <f t="shared" si="152"/>
        <v>8099.7770345596437</v>
      </c>
      <c r="AE156" s="296">
        <f t="shared" si="152"/>
        <v>8709.3093093093103</v>
      </c>
      <c r="AF156" s="296">
        <f t="shared" si="152"/>
        <v>9078.6082474226805</v>
      </c>
      <c r="AG156" s="296">
        <f t="shared" si="152"/>
        <v>9154.0880503144654</v>
      </c>
      <c r="AH156" s="296">
        <f t="shared" si="152"/>
        <v>9255.576800509878</v>
      </c>
      <c r="AI156" s="296">
        <f t="shared" ref="AI156" si="153">+AI57/AI123*1000</f>
        <v>9148.8095238095229</v>
      </c>
      <c r="AJ156" s="684">
        <f t="shared" si="148"/>
        <v>-1.1535453597497414</v>
      </c>
      <c r="AK156" s="543">
        <f t="shared" si="149"/>
        <v>1.5048440964777532</v>
      </c>
      <c r="AL156" s="707"/>
    </row>
    <row r="157" spans="1:38" ht="18" customHeight="1" thickBot="1">
      <c r="B157" s="320" t="s">
        <v>20</v>
      </c>
      <c r="C157" s="320" t="s">
        <v>49</v>
      </c>
      <c r="D157" s="296">
        <f t="shared" ref="D157:AH157" si="154">+D58/D124*1000</f>
        <v>3701.6574585635358</v>
      </c>
      <c r="E157" s="296">
        <f t="shared" si="154"/>
        <v>3800.6322973852111</v>
      </c>
      <c r="F157" s="296">
        <f t="shared" si="154"/>
        <v>3905.0990828303948</v>
      </c>
      <c r="G157" s="296">
        <f t="shared" si="154"/>
        <v>3948.5600434703861</v>
      </c>
      <c r="H157" s="296">
        <f t="shared" si="154"/>
        <v>4047.0135065063337</v>
      </c>
      <c r="I157" s="296">
        <f t="shared" si="154"/>
        <v>4173.0243881725146</v>
      </c>
      <c r="J157" s="296">
        <f t="shared" si="154"/>
        <v>4238.7315059066405</v>
      </c>
      <c r="K157" s="296">
        <f t="shared" si="154"/>
        <v>4185.2910963658069</v>
      </c>
      <c r="L157" s="296">
        <f t="shared" si="154"/>
        <v>4175.2662202217589</v>
      </c>
      <c r="M157" s="296">
        <f t="shared" si="154"/>
        <v>4487.6056741653529</v>
      </c>
      <c r="N157" s="296">
        <f t="shared" si="154"/>
        <v>5206.2801932367147</v>
      </c>
      <c r="O157" s="296">
        <f t="shared" si="154"/>
        <v>5517.9102980032776</v>
      </c>
      <c r="P157" s="296">
        <f t="shared" si="154"/>
        <v>5589.7583917686807</v>
      </c>
      <c r="Q157" s="296">
        <f t="shared" si="154"/>
        <v>5789.596328959633</v>
      </c>
      <c r="R157" s="296">
        <f t="shared" si="154"/>
        <v>5831.9546426247789</v>
      </c>
      <c r="S157" s="296">
        <f t="shared" si="154"/>
        <v>5826.3163803749858</v>
      </c>
      <c r="T157" s="296">
        <f t="shared" si="154"/>
        <v>5966.2128853665017</v>
      </c>
      <c r="U157" s="296">
        <f t="shared" si="154"/>
        <v>6015.443279313632</v>
      </c>
      <c r="V157" s="296">
        <f t="shared" si="154"/>
        <v>6027.3843426437579</v>
      </c>
      <c r="W157" s="296">
        <f t="shared" si="154"/>
        <v>6059.8896769109542</v>
      </c>
      <c r="X157" s="296">
        <f t="shared" si="154"/>
        <v>6114.9904268498694</v>
      </c>
      <c r="Y157" s="296">
        <f t="shared" si="154"/>
        <v>6270.7484025104768</v>
      </c>
      <c r="Z157" s="296">
        <f t="shared" si="154"/>
        <v>6462.15870225653</v>
      </c>
      <c r="AA157" s="296">
        <f t="shared" si="154"/>
        <v>6407.3192839338326</v>
      </c>
      <c r="AB157" s="296">
        <f t="shared" si="154"/>
        <v>6497.3035295867894</v>
      </c>
      <c r="AC157" s="296">
        <f t="shared" si="154"/>
        <v>6623.7783186669167</v>
      </c>
      <c r="AD157" s="296">
        <f t="shared" si="154"/>
        <v>6719.4139329838663</v>
      </c>
      <c r="AE157" s="296">
        <f t="shared" si="154"/>
        <v>6832.1556070810802</v>
      </c>
      <c r="AF157" s="296">
        <f t="shared" si="154"/>
        <v>7170.9610223882</v>
      </c>
      <c r="AG157" s="296">
        <f t="shared" si="154"/>
        <v>7215.3338294502646</v>
      </c>
      <c r="AH157" s="296">
        <f t="shared" si="154"/>
        <v>7270.608635999848</v>
      </c>
      <c r="AI157" s="296">
        <f t="shared" ref="AI157" si="155">+AI58/AI124*1000</f>
        <v>7275.2725753143632</v>
      </c>
      <c r="AJ157" s="684">
        <f t="shared" si="148"/>
        <v>6.4147852649121262E-2</v>
      </c>
      <c r="AK157" s="543">
        <f t="shared" si="149"/>
        <v>1.4969494110891546</v>
      </c>
      <c r="AL157" s="707"/>
    </row>
    <row r="158" spans="1:38" ht="18" customHeight="1" thickBot="1">
      <c r="B158" s="320" t="s">
        <v>21</v>
      </c>
      <c r="C158" s="320" t="s">
        <v>50</v>
      </c>
      <c r="D158" s="296">
        <f t="shared" ref="D158:AH158" si="156">+D59/D125*1000</f>
        <v>3473.3944904767741</v>
      </c>
      <c r="E158" s="296">
        <f t="shared" si="156"/>
        <v>3419.0188427161693</v>
      </c>
      <c r="F158" s="296">
        <f t="shared" si="156"/>
        <v>3305.2443017716409</v>
      </c>
      <c r="G158" s="296">
        <f t="shared" si="156"/>
        <v>3376.1973933207428</v>
      </c>
      <c r="H158" s="296">
        <f t="shared" si="156"/>
        <v>3397.6832888919935</v>
      </c>
      <c r="I158" s="296">
        <f t="shared" si="156"/>
        <v>3381.632002559074</v>
      </c>
      <c r="J158" s="296">
        <f t="shared" si="156"/>
        <v>3509.2419244600005</v>
      </c>
      <c r="K158" s="296">
        <f t="shared" si="156"/>
        <v>3581.4835438463178</v>
      </c>
      <c r="L158" s="296">
        <f t="shared" si="156"/>
        <v>3747.9171625803378</v>
      </c>
      <c r="M158" s="296">
        <f t="shared" si="156"/>
        <v>3816.9885851139934</v>
      </c>
      <c r="N158" s="296">
        <f t="shared" si="156"/>
        <v>3986.3868025751071</v>
      </c>
      <c r="O158" s="296">
        <f t="shared" si="156"/>
        <v>4056.4572559862099</v>
      </c>
      <c r="P158" s="296">
        <f t="shared" si="156"/>
        <v>4045.8389842637212</v>
      </c>
      <c r="Q158" s="296">
        <f t="shared" si="156"/>
        <v>4222.8014232246978</v>
      </c>
      <c r="R158" s="296">
        <f t="shared" si="156"/>
        <v>4329.689245362486</v>
      </c>
      <c r="S158" s="321">
        <f t="shared" si="156"/>
        <v>3183.3790073186151</v>
      </c>
      <c r="T158" s="296">
        <f t="shared" si="156"/>
        <v>3342.1060615253932</v>
      </c>
      <c r="U158" s="296">
        <f t="shared" si="156"/>
        <v>3262.2661806012065</v>
      </c>
      <c r="V158" s="296">
        <f t="shared" si="156"/>
        <v>3317.4880975334827</v>
      </c>
      <c r="W158" s="296">
        <f t="shared" si="156"/>
        <v>3537.6728890608374</v>
      </c>
      <c r="X158" s="296">
        <f t="shared" si="156"/>
        <v>3567.2068410669604</v>
      </c>
      <c r="Y158" s="296">
        <f t="shared" si="156"/>
        <v>3807.6316155248678</v>
      </c>
      <c r="Z158" s="296">
        <f t="shared" si="156"/>
        <v>4207.8342781637612</v>
      </c>
      <c r="AA158" s="296">
        <f t="shared" si="156"/>
        <v>4319.9888651112624</v>
      </c>
      <c r="AB158" s="296">
        <f t="shared" si="156"/>
        <v>4731.7376990835483</v>
      </c>
      <c r="AC158" s="296">
        <f t="shared" si="156"/>
        <v>5096.7761585680146</v>
      </c>
      <c r="AD158" s="296">
        <f t="shared" si="156"/>
        <v>5223.8461899619697</v>
      </c>
      <c r="AE158" s="296">
        <f t="shared" si="156"/>
        <v>5408.713827860096</v>
      </c>
      <c r="AF158" s="296">
        <f t="shared" si="156"/>
        <v>5399.2050946208392</v>
      </c>
      <c r="AG158" s="296">
        <f t="shared" si="156"/>
        <v>5618.3764825326498</v>
      </c>
      <c r="AH158" s="296">
        <f t="shared" si="156"/>
        <v>5863.2685703532961</v>
      </c>
      <c r="AI158" s="296">
        <f t="shared" ref="AI158" si="157">+AI59/AI125*1000</f>
        <v>6150.6240172955977</v>
      </c>
      <c r="AJ158" s="684">
        <f t="shared" si="148"/>
        <v>4.9009429381295933</v>
      </c>
      <c r="AK158" s="543">
        <f t="shared" si="149"/>
        <v>4.9123041921273147</v>
      </c>
      <c r="AL158" s="707"/>
    </row>
    <row r="159" spans="1:38" ht="18" customHeight="1" thickBot="1">
      <c r="B159" s="320" t="s">
        <v>22</v>
      </c>
      <c r="C159" s="320" t="s">
        <v>51</v>
      </c>
      <c r="D159" s="296">
        <f t="shared" ref="D159:AH159" si="158">+D60/D126*1000</f>
        <v>4073.6842105263154</v>
      </c>
      <c r="E159" s="296">
        <f t="shared" si="158"/>
        <v>3997.3821989528797</v>
      </c>
      <c r="F159" s="296">
        <f t="shared" si="158"/>
        <v>3971.1286089238843</v>
      </c>
      <c r="G159" s="296">
        <f t="shared" si="158"/>
        <v>3699.481865284974</v>
      </c>
      <c r="H159" s="296">
        <f t="shared" si="158"/>
        <v>3889.1820580474932</v>
      </c>
      <c r="I159" s="296">
        <f t="shared" si="158"/>
        <v>4101.5625</v>
      </c>
      <c r="J159" s="296">
        <f t="shared" si="158"/>
        <v>4271.2765957446809</v>
      </c>
      <c r="K159" s="296">
        <f t="shared" si="158"/>
        <v>4331.5649867374004</v>
      </c>
      <c r="L159" s="296">
        <f t="shared" si="158"/>
        <v>4475.8064516129034</v>
      </c>
      <c r="M159" s="296">
        <f t="shared" si="158"/>
        <v>5146.6053708583286</v>
      </c>
      <c r="N159" s="296">
        <f t="shared" si="158"/>
        <v>5635.7336089242826</v>
      </c>
      <c r="O159" s="296">
        <f t="shared" si="158"/>
        <v>5852.2902390242307</v>
      </c>
      <c r="P159" s="296">
        <f t="shared" si="158"/>
        <v>6328.69658262556</v>
      </c>
      <c r="Q159" s="296">
        <f t="shared" si="158"/>
        <v>6091.3314840499315</v>
      </c>
      <c r="R159" s="296">
        <f t="shared" si="158"/>
        <v>6097.1992854976243</v>
      </c>
      <c r="S159" s="296">
        <f t="shared" si="158"/>
        <v>6509.7729585570396</v>
      </c>
      <c r="T159" s="296">
        <f t="shared" si="158"/>
        <v>6603.4693198209861</v>
      </c>
      <c r="U159" s="296">
        <f t="shared" si="158"/>
        <v>6580.1455841937168</v>
      </c>
      <c r="V159" s="296">
        <f t="shared" si="158"/>
        <v>6870.7801525564537</v>
      </c>
      <c r="W159" s="296">
        <f t="shared" si="158"/>
        <v>7043.0680083003799</v>
      </c>
      <c r="X159" s="296">
        <f t="shared" si="158"/>
        <v>7097.6401907580994</v>
      </c>
      <c r="Y159" s="296">
        <f t="shared" si="158"/>
        <v>7136.4331473444936</v>
      </c>
      <c r="Z159" s="296">
        <f t="shared" si="158"/>
        <v>7373.6472776462624</v>
      </c>
      <c r="AA159" s="296">
        <f t="shared" si="158"/>
        <v>7204.9038294922893</v>
      </c>
      <c r="AB159" s="296">
        <f t="shared" si="158"/>
        <v>7477.6547064106398</v>
      </c>
      <c r="AC159" s="296">
        <f t="shared" si="158"/>
        <v>7450.4645235550452</v>
      </c>
      <c r="AD159" s="296">
        <f t="shared" si="158"/>
        <v>7244.0668033987695</v>
      </c>
      <c r="AE159" s="296">
        <f t="shared" si="158"/>
        <v>7245.90370028915</v>
      </c>
      <c r="AF159" s="296">
        <f t="shared" si="158"/>
        <v>7413.6832717543639</v>
      </c>
      <c r="AG159" s="296">
        <f t="shared" si="158"/>
        <v>7590.5733680570384</v>
      </c>
      <c r="AH159" s="296">
        <f t="shared" si="158"/>
        <v>7708.9151450053705</v>
      </c>
      <c r="AI159" s="296">
        <f t="shared" ref="AI159" si="159">+AI60/AI126*1000</f>
        <v>7807.9732197200237</v>
      </c>
      <c r="AJ159" s="684">
        <f t="shared" si="148"/>
        <v>1.2849807379036182</v>
      </c>
      <c r="AK159" s="543">
        <f t="shared" si="149"/>
        <v>0.90337933081698907</v>
      </c>
      <c r="AL159" s="707"/>
    </row>
    <row r="160" spans="1:38" s="13" customFormat="1" ht="18" customHeight="1" thickBot="1">
      <c r="A160" s="9"/>
      <c r="B160" s="320" t="s">
        <v>23</v>
      </c>
      <c r="C160" s="320" t="s">
        <v>52</v>
      </c>
      <c r="D160" s="296">
        <f t="shared" ref="D160:AH160" si="160">+D61/D127*1000</f>
        <v>2289.2790447582729</v>
      </c>
      <c r="E160" s="296">
        <f t="shared" si="160"/>
        <v>2173.0135214012967</v>
      </c>
      <c r="F160" s="296">
        <f t="shared" si="160"/>
        <v>2359.9207020557606</v>
      </c>
      <c r="G160" s="296">
        <f t="shared" si="160"/>
        <v>2519.3180909744988</v>
      </c>
      <c r="H160" s="296">
        <f t="shared" si="160"/>
        <v>2886.5714264205108</v>
      </c>
      <c r="I160" s="296">
        <f t="shared" si="160"/>
        <v>3047.5657526580862</v>
      </c>
      <c r="J160" s="296">
        <f t="shared" si="160"/>
        <v>3111.17381489842</v>
      </c>
      <c r="K160" s="296">
        <f t="shared" si="160"/>
        <v>3151.7441860465115</v>
      </c>
      <c r="L160" s="296">
        <f t="shared" si="160"/>
        <v>3123.8095238095239</v>
      </c>
      <c r="M160" s="296">
        <f t="shared" si="160"/>
        <v>3081.967213114754</v>
      </c>
      <c r="N160" s="296">
        <f t="shared" si="160"/>
        <v>2956.2647754137115</v>
      </c>
      <c r="O160" s="296">
        <f t="shared" si="160"/>
        <v>3185.5510960172896</v>
      </c>
      <c r="P160" s="296">
        <f t="shared" si="160"/>
        <v>3088.0872237366357</v>
      </c>
      <c r="Q160" s="296">
        <f t="shared" si="160"/>
        <v>3147.6378977587983</v>
      </c>
      <c r="R160" s="296">
        <f t="shared" si="160"/>
        <v>3207.3544433094994</v>
      </c>
      <c r="S160" s="296">
        <f t="shared" si="160"/>
        <v>3062.0155038759685</v>
      </c>
      <c r="T160" s="296">
        <f t="shared" si="160"/>
        <v>3223.8190513371073</v>
      </c>
      <c r="U160" s="296">
        <f t="shared" si="160"/>
        <v>3176.9343251319215</v>
      </c>
      <c r="V160" s="296">
        <f t="shared" si="160"/>
        <v>3272.4330883840089</v>
      </c>
      <c r="W160" s="296">
        <f t="shared" si="160"/>
        <v>3279.7744890768149</v>
      </c>
      <c r="X160" s="296">
        <f t="shared" si="160"/>
        <v>3818.0892584422195</v>
      </c>
      <c r="Y160" s="296">
        <f t="shared" si="160"/>
        <v>3482.9059829059829</v>
      </c>
      <c r="Z160" s="296">
        <f t="shared" si="160"/>
        <v>3337.9203577879075</v>
      </c>
      <c r="AA160" s="296">
        <f t="shared" si="160"/>
        <v>3392.9335272478393</v>
      </c>
      <c r="AB160" s="296">
        <f t="shared" si="160"/>
        <v>3450.8582968697406</v>
      </c>
      <c r="AC160" s="296">
        <f t="shared" si="160"/>
        <v>3343.4114386495339</v>
      </c>
      <c r="AD160" s="296">
        <f t="shared" si="160"/>
        <v>3298.6751635083015</v>
      </c>
      <c r="AE160" s="296">
        <f t="shared" si="160"/>
        <v>3230.9851965288408</v>
      </c>
      <c r="AF160" s="296">
        <f t="shared" si="160"/>
        <v>3278.8810222759453</v>
      </c>
      <c r="AG160" s="296">
        <f t="shared" si="160"/>
        <v>3216.7193537056551</v>
      </c>
      <c r="AH160" s="296">
        <f t="shared" si="160"/>
        <v>3279.7932079507973</v>
      </c>
      <c r="AI160" s="296">
        <f t="shared" ref="AI160" si="161">+AI61/AI127*1000</f>
        <v>3361.6785285146498</v>
      </c>
      <c r="AJ160" s="684">
        <f t="shared" si="148"/>
        <v>2.4966610811117063</v>
      </c>
      <c r="AK160" s="543">
        <f t="shared" si="149"/>
        <v>-0.3536390847539761</v>
      </c>
      <c r="AL160" s="708"/>
    </row>
    <row r="161" spans="2:38" ht="18" customHeight="1" thickBot="1">
      <c r="B161" s="320" t="s">
        <v>24</v>
      </c>
      <c r="C161" s="320" t="s">
        <v>53</v>
      </c>
      <c r="D161" s="296">
        <f t="shared" ref="D161:AH161" si="162">+D62/D128*1000</f>
        <v>2194.1052631578941</v>
      </c>
      <c r="E161" s="296">
        <f t="shared" si="162"/>
        <v>2557.0859419464991</v>
      </c>
      <c r="F161" s="296">
        <f t="shared" si="162"/>
        <v>2085.652173913043</v>
      </c>
      <c r="G161" s="296">
        <f t="shared" si="162"/>
        <v>2171.8166383701187</v>
      </c>
      <c r="H161" s="296">
        <f t="shared" si="162"/>
        <v>2334.5707656612526</v>
      </c>
      <c r="I161" s="296">
        <f t="shared" si="162"/>
        <v>2469.035532994923</v>
      </c>
      <c r="J161" s="296">
        <f t="shared" si="162"/>
        <v>2814.5023071852338</v>
      </c>
      <c r="K161" s="296">
        <f t="shared" si="162"/>
        <v>2863.4146341463411</v>
      </c>
      <c r="L161" s="296">
        <f t="shared" si="162"/>
        <v>2943.8907849829347</v>
      </c>
      <c r="M161" s="296">
        <f t="shared" si="162"/>
        <v>3061.9801448886496</v>
      </c>
      <c r="N161" s="296">
        <f t="shared" si="162"/>
        <v>3332.0022818026237</v>
      </c>
      <c r="O161" s="296">
        <f t="shared" si="162"/>
        <v>3461.8952948972824</v>
      </c>
      <c r="P161" s="296">
        <f t="shared" si="162"/>
        <v>3528.504072010287</v>
      </c>
      <c r="Q161" s="296">
        <f t="shared" si="162"/>
        <v>3815.3163491699179</v>
      </c>
      <c r="R161" s="296">
        <f t="shared" si="162"/>
        <v>4448.0262666965164</v>
      </c>
      <c r="S161" s="296">
        <f t="shared" si="162"/>
        <v>5020.7865635653116</v>
      </c>
      <c r="T161" s="296">
        <f t="shared" si="162"/>
        <v>5234.1125233312587</v>
      </c>
      <c r="U161" s="296">
        <f t="shared" si="162"/>
        <v>5166.5955449347102</v>
      </c>
      <c r="V161" s="296">
        <f t="shared" si="162"/>
        <v>5139.9735566328782</v>
      </c>
      <c r="W161" s="296">
        <f t="shared" si="162"/>
        <v>5067.3740053050396</v>
      </c>
      <c r="X161" s="296">
        <f t="shared" si="162"/>
        <v>5303.6448342011508</v>
      </c>
      <c r="Y161" s="296">
        <f t="shared" si="162"/>
        <v>5355.4597964609884</v>
      </c>
      <c r="Z161" s="296">
        <f t="shared" si="162"/>
        <v>5351.4682039272202</v>
      </c>
      <c r="AA161" s="296">
        <f t="shared" si="162"/>
        <v>5166.8339874053117</v>
      </c>
      <c r="AB161" s="296">
        <f t="shared" si="162"/>
        <v>5415.9866468842729</v>
      </c>
      <c r="AC161" s="296">
        <f t="shared" si="162"/>
        <v>5368.131868131868</v>
      </c>
      <c r="AD161" s="296">
        <f t="shared" si="162"/>
        <v>5824.4621661721067</v>
      </c>
      <c r="AE161" s="296">
        <f t="shared" si="162"/>
        <v>5731.9672884314987</v>
      </c>
      <c r="AF161" s="296">
        <f t="shared" si="162"/>
        <v>5956.9662155583692</v>
      </c>
      <c r="AG161" s="296">
        <f t="shared" si="162"/>
        <v>6086.6719555731852</v>
      </c>
      <c r="AH161" s="296">
        <f t="shared" si="162"/>
        <v>6194.2344521721598</v>
      </c>
      <c r="AI161" s="296">
        <f t="shared" ref="AI161" si="163">+AI62/AI128*1000</f>
        <v>6175.6837098692031</v>
      </c>
      <c r="AJ161" s="684">
        <f t="shared" si="148"/>
        <v>-0.2994840193117243</v>
      </c>
      <c r="AK161" s="543">
        <f t="shared" si="149"/>
        <v>1.43523231428202</v>
      </c>
      <c r="AL161" s="707"/>
    </row>
    <row r="162" spans="2:38" ht="18" customHeight="1" thickBot="1">
      <c r="B162" s="320" t="s">
        <v>25</v>
      </c>
      <c r="C162" s="320" t="s">
        <v>54</v>
      </c>
      <c r="D162" s="296">
        <f t="shared" ref="D162:AH162" si="164">+D63/D129*1000</f>
        <v>3631.2244897959185</v>
      </c>
      <c r="E162" s="296">
        <f t="shared" si="164"/>
        <v>3169.613034623218</v>
      </c>
      <c r="F162" s="296">
        <f t="shared" si="164"/>
        <v>3201.1556603773583</v>
      </c>
      <c r="G162" s="296">
        <f t="shared" si="164"/>
        <v>3293.8563829787231</v>
      </c>
      <c r="H162" s="296">
        <f t="shared" si="164"/>
        <v>3372.8080229226362</v>
      </c>
      <c r="I162" s="296">
        <f t="shared" si="164"/>
        <v>3403.3043478260875</v>
      </c>
      <c r="J162" s="296">
        <f t="shared" si="164"/>
        <v>3530.4923076923078</v>
      </c>
      <c r="K162" s="296">
        <f t="shared" si="164"/>
        <v>3795</v>
      </c>
      <c r="L162" s="296">
        <f t="shared" si="164"/>
        <v>4393.3584905660373</v>
      </c>
      <c r="M162" s="296">
        <f t="shared" si="164"/>
        <v>4358.8875164362271</v>
      </c>
      <c r="N162" s="296">
        <f t="shared" si="164"/>
        <v>4486.6391752577319</v>
      </c>
      <c r="O162" s="296">
        <f t="shared" si="164"/>
        <v>4928.9434846774893</v>
      </c>
      <c r="P162" s="296">
        <f t="shared" si="164"/>
        <v>4996.4375705969242</v>
      </c>
      <c r="Q162" s="296">
        <f t="shared" si="164"/>
        <v>5180.211684617896</v>
      </c>
      <c r="R162" s="296">
        <f t="shared" si="164"/>
        <v>5200.0198284836169</v>
      </c>
      <c r="S162" s="296">
        <f t="shared" si="164"/>
        <v>5398.7813475677294</v>
      </c>
      <c r="T162" s="296">
        <f t="shared" si="164"/>
        <v>5785.5636658556368</v>
      </c>
      <c r="U162" s="296">
        <f t="shared" si="164"/>
        <v>5867.0440042173013</v>
      </c>
      <c r="V162" s="296">
        <f t="shared" si="164"/>
        <v>5954.270923209664</v>
      </c>
      <c r="W162" s="296">
        <f t="shared" si="164"/>
        <v>5722.2153846153842</v>
      </c>
      <c r="X162" s="296">
        <f t="shared" si="164"/>
        <v>5580.9368328519404</v>
      </c>
      <c r="Y162" s="296">
        <f t="shared" si="164"/>
        <v>5836.8697683472838</v>
      </c>
      <c r="Z162" s="296">
        <f t="shared" si="164"/>
        <v>6226.7841644969631</v>
      </c>
      <c r="AA162" s="296">
        <f t="shared" si="164"/>
        <v>6294.5886250690237</v>
      </c>
      <c r="AB162" s="296">
        <f t="shared" si="164"/>
        <v>6504.8224769359795</v>
      </c>
      <c r="AC162" s="296">
        <f t="shared" si="164"/>
        <v>6685.1931638661499</v>
      </c>
      <c r="AD162" s="296">
        <f t="shared" si="164"/>
        <v>6826.4836739310749</v>
      </c>
      <c r="AE162" s="296">
        <f t="shared" si="164"/>
        <v>7020.8686277529641</v>
      </c>
      <c r="AF162" s="296">
        <f t="shared" si="164"/>
        <v>7074.5288183311177</v>
      </c>
      <c r="AG162" s="296">
        <f t="shared" si="164"/>
        <v>7185.2205005959477</v>
      </c>
      <c r="AH162" s="296">
        <f t="shared" si="164"/>
        <v>7518.9676362146665</v>
      </c>
      <c r="AI162" s="296">
        <f t="shared" ref="AI162" si="165">+AI63/AI129*1000</f>
        <v>7517.6147247438994</v>
      </c>
      <c r="AJ162" s="684">
        <f t="shared" si="148"/>
        <v>-1.7993314191844245E-2</v>
      </c>
      <c r="AK162" s="543">
        <f t="shared" si="149"/>
        <v>2.5628324424673776</v>
      </c>
      <c r="AL162" s="707"/>
    </row>
    <row r="163" spans="2:38" ht="18" customHeight="1" thickBot="1">
      <c r="B163" s="320" t="s">
        <v>26</v>
      </c>
      <c r="C163" s="320" t="s">
        <v>55</v>
      </c>
      <c r="D163" s="296">
        <f t="shared" ref="D163:AH163" si="166">+D64/D130*1000</f>
        <v>5766.1538461538457</v>
      </c>
      <c r="E163" s="296">
        <f t="shared" si="166"/>
        <v>5849.575785370328</v>
      </c>
      <c r="F163" s="296">
        <f t="shared" si="166"/>
        <v>5795.0281425891189</v>
      </c>
      <c r="G163" s="296">
        <f t="shared" si="166"/>
        <v>5870.9677419354839</v>
      </c>
      <c r="H163" s="296">
        <f t="shared" si="166"/>
        <v>6076.1027629665532</v>
      </c>
      <c r="I163" s="296">
        <f t="shared" si="166"/>
        <v>6133.9796172010929</v>
      </c>
      <c r="J163" s="296">
        <f t="shared" si="166"/>
        <v>5993.9317319848287</v>
      </c>
      <c r="K163" s="296">
        <f t="shared" si="166"/>
        <v>6286.983795086252</v>
      </c>
      <c r="L163" s="296">
        <f t="shared" si="166"/>
        <v>6297.1338417039187</v>
      </c>
      <c r="M163" s="296">
        <f t="shared" si="166"/>
        <v>6492.2109207708772</v>
      </c>
      <c r="N163" s="296">
        <f t="shared" si="166"/>
        <v>6901.336290119667</v>
      </c>
      <c r="O163" s="296">
        <f t="shared" si="166"/>
        <v>7037.2940518513851</v>
      </c>
      <c r="P163" s="296">
        <f t="shared" si="166"/>
        <v>7215.9743477627162</v>
      </c>
      <c r="Q163" s="296">
        <f t="shared" si="166"/>
        <v>7365.2661747667535</v>
      </c>
      <c r="R163" s="296">
        <f t="shared" si="166"/>
        <v>7536.731162498033</v>
      </c>
      <c r="S163" s="296">
        <f t="shared" si="166"/>
        <v>7608.1802204825053</v>
      </c>
      <c r="T163" s="296">
        <f t="shared" si="166"/>
        <v>7918.9895470383262</v>
      </c>
      <c r="U163" s="296">
        <f t="shared" si="166"/>
        <v>8028.0318575453011</v>
      </c>
      <c r="V163" s="296">
        <f t="shared" si="166"/>
        <v>7863.3604993930985</v>
      </c>
      <c r="W163" s="296">
        <f t="shared" si="166"/>
        <v>8021.9011300423335</v>
      </c>
      <c r="X163" s="296">
        <f t="shared" si="166"/>
        <v>8088.0469959195161</v>
      </c>
      <c r="Y163" s="296">
        <f t="shared" si="166"/>
        <v>8042.8808242782989</v>
      </c>
      <c r="Z163" s="296">
        <f t="shared" si="166"/>
        <v>8083.4899954983703</v>
      </c>
      <c r="AA163" s="296">
        <f t="shared" si="166"/>
        <v>8141.8034821460242</v>
      </c>
      <c r="AB163" s="296">
        <f t="shared" si="166"/>
        <v>8361.7051359089455</v>
      </c>
      <c r="AC163" s="296">
        <f t="shared" si="166"/>
        <v>8512.0291960457762</v>
      </c>
      <c r="AD163" s="296">
        <f t="shared" si="166"/>
        <v>8704.8805287239466</v>
      </c>
      <c r="AE163" s="296">
        <f t="shared" si="166"/>
        <v>8769.2876145433056</v>
      </c>
      <c r="AF163" s="296">
        <f t="shared" si="166"/>
        <v>8949.1731148535891</v>
      </c>
      <c r="AG163" s="296">
        <f t="shared" si="166"/>
        <v>9020.7383949949781</v>
      </c>
      <c r="AH163" s="296">
        <f t="shared" si="166"/>
        <v>9263.7508802128159</v>
      </c>
      <c r="AI163" s="296">
        <f t="shared" ref="AI163" si="167">+AI64/AI130*1000</f>
        <v>9314.1673037460278</v>
      </c>
      <c r="AJ163" s="684">
        <f t="shared" si="148"/>
        <v>0.54423336923816734</v>
      </c>
      <c r="AK163" s="543">
        <f t="shared" si="149"/>
        <v>1.4783133056878617</v>
      </c>
      <c r="AL163" s="707"/>
    </row>
    <row r="164" spans="2:38" ht="18" customHeight="1" thickBot="1">
      <c r="B164" s="320" t="s">
        <v>27</v>
      </c>
      <c r="C164" s="320" t="s">
        <v>56</v>
      </c>
      <c r="D164" s="296">
        <f t="shared" ref="D164:AH164" si="168">+D65/D131*1000</f>
        <v>6304.7146972820356</v>
      </c>
      <c r="E164" s="296">
        <f t="shared" si="168"/>
        <v>6299.212598425197</v>
      </c>
      <c r="F164" s="296">
        <f t="shared" si="168"/>
        <v>6324.110671936759</v>
      </c>
      <c r="G164" s="296">
        <f t="shared" si="168"/>
        <v>6637.6237623762372</v>
      </c>
      <c r="H164" s="296">
        <f t="shared" si="168"/>
        <v>6801.192842942346</v>
      </c>
      <c r="I164" s="296">
        <f t="shared" si="168"/>
        <v>6859.0408968237498</v>
      </c>
      <c r="J164" s="296">
        <f t="shared" si="168"/>
        <v>6937.2384937238494</v>
      </c>
      <c r="K164" s="296">
        <f t="shared" si="168"/>
        <v>7219.57557384149</v>
      </c>
      <c r="L164" s="296">
        <f t="shared" si="168"/>
        <v>7070.6856293780511</v>
      </c>
      <c r="M164" s="296">
        <f t="shared" si="168"/>
        <v>7487.7067501117572</v>
      </c>
      <c r="N164" s="296">
        <f t="shared" si="168"/>
        <v>7862.8464067637387</v>
      </c>
      <c r="O164" s="296">
        <f t="shared" si="168"/>
        <v>7850.3750029388948</v>
      </c>
      <c r="P164" s="296">
        <f t="shared" si="168"/>
        <v>8116.0138820029742</v>
      </c>
      <c r="Q164" s="296">
        <f t="shared" si="168"/>
        <v>8057.963834530593</v>
      </c>
      <c r="R164" s="296">
        <f t="shared" si="168"/>
        <v>8164.6390107698444</v>
      </c>
      <c r="S164" s="296">
        <f t="shared" si="168"/>
        <v>8206.2045663970512</v>
      </c>
      <c r="T164" s="296">
        <f t="shared" si="168"/>
        <v>8137.1233980607758</v>
      </c>
      <c r="U164" s="296">
        <f t="shared" si="168"/>
        <v>8164.110135892598</v>
      </c>
      <c r="V164" s="296">
        <f t="shared" si="168"/>
        <v>8169.5388150336448</v>
      </c>
      <c r="W164" s="296">
        <f t="shared" si="168"/>
        <v>8279.1203207046456</v>
      </c>
      <c r="X164" s="296">
        <f t="shared" si="168"/>
        <v>8211.5274271287581</v>
      </c>
      <c r="Y164" s="296">
        <f t="shared" si="168"/>
        <v>8199.0507694520365</v>
      </c>
      <c r="Z164" s="296">
        <f t="shared" si="168"/>
        <v>8280.5255694151019</v>
      </c>
      <c r="AA164" s="296">
        <f t="shared" si="168"/>
        <v>8290.7084248237607</v>
      </c>
      <c r="AB164" s="296">
        <f t="shared" si="168"/>
        <v>8517.5339202184841</v>
      </c>
      <c r="AC164" s="296">
        <f t="shared" si="168"/>
        <v>8708.9073634204269</v>
      </c>
      <c r="AD164" s="296">
        <f t="shared" si="168"/>
        <v>8776.6159695817496</v>
      </c>
      <c r="AE164" s="296">
        <f t="shared" si="168"/>
        <v>8708.4466979965382</v>
      </c>
      <c r="AF164" s="296">
        <f t="shared" si="168"/>
        <v>8817.2176968535387</v>
      </c>
      <c r="AG164" s="296">
        <f t="shared" si="168"/>
        <v>8973.3558962107636</v>
      </c>
      <c r="AH164" s="296">
        <f t="shared" si="168"/>
        <v>9108.8699080157694</v>
      </c>
      <c r="AI164" s="296">
        <f t="shared" ref="AI164" si="169">+AI65/AI131*1000</f>
        <v>9286.4485981308389</v>
      </c>
      <c r="AJ164" s="684">
        <f t="shared" si="148"/>
        <v>1.9495139562680563</v>
      </c>
      <c r="AK164" s="543">
        <f t="shared" si="149"/>
        <v>1.2531652234984314</v>
      </c>
      <c r="AL164" s="707"/>
    </row>
    <row r="165" spans="2:38" s="20" customFormat="1" ht="18" customHeight="1">
      <c r="B165" s="79" t="s">
        <v>118</v>
      </c>
      <c r="C165" s="34"/>
      <c r="D165" s="34"/>
      <c r="E165" s="34"/>
      <c r="F165" s="34"/>
      <c r="G165" s="34"/>
      <c r="H165" s="34"/>
      <c r="I165" s="34"/>
      <c r="J165" s="34"/>
      <c r="K165" s="34"/>
      <c r="L165" s="34"/>
      <c r="M165" s="34"/>
      <c r="N165" s="33"/>
      <c r="O165" s="33"/>
      <c r="P165" s="33"/>
      <c r="Q165" s="33"/>
      <c r="R165" s="21"/>
      <c r="S165" s="33"/>
      <c r="T165" s="33"/>
      <c r="U165" s="33"/>
      <c r="V165" s="33"/>
      <c r="W165" s="33"/>
      <c r="X165" s="33"/>
      <c r="Y165" s="33"/>
      <c r="Z165" s="33"/>
      <c r="AA165" s="33"/>
      <c r="AB165" s="33"/>
      <c r="AC165" s="33"/>
      <c r="AD165" s="33"/>
      <c r="AE165" s="33"/>
      <c r="AF165" s="33"/>
      <c r="AG165" s="33"/>
      <c r="AH165" s="33"/>
      <c r="AI165" s="33"/>
      <c r="AJ165" s="664"/>
      <c r="AK165" s="664"/>
      <c r="AL165" s="182"/>
    </row>
    <row r="166" spans="2:38" s="20" customFormat="1" ht="18" customHeight="1">
      <c r="B166" s="22"/>
      <c r="C166" s="34"/>
      <c r="D166" s="34"/>
      <c r="E166" s="34"/>
      <c r="F166" s="34"/>
      <c r="G166" s="34"/>
      <c r="H166" s="34"/>
      <c r="I166" s="34"/>
      <c r="J166" s="34"/>
      <c r="K166" s="34"/>
      <c r="L166" s="34"/>
      <c r="M166" s="34"/>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664"/>
      <c r="AK166" s="664"/>
      <c r="AL166" s="182"/>
    </row>
  </sheetData>
  <mergeCells count="5">
    <mergeCell ref="B2:M2"/>
    <mergeCell ref="D135:AI135"/>
    <mergeCell ref="D69:AI69"/>
    <mergeCell ref="D3:AI3"/>
    <mergeCell ref="D102:AJ102"/>
  </mergeCells>
  <pageMargins left="0.7" right="0.7" top="0.75" bottom="0.75" header="0.3" footer="0.3"/>
  <pageSetup paperSize="9" scale="5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tabColor rgb="FFE1CDD4"/>
    <pageSetUpPr fitToPage="1"/>
  </sheetPr>
  <dimension ref="A1:AS456"/>
  <sheetViews>
    <sheetView showGridLines="0" topLeftCell="B1" zoomScale="60" zoomScaleNormal="60" workbookViewId="0">
      <selection activeCell="B1" sqref="B1"/>
    </sheetView>
  </sheetViews>
  <sheetFormatPr defaultColWidth="9.28515625" defaultRowHeight="18" customHeight="1"/>
  <cols>
    <col min="1" max="1" width="24.42578125" style="9" hidden="1" customWidth="1"/>
    <col min="2" max="2" width="10" style="9" customWidth="1"/>
    <col min="3" max="3" width="6.5703125" style="9" customWidth="1"/>
    <col min="4" max="26" width="10.5703125" style="9" customWidth="1"/>
    <col min="27" max="27" width="12.28515625" style="9" customWidth="1"/>
    <col min="28" max="35" width="10.5703125" style="9" customWidth="1"/>
    <col min="36" max="36" width="15.140625" style="12" customWidth="1"/>
    <col min="37" max="37" width="23.7109375" style="9" customWidth="1"/>
    <col min="38" max="16384" width="9.28515625" style="9"/>
  </cols>
  <sheetData>
    <row r="1" spans="1:41" s="90" customFormat="1" ht="18" customHeight="1">
      <c r="D1" s="48">
        <v>9</v>
      </c>
      <c r="E1" s="48">
        <f>+D1+1</f>
        <v>10</v>
      </c>
      <c r="F1" s="48">
        <f t="shared" ref="F1:P1" si="0">+E1+1</f>
        <v>11</v>
      </c>
      <c r="G1" s="48">
        <f t="shared" si="0"/>
        <v>12</v>
      </c>
      <c r="H1" s="48">
        <f t="shared" si="0"/>
        <v>13</v>
      </c>
      <c r="I1" s="48">
        <f t="shared" si="0"/>
        <v>14</v>
      </c>
      <c r="J1" s="48">
        <f t="shared" si="0"/>
        <v>15</v>
      </c>
      <c r="K1" s="48">
        <f t="shared" si="0"/>
        <v>16</v>
      </c>
      <c r="L1" s="48">
        <f t="shared" si="0"/>
        <v>17</v>
      </c>
      <c r="M1" s="48">
        <f t="shared" si="0"/>
        <v>18</v>
      </c>
      <c r="N1" s="48">
        <f t="shared" si="0"/>
        <v>19</v>
      </c>
      <c r="O1" s="48">
        <f t="shared" si="0"/>
        <v>20</v>
      </c>
      <c r="P1" s="48">
        <f t="shared" si="0"/>
        <v>21</v>
      </c>
      <c r="Q1" s="48">
        <f t="shared" ref="Q1:AC1" si="1">+P1+1</f>
        <v>22</v>
      </c>
      <c r="R1" s="48">
        <f t="shared" si="1"/>
        <v>23</v>
      </c>
      <c r="S1" s="48">
        <f t="shared" si="1"/>
        <v>24</v>
      </c>
      <c r="T1" s="48">
        <f t="shared" si="1"/>
        <v>25</v>
      </c>
      <c r="U1" s="48">
        <f t="shared" si="1"/>
        <v>26</v>
      </c>
      <c r="V1" s="48">
        <f t="shared" si="1"/>
        <v>27</v>
      </c>
      <c r="W1" s="48">
        <f t="shared" si="1"/>
        <v>28</v>
      </c>
      <c r="X1" s="48">
        <f t="shared" si="1"/>
        <v>29</v>
      </c>
      <c r="Y1" s="48">
        <f t="shared" si="1"/>
        <v>30</v>
      </c>
      <c r="Z1" s="48">
        <f t="shared" si="1"/>
        <v>31</v>
      </c>
      <c r="AA1" s="48">
        <f t="shared" si="1"/>
        <v>32</v>
      </c>
      <c r="AB1" s="48">
        <f t="shared" si="1"/>
        <v>33</v>
      </c>
      <c r="AC1" s="48">
        <f t="shared" si="1"/>
        <v>34</v>
      </c>
      <c r="AD1" s="48">
        <f>+AC1+1</f>
        <v>35</v>
      </c>
      <c r="AE1" s="48">
        <f>+AD1+1</f>
        <v>36</v>
      </c>
      <c r="AF1" s="48">
        <f>+AE1+1</f>
        <v>37</v>
      </c>
      <c r="AG1" s="48">
        <f t="shared" ref="AG1:AI1" si="2">+AF1+1</f>
        <v>38</v>
      </c>
      <c r="AH1" s="48">
        <f t="shared" si="2"/>
        <v>39</v>
      </c>
      <c r="AI1" s="48">
        <f t="shared" si="2"/>
        <v>40</v>
      </c>
      <c r="AJ1" s="92"/>
      <c r="AO1"/>
    </row>
    <row r="2" spans="1:41" ht="18" customHeight="1">
      <c r="B2" s="59" t="s">
        <v>243</v>
      </c>
      <c r="C2" s="11"/>
      <c r="D2" s="11"/>
      <c r="E2" s="11"/>
      <c r="F2" s="11"/>
      <c r="G2" s="11"/>
      <c r="H2" s="11"/>
      <c r="I2" s="11"/>
      <c r="J2" s="11"/>
      <c r="K2" s="11"/>
      <c r="L2" s="11"/>
      <c r="M2" s="11"/>
    </row>
    <row r="3" spans="1:41" ht="18" customHeight="1">
      <c r="B3" s="9" t="s">
        <v>119</v>
      </c>
      <c r="C3" s="11"/>
      <c r="D3" s="11"/>
      <c r="E3" s="11"/>
      <c r="F3" s="11"/>
      <c r="G3" s="11"/>
      <c r="H3" s="11"/>
      <c r="I3" s="11"/>
      <c r="J3" s="11"/>
      <c r="K3" s="11"/>
      <c r="L3" s="11"/>
      <c r="M3" s="11"/>
    </row>
    <row r="4" spans="1:41" ht="18" customHeight="1">
      <c r="B4" s="215"/>
      <c r="C4" s="211"/>
      <c r="D4" s="771" t="s">
        <v>243</v>
      </c>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3"/>
      <c r="AJ4" s="516" t="s">
        <v>58</v>
      </c>
      <c r="AK4" s="255" t="s">
        <v>1066</v>
      </c>
      <c r="AL4" s="10"/>
    </row>
    <row r="5" spans="1:41" ht="18" customHeight="1" thickBot="1">
      <c r="B5" s="215"/>
      <c r="C5" s="216"/>
      <c r="D5" s="229">
        <v>1990</v>
      </c>
      <c r="E5" s="203">
        <v>1991</v>
      </c>
      <c r="F5" s="229">
        <v>1992</v>
      </c>
      <c r="G5" s="203">
        <v>1993</v>
      </c>
      <c r="H5" s="229">
        <v>1994</v>
      </c>
      <c r="I5" s="203">
        <v>1995</v>
      </c>
      <c r="J5" s="229">
        <v>1996</v>
      </c>
      <c r="K5" s="203">
        <v>1997</v>
      </c>
      <c r="L5" s="229">
        <v>1998</v>
      </c>
      <c r="M5" s="203">
        <v>1999</v>
      </c>
      <c r="N5" s="229">
        <v>2000</v>
      </c>
      <c r="O5" s="212">
        <v>2001</v>
      </c>
      <c r="P5" s="203">
        <v>2002</v>
      </c>
      <c r="Q5" s="212">
        <v>2003</v>
      </c>
      <c r="R5" s="203">
        <v>2004</v>
      </c>
      <c r="S5" s="212">
        <v>2005</v>
      </c>
      <c r="T5" s="203">
        <v>2006</v>
      </c>
      <c r="U5" s="212">
        <v>2007</v>
      </c>
      <c r="V5" s="203">
        <v>2008</v>
      </c>
      <c r="W5" s="212">
        <v>2009</v>
      </c>
      <c r="X5" s="203">
        <v>2010</v>
      </c>
      <c r="Y5" s="212">
        <v>2011</v>
      </c>
      <c r="Z5" s="203">
        <v>2012</v>
      </c>
      <c r="AA5" s="229">
        <v>2013</v>
      </c>
      <c r="AB5" s="229">
        <v>2014</v>
      </c>
      <c r="AC5" s="229">
        <v>2015</v>
      </c>
      <c r="AD5" s="229">
        <v>2016</v>
      </c>
      <c r="AE5" s="229">
        <v>2017</v>
      </c>
      <c r="AF5" s="229">
        <v>2018</v>
      </c>
      <c r="AG5" s="375">
        <v>2019</v>
      </c>
      <c r="AH5" s="229">
        <v>2020</v>
      </c>
      <c r="AI5" s="379">
        <v>2021</v>
      </c>
      <c r="AJ5" s="214" t="s">
        <v>868</v>
      </c>
      <c r="AK5" s="213" t="s">
        <v>881</v>
      </c>
      <c r="AL5" s="10"/>
    </row>
    <row r="6" spans="1:41" ht="18" customHeight="1" thickBot="1">
      <c r="B6" s="235" t="s">
        <v>373</v>
      </c>
      <c r="C6" s="235"/>
      <c r="D6" s="327">
        <f>IF(COUNT(D7:D33)=26,SUM(D7:D33),"N.A.")</f>
        <v>36727.363522515501</v>
      </c>
      <c r="E6" s="327">
        <f t="shared" ref="E6:AI6" si="3">IF(COUNT(E7:E33)=26,SUM(E7:E33),"N.A.")</f>
        <v>37624.604364089661</v>
      </c>
      <c r="F6" s="327">
        <f t="shared" si="3"/>
        <v>37175.721913029171</v>
      </c>
      <c r="G6" s="327">
        <f t="shared" si="3"/>
        <v>36484.117203177528</v>
      </c>
      <c r="H6" s="327">
        <f t="shared" si="3"/>
        <v>36823.332256461705</v>
      </c>
      <c r="I6" s="327">
        <f t="shared" si="3"/>
        <v>37412.079499775464</v>
      </c>
      <c r="J6" s="327">
        <f t="shared" si="3"/>
        <v>37877.257718919398</v>
      </c>
      <c r="K6" s="327">
        <f t="shared" si="3"/>
        <v>37843.938382398563</v>
      </c>
      <c r="L6" s="327">
        <f t="shared" si="3"/>
        <v>38420.527323412905</v>
      </c>
      <c r="M6" s="327">
        <f t="shared" si="3"/>
        <v>38594.010464279891</v>
      </c>
      <c r="N6" s="327">
        <f t="shared" si="3"/>
        <v>38246.797127473168</v>
      </c>
      <c r="O6" s="327">
        <f t="shared" si="3"/>
        <v>39149.1509717269</v>
      </c>
      <c r="P6" s="327">
        <f t="shared" si="3"/>
        <v>39111.228015534231</v>
      </c>
      <c r="Q6" s="327">
        <f t="shared" si="3"/>
        <v>39757.108709932036</v>
      </c>
      <c r="R6" s="327">
        <f t="shared" si="3"/>
        <v>39395.460000643638</v>
      </c>
      <c r="S6" s="327">
        <f t="shared" si="3"/>
        <v>39880.421292696876</v>
      </c>
      <c r="T6" s="327">
        <f t="shared" si="3"/>
        <v>39732.978473289171</v>
      </c>
      <c r="U6" s="327">
        <f t="shared" si="3"/>
        <v>39293.598241794207</v>
      </c>
      <c r="V6" s="327">
        <f t="shared" si="3"/>
        <v>39043.461247575266</v>
      </c>
      <c r="W6" s="327" t="str">
        <f t="shared" si="3"/>
        <v>N.A.</v>
      </c>
      <c r="X6" s="327">
        <f t="shared" si="3"/>
        <v>39009.531945763527</v>
      </c>
      <c r="Y6" s="327">
        <f t="shared" si="3"/>
        <v>38821.693801984686</v>
      </c>
      <c r="Z6" s="327">
        <f t="shared" si="3"/>
        <v>38781.64717931232</v>
      </c>
      <c r="AA6" s="327">
        <f t="shared" si="3"/>
        <v>38674.108353584372</v>
      </c>
      <c r="AB6" s="327">
        <f t="shared" si="3"/>
        <v>38234.043187325165</v>
      </c>
      <c r="AC6" s="327">
        <f t="shared" si="3"/>
        <v>38584.738916573326</v>
      </c>
      <c r="AD6" s="327">
        <f t="shared" si="3"/>
        <v>38658.86822568324</v>
      </c>
      <c r="AE6" s="327">
        <f t="shared" si="3"/>
        <v>38333.34825834231</v>
      </c>
      <c r="AF6" s="327">
        <f t="shared" si="3"/>
        <v>37972.355520312994</v>
      </c>
      <c r="AG6" s="327">
        <f t="shared" si="3"/>
        <v>37801.577756188541</v>
      </c>
      <c r="AH6" s="327">
        <f t="shared" si="3"/>
        <v>38192.38279228568</v>
      </c>
      <c r="AI6" s="327">
        <f t="shared" si="3"/>
        <v>37578.896213807908</v>
      </c>
      <c r="AJ6" s="328">
        <f>+(AI6/AH6-1)*100</f>
        <v>-1.6063061103422149</v>
      </c>
      <c r="AK6" s="542">
        <f>100*((POWER(AI6/Y6,1/($AF$5-$V$5)))-1)</f>
        <v>-0.32483712958905064</v>
      </c>
      <c r="AL6" s="10"/>
    </row>
    <row r="7" spans="1:41" ht="18" customHeight="1" thickBot="1">
      <c r="A7" s="9" t="str">
        <f>+CONCATENATE(C7,"_D0110_PRO")</f>
        <v>BE_D0110_PRO</v>
      </c>
      <c r="B7" s="320" t="s">
        <v>3</v>
      </c>
      <c r="C7" s="320" t="s">
        <v>30</v>
      </c>
      <c r="D7" s="296">
        <v>1088.2</v>
      </c>
      <c r="E7" s="296">
        <v>1101.3</v>
      </c>
      <c r="F7" s="296">
        <v>1220.3</v>
      </c>
      <c r="G7" s="296">
        <v>1187.7</v>
      </c>
      <c r="H7" s="296">
        <v>1169.4000000000001</v>
      </c>
      <c r="I7" s="296">
        <v>1184.5</v>
      </c>
      <c r="J7" s="296">
        <v>1248.2</v>
      </c>
      <c r="K7" s="296">
        <v>1236.76</v>
      </c>
      <c r="L7" s="296">
        <v>1254.43</v>
      </c>
      <c r="M7" s="296">
        <v>1193.5</v>
      </c>
      <c r="N7" s="296">
        <v>1243.3699999999999</v>
      </c>
      <c r="O7" s="296">
        <v>1273.1300000000001</v>
      </c>
      <c r="P7" s="296">
        <v>1224.58</v>
      </c>
      <c r="Q7" s="296">
        <v>1276.27</v>
      </c>
      <c r="R7" s="296">
        <v>1316.38</v>
      </c>
      <c r="S7" s="296">
        <v>1326.24</v>
      </c>
      <c r="T7" s="296">
        <v>1413.96</v>
      </c>
      <c r="U7" s="296">
        <v>1398.08</v>
      </c>
      <c r="V7" s="296">
        <v>1412.92</v>
      </c>
      <c r="W7" s="296">
        <v>1404.6431965224901</v>
      </c>
      <c r="X7" s="296">
        <v>1422.4</v>
      </c>
      <c r="Y7" s="296">
        <v>1388.31</v>
      </c>
      <c r="Z7" s="296">
        <v>1451.49</v>
      </c>
      <c r="AA7" s="296">
        <v>1503.66</v>
      </c>
      <c r="AB7" s="296">
        <v>1473.78</v>
      </c>
      <c r="AC7" s="296">
        <v>1533.5</v>
      </c>
      <c r="AD7" s="296">
        <v>1536.34</v>
      </c>
      <c r="AE7" s="296">
        <v>1513.8</v>
      </c>
      <c r="AF7" s="296">
        <v>1580.05</v>
      </c>
      <c r="AG7" s="296">
        <v>1593.87</v>
      </c>
      <c r="AH7" s="296">
        <v>1612.39</v>
      </c>
      <c r="AI7" s="296">
        <v>1601.21</v>
      </c>
      <c r="AJ7" s="208">
        <f t="shared" ref="AJ7:AJ33" si="4">+(AI7/AH7-1)*100</f>
        <v>-0.69338063371765513</v>
      </c>
      <c r="AK7" s="543">
        <f t="shared" ref="AK7:AK33" si="5">100*((POWER(AI7/Y7,1/($AF$5-$V$5)))-1)</f>
        <v>1.4369504179709836</v>
      </c>
      <c r="AL7" s="10"/>
    </row>
    <row r="8" spans="1:41" ht="18" customHeight="1" thickBot="1">
      <c r="A8" s="9" t="str">
        <f t="shared" ref="A8:A33" si="6">+CONCATENATE(C8,"_D0110_PRO")</f>
        <v>BG_D0110_PRO</v>
      </c>
      <c r="B8" s="320" t="s">
        <v>4</v>
      </c>
      <c r="C8" s="320" t="s">
        <v>31</v>
      </c>
      <c r="D8" s="296">
        <v>843.6072311642954</v>
      </c>
      <c r="E8" s="296">
        <v>577.44926594130266</v>
      </c>
      <c r="F8" s="296">
        <v>499.99834619661766</v>
      </c>
      <c r="G8" s="296">
        <v>377.37763343569918</v>
      </c>
      <c r="H8" s="296">
        <v>350.36108358866062</v>
      </c>
      <c r="I8" s="296">
        <v>311.69898065801311</v>
      </c>
      <c r="J8" s="296">
        <v>325.33541977751912</v>
      </c>
      <c r="K8" s="296">
        <v>246.26066518311367</v>
      </c>
      <c r="L8" s="296">
        <v>173.14007753657944</v>
      </c>
      <c r="M8" s="296">
        <v>163.4902413760183</v>
      </c>
      <c r="N8" s="296">
        <v>189.07999999999998</v>
      </c>
      <c r="O8" s="296">
        <v>205.00000000000003</v>
      </c>
      <c r="P8" s="296">
        <v>178.5</v>
      </c>
      <c r="Q8" s="296">
        <v>173.7</v>
      </c>
      <c r="R8" s="296">
        <v>186</v>
      </c>
      <c r="S8" s="296">
        <v>202</v>
      </c>
      <c r="T8" s="296">
        <v>200.12</v>
      </c>
      <c r="U8" s="296">
        <v>197.93</v>
      </c>
      <c r="V8" s="296">
        <v>204.49</v>
      </c>
      <c r="W8" s="296">
        <v>217.28</v>
      </c>
      <c r="X8" s="296">
        <v>224.95</v>
      </c>
      <c r="Y8" s="296">
        <v>201.46</v>
      </c>
      <c r="Z8" s="296">
        <v>213.3</v>
      </c>
      <c r="AA8" s="296">
        <v>208.58</v>
      </c>
      <c r="AB8" s="296">
        <v>202.05</v>
      </c>
      <c r="AC8" s="324">
        <v>217.97</v>
      </c>
      <c r="AD8" s="296">
        <v>215.62</v>
      </c>
      <c r="AE8" s="296">
        <v>239.99</v>
      </c>
      <c r="AF8" s="296">
        <v>225.68</v>
      </c>
      <c r="AG8" s="296">
        <v>242.57999999999998</v>
      </c>
      <c r="AH8" s="296">
        <v>250.34</v>
      </c>
      <c r="AI8" s="296">
        <v>255.6</v>
      </c>
      <c r="AJ8" s="208">
        <f t="shared" si="4"/>
        <v>2.1011424462730632</v>
      </c>
      <c r="AK8" s="543">
        <f t="shared" si="5"/>
        <v>2.4087822601331021</v>
      </c>
      <c r="AL8" s="10"/>
    </row>
    <row r="9" spans="1:41" ht="18" customHeight="1" thickBot="1">
      <c r="A9" s="9" t="str">
        <f t="shared" si="6"/>
        <v>CZ_D0110_PRO</v>
      </c>
      <c r="B9" s="320" t="s">
        <v>340</v>
      </c>
      <c r="C9" s="320" t="s">
        <v>32</v>
      </c>
      <c r="D9" s="296">
        <v>1019.5764493958358</v>
      </c>
      <c r="E9" s="296">
        <v>1002.9510099209512</v>
      </c>
      <c r="F9" s="296">
        <v>751.35812717798456</v>
      </c>
      <c r="G9" s="296">
        <v>636.95194745715821</v>
      </c>
      <c r="H9" s="296">
        <v>602.56019279952477</v>
      </c>
      <c r="I9" s="296">
        <v>581.92340741909493</v>
      </c>
      <c r="J9" s="296">
        <v>615.03734702864722</v>
      </c>
      <c r="K9" s="296">
        <v>639.40038421722477</v>
      </c>
      <c r="L9" s="296">
        <v>691.70224752424315</v>
      </c>
      <c r="M9" s="296">
        <v>678.21124813557788</v>
      </c>
      <c r="N9" s="296">
        <v>637.78382823033098</v>
      </c>
      <c r="O9" s="296">
        <v>653.5363434947642</v>
      </c>
      <c r="P9" s="296">
        <v>688.77</v>
      </c>
      <c r="Q9" s="296">
        <v>664.74</v>
      </c>
      <c r="R9" s="296">
        <v>719.1</v>
      </c>
      <c r="S9" s="296">
        <v>783</v>
      </c>
      <c r="T9" s="296">
        <v>864.7</v>
      </c>
      <c r="U9" s="296">
        <v>913.09</v>
      </c>
      <c r="V9" s="296">
        <v>915.56</v>
      </c>
      <c r="W9" s="296">
        <v>941.32</v>
      </c>
      <c r="X9" s="296">
        <v>910.49</v>
      </c>
      <c r="Y9" s="296">
        <v>921.24</v>
      </c>
      <c r="Z9" s="296">
        <v>870.5</v>
      </c>
      <c r="AA9" s="296">
        <v>856.32</v>
      </c>
      <c r="AB9" s="296">
        <v>898.41</v>
      </c>
      <c r="AC9" s="296">
        <v>926.08</v>
      </c>
      <c r="AD9" s="296">
        <v>898.2</v>
      </c>
      <c r="AE9" s="296">
        <v>928.07</v>
      </c>
      <c r="AF9" s="296">
        <v>891.59</v>
      </c>
      <c r="AG9" s="296">
        <v>913.76</v>
      </c>
      <c r="AH9" s="296">
        <v>917.06</v>
      </c>
      <c r="AI9" s="296">
        <v>910.61</v>
      </c>
      <c r="AJ9" s="208">
        <f t="shared" si="4"/>
        <v>-0.70333456916668036</v>
      </c>
      <c r="AK9" s="543">
        <f t="shared" si="5"/>
        <v>-0.11599151794671192</v>
      </c>
      <c r="AL9" s="10"/>
    </row>
    <row r="10" spans="1:41" ht="18" customHeight="1" thickBot="1">
      <c r="A10" s="9" t="str">
        <f t="shared" si="6"/>
        <v>DK_D0110_PRO</v>
      </c>
      <c r="B10" s="320" t="s">
        <v>5</v>
      </c>
      <c r="C10" s="320" t="s">
        <v>33</v>
      </c>
      <c r="D10" s="296">
        <v>742</v>
      </c>
      <c r="E10" s="296">
        <v>744</v>
      </c>
      <c r="F10" s="296">
        <v>744</v>
      </c>
      <c r="G10" s="296">
        <v>725</v>
      </c>
      <c r="H10" s="296">
        <v>738</v>
      </c>
      <c r="I10" s="296">
        <v>756</v>
      </c>
      <c r="J10" s="296">
        <v>751</v>
      </c>
      <c r="K10" s="296">
        <v>744</v>
      </c>
      <c r="L10" s="296">
        <v>753</v>
      </c>
      <c r="M10" s="296">
        <v>756</v>
      </c>
      <c r="N10" s="296">
        <v>757</v>
      </c>
      <c r="O10" s="296">
        <v>765.4</v>
      </c>
      <c r="P10" s="296">
        <v>779.9</v>
      </c>
      <c r="Q10" s="296">
        <v>781.3</v>
      </c>
      <c r="R10" s="296">
        <v>781.1</v>
      </c>
      <c r="S10" s="296">
        <v>757.8</v>
      </c>
      <c r="T10" s="296">
        <v>785.1</v>
      </c>
      <c r="U10" s="296">
        <v>809.4</v>
      </c>
      <c r="V10" s="296">
        <v>800.1</v>
      </c>
      <c r="W10" s="296">
        <v>784.5</v>
      </c>
      <c r="X10" s="296">
        <v>774.1</v>
      </c>
      <c r="Y10" s="296">
        <v>780.4</v>
      </c>
      <c r="Z10" s="296">
        <v>795</v>
      </c>
      <c r="AA10" s="296">
        <v>767.7</v>
      </c>
      <c r="AB10" s="296">
        <v>802</v>
      </c>
      <c r="AC10" s="296">
        <v>825</v>
      </c>
      <c r="AD10" s="296">
        <v>829.6</v>
      </c>
      <c r="AE10" s="296">
        <v>835.2</v>
      </c>
      <c r="AF10" s="296">
        <v>827.7</v>
      </c>
      <c r="AG10" s="296">
        <v>780.4</v>
      </c>
      <c r="AH10" s="296">
        <v>786</v>
      </c>
      <c r="AI10" s="296">
        <v>772.9</v>
      </c>
      <c r="AJ10" s="208">
        <f t="shared" si="4"/>
        <v>-1.6666666666666718</v>
      </c>
      <c r="AK10" s="543">
        <f t="shared" si="5"/>
        <v>-9.6522733173920461E-2</v>
      </c>
      <c r="AL10" s="10"/>
    </row>
    <row r="11" spans="1:41" ht="18" customHeight="1" thickBot="1">
      <c r="A11" s="9" t="str">
        <f t="shared" si="6"/>
        <v>DE_D0110_PRO</v>
      </c>
      <c r="B11" s="320" t="s">
        <v>28</v>
      </c>
      <c r="C11" s="320" t="s">
        <v>34</v>
      </c>
      <c r="D11" s="296">
        <v>6461.6</v>
      </c>
      <c r="E11" s="296">
        <v>7665.6</v>
      </c>
      <c r="F11" s="296">
        <v>8011.7</v>
      </c>
      <c r="G11" s="296">
        <v>7901.2</v>
      </c>
      <c r="H11" s="296">
        <v>8200.2999999999993</v>
      </c>
      <c r="I11" s="296">
        <v>8463.2000000000007</v>
      </c>
      <c r="J11" s="296">
        <v>8624.6</v>
      </c>
      <c r="K11" s="296">
        <v>8714</v>
      </c>
      <c r="L11" s="296">
        <v>8719</v>
      </c>
      <c r="M11" s="296">
        <v>8832</v>
      </c>
      <c r="N11" s="296">
        <v>8719</v>
      </c>
      <c r="O11" s="296">
        <v>8956.5499999999993</v>
      </c>
      <c r="P11" s="296">
        <v>8982.4500000000007</v>
      </c>
      <c r="Q11" s="296">
        <v>9394.64</v>
      </c>
      <c r="R11" s="296">
        <v>9415.17</v>
      </c>
      <c r="S11" s="296">
        <v>9510.7000000000007</v>
      </c>
      <c r="T11" s="296">
        <v>9640.49</v>
      </c>
      <c r="U11" s="296">
        <v>8838.02</v>
      </c>
      <c r="V11" s="296">
        <v>8808.23</v>
      </c>
      <c r="W11" s="296">
        <v>8963.3700000000008</v>
      </c>
      <c r="X11" s="296">
        <v>8983.6299999999992</v>
      </c>
      <c r="Y11" s="296">
        <v>8971.08</v>
      </c>
      <c r="Z11" s="296">
        <v>8915.1</v>
      </c>
      <c r="AA11" s="321">
        <v>8591.9</v>
      </c>
      <c r="AB11" s="296">
        <v>8519.2900000000009</v>
      </c>
      <c r="AC11" s="296">
        <v>8621.64</v>
      </c>
      <c r="AD11" s="296">
        <v>8685.5499999999993</v>
      </c>
      <c r="AE11" s="296">
        <v>8407.65</v>
      </c>
      <c r="AF11" s="296">
        <v>8234.24</v>
      </c>
      <c r="AG11" s="296">
        <v>8358.17</v>
      </c>
      <c r="AH11" s="296">
        <v>8356.43</v>
      </c>
      <c r="AI11" s="296">
        <v>7921.01</v>
      </c>
      <c r="AJ11" s="208">
        <f t="shared" si="4"/>
        <v>-5.2105983057358252</v>
      </c>
      <c r="AK11" s="543">
        <f t="shared" si="5"/>
        <v>-1.2371569757138934</v>
      </c>
      <c r="AL11" s="10"/>
    </row>
    <row r="12" spans="1:41" ht="18" customHeight="1" thickBot="1">
      <c r="A12" s="9" t="str">
        <f t="shared" si="6"/>
        <v>EE_D0110_PRO</v>
      </c>
      <c r="B12" s="320" t="s">
        <v>6</v>
      </c>
      <c r="C12" s="320" t="s">
        <v>35</v>
      </c>
      <c r="D12" s="296">
        <v>213.87865308009353</v>
      </c>
      <c r="E12" s="296">
        <v>192.78116416458789</v>
      </c>
      <c r="F12" s="296">
        <v>120.0501864176295</v>
      </c>
      <c r="G12" s="296">
        <v>74.783246953827856</v>
      </c>
      <c r="H12" s="296">
        <v>76.423402992288132</v>
      </c>
      <c r="I12" s="296">
        <v>72.059963436928697</v>
      </c>
      <c r="J12" s="296">
        <v>80.285374771480818</v>
      </c>
      <c r="K12" s="296">
        <v>99.027239488117004</v>
      </c>
      <c r="L12" s="296">
        <v>134</v>
      </c>
      <c r="M12" s="296">
        <v>116.2</v>
      </c>
      <c r="N12" s="296">
        <v>102.7</v>
      </c>
      <c r="O12" s="296">
        <v>109.60000000000001</v>
      </c>
      <c r="P12" s="296">
        <v>118.69999999999999</v>
      </c>
      <c r="Q12" s="296">
        <v>138.6</v>
      </c>
      <c r="R12" s="296">
        <v>136.4</v>
      </c>
      <c r="S12" s="296">
        <v>150.1</v>
      </c>
      <c r="T12" s="296">
        <v>156.19999999999999</v>
      </c>
      <c r="U12" s="296">
        <v>160.19999999999999</v>
      </c>
      <c r="V12" s="296">
        <v>153.30000000000001</v>
      </c>
      <c r="W12" s="296">
        <v>161.96</v>
      </c>
      <c r="X12" s="296">
        <v>177.22000000000003</v>
      </c>
      <c r="Y12" s="296">
        <v>166.69</v>
      </c>
      <c r="Z12" s="296">
        <v>159.54</v>
      </c>
      <c r="AA12" s="296">
        <v>165.98</v>
      </c>
      <c r="AB12" s="296">
        <v>162.86000000000001</v>
      </c>
      <c r="AC12" s="296">
        <v>164.5</v>
      </c>
      <c r="AD12" s="296">
        <v>172.58</v>
      </c>
      <c r="AE12" s="324">
        <v>175.9</v>
      </c>
      <c r="AF12" s="324">
        <v>181.13</v>
      </c>
      <c r="AG12" s="324">
        <v>183.80999999999997</v>
      </c>
      <c r="AH12" s="324">
        <v>182.39</v>
      </c>
      <c r="AI12" s="324">
        <v>184.42999999999998</v>
      </c>
      <c r="AJ12" s="208">
        <f t="shared" si="4"/>
        <v>1.1184823729371018</v>
      </c>
      <c r="AK12" s="543">
        <f t="shared" si="5"/>
        <v>1.016473223256531</v>
      </c>
      <c r="AL12" s="10"/>
    </row>
    <row r="13" spans="1:41" ht="18" customHeight="1" thickBot="1">
      <c r="A13" s="9" t="str">
        <f t="shared" si="6"/>
        <v>IE_D0110_PRO</v>
      </c>
      <c r="B13" s="320" t="s">
        <v>7</v>
      </c>
      <c r="C13" s="320" t="s">
        <v>36</v>
      </c>
      <c r="D13" s="296">
        <v>554.20000000000005</v>
      </c>
      <c r="E13" s="296">
        <v>528.29999999999995</v>
      </c>
      <c r="F13" s="296">
        <v>541.70000000000005</v>
      </c>
      <c r="G13" s="296">
        <v>553.79999999999995</v>
      </c>
      <c r="H13" s="296">
        <v>601.6</v>
      </c>
      <c r="I13" s="296">
        <v>604.6</v>
      </c>
      <c r="J13" s="296">
        <v>611</v>
      </c>
      <c r="K13" s="296">
        <v>608.70000000000005</v>
      </c>
      <c r="L13" s="296">
        <v>618.1</v>
      </c>
      <c r="M13" s="296">
        <v>604</v>
      </c>
      <c r="N13" s="296">
        <v>602.79999999999995</v>
      </c>
      <c r="O13" s="296">
        <v>608.70000000000005</v>
      </c>
      <c r="P13" s="296">
        <v>606.1</v>
      </c>
      <c r="Q13" s="296">
        <v>601.6</v>
      </c>
      <c r="R13" s="296">
        <v>589.5</v>
      </c>
      <c r="S13" s="296">
        <v>591.56999999999994</v>
      </c>
      <c r="T13" s="296">
        <v>596.82000000000005</v>
      </c>
      <c r="U13" s="296">
        <v>603.76999999999987</v>
      </c>
      <c r="V13" s="296">
        <v>582.6</v>
      </c>
      <c r="W13" s="296"/>
      <c r="X13" s="296">
        <v>556.20000000000005</v>
      </c>
      <c r="Y13" s="296">
        <v>560.22</v>
      </c>
      <c r="Z13" s="296">
        <v>550.77</v>
      </c>
      <c r="AA13" s="296">
        <v>539.72</v>
      </c>
      <c r="AB13" s="324">
        <v>538.46</v>
      </c>
      <c r="AC13" s="324">
        <v>569.36</v>
      </c>
      <c r="AD13" s="324">
        <v>573.4</v>
      </c>
      <c r="AE13" s="296">
        <v>592.9</v>
      </c>
      <c r="AF13" s="296">
        <v>594.20000000000005</v>
      </c>
      <c r="AG13" s="296">
        <v>611.20000000000005</v>
      </c>
      <c r="AH13" s="296">
        <v>607.20000000000005</v>
      </c>
      <c r="AI13" s="296">
        <v>580</v>
      </c>
      <c r="AJ13" s="208">
        <f t="shared" si="4"/>
        <v>-4.4795783926218746</v>
      </c>
      <c r="AK13" s="543">
        <f t="shared" si="5"/>
        <v>0.34758808938035735</v>
      </c>
      <c r="AL13" s="10"/>
    </row>
    <row r="14" spans="1:41" ht="18" customHeight="1" thickBot="1">
      <c r="A14" s="9" t="str">
        <f t="shared" si="6"/>
        <v>EL_D0110_PRO</v>
      </c>
      <c r="B14" s="320" t="s">
        <v>8</v>
      </c>
      <c r="C14" s="320" t="s">
        <v>37</v>
      </c>
      <c r="D14" s="296">
        <v>400.6</v>
      </c>
      <c r="E14" s="296">
        <v>413.6</v>
      </c>
      <c r="F14" s="296">
        <v>437.4</v>
      </c>
      <c r="G14" s="296">
        <v>480.8</v>
      </c>
      <c r="H14" s="296">
        <v>526.29999999999995</v>
      </c>
      <c r="I14" s="296">
        <v>505.7</v>
      </c>
      <c r="J14" s="296">
        <v>534.79999999999995</v>
      </c>
      <c r="K14" s="296">
        <v>499.5</v>
      </c>
      <c r="L14" s="296">
        <v>532.29999999999995</v>
      </c>
      <c r="M14" s="296">
        <v>539.4</v>
      </c>
      <c r="N14" s="296">
        <v>592.70000000000005</v>
      </c>
      <c r="O14" s="296">
        <v>597.4</v>
      </c>
      <c r="P14" s="296">
        <v>608.70000000000005</v>
      </c>
      <c r="Q14" s="296">
        <v>667.1</v>
      </c>
      <c r="R14" s="296">
        <v>626.9</v>
      </c>
      <c r="S14" s="296">
        <v>625.80000000000007</v>
      </c>
      <c r="T14" s="296">
        <v>639.99999999999989</v>
      </c>
      <c r="U14" s="296">
        <v>699.6</v>
      </c>
      <c r="V14" s="296">
        <v>698.6</v>
      </c>
      <c r="W14" s="296">
        <v>698.7</v>
      </c>
      <c r="X14" s="296">
        <v>682.1</v>
      </c>
      <c r="Y14" s="296">
        <v>667.6</v>
      </c>
      <c r="Z14" s="296">
        <v>703.5</v>
      </c>
      <c r="AA14" s="296">
        <v>691.17434773076093</v>
      </c>
      <c r="AB14" s="296">
        <v>684.69999999999993</v>
      </c>
      <c r="AC14" s="296">
        <v>686.5</v>
      </c>
      <c r="AD14" s="296">
        <v>677.5</v>
      </c>
      <c r="AE14" s="296">
        <v>686.6</v>
      </c>
      <c r="AF14" s="296">
        <v>716</v>
      </c>
      <c r="AG14" s="296">
        <v>740.79</v>
      </c>
      <c r="AH14" s="296">
        <v>724.22</v>
      </c>
      <c r="AI14" s="296">
        <v>739.11999999999989</v>
      </c>
      <c r="AJ14" s="208">
        <f t="shared" si="4"/>
        <v>2.0573858772196196</v>
      </c>
      <c r="AK14" s="543">
        <f t="shared" si="5"/>
        <v>1.02290726667984</v>
      </c>
      <c r="AL14" s="10"/>
    </row>
    <row r="15" spans="1:41" ht="18" customHeight="1" thickBot="1">
      <c r="A15" s="9" t="str">
        <f t="shared" si="6"/>
        <v>ES_D0110_PRO</v>
      </c>
      <c r="B15" s="320" t="s">
        <v>9</v>
      </c>
      <c r="C15" s="320" t="s">
        <v>38</v>
      </c>
      <c r="D15" s="296">
        <v>2986.8065866797906</v>
      </c>
      <c r="E15" s="296">
        <v>4058.4091520847201</v>
      </c>
      <c r="F15" s="296">
        <v>4033.2091181354758</v>
      </c>
      <c r="G15" s="296">
        <v>4196.6094434166098</v>
      </c>
      <c r="H15" s="296">
        <v>4169.0093952560537</v>
      </c>
      <c r="I15" s="296">
        <v>4616.9102726729634</v>
      </c>
      <c r="J15" s="296">
        <v>4638.9102174067521</v>
      </c>
      <c r="K15" s="296">
        <v>4547.9096768505633</v>
      </c>
      <c r="L15" s="296">
        <v>4719.5097531705705</v>
      </c>
      <c r="M15" s="296">
        <v>4641.5095315793769</v>
      </c>
      <c r="N15" s="296">
        <v>4546.8193120672449</v>
      </c>
      <c r="O15" s="296">
        <v>4847.1897755402269</v>
      </c>
      <c r="P15" s="296">
        <v>4869.4699276012616</v>
      </c>
      <c r="Q15" s="296">
        <v>5026.75</v>
      </c>
      <c r="R15" s="296">
        <v>5143.22</v>
      </c>
      <c r="S15" s="296">
        <v>5099.8100000000004</v>
      </c>
      <c r="T15" s="296">
        <v>5002.99</v>
      </c>
      <c r="U15" s="296">
        <v>5051.4800000000005</v>
      </c>
      <c r="V15" s="296">
        <v>5051.03</v>
      </c>
      <c r="W15" s="296">
        <v>5035.0300000000007</v>
      </c>
      <c r="X15" s="296">
        <v>4982.63</v>
      </c>
      <c r="Y15" s="324">
        <v>5044.4299999999994</v>
      </c>
      <c r="Z15" s="324">
        <v>4929.5999999999995</v>
      </c>
      <c r="AA15" s="324">
        <v>5103.8450000000003</v>
      </c>
      <c r="AB15" s="324">
        <v>4940.07</v>
      </c>
      <c r="AC15" s="296">
        <v>5220.8</v>
      </c>
      <c r="AD15" s="296">
        <v>5408.0838461411768</v>
      </c>
      <c r="AE15" s="324">
        <v>5335.4126680463241</v>
      </c>
      <c r="AF15" s="324">
        <v>5088.54</v>
      </c>
      <c r="AG15" s="324">
        <v>4905.8100000000004</v>
      </c>
      <c r="AH15" s="324">
        <v>5164.95</v>
      </c>
      <c r="AI15" s="324">
        <v>5342.22</v>
      </c>
      <c r="AJ15" s="208">
        <f t="shared" si="4"/>
        <v>3.4321726250980289</v>
      </c>
      <c r="AK15" s="543">
        <f t="shared" si="5"/>
        <v>0.57521436748120269</v>
      </c>
      <c r="AL15" s="10"/>
    </row>
    <row r="16" spans="1:41" ht="18" customHeight="1" thickBot="1">
      <c r="A16" s="9" t="str">
        <f t="shared" si="6"/>
        <v>FR_D0110_PRO</v>
      </c>
      <c r="B16" s="320" t="s">
        <v>10</v>
      </c>
      <c r="C16" s="320" t="s">
        <v>39</v>
      </c>
      <c r="D16" s="296">
        <v>5301</v>
      </c>
      <c r="E16" s="296">
        <v>5551</v>
      </c>
      <c r="F16" s="296">
        <v>5539</v>
      </c>
      <c r="G16" s="296">
        <v>5651</v>
      </c>
      <c r="H16" s="296">
        <v>5712</v>
      </c>
      <c r="I16" s="296">
        <v>5807</v>
      </c>
      <c r="J16" s="296">
        <v>5826.61</v>
      </c>
      <c r="K16" s="296">
        <v>5937.17</v>
      </c>
      <c r="L16" s="296">
        <v>6151</v>
      </c>
      <c r="M16" s="296">
        <v>6068</v>
      </c>
      <c r="N16" s="296">
        <v>6115.5</v>
      </c>
      <c r="O16" s="296">
        <v>6333.29</v>
      </c>
      <c r="P16" s="296">
        <v>6321.98</v>
      </c>
      <c r="Q16" s="296">
        <v>6338.41</v>
      </c>
      <c r="R16" s="296">
        <v>6399.82</v>
      </c>
      <c r="S16" s="296">
        <v>6341.4400000000005</v>
      </c>
      <c r="T16" s="296">
        <v>6324.01</v>
      </c>
      <c r="U16" s="296">
        <v>6434.0700000000006</v>
      </c>
      <c r="V16" s="296">
        <v>6498.28</v>
      </c>
      <c r="W16" s="296">
        <v>6327.579999999999</v>
      </c>
      <c r="X16" s="296">
        <v>6465.03</v>
      </c>
      <c r="Y16" s="296">
        <v>6452.25</v>
      </c>
      <c r="Z16" s="296">
        <v>6466.29</v>
      </c>
      <c r="AA16" s="296">
        <v>6483.46</v>
      </c>
      <c r="AB16" s="296">
        <v>6314.68</v>
      </c>
      <c r="AC16" s="296">
        <v>6198.28</v>
      </c>
      <c r="AD16" s="296">
        <v>6091.27</v>
      </c>
      <c r="AE16" s="296">
        <v>5987.67</v>
      </c>
      <c r="AF16" s="296">
        <v>5935.3</v>
      </c>
      <c r="AG16" s="296">
        <v>5750.87</v>
      </c>
      <c r="AH16" s="296">
        <v>5618.62</v>
      </c>
      <c r="AI16" s="296">
        <v>5390.62</v>
      </c>
      <c r="AJ16" s="208">
        <f t="shared" si="4"/>
        <v>-4.0579359344465331</v>
      </c>
      <c r="AK16" s="543">
        <f t="shared" si="5"/>
        <v>-1.7816230453982507</v>
      </c>
      <c r="AL16" s="10"/>
    </row>
    <row r="17" spans="1:38" ht="18" customHeight="1" thickBot="1">
      <c r="A17" s="9" t="str">
        <f t="shared" si="6"/>
        <v>HR_D0110_PRO</v>
      </c>
      <c r="B17" s="320" t="s">
        <v>11</v>
      </c>
      <c r="C17" s="320" t="s">
        <v>40</v>
      </c>
      <c r="D17" s="296">
        <v>312.33143768073467</v>
      </c>
      <c r="E17" s="296">
        <v>314.90006691690593</v>
      </c>
      <c r="F17" s="296">
        <v>314.99594141295029</v>
      </c>
      <c r="G17" s="296">
        <v>314.94748281897523</v>
      </c>
      <c r="H17" s="296">
        <v>318.16878318450239</v>
      </c>
      <c r="I17" s="296">
        <v>316.8001091366578</v>
      </c>
      <c r="J17" s="296">
        <v>359.10487868434689</v>
      </c>
      <c r="K17" s="296">
        <v>348.25409623520011</v>
      </c>
      <c r="L17" s="296">
        <v>366.28327030899163</v>
      </c>
      <c r="M17" s="296">
        <v>383.98570433845498</v>
      </c>
      <c r="N17" s="296">
        <v>376.60846562533112</v>
      </c>
      <c r="O17" s="296">
        <v>396.0087373476893</v>
      </c>
      <c r="P17" s="296">
        <v>415.96917825289319</v>
      </c>
      <c r="Q17" s="296">
        <v>436.70571769197124</v>
      </c>
      <c r="R17" s="296">
        <v>440.64</v>
      </c>
      <c r="S17" s="296">
        <v>438.37</v>
      </c>
      <c r="T17" s="296">
        <v>439.66</v>
      </c>
      <c r="U17" s="296">
        <v>448.87</v>
      </c>
      <c r="V17" s="296">
        <v>439.96</v>
      </c>
      <c r="W17" s="296">
        <v>466.47</v>
      </c>
      <c r="X17" s="296">
        <v>467.2</v>
      </c>
      <c r="Y17" s="296">
        <v>469.29</v>
      </c>
      <c r="Z17" s="296">
        <v>445.86</v>
      </c>
      <c r="AA17" s="296">
        <v>425.9</v>
      </c>
      <c r="AB17" s="296">
        <v>403.71000000000004</v>
      </c>
      <c r="AC17" s="324">
        <v>437.96999999999997</v>
      </c>
      <c r="AD17" s="324">
        <v>441.55</v>
      </c>
      <c r="AE17" s="324">
        <v>424.46000000000004</v>
      </c>
      <c r="AF17" s="324">
        <v>431.34232636018805</v>
      </c>
      <c r="AG17" s="324">
        <v>437.89008899934458</v>
      </c>
      <c r="AH17" s="324">
        <v>414.91948445123859</v>
      </c>
      <c r="AI17" s="324">
        <v>414.91948445123859</v>
      </c>
      <c r="AJ17" s="208">
        <f t="shared" si="4"/>
        <v>0</v>
      </c>
      <c r="AK17" s="543">
        <f t="shared" si="5"/>
        <v>-1.2238139945233373</v>
      </c>
      <c r="AL17" s="10"/>
    </row>
    <row r="18" spans="1:38" ht="18" customHeight="1" thickBot="1">
      <c r="A18" s="9" t="str">
        <f t="shared" si="6"/>
        <v>IT_D0110_PRO</v>
      </c>
      <c r="B18" s="320" t="s">
        <v>12</v>
      </c>
      <c r="C18" s="320" t="s">
        <v>41</v>
      </c>
      <c r="D18" s="296">
        <v>3397.6</v>
      </c>
      <c r="E18" s="296">
        <v>3391.1</v>
      </c>
      <c r="F18" s="296">
        <v>3409.4</v>
      </c>
      <c r="G18" s="296">
        <v>3305.1</v>
      </c>
      <c r="H18" s="296">
        <v>3308.2</v>
      </c>
      <c r="I18" s="296">
        <v>3584.6</v>
      </c>
      <c r="J18" s="296">
        <v>3491.8</v>
      </c>
      <c r="K18" s="296">
        <v>3293</v>
      </c>
      <c r="L18" s="296">
        <v>3468</v>
      </c>
      <c r="M18" s="296">
        <v>3718.17</v>
      </c>
      <c r="N18" s="296">
        <v>3411.22</v>
      </c>
      <c r="O18" s="296">
        <v>3383.4</v>
      </c>
      <c r="P18" s="296">
        <v>3402.22</v>
      </c>
      <c r="Q18" s="296">
        <v>3359.97</v>
      </c>
      <c r="R18" s="296">
        <v>3381.89</v>
      </c>
      <c r="S18" s="296">
        <v>3430.25</v>
      </c>
      <c r="T18" s="296">
        <v>3397.46</v>
      </c>
      <c r="U18" s="296">
        <v>3368.42</v>
      </c>
      <c r="V18" s="296">
        <v>3292.26</v>
      </c>
      <c r="W18" s="296">
        <v>3181.82</v>
      </c>
      <c r="X18" s="296">
        <v>3170.34</v>
      </c>
      <c r="Y18" s="296">
        <v>3163.95</v>
      </c>
      <c r="Z18" s="296">
        <v>3124.02</v>
      </c>
      <c r="AA18" s="296">
        <v>3057.96</v>
      </c>
      <c r="AB18" s="296">
        <v>3082.12</v>
      </c>
      <c r="AC18" s="296">
        <v>3041.71</v>
      </c>
      <c r="AD18" s="296">
        <v>2960.91</v>
      </c>
      <c r="AE18" s="296">
        <v>3012.5</v>
      </c>
      <c r="AF18" s="296">
        <v>2983.2</v>
      </c>
      <c r="AG18" s="296">
        <v>2968.35</v>
      </c>
      <c r="AH18" s="296">
        <v>2969.92</v>
      </c>
      <c r="AI18" s="296">
        <v>3012.39</v>
      </c>
      <c r="AJ18" s="208">
        <f t="shared" si="4"/>
        <v>1.4300048486154404</v>
      </c>
      <c r="AK18" s="543">
        <f t="shared" si="5"/>
        <v>-0.48967181310815011</v>
      </c>
      <c r="AL18" s="10"/>
    </row>
    <row r="19" spans="1:38" ht="18" customHeight="1" thickBot="1">
      <c r="A19" s="9" t="str">
        <f t="shared" si="6"/>
        <v>CY_D0110_PRO</v>
      </c>
      <c r="B19" s="320" t="s">
        <v>13</v>
      </c>
      <c r="C19" s="320" t="s">
        <v>42</v>
      </c>
      <c r="D19" s="296">
        <v>60.003436672987299</v>
      </c>
      <c r="E19" s="296">
        <v>61.011160168755559</v>
      </c>
      <c r="F19" s="296">
        <v>62.115307115585232</v>
      </c>
      <c r="G19" s="296">
        <v>63.314914003525175</v>
      </c>
      <c r="H19" s="296">
        <v>64.519284484663515</v>
      </c>
      <c r="I19" s="296">
        <v>65.72327033262934</v>
      </c>
      <c r="J19" s="296">
        <v>69.225850226874485</v>
      </c>
      <c r="K19" s="296">
        <v>69.225941953021831</v>
      </c>
      <c r="L19" s="296">
        <v>71.481159544693838</v>
      </c>
      <c r="M19" s="296">
        <v>73.744931169190806</v>
      </c>
      <c r="N19" s="296">
        <v>75.987587297449082</v>
      </c>
      <c r="O19" s="296">
        <v>78.267764781543605</v>
      </c>
      <c r="P19" s="296">
        <v>82.545160439026191</v>
      </c>
      <c r="Q19" s="296">
        <v>86.255449660028162</v>
      </c>
      <c r="R19" s="296">
        <v>85.52</v>
      </c>
      <c r="S19" s="296">
        <v>91.14</v>
      </c>
      <c r="T19" s="296">
        <v>96.46</v>
      </c>
      <c r="U19" s="296">
        <v>98.21</v>
      </c>
      <c r="V19" s="296">
        <v>92.27</v>
      </c>
      <c r="W19" s="296">
        <v>90.850000000000009</v>
      </c>
      <c r="X19" s="296">
        <v>91.24</v>
      </c>
      <c r="Y19" s="296">
        <v>89.72</v>
      </c>
      <c r="Z19" s="296">
        <v>85.04</v>
      </c>
      <c r="AA19" s="296">
        <v>84.11</v>
      </c>
      <c r="AB19" s="296">
        <v>81.680000000000007</v>
      </c>
      <c r="AC19" s="296">
        <v>77.930000000000007</v>
      </c>
      <c r="AD19" s="296">
        <v>81.45</v>
      </c>
      <c r="AE19" s="296">
        <v>78.86</v>
      </c>
      <c r="AF19" s="296">
        <v>89.77</v>
      </c>
      <c r="AG19" s="296">
        <v>74.42</v>
      </c>
      <c r="AH19" s="296">
        <v>74.900000000000006</v>
      </c>
      <c r="AI19" s="296">
        <v>72.91</v>
      </c>
      <c r="AJ19" s="208">
        <f t="shared" si="4"/>
        <v>-2.6568758344459376</v>
      </c>
      <c r="AK19" s="543">
        <f t="shared" si="5"/>
        <v>-2.0533056573799779</v>
      </c>
      <c r="AL19" s="10"/>
    </row>
    <row r="20" spans="1:38" ht="18" customHeight="1" thickBot="1">
      <c r="A20" s="9" t="str">
        <f t="shared" si="6"/>
        <v>LV_D0110_PRO</v>
      </c>
      <c r="B20" s="320" t="s">
        <v>14</v>
      </c>
      <c r="C20" s="320" t="s">
        <v>43</v>
      </c>
      <c r="D20" s="296">
        <v>223.36370181830154</v>
      </c>
      <c r="E20" s="296">
        <v>192.29204307881076</v>
      </c>
      <c r="F20" s="296">
        <v>139.93240912975315</v>
      </c>
      <c r="G20" s="296">
        <v>105.98897824365589</v>
      </c>
      <c r="H20" s="296">
        <v>96.694561722957033</v>
      </c>
      <c r="I20" s="296">
        <v>101.5283613002582</v>
      </c>
      <c r="J20" s="296">
        <v>100.41620107001224</v>
      </c>
      <c r="K20" s="296">
        <v>107.32485529671769</v>
      </c>
      <c r="L20" s="296">
        <v>117.35734004492504</v>
      </c>
      <c r="M20" s="296">
        <v>162.03811969106016</v>
      </c>
      <c r="N20" s="296">
        <v>154.75741995159328</v>
      </c>
      <c r="O20" s="296">
        <v>164.85531240846657</v>
      </c>
      <c r="P20" s="296">
        <v>153.06146885165029</v>
      </c>
      <c r="Q20" s="296">
        <v>154.88254805987637</v>
      </c>
      <c r="R20" s="296">
        <v>160.08000000000001</v>
      </c>
      <c r="S20" s="296">
        <v>178.87358378655429</v>
      </c>
      <c r="T20" s="296">
        <v>189.62800146638884</v>
      </c>
      <c r="U20" s="296">
        <v>195.92409807947993</v>
      </c>
      <c r="V20" s="296">
        <v>180.29624991265973</v>
      </c>
      <c r="W20" s="296">
        <v>148.05000000000001</v>
      </c>
      <c r="X20" s="296">
        <v>156.98000000000002</v>
      </c>
      <c r="Y20" s="296">
        <v>145.37</v>
      </c>
      <c r="Z20" s="296">
        <v>150.5</v>
      </c>
      <c r="AA20" s="296">
        <v>146.43</v>
      </c>
      <c r="AB20" s="296">
        <v>142.44</v>
      </c>
      <c r="AC20" s="324">
        <v>145.39000000000001</v>
      </c>
      <c r="AD20" s="324">
        <v>152.16</v>
      </c>
      <c r="AE20" s="296">
        <v>148.74</v>
      </c>
      <c r="AF20" s="296">
        <v>114.67</v>
      </c>
      <c r="AG20" s="296">
        <v>118.76564361702128</v>
      </c>
      <c r="AH20" s="296">
        <v>119.29564361702127</v>
      </c>
      <c r="AI20" s="296">
        <v>115.98564361702128</v>
      </c>
      <c r="AJ20" s="208">
        <f t="shared" si="4"/>
        <v>-2.7746193403559549</v>
      </c>
      <c r="AK20" s="543">
        <f t="shared" si="5"/>
        <v>-2.2328524001752004</v>
      </c>
      <c r="AL20" s="10"/>
    </row>
    <row r="21" spans="1:38" ht="18" customHeight="1" thickBot="1">
      <c r="A21" s="9" t="str">
        <f t="shared" si="6"/>
        <v>LT_D0110_PRO</v>
      </c>
      <c r="B21" s="320" t="s">
        <v>15</v>
      </c>
      <c r="C21" s="320" t="s">
        <v>44</v>
      </c>
      <c r="D21" s="296">
        <v>225.39844662156602</v>
      </c>
      <c r="E21" s="296">
        <v>222.61756128383243</v>
      </c>
      <c r="F21" s="296">
        <v>181.61585158992037</v>
      </c>
      <c r="G21" s="296">
        <v>143.96863357236742</v>
      </c>
      <c r="H21" s="296">
        <v>136.32235083799787</v>
      </c>
      <c r="I21" s="296">
        <v>146.90416629487873</v>
      </c>
      <c r="J21" s="296">
        <v>145.25015943832625</v>
      </c>
      <c r="K21" s="296">
        <v>135.55890553455279</v>
      </c>
      <c r="L21" s="296">
        <v>142.93364900086883</v>
      </c>
      <c r="M21" s="296">
        <v>135.72545941249675</v>
      </c>
      <c r="N21" s="296">
        <v>136.95102707398974</v>
      </c>
      <c r="O21" s="296">
        <v>145.76001596731399</v>
      </c>
      <c r="P21" s="296">
        <v>161.62981543663562</v>
      </c>
      <c r="Q21" s="296">
        <v>167.99</v>
      </c>
      <c r="R21" s="296">
        <v>165.61</v>
      </c>
      <c r="S21" s="296">
        <v>170.73</v>
      </c>
      <c r="T21" s="296">
        <v>202.84000000000003</v>
      </c>
      <c r="U21" s="296">
        <v>184.56</v>
      </c>
      <c r="V21" s="296">
        <v>187.79</v>
      </c>
      <c r="W21" s="296">
        <v>184.33365546840315</v>
      </c>
      <c r="X21" s="296">
        <v>186.43</v>
      </c>
      <c r="Y21" s="296">
        <v>182.66</v>
      </c>
      <c r="Z21" s="296">
        <v>188.91</v>
      </c>
      <c r="AA21" s="296">
        <v>199.33564340673919</v>
      </c>
      <c r="AB21" s="296">
        <v>212.49666887768637</v>
      </c>
      <c r="AC21" s="324">
        <v>211.45560360838417</v>
      </c>
      <c r="AD21" s="296">
        <v>212.6</v>
      </c>
      <c r="AE21" s="296">
        <v>196.51</v>
      </c>
      <c r="AF21" s="296">
        <v>198.71977019309216</v>
      </c>
      <c r="AG21" s="296">
        <v>190.44370546641284</v>
      </c>
      <c r="AH21" s="296">
        <v>192.39370546641283</v>
      </c>
      <c r="AI21" s="296">
        <v>191.19370546641284</v>
      </c>
      <c r="AJ21" s="208">
        <f t="shared" si="4"/>
        <v>-0.62372102927736872</v>
      </c>
      <c r="AK21" s="543">
        <f t="shared" si="5"/>
        <v>0.45764980871763061</v>
      </c>
      <c r="AL21" s="10"/>
    </row>
    <row r="22" spans="1:38" ht="18" customHeight="1" thickBot="1">
      <c r="A22" s="9" t="str">
        <f t="shared" si="6"/>
        <v>LU_D0110_PRO</v>
      </c>
      <c r="B22" s="320" t="s">
        <v>16</v>
      </c>
      <c r="C22" s="320" t="s">
        <v>45</v>
      </c>
      <c r="D22" s="314" t="s">
        <v>901</v>
      </c>
      <c r="E22" s="314" t="s">
        <v>901</v>
      </c>
      <c r="F22" s="314" t="s">
        <v>901</v>
      </c>
      <c r="G22" s="314" t="s">
        <v>901</v>
      </c>
      <c r="H22" s="314" t="s">
        <v>901</v>
      </c>
      <c r="I22" s="314" t="s">
        <v>901</v>
      </c>
      <c r="J22" s="314" t="s">
        <v>901</v>
      </c>
      <c r="K22" s="314" t="s">
        <v>901</v>
      </c>
      <c r="L22" s="314" t="s">
        <v>901</v>
      </c>
      <c r="M22" s="314" t="s">
        <v>901</v>
      </c>
      <c r="N22" s="314" t="s">
        <v>901</v>
      </c>
      <c r="O22" s="314" t="s">
        <v>901</v>
      </c>
      <c r="P22" s="314" t="s">
        <v>901</v>
      </c>
      <c r="Q22" s="314" t="s">
        <v>901</v>
      </c>
      <c r="R22" s="314" t="s">
        <v>901</v>
      </c>
      <c r="S22" s="314" t="s">
        <v>901</v>
      </c>
      <c r="T22" s="314" t="s">
        <v>901</v>
      </c>
      <c r="U22" s="314" t="s">
        <v>901</v>
      </c>
      <c r="V22" s="314" t="s">
        <v>901</v>
      </c>
      <c r="W22" s="314" t="s">
        <v>901</v>
      </c>
      <c r="X22" s="314" t="s">
        <v>901</v>
      </c>
      <c r="Y22" s="314" t="s">
        <v>901</v>
      </c>
      <c r="Z22" s="314" t="s">
        <v>901</v>
      </c>
      <c r="AA22" s="314" t="s">
        <v>901</v>
      </c>
      <c r="AB22" s="314"/>
      <c r="AC22" s="314" t="s">
        <v>901</v>
      </c>
      <c r="AD22" s="314" t="s">
        <v>901</v>
      </c>
      <c r="AE22" s="314" t="s">
        <v>901</v>
      </c>
      <c r="AF22" s="314" t="s">
        <v>901</v>
      </c>
      <c r="AG22" s="314" t="s">
        <v>901</v>
      </c>
      <c r="AH22" s="314" t="s">
        <v>901</v>
      </c>
      <c r="AI22" s="314" t="s">
        <v>901</v>
      </c>
      <c r="AJ22" s="208"/>
      <c r="AK22" s="543"/>
      <c r="AL22" s="10"/>
    </row>
    <row r="23" spans="1:38" ht="18" customHeight="1" thickBot="1">
      <c r="A23" s="9" t="str">
        <f t="shared" si="6"/>
        <v>HU_D0110_PRO</v>
      </c>
      <c r="B23" s="320" t="s">
        <v>17</v>
      </c>
      <c r="C23" s="320" t="s">
        <v>46</v>
      </c>
      <c r="D23" s="296">
        <v>1091.2645669843737</v>
      </c>
      <c r="E23" s="296">
        <v>987.8293422809918</v>
      </c>
      <c r="F23" s="296">
        <v>928.08961697365601</v>
      </c>
      <c r="G23" s="296">
        <v>871.47697156776974</v>
      </c>
      <c r="H23" s="296">
        <v>874.51328820046797</v>
      </c>
      <c r="I23" s="296">
        <v>834.96970497914447</v>
      </c>
      <c r="J23" s="296">
        <v>814.46837386119842</v>
      </c>
      <c r="K23" s="296">
        <v>876.81430860476587</v>
      </c>
      <c r="L23" s="296">
        <v>936.31653094264948</v>
      </c>
      <c r="M23" s="296">
        <v>946.53805027940371</v>
      </c>
      <c r="N23" s="296">
        <v>991.27875629560322</v>
      </c>
      <c r="O23" s="296">
        <v>959.84496419856771</v>
      </c>
      <c r="P23" s="296">
        <v>939.79016986256727</v>
      </c>
      <c r="Q23" s="296">
        <v>866.46616361519739</v>
      </c>
      <c r="R23" s="296">
        <v>820.12777542597087</v>
      </c>
      <c r="S23" s="296">
        <v>793.33</v>
      </c>
      <c r="T23" s="296">
        <v>756.09</v>
      </c>
      <c r="U23" s="296">
        <v>757.10127590239426</v>
      </c>
      <c r="V23" s="296">
        <v>629.90127590239433</v>
      </c>
      <c r="W23" s="296">
        <v>622.32518427518426</v>
      </c>
      <c r="X23" s="296">
        <v>593.45000000000005</v>
      </c>
      <c r="Y23" s="296">
        <v>564.57999999999993</v>
      </c>
      <c r="Z23" s="296">
        <v>602.83000000000004</v>
      </c>
      <c r="AA23" s="296">
        <v>599.00000000000011</v>
      </c>
      <c r="AB23" s="296">
        <v>634.30999999999995</v>
      </c>
      <c r="AC23" s="296">
        <v>643.22</v>
      </c>
      <c r="AD23" s="324">
        <v>694.19</v>
      </c>
      <c r="AE23" s="296">
        <v>714.12999999999988</v>
      </c>
      <c r="AF23" s="296">
        <v>708.09149411287035</v>
      </c>
      <c r="AG23" s="296">
        <v>726.16</v>
      </c>
      <c r="AH23" s="296">
        <v>749.8</v>
      </c>
      <c r="AI23" s="296">
        <v>707.8</v>
      </c>
      <c r="AJ23" s="208">
        <f t="shared" si="4"/>
        <v>-5.6014937316617779</v>
      </c>
      <c r="AK23" s="543">
        <f t="shared" si="5"/>
        <v>2.286544407776403</v>
      </c>
      <c r="AL23" s="10"/>
    </row>
    <row r="24" spans="1:38" ht="18" customHeight="1" thickBot="1">
      <c r="A24" s="9" t="str">
        <f t="shared" si="6"/>
        <v>MT_D0110_PRO</v>
      </c>
      <c r="B24" s="320" t="s">
        <v>18</v>
      </c>
      <c r="C24" s="320" t="s">
        <v>47</v>
      </c>
      <c r="D24" s="296">
        <v>35.063317353787156</v>
      </c>
      <c r="E24" s="296">
        <v>35.063317353787156</v>
      </c>
      <c r="F24" s="296">
        <v>35.063317353787156</v>
      </c>
      <c r="G24" s="296">
        <v>35.063317353787156</v>
      </c>
      <c r="H24" s="296">
        <v>35.063317353787156</v>
      </c>
      <c r="I24" s="296">
        <v>35.063317353787156</v>
      </c>
      <c r="J24" s="296">
        <v>35.063317353787156</v>
      </c>
      <c r="K24" s="296">
        <v>35.063317353787156</v>
      </c>
      <c r="L24" s="296">
        <v>35.063317353787156</v>
      </c>
      <c r="M24" s="296">
        <v>35.063317353787156</v>
      </c>
      <c r="N24" s="296">
        <v>35.063317353787156</v>
      </c>
      <c r="O24" s="296">
        <v>35.369999999999997</v>
      </c>
      <c r="P24" s="296">
        <v>35.659999999999997</v>
      </c>
      <c r="Q24" s="296">
        <v>36.229999999999997</v>
      </c>
      <c r="R24" s="296">
        <v>32.54</v>
      </c>
      <c r="S24" s="296">
        <v>31.7</v>
      </c>
      <c r="T24" s="296">
        <v>32.229999999999997</v>
      </c>
      <c r="U24" s="296">
        <v>33.430000000000007</v>
      </c>
      <c r="V24" s="296">
        <v>31.42</v>
      </c>
      <c r="W24" s="296">
        <v>31.420000000000009</v>
      </c>
      <c r="X24" s="296">
        <v>31.420000000000009</v>
      </c>
      <c r="Y24" s="296">
        <v>31.420000000000009</v>
      </c>
      <c r="Z24" s="296">
        <v>31.420000000000009</v>
      </c>
      <c r="AA24" s="296">
        <v>31.420000000000009</v>
      </c>
      <c r="AB24" s="296">
        <v>31.420000000000009</v>
      </c>
      <c r="AC24" s="324">
        <v>31.420000000000009</v>
      </c>
      <c r="AD24" s="324">
        <v>31.420000000000009</v>
      </c>
      <c r="AE24" s="324">
        <v>31.420000000000009</v>
      </c>
      <c r="AF24" s="324">
        <v>31.420000000000009</v>
      </c>
      <c r="AG24" s="324">
        <v>31.420000000000009</v>
      </c>
      <c r="AH24" s="324">
        <v>31.420000000000009</v>
      </c>
      <c r="AI24" s="324">
        <v>31.420000000000009</v>
      </c>
      <c r="AJ24" s="208">
        <f t="shared" si="4"/>
        <v>0</v>
      </c>
      <c r="AK24" s="543">
        <f t="shared" si="5"/>
        <v>0</v>
      </c>
      <c r="AL24" s="10"/>
    </row>
    <row r="25" spans="1:38" ht="18" customHeight="1" thickBot="1">
      <c r="A25" s="9" t="str">
        <f t="shared" si="6"/>
        <v>NL_D0110_PRO</v>
      </c>
      <c r="B25" s="320" t="s">
        <v>19</v>
      </c>
      <c r="C25" s="320" t="s">
        <v>48</v>
      </c>
      <c r="D25" s="296">
        <v>1802</v>
      </c>
      <c r="E25" s="296">
        <v>1789</v>
      </c>
      <c r="F25" s="296">
        <v>1776</v>
      </c>
      <c r="G25" s="296">
        <v>1715</v>
      </c>
      <c r="H25" s="296">
        <v>1724</v>
      </c>
      <c r="I25" s="296">
        <v>1755</v>
      </c>
      <c r="J25" s="296">
        <v>1732</v>
      </c>
      <c r="K25" s="296">
        <v>1710</v>
      </c>
      <c r="L25" s="296">
        <v>1670</v>
      </c>
      <c r="M25" s="296">
        <v>1712</v>
      </c>
      <c r="N25" s="296">
        <v>1748</v>
      </c>
      <c r="O25" s="296">
        <v>1650.96</v>
      </c>
      <c r="P25" s="296">
        <v>1551.97</v>
      </c>
      <c r="Q25" s="296">
        <v>1534.36</v>
      </c>
      <c r="R25" s="296">
        <v>1525.97</v>
      </c>
      <c r="S25" s="296">
        <v>1542.86</v>
      </c>
      <c r="T25" s="296">
        <v>1487.35</v>
      </c>
      <c r="U25" s="296">
        <v>1477.2828480541575</v>
      </c>
      <c r="V25" s="296">
        <v>1416.0364514929083</v>
      </c>
      <c r="W25" s="296">
        <v>1318.1681489055668</v>
      </c>
      <c r="X25" s="296">
        <v>1214.0225758273548</v>
      </c>
      <c r="Y25" s="296">
        <v>1095.2204589569546</v>
      </c>
      <c r="Z25" s="296">
        <v>1092.2379671090835</v>
      </c>
      <c r="AA25" s="296">
        <v>1080.2471193285996</v>
      </c>
      <c r="AB25" s="296">
        <v>1086.865275329216</v>
      </c>
      <c r="AC25" s="324">
        <v>1007.4908288136774</v>
      </c>
      <c r="AD25" s="324">
        <v>1045.1668953907883</v>
      </c>
      <c r="AE25" s="324">
        <v>1040.4001200290763</v>
      </c>
      <c r="AF25" s="324">
        <v>1060.6513319295668</v>
      </c>
      <c r="AG25" s="324">
        <v>1069.425774739288</v>
      </c>
      <c r="AH25" s="324">
        <v>1159.8571193285993</v>
      </c>
      <c r="AI25" s="324">
        <v>1208.7662809906487</v>
      </c>
      <c r="AJ25" s="208">
        <f t="shared" si="4"/>
        <v>4.2168264389635501</v>
      </c>
      <c r="AK25" s="543">
        <f t="shared" si="5"/>
        <v>0.99132702827635644</v>
      </c>
      <c r="AL25" s="10"/>
    </row>
    <row r="26" spans="1:38" ht="18" customHeight="1" thickBot="1">
      <c r="A26" s="9" t="str">
        <f t="shared" si="6"/>
        <v>AT_D0110_PRO</v>
      </c>
      <c r="B26" s="320" t="s">
        <v>20</v>
      </c>
      <c r="C26" s="320" t="s">
        <v>49</v>
      </c>
      <c r="D26" s="296">
        <v>627.4</v>
      </c>
      <c r="E26" s="296">
        <v>638.70000000000005</v>
      </c>
      <c r="F26" s="296">
        <v>644.9</v>
      </c>
      <c r="G26" s="296">
        <v>638.5</v>
      </c>
      <c r="H26" s="296">
        <v>640.1</v>
      </c>
      <c r="I26" s="296">
        <v>631</v>
      </c>
      <c r="J26" s="296">
        <v>634</v>
      </c>
      <c r="K26" s="296">
        <v>652</v>
      </c>
      <c r="L26" s="296">
        <v>680.4</v>
      </c>
      <c r="M26" s="296">
        <v>688.9</v>
      </c>
      <c r="N26" s="296">
        <v>708.1</v>
      </c>
      <c r="O26" s="296">
        <v>745.84</v>
      </c>
      <c r="P26" s="296">
        <v>788.03</v>
      </c>
      <c r="Q26" s="296">
        <v>820.37</v>
      </c>
      <c r="R26" s="296">
        <v>847</v>
      </c>
      <c r="S26" s="296">
        <v>882.26</v>
      </c>
      <c r="T26" s="296">
        <v>967.31</v>
      </c>
      <c r="U26" s="296">
        <v>1027.55</v>
      </c>
      <c r="V26" s="296">
        <v>1082.3800000000001</v>
      </c>
      <c r="W26" s="296">
        <v>1084.22</v>
      </c>
      <c r="X26" s="296">
        <v>1092.18</v>
      </c>
      <c r="Y26" s="296">
        <v>1115.52</v>
      </c>
      <c r="Z26" s="296">
        <v>1133.55</v>
      </c>
      <c r="AA26" s="296">
        <v>1160.7</v>
      </c>
      <c r="AB26" s="296">
        <v>1117.29</v>
      </c>
      <c r="AC26" s="296">
        <v>1138.3</v>
      </c>
      <c r="AD26" s="296">
        <v>1184.29</v>
      </c>
      <c r="AE26" s="296">
        <v>1188.55</v>
      </c>
      <c r="AF26" s="296">
        <v>1199.97</v>
      </c>
      <c r="AG26" s="296">
        <v>1197.5</v>
      </c>
      <c r="AH26" s="296">
        <v>1252.31</v>
      </c>
      <c r="AI26" s="296">
        <v>1188.32</v>
      </c>
      <c r="AJ26" s="208">
        <f t="shared" si="4"/>
        <v>-5.1097571687521492</v>
      </c>
      <c r="AK26" s="543">
        <f t="shared" si="5"/>
        <v>0.63420140487466803</v>
      </c>
      <c r="AL26" s="10"/>
    </row>
    <row r="27" spans="1:38" ht="18" customHeight="1" thickBot="1">
      <c r="A27" s="9" t="str">
        <f t="shared" si="6"/>
        <v>PL_D0110_PRO</v>
      </c>
      <c r="B27" s="320" t="s">
        <v>21</v>
      </c>
      <c r="C27" s="320" t="s">
        <v>50</v>
      </c>
      <c r="D27" s="296">
        <v>4289.2661088873301</v>
      </c>
      <c r="E27" s="296">
        <v>3320.9403606122946</v>
      </c>
      <c r="F27" s="296">
        <v>2968.3758302573688</v>
      </c>
      <c r="G27" s="296">
        <v>2854.3127935486673</v>
      </c>
      <c r="H27" s="296">
        <v>2670.8408340181181</v>
      </c>
      <c r="I27" s="296">
        <v>2559.6518551272516</v>
      </c>
      <c r="J27" s="296">
        <v>2725.2038943229431</v>
      </c>
      <c r="K27" s="296">
        <v>2806.0181326732913</v>
      </c>
      <c r="L27" s="296">
        <v>2767.769808481477</v>
      </c>
      <c r="M27" s="296">
        <v>2618.6377245944286</v>
      </c>
      <c r="N27" s="296">
        <v>2612.6715116994405</v>
      </c>
      <c r="O27" s="296">
        <v>2681.5261971794157</v>
      </c>
      <c r="P27" s="296">
        <v>2727.6785961305518</v>
      </c>
      <c r="Q27" s="296">
        <v>2726.0495473783544</v>
      </c>
      <c r="R27" s="296">
        <v>2125.08</v>
      </c>
      <c r="S27" s="296">
        <v>2141.04</v>
      </c>
      <c r="T27" s="296">
        <v>2157.59</v>
      </c>
      <c r="U27" s="296">
        <v>2182.7399999999998</v>
      </c>
      <c r="V27" s="296">
        <v>2200.92</v>
      </c>
      <c r="W27" s="296">
        <v>2385.0300000000002</v>
      </c>
      <c r="X27" s="296">
        <v>2446.16</v>
      </c>
      <c r="Y27" s="296">
        <v>2432.16</v>
      </c>
      <c r="Z27" s="296">
        <v>2484.14</v>
      </c>
      <c r="AA27" s="296">
        <v>2585.7399999999998</v>
      </c>
      <c r="AB27" s="296">
        <v>2571.63</v>
      </c>
      <c r="AC27" s="296">
        <v>2637.36</v>
      </c>
      <c r="AD27" s="296">
        <v>2627.42</v>
      </c>
      <c r="AE27" s="296">
        <v>2681.29</v>
      </c>
      <c r="AF27" s="296">
        <v>2748.12</v>
      </c>
      <c r="AG27" s="296">
        <v>2887.69</v>
      </c>
      <c r="AH27" s="296">
        <v>2990.29</v>
      </c>
      <c r="AI27" s="296">
        <v>2977.37</v>
      </c>
      <c r="AJ27" s="208">
        <f t="shared" si="4"/>
        <v>-0.43206511743008047</v>
      </c>
      <c r="AK27" s="543">
        <f t="shared" si="5"/>
        <v>2.043199373909288</v>
      </c>
      <c r="AL27" s="10"/>
    </row>
    <row r="28" spans="1:38" ht="18" customHeight="1" thickBot="1">
      <c r="A28" s="9" t="str">
        <f t="shared" si="6"/>
        <v>PT_D0110_PRO</v>
      </c>
      <c r="B28" s="320" t="s">
        <v>22</v>
      </c>
      <c r="C28" s="320" t="s">
        <v>51</v>
      </c>
      <c r="D28" s="296">
        <v>853.67</v>
      </c>
      <c r="E28" s="296">
        <v>877.31</v>
      </c>
      <c r="F28" s="296">
        <v>886.31</v>
      </c>
      <c r="G28" s="296">
        <v>886.3</v>
      </c>
      <c r="H28" s="296">
        <v>898.99</v>
      </c>
      <c r="I28" s="296">
        <v>879.16</v>
      </c>
      <c r="J28" s="296">
        <v>909.04</v>
      </c>
      <c r="K28" s="296">
        <v>975</v>
      </c>
      <c r="L28" s="296">
        <v>1044.4000000000001</v>
      </c>
      <c r="M28" s="296">
        <v>1074.3999999999999</v>
      </c>
      <c r="N28" s="296">
        <v>1058.1000000000001</v>
      </c>
      <c r="O28" s="296">
        <v>1015.29</v>
      </c>
      <c r="P28" s="296">
        <v>1018.4600000000002</v>
      </c>
      <c r="Q28" s="296">
        <v>1073.02</v>
      </c>
      <c r="R28" s="296">
        <v>1097.8900000000001</v>
      </c>
      <c r="S28" s="296">
        <v>1164.4199999999998</v>
      </c>
      <c r="T28" s="296">
        <v>1169.6399999999999</v>
      </c>
      <c r="U28" s="296">
        <v>1141.675</v>
      </c>
      <c r="V28" s="296">
        <v>1102.115</v>
      </c>
      <c r="W28" s="296">
        <v>1056.4299999999998</v>
      </c>
      <c r="X28" s="296">
        <v>1058.9000000000001</v>
      </c>
      <c r="Y28" s="296">
        <v>1081.24</v>
      </c>
      <c r="Z28" s="296">
        <v>1080.75</v>
      </c>
      <c r="AA28" s="296">
        <v>1064.22</v>
      </c>
      <c r="AB28" s="296">
        <v>1057.8899999999999</v>
      </c>
      <c r="AC28" s="324">
        <v>966.79</v>
      </c>
      <c r="AD28" s="324">
        <v>932.82</v>
      </c>
      <c r="AE28" s="324">
        <v>931.48</v>
      </c>
      <c r="AF28" s="324">
        <v>982.85999999999979</v>
      </c>
      <c r="AG28" s="324">
        <v>912.63</v>
      </c>
      <c r="AH28" s="324">
        <v>934.54</v>
      </c>
      <c r="AI28" s="324">
        <v>893.3</v>
      </c>
      <c r="AJ28" s="208">
        <f t="shared" si="4"/>
        <v>-4.4128662229546141</v>
      </c>
      <c r="AK28" s="543">
        <f t="shared" si="5"/>
        <v>-1.8912995644262631</v>
      </c>
      <c r="AL28" s="10"/>
    </row>
    <row r="29" spans="1:38" s="13" customFormat="1" ht="18" customHeight="1" thickBot="1">
      <c r="A29" s="9" t="str">
        <f t="shared" si="6"/>
        <v>RO_D0110_PRO</v>
      </c>
      <c r="B29" s="320" t="s">
        <v>23</v>
      </c>
      <c r="C29" s="320" t="s">
        <v>52</v>
      </c>
      <c r="D29" s="296">
        <v>668.74201425873821</v>
      </c>
      <c r="E29" s="296">
        <v>561.81618861758761</v>
      </c>
      <c r="F29" s="296">
        <v>541.64470899634728</v>
      </c>
      <c r="G29" s="296">
        <v>469.77880765667743</v>
      </c>
      <c r="H29" s="296">
        <v>549.00667803516808</v>
      </c>
      <c r="I29" s="296">
        <v>567.81765726301137</v>
      </c>
      <c r="J29" s="296">
        <v>524.91409637216498</v>
      </c>
      <c r="K29" s="296">
        <v>486.60800453857564</v>
      </c>
      <c r="L29" s="296">
        <v>295.53951934062701</v>
      </c>
      <c r="M29" s="296">
        <v>361.27415068440973</v>
      </c>
      <c r="N29" s="296">
        <v>354.24590187840329</v>
      </c>
      <c r="O29" s="296">
        <v>351.52400109373849</v>
      </c>
      <c r="P29" s="296">
        <v>337.35369895964402</v>
      </c>
      <c r="Q29" s="296">
        <v>325.39</v>
      </c>
      <c r="R29" s="296">
        <v>277.39999999999998</v>
      </c>
      <c r="S29" s="296">
        <v>713.52</v>
      </c>
      <c r="T29" s="296">
        <v>371.44663192602218</v>
      </c>
      <c r="U29" s="296">
        <v>405.58703027532488</v>
      </c>
      <c r="V29" s="296">
        <v>421.77650210785526</v>
      </c>
      <c r="W29" s="296">
        <v>466.92384462830285</v>
      </c>
      <c r="X29" s="296">
        <v>453.12384462830283</v>
      </c>
      <c r="Y29" s="296">
        <v>433.12384462830283</v>
      </c>
      <c r="Z29" s="296">
        <v>421.16587554334291</v>
      </c>
      <c r="AA29" s="296">
        <v>450.78790645838291</v>
      </c>
      <c r="AB29" s="296">
        <v>487.37790645838294</v>
      </c>
      <c r="AC29" s="324">
        <v>529.4541474913816</v>
      </c>
      <c r="AD29" s="324">
        <v>558.19414749138161</v>
      </c>
      <c r="AE29" s="324">
        <v>576.92414749138163</v>
      </c>
      <c r="AF29" s="324">
        <v>609.0100000000001</v>
      </c>
      <c r="AG29" s="324">
        <v>648.63</v>
      </c>
      <c r="AH29" s="324">
        <v>675.98</v>
      </c>
      <c r="AI29" s="324">
        <v>704.64</v>
      </c>
      <c r="AJ29" s="208">
        <f t="shared" si="4"/>
        <v>4.2397704074085052</v>
      </c>
      <c r="AK29" s="543">
        <f t="shared" si="5"/>
        <v>4.9869985498417257</v>
      </c>
      <c r="AL29" s="544"/>
    </row>
    <row r="30" spans="1:38" ht="18" customHeight="1" thickBot="1">
      <c r="A30" s="9" t="str">
        <f t="shared" si="6"/>
        <v>SI_D0110_PRO</v>
      </c>
      <c r="B30" s="320" t="s">
        <v>24</v>
      </c>
      <c r="C30" s="320" t="s">
        <v>53</v>
      </c>
      <c r="D30" s="296">
        <v>274.51135164065664</v>
      </c>
      <c r="E30" s="296">
        <v>276.00763264604024</v>
      </c>
      <c r="F30" s="296">
        <v>275.97499863342341</v>
      </c>
      <c r="G30" s="296">
        <v>276.3549286177095</v>
      </c>
      <c r="H30" s="296">
        <v>280.08162825215857</v>
      </c>
      <c r="I30" s="296">
        <v>280.79036644978038</v>
      </c>
      <c r="J30" s="296">
        <v>317.29211282491656</v>
      </c>
      <c r="K30" s="296">
        <v>303.39928576146912</v>
      </c>
      <c r="L30" s="296">
        <v>319.77065016349047</v>
      </c>
      <c r="M30" s="296">
        <v>336.29198566568687</v>
      </c>
      <c r="N30" s="296">
        <v>325.10000000000002</v>
      </c>
      <c r="O30" s="296">
        <v>344.3</v>
      </c>
      <c r="P30" s="296">
        <v>347.1</v>
      </c>
      <c r="Q30" s="296">
        <v>350.25</v>
      </c>
      <c r="R30" s="296">
        <v>381.5</v>
      </c>
      <c r="S30" s="296">
        <v>231.91021080623716</v>
      </c>
      <c r="T30" s="296">
        <v>207.52021080623717</v>
      </c>
      <c r="U30" s="296">
        <v>216.49798948284666</v>
      </c>
      <c r="V30" s="296">
        <v>208.65576815945624</v>
      </c>
      <c r="W30" s="296">
        <v>194.45573919122248</v>
      </c>
      <c r="X30" s="296">
        <v>214.93552530787514</v>
      </c>
      <c r="Y30" s="296">
        <v>209.08949839942653</v>
      </c>
      <c r="Z30" s="296">
        <v>206.59333665989189</v>
      </c>
      <c r="AA30" s="296">
        <v>207.59333665989189</v>
      </c>
      <c r="AB30" s="296">
        <v>204.3333366598919</v>
      </c>
      <c r="AC30" s="324">
        <v>203.96333665989189</v>
      </c>
      <c r="AD30" s="324">
        <v>210.41333665989188</v>
      </c>
      <c r="AE30" s="324">
        <v>238.19333665989188</v>
      </c>
      <c r="AF30" s="324">
        <v>230.81333665989189</v>
      </c>
      <c r="AG30" s="324">
        <v>228.46333665989189</v>
      </c>
      <c r="AH30" s="324">
        <v>222.9233366598919</v>
      </c>
      <c r="AI30" s="324">
        <v>225.44333665989188</v>
      </c>
      <c r="AJ30" s="208">
        <f t="shared" si="4"/>
        <v>1.1304334654943071</v>
      </c>
      <c r="AK30" s="543">
        <f t="shared" si="5"/>
        <v>0.75590732701771302</v>
      </c>
      <c r="AL30" s="10"/>
    </row>
    <row r="31" spans="1:38" ht="18" customHeight="1" thickBot="1">
      <c r="A31" s="9" t="str">
        <f t="shared" si="6"/>
        <v>SK_D0110_PRO</v>
      </c>
      <c r="B31" s="320" t="s">
        <v>25</v>
      </c>
      <c r="C31" s="320" t="s">
        <v>54</v>
      </c>
      <c r="D31" s="296">
        <v>563.53508163222421</v>
      </c>
      <c r="E31" s="296">
        <v>449.04873658563383</v>
      </c>
      <c r="F31" s="296">
        <v>424.44013020472858</v>
      </c>
      <c r="G31" s="296">
        <v>357.93699187903258</v>
      </c>
      <c r="H31" s="296">
        <v>426.19270240593261</v>
      </c>
      <c r="I31" s="296">
        <v>340.3780673510592</v>
      </c>
      <c r="J31" s="296">
        <v>342.10047578043088</v>
      </c>
      <c r="K31" s="296">
        <v>369.64356870817159</v>
      </c>
      <c r="L31" s="296">
        <v>387.73</v>
      </c>
      <c r="M31" s="296">
        <v>384.03</v>
      </c>
      <c r="N31" s="296">
        <v>400.97</v>
      </c>
      <c r="O31" s="296">
        <v>408.67785971517429</v>
      </c>
      <c r="P31" s="296">
        <v>417.74</v>
      </c>
      <c r="Q31" s="296">
        <v>416.45928352660519</v>
      </c>
      <c r="R31" s="296">
        <v>380.43222521766751</v>
      </c>
      <c r="S31" s="296">
        <v>341.90749810409056</v>
      </c>
      <c r="T31" s="296">
        <v>330.62362909052285</v>
      </c>
      <c r="U31" s="296">
        <v>347.08</v>
      </c>
      <c r="V31" s="296">
        <v>336.12</v>
      </c>
      <c r="W31" s="296">
        <v>345.01</v>
      </c>
      <c r="X31" s="296">
        <v>360.71</v>
      </c>
      <c r="Y31" s="296">
        <v>393.16</v>
      </c>
      <c r="Z31" s="296">
        <v>418.98</v>
      </c>
      <c r="AA31" s="296">
        <v>423.81</v>
      </c>
      <c r="AB31" s="296">
        <v>388.84000000000003</v>
      </c>
      <c r="AC31" s="324">
        <v>388.03000000000009</v>
      </c>
      <c r="AD31" s="324">
        <v>355.15999999999997</v>
      </c>
      <c r="AE31" s="324">
        <v>352.03865289949317</v>
      </c>
      <c r="AF31" s="324">
        <v>338.9286528994931</v>
      </c>
      <c r="AG31" s="324">
        <v>319.99865289949315</v>
      </c>
      <c r="AH31" s="324">
        <v>343.87865289949315</v>
      </c>
      <c r="AI31" s="324">
        <v>329.66865289949311</v>
      </c>
      <c r="AJ31" s="208">
        <f t="shared" si="4"/>
        <v>-4.132271625524031</v>
      </c>
      <c r="AK31" s="543">
        <f t="shared" si="5"/>
        <v>-1.745865881196218</v>
      </c>
      <c r="AL31" s="10"/>
    </row>
    <row r="32" spans="1:38" ht="18" customHeight="1" thickBot="1">
      <c r="A32" s="9" t="str">
        <f t="shared" si="6"/>
        <v>FI_D0110_PRO</v>
      </c>
      <c r="B32" s="320" t="s">
        <v>26</v>
      </c>
      <c r="C32" s="320" t="s">
        <v>55</v>
      </c>
      <c r="D32" s="296">
        <v>1035.848813457653</v>
      </c>
      <c r="E32" s="296">
        <v>1026.2741691747847</v>
      </c>
      <c r="F32" s="296">
        <v>1041.1873006461071</v>
      </c>
      <c r="G32" s="296">
        <v>1028.0467088770404</v>
      </c>
      <c r="H32" s="296">
        <v>1014.5662327117301</v>
      </c>
      <c r="I32" s="296">
        <v>1010.6</v>
      </c>
      <c r="J32" s="296">
        <v>1019.6999999999999</v>
      </c>
      <c r="K32" s="296">
        <v>1004.1</v>
      </c>
      <c r="L32" s="296">
        <v>985.19999999999993</v>
      </c>
      <c r="M32" s="296">
        <v>998.2</v>
      </c>
      <c r="N32" s="296">
        <v>993.74</v>
      </c>
      <c r="O32" s="296">
        <v>1076.0899999999999</v>
      </c>
      <c r="P32" s="296">
        <v>988.7</v>
      </c>
      <c r="Q32" s="296">
        <v>971.3</v>
      </c>
      <c r="R32" s="296">
        <v>997.95</v>
      </c>
      <c r="S32" s="296">
        <v>993.30000000000007</v>
      </c>
      <c r="T32" s="296">
        <v>993.23</v>
      </c>
      <c r="U32" s="296">
        <v>1006.1899999999999</v>
      </c>
      <c r="V32" s="296">
        <v>1007.88</v>
      </c>
      <c r="W32" s="296">
        <v>1002.51</v>
      </c>
      <c r="X32" s="296">
        <v>1002.35</v>
      </c>
      <c r="Y32" s="296">
        <v>1007.15</v>
      </c>
      <c r="Z32" s="296">
        <v>1021.96</v>
      </c>
      <c r="AA32" s="296">
        <v>1023.385</v>
      </c>
      <c r="AB32" s="296">
        <v>1011.88</v>
      </c>
      <c r="AC32" s="324">
        <v>970.255</v>
      </c>
      <c r="AD32" s="296">
        <v>940.07</v>
      </c>
      <c r="AE32" s="324">
        <v>907.06933321615543</v>
      </c>
      <c r="AF32" s="324">
        <v>882.13860815789235</v>
      </c>
      <c r="AG32" s="324">
        <v>851.97055380709696</v>
      </c>
      <c r="AH32" s="324">
        <v>833.32484986302973</v>
      </c>
      <c r="AI32" s="324">
        <v>825.31910972319804</v>
      </c>
      <c r="AJ32" s="208">
        <f t="shared" si="4"/>
        <v>-0.96069859684941861</v>
      </c>
      <c r="AK32" s="543">
        <f t="shared" si="5"/>
        <v>-1.9714058437214521</v>
      </c>
      <c r="AL32" s="10"/>
    </row>
    <row r="33" spans="1:45" ht="18" customHeight="1" thickBot="1">
      <c r="A33" s="9" t="str">
        <f t="shared" si="6"/>
        <v>SE_D0110_PRO</v>
      </c>
      <c r="B33" s="320" t="s">
        <v>27</v>
      </c>
      <c r="C33" s="320" t="s">
        <v>56</v>
      </c>
      <c r="D33" s="296">
        <v>1655.8963251871321</v>
      </c>
      <c r="E33" s="296">
        <v>1645.3031932586762</v>
      </c>
      <c r="F33" s="296">
        <v>1646.96072278784</v>
      </c>
      <c r="G33" s="296">
        <v>1632.8044037750371</v>
      </c>
      <c r="H33" s="296">
        <v>1640.1185206176938</v>
      </c>
      <c r="I33" s="296">
        <v>1398.5</v>
      </c>
      <c r="J33" s="296">
        <v>1401.9</v>
      </c>
      <c r="K33" s="296">
        <v>1399.2</v>
      </c>
      <c r="L33" s="296">
        <v>1386.1</v>
      </c>
      <c r="M33" s="296">
        <v>1372.7</v>
      </c>
      <c r="N33" s="296">
        <v>1357.25</v>
      </c>
      <c r="O33" s="296">
        <v>1361.64</v>
      </c>
      <c r="P33" s="296">
        <v>1364.17</v>
      </c>
      <c r="Q33" s="296">
        <v>1368.3</v>
      </c>
      <c r="R33" s="296">
        <v>1362.24</v>
      </c>
      <c r="S33" s="296">
        <v>1346.3499999999997</v>
      </c>
      <c r="T33" s="296">
        <v>1309.51</v>
      </c>
      <c r="U33" s="296">
        <v>1296.8399999999999</v>
      </c>
      <c r="V33" s="296">
        <v>1288.57</v>
      </c>
      <c r="W33" s="296">
        <v>1279.8800000000001</v>
      </c>
      <c r="X33" s="296">
        <v>1291.3399999999999</v>
      </c>
      <c r="Y33" s="296">
        <v>1254.3599999999999</v>
      </c>
      <c r="Z33" s="296">
        <v>1238.5999999999999</v>
      </c>
      <c r="AA33" s="296">
        <v>1221.1300000000001</v>
      </c>
      <c r="AB33" s="296">
        <v>1183.46</v>
      </c>
      <c r="AC33" s="296">
        <v>1190.3699999999999</v>
      </c>
      <c r="AD33" s="324">
        <v>1142.9100000000001</v>
      </c>
      <c r="AE33" s="324">
        <v>1107.5899999999999</v>
      </c>
      <c r="AF33" s="324">
        <v>1088.22</v>
      </c>
      <c r="AG33" s="324">
        <v>1056.56</v>
      </c>
      <c r="AH33" s="324">
        <v>1007.03</v>
      </c>
      <c r="AI33" s="324">
        <v>981.73</v>
      </c>
      <c r="AJ33" s="208">
        <f t="shared" si="4"/>
        <v>-2.5123382620180101</v>
      </c>
      <c r="AK33" s="543">
        <f t="shared" si="5"/>
        <v>-2.4208599088670013</v>
      </c>
      <c r="AL33" s="10"/>
    </row>
    <row r="34" spans="1:45" s="20" customFormat="1" ht="18" customHeight="1">
      <c r="B34" s="79" t="s">
        <v>999</v>
      </c>
      <c r="C34" s="34"/>
      <c r="D34" s="34"/>
      <c r="E34" s="34"/>
      <c r="F34" s="34"/>
      <c r="G34" s="34"/>
      <c r="H34" s="34"/>
      <c r="I34" s="34"/>
      <c r="J34" s="34"/>
      <c r="K34" s="34"/>
      <c r="L34" s="34"/>
      <c r="M34" s="34"/>
      <c r="N34" s="33"/>
      <c r="O34" s="33"/>
      <c r="P34" s="33"/>
      <c r="Q34" s="33"/>
      <c r="R34" s="21"/>
      <c r="S34" s="33"/>
      <c r="T34" s="33"/>
      <c r="U34" s="33"/>
      <c r="V34" s="33"/>
      <c r="W34" s="33"/>
      <c r="X34" s="33"/>
      <c r="Y34" s="33"/>
      <c r="Z34" s="33"/>
      <c r="AA34" s="33"/>
      <c r="AB34" s="33"/>
      <c r="AC34"/>
      <c r="AD34"/>
      <c r="AE34"/>
      <c r="AF34"/>
      <c r="AG34"/>
      <c r="AH34"/>
      <c r="AI34"/>
      <c r="AJ34"/>
      <c r="AK34"/>
    </row>
    <row r="35" spans="1:45" s="20" customFormat="1" ht="18" customHeight="1">
      <c r="B35" s="22"/>
      <c r="C35" s="34"/>
      <c r="D35" s="34"/>
      <c r="E35" s="34"/>
      <c r="F35" s="34"/>
      <c r="G35" s="34"/>
      <c r="H35" s="34"/>
      <c r="I35" s="34"/>
      <c r="J35" s="34"/>
      <c r="K35" s="34"/>
      <c r="L35" s="34"/>
      <c r="M35" s="34"/>
      <c r="N35" s="33"/>
      <c r="O35" s="33"/>
      <c r="P35" s="33"/>
      <c r="Q35" s="33"/>
      <c r="R35" s="33"/>
      <c r="S35" s="33"/>
      <c r="T35" s="33"/>
      <c r="U35" s="33"/>
      <c r="V35" s="33"/>
      <c r="W35" s="33"/>
      <c r="X35" s="33"/>
      <c r="Y35" s="33"/>
      <c r="Z35" s="33"/>
      <c r="AA35" s="33"/>
      <c r="AB35" s="33"/>
      <c r="AC35" s="33"/>
      <c r="AD35" s="33"/>
      <c r="AE35" s="33"/>
      <c r="AF35" s="33"/>
      <c r="AG35" s="33"/>
      <c r="AH35" s="33"/>
      <c r="AI35" s="33"/>
      <c r="AJ35" s="32"/>
    </row>
    <row r="36" spans="1:45" s="20" customFormat="1" ht="18" customHeight="1">
      <c r="B36" s="59" t="s">
        <v>244</v>
      </c>
      <c r="C36" s="34"/>
      <c r="D36" s="34"/>
      <c r="E36" s="34"/>
      <c r="F36" s="34"/>
      <c r="G36" s="34"/>
      <c r="H36" s="34"/>
      <c r="I36" s="34"/>
      <c r="J36" s="34"/>
      <c r="K36" s="34"/>
      <c r="L36" s="34"/>
      <c r="M36" s="34"/>
      <c r="N36" s="33"/>
      <c r="O36" s="33"/>
      <c r="P36" s="33"/>
      <c r="Q36" s="33"/>
      <c r="R36" s="33"/>
      <c r="S36" s="33"/>
      <c r="T36" s="33"/>
      <c r="U36" s="33"/>
      <c r="V36" s="33"/>
      <c r="W36" s="33"/>
      <c r="X36" s="33"/>
      <c r="Y36" s="33"/>
      <c r="Z36" s="33"/>
      <c r="AA36" s="33"/>
      <c r="AB36" s="33"/>
      <c r="AC36" s="33"/>
      <c r="AD36" s="33"/>
      <c r="AE36" s="33"/>
      <c r="AF36" s="33"/>
      <c r="AG36" s="33"/>
      <c r="AH36" s="33"/>
      <c r="AI36" s="33"/>
      <c r="AJ36" s="32"/>
    </row>
    <row r="37" spans="1:45" ht="18" customHeight="1">
      <c r="B37" s="210"/>
      <c r="C37" s="211"/>
      <c r="D37" s="771" t="s">
        <v>244</v>
      </c>
      <c r="E37" s="772"/>
      <c r="F37" s="772"/>
      <c r="G37" s="772"/>
      <c r="H37" s="772"/>
      <c r="I37" s="772"/>
      <c r="J37" s="772"/>
      <c r="K37" s="772"/>
      <c r="L37" s="772"/>
      <c r="M37" s="772"/>
      <c r="N37" s="772"/>
      <c r="O37" s="772"/>
      <c r="P37" s="772"/>
      <c r="Q37" s="772"/>
      <c r="R37" s="772"/>
      <c r="S37" s="772"/>
      <c r="T37" s="772"/>
      <c r="U37" s="772"/>
      <c r="V37" s="772"/>
      <c r="W37" s="772"/>
      <c r="X37" s="772"/>
      <c r="Y37" s="772"/>
      <c r="Z37" s="772"/>
      <c r="AA37" s="772"/>
      <c r="AB37" s="772"/>
      <c r="AC37" s="772"/>
      <c r="AD37" s="772"/>
      <c r="AE37" s="772"/>
      <c r="AF37" s="772"/>
      <c r="AG37" s="772"/>
      <c r="AH37" s="772"/>
      <c r="AI37" s="773"/>
      <c r="AJ37" s="516" t="s">
        <v>58</v>
      </c>
      <c r="AK37" s="245" t="str">
        <f>AK$4</f>
        <v xml:space="preserve">Annual rate of change
</v>
      </c>
      <c r="AL37" s="10"/>
      <c r="AO37" s="7"/>
      <c r="AP37" s="95"/>
      <c r="AQ37" s="96"/>
      <c r="AR37" s="97"/>
      <c r="AS37" s="7"/>
    </row>
    <row r="38" spans="1:45" ht="18" customHeight="1" thickBot="1">
      <c r="B38" s="215"/>
      <c r="C38" s="216"/>
      <c r="D38" s="379">
        <v>1990</v>
      </c>
      <c r="E38" s="203">
        <v>1991</v>
      </c>
      <c r="F38" s="379">
        <v>1992</v>
      </c>
      <c r="G38" s="203">
        <v>1993</v>
      </c>
      <c r="H38" s="379">
        <v>1994</v>
      </c>
      <c r="I38" s="203">
        <v>1995</v>
      </c>
      <c r="J38" s="379">
        <v>1996</v>
      </c>
      <c r="K38" s="203">
        <v>1997</v>
      </c>
      <c r="L38" s="379">
        <v>1998</v>
      </c>
      <c r="M38" s="203">
        <v>1999</v>
      </c>
      <c r="N38" s="379">
        <v>2000</v>
      </c>
      <c r="O38" s="378">
        <v>2001</v>
      </c>
      <c r="P38" s="203">
        <v>2002</v>
      </c>
      <c r="Q38" s="378">
        <v>2003</v>
      </c>
      <c r="R38" s="203">
        <v>2004</v>
      </c>
      <c r="S38" s="378">
        <v>2005</v>
      </c>
      <c r="T38" s="203">
        <v>2006</v>
      </c>
      <c r="U38" s="378">
        <v>2007</v>
      </c>
      <c r="V38" s="203">
        <v>2008</v>
      </c>
      <c r="W38" s="378">
        <v>2009</v>
      </c>
      <c r="X38" s="203">
        <v>2010</v>
      </c>
      <c r="Y38" s="378">
        <v>2011</v>
      </c>
      <c r="Z38" s="203">
        <v>2012</v>
      </c>
      <c r="AA38" s="379">
        <v>2013</v>
      </c>
      <c r="AB38" s="379">
        <v>2014</v>
      </c>
      <c r="AC38" s="379">
        <v>2015</v>
      </c>
      <c r="AD38" s="379">
        <v>2016</v>
      </c>
      <c r="AE38" s="379">
        <v>2017</v>
      </c>
      <c r="AF38" s="379">
        <v>2018</v>
      </c>
      <c r="AG38" s="379">
        <v>2019</v>
      </c>
      <c r="AH38" s="379">
        <v>2020</v>
      </c>
      <c r="AI38" s="379">
        <v>2021</v>
      </c>
      <c r="AJ38" s="214" t="str">
        <f>AJ5</f>
        <v>2021/2020</v>
      </c>
      <c r="AK38" s="213" t="str">
        <f>AK5</f>
        <v>2011-2021</v>
      </c>
      <c r="AL38" s="10"/>
      <c r="AO38" s="7"/>
      <c r="AP38" s="95"/>
      <c r="AQ38" s="96"/>
      <c r="AR38" s="97"/>
      <c r="AS38" s="7"/>
    </row>
    <row r="39" spans="1:45" ht="18" customHeight="1" thickBot="1">
      <c r="A39" s="330"/>
      <c r="B39" s="235" t="s">
        <v>373</v>
      </c>
      <c r="C39" s="235"/>
      <c r="D39" s="327">
        <f>IF(COUNT(D40:D66)=26,SUM(D40:D66),"N.A.")</f>
        <v>27961.086257067469</v>
      </c>
      <c r="E39" s="327">
        <f t="shared" ref="E39" si="7">IF(COUNT(E40:E66)=26,SUM(E40:E66),"N.A.")</f>
        <v>28440.586257067473</v>
      </c>
      <c r="F39" s="327">
        <f t="shared" ref="F39" si="8">IF(COUNT(F40:F66)=26,SUM(F40:F66),"N.A.")</f>
        <v>27776.086257067465</v>
      </c>
      <c r="G39" s="327">
        <f t="shared" ref="G39" si="9">IF(COUNT(G40:G66)=26,SUM(G40:G66),"N.A.")</f>
        <v>27234.69625706747</v>
      </c>
      <c r="H39" s="327">
        <f t="shared" ref="H39" si="10">IF(COUNT(H40:H66)=26,SUM(H40:H66),"N.A.")</f>
        <v>27213.356257067469</v>
      </c>
      <c r="I39" s="327">
        <f t="shared" ref="I39" si="11">IF(COUNT(I40:I66)=26,SUM(I40:I66),"N.A.")</f>
        <v>27381.546257067472</v>
      </c>
      <c r="J39" s="327">
        <f t="shared" ref="J39" si="12">IF(COUNT(J40:J66)=26,SUM(J40:J66),"N.A.")</f>
        <v>27373.08838296268</v>
      </c>
      <c r="K39" s="327">
        <f t="shared" ref="K39" si="13">IF(COUNT(K40:K66)=26,SUM(K40:K66),"N.A.")</f>
        <v>26852.291597255498</v>
      </c>
      <c r="L39" s="327">
        <f t="shared" ref="L39" si="14">IF(COUNT(L40:L66)=26,SUM(L40:L66),"N.A.")</f>
        <v>26781.720752269823</v>
      </c>
      <c r="M39" s="327">
        <f t="shared" ref="M39" si="15">IF(COUNT(M40:M66)=26,SUM(M40:M66),"N.A.")</f>
        <v>26650.268852546309</v>
      </c>
      <c r="N39" s="327">
        <f t="shared" ref="N39" si="16">IF(COUNT(N40:N66)=26,SUM(N40:N66),"N.A.")</f>
        <v>26403.693093089438</v>
      </c>
      <c r="O39" s="327">
        <f t="shared" ref="O39" si="17">IF(COUNT(O40:O66)=26,SUM(O40:O66),"N.A.")</f>
        <v>26865.056726568095</v>
      </c>
      <c r="P39" s="327">
        <f t="shared" ref="P39" si="18">IF(COUNT(P40:P66)=26,SUM(P40:P66),"N.A.")</f>
        <v>26656.980613925272</v>
      </c>
      <c r="Q39" s="327">
        <f t="shared" ref="Q39" si="19">IF(COUNT(Q40:Q66)=26,SUM(Q40:Q66),"N.A.")</f>
        <v>26786.180303797464</v>
      </c>
      <c r="R39" s="327">
        <f t="shared" ref="R39" si="20">IF(COUNT(R40:R66)=26,SUM(R40:R66),"N.A.")</f>
        <v>26331.190000000002</v>
      </c>
      <c r="S39" s="327">
        <f t="shared" ref="S39" si="21">IF(COUNT(S40:S66)=26,SUM(S40:S66),"N.A.")</f>
        <v>26155.910000000003</v>
      </c>
      <c r="T39" s="327">
        <f t="shared" ref="T39" si="22">IF(COUNT(T40:T66)=26,SUM(T40:T66),"N.A.")</f>
        <v>25207.37</v>
      </c>
      <c r="U39" s="327">
        <f t="shared" ref="U39" si="23">IF(COUNT(U40:U66)=26,SUM(U40:U66),"N.A.")</f>
        <v>25245.089999999997</v>
      </c>
      <c r="V39" s="327">
        <f t="shared" ref="V39" si="24">IF(COUNT(V40:V66)=26,SUM(V40:V66),"N.A.")</f>
        <v>25199.050000000003</v>
      </c>
      <c r="W39" s="327">
        <f t="shared" ref="W39" si="25">IF(COUNT(W40:W66)=26,SUM(W40:W66),"N.A.")</f>
        <v>25053.199999999997</v>
      </c>
      <c r="X39" s="327">
        <f t="shared" ref="X39" si="26">IF(COUNT(X40:X66)=26,SUM(X40:X66),"N.A.")</f>
        <v>24938.720000000008</v>
      </c>
      <c r="Y39" s="327">
        <f t="shared" ref="Y39" si="27">IF(COUNT(Y40:Y66)=26,SUM(Y40:Y66),"N.A.")</f>
        <v>24829.859999999997</v>
      </c>
      <c r="Z39" s="327">
        <f t="shared" ref="Z39" si="28">IF(COUNT(Z40:Z66)=26,SUM(Z40:Z66),"N.A.")</f>
        <v>24796.838982679234</v>
      </c>
      <c r="AA39" s="327">
        <f t="shared" ref="AA39" si="29">IF(COUNT(AA40:AA66)=26,SUM(AA40:AA66),"N.A.")</f>
        <v>24762.024347730752</v>
      </c>
      <c r="AB39" s="327">
        <f t="shared" ref="AB39" si="30">IF(COUNT(AB40:AB66)=26,SUM(AB40:AB66),"N.A.")</f>
        <v>24292.799999999996</v>
      </c>
      <c r="AC39" s="327">
        <f t="shared" ref="AC39" si="31">IF(COUNT(AC40:AC66)=26,SUM(AC40:AC66),"N.A.")</f>
        <v>24411.299999999996</v>
      </c>
      <c r="AD39" s="327">
        <f t="shared" ref="AD39" si="32">IF(COUNT(AD40:AD66)=26,SUM(AD40:AD66),"N.A.")</f>
        <v>24108.283846141185</v>
      </c>
      <c r="AE39" s="327">
        <f t="shared" ref="AE39" si="33">IF(COUNT(AE40:AE66)=26,SUM(AE40:AE66),"N.A.")</f>
        <v>23766.909999999996</v>
      </c>
      <c r="AF39" s="327">
        <f t="shared" ref="AF39" si="34">IF(COUNT(AF40:AF66)=26,SUM(AF40:AF66),"N.A.")</f>
        <v>23342.160000000011</v>
      </c>
      <c r="AG39" s="327">
        <f t="shared" ref="AG39" si="35">IF(COUNT(AG40:AG66)=26,SUM(AG40:AG66),"N.A.")</f>
        <v>23359.25</v>
      </c>
      <c r="AH39" s="327">
        <f t="shared" ref="AH39" si="36">IF(COUNT(AH40:AH66)=26,SUM(AH40:AH66),"N.A.")</f>
        <v>23807.580000000005</v>
      </c>
      <c r="AI39" s="327">
        <f t="shared" ref="AI39" si="37">IF(COUNT(AI40:AI66)=26,SUM(AI40:AI66),"N.A.")</f>
        <v>23099.410000000007</v>
      </c>
      <c r="AJ39" s="328">
        <f>+(AI39/AH39-1)*100</f>
        <v>-2.9745568428206415</v>
      </c>
      <c r="AK39" s="542">
        <f>100*((POWER(AI39/Y39,1/($AF$5-$V$5)))-1)</f>
        <v>-0.71979582223019589</v>
      </c>
      <c r="AL39" s="10"/>
      <c r="AO39" s="7"/>
      <c r="AP39" s="95"/>
      <c r="AQ39" s="96"/>
      <c r="AR39" s="97"/>
      <c r="AS39" s="7"/>
    </row>
    <row r="40" spans="1:45" ht="18" customHeight="1" thickBot="1">
      <c r="A40" s="9" t="str">
        <f>+CONCATENATE(C40,"_D2100_PRO")</f>
        <v>BE_D2100_PRO</v>
      </c>
      <c r="B40" s="320" t="s">
        <v>3</v>
      </c>
      <c r="C40" s="320" t="s">
        <v>30</v>
      </c>
      <c r="D40" s="296">
        <v>813</v>
      </c>
      <c r="E40" s="296">
        <v>800.3</v>
      </c>
      <c r="F40" s="296">
        <v>887.7</v>
      </c>
      <c r="G40" s="296">
        <v>827.1</v>
      </c>
      <c r="H40" s="296">
        <v>792.8</v>
      </c>
      <c r="I40" s="296">
        <v>781.7</v>
      </c>
      <c r="J40" s="296">
        <v>775.9</v>
      </c>
      <c r="K40" s="296">
        <v>732.62</v>
      </c>
      <c r="L40" s="296">
        <v>709.05</v>
      </c>
      <c r="M40" s="296">
        <v>650.66999999999996</v>
      </c>
      <c r="N40" s="296">
        <v>663.78</v>
      </c>
      <c r="O40" s="296">
        <v>664.84</v>
      </c>
      <c r="P40" s="296">
        <v>625.36</v>
      </c>
      <c r="Q40" s="296">
        <v>619.4</v>
      </c>
      <c r="R40" s="296">
        <v>608.97</v>
      </c>
      <c r="S40" s="296">
        <v>607.26</v>
      </c>
      <c r="T40" s="296">
        <v>638.11</v>
      </c>
      <c r="U40" s="296">
        <v>650.9</v>
      </c>
      <c r="V40" s="296">
        <v>664.38</v>
      </c>
      <c r="W40" s="296">
        <v>659.89</v>
      </c>
      <c r="X40" s="296">
        <v>698.68</v>
      </c>
      <c r="Y40" s="296">
        <v>666.92</v>
      </c>
      <c r="Z40" s="296">
        <v>706.27</v>
      </c>
      <c r="AA40" s="296">
        <v>747.35</v>
      </c>
      <c r="AB40" s="296">
        <v>718.11</v>
      </c>
      <c r="AC40" s="296">
        <v>723.49</v>
      </c>
      <c r="AD40" s="296">
        <v>688.77</v>
      </c>
      <c r="AE40" s="296">
        <v>678.25</v>
      </c>
      <c r="AF40" s="296">
        <v>673.14</v>
      </c>
      <c r="AG40" s="296">
        <v>676.46</v>
      </c>
      <c r="AH40" s="296">
        <v>717.44</v>
      </c>
      <c r="AI40" s="296">
        <v>648.58000000000004</v>
      </c>
      <c r="AJ40" s="208">
        <f t="shared" ref="AJ40:AJ54" si="38">+(AI40/AH40-1)*100</f>
        <v>-9.5980151650312262</v>
      </c>
      <c r="AK40" s="543">
        <f t="shared" ref="AK40:AK54" si="39">100*((POWER(AI40/Y40,1/($AF$5-$V$5)))-1)</f>
        <v>-0.27845899113140282</v>
      </c>
      <c r="AL40" s="10"/>
      <c r="AO40" s="7"/>
      <c r="AP40" s="95"/>
      <c r="AQ40" s="96"/>
      <c r="AR40" s="97"/>
      <c r="AS40" s="7"/>
    </row>
    <row r="41" spans="1:45" ht="18" customHeight="1" thickBot="1">
      <c r="A41" s="9" t="str">
        <f t="shared" ref="A41:A66" si="40">+CONCATENATE(C41,"_D2100_PRO")</f>
        <v>BG_D2100_PRO</v>
      </c>
      <c r="B41" s="320" t="s">
        <v>4</v>
      </c>
      <c r="C41" s="320" t="s">
        <v>31</v>
      </c>
      <c r="D41" s="296">
        <v>586</v>
      </c>
      <c r="E41" s="296">
        <v>368</v>
      </c>
      <c r="F41" s="296">
        <v>307</v>
      </c>
      <c r="G41" s="296">
        <v>216</v>
      </c>
      <c r="H41" s="296">
        <v>190</v>
      </c>
      <c r="I41" s="296">
        <v>156</v>
      </c>
      <c r="J41" s="296">
        <v>160</v>
      </c>
      <c r="K41" s="296">
        <v>88</v>
      </c>
      <c r="L41" s="296">
        <v>26.8</v>
      </c>
      <c r="M41" s="296">
        <v>18.399999999999999</v>
      </c>
      <c r="N41" s="296">
        <v>34.6</v>
      </c>
      <c r="O41" s="296">
        <v>38.6</v>
      </c>
      <c r="P41" s="296">
        <v>28.6</v>
      </c>
      <c r="Q41" s="296">
        <v>32.1</v>
      </c>
      <c r="R41" s="296">
        <v>37.200000000000003</v>
      </c>
      <c r="S41" s="296">
        <v>45.9</v>
      </c>
      <c r="T41" s="296">
        <v>50.42</v>
      </c>
      <c r="U41" s="296">
        <v>48.19</v>
      </c>
      <c r="V41" s="296">
        <v>55.93</v>
      </c>
      <c r="W41" s="296">
        <v>57.63</v>
      </c>
      <c r="X41" s="296">
        <v>61.95</v>
      </c>
      <c r="Y41" s="296">
        <v>67.260000000000005</v>
      </c>
      <c r="Z41" s="296">
        <v>72.069999999999993</v>
      </c>
      <c r="AA41" s="296">
        <v>70.510000000000005</v>
      </c>
      <c r="AB41" s="296">
        <v>66.55</v>
      </c>
      <c r="AC41" s="324">
        <v>76.709999999999994</v>
      </c>
      <c r="AD41" s="296">
        <v>67.25</v>
      </c>
      <c r="AE41" s="296">
        <v>72.989999999999995</v>
      </c>
      <c r="AF41" s="296">
        <v>73.900000000000006</v>
      </c>
      <c r="AG41" s="296">
        <v>73.540000000000006</v>
      </c>
      <c r="AH41" s="296">
        <v>77.08</v>
      </c>
      <c r="AI41" s="296">
        <v>77.52</v>
      </c>
      <c r="AJ41" s="208">
        <f t="shared" si="38"/>
        <v>0.57083549558900604</v>
      </c>
      <c r="AK41" s="543">
        <f t="shared" si="39"/>
        <v>1.429828251487919</v>
      </c>
      <c r="AL41" s="10"/>
      <c r="AO41" s="7"/>
      <c r="AP41" s="95"/>
      <c r="AQ41" s="96"/>
      <c r="AR41" s="98"/>
      <c r="AS41" s="7"/>
    </row>
    <row r="42" spans="1:45" ht="18" customHeight="1" thickBot="1">
      <c r="A42" s="9" t="str">
        <f t="shared" si="40"/>
        <v>CZ_D2100_PRO</v>
      </c>
      <c r="B42" s="320" t="s">
        <v>340</v>
      </c>
      <c r="C42" s="320" t="s">
        <v>32</v>
      </c>
      <c r="D42" s="296">
        <v>895.07</v>
      </c>
      <c r="E42" s="296">
        <v>878.59</v>
      </c>
      <c r="F42" s="296">
        <v>638.6</v>
      </c>
      <c r="G42" s="296">
        <v>530.45000000000005</v>
      </c>
      <c r="H42" s="296">
        <v>494.4</v>
      </c>
      <c r="I42" s="296">
        <v>474.83</v>
      </c>
      <c r="J42" s="296">
        <v>496.46</v>
      </c>
      <c r="K42" s="296">
        <v>502.64</v>
      </c>
      <c r="L42" s="296">
        <v>503.7</v>
      </c>
      <c r="M42" s="296">
        <v>488.3</v>
      </c>
      <c r="N42" s="296">
        <v>474.9</v>
      </c>
      <c r="O42" s="296">
        <v>469.9</v>
      </c>
      <c r="P42" s="296">
        <v>483.25</v>
      </c>
      <c r="Q42" s="296">
        <v>458.98</v>
      </c>
      <c r="R42" s="296">
        <v>509</v>
      </c>
      <c r="S42" s="296">
        <v>556.79999999999995</v>
      </c>
      <c r="T42" s="296">
        <v>601.20000000000005</v>
      </c>
      <c r="U42" s="296">
        <v>629.35</v>
      </c>
      <c r="V42" s="296">
        <v>644.19000000000005</v>
      </c>
      <c r="W42" s="296">
        <v>643.6</v>
      </c>
      <c r="X42" s="296">
        <v>627.17999999999995</v>
      </c>
      <c r="Y42" s="296">
        <v>648.01</v>
      </c>
      <c r="Z42" s="296">
        <v>609.23</v>
      </c>
      <c r="AA42" s="296">
        <v>619.6</v>
      </c>
      <c r="AB42" s="296">
        <v>624.03</v>
      </c>
      <c r="AC42" s="296">
        <v>647.1</v>
      </c>
      <c r="AD42" s="296">
        <v>616.03</v>
      </c>
      <c r="AE42" s="296">
        <v>635.19000000000005</v>
      </c>
      <c r="AF42" s="296">
        <v>606.96</v>
      </c>
      <c r="AG42" s="296">
        <v>613.97</v>
      </c>
      <c r="AH42" s="296">
        <v>622.53</v>
      </c>
      <c r="AI42" s="296">
        <v>622.05999999999995</v>
      </c>
      <c r="AJ42" s="208">
        <f t="shared" si="38"/>
        <v>-7.5498369556492584E-2</v>
      </c>
      <c r="AK42" s="543">
        <f t="shared" si="39"/>
        <v>-0.40786174764878558</v>
      </c>
      <c r="AL42" s="10"/>
      <c r="AO42" s="7"/>
      <c r="AP42" s="95"/>
      <c r="AQ42" s="96"/>
      <c r="AR42" s="97"/>
      <c r="AS42" s="7"/>
    </row>
    <row r="43" spans="1:45" ht="18" customHeight="1" thickBot="1">
      <c r="A43" s="9" t="str">
        <f t="shared" si="40"/>
        <v>DK_D2100_PRO</v>
      </c>
      <c r="B43" s="320" t="s">
        <v>5</v>
      </c>
      <c r="C43" s="320" t="s">
        <v>33</v>
      </c>
      <c r="D43" s="296">
        <v>534</v>
      </c>
      <c r="E43" s="296">
        <v>532</v>
      </c>
      <c r="F43" s="296">
        <v>520</v>
      </c>
      <c r="G43" s="296">
        <v>509</v>
      </c>
      <c r="H43" s="296">
        <v>511</v>
      </c>
      <c r="I43" s="296">
        <v>519</v>
      </c>
      <c r="J43" s="296">
        <v>521</v>
      </c>
      <c r="K43" s="296">
        <v>513</v>
      </c>
      <c r="L43" s="296">
        <v>519</v>
      </c>
      <c r="M43" s="296">
        <v>519</v>
      </c>
      <c r="N43" s="296">
        <v>518</v>
      </c>
      <c r="O43" s="296">
        <v>519.79999999999995</v>
      </c>
      <c r="P43" s="296">
        <v>511</v>
      </c>
      <c r="Q43" s="296">
        <v>496.6</v>
      </c>
      <c r="R43" s="296">
        <v>488.1</v>
      </c>
      <c r="S43" s="296">
        <v>456.5</v>
      </c>
      <c r="T43" s="296">
        <v>467.9</v>
      </c>
      <c r="U43" s="296">
        <v>491.4</v>
      </c>
      <c r="V43" s="296">
        <v>510</v>
      </c>
      <c r="W43" s="296">
        <v>482</v>
      </c>
      <c r="X43" s="296">
        <v>472.4</v>
      </c>
      <c r="Y43" s="296">
        <v>472</v>
      </c>
      <c r="Z43" s="296">
        <v>492.7</v>
      </c>
      <c r="AA43" s="296">
        <v>492.4</v>
      </c>
      <c r="AB43" s="296">
        <v>505.5</v>
      </c>
      <c r="AC43" s="296">
        <v>518.79999999999995</v>
      </c>
      <c r="AD43" s="296">
        <v>519.4</v>
      </c>
      <c r="AE43" s="296">
        <v>518.1</v>
      </c>
      <c r="AF43" s="296">
        <v>516</v>
      </c>
      <c r="AG43" s="296">
        <v>514.4</v>
      </c>
      <c r="AH43" s="296">
        <v>507.9</v>
      </c>
      <c r="AI43" s="296">
        <v>496.5</v>
      </c>
      <c r="AJ43" s="208">
        <f t="shared" si="38"/>
        <v>-2.2445363260484297</v>
      </c>
      <c r="AK43" s="543">
        <f t="shared" si="39"/>
        <v>0.50732754914852851</v>
      </c>
      <c r="AL43" s="10"/>
      <c r="AO43" s="7"/>
      <c r="AP43" s="95"/>
      <c r="AQ43" s="96"/>
      <c r="AR43" s="97"/>
      <c r="AS43" s="7"/>
    </row>
    <row r="44" spans="1:45" ht="18" customHeight="1" thickBot="1">
      <c r="A44" s="9" t="str">
        <f t="shared" si="40"/>
        <v>DE_D2100_PRO</v>
      </c>
      <c r="B44" s="320" t="s">
        <v>28</v>
      </c>
      <c r="C44" s="320" t="s">
        <v>34</v>
      </c>
      <c r="D44" s="296">
        <v>4093.6</v>
      </c>
      <c r="E44" s="296">
        <v>4973.5</v>
      </c>
      <c r="F44" s="296">
        <v>5244.6</v>
      </c>
      <c r="G44" s="296">
        <v>5254.5</v>
      </c>
      <c r="H44" s="296">
        <v>5436.7</v>
      </c>
      <c r="I44" s="296">
        <v>5603</v>
      </c>
      <c r="J44" s="296">
        <v>5612.8</v>
      </c>
      <c r="K44" s="296">
        <v>5503.4</v>
      </c>
      <c r="L44" s="296">
        <v>5404.14</v>
      </c>
      <c r="M44" s="296">
        <v>5389.87</v>
      </c>
      <c r="N44" s="296">
        <v>5408.97</v>
      </c>
      <c r="O44" s="296">
        <v>5483.38</v>
      </c>
      <c r="P44" s="296">
        <v>5506.49</v>
      </c>
      <c r="Q44" s="296">
        <v>5821.24</v>
      </c>
      <c r="R44" s="296">
        <v>5798.25</v>
      </c>
      <c r="S44" s="296">
        <v>5815.39</v>
      </c>
      <c r="T44" s="296">
        <v>5156.7299999999996</v>
      </c>
      <c r="U44" s="296">
        <v>5059.0200000000004</v>
      </c>
      <c r="V44" s="296">
        <v>5132.43</v>
      </c>
      <c r="W44" s="296">
        <v>5287.86</v>
      </c>
      <c r="X44" s="296">
        <v>5275.53</v>
      </c>
      <c r="Y44" s="296">
        <v>5238.33</v>
      </c>
      <c r="Z44" s="296">
        <v>5251.08</v>
      </c>
      <c r="AA44" s="321">
        <v>4931.1099999999997</v>
      </c>
      <c r="AB44" s="296">
        <v>4839.2299999999996</v>
      </c>
      <c r="AC44" s="296">
        <v>4860.29</v>
      </c>
      <c r="AD44" s="296">
        <v>4842.8900000000003</v>
      </c>
      <c r="AE44" s="296">
        <v>4595.13</v>
      </c>
      <c r="AF44" s="296">
        <v>4452.07</v>
      </c>
      <c r="AG44" s="296">
        <v>4597.32</v>
      </c>
      <c r="AH44" s="296">
        <v>4634.84</v>
      </c>
      <c r="AI44" s="296">
        <v>4447.08</v>
      </c>
      <c r="AJ44" s="208">
        <f t="shared" si="38"/>
        <v>-4.051056778659035</v>
      </c>
      <c r="AK44" s="543">
        <f t="shared" si="39"/>
        <v>-1.6242154731532121</v>
      </c>
      <c r="AL44" s="10"/>
      <c r="AO44" s="7"/>
      <c r="AP44" s="95"/>
      <c r="AQ44" s="96"/>
      <c r="AR44" s="97"/>
      <c r="AS44" s="7"/>
    </row>
    <row r="45" spans="1:45" ht="18" customHeight="1" thickBot="1">
      <c r="A45" s="9" t="str">
        <f t="shared" si="40"/>
        <v>EE_D2100_PRO</v>
      </c>
      <c r="B45" s="320" t="s">
        <v>6</v>
      </c>
      <c r="C45" s="320" t="s">
        <v>35</v>
      </c>
      <c r="D45" s="296">
        <v>151.1</v>
      </c>
      <c r="E45" s="296">
        <v>133.80000000000001</v>
      </c>
      <c r="F45" s="296">
        <v>76.099999999999994</v>
      </c>
      <c r="G45" s="296">
        <v>40.6</v>
      </c>
      <c r="H45" s="296">
        <v>41.9</v>
      </c>
      <c r="I45" s="296">
        <v>38.4</v>
      </c>
      <c r="J45" s="296">
        <v>44</v>
      </c>
      <c r="K45" s="296">
        <v>54.8</v>
      </c>
      <c r="L45" s="296">
        <v>54.7</v>
      </c>
      <c r="M45" s="296">
        <v>57.6</v>
      </c>
      <c r="N45" s="296">
        <v>59.1</v>
      </c>
      <c r="O45" s="296">
        <v>60.9</v>
      </c>
      <c r="P45" s="296">
        <v>65.599999999999994</v>
      </c>
      <c r="Q45" s="296">
        <v>76.2</v>
      </c>
      <c r="R45" s="296">
        <v>73</v>
      </c>
      <c r="S45" s="296">
        <v>79.5</v>
      </c>
      <c r="T45" s="296">
        <v>82.8</v>
      </c>
      <c r="U45" s="296">
        <v>82.7</v>
      </c>
      <c r="V45" s="296">
        <v>81.900000000000006</v>
      </c>
      <c r="W45" s="296">
        <v>88.67</v>
      </c>
      <c r="X45" s="296">
        <v>93.9</v>
      </c>
      <c r="Y45" s="296">
        <v>89.28</v>
      </c>
      <c r="Z45" s="296">
        <v>85.57</v>
      </c>
      <c r="AA45" s="296">
        <v>87.62</v>
      </c>
      <c r="AB45" s="296">
        <v>90.72</v>
      </c>
      <c r="AC45" s="296">
        <v>95.5</v>
      </c>
      <c r="AD45" s="296">
        <v>99.22</v>
      </c>
      <c r="AE45" s="324">
        <v>100.21</v>
      </c>
      <c r="AF45" s="324">
        <v>104.72</v>
      </c>
      <c r="AG45" s="324">
        <v>105.93</v>
      </c>
      <c r="AH45" s="324">
        <v>106.77</v>
      </c>
      <c r="AI45" s="324">
        <v>107.11</v>
      </c>
      <c r="AJ45" s="208">
        <f t="shared" si="38"/>
        <v>0.31844150978739272</v>
      </c>
      <c r="AK45" s="543">
        <f t="shared" si="39"/>
        <v>1.8374658707649205</v>
      </c>
      <c r="AL45" s="10"/>
      <c r="AO45" s="7"/>
      <c r="AP45" s="95"/>
      <c r="AQ45" s="96"/>
      <c r="AR45" s="97"/>
      <c r="AS45" s="7"/>
    </row>
    <row r="46" spans="1:45" ht="18" customHeight="1" thickBot="1">
      <c r="A46" s="9" t="str">
        <f t="shared" si="40"/>
        <v>IE_D2100_PRO</v>
      </c>
      <c r="B46" s="320" t="s">
        <v>7</v>
      </c>
      <c r="C46" s="320" t="s">
        <v>36</v>
      </c>
      <c r="D46" s="296">
        <v>507.3</v>
      </c>
      <c r="E46" s="296">
        <v>481.8</v>
      </c>
      <c r="F46" s="296">
        <v>494.7</v>
      </c>
      <c r="G46" s="296">
        <v>500.7</v>
      </c>
      <c r="H46" s="296">
        <v>547.1</v>
      </c>
      <c r="I46" s="296">
        <v>547</v>
      </c>
      <c r="J46" s="296">
        <v>552</v>
      </c>
      <c r="K46" s="296">
        <v>548.9</v>
      </c>
      <c r="L46" s="296">
        <v>559.29999999999995</v>
      </c>
      <c r="M46" s="296">
        <v>545.6</v>
      </c>
      <c r="N46" s="296">
        <v>545.9</v>
      </c>
      <c r="O46" s="296">
        <v>555.70000000000005</v>
      </c>
      <c r="P46" s="296">
        <v>552.79999999999995</v>
      </c>
      <c r="Q46" s="296">
        <v>547.9</v>
      </c>
      <c r="R46" s="296">
        <v>539.70000000000005</v>
      </c>
      <c r="S46" s="296">
        <v>535.88</v>
      </c>
      <c r="T46" s="296">
        <v>539.6</v>
      </c>
      <c r="U46" s="296">
        <v>544.27</v>
      </c>
      <c r="V46" s="296">
        <v>535.6</v>
      </c>
      <c r="W46" s="296">
        <v>508.51</v>
      </c>
      <c r="X46" s="296">
        <v>506.93</v>
      </c>
      <c r="Y46" s="296">
        <v>508.59</v>
      </c>
      <c r="Z46" s="296">
        <v>501.57</v>
      </c>
      <c r="AA46" s="296">
        <v>493.84</v>
      </c>
      <c r="AB46" s="324">
        <v>494.04</v>
      </c>
      <c r="AC46" s="324">
        <v>522.87</v>
      </c>
      <c r="AD46" s="324">
        <v>542.79999999999995</v>
      </c>
      <c r="AE46" s="296">
        <v>554.1</v>
      </c>
      <c r="AF46" s="296">
        <v>552.79999999999995</v>
      </c>
      <c r="AG46" s="296">
        <v>549.20000000000005</v>
      </c>
      <c r="AH46" s="296">
        <v>549.20000000000005</v>
      </c>
      <c r="AI46" s="296">
        <v>521.5</v>
      </c>
      <c r="AJ46" s="208">
        <f t="shared" si="38"/>
        <v>-5.0436999271668004</v>
      </c>
      <c r="AK46" s="543">
        <f t="shared" si="39"/>
        <v>0.25098527664848547</v>
      </c>
      <c r="AL46" s="10"/>
      <c r="AO46" s="7"/>
      <c r="AP46" s="95"/>
      <c r="AQ46" s="96"/>
      <c r="AR46" s="97"/>
      <c r="AS46" s="7"/>
    </row>
    <row r="47" spans="1:45" ht="18" customHeight="1" thickBot="1">
      <c r="A47" s="9" t="str">
        <f t="shared" si="40"/>
        <v>EL_D2100_PRO</v>
      </c>
      <c r="B47" s="320" t="s">
        <v>8</v>
      </c>
      <c r="C47" s="320" t="s">
        <v>37</v>
      </c>
      <c r="D47" s="296">
        <v>304.3</v>
      </c>
      <c r="E47" s="296">
        <v>315.2</v>
      </c>
      <c r="F47" s="296">
        <v>317.99999999999994</v>
      </c>
      <c r="G47" s="296">
        <v>350.40000000000003</v>
      </c>
      <c r="H47" s="296">
        <v>349.5</v>
      </c>
      <c r="I47" s="296">
        <v>345.1</v>
      </c>
      <c r="J47" s="296">
        <v>342</v>
      </c>
      <c r="K47" s="296">
        <v>382.7</v>
      </c>
      <c r="L47" s="296">
        <v>372.2</v>
      </c>
      <c r="M47" s="296">
        <v>372.3</v>
      </c>
      <c r="N47" s="296">
        <v>408.4</v>
      </c>
      <c r="O47" s="296">
        <v>428.5</v>
      </c>
      <c r="P47" s="296">
        <v>415</v>
      </c>
      <c r="Q47" s="296">
        <v>472.3</v>
      </c>
      <c r="R47" s="296">
        <v>397.8</v>
      </c>
      <c r="S47" s="296">
        <v>435.8</v>
      </c>
      <c r="T47" s="296">
        <v>435.3</v>
      </c>
      <c r="U47" s="296">
        <v>448.1</v>
      </c>
      <c r="V47" s="296">
        <v>454.8</v>
      </c>
      <c r="W47" s="296">
        <v>466.7</v>
      </c>
      <c r="X47" s="296">
        <v>460.6</v>
      </c>
      <c r="Y47" s="296">
        <v>467.8</v>
      </c>
      <c r="Z47" s="296">
        <v>468.55898267923698</v>
      </c>
      <c r="AA47" s="296">
        <v>466.77434773076084</v>
      </c>
      <c r="AB47" s="296">
        <v>448.6</v>
      </c>
      <c r="AC47" s="296">
        <v>439.4</v>
      </c>
      <c r="AD47" s="296">
        <v>413.5</v>
      </c>
      <c r="AE47" s="296">
        <v>410.5</v>
      </c>
      <c r="AF47" s="296">
        <v>421.2</v>
      </c>
      <c r="AG47" s="296">
        <v>428.24</v>
      </c>
      <c r="AH47" s="296">
        <v>402.32</v>
      </c>
      <c r="AI47" s="296">
        <v>402.32</v>
      </c>
      <c r="AJ47" s="208">
        <f t="shared" si="38"/>
        <v>0</v>
      </c>
      <c r="AK47" s="543">
        <f t="shared" si="39"/>
        <v>-1.4966182811814499</v>
      </c>
      <c r="AL47" s="10"/>
      <c r="AO47" s="7"/>
      <c r="AP47" s="95"/>
      <c r="AQ47" s="96"/>
      <c r="AR47" s="97"/>
      <c r="AS47" s="7"/>
    </row>
    <row r="48" spans="1:45" ht="18" customHeight="1" thickBot="1">
      <c r="A48" s="9" t="str">
        <f t="shared" si="40"/>
        <v>ES_D2100_PRO</v>
      </c>
      <c r="B48" s="320" t="s">
        <v>9</v>
      </c>
      <c r="C48" s="320" t="s">
        <v>38</v>
      </c>
      <c r="D48" s="296">
        <v>2502.8000000000002</v>
      </c>
      <c r="E48" s="296">
        <v>3477.6</v>
      </c>
      <c r="F48" s="296">
        <v>3464.7</v>
      </c>
      <c r="G48" s="296">
        <v>3588.3</v>
      </c>
      <c r="H48" s="296">
        <v>3570</v>
      </c>
      <c r="I48" s="296">
        <v>3903.4</v>
      </c>
      <c r="J48" s="296">
        <v>3882.4</v>
      </c>
      <c r="K48" s="296">
        <v>3677</v>
      </c>
      <c r="L48" s="296">
        <v>3706</v>
      </c>
      <c r="M48" s="296">
        <v>3621.8</v>
      </c>
      <c r="N48" s="296">
        <v>3538.39</v>
      </c>
      <c r="O48" s="296">
        <v>3714.5</v>
      </c>
      <c r="P48" s="296">
        <v>3772.28</v>
      </c>
      <c r="Q48" s="296">
        <v>3769.98</v>
      </c>
      <c r="R48" s="296">
        <v>3799.79</v>
      </c>
      <c r="S48" s="296">
        <v>3668.15</v>
      </c>
      <c r="T48" s="296">
        <v>3529.93</v>
      </c>
      <c r="U48" s="296">
        <v>3565.45</v>
      </c>
      <c r="V48" s="296">
        <v>3596.1</v>
      </c>
      <c r="W48" s="296">
        <v>3566.3</v>
      </c>
      <c r="X48" s="296">
        <v>3518.1</v>
      </c>
      <c r="Y48" s="324">
        <v>3611.7</v>
      </c>
      <c r="Z48" s="324">
        <v>3485.18</v>
      </c>
      <c r="AA48" s="324">
        <v>3661.7</v>
      </c>
      <c r="AB48" s="324">
        <v>3521.25</v>
      </c>
      <c r="AC48" s="296">
        <v>3660.28</v>
      </c>
      <c r="AD48" s="296">
        <v>3581.4238461411765</v>
      </c>
      <c r="AE48" s="324">
        <v>3538.05</v>
      </c>
      <c r="AF48" s="324">
        <v>3292.22</v>
      </c>
      <c r="AG48" s="324">
        <v>3184.15</v>
      </c>
      <c r="AH48" s="324">
        <v>3504.5</v>
      </c>
      <c r="AI48" s="324">
        <v>3403.51</v>
      </c>
      <c r="AJ48" s="208">
        <f t="shared" si="38"/>
        <v>-2.8817234983592455</v>
      </c>
      <c r="AK48" s="543">
        <f t="shared" si="39"/>
        <v>-0.59195424155228382</v>
      </c>
      <c r="AL48" s="10"/>
      <c r="AO48" s="7"/>
      <c r="AP48" s="95"/>
      <c r="AQ48" s="96"/>
      <c r="AR48" s="99"/>
      <c r="AS48" s="7"/>
    </row>
    <row r="49" spans="1:45" ht="18" customHeight="1" thickBot="1">
      <c r="A49" s="9" t="str">
        <f t="shared" si="40"/>
        <v>FR_D2100_PRO</v>
      </c>
      <c r="B49" s="320" t="s">
        <v>10</v>
      </c>
      <c r="C49" s="320" t="s">
        <v>39</v>
      </c>
      <c r="D49" s="296">
        <v>3762</v>
      </c>
      <c r="E49" s="296">
        <v>3945</v>
      </c>
      <c r="F49" s="296">
        <v>3848</v>
      </c>
      <c r="G49" s="296">
        <v>3923</v>
      </c>
      <c r="H49" s="296">
        <v>3909</v>
      </c>
      <c r="I49" s="296">
        <v>3910.35</v>
      </c>
      <c r="J49" s="296">
        <v>3889</v>
      </c>
      <c r="K49" s="296">
        <v>3948</v>
      </c>
      <c r="L49" s="296">
        <v>4057</v>
      </c>
      <c r="M49" s="296">
        <v>3887</v>
      </c>
      <c r="N49" s="296">
        <v>3838.2</v>
      </c>
      <c r="O49" s="296">
        <v>3976.62</v>
      </c>
      <c r="P49" s="296">
        <v>3912.32</v>
      </c>
      <c r="Q49" s="296">
        <v>3833.8</v>
      </c>
      <c r="R49" s="296">
        <v>3880.92</v>
      </c>
      <c r="S49" s="296">
        <v>3792.99</v>
      </c>
      <c r="T49" s="296">
        <v>3736.25</v>
      </c>
      <c r="U49" s="296">
        <v>3792.41</v>
      </c>
      <c r="V49" s="296">
        <v>3842.64</v>
      </c>
      <c r="W49" s="296">
        <v>3645.13</v>
      </c>
      <c r="X49" s="296">
        <v>3680.54</v>
      </c>
      <c r="Y49" s="296">
        <v>3609.69</v>
      </c>
      <c r="Z49" s="296">
        <v>3599.01</v>
      </c>
      <c r="AA49" s="296">
        <v>3640</v>
      </c>
      <c r="AB49" s="296">
        <v>3535.61</v>
      </c>
      <c r="AC49" s="296">
        <v>3423.13</v>
      </c>
      <c r="AD49" s="296">
        <v>3395</v>
      </c>
      <c r="AE49" s="296">
        <v>3299.06</v>
      </c>
      <c r="AF49" s="296">
        <v>3212.61</v>
      </c>
      <c r="AG49" s="296">
        <v>3172.7</v>
      </c>
      <c r="AH49" s="296">
        <v>3049.6</v>
      </c>
      <c r="AI49" s="296">
        <v>2888.04</v>
      </c>
      <c r="AJ49" s="208">
        <f t="shared" si="38"/>
        <v>-5.2977439664218196</v>
      </c>
      <c r="AK49" s="543">
        <f t="shared" si="39"/>
        <v>-2.2057478819097254</v>
      </c>
      <c r="AL49" s="10"/>
      <c r="AO49" s="7"/>
      <c r="AP49" s="95"/>
      <c r="AQ49" s="96"/>
      <c r="AR49" s="97"/>
      <c r="AS49" s="7"/>
    </row>
    <row r="50" spans="1:45" ht="18" customHeight="1" thickBot="1">
      <c r="A50" s="9" t="str">
        <f t="shared" si="40"/>
        <v>HR_D2100_PRO</v>
      </c>
      <c r="B50" s="320" t="s">
        <v>11</v>
      </c>
      <c r="C50" s="320" t="s">
        <v>40</v>
      </c>
      <c r="D50" s="296">
        <v>249.8062570674708</v>
      </c>
      <c r="E50" s="296">
        <v>249.8062570674708</v>
      </c>
      <c r="F50" s="296">
        <v>249.8062570674708</v>
      </c>
      <c r="G50" s="296">
        <v>249.8062570674708</v>
      </c>
      <c r="H50" s="296">
        <v>249.8062570674708</v>
      </c>
      <c r="I50" s="296">
        <v>249.80625706747082</v>
      </c>
      <c r="J50" s="296">
        <v>281.44838296268375</v>
      </c>
      <c r="K50" s="296">
        <v>267.70903882397289</v>
      </c>
      <c r="L50" s="296">
        <v>283.94644553335854</v>
      </c>
      <c r="M50" s="296">
        <v>296.43675838673204</v>
      </c>
      <c r="N50" s="296">
        <v>276.14</v>
      </c>
      <c r="O50" s="296">
        <v>288.04000000000002</v>
      </c>
      <c r="P50" s="296">
        <v>310.36500000000001</v>
      </c>
      <c r="Q50" s="296">
        <v>332.69</v>
      </c>
      <c r="R50" s="296">
        <v>338.29</v>
      </c>
      <c r="S50" s="296">
        <v>330.07</v>
      </c>
      <c r="T50" s="296">
        <v>326.67</v>
      </c>
      <c r="U50" s="296">
        <v>327.43</v>
      </c>
      <c r="V50" s="296">
        <v>314.26</v>
      </c>
      <c r="W50" s="296">
        <v>327.68</v>
      </c>
      <c r="X50" s="296">
        <v>334.41</v>
      </c>
      <c r="Y50" s="296">
        <v>331.99</v>
      </c>
      <c r="Z50" s="296">
        <v>310.85000000000002</v>
      </c>
      <c r="AA50" s="296">
        <v>294.13</v>
      </c>
      <c r="AB50" s="296">
        <v>276.38</v>
      </c>
      <c r="AC50" s="324">
        <v>296.79000000000002</v>
      </c>
      <c r="AD50" s="324">
        <v>293.45</v>
      </c>
      <c r="AE50" s="324">
        <v>279.2</v>
      </c>
      <c r="AF50" s="324">
        <v>291.87</v>
      </c>
      <c r="AG50" s="324">
        <v>296.75</v>
      </c>
      <c r="AH50" s="324">
        <v>281.82</v>
      </c>
      <c r="AI50" s="324">
        <v>281.82</v>
      </c>
      <c r="AJ50" s="208">
        <f t="shared" si="38"/>
        <v>0</v>
      </c>
      <c r="AK50" s="543">
        <f t="shared" si="39"/>
        <v>-1.6250146205773031</v>
      </c>
      <c r="AL50" s="10"/>
      <c r="AO50" s="7"/>
      <c r="AP50" s="95"/>
      <c r="AQ50" s="99"/>
      <c r="AR50" s="99"/>
      <c r="AS50" s="7"/>
    </row>
    <row r="51" spans="1:45" ht="18" customHeight="1" thickBot="1">
      <c r="A51" s="9" t="str">
        <f t="shared" si="40"/>
        <v>IT_D2100_PRO</v>
      </c>
      <c r="B51" s="320" t="s">
        <v>12</v>
      </c>
      <c r="C51" s="320" t="s">
        <v>41</v>
      </c>
      <c r="D51" s="296">
        <v>3082.2</v>
      </c>
      <c r="E51" s="296">
        <v>3164</v>
      </c>
      <c r="F51" s="296">
        <v>3098.6000000000004</v>
      </c>
      <c r="G51" s="296">
        <v>3002.4</v>
      </c>
      <c r="H51" s="296">
        <v>2975.7000000000003</v>
      </c>
      <c r="I51" s="296">
        <v>3209.0000000000005</v>
      </c>
      <c r="J51" s="296">
        <v>3100.2000000000003</v>
      </c>
      <c r="K51" s="296">
        <v>2888</v>
      </c>
      <c r="L51" s="296">
        <v>3001</v>
      </c>
      <c r="M51" s="296">
        <v>3208.49</v>
      </c>
      <c r="N51" s="296">
        <v>2943.85</v>
      </c>
      <c r="O51" s="296">
        <v>2944.3</v>
      </c>
      <c r="P51" s="296">
        <v>2952.07</v>
      </c>
      <c r="Q51" s="296">
        <v>2911.2200000000003</v>
      </c>
      <c r="R51" s="296">
        <v>2935.87</v>
      </c>
      <c r="S51" s="296">
        <v>2940.58</v>
      </c>
      <c r="T51" s="296">
        <v>2884.0400000000004</v>
      </c>
      <c r="U51" s="296">
        <v>2851.51</v>
      </c>
      <c r="V51" s="296">
        <v>2760.4</v>
      </c>
      <c r="W51" s="296">
        <v>2689.8900000000003</v>
      </c>
      <c r="X51" s="296">
        <v>2660.79</v>
      </c>
      <c r="Y51" s="296">
        <v>2653.07</v>
      </c>
      <c r="Z51" s="296">
        <v>2620.3999999999996</v>
      </c>
      <c r="AA51" s="296">
        <v>2563.0599999999995</v>
      </c>
      <c r="AB51" s="296">
        <v>2547.71</v>
      </c>
      <c r="AC51" s="296">
        <v>2511.0100000000002</v>
      </c>
      <c r="AD51" s="296">
        <v>2427.9499999999998</v>
      </c>
      <c r="AE51" s="296">
        <v>2459.0300000000002</v>
      </c>
      <c r="AF51" s="296">
        <v>2469.56</v>
      </c>
      <c r="AG51" s="296">
        <v>2479.0700000000002</v>
      </c>
      <c r="AH51" s="296">
        <v>2448.89</v>
      </c>
      <c r="AI51" s="296">
        <v>2488.31</v>
      </c>
      <c r="AJ51" s="208">
        <f t="shared" si="38"/>
        <v>1.6097088885168365</v>
      </c>
      <c r="AK51" s="543">
        <f t="shared" si="39"/>
        <v>-0.63908605088622839</v>
      </c>
      <c r="AL51" s="10"/>
      <c r="AO51" s="7"/>
      <c r="AP51" s="95"/>
      <c r="AQ51" s="96"/>
      <c r="AR51" s="97"/>
      <c r="AS51" s="7"/>
    </row>
    <row r="52" spans="1:45" ht="18" customHeight="1" thickBot="1">
      <c r="A52" s="9" t="str">
        <f t="shared" si="40"/>
        <v>CY_D2100_PRO</v>
      </c>
      <c r="B52" s="320" t="s">
        <v>13</v>
      </c>
      <c r="C52" s="320" t="s">
        <v>42</v>
      </c>
      <c r="D52" s="296">
        <v>50</v>
      </c>
      <c r="E52" s="296">
        <v>51</v>
      </c>
      <c r="F52" s="296">
        <v>52.1</v>
      </c>
      <c r="G52" s="296">
        <v>53.300000000000004</v>
      </c>
      <c r="H52" s="296">
        <v>54.500000000000007</v>
      </c>
      <c r="I52" s="296">
        <v>55.7</v>
      </c>
      <c r="J52" s="296">
        <v>59.2</v>
      </c>
      <c r="K52" s="296">
        <v>59.2</v>
      </c>
      <c r="L52" s="296">
        <v>61.44918987341773</v>
      </c>
      <c r="M52" s="296">
        <v>63.708852320675113</v>
      </c>
      <c r="N52" s="296">
        <v>65.947569620253176</v>
      </c>
      <c r="O52" s="296">
        <v>68.228177215189874</v>
      </c>
      <c r="P52" s="296">
        <v>72.504316455696198</v>
      </c>
      <c r="Q52" s="296">
        <v>76.210303797468356</v>
      </c>
      <c r="R52" s="296">
        <v>75.070000000000007</v>
      </c>
      <c r="S52" s="296">
        <v>80.17</v>
      </c>
      <c r="T52" s="296">
        <v>78.820000000000007</v>
      </c>
      <c r="U52" s="296">
        <v>80.849999999999994</v>
      </c>
      <c r="V52" s="296">
        <v>78.239999999999995</v>
      </c>
      <c r="W52" s="296">
        <v>76.33</v>
      </c>
      <c r="X52" s="296">
        <v>75.500000000000014</v>
      </c>
      <c r="Y52" s="296">
        <v>75.72999999999999</v>
      </c>
      <c r="Z52" s="296">
        <v>70.680000000000007</v>
      </c>
      <c r="AA52" s="296">
        <v>70.5</v>
      </c>
      <c r="AB52" s="296">
        <v>66.72</v>
      </c>
      <c r="AC52" s="296">
        <v>64.099999999999994</v>
      </c>
      <c r="AD52" s="296">
        <v>63.61</v>
      </c>
      <c r="AE52" s="296">
        <v>62.48</v>
      </c>
      <c r="AF52" s="296">
        <v>73.08</v>
      </c>
      <c r="AG52" s="296">
        <v>56.96</v>
      </c>
      <c r="AH52" s="296">
        <v>56.38</v>
      </c>
      <c r="AI52" s="296">
        <v>55.56</v>
      </c>
      <c r="AJ52" s="208">
        <f t="shared" si="38"/>
        <v>-1.4544164597374953</v>
      </c>
      <c r="AK52" s="543">
        <f t="shared" si="39"/>
        <v>-3.0496395609979965</v>
      </c>
      <c r="AL52" s="10"/>
      <c r="AO52" s="7"/>
      <c r="AP52" s="100"/>
      <c r="AQ52" s="96"/>
      <c r="AR52" s="97"/>
      <c r="AS52" s="7"/>
    </row>
    <row r="53" spans="1:45" ht="18" customHeight="1" thickBot="1">
      <c r="A53" s="9" t="str">
        <f t="shared" si="40"/>
        <v>LV_D2100_PRO</v>
      </c>
      <c r="B53" s="320" t="s">
        <v>14</v>
      </c>
      <c r="C53" s="320" t="s">
        <v>43</v>
      </c>
      <c r="D53" s="296">
        <v>166.6</v>
      </c>
      <c r="E53" s="296">
        <v>137</v>
      </c>
      <c r="F53" s="296">
        <v>88.6</v>
      </c>
      <c r="G53" s="296">
        <v>61.6</v>
      </c>
      <c r="H53" s="296">
        <v>52.5</v>
      </c>
      <c r="I53" s="296">
        <v>55.2</v>
      </c>
      <c r="J53" s="296">
        <v>55.1</v>
      </c>
      <c r="K53" s="296">
        <v>61.2</v>
      </c>
      <c r="L53" s="296">
        <v>67.3</v>
      </c>
      <c r="M53" s="296">
        <v>105.80000000000001</v>
      </c>
      <c r="N53" s="296">
        <v>100.4</v>
      </c>
      <c r="O53" s="296">
        <v>100.5</v>
      </c>
      <c r="P53" s="296">
        <v>89.399999999999991</v>
      </c>
      <c r="Q53" s="296">
        <v>85</v>
      </c>
      <c r="R53" s="296">
        <v>92.37</v>
      </c>
      <c r="S53" s="296">
        <v>101.03999999999999</v>
      </c>
      <c r="T53" s="296">
        <v>105.41999999999999</v>
      </c>
      <c r="U53" s="296">
        <v>104.19</v>
      </c>
      <c r="V53" s="296">
        <v>99.4</v>
      </c>
      <c r="W53" s="296">
        <v>71.61999999999999</v>
      </c>
      <c r="X53" s="296">
        <v>73.679999999999993</v>
      </c>
      <c r="Y53" s="296">
        <v>64.58</v>
      </c>
      <c r="Z53" s="296">
        <v>66.23</v>
      </c>
      <c r="AA53" s="296">
        <v>61.09</v>
      </c>
      <c r="AB53" s="296">
        <v>56.19</v>
      </c>
      <c r="AC53" s="324">
        <v>56.22</v>
      </c>
      <c r="AD53" s="324">
        <v>61.98</v>
      </c>
      <c r="AE53" s="296">
        <v>55.85</v>
      </c>
      <c r="AF53" s="296">
        <v>42.08</v>
      </c>
      <c r="AG53" s="296">
        <v>41.96</v>
      </c>
      <c r="AH53" s="296">
        <v>42.08</v>
      </c>
      <c r="AI53" s="296">
        <v>37.25</v>
      </c>
      <c r="AJ53" s="208">
        <f t="shared" si="38"/>
        <v>-11.478136882129276</v>
      </c>
      <c r="AK53" s="543">
        <f t="shared" si="39"/>
        <v>-5.3538780829296968</v>
      </c>
      <c r="AL53" s="10"/>
      <c r="AO53" s="7"/>
      <c r="AP53" s="100"/>
      <c r="AQ53" s="96"/>
      <c r="AR53" s="101"/>
      <c r="AS53" s="7"/>
    </row>
    <row r="54" spans="1:45" ht="18" customHeight="1" thickBot="1">
      <c r="A54" s="9" t="str">
        <f t="shared" si="40"/>
        <v>LT_D2100_PRO</v>
      </c>
      <c r="B54" s="320" t="s">
        <v>15</v>
      </c>
      <c r="C54" s="320" t="s">
        <v>44</v>
      </c>
      <c r="D54" s="296">
        <v>169.1</v>
      </c>
      <c r="E54" s="296">
        <v>164.2</v>
      </c>
      <c r="F54" s="296">
        <v>122.1</v>
      </c>
      <c r="G54" s="296">
        <v>92.2</v>
      </c>
      <c r="H54" s="296">
        <v>83.5</v>
      </c>
      <c r="I54" s="296">
        <v>92</v>
      </c>
      <c r="J54" s="296">
        <v>89.1</v>
      </c>
      <c r="K54" s="296">
        <v>78.3</v>
      </c>
      <c r="L54" s="296">
        <v>81.8</v>
      </c>
      <c r="M54" s="296">
        <v>74</v>
      </c>
      <c r="N54" s="296">
        <v>76.099999999999994</v>
      </c>
      <c r="O54" s="296">
        <v>78.7</v>
      </c>
      <c r="P54" s="296">
        <v>81.5</v>
      </c>
      <c r="Q54" s="296">
        <v>78.099999999999994</v>
      </c>
      <c r="R54" s="296">
        <v>73.27</v>
      </c>
      <c r="S54" s="296">
        <v>74.36</v>
      </c>
      <c r="T54" s="296">
        <v>89.93</v>
      </c>
      <c r="U54" s="296">
        <v>81.56</v>
      </c>
      <c r="V54" s="296">
        <v>86.71</v>
      </c>
      <c r="W54" s="296">
        <v>88.27</v>
      </c>
      <c r="X54" s="296">
        <v>88.12</v>
      </c>
      <c r="Y54" s="296">
        <v>90.6</v>
      </c>
      <c r="Z54" s="296">
        <v>91.92</v>
      </c>
      <c r="AA54" s="296">
        <v>96.35</v>
      </c>
      <c r="AB54" s="296">
        <v>97.35</v>
      </c>
      <c r="AC54" s="324">
        <v>94.37</v>
      </c>
      <c r="AD54" s="296">
        <v>93.48</v>
      </c>
      <c r="AE54" s="296">
        <v>89.19</v>
      </c>
      <c r="AF54" s="296">
        <v>87.47</v>
      </c>
      <c r="AG54" s="296">
        <v>86.11</v>
      </c>
      <c r="AH54" s="296">
        <v>86.32</v>
      </c>
      <c r="AI54" s="296">
        <v>83.7</v>
      </c>
      <c r="AJ54" s="208">
        <f t="shared" si="38"/>
        <v>-3.0352177942539305</v>
      </c>
      <c r="AK54" s="543">
        <f t="shared" si="39"/>
        <v>-0.78902309704638185</v>
      </c>
      <c r="AL54" s="10"/>
      <c r="AO54" s="7"/>
      <c r="AP54" s="95"/>
      <c r="AQ54" s="96"/>
      <c r="AR54" s="97"/>
      <c r="AS54" s="7"/>
    </row>
    <row r="55" spans="1:45" ht="18" customHeight="1" thickBot="1">
      <c r="A55" s="9" t="str">
        <f t="shared" si="40"/>
        <v>LU_D2100_PRO</v>
      </c>
      <c r="B55" s="320" t="s">
        <v>16</v>
      </c>
      <c r="C55" s="320" t="s">
        <v>45</v>
      </c>
      <c r="D55" s="314" t="s">
        <v>901</v>
      </c>
      <c r="E55" s="314" t="s">
        <v>901</v>
      </c>
      <c r="F55" s="314" t="s">
        <v>901</v>
      </c>
      <c r="G55" s="314" t="s">
        <v>901</v>
      </c>
      <c r="H55" s="314" t="s">
        <v>901</v>
      </c>
      <c r="I55" s="314" t="s">
        <v>901</v>
      </c>
      <c r="J55" s="314" t="s">
        <v>901</v>
      </c>
      <c r="K55" s="314" t="s">
        <v>901</v>
      </c>
      <c r="L55" s="314" t="s">
        <v>901</v>
      </c>
      <c r="M55" s="314" t="s">
        <v>901</v>
      </c>
      <c r="N55" s="314" t="s">
        <v>901</v>
      </c>
      <c r="O55" s="314" t="s">
        <v>901</v>
      </c>
      <c r="P55" s="314" t="s">
        <v>901</v>
      </c>
      <c r="Q55" s="314" t="s">
        <v>901</v>
      </c>
      <c r="R55" s="314" t="s">
        <v>901</v>
      </c>
      <c r="S55" s="314" t="s">
        <v>901</v>
      </c>
      <c r="T55" s="314" t="s">
        <v>901</v>
      </c>
      <c r="U55" s="314" t="s">
        <v>901</v>
      </c>
      <c r="V55" s="314" t="s">
        <v>901</v>
      </c>
      <c r="W55" s="314" t="s">
        <v>901</v>
      </c>
      <c r="X55" s="314" t="s">
        <v>901</v>
      </c>
      <c r="Y55" s="314" t="s">
        <v>901</v>
      </c>
      <c r="Z55" s="314" t="s">
        <v>901</v>
      </c>
      <c r="AA55" s="314" t="s">
        <v>901</v>
      </c>
      <c r="AB55" s="314" t="s">
        <v>901</v>
      </c>
      <c r="AC55" s="314" t="s">
        <v>901</v>
      </c>
      <c r="AD55" s="314" t="s">
        <v>901</v>
      </c>
      <c r="AE55" s="314" t="s">
        <v>901</v>
      </c>
      <c r="AF55" s="314" t="s">
        <v>901</v>
      </c>
      <c r="AG55" s="314" t="s">
        <v>901</v>
      </c>
      <c r="AH55" s="314" t="s">
        <v>901</v>
      </c>
      <c r="AI55" s="314" t="s">
        <v>901</v>
      </c>
      <c r="AJ55" s="208"/>
      <c r="AK55" s="543"/>
      <c r="AL55" s="10"/>
      <c r="AO55" s="7"/>
      <c r="AP55" s="95"/>
      <c r="AQ55" s="96"/>
      <c r="AR55" s="97"/>
      <c r="AS55" s="7"/>
    </row>
    <row r="56" spans="1:45" ht="18" customHeight="1" thickBot="1">
      <c r="A56" s="9" t="str">
        <f t="shared" si="40"/>
        <v>HU_D2100_PRO</v>
      </c>
      <c r="B56" s="320" t="s">
        <v>17</v>
      </c>
      <c r="C56" s="320" t="s">
        <v>46</v>
      </c>
      <c r="D56" s="296">
        <v>855.93</v>
      </c>
      <c r="E56" s="296">
        <v>753.96</v>
      </c>
      <c r="F56" s="296">
        <v>705.55</v>
      </c>
      <c r="G56" s="296">
        <v>638.6</v>
      </c>
      <c r="H56" s="296">
        <v>640.66</v>
      </c>
      <c r="I56" s="296">
        <v>600.49</v>
      </c>
      <c r="J56" s="296">
        <v>573.71</v>
      </c>
      <c r="K56" s="296">
        <v>619.72255843152402</v>
      </c>
      <c r="L56" s="296">
        <v>665.73511686304789</v>
      </c>
      <c r="M56" s="296">
        <v>673.09324183890249</v>
      </c>
      <c r="N56" s="296">
        <v>708.36552346919041</v>
      </c>
      <c r="O56" s="296">
        <v>680.91854935290689</v>
      </c>
      <c r="P56" s="296">
        <v>650.20129746957684</v>
      </c>
      <c r="Q56" s="296">
        <v>604.65</v>
      </c>
      <c r="R56" s="296">
        <v>573.61</v>
      </c>
      <c r="S56" s="296">
        <v>566.94000000000005</v>
      </c>
      <c r="T56" s="296">
        <v>521.58000000000004</v>
      </c>
      <c r="U56" s="296">
        <v>525.76</v>
      </c>
      <c r="V56" s="296">
        <v>415.35</v>
      </c>
      <c r="W56" s="296">
        <v>386.67</v>
      </c>
      <c r="X56" s="296">
        <v>361.49</v>
      </c>
      <c r="Y56" s="296">
        <v>345.28</v>
      </c>
      <c r="Z56" s="296">
        <v>394.01</v>
      </c>
      <c r="AA56" s="296">
        <v>399.23</v>
      </c>
      <c r="AB56" s="296">
        <v>432.73</v>
      </c>
      <c r="AC56" s="296">
        <v>462.23</v>
      </c>
      <c r="AD56" s="324">
        <v>512.96</v>
      </c>
      <c r="AE56" s="296">
        <v>525.73</v>
      </c>
      <c r="AF56" s="296">
        <v>520.28</v>
      </c>
      <c r="AG56" s="296">
        <v>531.45000000000005</v>
      </c>
      <c r="AH56" s="296">
        <v>556.54999999999995</v>
      </c>
      <c r="AI56" s="296">
        <v>522.09</v>
      </c>
      <c r="AJ56" s="208">
        <f t="shared" ref="AJ56:AJ66" si="41">+(AI56/AH56-1)*100</f>
        <v>-6.1917168268798672</v>
      </c>
      <c r="AK56" s="543">
        <f t="shared" ref="AK56:AK66" si="42">100*((POWER(AI56/Y56,1/($AF$5-$V$5)))-1)</f>
        <v>4.2215181818659353</v>
      </c>
      <c r="AL56" s="10"/>
      <c r="AO56" s="7"/>
      <c r="AP56" s="100"/>
      <c r="AQ56" s="96"/>
      <c r="AR56" s="97"/>
      <c r="AS56" s="7"/>
    </row>
    <row r="57" spans="1:45" ht="18" customHeight="1" thickBot="1">
      <c r="A57" s="9" t="str">
        <f t="shared" si="40"/>
        <v>MT_D2100_PRO</v>
      </c>
      <c r="B57" s="320" t="s">
        <v>18</v>
      </c>
      <c r="C57" s="320" t="s">
        <v>47</v>
      </c>
      <c r="D57" s="296">
        <v>31</v>
      </c>
      <c r="E57" s="296">
        <v>31</v>
      </c>
      <c r="F57" s="296">
        <v>31</v>
      </c>
      <c r="G57" s="296">
        <v>31</v>
      </c>
      <c r="H57" s="296">
        <v>31</v>
      </c>
      <c r="I57" s="296">
        <v>31</v>
      </c>
      <c r="J57" s="296">
        <v>31</v>
      </c>
      <c r="K57" s="296">
        <v>31</v>
      </c>
      <c r="L57" s="296">
        <v>31</v>
      </c>
      <c r="M57" s="296">
        <v>31</v>
      </c>
      <c r="N57" s="296">
        <v>31</v>
      </c>
      <c r="O57" s="296">
        <v>31.29</v>
      </c>
      <c r="P57" s="296">
        <v>31.9</v>
      </c>
      <c r="Q57" s="296">
        <v>31.9</v>
      </c>
      <c r="R57" s="296">
        <v>29.54</v>
      </c>
      <c r="S57" s="296">
        <v>28.799999999999997</v>
      </c>
      <c r="T57" s="296">
        <v>29.259999999999998</v>
      </c>
      <c r="U57" s="296">
        <v>30.430000000000003</v>
      </c>
      <c r="V57" s="296">
        <v>28.720000000000002</v>
      </c>
      <c r="W57" s="296">
        <v>28.720000000000006</v>
      </c>
      <c r="X57" s="296">
        <v>28.720000000000006</v>
      </c>
      <c r="Y57" s="296">
        <v>28.720000000000006</v>
      </c>
      <c r="Z57" s="296">
        <v>28.720000000000006</v>
      </c>
      <c r="AA57" s="296">
        <v>28.720000000000006</v>
      </c>
      <c r="AB57" s="296">
        <v>28.720000000000006</v>
      </c>
      <c r="AC57" s="324">
        <v>28.720000000000006</v>
      </c>
      <c r="AD57" s="324">
        <v>28.720000000000006</v>
      </c>
      <c r="AE57" s="324">
        <v>28.720000000000006</v>
      </c>
      <c r="AF57" s="324">
        <v>28.720000000000006</v>
      </c>
      <c r="AG57" s="324">
        <v>28.720000000000006</v>
      </c>
      <c r="AH57" s="324">
        <v>28.720000000000006</v>
      </c>
      <c r="AI57" s="324">
        <v>28.720000000000006</v>
      </c>
      <c r="AJ57" s="208">
        <f t="shared" si="41"/>
        <v>0</v>
      </c>
      <c r="AK57" s="543">
        <f t="shared" si="42"/>
        <v>0</v>
      </c>
      <c r="AL57" s="10"/>
      <c r="AO57" s="7"/>
      <c r="AP57" s="100"/>
      <c r="AQ57" s="96"/>
      <c r="AR57" s="97"/>
      <c r="AS57" s="7"/>
    </row>
    <row r="58" spans="1:45" ht="18" customHeight="1" thickBot="1">
      <c r="A58" s="9" t="str">
        <f t="shared" si="40"/>
        <v>NL_D2100_PRO</v>
      </c>
      <c r="B58" s="320" t="s">
        <v>19</v>
      </c>
      <c r="C58" s="320" t="s">
        <v>48</v>
      </c>
      <c r="D58" s="296">
        <v>941</v>
      </c>
      <c r="E58" s="296">
        <v>924</v>
      </c>
      <c r="F58" s="296">
        <v>917</v>
      </c>
      <c r="G58" s="296">
        <v>893</v>
      </c>
      <c r="H58" s="296">
        <v>887</v>
      </c>
      <c r="I58" s="296">
        <v>913</v>
      </c>
      <c r="J58" s="296">
        <v>894</v>
      </c>
      <c r="K58" s="296">
        <v>881</v>
      </c>
      <c r="L58" s="296">
        <v>858</v>
      </c>
      <c r="M58" s="296">
        <v>859</v>
      </c>
      <c r="N58" s="296">
        <v>968</v>
      </c>
      <c r="O58" s="296">
        <v>877.09</v>
      </c>
      <c r="P58" s="296">
        <v>821.46</v>
      </c>
      <c r="Q58" s="296">
        <v>793.27</v>
      </c>
      <c r="R58" s="296">
        <v>792.94</v>
      </c>
      <c r="S58" s="296">
        <v>837.95</v>
      </c>
      <c r="T58" s="296">
        <v>777.95</v>
      </c>
      <c r="U58" s="296">
        <v>758.1</v>
      </c>
      <c r="V58" s="296">
        <v>718.21999999999991</v>
      </c>
      <c r="W58" s="296">
        <v>701.09</v>
      </c>
      <c r="X58" s="296">
        <v>582.22</v>
      </c>
      <c r="Y58" s="296">
        <v>526.92999999999995</v>
      </c>
      <c r="Z58" s="296">
        <v>523.72</v>
      </c>
      <c r="AA58" s="296">
        <v>508.44</v>
      </c>
      <c r="AB58" s="296">
        <v>526.20000000000005</v>
      </c>
      <c r="AC58" s="324">
        <v>557.78</v>
      </c>
      <c r="AD58" s="324">
        <v>557</v>
      </c>
      <c r="AE58" s="324">
        <v>514</v>
      </c>
      <c r="AF58" s="324">
        <v>505</v>
      </c>
      <c r="AG58" s="324">
        <v>504.79</v>
      </c>
      <c r="AH58" s="324">
        <v>559.77</v>
      </c>
      <c r="AI58" s="324">
        <v>549.91</v>
      </c>
      <c r="AJ58" s="208">
        <f t="shared" si="41"/>
        <v>-1.7614377333547759</v>
      </c>
      <c r="AK58" s="543">
        <f t="shared" si="42"/>
        <v>0.42778154495344278</v>
      </c>
      <c r="AL58" s="10"/>
      <c r="AO58" s="7"/>
      <c r="AP58" s="100"/>
      <c r="AQ58" s="96"/>
      <c r="AR58" s="102"/>
      <c r="AS58" s="7"/>
    </row>
    <row r="59" spans="1:45" ht="18" customHeight="1" thickBot="1">
      <c r="A59" s="9" t="str">
        <f t="shared" si="40"/>
        <v>AT_D2100_PRO</v>
      </c>
      <c r="B59" s="320" t="s">
        <v>20</v>
      </c>
      <c r="C59" s="320" t="s">
        <v>49</v>
      </c>
      <c r="D59" s="296">
        <v>467</v>
      </c>
      <c r="E59" s="296">
        <v>474</v>
      </c>
      <c r="F59" s="296">
        <v>482</v>
      </c>
      <c r="G59" s="296">
        <v>477</v>
      </c>
      <c r="H59" s="296">
        <v>474</v>
      </c>
      <c r="I59" s="296">
        <v>466</v>
      </c>
      <c r="J59" s="296">
        <v>471</v>
      </c>
      <c r="K59" s="296">
        <v>481</v>
      </c>
      <c r="L59" s="296">
        <v>498.9</v>
      </c>
      <c r="M59" s="296">
        <v>504.3</v>
      </c>
      <c r="N59" s="296">
        <v>512.70000000000005</v>
      </c>
      <c r="O59" s="296">
        <v>530.21</v>
      </c>
      <c r="P59" s="296">
        <v>530.76</v>
      </c>
      <c r="Q59" s="296">
        <v>540.66</v>
      </c>
      <c r="R59" s="296">
        <v>556.70000000000005</v>
      </c>
      <c r="S59" s="296">
        <v>571.20000000000005</v>
      </c>
      <c r="T59" s="296">
        <v>620.45000000000005</v>
      </c>
      <c r="U59" s="296">
        <v>664.37</v>
      </c>
      <c r="V59" s="296">
        <v>710.77</v>
      </c>
      <c r="W59" s="296">
        <v>716.02</v>
      </c>
      <c r="X59" s="296">
        <v>728.34</v>
      </c>
      <c r="Y59" s="296">
        <v>752.32</v>
      </c>
      <c r="Z59" s="296">
        <v>769.91</v>
      </c>
      <c r="AA59" s="296">
        <v>787.55</v>
      </c>
      <c r="AB59" s="296">
        <v>741.46</v>
      </c>
      <c r="AC59" s="296">
        <v>760.26</v>
      </c>
      <c r="AD59" s="296">
        <v>793.74</v>
      </c>
      <c r="AE59" s="296">
        <v>784.59</v>
      </c>
      <c r="AF59" s="296">
        <v>798.86</v>
      </c>
      <c r="AG59" s="296">
        <v>787.8</v>
      </c>
      <c r="AH59" s="296">
        <v>843.14</v>
      </c>
      <c r="AI59" s="296">
        <v>771.75</v>
      </c>
      <c r="AJ59" s="208">
        <f t="shared" si="41"/>
        <v>-8.4671584790188987</v>
      </c>
      <c r="AK59" s="543">
        <f t="shared" si="42"/>
        <v>0.25531435370269584</v>
      </c>
      <c r="AL59" s="10"/>
      <c r="AO59" s="7"/>
      <c r="AP59" s="95"/>
      <c r="AQ59" s="96"/>
      <c r="AR59" s="97"/>
      <c r="AS59" s="7"/>
    </row>
    <row r="60" spans="1:45" ht="18" customHeight="1" thickBot="1">
      <c r="A60" s="9" t="str">
        <f t="shared" si="40"/>
        <v>PL_D2100_PRO</v>
      </c>
      <c r="B60" s="320" t="s">
        <v>21</v>
      </c>
      <c r="C60" s="320" t="s">
        <v>50</v>
      </c>
      <c r="D60" s="296">
        <v>3593</v>
      </c>
      <c r="E60" s="296">
        <v>2636</v>
      </c>
      <c r="F60" s="296">
        <v>2309</v>
      </c>
      <c r="G60" s="296">
        <v>2221</v>
      </c>
      <c r="H60" s="296">
        <v>2028</v>
      </c>
      <c r="I60" s="296">
        <v>1916</v>
      </c>
      <c r="J60" s="296">
        <v>2025</v>
      </c>
      <c r="K60" s="296">
        <v>2053</v>
      </c>
      <c r="L60" s="296">
        <v>2004</v>
      </c>
      <c r="M60" s="296">
        <v>1854</v>
      </c>
      <c r="N60" s="296">
        <v>1840.6</v>
      </c>
      <c r="O60" s="296">
        <v>1900.1</v>
      </c>
      <c r="P60" s="296">
        <v>1916.7</v>
      </c>
      <c r="Q60" s="296">
        <v>1877.1</v>
      </c>
      <c r="R60" s="296">
        <v>1351.9</v>
      </c>
      <c r="S60" s="296">
        <v>1367.56</v>
      </c>
      <c r="T60" s="296">
        <v>1337.65</v>
      </c>
      <c r="U60" s="296">
        <v>1327.9</v>
      </c>
      <c r="V60" s="296">
        <v>1343.14</v>
      </c>
      <c r="W60" s="296">
        <v>1461.35</v>
      </c>
      <c r="X60" s="296">
        <v>1471.9</v>
      </c>
      <c r="Y60" s="296">
        <v>1454.43</v>
      </c>
      <c r="Z60" s="296">
        <v>1510.9</v>
      </c>
      <c r="AA60" s="296">
        <v>1616.05</v>
      </c>
      <c r="AB60" s="296">
        <v>1596.98</v>
      </c>
      <c r="AC60" s="296">
        <v>1638.65</v>
      </c>
      <c r="AD60" s="296">
        <v>1655.08</v>
      </c>
      <c r="AE60" s="296">
        <v>1733.6</v>
      </c>
      <c r="AF60" s="296">
        <v>1778.55</v>
      </c>
      <c r="AG60" s="296">
        <v>1892.17</v>
      </c>
      <c r="AH60" s="296">
        <v>1988.13</v>
      </c>
      <c r="AI60" s="296">
        <v>1960.38</v>
      </c>
      <c r="AJ60" s="208">
        <f t="shared" si="41"/>
        <v>-1.3957839779088932</v>
      </c>
      <c r="AK60" s="543">
        <f t="shared" si="42"/>
        <v>3.0302476949445323</v>
      </c>
      <c r="AL60" s="10"/>
      <c r="AO60" s="7"/>
      <c r="AP60" s="100"/>
      <c r="AQ60" s="96"/>
      <c r="AR60" s="97"/>
      <c r="AS60" s="7"/>
    </row>
    <row r="61" spans="1:45" ht="18" customHeight="1" thickBot="1">
      <c r="A61" s="9" t="str">
        <f t="shared" si="40"/>
        <v>PT_D2100_PRO</v>
      </c>
      <c r="B61" s="320" t="s">
        <v>22</v>
      </c>
      <c r="C61" s="320" t="s">
        <v>51</v>
      </c>
      <c r="D61" s="296">
        <v>724.48</v>
      </c>
      <c r="E61" s="296">
        <v>739.36</v>
      </c>
      <c r="F61" s="296">
        <v>759.56</v>
      </c>
      <c r="G61" s="296">
        <v>761.36</v>
      </c>
      <c r="H61" s="296">
        <v>763.66</v>
      </c>
      <c r="I61" s="296">
        <v>739.07</v>
      </c>
      <c r="J61" s="296">
        <v>762.57</v>
      </c>
      <c r="K61" s="296">
        <v>801</v>
      </c>
      <c r="L61" s="296">
        <v>857.1</v>
      </c>
      <c r="M61" s="296">
        <v>894.9</v>
      </c>
      <c r="N61" s="296">
        <v>891.2</v>
      </c>
      <c r="O61" s="296">
        <v>862.02</v>
      </c>
      <c r="P61" s="296">
        <v>856.94</v>
      </c>
      <c r="Q61" s="296">
        <v>881.78</v>
      </c>
      <c r="R61" s="296">
        <v>901.35</v>
      </c>
      <c r="S61" s="296">
        <v>958.99</v>
      </c>
      <c r="T61" s="296">
        <v>952.93</v>
      </c>
      <c r="U61" s="296">
        <v>917.81</v>
      </c>
      <c r="V61" s="296">
        <v>882.02</v>
      </c>
      <c r="W61" s="296">
        <v>836.59</v>
      </c>
      <c r="X61" s="296">
        <v>830.9</v>
      </c>
      <c r="Y61" s="296">
        <v>851.05</v>
      </c>
      <c r="Z61" s="296">
        <v>859.01</v>
      </c>
      <c r="AA61" s="296">
        <v>834.47</v>
      </c>
      <c r="AB61" s="296">
        <v>831.53</v>
      </c>
      <c r="AC61" s="324">
        <v>747.6</v>
      </c>
      <c r="AD61" s="324">
        <v>709.83</v>
      </c>
      <c r="AE61" s="324">
        <v>714.19</v>
      </c>
      <c r="AF61" s="324">
        <v>756.27</v>
      </c>
      <c r="AG61" s="324">
        <v>692.53</v>
      </c>
      <c r="AH61" s="324">
        <v>707.84</v>
      </c>
      <c r="AI61" s="324">
        <v>663.64</v>
      </c>
      <c r="AJ61" s="208">
        <f t="shared" si="41"/>
        <v>-6.2443490054249651</v>
      </c>
      <c r="AK61" s="543">
        <f t="shared" si="42"/>
        <v>-2.4566317921738245</v>
      </c>
      <c r="AL61" s="10"/>
      <c r="AO61" s="7"/>
      <c r="AP61" s="100"/>
      <c r="AQ61" s="96"/>
      <c r="AR61" s="97"/>
      <c r="AS61" s="7"/>
    </row>
    <row r="62" spans="1:45" s="13" customFormat="1" ht="18" customHeight="1" thickBot="1">
      <c r="A62" s="9" t="str">
        <f t="shared" si="40"/>
        <v>RO_D2100_PRO</v>
      </c>
      <c r="B62" s="320" t="s">
        <v>23</v>
      </c>
      <c r="C62" s="320" t="s">
        <v>52</v>
      </c>
      <c r="D62" s="296">
        <v>538</v>
      </c>
      <c r="E62" s="296">
        <v>420.7</v>
      </c>
      <c r="F62" s="296">
        <v>395.8</v>
      </c>
      <c r="G62" s="296">
        <v>328.4</v>
      </c>
      <c r="H62" s="296">
        <v>397.1</v>
      </c>
      <c r="I62" s="296">
        <v>408.3</v>
      </c>
      <c r="J62" s="296">
        <v>359.6</v>
      </c>
      <c r="K62" s="296">
        <v>316.2</v>
      </c>
      <c r="L62" s="296">
        <v>122</v>
      </c>
      <c r="M62" s="296">
        <v>180</v>
      </c>
      <c r="N62" s="296">
        <v>166</v>
      </c>
      <c r="O62" s="296">
        <v>163</v>
      </c>
      <c r="P62" s="296">
        <v>143.78</v>
      </c>
      <c r="Q62" s="296">
        <v>124.56</v>
      </c>
      <c r="R62" s="296">
        <v>150.9</v>
      </c>
      <c r="S62" s="296">
        <v>159.46</v>
      </c>
      <c r="T62" s="296">
        <v>173.87</v>
      </c>
      <c r="U62" s="296">
        <v>182.66</v>
      </c>
      <c r="V62" s="296">
        <v>196.69</v>
      </c>
      <c r="W62" s="296">
        <v>221.92</v>
      </c>
      <c r="X62" s="296">
        <v>223.18</v>
      </c>
      <c r="Y62" s="296">
        <v>220.46</v>
      </c>
      <c r="Z62" s="296">
        <v>208.11</v>
      </c>
      <c r="AA62" s="296">
        <v>219.03</v>
      </c>
      <c r="AB62" s="296">
        <v>250.46</v>
      </c>
      <c r="AC62" s="324">
        <v>259.51</v>
      </c>
      <c r="AD62" s="324">
        <v>278.26</v>
      </c>
      <c r="AE62" s="324">
        <v>288.97000000000003</v>
      </c>
      <c r="AF62" s="324">
        <v>306.04000000000002</v>
      </c>
      <c r="AG62" s="324">
        <v>329.68</v>
      </c>
      <c r="AH62" s="324">
        <v>357.31</v>
      </c>
      <c r="AI62" s="324">
        <v>387.23</v>
      </c>
      <c r="AJ62" s="208">
        <f t="shared" si="41"/>
        <v>8.3736811172371297</v>
      </c>
      <c r="AK62" s="543">
        <f t="shared" si="42"/>
        <v>5.7947019315039761</v>
      </c>
      <c r="AL62" s="544"/>
      <c r="AO62" s="103"/>
      <c r="AP62" s="100"/>
      <c r="AQ62" s="96"/>
      <c r="AR62" s="97"/>
      <c r="AS62" s="103"/>
    </row>
    <row r="63" spans="1:45" ht="18" customHeight="1" thickBot="1">
      <c r="A63" s="9" t="str">
        <f t="shared" si="40"/>
        <v>SI_D2100_PRO</v>
      </c>
      <c r="B63" s="320" t="s">
        <v>24</v>
      </c>
      <c r="C63" s="320" t="s">
        <v>53</v>
      </c>
      <c r="D63" s="296">
        <v>240</v>
      </c>
      <c r="E63" s="296">
        <v>240</v>
      </c>
      <c r="F63" s="296">
        <v>240</v>
      </c>
      <c r="G63" s="296">
        <v>240</v>
      </c>
      <c r="H63" s="296">
        <v>240</v>
      </c>
      <c r="I63" s="296">
        <v>240</v>
      </c>
      <c r="J63" s="296">
        <v>270.39999999999998</v>
      </c>
      <c r="K63" s="296">
        <v>257.2</v>
      </c>
      <c r="L63" s="296">
        <v>272.8</v>
      </c>
      <c r="M63" s="296">
        <v>284.8</v>
      </c>
      <c r="N63" s="296">
        <v>265.3</v>
      </c>
      <c r="O63" s="296">
        <v>282</v>
      </c>
      <c r="P63" s="296">
        <v>286.5</v>
      </c>
      <c r="Q63" s="296">
        <v>291.32</v>
      </c>
      <c r="R63" s="296">
        <v>322.39999999999998</v>
      </c>
      <c r="S63" s="296">
        <v>178.77</v>
      </c>
      <c r="T63" s="296">
        <v>156.21</v>
      </c>
      <c r="U63" s="296">
        <v>164.53</v>
      </c>
      <c r="V63" s="296">
        <v>155.6</v>
      </c>
      <c r="W63" s="296">
        <v>142.6</v>
      </c>
      <c r="X63" s="296">
        <v>163.4</v>
      </c>
      <c r="Y63" s="296">
        <v>155.68</v>
      </c>
      <c r="Z63" s="296">
        <v>151.62</v>
      </c>
      <c r="AA63" s="296">
        <v>153.01</v>
      </c>
      <c r="AB63" s="296">
        <v>154.57</v>
      </c>
      <c r="AC63" s="324">
        <v>155.25</v>
      </c>
      <c r="AD63" s="324">
        <v>157.16</v>
      </c>
      <c r="AE63" s="324">
        <v>177.05</v>
      </c>
      <c r="AF63" s="324">
        <v>168.04</v>
      </c>
      <c r="AG63" s="324">
        <v>164.42</v>
      </c>
      <c r="AH63" s="324">
        <v>157.93</v>
      </c>
      <c r="AI63" s="324">
        <v>160.66</v>
      </c>
      <c r="AJ63" s="208">
        <f t="shared" si="41"/>
        <v>1.7286139428860814</v>
      </c>
      <c r="AK63" s="543">
        <f t="shared" si="42"/>
        <v>0.31537338182463515</v>
      </c>
      <c r="AL63" s="10"/>
    </row>
    <row r="64" spans="1:45" ht="18" customHeight="1" thickBot="1">
      <c r="A64" s="9" t="str">
        <f t="shared" si="40"/>
        <v>SK_D2100_PRO</v>
      </c>
      <c r="B64" s="320" t="s">
        <v>25</v>
      </c>
      <c r="C64" s="320" t="s">
        <v>54</v>
      </c>
      <c r="D64" s="296">
        <v>522.29999999999995</v>
      </c>
      <c r="E64" s="296">
        <v>408.4</v>
      </c>
      <c r="F64" s="296">
        <v>384.3</v>
      </c>
      <c r="G64" s="296">
        <v>318.8</v>
      </c>
      <c r="H64" s="296">
        <v>385.5</v>
      </c>
      <c r="I64" s="296">
        <v>301.2</v>
      </c>
      <c r="J64" s="296">
        <v>300.39999999999998</v>
      </c>
      <c r="K64" s="296">
        <v>314.89999999999998</v>
      </c>
      <c r="L64" s="296">
        <v>306.3</v>
      </c>
      <c r="M64" s="296">
        <v>321.3</v>
      </c>
      <c r="N64" s="296">
        <v>332</v>
      </c>
      <c r="O64" s="296">
        <v>331</v>
      </c>
      <c r="P64" s="296">
        <v>321.88</v>
      </c>
      <c r="Q64" s="296">
        <v>320.10000000000002</v>
      </c>
      <c r="R64" s="296">
        <v>289.77999999999997</v>
      </c>
      <c r="S64" s="296">
        <v>244.97</v>
      </c>
      <c r="T64" s="296">
        <v>235.7</v>
      </c>
      <c r="U64" s="296">
        <v>249.44</v>
      </c>
      <c r="V64" s="296">
        <v>238.88</v>
      </c>
      <c r="W64" s="296">
        <v>259.91000000000003</v>
      </c>
      <c r="X64" s="296">
        <v>274.75</v>
      </c>
      <c r="Y64" s="296">
        <v>296.17</v>
      </c>
      <c r="Z64" s="296">
        <v>317.2</v>
      </c>
      <c r="AA64" s="296">
        <v>320.19</v>
      </c>
      <c r="AB64" s="296">
        <v>287.26</v>
      </c>
      <c r="AC64" s="324">
        <v>284.26</v>
      </c>
      <c r="AD64" s="324">
        <v>251.16</v>
      </c>
      <c r="AE64" s="324">
        <v>248.43</v>
      </c>
      <c r="AF64" s="324">
        <v>238.23</v>
      </c>
      <c r="AG64" s="324">
        <v>227.59</v>
      </c>
      <c r="AH64" s="324">
        <v>255.44</v>
      </c>
      <c r="AI64" s="324">
        <v>243.94</v>
      </c>
      <c r="AJ64" s="208">
        <f t="shared" si="41"/>
        <v>-4.5020357031005371</v>
      </c>
      <c r="AK64" s="543">
        <f t="shared" si="42"/>
        <v>-1.9214141304932042</v>
      </c>
      <c r="AL64" s="10"/>
    </row>
    <row r="65" spans="1:43" ht="18" customHeight="1" thickBot="1">
      <c r="A65" s="9" t="str">
        <f t="shared" si="40"/>
        <v>FI_D2100_PRO</v>
      </c>
      <c r="B65" s="320" t="s">
        <v>26</v>
      </c>
      <c r="C65" s="320" t="s">
        <v>55</v>
      </c>
      <c r="D65" s="296">
        <v>824.7</v>
      </c>
      <c r="E65" s="296">
        <v>806.7</v>
      </c>
      <c r="F65" s="296">
        <v>814.6</v>
      </c>
      <c r="G65" s="296">
        <v>807</v>
      </c>
      <c r="H65" s="296">
        <v>789.9</v>
      </c>
      <c r="I65" s="296">
        <v>768.6</v>
      </c>
      <c r="J65" s="296">
        <v>767.3</v>
      </c>
      <c r="K65" s="296">
        <v>753.2</v>
      </c>
      <c r="L65" s="296">
        <v>734.5</v>
      </c>
      <c r="M65" s="296">
        <v>743.3</v>
      </c>
      <c r="N65" s="296">
        <v>739.94</v>
      </c>
      <c r="O65" s="296">
        <v>819.5</v>
      </c>
      <c r="P65" s="296">
        <v>720.9</v>
      </c>
      <c r="Q65" s="296">
        <v>701.7</v>
      </c>
      <c r="R65" s="296">
        <v>711.11</v>
      </c>
      <c r="S65" s="296">
        <v>734.2</v>
      </c>
      <c r="T65" s="296">
        <v>732.05</v>
      </c>
      <c r="U65" s="296">
        <v>734.96</v>
      </c>
      <c r="V65" s="296">
        <v>737.56</v>
      </c>
      <c r="W65" s="296">
        <v>733.56</v>
      </c>
      <c r="X65" s="296">
        <v>731.03</v>
      </c>
      <c r="Y65" s="296">
        <v>726.4</v>
      </c>
      <c r="Z65" s="296">
        <v>735.64</v>
      </c>
      <c r="AA65" s="296">
        <v>735.16</v>
      </c>
      <c r="AB65" s="296">
        <v>727.88</v>
      </c>
      <c r="AC65" s="324">
        <v>698.07</v>
      </c>
      <c r="AD65" s="296">
        <v>672.63</v>
      </c>
      <c r="AE65" s="324">
        <v>641.64</v>
      </c>
      <c r="AF65" s="324">
        <v>618.38</v>
      </c>
      <c r="AG65" s="324">
        <v>590.35</v>
      </c>
      <c r="AH65" s="324">
        <v>571.04999999999995</v>
      </c>
      <c r="AI65" s="324">
        <v>566.58000000000004</v>
      </c>
      <c r="AJ65" s="208">
        <f t="shared" si="41"/>
        <v>-0.78276858418701023</v>
      </c>
      <c r="AK65" s="543">
        <f t="shared" si="42"/>
        <v>-2.4542077245421123</v>
      </c>
      <c r="AL65" s="10"/>
    </row>
    <row r="66" spans="1:43" ht="18" customHeight="1" thickBot="1">
      <c r="A66" s="9" t="str">
        <f t="shared" si="40"/>
        <v>SE_D2100_PRO</v>
      </c>
      <c r="B66" s="320" t="s">
        <v>27</v>
      </c>
      <c r="C66" s="320" t="s">
        <v>56</v>
      </c>
      <c r="D66" s="296">
        <v>1356.8</v>
      </c>
      <c r="E66" s="296">
        <v>1334.67</v>
      </c>
      <c r="F66" s="296">
        <v>1326.67</v>
      </c>
      <c r="G66" s="296">
        <v>1319.18</v>
      </c>
      <c r="H66" s="296">
        <v>1318.13</v>
      </c>
      <c r="I66" s="296">
        <v>1057.4000000000001</v>
      </c>
      <c r="J66" s="296">
        <v>1057.5</v>
      </c>
      <c r="K66" s="296">
        <v>1038.5999999999999</v>
      </c>
      <c r="L66" s="296">
        <v>1024</v>
      </c>
      <c r="M66" s="296">
        <v>1005.6</v>
      </c>
      <c r="N66" s="296">
        <v>995.91</v>
      </c>
      <c r="O66" s="296">
        <v>995.42</v>
      </c>
      <c r="P66" s="296">
        <v>997.42</v>
      </c>
      <c r="Q66" s="296">
        <v>1007.42</v>
      </c>
      <c r="R66" s="296">
        <v>1003.36</v>
      </c>
      <c r="S66" s="296">
        <v>986.68</v>
      </c>
      <c r="T66" s="296">
        <v>946.6</v>
      </c>
      <c r="U66" s="296">
        <v>931.8</v>
      </c>
      <c r="V66" s="296">
        <v>915.12</v>
      </c>
      <c r="W66" s="296">
        <v>904.69</v>
      </c>
      <c r="X66" s="296">
        <v>914.48</v>
      </c>
      <c r="Y66" s="296">
        <v>876.87</v>
      </c>
      <c r="Z66" s="296">
        <v>866.68</v>
      </c>
      <c r="AA66" s="296">
        <v>864.14</v>
      </c>
      <c r="AB66" s="296">
        <v>827.02</v>
      </c>
      <c r="AC66" s="296">
        <v>828.91</v>
      </c>
      <c r="AD66" s="324">
        <v>784.99</v>
      </c>
      <c r="AE66" s="324">
        <v>762.66</v>
      </c>
      <c r="AF66" s="324">
        <v>754.11</v>
      </c>
      <c r="AG66" s="324">
        <v>732.99</v>
      </c>
      <c r="AH66" s="324">
        <v>694.03</v>
      </c>
      <c r="AI66" s="324">
        <v>683.65</v>
      </c>
      <c r="AJ66" s="208">
        <f t="shared" si="41"/>
        <v>-1.49561258158869</v>
      </c>
      <c r="AK66" s="543">
        <f t="shared" si="42"/>
        <v>-2.4584032664608513</v>
      </c>
      <c r="AL66" s="10"/>
    </row>
    <row r="67" spans="1:43" s="20" customFormat="1" ht="18" customHeight="1">
      <c r="B67" s="79" t="s">
        <v>999</v>
      </c>
      <c r="C67" s="34"/>
      <c r="D67" s="34"/>
      <c r="E67" s="34"/>
      <c r="F67" s="34"/>
      <c r="G67" s="34"/>
      <c r="H67" s="34"/>
      <c r="I67" s="34"/>
      <c r="J67" s="34"/>
      <c r="K67" s="34"/>
      <c r="L67" s="34"/>
      <c r="M67" s="34"/>
      <c r="N67" s="33"/>
      <c r="O67" s="33"/>
      <c r="P67" s="33"/>
      <c r="Q67" s="33"/>
      <c r="R67" s="21"/>
      <c r="S67" s="33"/>
      <c r="T67" s="33"/>
      <c r="U67" s="33"/>
      <c r="V67" s="33"/>
      <c r="W67" s="33"/>
      <c r="X67" s="33"/>
      <c r="Y67" s="33"/>
      <c r="Z67" s="33"/>
      <c r="AA67" s="33"/>
      <c r="AB67" s="33"/>
      <c r="AC67" s="33"/>
      <c r="AD67" s="33"/>
      <c r="AE67" s="33"/>
      <c r="AF67" s="33"/>
      <c r="AG67" s="33"/>
      <c r="AH67" s="33"/>
      <c r="AI67" s="33"/>
      <c r="AJ67" s="32"/>
    </row>
    <row r="68" spans="1:43" s="7" customFormat="1" ht="18" customHeight="1">
      <c r="B68" s="31"/>
      <c r="C68" s="31"/>
      <c r="D68" s="31"/>
      <c r="E68" s="31"/>
      <c r="F68" s="31"/>
      <c r="G68" s="31"/>
      <c r="H68" s="31"/>
      <c r="I68" s="31"/>
      <c r="J68" s="31"/>
      <c r="K68" s="31"/>
      <c r="L68" s="31"/>
      <c r="M68" s="31"/>
      <c r="N68" s="30"/>
      <c r="O68" s="30"/>
      <c r="P68" s="30"/>
      <c r="Q68" s="30"/>
      <c r="R68" s="30"/>
      <c r="S68" s="30"/>
      <c r="T68" s="30"/>
      <c r="U68" s="30"/>
      <c r="V68" s="30"/>
      <c r="W68" s="30"/>
      <c r="X68" s="30"/>
      <c r="Y68" s="30"/>
      <c r="Z68" s="30"/>
      <c r="AA68" s="30"/>
      <c r="AB68" s="30"/>
      <c r="AC68" s="30"/>
      <c r="AD68" s="30"/>
      <c r="AE68" s="30"/>
      <c r="AF68" s="30"/>
      <c r="AG68" s="30"/>
      <c r="AH68" s="30"/>
      <c r="AI68" s="30"/>
      <c r="AJ68" s="29"/>
    </row>
    <row r="69" spans="1:43" s="7" customFormat="1" ht="18" customHeight="1">
      <c r="A69" s="49"/>
      <c r="B69" s="59" t="s">
        <v>245</v>
      </c>
      <c r="C69" s="31"/>
      <c r="D69" s="31"/>
      <c r="E69" s="31"/>
      <c r="F69" s="31"/>
      <c r="G69" s="31"/>
      <c r="H69" s="31"/>
      <c r="I69" s="31"/>
      <c r="J69" s="31"/>
      <c r="K69" s="31"/>
      <c r="L69" s="31"/>
      <c r="M69" s="31"/>
      <c r="N69" s="30"/>
      <c r="O69" s="30"/>
      <c r="P69" s="30"/>
      <c r="Q69" s="30"/>
      <c r="R69" s="30"/>
      <c r="S69" s="30"/>
      <c r="T69" s="30"/>
      <c r="U69" s="30"/>
      <c r="V69" s="30"/>
      <c r="W69" s="30"/>
      <c r="X69" s="30"/>
      <c r="Y69" s="30"/>
      <c r="Z69" s="30"/>
      <c r="AA69" s="30"/>
      <c r="AB69" s="30"/>
      <c r="AC69" s="30"/>
      <c r="AD69" s="30"/>
      <c r="AE69" s="30"/>
      <c r="AF69" s="30"/>
      <c r="AG69" s="30"/>
      <c r="AH69" s="30"/>
      <c r="AI69" s="30"/>
      <c r="AJ69" s="29"/>
    </row>
    <row r="70" spans="1:43" ht="18" customHeight="1">
      <c r="B70" s="210"/>
      <c r="C70" s="211"/>
      <c r="D70" s="771" t="s">
        <v>245</v>
      </c>
      <c r="E70" s="772"/>
      <c r="F70" s="772"/>
      <c r="G70" s="772"/>
      <c r="H70" s="772"/>
      <c r="I70" s="772"/>
      <c r="J70" s="772"/>
      <c r="K70" s="772"/>
      <c r="L70" s="772"/>
      <c r="M70" s="772"/>
      <c r="N70" s="772"/>
      <c r="O70" s="772"/>
      <c r="P70" s="772"/>
      <c r="Q70" s="772"/>
      <c r="R70" s="772"/>
      <c r="S70" s="772"/>
      <c r="T70" s="772"/>
      <c r="U70" s="772"/>
      <c r="V70" s="772"/>
      <c r="W70" s="772"/>
      <c r="X70" s="772"/>
      <c r="Y70" s="772"/>
      <c r="Z70" s="772"/>
      <c r="AA70" s="772"/>
      <c r="AB70" s="772"/>
      <c r="AC70" s="772"/>
      <c r="AD70" s="772"/>
      <c r="AE70" s="772"/>
      <c r="AF70" s="772"/>
      <c r="AG70" s="772"/>
      <c r="AH70" s="772"/>
      <c r="AI70" s="773"/>
      <c r="AJ70" s="516" t="s">
        <v>58</v>
      </c>
      <c r="AK70" s="525" t="str">
        <f>AK$4</f>
        <v xml:space="preserve">Annual rate of change
</v>
      </c>
      <c r="AL70" s="10"/>
    </row>
    <row r="71" spans="1:43" ht="18" customHeight="1" thickBot="1">
      <c r="B71" s="215"/>
      <c r="C71" s="216"/>
      <c r="D71" s="379">
        <v>1990</v>
      </c>
      <c r="E71" s="203">
        <v>1991</v>
      </c>
      <c r="F71" s="379">
        <v>1992</v>
      </c>
      <c r="G71" s="203">
        <v>1993</v>
      </c>
      <c r="H71" s="379">
        <v>1994</v>
      </c>
      <c r="I71" s="203">
        <v>1995</v>
      </c>
      <c r="J71" s="379">
        <v>1996</v>
      </c>
      <c r="K71" s="203">
        <v>1997</v>
      </c>
      <c r="L71" s="379">
        <v>1998</v>
      </c>
      <c r="M71" s="203">
        <v>1999</v>
      </c>
      <c r="N71" s="379">
        <v>2000</v>
      </c>
      <c r="O71" s="378">
        <v>2001</v>
      </c>
      <c r="P71" s="203">
        <v>2002</v>
      </c>
      <c r="Q71" s="378">
        <v>2003</v>
      </c>
      <c r="R71" s="203">
        <v>2004</v>
      </c>
      <c r="S71" s="378">
        <v>2005</v>
      </c>
      <c r="T71" s="203">
        <v>2006</v>
      </c>
      <c r="U71" s="378">
        <v>2007</v>
      </c>
      <c r="V71" s="203">
        <v>2008</v>
      </c>
      <c r="W71" s="378">
        <v>2009</v>
      </c>
      <c r="X71" s="203">
        <v>2010</v>
      </c>
      <c r="Y71" s="378">
        <v>2011</v>
      </c>
      <c r="Z71" s="203">
        <v>2012</v>
      </c>
      <c r="AA71" s="379">
        <v>2013</v>
      </c>
      <c r="AB71" s="379">
        <v>2014</v>
      </c>
      <c r="AC71" s="379">
        <v>2015</v>
      </c>
      <c r="AD71" s="379">
        <v>2016</v>
      </c>
      <c r="AE71" s="379">
        <v>2017</v>
      </c>
      <c r="AF71" s="379">
        <v>2018</v>
      </c>
      <c r="AG71" s="379">
        <v>2019</v>
      </c>
      <c r="AH71" s="379">
        <v>2020</v>
      </c>
      <c r="AI71" s="379">
        <v>2021</v>
      </c>
      <c r="AJ71" s="214" t="str">
        <f>AJ5</f>
        <v>2021/2020</v>
      </c>
      <c r="AK71" s="519" t="str">
        <f>AK5</f>
        <v>2011-2021</v>
      </c>
      <c r="AL71" s="10"/>
    </row>
    <row r="72" spans="1:43" ht="18" customHeight="1" thickBot="1">
      <c r="B72" s="235" t="s">
        <v>373</v>
      </c>
      <c r="C72" s="235"/>
      <c r="D72" s="327">
        <f>IF(COUNT(D73:D99)=26,SUM(D73:D99),"N.A.")</f>
        <v>610.23948655842594</v>
      </c>
      <c r="E72" s="327">
        <f t="shared" ref="E72" si="43">IF(COUNT(E73:E99)=26,SUM(E73:E99),"N.A.")</f>
        <v>602.22109747285197</v>
      </c>
      <c r="F72" s="327">
        <f t="shared" ref="F72" si="44">IF(COUNT(F73:F99)=26,SUM(F73:F99),"N.A.")</f>
        <v>594.4533824489572</v>
      </c>
      <c r="G72" s="327">
        <f t="shared" ref="G72" si="45">IF(COUNT(G73:G99)=26,SUM(G73:G99),"N.A.")</f>
        <v>543.26788930852661</v>
      </c>
      <c r="H72" s="327">
        <f t="shared" ref="H72" si="46">IF(COUNT(H73:H99)=26,SUM(H73:H99),"N.A.")</f>
        <v>545.8339968837231</v>
      </c>
      <c r="I72" s="327">
        <f t="shared" ref="I72" si="47">IF(COUNT(I73:I99)=26,SUM(I73:I99),"N.A.")</f>
        <v>551.14360090404728</v>
      </c>
      <c r="J72" s="327">
        <f t="shared" ref="J72" si="48">IF(COUNT(J73:J99)=26,SUM(J73:J99),"N.A.")</f>
        <v>553.4408199606886</v>
      </c>
      <c r="K72" s="327">
        <f t="shared" ref="K72" si="49">IF(COUNT(K73:K99)=26,SUM(K73:K99),"N.A.")</f>
        <v>587.43981168400944</v>
      </c>
      <c r="L72" s="327">
        <f t="shared" ref="L72" si="50">IF(COUNT(L73:L99)=26,SUM(L73:L99),"N.A.")</f>
        <v>556.83355441713331</v>
      </c>
      <c r="M72" s="327">
        <f t="shared" ref="M72" si="51">IF(COUNT(M73:M99)=26,SUM(M73:M99),"N.A.")</f>
        <v>601.20975775071963</v>
      </c>
      <c r="N72" s="327">
        <f t="shared" ref="N72" si="52">IF(COUNT(N73:N99)=26,SUM(N73:N99),"N.A.")</f>
        <v>546.2826353507312</v>
      </c>
      <c r="O72" s="327">
        <f t="shared" ref="O72" si="53">IF(COUNT(O73:O99)=26,SUM(O73:O99),"N.A.")</f>
        <v>547.59309177225418</v>
      </c>
      <c r="P72" s="327">
        <f t="shared" ref="P72" si="54">IF(COUNT(P73:P99)=26,SUM(P73:P99),"N.A.")</f>
        <v>522.77559927080051</v>
      </c>
      <c r="Q72" s="327">
        <f t="shared" ref="Q72" si="55">IF(COUNT(Q73:Q99)=26,SUM(Q73:Q99),"N.A.")</f>
        <v>563.57830934328763</v>
      </c>
      <c r="R72" s="327">
        <f t="shared" ref="R72" si="56">IF(COUNT(R73:R99)=26,SUM(R73:R99),"N.A.")</f>
        <v>512.66999999999996</v>
      </c>
      <c r="S72" s="327">
        <f t="shared" ref="S72" si="57">IF(COUNT(S73:S99)=26,SUM(S73:S99),"N.A.")</f>
        <v>545.97000000000014</v>
      </c>
      <c r="T72" s="327">
        <f t="shared" ref="T72" si="58">IF(COUNT(T73:T99)=26,SUM(T73:T99),"N.A.")</f>
        <v>505.72551138722116</v>
      </c>
      <c r="U72" s="327">
        <f t="shared" ref="U72" si="59">IF(COUNT(U73:U99)=26,SUM(U73:U99),"N.A.")</f>
        <v>464.30904237160217</v>
      </c>
      <c r="V72" s="327">
        <f t="shared" ref="V72" si="60">IF(COUNT(V73:V99)=26,SUM(V73:V99),"N.A.")</f>
        <v>477.46121106182636</v>
      </c>
      <c r="W72" s="327">
        <f t="shared" ref="W72" si="61">IF(COUNT(W73:W99)=26,SUM(W73:W99),"N.A.")</f>
        <v>461.10820259862487</v>
      </c>
      <c r="X72" s="327">
        <f t="shared" ref="X72" si="62">IF(COUNT(X73:X99)=26,SUM(X73:X99),"N.A.")</f>
        <v>450.13375896700137</v>
      </c>
      <c r="Y72" s="327">
        <f t="shared" ref="Y72" si="63">IF(COUNT(Y73:Y99)=26,SUM(Y73:Y99),"N.A.")</f>
        <v>437.64375896700142</v>
      </c>
      <c r="Z72" s="327">
        <f t="shared" ref="Z72" si="64">IF(COUNT(Z73:Z99)=26,SUM(Z73:Z99),"N.A.")</f>
        <v>483.49375896700144</v>
      </c>
      <c r="AA72" s="327">
        <f t="shared" ref="AA72" si="65">IF(COUNT(AA73:AA99)=26,SUM(AA73:AA99),"N.A.")</f>
        <v>440.43375896700149</v>
      </c>
      <c r="AB72" s="327">
        <f t="shared" ref="AB72" si="66">IF(COUNT(AB73:AB99)=26,SUM(AB73:AB99),"N.A.")</f>
        <v>450.73375896700145</v>
      </c>
      <c r="AC72" s="327">
        <f t="shared" ref="AC72" si="67">IF(COUNT(AC73:AC99)=26,SUM(AC73:AC99),"N.A.")</f>
        <v>452.56</v>
      </c>
      <c r="AD72" s="327">
        <f t="shared" ref="AD72" si="68">IF(COUNT(AD73:AD99)=26,SUM(AD73:AD99),"N.A.")</f>
        <v>441.39</v>
      </c>
      <c r="AE72" s="327">
        <f t="shared" ref="AE72" si="69">IF(COUNT(AE73:AE99)=26,SUM(AE73:AE99),"N.A.")</f>
        <v>428.64000000000004</v>
      </c>
      <c r="AF72" s="327">
        <f t="shared" ref="AF72" si="70">IF(COUNT(AF73:AF99)=26,SUM(AF73:AF99),"N.A.")</f>
        <v>439.88</v>
      </c>
      <c r="AG72" s="327">
        <f t="shared" ref="AG72" si="71">IF(COUNT(AG73:AG99)=26,SUM(AG73:AG99),"N.A.")</f>
        <v>446.91999999999996</v>
      </c>
      <c r="AH72" s="327">
        <f t="shared" ref="AH72" si="72">IF(COUNT(AH73:AH99)=26,SUM(AH73:AH99),"N.A.")</f>
        <v>461.33000000000004</v>
      </c>
      <c r="AI72" s="327">
        <f t="shared" ref="AI72" si="73">IF(COUNT(AI73:AI99)=26,SUM(AI73:AI99),"N.A.")</f>
        <v>561.8599999999999</v>
      </c>
      <c r="AJ72" s="328">
        <f>+(AI72/AH72-1)*100</f>
        <v>21.791342422994365</v>
      </c>
      <c r="AK72" s="542">
        <f>100*((POWER(AI72/Y72,1/($AF$5-$V$5)))-1)</f>
        <v>2.5299480978245636</v>
      </c>
      <c r="AL72" s="10"/>
      <c r="AN72" s="7"/>
      <c r="AO72" s="7"/>
      <c r="AP72" s="7"/>
      <c r="AQ72" s="7"/>
    </row>
    <row r="73" spans="1:43" ht="18" customHeight="1" thickBot="1">
      <c r="A73" s="9" t="str">
        <f>+CONCATENATE(C73,"_D4200_PRO")</f>
        <v>BE_D4200_PRO</v>
      </c>
      <c r="B73" s="320" t="s">
        <v>3</v>
      </c>
      <c r="C73" s="320" t="s">
        <v>30</v>
      </c>
      <c r="D73" s="296">
        <v>19.100000000000001</v>
      </c>
      <c r="E73" s="296">
        <v>18.7</v>
      </c>
      <c r="F73" s="296">
        <v>19.5</v>
      </c>
      <c r="G73" s="296">
        <v>22.5</v>
      </c>
      <c r="H73" s="296">
        <v>24.5</v>
      </c>
      <c r="I73" s="296">
        <v>25.8</v>
      </c>
      <c r="J73" s="296">
        <v>23</v>
      </c>
      <c r="K73" s="296">
        <v>1.76</v>
      </c>
      <c r="L73" s="296">
        <v>10.220000000000001</v>
      </c>
      <c r="M73" s="296">
        <v>11.35</v>
      </c>
      <c r="N73" s="296">
        <v>13.01</v>
      </c>
      <c r="O73" s="296">
        <v>16.45</v>
      </c>
      <c r="P73" s="296">
        <v>6.22</v>
      </c>
      <c r="Q73" s="296">
        <v>6.74</v>
      </c>
      <c r="R73" s="296">
        <v>18.37</v>
      </c>
      <c r="S73" s="296">
        <v>18.2</v>
      </c>
      <c r="T73" s="296">
        <v>15.63</v>
      </c>
      <c r="U73" s="296">
        <v>12.34</v>
      </c>
      <c r="V73" s="296">
        <v>22.15</v>
      </c>
      <c r="W73" s="296">
        <v>18.93</v>
      </c>
      <c r="X73" s="296">
        <v>17.89</v>
      </c>
      <c r="Y73" s="296">
        <v>18.7</v>
      </c>
      <c r="Z73" s="296">
        <v>20.32</v>
      </c>
      <c r="AA73" s="296">
        <v>19.47</v>
      </c>
      <c r="AB73" s="296">
        <v>19.53</v>
      </c>
      <c r="AC73" s="296">
        <v>19.329999999999998</v>
      </c>
      <c r="AD73" s="296">
        <v>20.82</v>
      </c>
      <c r="AE73" s="296">
        <v>20.91</v>
      </c>
      <c r="AF73" s="296">
        <v>18.850000000000001</v>
      </c>
      <c r="AG73" s="296">
        <v>16.829999999999998</v>
      </c>
      <c r="AH73" s="296">
        <v>21.76</v>
      </c>
      <c r="AI73" s="296">
        <v>21.15</v>
      </c>
      <c r="AJ73" s="208">
        <f t="shared" ref="AJ73:AJ87" si="74">+(AI73/AH73-1)*100</f>
        <v>-2.8033088235294268</v>
      </c>
      <c r="AK73" s="543">
        <f t="shared" ref="AK73:AK87" si="75">100*((POWER(AI73/Y73,1/($AF$5-$V$5)))-1)</f>
        <v>1.2387738365678302</v>
      </c>
      <c r="AL73" s="10"/>
      <c r="AN73" s="95"/>
      <c r="AO73" s="104"/>
      <c r="AP73" s="97"/>
      <c r="AQ73" s="7"/>
    </row>
    <row r="74" spans="1:43" ht="18" customHeight="1" thickBot="1">
      <c r="A74" s="9" t="str">
        <f t="shared" ref="A74:A99" si="76">+CONCATENATE(C74,"_D4200_PRO")</f>
        <v>BG_D4200_PRO</v>
      </c>
      <c r="B74" s="320" t="s">
        <v>4</v>
      </c>
      <c r="C74" s="320" t="s">
        <v>31</v>
      </c>
      <c r="D74" s="296">
        <v>0</v>
      </c>
      <c r="E74" s="296">
        <v>0</v>
      </c>
      <c r="F74" s="296">
        <v>0</v>
      </c>
      <c r="G74" s="296">
        <v>0</v>
      </c>
      <c r="H74" s="296">
        <v>0</v>
      </c>
      <c r="I74" s="296">
        <v>0</v>
      </c>
      <c r="J74" s="296">
        <v>0</v>
      </c>
      <c r="K74" s="296">
        <v>0</v>
      </c>
      <c r="L74" s="296">
        <v>0</v>
      </c>
      <c r="M74" s="296">
        <v>0</v>
      </c>
      <c r="N74" s="296">
        <v>0</v>
      </c>
      <c r="O74" s="296">
        <v>0</v>
      </c>
      <c r="P74" s="296">
        <v>0</v>
      </c>
      <c r="Q74" s="296">
        <v>0</v>
      </c>
      <c r="R74" s="296">
        <v>0</v>
      </c>
      <c r="S74" s="296">
        <v>0</v>
      </c>
      <c r="T74" s="296">
        <v>0</v>
      </c>
      <c r="U74" s="296">
        <v>0</v>
      </c>
      <c r="V74" s="296">
        <v>0</v>
      </c>
      <c r="W74" s="296">
        <v>0</v>
      </c>
      <c r="X74" s="296">
        <v>0</v>
      </c>
      <c r="Y74" s="296">
        <v>0</v>
      </c>
      <c r="Z74" s="296">
        <v>0</v>
      </c>
      <c r="AA74" s="296">
        <v>0</v>
      </c>
      <c r="AB74" s="296">
        <v>0</v>
      </c>
      <c r="AC74" s="324">
        <v>0</v>
      </c>
      <c r="AD74" s="296">
        <v>0.14000000000000001</v>
      </c>
      <c r="AE74" s="296">
        <v>0.14000000000000001</v>
      </c>
      <c r="AF74" s="296">
        <v>0.14000000000000001</v>
      </c>
      <c r="AG74" s="296">
        <v>0.14000000000000001</v>
      </c>
      <c r="AH74" s="296">
        <v>0.14000000000000001</v>
      </c>
      <c r="AI74" s="296">
        <v>0.14000000000000001</v>
      </c>
      <c r="AJ74" s="208"/>
      <c r="AK74" s="543"/>
      <c r="AL74" s="10"/>
      <c r="AN74" s="95"/>
      <c r="AO74" s="104"/>
      <c r="AP74" s="105"/>
      <c r="AQ74" s="7"/>
    </row>
    <row r="75" spans="1:43" ht="18" customHeight="1" thickBot="1">
      <c r="A75" s="9" t="str">
        <f t="shared" si="76"/>
        <v>CZ_D4200_PRO</v>
      </c>
      <c r="B75" s="320" t="s">
        <v>340</v>
      </c>
      <c r="C75" s="320" t="s">
        <v>32</v>
      </c>
      <c r="D75" s="296">
        <v>25.208282876357995</v>
      </c>
      <c r="E75" s="296">
        <v>24.744148784273154</v>
      </c>
      <c r="F75" s="296">
        <v>17.985196068287639</v>
      </c>
      <c r="G75" s="296">
        <v>14.939316088980862</v>
      </c>
      <c r="H75" s="296">
        <v>13.924022762545267</v>
      </c>
      <c r="I75" s="296">
        <v>13.372863528194516</v>
      </c>
      <c r="J75" s="296">
        <v>13.982039524055873</v>
      </c>
      <c r="K75" s="296">
        <v>14.156089808587689</v>
      </c>
      <c r="L75" s="296">
        <v>14.185943093636835</v>
      </c>
      <c r="M75" s="296">
        <v>13.752225556130369</v>
      </c>
      <c r="N75" s="296">
        <v>13.374834971546818</v>
      </c>
      <c r="O75" s="296">
        <v>13.234017589239523</v>
      </c>
      <c r="P75" s="296">
        <v>13.61</v>
      </c>
      <c r="Q75" s="296">
        <v>11.79</v>
      </c>
      <c r="R75" s="296">
        <v>10.5</v>
      </c>
      <c r="S75" s="296">
        <v>10.7</v>
      </c>
      <c r="T75" s="296">
        <v>10</v>
      </c>
      <c r="U75" s="296">
        <v>9.77</v>
      </c>
      <c r="V75" s="296">
        <v>8.5</v>
      </c>
      <c r="W75" s="296">
        <v>9.2799999999999994</v>
      </c>
      <c r="X75" s="296">
        <v>9.59</v>
      </c>
      <c r="Y75" s="296">
        <v>8.7899999999999991</v>
      </c>
      <c r="Z75" s="296">
        <v>8.4700000000000006</v>
      </c>
      <c r="AA75" s="296">
        <v>9.6</v>
      </c>
      <c r="AB75" s="296">
        <v>8.6300000000000008</v>
      </c>
      <c r="AC75" s="296">
        <v>8.9700000000000006</v>
      </c>
      <c r="AD75" s="296">
        <v>8.02</v>
      </c>
      <c r="AE75" s="296">
        <v>8.9499999999999993</v>
      </c>
      <c r="AF75" s="296">
        <v>8.9499999999999993</v>
      </c>
      <c r="AG75" s="296">
        <v>7.1</v>
      </c>
      <c r="AH75" s="296">
        <v>7.52</v>
      </c>
      <c r="AI75" s="296">
        <v>6.52</v>
      </c>
      <c r="AJ75" s="208">
        <f t="shared" si="74"/>
        <v>-13.297872340425531</v>
      </c>
      <c r="AK75" s="543">
        <f t="shared" si="75"/>
        <v>-2.9432215198185729</v>
      </c>
      <c r="AL75" s="10"/>
      <c r="AN75" s="95"/>
      <c r="AO75" s="104"/>
      <c r="AP75" s="105"/>
      <c r="AQ75" s="7"/>
    </row>
    <row r="76" spans="1:43" ht="18" customHeight="1" thickBot="1">
      <c r="A76" s="9" t="str">
        <f t="shared" si="76"/>
        <v>DK_D4200_PRO</v>
      </c>
      <c r="B76" s="320" t="s">
        <v>5</v>
      </c>
      <c r="C76" s="320" t="s">
        <v>33</v>
      </c>
      <c r="D76" s="296">
        <v>36</v>
      </c>
      <c r="E76" s="296">
        <v>33</v>
      </c>
      <c r="F76" s="296">
        <v>33</v>
      </c>
      <c r="G76" s="296">
        <v>29</v>
      </c>
      <c r="H76" s="296">
        <v>32</v>
      </c>
      <c r="I76" s="296">
        <v>29</v>
      </c>
      <c r="J76" s="296">
        <v>27</v>
      </c>
      <c r="K76" s="296">
        <v>28</v>
      </c>
      <c r="L76" s="296">
        <v>24</v>
      </c>
      <c r="M76" s="296">
        <v>24</v>
      </c>
      <c r="N76" s="296">
        <v>23</v>
      </c>
      <c r="O76" s="296">
        <v>22.3</v>
      </c>
      <c r="P76" s="296">
        <v>21.8</v>
      </c>
      <c r="Q76" s="296">
        <v>20.399999999999999</v>
      </c>
      <c r="R76" s="296">
        <v>18.600000000000001</v>
      </c>
      <c r="S76" s="296">
        <v>19</v>
      </c>
      <c r="T76" s="296">
        <v>19.3</v>
      </c>
      <c r="U76" s="296">
        <v>18.7</v>
      </c>
      <c r="V76" s="296">
        <v>19.600000000000001</v>
      </c>
      <c r="W76" s="296">
        <v>17.7</v>
      </c>
      <c r="X76" s="296">
        <v>16.5</v>
      </c>
      <c r="Y76" s="296">
        <v>16</v>
      </c>
      <c r="Z76" s="296">
        <v>16.100000000000001</v>
      </c>
      <c r="AA76" s="296">
        <v>16</v>
      </c>
      <c r="AB76" s="296">
        <v>16.3</v>
      </c>
      <c r="AC76" s="296">
        <v>13.6</v>
      </c>
      <c r="AD76" s="296">
        <v>13.1</v>
      </c>
      <c r="AE76" s="296">
        <v>11.4</v>
      </c>
      <c r="AF76" s="296">
        <v>12.7</v>
      </c>
      <c r="AG76" s="296">
        <v>10.9</v>
      </c>
      <c r="AH76" s="296">
        <v>11.6</v>
      </c>
      <c r="AI76" s="296">
        <v>10.5</v>
      </c>
      <c r="AJ76" s="208">
        <f t="shared" si="74"/>
        <v>-9.4827586206896584</v>
      </c>
      <c r="AK76" s="543">
        <f t="shared" si="75"/>
        <v>-4.1246567867278987</v>
      </c>
      <c r="AL76" s="10"/>
      <c r="AN76" s="95"/>
      <c r="AO76" s="104"/>
      <c r="AP76" s="97"/>
      <c r="AQ76" s="7"/>
    </row>
    <row r="77" spans="1:43" ht="18" customHeight="1" thickBot="1">
      <c r="A77" s="9" t="str">
        <f t="shared" si="76"/>
        <v>DE_D4200_PRO</v>
      </c>
      <c r="B77" s="320" t="s">
        <v>28</v>
      </c>
      <c r="C77" s="320" t="s">
        <v>34</v>
      </c>
      <c r="D77" s="296">
        <v>175.1</v>
      </c>
      <c r="E77" s="296">
        <v>218.9</v>
      </c>
      <c r="F77" s="296">
        <v>227.7</v>
      </c>
      <c r="G77" s="296">
        <v>208.8</v>
      </c>
      <c r="H77" s="296">
        <v>218.8</v>
      </c>
      <c r="I77" s="296">
        <v>211.6</v>
      </c>
      <c r="J77" s="296">
        <v>193.4</v>
      </c>
      <c r="K77" s="296">
        <v>218.7</v>
      </c>
      <c r="L77" s="296">
        <v>210.44</v>
      </c>
      <c r="M77" s="296">
        <v>222.21</v>
      </c>
      <c r="N77" s="296">
        <v>212.93</v>
      </c>
      <c r="O77" s="296">
        <v>210.03</v>
      </c>
      <c r="P77" s="296">
        <v>213.26</v>
      </c>
      <c r="Q77" s="296">
        <v>225.03</v>
      </c>
      <c r="R77" s="296">
        <v>201.46</v>
      </c>
      <c r="S77" s="296">
        <v>189.28</v>
      </c>
      <c r="T77" s="296">
        <v>188.71</v>
      </c>
      <c r="U77" s="296">
        <v>162.16</v>
      </c>
      <c r="V77" s="296">
        <v>161.08000000000001</v>
      </c>
      <c r="W77" s="296">
        <v>159.02000000000001</v>
      </c>
      <c r="X77" s="296">
        <v>147.19999999999999</v>
      </c>
      <c r="Y77" s="296">
        <v>138.51</v>
      </c>
      <c r="Z77" s="296">
        <v>189.71</v>
      </c>
      <c r="AA77" s="321">
        <v>148.4</v>
      </c>
      <c r="AB77" s="296">
        <v>135.53</v>
      </c>
      <c r="AC77" s="296">
        <v>128.47999999999999</v>
      </c>
      <c r="AD77" s="296">
        <v>124.52</v>
      </c>
      <c r="AE77" s="296">
        <v>115.15</v>
      </c>
      <c r="AF77" s="296">
        <v>116.03</v>
      </c>
      <c r="AG77" s="296">
        <v>107.66</v>
      </c>
      <c r="AH77" s="296">
        <v>104.15</v>
      </c>
      <c r="AI77" s="296">
        <v>98.22</v>
      </c>
      <c r="AJ77" s="208">
        <f t="shared" si="74"/>
        <v>-5.6937109937590051</v>
      </c>
      <c r="AK77" s="543">
        <f t="shared" si="75"/>
        <v>-3.3789216757250884</v>
      </c>
      <c r="AL77" s="10"/>
      <c r="AN77" s="95"/>
      <c r="AO77" s="96"/>
      <c r="AP77" s="97"/>
      <c r="AQ77" s="7"/>
    </row>
    <row r="78" spans="1:43" ht="18" customHeight="1" thickBot="1">
      <c r="A78" s="9" t="str">
        <f t="shared" si="76"/>
        <v>EE_D4200_PRO</v>
      </c>
      <c r="B78" s="320" t="s">
        <v>6</v>
      </c>
      <c r="C78" s="320" t="s">
        <v>35</v>
      </c>
      <c r="D78" s="296">
        <v>9.9444241316270556</v>
      </c>
      <c r="E78" s="296">
        <v>8.8058500914076792</v>
      </c>
      <c r="F78" s="296">
        <v>5.0084095063985368</v>
      </c>
      <c r="G78" s="296">
        <v>2.6720292504570384</v>
      </c>
      <c r="H78" s="296">
        <v>2.7575868372943324</v>
      </c>
      <c r="I78" s="296">
        <v>2.5272394881170017</v>
      </c>
      <c r="J78" s="296">
        <v>2.8957952468007311</v>
      </c>
      <c r="K78" s="296">
        <v>3.6065813528336377</v>
      </c>
      <c r="L78" s="296">
        <v>3.6</v>
      </c>
      <c r="M78" s="296">
        <v>3.5</v>
      </c>
      <c r="N78" s="296">
        <v>2.9</v>
      </c>
      <c r="O78" s="296">
        <v>3.5</v>
      </c>
      <c r="P78" s="296">
        <v>3</v>
      </c>
      <c r="Q78" s="296">
        <v>2.2999999999999998</v>
      </c>
      <c r="R78" s="296">
        <v>2.2999999999999998</v>
      </c>
      <c r="S78" s="296">
        <v>3</v>
      </c>
      <c r="T78" s="296">
        <v>3.5</v>
      </c>
      <c r="U78" s="296">
        <v>2.2000000000000002</v>
      </c>
      <c r="V78" s="296">
        <v>1.8</v>
      </c>
      <c r="W78" s="296">
        <v>1.39</v>
      </c>
      <c r="X78" s="296">
        <v>1.39</v>
      </c>
      <c r="Y78" s="296">
        <v>1.39</v>
      </c>
      <c r="Z78" s="296">
        <v>1.39</v>
      </c>
      <c r="AA78" s="296">
        <v>1.2</v>
      </c>
      <c r="AB78" s="296">
        <v>1.31</v>
      </c>
      <c r="AC78" s="296">
        <v>1.1000000000000001</v>
      </c>
      <c r="AD78" s="296">
        <v>1.1299999999999999</v>
      </c>
      <c r="AE78" s="324">
        <v>1.1299999999999999</v>
      </c>
      <c r="AF78" s="324">
        <v>1.1299999999999999</v>
      </c>
      <c r="AG78" s="324">
        <v>1.1299999999999999</v>
      </c>
      <c r="AH78" s="324">
        <v>1.1299999999999999</v>
      </c>
      <c r="AI78" s="324">
        <v>1.1299999999999999</v>
      </c>
      <c r="AJ78" s="208">
        <f t="shared" si="74"/>
        <v>0</v>
      </c>
      <c r="AK78" s="543">
        <f t="shared" si="75"/>
        <v>-2.049566065287356</v>
      </c>
      <c r="AL78" s="10"/>
      <c r="AN78" s="95"/>
      <c r="AO78" s="106"/>
      <c r="AP78" s="97"/>
      <c r="AQ78" s="7"/>
    </row>
    <row r="79" spans="1:43" ht="18" customHeight="1" thickBot="1">
      <c r="A79" s="9" t="str">
        <f t="shared" si="76"/>
        <v>IE_D4200_PRO</v>
      </c>
      <c r="B79" s="320" t="s">
        <v>7</v>
      </c>
      <c r="C79" s="320" t="s">
        <v>36</v>
      </c>
      <c r="D79" s="296">
        <v>9.8000000000000007</v>
      </c>
      <c r="E79" s="296">
        <v>10.199999999999999</v>
      </c>
      <c r="F79" s="296">
        <v>11</v>
      </c>
      <c r="G79" s="296">
        <v>11.3</v>
      </c>
      <c r="H79" s="296">
        <v>11.4</v>
      </c>
      <c r="I79" s="296">
        <v>11.5</v>
      </c>
      <c r="J79" s="296">
        <v>11.5</v>
      </c>
      <c r="K79" s="296">
        <v>11.7</v>
      </c>
      <c r="L79" s="296">
        <v>11.7</v>
      </c>
      <c r="M79" s="296">
        <v>12</v>
      </c>
      <c r="N79" s="296">
        <v>10.3</v>
      </c>
      <c r="O79" s="296">
        <v>9.9</v>
      </c>
      <c r="P79" s="296">
        <v>10.199999999999999</v>
      </c>
      <c r="Q79" s="296">
        <v>12.1</v>
      </c>
      <c r="R79" s="296">
        <v>12.7</v>
      </c>
      <c r="S79" s="296">
        <v>13.05</v>
      </c>
      <c r="T79" s="296">
        <v>13.51</v>
      </c>
      <c r="U79" s="296">
        <v>14.68</v>
      </c>
      <c r="V79" s="296">
        <v>14.27</v>
      </c>
      <c r="W79" s="296">
        <v>14.07</v>
      </c>
      <c r="X79" s="296">
        <v>15.2</v>
      </c>
      <c r="Y79" s="296">
        <v>17.47</v>
      </c>
      <c r="Z79" s="296">
        <v>18.25</v>
      </c>
      <c r="AA79" s="296">
        <v>13.18</v>
      </c>
      <c r="AB79" s="324">
        <v>11.05</v>
      </c>
      <c r="AC79" s="324">
        <v>14</v>
      </c>
      <c r="AD79" s="324">
        <v>9</v>
      </c>
      <c r="AE79" s="296">
        <v>8.1</v>
      </c>
      <c r="AF79" s="296">
        <v>7.7</v>
      </c>
      <c r="AG79" s="296">
        <v>25.5</v>
      </c>
      <c r="AH79" s="296">
        <v>21.4</v>
      </c>
      <c r="AI79" s="296">
        <v>23.5</v>
      </c>
      <c r="AJ79" s="208">
        <f t="shared" si="74"/>
        <v>9.8130841121495394</v>
      </c>
      <c r="AK79" s="543">
        <f t="shared" si="75"/>
        <v>3.0095513710939992</v>
      </c>
      <c r="AL79" s="10"/>
      <c r="AN79" s="95"/>
      <c r="AO79" s="104"/>
      <c r="AP79" s="97"/>
      <c r="AQ79" s="7"/>
    </row>
    <row r="80" spans="1:43" ht="18" customHeight="1" thickBot="1">
      <c r="A80" s="9" t="str">
        <f t="shared" si="76"/>
        <v>EL_D4200_PRO</v>
      </c>
      <c r="B80" s="320" t="s">
        <v>8</v>
      </c>
      <c r="C80" s="320" t="s">
        <v>37</v>
      </c>
      <c r="D80" s="296">
        <v>0</v>
      </c>
      <c r="E80" s="296">
        <v>0</v>
      </c>
      <c r="F80" s="296">
        <v>0</v>
      </c>
      <c r="G80" s="296">
        <v>0</v>
      </c>
      <c r="H80" s="296">
        <v>0</v>
      </c>
      <c r="I80" s="296">
        <v>0</v>
      </c>
      <c r="J80" s="296">
        <v>0</v>
      </c>
      <c r="K80" s="296">
        <v>0</v>
      </c>
      <c r="L80" s="296">
        <v>0</v>
      </c>
      <c r="M80" s="296">
        <v>0</v>
      </c>
      <c r="N80" s="296">
        <v>0</v>
      </c>
      <c r="O80" s="296">
        <v>0</v>
      </c>
      <c r="P80" s="296">
        <v>0</v>
      </c>
      <c r="Q80" s="296">
        <v>0</v>
      </c>
      <c r="R80" s="296">
        <v>0</v>
      </c>
      <c r="S80" s="296">
        <v>0</v>
      </c>
      <c r="T80" s="296">
        <v>0</v>
      </c>
      <c r="U80" s="296">
        <v>0</v>
      </c>
      <c r="V80" s="296">
        <v>0</v>
      </c>
      <c r="W80" s="296">
        <v>0</v>
      </c>
      <c r="X80" s="296">
        <v>0</v>
      </c>
      <c r="Y80" s="296">
        <v>0</v>
      </c>
      <c r="Z80" s="296">
        <v>0</v>
      </c>
      <c r="AA80" s="296">
        <v>0</v>
      </c>
      <c r="AB80" s="296">
        <v>0</v>
      </c>
      <c r="AC80" s="296">
        <v>0</v>
      </c>
      <c r="AD80" s="296">
        <v>0</v>
      </c>
      <c r="AE80" s="296">
        <v>0</v>
      </c>
      <c r="AF80" s="296">
        <v>0</v>
      </c>
      <c r="AG80" s="296">
        <v>0</v>
      </c>
      <c r="AH80" s="296">
        <v>0</v>
      </c>
      <c r="AI80" s="296">
        <v>0</v>
      </c>
      <c r="AJ80" s="208"/>
      <c r="AK80" s="543"/>
      <c r="AL80" s="10"/>
      <c r="AN80" s="95"/>
      <c r="AO80" s="104"/>
      <c r="AP80" s="97"/>
      <c r="AQ80" s="7"/>
    </row>
    <row r="81" spans="1:43" ht="18" customHeight="1" thickBot="1">
      <c r="A81" s="9" t="str">
        <f t="shared" si="76"/>
        <v>ES_D4200_PRO</v>
      </c>
      <c r="B81" s="320" t="s">
        <v>9</v>
      </c>
      <c r="C81" s="320" t="s">
        <v>38</v>
      </c>
      <c r="D81" s="296">
        <v>6.5866797901989321E-3</v>
      </c>
      <c r="E81" s="296">
        <v>9.1520847204713939E-3</v>
      </c>
      <c r="F81" s="296">
        <v>9.1181354759078785E-3</v>
      </c>
      <c r="G81" s="296">
        <v>9.4434166098652829E-3</v>
      </c>
      <c r="H81" s="296">
        <v>9.3952560536240161E-3</v>
      </c>
      <c r="I81" s="296">
        <v>1.0272672963505879E-2</v>
      </c>
      <c r="J81" s="296">
        <v>1.0217406751425738E-2</v>
      </c>
      <c r="K81" s="296">
        <v>9.6768505627942598E-3</v>
      </c>
      <c r="L81" s="296">
        <v>9.7531705699525507E-3</v>
      </c>
      <c r="M81" s="296">
        <v>9.5315793767550318E-3</v>
      </c>
      <c r="N81" s="296">
        <v>9.3120672458214798E-3</v>
      </c>
      <c r="O81" s="296">
        <v>9.7755402272230833E-3</v>
      </c>
      <c r="P81" s="296">
        <v>9.9276012621750155E-3</v>
      </c>
      <c r="Q81" s="296">
        <v>9.9215482960900471E-3</v>
      </c>
      <c r="R81" s="296">
        <v>0.01</v>
      </c>
      <c r="S81" s="296">
        <v>0.25</v>
      </c>
      <c r="T81" s="296">
        <v>0.13</v>
      </c>
      <c r="U81" s="296">
        <v>0.13</v>
      </c>
      <c r="V81" s="296">
        <v>0.13</v>
      </c>
      <c r="W81" s="296">
        <v>0.13</v>
      </c>
      <c r="X81" s="296">
        <v>0.13</v>
      </c>
      <c r="Y81" s="324">
        <v>0.13</v>
      </c>
      <c r="Z81" s="324">
        <v>0.13</v>
      </c>
      <c r="AA81" s="324">
        <v>0.13</v>
      </c>
      <c r="AB81" s="324">
        <v>0.13</v>
      </c>
      <c r="AC81" s="296">
        <v>0.13</v>
      </c>
      <c r="AD81" s="296">
        <v>0</v>
      </c>
      <c r="AE81" s="324">
        <v>0</v>
      </c>
      <c r="AF81" s="324">
        <v>0</v>
      </c>
      <c r="AG81" s="324">
        <v>0</v>
      </c>
      <c r="AH81" s="324">
        <v>0</v>
      </c>
      <c r="AI81" s="324">
        <v>25.57</v>
      </c>
      <c r="AJ81" s="208"/>
      <c r="AK81" s="543"/>
      <c r="AL81" s="10"/>
      <c r="AN81" s="95"/>
      <c r="AO81" s="104"/>
      <c r="AP81" s="97"/>
      <c r="AQ81" s="7"/>
    </row>
    <row r="82" spans="1:43" ht="18" customHeight="1" thickBot="1">
      <c r="A82" s="9" t="str">
        <f t="shared" si="76"/>
        <v>FR_D4200_PRO</v>
      </c>
      <c r="B82" s="320" t="s">
        <v>10</v>
      </c>
      <c r="C82" s="320" t="s">
        <v>39</v>
      </c>
      <c r="D82" s="296">
        <v>0</v>
      </c>
      <c r="E82" s="296">
        <v>0</v>
      </c>
      <c r="F82" s="296">
        <v>0</v>
      </c>
      <c r="G82" s="296">
        <v>0</v>
      </c>
      <c r="H82" s="296">
        <v>0</v>
      </c>
      <c r="I82" s="296">
        <v>0</v>
      </c>
      <c r="J82" s="296">
        <v>0</v>
      </c>
      <c r="K82" s="296">
        <v>0</v>
      </c>
      <c r="L82" s="296">
        <v>0</v>
      </c>
      <c r="M82" s="296">
        <v>0</v>
      </c>
      <c r="N82" s="296">
        <v>0</v>
      </c>
      <c r="O82" s="296">
        <v>0</v>
      </c>
      <c r="P82" s="296">
        <v>0</v>
      </c>
      <c r="Q82" s="296">
        <v>0</v>
      </c>
      <c r="R82" s="296">
        <v>0</v>
      </c>
      <c r="S82" s="296">
        <v>0</v>
      </c>
      <c r="T82" s="296">
        <v>0</v>
      </c>
      <c r="U82" s="296">
        <v>0</v>
      </c>
      <c r="V82" s="296">
        <v>0</v>
      </c>
      <c r="W82" s="296">
        <v>0</v>
      </c>
      <c r="X82" s="296">
        <v>0</v>
      </c>
      <c r="Y82" s="296">
        <v>0</v>
      </c>
      <c r="Z82" s="296">
        <v>0</v>
      </c>
      <c r="AA82" s="296">
        <v>0</v>
      </c>
      <c r="AB82" s="296">
        <v>0</v>
      </c>
      <c r="AC82" s="296">
        <v>0</v>
      </c>
      <c r="AD82" s="296">
        <v>0</v>
      </c>
      <c r="AE82" s="296">
        <v>0</v>
      </c>
      <c r="AF82" s="296">
        <v>0</v>
      </c>
      <c r="AG82" s="296">
        <v>0</v>
      </c>
      <c r="AH82" s="296">
        <v>0</v>
      </c>
      <c r="AI82" s="296">
        <v>0</v>
      </c>
      <c r="AJ82" s="208"/>
      <c r="AK82" s="543"/>
      <c r="AL82" s="10"/>
      <c r="AN82" s="95"/>
      <c r="AO82" s="96"/>
      <c r="AP82" s="97"/>
      <c r="AQ82" s="7"/>
    </row>
    <row r="83" spans="1:43" ht="18" customHeight="1" thickBot="1">
      <c r="A83" s="9" t="str">
        <f t="shared" si="76"/>
        <v>HR_D4200_PRO</v>
      </c>
      <c r="B83" s="320" t="s">
        <v>11</v>
      </c>
      <c r="C83" s="320" t="s">
        <v>40</v>
      </c>
      <c r="D83" s="296">
        <v>5.1690673666744374E-2</v>
      </c>
      <c r="E83" s="296">
        <v>5.1690673666744374E-2</v>
      </c>
      <c r="F83" s="296">
        <v>5.1690673666744374E-2</v>
      </c>
      <c r="G83" s="296">
        <v>5.1690673666744374E-2</v>
      </c>
      <c r="H83" s="296">
        <v>5.1690673666744374E-2</v>
      </c>
      <c r="I83" s="296">
        <v>5.1690673666744381E-2</v>
      </c>
      <c r="J83" s="296">
        <v>5.823815899786533E-2</v>
      </c>
      <c r="K83" s="296">
        <v>5.5395171946194394E-2</v>
      </c>
      <c r="L83" s="296">
        <v>5.8755065734532791E-2</v>
      </c>
      <c r="M83" s="296">
        <v>6.1339599417869997E-2</v>
      </c>
      <c r="N83" s="296">
        <v>5.7139732182447008E-2</v>
      </c>
      <c r="O83" s="296">
        <v>5.9602116527239943E-2</v>
      </c>
      <c r="P83" s="296">
        <v>6.4221673711903987E-2</v>
      </c>
      <c r="Q83" s="296">
        <v>6.8841230896568031E-2</v>
      </c>
      <c r="R83" s="296">
        <v>7.0000000000000007E-2</v>
      </c>
      <c r="S83" s="296">
        <v>0.22</v>
      </c>
      <c r="T83" s="296">
        <v>0.41</v>
      </c>
      <c r="U83" s="296">
        <v>0.4</v>
      </c>
      <c r="V83" s="296">
        <v>0.95</v>
      </c>
      <c r="W83" s="296">
        <v>1.46</v>
      </c>
      <c r="X83" s="296">
        <v>1.1399999999999999</v>
      </c>
      <c r="Y83" s="296">
        <v>1.28</v>
      </c>
      <c r="Z83" s="296">
        <v>1.44</v>
      </c>
      <c r="AA83" s="296">
        <v>1.55</v>
      </c>
      <c r="AB83" s="296">
        <v>1.55</v>
      </c>
      <c r="AC83" s="324">
        <v>1.55</v>
      </c>
      <c r="AD83" s="324">
        <v>1.55</v>
      </c>
      <c r="AE83" s="324">
        <v>1.55</v>
      </c>
      <c r="AF83" s="324">
        <v>1.55</v>
      </c>
      <c r="AG83" s="324">
        <v>1.55</v>
      </c>
      <c r="AH83" s="324">
        <v>1.55</v>
      </c>
      <c r="AI83" s="324">
        <v>1.55</v>
      </c>
      <c r="AJ83" s="208">
        <f t="shared" si="74"/>
        <v>0</v>
      </c>
      <c r="AK83" s="543">
        <f t="shared" si="75"/>
        <v>1.9323819390518082</v>
      </c>
      <c r="AL83" s="10"/>
      <c r="AN83" s="95"/>
      <c r="AO83" s="106"/>
      <c r="AP83" s="106"/>
      <c r="AQ83" s="7"/>
    </row>
    <row r="84" spans="1:43" ht="18" customHeight="1" thickBot="1">
      <c r="A84" s="9" t="str">
        <f t="shared" si="76"/>
        <v>IT_D4200_PRO</v>
      </c>
      <c r="B84" s="320" t="s">
        <v>12</v>
      </c>
      <c r="C84" s="320" t="s">
        <v>41</v>
      </c>
      <c r="D84" s="296">
        <v>6.8</v>
      </c>
      <c r="E84" s="296">
        <v>6</v>
      </c>
      <c r="F84" s="296">
        <v>9.6999999999999993</v>
      </c>
      <c r="G84" s="296">
        <v>9.4</v>
      </c>
      <c r="H84" s="296">
        <v>4</v>
      </c>
      <c r="I84" s="296">
        <v>16.600000000000001</v>
      </c>
      <c r="J84" s="296">
        <v>40.299999999999997</v>
      </c>
      <c r="K84" s="296">
        <v>55</v>
      </c>
      <c r="L84" s="296">
        <v>43</v>
      </c>
      <c r="M84" s="296">
        <v>88.53</v>
      </c>
      <c r="N84" s="296">
        <v>58.3</v>
      </c>
      <c r="O84" s="296">
        <v>57.6</v>
      </c>
      <c r="P84" s="296">
        <v>53.24</v>
      </c>
      <c r="Q84" s="296">
        <v>58.19</v>
      </c>
      <c r="R84" s="296">
        <v>56.34</v>
      </c>
      <c r="S84" s="296">
        <v>55</v>
      </c>
      <c r="T84" s="296">
        <v>52.9</v>
      </c>
      <c r="U84" s="296">
        <v>51.88</v>
      </c>
      <c r="V84" s="296">
        <v>52.98</v>
      </c>
      <c r="W84" s="296">
        <v>51.47</v>
      </c>
      <c r="X84" s="296">
        <v>54.8</v>
      </c>
      <c r="Y84" s="296">
        <v>54.49</v>
      </c>
      <c r="Z84" s="296">
        <v>45.03</v>
      </c>
      <c r="AA84" s="296">
        <v>47.19</v>
      </c>
      <c r="AB84" s="296">
        <v>74.48</v>
      </c>
      <c r="AC84" s="296">
        <v>69.739999999999995</v>
      </c>
      <c r="AD84" s="296">
        <v>72.180000000000007</v>
      </c>
      <c r="AE84" s="296">
        <v>82.55</v>
      </c>
      <c r="AF84" s="296">
        <v>83.77</v>
      </c>
      <c r="AG84" s="296">
        <v>77.7</v>
      </c>
      <c r="AH84" s="296">
        <v>84.63</v>
      </c>
      <c r="AI84" s="296">
        <v>81.349999999999994</v>
      </c>
      <c r="AJ84" s="208">
        <f t="shared" si="74"/>
        <v>-3.8756941982748483</v>
      </c>
      <c r="AK84" s="543">
        <f t="shared" si="75"/>
        <v>4.0888175409562022</v>
      </c>
      <c r="AL84" s="10"/>
      <c r="AN84" s="95"/>
      <c r="AO84" s="104"/>
      <c r="AP84" s="105"/>
      <c r="AQ84" s="7"/>
    </row>
    <row r="85" spans="1:43" ht="18" customHeight="1" thickBot="1">
      <c r="A85" s="9" t="str">
        <f t="shared" si="76"/>
        <v>CY_D4200_PRO</v>
      </c>
      <c r="B85" s="320" t="s">
        <v>13</v>
      </c>
      <c r="C85" s="320" t="s">
        <v>42</v>
      </c>
      <c r="D85" s="296">
        <v>0.2</v>
      </c>
      <c r="E85" s="296">
        <v>0.2</v>
      </c>
      <c r="F85" s="296">
        <v>0.2</v>
      </c>
      <c r="G85" s="296">
        <v>0.2</v>
      </c>
      <c r="H85" s="296">
        <v>0.2</v>
      </c>
      <c r="I85" s="296">
        <v>0.2</v>
      </c>
      <c r="J85" s="296">
        <v>0.2</v>
      </c>
      <c r="K85" s="296">
        <v>0.2</v>
      </c>
      <c r="L85" s="296">
        <v>0.2</v>
      </c>
      <c r="M85" s="296">
        <v>0.2</v>
      </c>
      <c r="N85" s="296">
        <v>0.2</v>
      </c>
      <c r="O85" s="296">
        <v>0.2</v>
      </c>
      <c r="P85" s="296">
        <v>0.2</v>
      </c>
      <c r="Q85" s="296">
        <v>0.2</v>
      </c>
      <c r="R85" s="296">
        <v>0.2</v>
      </c>
      <c r="S85" s="296">
        <v>0</v>
      </c>
      <c r="T85" s="296">
        <v>0</v>
      </c>
      <c r="U85" s="296">
        <v>0</v>
      </c>
      <c r="V85" s="296">
        <v>0</v>
      </c>
      <c r="W85" s="296">
        <v>0</v>
      </c>
      <c r="X85" s="296">
        <v>0</v>
      </c>
      <c r="Y85" s="296">
        <v>0</v>
      </c>
      <c r="Z85" s="296">
        <v>0</v>
      </c>
      <c r="AA85" s="296">
        <v>0</v>
      </c>
      <c r="AB85" s="296">
        <v>0</v>
      </c>
      <c r="AC85" s="296">
        <v>0</v>
      </c>
      <c r="AD85" s="296">
        <v>0</v>
      </c>
      <c r="AE85" s="296">
        <v>0</v>
      </c>
      <c r="AF85" s="296">
        <v>0</v>
      </c>
      <c r="AG85" s="296">
        <v>0</v>
      </c>
      <c r="AH85" s="296">
        <v>0</v>
      </c>
      <c r="AI85" s="296">
        <v>0</v>
      </c>
      <c r="AJ85" s="208"/>
      <c r="AK85" s="543"/>
      <c r="AL85" s="10"/>
      <c r="AN85" s="95"/>
      <c r="AO85" s="107"/>
      <c r="AP85" s="107"/>
      <c r="AQ85" s="7"/>
    </row>
    <row r="86" spans="1:43" ht="18" customHeight="1" thickBot="1">
      <c r="A86" s="9" t="str">
        <f t="shared" si="76"/>
        <v>LV_D4200_PRO</v>
      </c>
      <c r="B86" s="320" t="s">
        <v>14</v>
      </c>
      <c r="C86" s="320" t="s">
        <v>43</v>
      </c>
      <c r="D86" s="296">
        <v>10.865217391304347</v>
      </c>
      <c r="E86" s="296">
        <v>8.9347826086956523</v>
      </c>
      <c r="F86" s="296">
        <v>5.7782608695652167</v>
      </c>
      <c r="G86" s="296">
        <v>4.017391304347826</v>
      </c>
      <c r="H86" s="296">
        <v>3.4239130434782608</v>
      </c>
      <c r="I86" s="296">
        <v>3.6</v>
      </c>
      <c r="J86" s="296">
        <v>3.5934782608695652</v>
      </c>
      <c r="K86" s="296">
        <v>3.991304347826087</v>
      </c>
      <c r="L86" s="296">
        <v>4.3891304347826088</v>
      </c>
      <c r="M86" s="296">
        <v>6.9</v>
      </c>
      <c r="N86" s="296">
        <v>5.8</v>
      </c>
      <c r="O86" s="296">
        <v>5.7</v>
      </c>
      <c r="P86" s="296">
        <v>5.5</v>
      </c>
      <c r="Q86" s="296">
        <v>8</v>
      </c>
      <c r="R86" s="296">
        <v>4.68</v>
      </c>
      <c r="S86" s="296">
        <v>4.0999999999999996</v>
      </c>
      <c r="T86" s="296">
        <v>5.69</v>
      </c>
      <c r="U86" s="296">
        <v>4.12</v>
      </c>
      <c r="V86" s="296">
        <v>3.8</v>
      </c>
      <c r="W86" s="296">
        <v>3.41</v>
      </c>
      <c r="X86" s="296">
        <v>4.13</v>
      </c>
      <c r="Y86" s="296">
        <v>4.63</v>
      </c>
      <c r="Z86" s="296">
        <v>4.99</v>
      </c>
      <c r="AA86" s="296">
        <v>4.42</v>
      </c>
      <c r="AB86" s="296">
        <v>4.3899999999999997</v>
      </c>
      <c r="AC86" s="324">
        <v>4.3899999999999997</v>
      </c>
      <c r="AD86" s="324">
        <v>4.3899999999999997</v>
      </c>
      <c r="AE86" s="296">
        <v>3.11</v>
      </c>
      <c r="AF86" s="296">
        <v>2.96</v>
      </c>
      <c r="AG86" s="296">
        <v>2.96</v>
      </c>
      <c r="AH86" s="296">
        <v>2.96</v>
      </c>
      <c r="AI86" s="296">
        <v>2.96</v>
      </c>
      <c r="AJ86" s="208">
        <f t="shared" si="74"/>
        <v>0</v>
      </c>
      <c r="AK86" s="543">
        <f t="shared" si="75"/>
        <v>-4.3750828241068573</v>
      </c>
      <c r="AL86" s="10"/>
      <c r="AN86" s="95"/>
      <c r="AO86" s="96"/>
      <c r="AP86" s="107"/>
      <c r="AQ86" s="7"/>
    </row>
    <row r="87" spans="1:43" ht="18" customHeight="1" thickBot="1">
      <c r="A87" s="9" t="str">
        <f t="shared" si="76"/>
        <v>LT_D4200_PRO</v>
      </c>
      <c r="B87" s="320" t="s">
        <v>15</v>
      </c>
      <c r="C87" s="320" t="s">
        <v>44</v>
      </c>
      <c r="D87" s="296">
        <v>0</v>
      </c>
      <c r="E87" s="296">
        <v>0</v>
      </c>
      <c r="F87" s="296">
        <v>0</v>
      </c>
      <c r="G87" s="296">
        <v>0</v>
      </c>
      <c r="H87" s="296">
        <v>0</v>
      </c>
      <c r="I87" s="296">
        <v>0</v>
      </c>
      <c r="J87" s="296">
        <v>0</v>
      </c>
      <c r="K87" s="296">
        <v>0</v>
      </c>
      <c r="L87" s="296">
        <v>0</v>
      </c>
      <c r="M87" s="296">
        <v>0</v>
      </c>
      <c r="N87" s="296">
        <v>0.75</v>
      </c>
      <c r="O87" s="296">
        <v>1.5</v>
      </c>
      <c r="P87" s="296">
        <v>2.25</v>
      </c>
      <c r="Q87" s="296">
        <v>3</v>
      </c>
      <c r="R87" s="296">
        <v>3.74</v>
      </c>
      <c r="S87" s="296">
        <v>4.05</v>
      </c>
      <c r="T87" s="296">
        <v>3.87</v>
      </c>
      <c r="U87" s="296">
        <v>3.41</v>
      </c>
      <c r="V87" s="296">
        <v>3.53</v>
      </c>
      <c r="W87" s="296">
        <v>3.08</v>
      </c>
      <c r="X87" s="296">
        <v>4.01</v>
      </c>
      <c r="Y87" s="296">
        <v>4.1100000000000003</v>
      </c>
      <c r="Z87" s="296">
        <v>3.78</v>
      </c>
      <c r="AA87" s="296">
        <v>3.74</v>
      </c>
      <c r="AB87" s="296">
        <v>3.76</v>
      </c>
      <c r="AC87" s="324">
        <v>3.29</v>
      </c>
      <c r="AD87" s="296">
        <v>2.86</v>
      </c>
      <c r="AE87" s="296">
        <v>2.33</v>
      </c>
      <c r="AF87" s="296">
        <v>2.21</v>
      </c>
      <c r="AG87" s="296">
        <v>1.95</v>
      </c>
      <c r="AH87" s="296">
        <v>1.81</v>
      </c>
      <c r="AI87" s="296">
        <v>1.54</v>
      </c>
      <c r="AJ87" s="208">
        <f t="shared" si="74"/>
        <v>-14.917127071823199</v>
      </c>
      <c r="AK87" s="543">
        <f t="shared" si="75"/>
        <v>-9.3499829959647016</v>
      </c>
      <c r="AL87" s="10"/>
      <c r="AN87" s="95"/>
      <c r="AO87" s="96"/>
      <c r="AP87" s="97"/>
      <c r="AQ87" s="7"/>
    </row>
    <row r="88" spans="1:43" ht="18" customHeight="1" thickBot="1">
      <c r="A88" s="9" t="str">
        <f t="shared" si="76"/>
        <v>LU_D4200_PRO</v>
      </c>
      <c r="B88" s="320" t="s">
        <v>16</v>
      </c>
      <c r="C88" s="320" t="s">
        <v>45</v>
      </c>
      <c r="D88" s="314" t="s">
        <v>901</v>
      </c>
      <c r="E88" s="314" t="s">
        <v>901</v>
      </c>
      <c r="F88" s="314" t="s">
        <v>901</v>
      </c>
      <c r="G88" s="314" t="s">
        <v>901</v>
      </c>
      <c r="H88" s="314" t="s">
        <v>901</v>
      </c>
      <c r="I88" s="314" t="s">
        <v>901</v>
      </c>
      <c r="J88" s="314" t="s">
        <v>901</v>
      </c>
      <c r="K88" s="314" t="s">
        <v>901</v>
      </c>
      <c r="L88" s="314" t="s">
        <v>901</v>
      </c>
      <c r="M88" s="314" t="s">
        <v>901</v>
      </c>
      <c r="N88" s="314" t="s">
        <v>901</v>
      </c>
      <c r="O88" s="314" t="s">
        <v>901</v>
      </c>
      <c r="P88" s="314" t="s">
        <v>901</v>
      </c>
      <c r="Q88" s="314" t="s">
        <v>901</v>
      </c>
      <c r="R88" s="314" t="s">
        <v>901</v>
      </c>
      <c r="S88" s="314" t="s">
        <v>901</v>
      </c>
      <c r="T88" s="314" t="s">
        <v>901</v>
      </c>
      <c r="U88" s="314" t="s">
        <v>901</v>
      </c>
      <c r="V88" s="314" t="s">
        <v>901</v>
      </c>
      <c r="W88" s="314" t="s">
        <v>901</v>
      </c>
      <c r="X88" s="314" t="s">
        <v>901</v>
      </c>
      <c r="Y88" s="314" t="s">
        <v>901</v>
      </c>
      <c r="Z88" s="314" t="s">
        <v>901</v>
      </c>
      <c r="AA88" s="314" t="s">
        <v>901</v>
      </c>
      <c r="AB88" s="314" t="s">
        <v>901</v>
      </c>
      <c r="AC88" s="314" t="s">
        <v>901</v>
      </c>
      <c r="AD88" s="314" t="s">
        <v>901</v>
      </c>
      <c r="AE88" s="314" t="s">
        <v>901</v>
      </c>
      <c r="AF88" s="314" t="s">
        <v>901</v>
      </c>
      <c r="AG88" s="314" t="s">
        <v>901</v>
      </c>
      <c r="AH88" s="314" t="s">
        <v>901</v>
      </c>
      <c r="AI88" s="314" t="s">
        <v>901</v>
      </c>
      <c r="AJ88" s="208"/>
      <c r="AK88" s="543"/>
      <c r="AL88" s="10"/>
      <c r="AN88" s="95"/>
      <c r="AO88" s="96"/>
      <c r="AP88" s="97"/>
      <c r="AQ88" s="7"/>
    </row>
    <row r="89" spans="1:43" ht="18" customHeight="1" thickBot="1">
      <c r="A89" s="9" t="str">
        <f t="shared" si="76"/>
        <v>HU_D4200_PRO</v>
      </c>
      <c r="B89" s="320" t="s">
        <v>17</v>
      </c>
      <c r="C89" s="320" t="s">
        <v>46</v>
      </c>
      <c r="D89" s="296">
        <v>0.43441454377167904</v>
      </c>
      <c r="E89" s="296">
        <v>0.38266118657144294</v>
      </c>
      <c r="F89" s="296">
        <v>0.35809141093092678</v>
      </c>
      <c r="G89" s="296">
        <v>0.3241119339812768</v>
      </c>
      <c r="H89" s="296">
        <v>0.32515745634895832</v>
      </c>
      <c r="I89" s="296">
        <v>0.30476977017916834</v>
      </c>
      <c r="J89" s="296">
        <v>0.29117797939930834</v>
      </c>
      <c r="K89" s="296">
        <v>0.31453096922183849</v>
      </c>
      <c r="L89" s="296">
        <v>0.33788395904436858</v>
      </c>
      <c r="M89" s="296">
        <v>0.34161846596012202</v>
      </c>
      <c r="N89" s="296">
        <v>0.35952038800071845</v>
      </c>
      <c r="O89" s="296">
        <v>0.34559008442608224</v>
      </c>
      <c r="P89" s="296">
        <v>0.33</v>
      </c>
      <c r="Q89" s="296">
        <v>1.34</v>
      </c>
      <c r="R89" s="296">
        <v>1.18</v>
      </c>
      <c r="S89" s="296">
        <v>1.96</v>
      </c>
      <c r="T89" s="296">
        <v>1.96</v>
      </c>
      <c r="U89" s="296">
        <v>0.9912759023942167</v>
      </c>
      <c r="V89" s="296">
        <v>0.99127590239421659</v>
      </c>
      <c r="W89" s="296">
        <v>1.9551842751842758</v>
      </c>
      <c r="X89" s="296">
        <v>0</v>
      </c>
      <c r="Y89" s="296">
        <v>0</v>
      </c>
      <c r="Z89" s="296">
        <v>0</v>
      </c>
      <c r="AA89" s="296">
        <v>0</v>
      </c>
      <c r="AB89" s="296">
        <v>0</v>
      </c>
      <c r="AC89" s="296">
        <v>0</v>
      </c>
      <c r="AD89" s="324">
        <v>0</v>
      </c>
      <c r="AE89" s="296">
        <v>0</v>
      </c>
      <c r="AF89" s="296">
        <v>0</v>
      </c>
      <c r="AG89" s="296">
        <v>0</v>
      </c>
      <c r="AH89" s="296">
        <v>0</v>
      </c>
      <c r="AI89" s="296">
        <v>0</v>
      </c>
      <c r="AJ89" s="208"/>
      <c r="AK89" s="543"/>
      <c r="AL89" s="10"/>
      <c r="AN89" s="100"/>
      <c r="AO89" s="104"/>
      <c r="AP89" s="97"/>
      <c r="AQ89" s="7"/>
    </row>
    <row r="90" spans="1:43" ht="18" customHeight="1" thickBot="1">
      <c r="A90" s="9" t="str">
        <f t="shared" si="76"/>
        <v>MT_D4200_PRO</v>
      </c>
      <c r="B90" s="320" t="s">
        <v>18</v>
      </c>
      <c r="C90" s="320" t="s">
        <v>47</v>
      </c>
      <c r="D90" s="296">
        <v>0</v>
      </c>
      <c r="E90" s="296">
        <v>0</v>
      </c>
      <c r="F90" s="296">
        <v>0</v>
      </c>
      <c r="G90" s="296">
        <v>0</v>
      </c>
      <c r="H90" s="296">
        <v>0</v>
      </c>
      <c r="I90" s="296">
        <v>0</v>
      </c>
      <c r="J90" s="296">
        <v>0</v>
      </c>
      <c r="K90" s="296">
        <v>0</v>
      </c>
      <c r="L90" s="296">
        <v>0</v>
      </c>
      <c r="M90" s="296">
        <v>0</v>
      </c>
      <c r="N90" s="296">
        <v>0</v>
      </c>
      <c r="O90" s="296">
        <v>0</v>
      </c>
      <c r="P90" s="296">
        <v>0</v>
      </c>
      <c r="Q90" s="296">
        <v>0</v>
      </c>
      <c r="R90" s="296">
        <v>0</v>
      </c>
      <c r="S90" s="296">
        <v>0</v>
      </c>
      <c r="T90" s="296">
        <v>0</v>
      </c>
      <c r="U90" s="296">
        <v>0</v>
      </c>
      <c r="V90" s="296">
        <v>0</v>
      </c>
      <c r="W90" s="296">
        <v>0</v>
      </c>
      <c r="X90" s="296">
        <v>0</v>
      </c>
      <c r="Y90" s="296">
        <v>0</v>
      </c>
      <c r="Z90" s="296">
        <v>0</v>
      </c>
      <c r="AA90" s="296">
        <v>0</v>
      </c>
      <c r="AB90" s="296">
        <v>0</v>
      </c>
      <c r="AC90" s="324">
        <v>0</v>
      </c>
      <c r="AD90" s="324">
        <v>0</v>
      </c>
      <c r="AE90" s="324">
        <v>0</v>
      </c>
      <c r="AF90" s="324">
        <v>0</v>
      </c>
      <c r="AG90" s="324">
        <v>0</v>
      </c>
      <c r="AH90" s="324">
        <v>0</v>
      </c>
      <c r="AI90" s="324">
        <v>0</v>
      </c>
      <c r="AJ90" s="208"/>
      <c r="AK90" s="543"/>
      <c r="AL90" s="10"/>
      <c r="AN90" s="100"/>
      <c r="AO90" s="104"/>
      <c r="AP90" s="97"/>
      <c r="AQ90" s="7"/>
    </row>
    <row r="91" spans="1:43" ht="18" customHeight="1" thickBot="1">
      <c r="A91" s="9" t="str">
        <f t="shared" si="76"/>
        <v>NL_D4200_PRO</v>
      </c>
      <c r="B91" s="320" t="s">
        <v>19</v>
      </c>
      <c r="C91" s="320" t="s">
        <v>48</v>
      </c>
      <c r="D91" s="296">
        <v>161</v>
      </c>
      <c r="E91" s="296">
        <v>154</v>
      </c>
      <c r="F91" s="296">
        <v>157</v>
      </c>
      <c r="G91" s="296">
        <v>139</v>
      </c>
      <c r="H91" s="296">
        <v>143</v>
      </c>
      <c r="I91" s="296">
        <v>149</v>
      </c>
      <c r="J91" s="296">
        <v>138</v>
      </c>
      <c r="K91" s="296">
        <v>147</v>
      </c>
      <c r="L91" s="296">
        <v>139</v>
      </c>
      <c r="M91" s="296">
        <v>142</v>
      </c>
      <c r="N91" s="296">
        <v>130</v>
      </c>
      <c r="O91" s="296">
        <v>125.66</v>
      </c>
      <c r="P91" s="296">
        <v>110.15</v>
      </c>
      <c r="Q91" s="296">
        <v>109.9</v>
      </c>
      <c r="R91" s="296">
        <v>104.09</v>
      </c>
      <c r="S91" s="296">
        <v>102.17</v>
      </c>
      <c r="T91" s="296">
        <v>102.79</v>
      </c>
      <c r="U91" s="296">
        <v>104.79563461584334</v>
      </c>
      <c r="V91" s="296">
        <v>99.808518712878382</v>
      </c>
      <c r="W91" s="296">
        <v>92.679259356439189</v>
      </c>
      <c r="X91" s="296">
        <v>85.55</v>
      </c>
      <c r="Y91" s="296">
        <v>74.14</v>
      </c>
      <c r="Z91" s="296">
        <v>70.63</v>
      </c>
      <c r="AA91" s="296">
        <v>66.760000000000005</v>
      </c>
      <c r="AB91" s="296">
        <v>65.08</v>
      </c>
      <c r="AC91" s="324">
        <v>63</v>
      </c>
      <c r="AD91" s="324">
        <v>64</v>
      </c>
      <c r="AE91" s="324">
        <v>69</v>
      </c>
      <c r="AF91" s="324">
        <v>78</v>
      </c>
      <c r="AG91" s="324">
        <v>74.5</v>
      </c>
      <c r="AH91" s="324">
        <v>74.760000000000005</v>
      </c>
      <c r="AI91" s="324">
        <v>164.33</v>
      </c>
      <c r="AJ91" s="208">
        <f t="shared" ref="AJ91:AJ97" si="77">+(AI91/AH91-1)*100</f>
        <v>119.81005885500267</v>
      </c>
      <c r="AK91" s="543">
        <f t="shared" ref="AK91:AK97" si="78">100*((POWER(AI91/Y91,1/($AF$5-$V$5)))-1)</f>
        <v>8.2845328677384256</v>
      </c>
      <c r="AL91" s="10"/>
      <c r="AN91" s="95"/>
      <c r="AO91" s="99"/>
      <c r="AP91" s="99"/>
      <c r="AQ91" s="7"/>
    </row>
    <row r="92" spans="1:43" ht="18" customHeight="1" thickBot="1">
      <c r="A92" s="9" t="str">
        <f t="shared" si="76"/>
        <v>AT_D4200_PRO</v>
      </c>
      <c r="B92" s="320" t="s">
        <v>20</v>
      </c>
      <c r="C92" s="320" t="s">
        <v>49</v>
      </c>
      <c r="D92" s="296">
        <v>0</v>
      </c>
      <c r="E92" s="296">
        <v>0</v>
      </c>
      <c r="F92" s="296">
        <v>0</v>
      </c>
      <c r="G92" s="296">
        <v>0</v>
      </c>
      <c r="H92" s="296">
        <v>0</v>
      </c>
      <c r="I92" s="296">
        <v>0</v>
      </c>
      <c r="J92" s="296">
        <v>0</v>
      </c>
      <c r="K92" s="296">
        <v>0</v>
      </c>
      <c r="L92" s="296">
        <v>0</v>
      </c>
      <c r="M92" s="296">
        <v>0</v>
      </c>
      <c r="N92" s="296">
        <v>0</v>
      </c>
      <c r="O92" s="296">
        <v>0</v>
      </c>
      <c r="P92" s="296">
        <v>0</v>
      </c>
      <c r="Q92" s="296">
        <v>0</v>
      </c>
      <c r="R92" s="296">
        <v>0</v>
      </c>
      <c r="S92" s="296">
        <v>0</v>
      </c>
      <c r="T92" s="296">
        <v>0</v>
      </c>
      <c r="U92" s="296">
        <v>0</v>
      </c>
      <c r="V92" s="296">
        <v>0</v>
      </c>
      <c r="W92" s="296">
        <v>0</v>
      </c>
      <c r="X92" s="296">
        <v>0</v>
      </c>
      <c r="Y92" s="296">
        <v>0</v>
      </c>
      <c r="Z92" s="296">
        <v>0</v>
      </c>
      <c r="AA92" s="296">
        <v>0</v>
      </c>
      <c r="AB92" s="296">
        <v>0</v>
      </c>
      <c r="AC92" s="296">
        <v>0</v>
      </c>
      <c r="AD92" s="296">
        <v>0</v>
      </c>
      <c r="AE92" s="296">
        <v>0</v>
      </c>
      <c r="AF92" s="296">
        <v>0</v>
      </c>
      <c r="AG92" s="296">
        <v>0</v>
      </c>
      <c r="AH92" s="296">
        <v>0</v>
      </c>
      <c r="AI92" s="296">
        <v>0</v>
      </c>
      <c r="AJ92" s="208"/>
      <c r="AK92" s="543"/>
      <c r="AL92" s="10"/>
      <c r="AN92" s="95"/>
      <c r="AO92" s="108"/>
      <c r="AP92" s="109"/>
      <c r="AQ92" s="7"/>
    </row>
    <row r="93" spans="1:43" ht="18" customHeight="1" thickBot="1">
      <c r="A93" s="9" t="str">
        <f t="shared" si="76"/>
        <v>PL_D4200_PRO</v>
      </c>
      <c r="B93" s="320" t="s">
        <v>21</v>
      </c>
      <c r="C93" s="320" t="s">
        <v>50</v>
      </c>
      <c r="D93" s="296">
        <v>125.25933131148753</v>
      </c>
      <c r="E93" s="296">
        <v>91.896353280568079</v>
      </c>
      <c r="F93" s="296">
        <v>80.496464235520364</v>
      </c>
      <c r="G93" s="296">
        <v>77.428604186700184</v>
      </c>
      <c r="H93" s="296">
        <v>70.700229306901392</v>
      </c>
      <c r="I93" s="296">
        <v>66.795680153857532</v>
      </c>
      <c r="J93" s="296">
        <v>70.595643168873423</v>
      </c>
      <c r="K93" s="296">
        <v>71.571780457134395</v>
      </c>
      <c r="L93" s="296">
        <v>69.863540202677711</v>
      </c>
      <c r="M93" s="296">
        <v>64.634233301279679</v>
      </c>
      <c r="N93" s="296">
        <v>64.167081884754779</v>
      </c>
      <c r="O93" s="296">
        <v>66.241373622309325</v>
      </c>
      <c r="P93" s="296">
        <v>66.820083586064058</v>
      </c>
      <c r="Q93" s="296">
        <v>65.439546564094982</v>
      </c>
      <c r="R93" s="296">
        <v>47.13</v>
      </c>
      <c r="S93" s="296">
        <v>45.64</v>
      </c>
      <c r="T93" s="296">
        <v>43.57</v>
      </c>
      <c r="U93" s="296">
        <v>37.270000000000003</v>
      </c>
      <c r="V93" s="296">
        <v>54.34</v>
      </c>
      <c r="W93" s="296">
        <v>58.2</v>
      </c>
      <c r="X93" s="296">
        <v>64.28</v>
      </c>
      <c r="Y93" s="296">
        <v>70.180000000000007</v>
      </c>
      <c r="Z93" s="296">
        <v>75.430000000000007</v>
      </c>
      <c r="AA93" s="296">
        <v>78.150000000000006</v>
      </c>
      <c r="AB93" s="296">
        <v>75.010000000000005</v>
      </c>
      <c r="AC93" s="296">
        <v>89.44</v>
      </c>
      <c r="AD93" s="296">
        <v>84.14</v>
      </c>
      <c r="AE93" s="296">
        <v>70.709999999999994</v>
      </c>
      <c r="AF93" s="296">
        <v>72.28</v>
      </c>
      <c r="AG93" s="296">
        <v>85.39</v>
      </c>
      <c r="AH93" s="296">
        <v>94.31</v>
      </c>
      <c r="AI93" s="296">
        <v>89.79</v>
      </c>
      <c r="AJ93" s="208">
        <f t="shared" si="77"/>
        <v>-4.792704909341527</v>
      </c>
      <c r="AK93" s="543">
        <f t="shared" si="78"/>
        <v>2.4947123097511348</v>
      </c>
      <c r="AL93" s="10"/>
      <c r="AN93" s="100"/>
      <c r="AO93" s="99"/>
      <c r="AP93" s="99"/>
      <c r="AQ93" s="7"/>
    </row>
    <row r="94" spans="1:43" ht="18" customHeight="1" thickBot="1">
      <c r="A94" s="9" t="str">
        <f t="shared" si="76"/>
        <v>PT_D4200_PRO</v>
      </c>
      <c r="B94" s="320" t="s">
        <v>22</v>
      </c>
      <c r="C94" s="320" t="s">
        <v>51</v>
      </c>
      <c r="D94" s="296">
        <v>6.86</v>
      </c>
      <c r="E94" s="296">
        <v>6.84</v>
      </c>
      <c r="F94" s="296">
        <v>7.89</v>
      </c>
      <c r="G94" s="296">
        <v>7.16</v>
      </c>
      <c r="H94" s="296">
        <v>2.09</v>
      </c>
      <c r="I94" s="296">
        <v>2.83</v>
      </c>
      <c r="J94" s="296">
        <v>12.64</v>
      </c>
      <c r="K94" s="296">
        <v>16.399999999999999</v>
      </c>
      <c r="L94" s="296">
        <v>15</v>
      </c>
      <c r="M94" s="296">
        <v>0</v>
      </c>
      <c r="N94" s="296">
        <v>0</v>
      </c>
      <c r="O94" s="296">
        <v>0</v>
      </c>
      <c r="P94" s="296">
        <v>0</v>
      </c>
      <c r="Q94" s="296">
        <v>23.5</v>
      </c>
      <c r="R94" s="296">
        <v>22.5</v>
      </c>
      <c r="S94" s="296">
        <v>23</v>
      </c>
      <c r="T94" s="296">
        <v>24</v>
      </c>
      <c r="U94" s="296">
        <v>23.815000000000001</v>
      </c>
      <c r="V94" s="296">
        <v>25.574999999999999</v>
      </c>
      <c r="W94" s="296">
        <v>24.24</v>
      </c>
      <c r="X94" s="296">
        <v>23.5</v>
      </c>
      <c r="Y94" s="296">
        <v>23</v>
      </c>
      <c r="Z94" s="296">
        <v>23</v>
      </c>
      <c r="AA94" s="296">
        <v>25.09</v>
      </c>
      <c r="AB94" s="296">
        <v>28.43</v>
      </c>
      <c r="AC94" s="324">
        <v>28.43</v>
      </c>
      <c r="AD94" s="324">
        <v>28.43</v>
      </c>
      <c r="AE94" s="324">
        <v>28.43</v>
      </c>
      <c r="AF94" s="324">
        <v>28.43</v>
      </c>
      <c r="AG94" s="324">
        <v>28.43</v>
      </c>
      <c r="AH94" s="324">
        <v>28.43</v>
      </c>
      <c r="AI94" s="324">
        <v>28.43</v>
      </c>
      <c r="AJ94" s="208">
        <f t="shared" si="77"/>
        <v>0</v>
      </c>
      <c r="AK94" s="543">
        <f t="shared" si="78"/>
        <v>2.1421281848558404</v>
      </c>
      <c r="AL94" s="10"/>
      <c r="AN94" s="100"/>
      <c r="AO94" s="104"/>
      <c r="AP94" s="97"/>
      <c r="AQ94" s="7"/>
    </row>
    <row r="95" spans="1:43" s="13" customFormat="1" ht="18" customHeight="1" thickBot="1">
      <c r="A95" s="9" t="str">
        <f t="shared" si="76"/>
        <v>RO_D4200_PRO</v>
      </c>
      <c r="B95" s="320" t="s">
        <v>23</v>
      </c>
      <c r="C95" s="320" t="s">
        <v>52</v>
      </c>
      <c r="D95" s="296">
        <v>12.914418754014131</v>
      </c>
      <c r="E95" s="296">
        <v>10.098691393705845</v>
      </c>
      <c r="F95" s="296">
        <v>9.5009794476557499</v>
      </c>
      <c r="G95" s="296">
        <v>7.8830764290301873</v>
      </c>
      <c r="H95" s="296">
        <v>9.5321852922286467</v>
      </c>
      <c r="I95" s="296">
        <v>9.801035645472064</v>
      </c>
      <c r="J95" s="296">
        <v>8.6320166987797062</v>
      </c>
      <c r="K95" s="296">
        <v>7.5902215799614643</v>
      </c>
      <c r="L95" s="296">
        <v>2.928548490687219</v>
      </c>
      <c r="M95" s="296">
        <v>4.3208092485549132</v>
      </c>
      <c r="N95" s="296">
        <v>3.9847463070006426</v>
      </c>
      <c r="O95" s="296">
        <v>3.9127328195247273</v>
      </c>
      <c r="P95" s="296">
        <v>3.4513664097623638</v>
      </c>
      <c r="Q95" s="296">
        <v>2.99</v>
      </c>
      <c r="R95" s="296">
        <v>2.4</v>
      </c>
      <c r="S95" s="296">
        <v>49.28</v>
      </c>
      <c r="T95" s="296">
        <v>12.825511387221203</v>
      </c>
      <c r="U95" s="296">
        <v>12.58713185336463</v>
      </c>
      <c r="V95" s="296">
        <v>4.2464164465537957</v>
      </c>
      <c r="W95" s="296">
        <v>1.3837589670014347</v>
      </c>
      <c r="X95" s="296">
        <v>1.3837589670014347</v>
      </c>
      <c r="Y95" s="296">
        <v>1.3837589670014347</v>
      </c>
      <c r="Z95" s="296">
        <v>1.3837589670014347</v>
      </c>
      <c r="AA95" s="296">
        <v>1.3837589670014347</v>
      </c>
      <c r="AB95" s="296">
        <v>1.3837589670014347</v>
      </c>
      <c r="AC95" s="324">
        <v>2.94</v>
      </c>
      <c r="AD95" s="324">
        <v>2.94</v>
      </c>
      <c r="AE95" s="324">
        <v>1.01</v>
      </c>
      <c r="AF95" s="324">
        <v>1.01</v>
      </c>
      <c r="AG95" s="324">
        <v>1.01</v>
      </c>
      <c r="AH95" s="324">
        <v>1.01</v>
      </c>
      <c r="AI95" s="324">
        <v>1.01</v>
      </c>
      <c r="AJ95" s="208">
        <f t="shared" si="77"/>
        <v>0</v>
      </c>
      <c r="AK95" s="543">
        <f t="shared" si="78"/>
        <v>-3.0994833614535811</v>
      </c>
      <c r="AL95" s="544"/>
      <c r="AN95" s="100"/>
      <c r="AO95" s="104"/>
      <c r="AP95" s="99"/>
      <c r="AQ95" s="103"/>
    </row>
    <row r="96" spans="1:43" ht="18" customHeight="1" thickBot="1">
      <c r="A96" s="9" t="str">
        <f t="shared" si="76"/>
        <v>SI_D4200_PRO</v>
      </c>
      <c r="B96" s="320" t="s">
        <v>24</v>
      </c>
      <c r="C96" s="320" t="s">
        <v>53</v>
      </c>
      <c r="D96" s="296">
        <v>0</v>
      </c>
      <c r="E96" s="296">
        <v>0</v>
      </c>
      <c r="F96" s="296">
        <v>0</v>
      </c>
      <c r="G96" s="296">
        <v>0</v>
      </c>
      <c r="H96" s="296">
        <v>0</v>
      </c>
      <c r="I96" s="296">
        <v>0</v>
      </c>
      <c r="J96" s="296">
        <v>0</v>
      </c>
      <c r="K96" s="296">
        <v>0</v>
      </c>
      <c r="L96" s="296">
        <v>0</v>
      </c>
      <c r="M96" s="296">
        <v>0</v>
      </c>
      <c r="N96" s="296">
        <v>0</v>
      </c>
      <c r="O96" s="296">
        <v>0</v>
      </c>
      <c r="P96" s="296">
        <v>0</v>
      </c>
      <c r="Q96" s="296">
        <v>0</v>
      </c>
      <c r="R96" s="296">
        <v>0</v>
      </c>
      <c r="S96" s="296">
        <v>0</v>
      </c>
      <c r="T96" s="296">
        <v>0</v>
      </c>
      <c r="U96" s="296">
        <v>0</v>
      </c>
      <c r="V96" s="296">
        <v>0</v>
      </c>
      <c r="W96" s="296">
        <v>0</v>
      </c>
      <c r="X96" s="296">
        <v>0</v>
      </c>
      <c r="Y96" s="296">
        <v>0</v>
      </c>
      <c r="Z96" s="296">
        <v>0</v>
      </c>
      <c r="AA96" s="296">
        <v>0</v>
      </c>
      <c r="AB96" s="296">
        <v>0</v>
      </c>
      <c r="AC96" s="324">
        <v>0</v>
      </c>
      <c r="AD96" s="324">
        <v>0</v>
      </c>
      <c r="AE96" s="324">
        <v>0</v>
      </c>
      <c r="AF96" s="324">
        <v>0</v>
      </c>
      <c r="AG96" s="324">
        <v>0</v>
      </c>
      <c r="AH96" s="324">
        <v>0</v>
      </c>
      <c r="AI96" s="324">
        <v>0</v>
      </c>
      <c r="AJ96" s="208"/>
      <c r="AK96" s="543"/>
      <c r="AL96" s="10"/>
      <c r="AN96" s="95"/>
      <c r="AO96" s="104"/>
      <c r="AP96" s="97"/>
      <c r="AQ96" s="7"/>
    </row>
    <row r="97" spans="1:43" ht="18" customHeight="1" thickBot="1">
      <c r="A97" s="9" t="str">
        <f t="shared" si="76"/>
        <v>SK_D4200_PRO</v>
      </c>
      <c r="B97" s="320" t="s">
        <v>25</v>
      </c>
      <c r="C97" s="320" t="s">
        <v>54</v>
      </c>
      <c r="D97" s="296">
        <v>5.1155729676787454</v>
      </c>
      <c r="E97" s="296">
        <v>3.9999999999999996</v>
      </c>
      <c r="F97" s="296">
        <v>3.7639569049951027</v>
      </c>
      <c r="G97" s="296">
        <v>3.1224289911851124</v>
      </c>
      <c r="H97" s="296">
        <v>3.7757100881488732</v>
      </c>
      <c r="I97" s="296">
        <v>2.9500489715964737</v>
      </c>
      <c r="J97" s="296">
        <v>2.9422135161606264</v>
      </c>
      <c r="K97" s="296">
        <v>3.0842311459353571</v>
      </c>
      <c r="L97" s="296">
        <v>3</v>
      </c>
      <c r="M97" s="296">
        <v>3</v>
      </c>
      <c r="N97" s="296">
        <v>3</v>
      </c>
      <c r="O97" s="296">
        <v>6.57</v>
      </c>
      <c r="P97" s="296">
        <v>10.14</v>
      </c>
      <c r="Q97" s="296">
        <v>10.75</v>
      </c>
      <c r="R97" s="296">
        <v>6.37</v>
      </c>
      <c r="S97" s="296">
        <v>7.07</v>
      </c>
      <c r="T97" s="296">
        <v>6.93</v>
      </c>
      <c r="U97" s="296">
        <v>5.0599999999999996</v>
      </c>
      <c r="V97" s="296">
        <v>3.71</v>
      </c>
      <c r="W97" s="296">
        <v>2.71</v>
      </c>
      <c r="X97" s="296">
        <v>3.44</v>
      </c>
      <c r="Y97" s="296">
        <v>3.44</v>
      </c>
      <c r="Z97" s="296">
        <v>3.44</v>
      </c>
      <c r="AA97" s="296">
        <v>4.17</v>
      </c>
      <c r="AB97" s="296">
        <v>4.17</v>
      </c>
      <c r="AC97" s="324">
        <v>4.17</v>
      </c>
      <c r="AD97" s="324">
        <v>4.17</v>
      </c>
      <c r="AE97" s="324">
        <v>4.17</v>
      </c>
      <c r="AF97" s="324">
        <v>4.17</v>
      </c>
      <c r="AG97" s="324">
        <v>4.17</v>
      </c>
      <c r="AH97" s="324">
        <v>4.17</v>
      </c>
      <c r="AI97" s="324">
        <v>4.17</v>
      </c>
      <c r="AJ97" s="208">
        <f t="shared" si="77"/>
        <v>0</v>
      </c>
      <c r="AK97" s="543">
        <f t="shared" si="78"/>
        <v>1.9430824592626683</v>
      </c>
      <c r="AL97" s="10"/>
      <c r="AN97" s="100"/>
      <c r="AO97" s="104"/>
      <c r="AP97" s="97"/>
      <c r="AQ97" s="7"/>
    </row>
    <row r="98" spans="1:43" ht="18" customHeight="1" thickBot="1">
      <c r="A98" s="9" t="str">
        <f t="shared" si="76"/>
        <v>FI_D4200_PRO</v>
      </c>
      <c r="B98" s="320" t="s">
        <v>26</v>
      </c>
      <c r="C98" s="320" t="s">
        <v>55</v>
      </c>
      <c r="D98" s="296">
        <v>5.5795472287275567</v>
      </c>
      <c r="E98" s="296">
        <v>5.4577673692427791</v>
      </c>
      <c r="F98" s="296">
        <v>5.511215196461098</v>
      </c>
      <c r="G98" s="296">
        <v>5.4597970335675257</v>
      </c>
      <c r="H98" s="296">
        <v>5.3441061670569869</v>
      </c>
      <c r="I98" s="296">
        <v>5.2</v>
      </c>
      <c r="J98" s="296">
        <v>4.4000000000000004</v>
      </c>
      <c r="K98" s="296">
        <v>4.3</v>
      </c>
      <c r="L98" s="296">
        <v>4.9000000000000004</v>
      </c>
      <c r="M98" s="296">
        <v>4.4000000000000004</v>
      </c>
      <c r="N98" s="296">
        <v>4.1399999999999997</v>
      </c>
      <c r="O98" s="296">
        <v>4.3</v>
      </c>
      <c r="P98" s="296">
        <v>2.4</v>
      </c>
      <c r="Q98" s="296">
        <v>1.7</v>
      </c>
      <c r="R98" s="296">
        <v>0</v>
      </c>
      <c r="S98" s="296">
        <v>0</v>
      </c>
      <c r="T98" s="296">
        <v>0</v>
      </c>
      <c r="U98" s="296">
        <v>0</v>
      </c>
      <c r="V98" s="296">
        <v>0</v>
      </c>
      <c r="W98" s="296">
        <v>0</v>
      </c>
      <c r="X98" s="296">
        <v>0</v>
      </c>
      <c r="Y98" s="296">
        <v>0</v>
      </c>
      <c r="Z98" s="296">
        <v>0</v>
      </c>
      <c r="AA98" s="296">
        <v>0</v>
      </c>
      <c r="AB98" s="296">
        <v>0</v>
      </c>
      <c r="AC98" s="324">
        <v>0</v>
      </c>
      <c r="AD98" s="296">
        <v>0</v>
      </c>
      <c r="AE98" s="324">
        <v>0</v>
      </c>
      <c r="AF98" s="324">
        <v>0</v>
      </c>
      <c r="AG98" s="324">
        <v>0</v>
      </c>
      <c r="AH98" s="324">
        <v>0</v>
      </c>
      <c r="AI98" s="324">
        <v>0</v>
      </c>
      <c r="AJ98" s="208"/>
      <c r="AK98" s="543"/>
      <c r="AL98" s="10"/>
      <c r="AN98" s="100"/>
      <c r="AO98" s="104"/>
      <c r="AP98" s="99"/>
      <c r="AQ98" s="7"/>
    </row>
    <row r="99" spans="1:43" ht="18" customHeight="1" thickBot="1">
      <c r="A99" s="9" t="str">
        <f t="shared" si="76"/>
        <v>SE_D4200_PRO</v>
      </c>
      <c r="B99" s="320" t="s">
        <v>27</v>
      </c>
      <c r="C99" s="320" t="s">
        <v>56</v>
      </c>
      <c r="D99" s="296">
        <v>0</v>
      </c>
      <c r="E99" s="296">
        <v>0</v>
      </c>
      <c r="F99" s="296">
        <v>0</v>
      </c>
      <c r="G99" s="296">
        <v>0</v>
      </c>
      <c r="H99" s="296">
        <v>0</v>
      </c>
      <c r="I99" s="296">
        <v>0</v>
      </c>
      <c r="J99" s="296">
        <v>0</v>
      </c>
      <c r="K99" s="296">
        <v>0</v>
      </c>
      <c r="L99" s="296">
        <v>0</v>
      </c>
      <c r="M99" s="296">
        <v>0</v>
      </c>
      <c r="N99" s="296">
        <v>0</v>
      </c>
      <c r="O99" s="296">
        <v>0.08</v>
      </c>
      <c r="P99" s="296">
        <v>0.13</v>
      </c>
      <c r="Q99" s="296">
        <v>0.13</v>
      </c>
      <c r="R99" s="296">
        <v>0.03</v>
      </c>
      <c r="S99" s="296">
        <v>0</v>
      </c>
      <c r="T99" s="296">
        <v>0</v>
      </c>
      <c r="U99" s="296">
        <v>0</v>
      </c>
      <c r="V99" s="296">
        <v>0</v>
      </c>
      <c r="W99" s="296">
        <v>0</v>
      </c>
      <c r="X99" s="296">
        <v>0</v>
      </c>
      <c r="Y99" s="296">
        <v>0</v>
      </c>
      <c r="Z99" s="296">
        <v>0</v>
      </c>
      <c r="AA99" s="296">
        <v>0</v>
      </c>
      <c r="AB99" s="296">
        <v>0</v>
      </c>
      <c r="AC99" s="296">
        <v>0</v>
      </c>
      <c r="AD99" s="324">
        <v>0</v>
      </c>
      <c r="AE99" s="324">
        <v>0</v>
      </c>
      <c r="AF99" s="324">
        <v>0</v>
      </c>
      <c r="AG99" s="324">
        <v>0</v>
      </c>
      <c r="AH99" s="324">
        <v>0</v>
      </c>
      <c r="AI99" s="324">
        <v>0</v>
      </c>
      <c r="AJ99" s="208"/>
      <c r="AK99" s="543"/>
      <c r="AL99" s="10"/>
      <c r="AN99" s="100"/>
      <c r="AO99" s="106"/>
      <c r="AP99" s="106"/>
      <c r="AQ99" s="7"/>
    </row>
    <row r="100" spans="1:43" s="20" customFormat="1" ht="18" customHeight="1">
      <c r="B100" s="79" t="s">
        <v>999</v>
      </c>
      <c r="C100" s="34"/>
      <c r="D100" s="34"/>
      <c r="E100" s="34"/>
      <c r="F100" s="34"/>
      <c r="G100" s="34"/>
      <c r="H100" s="34"/>
      <c r="I100" s="34"/>
      <c r="J100" s="34"/>
      <c r="K100" s="34"/>
      <c r="L100" s="34"/>
      <c r="M100" s="34"/>
      <c r="N100" s="33"/>
      <c r="O100" s="33"/>
      <c r="P100" s="33"/>
      <c r="Q100" s="33"/>
      <c r="R100" s="21"/>
      <c r="S100" s="33"/>
      <c r="T100" s="33"/>
      <c r="U100" s="33"/>
      <c r="V100" s="33"/>
      <c r="W100" s="33"/>
      <c r="X100" s="33"/>
      <c r="Y100" s="33"/>
      <c r="Z100" s="33"/>
      <c r="AA100" s="33"/>
      <c r="AB100" s="33"/>
      <c r="AC100" s="33"/>
      <c r="AD100" s="33"/>
      <c r="AE100" s="33"/>
      <c r="AF100" s="33"/>
      <c r="AG100" s="33"/>
      <c r="AH100" s="33"/>
      <c r="AI100" s="33"/>
      <c r="AJ100" s="32"/>
    </row>
    <row r="101" spans="1:43" ht="18" customHeight="1">
      <c r="AL101" s="10"/>
    </row>
    <row r="102" spans="1:43" ht="18" customHeight="1">
      <c r="B102" s="59" t="s">
        <v>246</v>
      </c>
      <c r="AA102" s="12"/>
      <c r="AB102" s="12"/>
      <c r="AC102" s="12"/>
      <c r="AD102" s="12"/>
      <c r="AE102" s="12"/>
      <c r="AF102" s="12"/>
      <c r="AG102" s="12"/>
      <c r="AH102" s="12"/>
      <c r="AI102" s="12"/>
      <c r="AL102" s="10"/>
    </row>
    <row r="103" spans="1:43" ht="18" customHeight="1">
      <c r="B103" s="210"/>
      <c r="C103" s="211"/>
      <c r="D103" s="771" t="s">
        <v>246</v>
      </c>
      <c r="E103" s="772"/>
      <c r="F103" s="772"/>
      <c r="G103" s="772"/>
      <c r="H103" s="772"/>
      <c r="I103" s="772"/>
      <c r="J103" s="772"/>
      <c r="K103" s="772"/>
      <c r="L103" s="772"/>
      <c r="M103" s="772"/>
      <c r="N103" s="772"/>
      <c r="O103" s="772"/>
      <c r="P103" s="772"/>
      <c r="Q103" s="772"/>
      <c r="R103" s="772"/>
      <c r="S103" s="772"/>
      <c r="T103" s="772"/>
      <c r="U103" s="772"/>
      <c r="V103" s="772"/>
      <c r="W103" s="772"/>
      <c r="X103" s="772"/>
      <c r="Y103" s="772"/>
      <c r="Z103" s="772"/>
      <c r="AA103" s="772"/>
      <c r="AB103" s="772"/>
      <c r="AC103" s="772"/>
      <c r="AD103" s="772"/>
      <c r="AE103" s="772"/>
      <c r="AF103" s="772"/>
      <c r="AG103" s="772"/>
      <c r="AH103" s="772"/>
      <c r="AI103" s="773"/>
      <c r="AJ103" s="516" t="s">
        <v>58</v>
      </c>
      <c r="AK103" s="525" t="str">
        <f>AK$4</f>
        <v xml:space="preserve">Annual rate of change
</v>
      </c>
      <c r="AL103" s="10"/>
    </row>
    <row r="104" spans="1:43" ht="18" customHeight="1" thickBot="1">
      <c r="B104" s="215"/>
      <c r="C104" s="216"/>
      <c r="D104" s="379">
        <v>1990</v>
      </c>
      <c r="E104" s="203">
        <v>1991</v>
      </c>
      <c r="F104" s="379">
        <v>1992</v>
      </c>
      <c r="G104" s="203">
        <v>1993</v>
      </c>
      <c r="H104" s="379">
        <v>1994</v>
      </c>
      <c r="I104" s="203">
        <v>1995</v>
      </c>
      <c r="J104" s="379">
        <v>1996</v>
      </c>
      <c r="K104" s="203">
        <v>1997</v>
      </c>
      <c r="L104" s="379">
        <v>1998</v>
      </c>
      <c r="M104" s="203">
        <v>1999</v>
      </c>
      <c r="N104" s="379">
        <v>2000</v>
      </c>
      <c r="O104" s="378">
        <v>2001</v>
      </c>
      <c r="P104" s="203">
        <v>2002</v>
      </c>
      <c r="Q104" s="378">
        <v>2003</v>
      </c>
      <c r="R104" s="203">
        <v>2004</v>
      </c>
      <c r="S104" s="378">
        <v>2005</v>
      </c>
      <c r="T104" s="203">
        <v>2006</v>
      </c>
      <c r="U104" s="378">
        <v>2007</v>
      </c>
      <c r="V104" s="203">
        <v>2008</v>
      </c>
      <c r="W104" s="378">
        <v>2009</v>
      </c>
      <c r="X104" s="203">
        <v>2010</v>
      </c>
      <c r="Y104" s="378">
        <v>2011</v>
      </c>
      <c r="Z104" s="203">
        <v>2012</v>
      </c>
      <c r="AA104" s="379">
        <v>2013</v>
      </c>
      <c r="AB104" s="379">
        <v>2014</v>
      </c>
      <c r="AC104" s="379">
        <v>2015</v>
      </c>
      <c r="AD104" s="379">
        <v>2016</v>
      </c>
      <c r="AE104" s="379">
        <v>2017</v>
      </c>
      <c r="AF104" s="379">
        <v>2018</v>
      </c>
      <c r="AG104" s="379">
        <v>2019</v>
      </c>
      <c r="AH104" s="379">
        <v>2020</v>
      </c>
      <c r="AI104" s="379">
        <v>2021</v>
      </c>
      <c r="AJ104" s="214" t="str">
        <f>AJ5</f>
        <v>2021/2020</v>
      </c>
      <c r="AK104" s="519" t="str">
        <f>AK5</f>
        <v>2011-2021</v>
      </c>
      <c r="AL104" s="10"/>
    </row>
    <row r="105" spans="1:43" ht="18" customHeight="1" thickBot="1">
      <c r="B105" s="235" t="s">
        <v>373</v>
      </c>
      <c r="C105" s="235"/>
      <c r="D105" s="327">
        <f>IF(COUNT(D106:D132)=26,SUM(D106:D132),"N.A.")</f>
        <v>1517.6604048009967</v>
      </c>
      <c r="E105" s="327">
        <f t="shared" ref="E105" si="79">IF(COUNT(E106:E132)=26,SUM(E106:E132),"N.A.")</f>
        <v>1552.6121612662932</v>
      </c>
      <c r="F105" s="327">
        <f t="shared" ref="F105" si="80">IF(COUNT(F106:F132)=26,SUM(F106:F132),"N.A.")</f>
        <v>1539.9377180760637</v>
      </c>
      <c r="G105" s="327">
        <f t="shared" ref="G105" si="81">IF(COUNT(G106:G132)=26,SUM(G106:G132),"N.A.")</f>
        <v>1626.1920378641776</v>
      </c>
      <c r="H105" s="327">
        <f t="shared" ref="H105" si="82">IF(COUNT(H106:H132)=26,SUM(H106:H132),"N.A.")</f>
        <v>1657.2008003716433</v>
      </c>
      <c r="I105" s="327">
        <f t="shared" ref="I105" si="83">IF(COUNT(I106:I132)=26,SUM(I106:I132),"N.A.")</f>
        <v>1759.2681546687763</v>
      </c>
      <c r="J105" s="327">
        <f t="shared" ref="J105" si="84">IF(COUNT(J106:J132)=26,SUM(J106:J132),"N.A.")</f>
        <v>1872.7461487770781</v>
      </c>
      <c r="K105" s="327">
        <f t="shared" ref="K105" si="85">IF(COUNT(K106:K132)=26,SUM(K106:K132),"N.A.")</f>
        <v>1900.6572172382962</v>
      </c>
      <c r="L105" s="327">
        <f t="shared" ref="L105" si="86">IF(COUNT(L106:L132)=26,SUM(L106:L132),"N.A.")</f>
        <v>1987.7916131591141</v>
      </c>
      <c r="M105" s="327">
        <f t="shared" ref="M105" si="87">IF(COUNT(M106:M132)=26,SUM(M106:M132),"N.A.")</f>
        <v>2009.630036748207</v>
      </c>
      <c r="N105" s="327">
        <f t="shared" ref="N105" si="88">IF(COUNT(N106:N132)=26,SUM(N106:N132),"N.A.")</f>
        <v>2006.2565518560073</v>
      </c>
      <c r="O105" s="327">
        <f t="shared" ref="O105" si="89">IF(COUNT(O106:O132)=26,SUM(O106:O132),"N.A.")</f>
        <v>2067.1612891200425</v>
      </c>
      <c r="P105" s="327">
        <f t="shared" ref="P105" si="90">IF(COUNT(P106:P132)=26,SUM(P106:P132),"N.A.")</f>
        <v>2034.23</v>
      </c>
      <c r="Q105" s="327">
        <f t="shared" ref="Q105" si="91">IF(COUNT(Q106:Q132)=26,SUM(Q106:Q132),"N.A.")</f>
        <v>2023.59</v>
      </c>
      <c r="R105" s="327">
        <f t="shared" ref="R105" si="92">IF(COUNT(R106:R132)=26,SUM(R106:R132),"N.A.")</f>
        <v>2112.48</v>
      </c>
      <c r="S105" s="327">
        <f t="shared" ref="S105" si="93">IF(COUNT(S106:S132)=26,SUM(S106:S132),"N.A.")</f>
        <v>2159.77</v>
      </c>
      <c r="T105" s="327">
        <f t="shared" ref="T105" si="94">IF(COUNT(T106:T132)=26,SUM(T106:T132),"N.A.")</f>
        <v>2075.06</v>
      </c>
      <c r="U105" s="327">
        <f t="shared" ref="U105" si="95">IF(COUNT(U106:U132)=26,SUM(U106:U132),"N.A.")</f>
        <v>2143.0199999999991</v>
      </c>
      <c r="V105" s="327">
        <f t="shared" ref="V105" si="96">IF(COUNT(V106:V132)=26,SUM(V106:V132),"N.A.")</f>
        <v>2136.9700000000003</v>
      </c>
      <c r="W105" s="327">
        <f t="shared" ref="W105" si="97">IF(COUNT(W106:W132)=26,SUM(W106:W132),"N.A.")</f>
        <v>2161.8799999999997</v>
      </c>
      <c r="X105" s="327">
        <f t="shared" ref="X105" si="98">IF(COUNT(X106:X132)=26,SUM(X106:X132),"N.A.")</f>
        <v>2166.15</v>
      </c>
      <c r="Y105" s="327">
        <f t="shared" ref="Y105" si="99">IF(COUNT(Y106:Y132)=26,SUM(Y106:Y132),"N.A.")</f>
        <v>2168.6</v>
      </c>
      <c r="Z105" s="327">
        <f t="shared" ref="Z105" si="100">IF(COUNT(Z106:Z132)=26,SUM(Z106:Z132),"N.A.")</f>
        <v>2255.7099999999991</v>
      </c>
      <c r="AA105" s="327">
        <f t="shared" ref="AA105" si="101">IF(COUNT(AA106:AA132)=26,SUM(AA106:AA132),"N.A.")</f>
        <v>2268.8199999999997</v>
      </c>
      <c r="AB105" s="327">
        <f t="shared" ref="AB105" si="102">IF(COUNT(AB106:AB132)=26,SUM(AB106:AB132),"N.A.")</f>
        <v>2326.0600000000004</v>
      </c>
      <c r="AC105" s="327">
        <f t="shared" ref="AC105" si="103">IF(COUNT(AC106:AC132)=26,SUM(AC106:AC132),"N.A.")</f>
        <v>2412.2499999999995</v>
      </c>
      <c r="AD105" s="327">
        <f t="shared" ref="AD105" si="104">IF(COUNT(AD106:AD132)=26,SUM(AD106:AD132),"N.A.")</f>
        <v>2443.36</v>
      </c>
      <c r="AE105" s="327">
        <f t="shared" ref="AE105" si="105">IF(COUNT(AE106:AE132)=26,SUM(AE106:AE132),"N.A.")</f>
        <v>2475.38</v>
      </c>
      <c r="AF105" s="327">
        <f t="shared" ref="AF105" si="106">IF(COUNT(AF106:AF132)=26,SUM(AF106:AF132),"N.A.")</f>
        <v>2418.4500000000007</v>
      </c>
      <c r="AG105" s="327">
        <f t="shared" ref="AG105" si="107">IF(COUNT(AG106:AG132)=26,SUM(AG106:AG132),"N.A.")</f>
        <v>2467.83</v>
      </c>
      <c r="AH105" s="327">
        <f t="shared" ref="AH105" si="108">IF(COUNT(AH106:AH132)=26,SUM(AH106:AH132),"N.A.")</f>
        <v>2482.8210036176911</v>
      </c>
      <c r="AI105" s="327">
        <f t="shared" ref="AI105" si="109">IF(COUNT(AI106:AI132)=26,SUM(AI106:AI132),"N.A.")</f>
        <v>2528.3733618447259</v>
      </c>
      <c r="AJ105" s="328">
        <f>+(AI105/AH105-1)*100</f>
        <v>1.8347016623695866</v>
      </c>
      <c r="AK105" s="542">
        <f>100*((POWER(AI105/Y105,1/($AF$5-$V$5)))-1)</f>
        <v>1.5467843436693496</v>
      </c>
      <c r="AL105" s="10"/>
    </row>
    <row r="106" spans="1:43" ht="18" customHeight="1" thickBot="1">
      <c r="A106" s="9" t="str">
        <f>+CONCATENATE(C106,"_D2200V_PRO")</f>
        <v>BE_D2200V_PRO</v>
      </c>
      <c r="B106" s="320" t="s">
        <v>3</v>
      </c>
      <c r="C106" s="320" t="s">
        <v>30</v>
      </c>
      <c r="D106" s="296">
        <v>49.2</v>
      </c>
      <c r="E106" s="296">
        <v>55.2</v>
      </c>
      <c r="F106" s="296">
        <v>57.9</v>
      </c>
      <c r="G106" s="296">
        <v>59.7</v>
      </c>
      <c r="H106" s="296">
        <v>58.4</v>
      </c>
      <c r="I106" s="296">
        <v>62.3</v>
      </c>
      <c r="J106" s="296">
        <v>100.7</v>
      </c>
      <c r="K106" s="296">
        <v>83.98</v>
      </c>
      <c r="L106" s="296">
        <v>91.38</v>
      </c>
      <c r="M106" s="296">
        <v>90.199999999999989</v>
      </c>
      <c r="N106" s="296">
        <v>95.92</v>
      </c>
      <c r="O106" s="296">
        <v>98.210000000000008</v>
      </c>
      <c r="P106" s="296">
        <v>102.24000000000001</v>
      </c>
      <c r="Q106" s="296">
        <v>105.02</v>
      </c>
      <c r="R106" s="296">
        <v>108.6</v>
      </c>
      <c r="S106" s="296">
        <v>129.53</v>
      </c>
      <c r="T106" s="296">
        <v>136.9</v>
      </c>
      <c r="U106" s="296">
        <v>136.07999999999998</v>
      </c>
      <c r="V106" s="296">
        <v>136.63</v>
      </c>
      <c r="W106" s="296">
        <v>139.04</v>
      </c>
      <c r="X106" s="296">
        <v>157.44</v>
      </c>
      <c r="Y106" s="296">
        <v>171.25</v>
      </c>
      <c r="Z106" s="296">
        <v>176.18</v>
      </c>
      <c r="AA106" s="296">
        <v>198.01999999999998</v>
      </c>
      <c r="AB106" s="296">
        <v>219.3</v>
      </c>
      <c r="AC106" s="296">
        <v>222.26</v>
      </c>
      <c r="AD106" s="296">
        <v>233.67</v>
      </c>
      <c r="AE106" s="296">
        <v>234.69</v>
      </c>
      <c r="AF106" s="296">
        <v>246.44</v>
      </c>
      <c r="AG106" s="296">
        <v>253.96</v>
      </c>
      <c r="AH106" s="296">
        <v>232.84</v>
      </c>
      <c r="AI106" s="296">
        <v>257.52</v>
      </c>
      <c r="AJ106" s="208">
        <f t="shared" ref="AJ106:AJ120" si="110">+(AI106/AH106-1)*100</f>
        <v>10.599553341350276</v>
      </c>
      <c r="AK106" s="543">
        <f t="shared" ref="AK106:AK120" si="111">100*((POWER(AI106/Y106,1/($AF$5-$V$5)))-1)</f>
        <v>4.1640934135100505</v>
      </c>
      <c r="AL106" s="10"/>
      <c r="AM106" s="7"/>
      <c r="AN106" s="95"/>
      <c r="AO106" s="96"/>
      <c r="AP106" s="97"/>
      <c r="AQ106" s="7"/>
    </row>
    <row r="107" spans="1:43" ht="18" customHeight="1" thickBot="1">
      <c r="A107" s="9" t="str">
        <f t="shared" ref="A107:A132" si="112">+CONCATENATE(C107,"_D2200V_PRO")</f>
        <v>BG_D2200V_PRO</v>
      </c>
      <c r="B107" s="320" t="s">
        <v>4</v>
      </c>
      <c r="C107" s="320" t="s">
        <v>31</v>
      </c>
      <c r="D107" s="296">
        <v>0.78</v>
      </c>
      <c r="E107" s="296">
        <v>0.78</v>
      </c>
      <c r="F107" s="296">
        <v>0.78</v>
      </c>
      <c r="G107" s="296">
        <v>0.78</v>
      </c>
      <c r="H107" s="296">
        <v>0.78</v>
      </c>
      <c r="I107" s="296">
        <v>0.78</v>
      </c>
      <c r="J107" s="296">
        <v>0.78</v>
      </c>
      <c r="K107" s="296">
        <v>0.78</v>
      </c>
      <c r="L107" s="296">
        <v>0.78</v>
      </c>
      <c r="M107" s="296">
        <v>0.78</v>
      </c>
      <c r="N107" s="296">
        <v>0.78</v>
      </c>
      <c r="O107" s="296">
        <v>0.7</v>
      </c>
      <c r="P107" s="296">
        <v>0.6</v>
      </c>
      <c r="Q107" s="296">
        <v>1</v>
      </c>
      <c r="R107" s="296">
        <v>0.8</v>
      </c>
      <c r="S107" s="296">
        <v>1</v>
      </c>
      <c r="T107" s="296">
        <v>1.6</v>
      </c>
      <c r="U107" s="296">
        <v>1.79</v>
      </c>
      <c r="V107" s="296">
        <v>1.25</v>
      </c>
      <c r="W107" s="296">
        <v>1.4</v>
      </c>
      <c r="X107" s="296">
        <v>1.55</v>
      </c>
      <c r="Y107" s="296">
        <v>1.35</v>
      </c>
      <c r="Z107" s="296">
        <v>2.27</v>
      </c>
      <c r="AA107" s="296">
        <v>2.14</v>
      </c>
      <c r="AB107" s="296">
        <v>2.3199999999999998</v>
      </c>
      <c r="AC107" s="324">
        <v>2.42</v>
      </c>
      <c r="AD107" s="296">
        <v>2.4300000000000002</v>
      </c>
      <c r="AE107" s="296">
        <v>2.5299999999999998</v>
      </c>
      <c r="AF107" s="296">
        <v>2.4</v>
      </c>
      <c r="AG107" s="296">
        <v>1.03</v>
      </c>
      <c r="AH107" s="296">
        <v>2.89</v>
      </c>
      <c r="AI107" s="296">
        <v>3.55</v>
      </c>
      <c r="AJ107" s="208">
        <f t="shared" si="110"/>
        <v>22.837370242214526</v>
      </c>
      <c r="AK107" s="543">
        <f t="shared" si="111"/>
        <v>10.151257242029654</v>
      </c>
      <c r="AL107" s="10"/>
      <c r="AM107" s="7"/>
      <c r="AN107" s="95"/>
      <c r="AO107" s="96"/>
      <c r="AP107" s="97"/>
      <c r="AQ107" s="7"/>
    </row>
    <row r="108" spans="1:43" ht="18" customHeight="1" thickBot="1">
      <c r="A108" s="9" t="str">
        <f t="shared" si="112"/>
        <v>CZ_D2200V_PRO</v>
      </c>
      <c r="B108" s="320" t="s">
        <v>340</v>
      </c>
      <c r="C108" s="320" t="s">
        <v>32</v>
      </c>
      <c r="D108" s="296">
        <v>22.080348673264478</v>
      </c>
      <c r="E108" s="296">
        <v>22.080348673264478</v>
      </c>
      <c r="F108" s="296">
        <v>22.080348673264478</v>
      </c>
      <c r="G108" s="296">
        <v>22.080348673264478</v>
      </c>
      <c r="H108" s="296">
        <v>22.185996274571966</v>
      </c>
      <c r="I108" s="296">
        <v>22.185996274571966</v>
      </c>
      <c r="J108" s="296">
        <v>28.224824746353828</v>
      </c>
      <c r="K108" s="296">
        <v>28.899813253012042</v>
      </c>
      <c r="L108" s="296">
        <v>29.339843928344955</v>
      </c>
      <c r="M108" s="296">
        <v>32.258267517438171</v>
      </c>
      <c r="N108" s="296">
        <v>37.692182625237791</v>
      </c>
      <c r="O108" s="296">
        <v>38.576366043119847</v>
      </c>
      <c r="P108" s="296">
        <v>39.010000000000005</v>
      </c>
      <c r="Q108" s="296">
        <v>36.53</v>
      </c>
      <c r="R108" s="296">
        <v>38.299999999999997</v>
      </c>
      <c r="S108" s="296">
        <v>40</v>
      </c>
      <c r="T108" s="296">
        <v>39.799999999999997</v>
      </c>
      <c r="U108" s="296">
        <v>37.599999999999994</v>
      </c>
      <c r="V108" s="296">
        <v>39.39</v>
      </c>
      <c r="W108" s="296">
        <v>44.43</v>
      </c>
      <c r="X108" s="296">
        <v>46.61</v>
      </c>
      <c r="Y108" s="296">
        <v>46.63</v>
      </c>
      <c r="Z108" s="296">
        <v>47.35</v>
      </c>
      <c r="AA108" s="296">
        <v>46.5</v>
      </c>
      <c r="AB108" s="296">
        <v>53.930000000000007</v>
      </c>
      <c r="AC108" s="296">
        <v>61.42</v>
      </c>
      <c r="AD108" s="296">
        <v>57.39</v>
      </c>
      <c r="AE108" s="296">
        <v>59.61</v>
      </c>
      <c r="AF108" s="296">
        <v>56.84</v>
      </c>
      <c r="AG108" s="296">
        <v>59.56</v>
      </c>
      <c r="AH108" s="296">
        <v>65.69</v>
      </c>
      <c r="AI108" s="296">
        <v>63.07</v>
      </c>
      <c r="AJ108" s="208">
        <f t="shared" si="110"/>
        <v>-3.9884305069264658</v>
      </c>
      <c r="AK108" s="543">
        <f t="shared" si="111"/>
        <v>3.0660759859199693</v>
      </c>
      <c r="AL108" s="10"/>
      <c r="AM108" s="7"/>
      <c r="AN108" s="95"/>
      <c r="AO108" s="96"/>
      <c r="AP108" s="97"/>
      <c r="AQ108" s="7"/>
    </row>
    <row r="109" spans="1:43" ht="18" customHeight="1" thickBot="1">
      <c r="A109" s="9" t="str">
        <f t="shared" si="112"/>
        <v>DK_D2200V_PRO</v>
      </c>
      <c r="B109" s="320" t="s">
        <v>5</v>
      </c>
      <c r="C109" s="320" t="s">
        <v>33</v>
      </c>
      <c r="D109" s="296">
        <v>48</v>
      </c>
      <c r="E109" s="296">
        <v>49</v>
      </c>
      <c r="F109" s="296">
        <v>50</v>
      </c>
      <c r="G109" s="296">
        <v>51</v>
      </c>
      <c r="H109" s="296">
        <v>52</v>
      </c>
      <c r="I109" s="296">
        <v>63</v>
      </c>
      <c r="J109" s="296">
        <v>60</v>
      </c>
      <c r="K109" s="296">
        <v>59</v>
      </c>
      <c r="L109" s="296">
        <v>56</v>
      </c>
      <c r="M109" s="296">
        <v>59</v>
      </c>
      <c r="N109" s="296">
        <v>58</v>
      </c>
      <c r="O109" s="296">
        <v>58.6</v>
      </c>
      <c r="P109" s="296">
        <v>61.900000000000006</v>
      </c>
      <c r="Q109" s="296">
        <v>65</v>
      </c>
      <c r="R109" s="296">
        <v>62.5</v>
      </c>
      <c r="S109" s="296">
        <v>63</v>
      </c>
      <c r="T109" s="296">
        <v>56.2</v>
      </c>
      <c r="U109" s="296">
        <v>68.2</v>
      </c>
      <c r="V109" s="296">
        <v>58.099999999999994</v>
      </c>
      <c r="W109" s="296">
        <v>63.3</v>
      </c>
      <c r="X109" s="296">
        <v>66.2</v>
      </c>
      <c r="Y109" s="296">
        <v>66.7</v>
      </c>
      <c r="Z109" s="296">
        <v>64.7</v>
      </c>
      <c r="AA109" s="296">
        <v>56.2</v>
      </c>
      <c r="AB109" s="296">
        <v>61.400000000000006</v>
      </c>
      <c r="AC109" s="296">
        <v>70.199999999999989</v>
      </c>
      <c r="AD109" s="296">
        <v>72.099999999999994</v>
      </c>
      <c r="AE109" s="296">
        <v>77.099999999999994</v>
      </c>
      <c r="AF109" s="296">
        <v>67</v>
      </c>
      <c r="AG109" s="296">
        <v>60.6</v>
      </c>
      <c r="AH109" s="296">
        <v>65.900000000000006</v>
      </c>
      <c r="AI109" s="296">
        <v>69.8</v>
      </c>
      <c r="AJ109" s="208">
        <f t="shared" si="110"/>
        <v>5.9180576631259418</v>
      </c>
      <c r="AK109" s="543">
        <f t="shared" si="111"/>
        <v>0.45532403245431841</v>
      </c>
      <c r="AL109" s="10"/>
      <c r="AM109" s="7"/>
      <c r="AN109" s="95"/>
      <c r="AO109" s="96"/>
      <c r="AP109" s="97"/>
      <c r="AQ109" s="7"/>
    </row>
    <row r="110" spans="1:43" ht="18" customHeight="1" thickBot="1">
      <c r="A110" s="9" t="str">
        <f t="shared" si="112"/>
        <v>DE_D2200V_PRO</v>
      </c>
      <c r="B110" s="320" t="s">
        <v>28</v>
      </c>
      <c r="C110" s="320" t="s">
        <v>34</v>
      </c>
      <c r="D110" s="296">
        <v>514</v>
      </c>
      <c r="E110" s="296">
        <v>538.6</v>
      </c>
      <c r="F110" s="296">
        <v>538.6</v>
      </c>
      <c r="G110" s="296">
        <v>597.20000000000005</v>
      </c>
      <c r="H110" s="296">
        <v>615.29999999999995</v>
      </c>
      <c r="I110" s="296">
        <v>633.1</v>
      </c>
      <c r="J110" s="296">
        <v>662.5</v>
      </c>
      <c r="K110" s="296">
        <v>666.5</v>
      </c>
      <c r="L110" s="296">
        <v>663.35</v>
      </c>
      <c r="M110" s="296">
        <v>669.12</v>
      </c>
      <c r="N110" s="296">
        <v>671.39</v>
      </c>
      <c r="O110" s="296">
        <v>691.91000000000008</v>
      </c>
      <c r="P110" s="296">
        <v>658.56</v>
      </c>
      <c r="Q110" s="296">
        <v>660.38</v>
      </c>
      <c r="R110" s="296">
        <v>671.5</v>
      </c>
      <c r="S110" s="296">
        <v>677.5</v>
      </c>
      <c r="T110" s="296">
        <v>558.4</v>
      </c>
      <c r="U110" s="296">
        <v>561.14</v>
      </c>
      <c r="V110" s="296">
        <v>553.63</v>
      </c>
      <c r="W110" s="296">
        <v>568.06999999999994</v>
      </c>
      <c r="X110" s="296">
        <v>555.58000000000004</v>
      </c>
      <c r="Y110" s="296">
        <v>546.86</v>
      </c>
      <c r="Z110" s="296">
        <v>542.22</v>
      </c>
      <c r="AA110" s="321">
        <v>550.20000000000005</v>
      </c>
      <c r="AB110" s="296">
        <v>566.64</v>
      </c>
      <c r="AC110" s="296">
        <v>566.39</v>
      </c>
      <c r="AD110" s="296">
        <v>587.48</v>
      </c>
      <c r="AE110" s="296">
        <v>577.98</v>
      </c>
      <c r="AF110" s="296">
        <v>552.21</v>
      </c>
      <c r="AG110" s="296">
        <v>554.4</v>
      </c>
      <c r="AH110" s="296">
        <v>530.41</v>
      </c>
      <c r="AI110" s="296">
        <v>544.83169157326677</v>
      </c>
      <c r="AJ110" s="208">
        <f t="shared" si="110"/>
        <v>2.7189705271896791</v>
      </c>
      <c r="AK110" s="543">
        <f t="shared" si="111"/>
        <v>-3.7152136863438656E-2</v>
      </c>
      <c r="AL110" s="10"/>
      <c r="AM110" s="7"/>
      <c r="AN110" s="95"/>
      <c r="AO110" s="96"/>
      <c r="AP110" s="97"/>
      <c r="AQ110" s="7"/>
    </row>
    <row r="111" spans="1:43" ht="18" customHeight="1" thickBot="1">
      <c r="A111" s="9" t="str">
        <f t="shared" si="112"/>
        <v>EE_D2200V_PRO</v>
      </c>
      <c r="B111" s="320" t="s">
        <v>6</v>
      </c>
      <c r="C111" s="320" t="s">
        <v>35</v>
      </c>
      <c r="D111" s="296">
        <v>4.0071428571428562</v>
      </c>
      <c r="E111" s="296">
        <v>4.0071428571428562</v>
      </c>
      <c r="F111" s="296">
        <v>4.0071428571428562</v>
      </c>
      <c r="G111" s="296">
        <v>4.5964285714285706</v>
      </c>
      <c r="H111" s="296">
        <v>4.125</v>
      </c>
      <c r="I111" s="296">
        <v>3.3</v>
      </c>
      <c r="J111" s="296">
        <v>4.7</v>
      </c>
      <c r="K111" s="296">
        <v>4.3</v>
      </c>
      <c r="L111" s="296">
        <v>44.2</v>
      </c>
      <c r="M111" s="296">
        <v>19</v>
      </c>
      <c r="N111" s="296">
        <v>18.5</v>
      </c>
      <c r="O111" s="296">
        <v>20.400000000000002</v>
      </c>
      <c r="P111" s="296">
        <v>22.8</v>
      </c>
      <c r="Q111" s="296">
        <v>23.9</v>
      </c>
      <c r="R111" s="296">
        <v>25.299999999999997</v>
      </c>
      <c r="S111" s="296">
        <v>24.099999999999998</v>
      </c>
      <c r="T111" s="296">
        <v>27.099999999999998</v>
      </c>
      <c r="U111" s="296">
        <v>30.8</v>
      </c>
      <c r="V111" s="296">
        <v>26.9</v>
      </c>
      <c r="W111" s="296">
        <v>27.910000000000004</v>
      </c>
      <c r="X111" s="296">
        <v>32.6</v>
      </c>
      <c r="Y111" s="296">
        <v>27.490000000000002</v>
      </c>
      <c r="Z111" s="296">
        <v>26.9</v>
      </c>
      <c r="AA111" s="296">
        <v>31.729999999999997</v>
      </c>
      <c r="AB111" s="296">
        <v>26.7</v>
      </c>
      <c r="AC111" s="296">
        <v>23.6</v>
      </c>
      <c r="AD111" s="296">
        <v>25.65</v>
      </c>
      <c r="AE111" s="324">
        <v>27.32</v>
      </c>
      <c r="AF111" s="324">
        <v>27.53</v>
      </c>
      <c r="AG111" s="324">
        <v>29.57</v>
      </c>
      <c r="AH111" s="324">
        <v>29.31</v>
      </c>
      <c r="AI111" s="324">
        <v>30.43</v>
      </c>
      <c r="AJ111" s="208">
        <f t="shared" si="110"/>
        <v>3.8212214261344357</v>
      </c>
      <c r="AK111" s="543">
        <f t="shared" si="111"/>
        <v>1.0212461016449126</v>
      </c>
      <c r="AL111" s="10"/>
      <c r="AM111" s="7"/>
      <c r="AN111" s="95"/>
      <c r="AO111" s="96"/>
      <c r="AP111" s="97"/>
      <c r="AQ111" s="7"/>
    </row>
    <row r="112" spans="1:43" ht="18" customHeight="1" thickBot="1">
      <c r="A112" s="9" t="str">
        <f t="shared" si="112"/>
        <v>IE_D2200V_PRO</v>
      </c>
      <c r="B112" s="320" t="s">
        <v>7</v>
      </c>
      <c r="C112" s="320" t="s">
        <v>36</v>
      </c>
      <c r="D112" s="296">
        <v>20.7</v>
      </c>
      <c r="E112" s="296">
        <v>20.7</v>
      </c>
      <c r="F112" s="296">
        <v>20</v>
      </c>
      <c r="G112" s="296">
        <v>21</v>
      </c>
      <c r="H112" s="296">
        <v>21.7</v>
      </c>
      <c r="I112" s="296">
        <v>21.8</v>
      </c>
      <c r="J112" s="296">
        <v>22</v>
      </c>
      <c r="K112" s="296">
        <v>22.1</v>
      </c>
      <c r="L112" s="296">
        <v>23.5</v>
      </c>
      <c r="M112" s="296">
        <v>22.8</v>
      </c>
      <c r="N112" s="296">
        <v>21.5</v>
      </c>
      <c r="O112" s="296">
        <v>21.1</v>
      </c>
      <c r="P112" s="296">
        <v>19.899999999999999</v>
      </c>
      <c r="Q112" s="296">
        <v>19.399999999999999</v>
      </c>
      <c r="R112" s="296">
        <v>20.100000000000001</v>
      </c>
      <c r="S112" s="296">
        <v>21.84</v>
      </c>
      <c r="T112" s="296">
        <v>22.35</v>
      </c>
      <c r="U112" s="296">
        <v>22.4</v>
      </c>
      <c r="V112" s="296">
        <v>22.14</v>
      </c>
      <c r="W112" s="296">
        <v>21.27</v>
      </c>
      <c r="X112" s="296">
        <v>20.61</v>
      </c>
      <c r="Y112" s="296">
        <v>20.7</v>
      </c>
      <c r="Z112" s="296">
        <v>21.29</v>
      </c>
      <c r="AA112" s="296">
        <v>23.04</v>
      </c>
      <c r="AB112" s="324">
        <v>23.71</v>
      </c>
      <c r="AC112" s="324">
        <v>22.83</v>
      </c>
      <c r="AD112" s="324">
        <v>12.8</v>
      </c>
      <c r="AE112" s="296">
        <v>14.1</v>
      </c>
      <c r="AF112" s="296">
        <v>15.2</v>
      </c>
      <c r="AG112" s="296">
        <v>21</v>
      </c>
      <c r="AH112" s="296">
        <v>18.8</v>
      </c>
      <c r="AI112" s="296">
        <v>17.2</v>
      </c>
      <c r="AJ112" s="208">
        <f t="shared" si="110"/>
        <v>-8.5106382978723527</v>
      </c>
      <c r="AK112" s="543">
        <f t="shared" si="111"/>
        <v>-1.8351945636041034</v>
      </c>
      <c r="AL112" s="10"/>
      <c r="AM112" s="7"/>
      <c r="AN112" s="95"/>
      <c r="AO112" s="96"/>
      <c r="AP112" s="97"/>
      <c r="AQ112" s="7"/>
    </row>
    <row r="113" spans="1:43" ht="18" customHeight="1" thickBot="1">
      <c r="A113" s="9" t="str">
        <f t="shared" si="112"/>
        <v>EL_D2200V_PRO</v>
      </c>
      <c r="B113" s="320" t="s">
        <v>8</v>
      </c>
      <c r="C113" s="320" t="s">
        <v>37</v>
      </c>
      <c r="D113" s="296">
        <v>6.7</v>
      </c>
      <c r="E113" s="296">
        <v>7.9</v>
      </c>
      <c r="F113" s="296">
        <v>7</v>
      </c>
      <c r="G113" s="296">
        <v>7.9</v>
      </c>
      <c r="H113" s="296">
        <v>9</v>
      </c>
      <c r="I113" s="296">
        <v>10.7</v>
      </c>
      <c r="J113" s="296">
        <v>10.700000000000001</v>
      </c>
      <c r="K113" s="296">
        <v>8.8000000000000007</v>
      </c>
      <c r="L113" s="296">
        <v>10</v>
      </c>
      <c r="M113" s="296">
        <v>11</v>
      </c>
      <c r="N113" s="296">
        <v>9.5</v>
      </c>
      <c r="O113" s="296">
        <v>9</v>
      </c>
      <c r="P113" s="296">
        <v>8.5</v>
      </c>
      <c r="Q113" s="296">
        <v>9.2999999999999989</v>
      </c>
      <c r="R113" s="296">
        <v>9.6</v>
      </c>
      <c r="S113" s="296">
        <v>8.9</v>
      </c>
      <c r="T113" s="296">
        <v>9.2999999999999989</v>
      </c>
      <c r="U113" s="296">
        <v>17.3</v>
      </c>
      <c r="V113" s="296">
        <v>17</v>
      </c>
      <c r="W113" s="296">
        <v>17.3</v>
      </c>
      <c r="X113" s="296">
        <v>17.399999999999999</v>
      </c>
      <c r="Y113" s="296">
        <v>13.2</v>
      </c>
      <c r="Z113" s="296">
        <v>14.3</v>
      </c>
      <c r="AA113" s="296">
        <v>16.899999999999999</v>
      </c>
      <c r="AB113" s="296">
        <v>16.7</v>
      </c>
      <c r="AC113" s="296">
        <v>12.8</v>
      </c>
      <c r="AD113" s="296">
        <v>12.9</v>
      </c>
      <c r="AE113" s="296">
        <v>12.5</v>
      </c>
      <c r="AF113" s="296">
        <v>11.9</v>
      </c>
      <c r="AG113" s="296">
        <v>13.29</v>
      </c>
      <c r="AH113" s="296">
        <v>14.68</v>
      </c>
      <c r="AI113" s="296">
        <v>15.28</v>
      </c>
      <c r="AJ113" s="208">
        <f t="shared" si="110"/>
        <v>4.0871934604904681</v>
      </c>
      <c r="AK113" s="543">
        <f t="shared" si="111"/>
        <v>1.4740378873842053</v>
      </c>
      <c r="AL113" s="10"/>
      <c r="AM113" s="7"/>
      <c r="AN113" s="95"/>
      <c r="AO113" s="96"/>
      <c r="AP113" s="97"/>
      <c r="AQ113" s="7"/>
    </row>
    <row r="114" spans="1:43" ht="18" customHeight="1" thickBot="1">
      <c r="A114" s="9" t="str">
        <f t="shared" si="112"/>
        <v>ES_D2200V_PRO</v>
      </c>
      <c r="B114" s="320" t="s">
        <v>9</v>
      </c>
      <c r="C114" s="320" t="s">
        <v>38</v>
      </c>
      <c r="D114" s="296">
        <v>38.300000000000004</v>
      </c>
      <c r="E114" s="296">
        <v>51.7</v>
      </c>
      <c r="F114" s="296">
        <v>52</v>
      </c>
      <c r="G114" s="296">
        <v>44.8</v>
      </c>
      <c r="H114" s="296">
        <v>38.1</v>
      </c>
      <c r="I114" s="296">
        <v>42.199999999999996</v>
      </c>
      <c r="J114" s="296">
        <v>45.599999999999994</v>
      </c>
      <c r="K114" s="296">
        <v>61.3</v>
      </c>
      <c r="L114" s="296">
        <v>73.099999999999994</v>
      </c>
      <c r="M114" s="296">
        <v>85.7</v>
      </c>
      <c r="N114" s="296">
        <v>68.25</v>
      </c>
      <c r="O114" s="296">
        <v>102.83999999999999</v>
      </c>
      <c r="P114" s="296">
        <v>78.100000000000009</v>
      </c>
      <c r="Q114" s="296">
        <v>70.040000000000006</v>
      </c>
      <c r="R114" s="296">
        <v>66.48</v>
      </c>
      <c r="S114" s="296">
        <v>74.84</v>
      </c>
      <c r="T114" s="296">
        <v>76.3</v>
      </c>
      <c r="U114" s="296">
        <v>94.67</v>
      </c>
      <c r="V114" s="296">
        <v>120.5</v>
      </c>
      <c r="W114" s="296">
        <v>133.1</v>
      </c>
      <c r="X114" s="296">
        <v>118.2</v>
      </c>
      <c r="Y114" s="324">
        <v>111.5</v>
      </c>
      <c r="Z114" s="324">
        <v>153.44999999999999</v>
      </c>
      <c r="AA114" s="324">
        <v>128.5</v>
      </c>
      <c r="AB114" s="324">
        <v>100.48</v>
      </c>
      <c r="AC114" s="296">
        <v>123.30000000000001</v>
      </c>
      <c r="AD114" s="296">
        <v>99.22</v>
      </c>
      <c r="AE114" s="324">
        <v>119.49</v>
      </c>
      <c r="AF114" s="324">
        <v>96.94</v>
      </c>
      <c r="AG114" s="324">
        <v>125.21</v>
      </c>
      <c r="AH114" s="324">
        <v>171.63</v>
      </c>
      <c r="AI114" s="324">
        <v>164.63706782854453</v>
      </c>
      <c r="AJ114" s="208">
        <f t="shared" si="110"/>
        <v>-4.0744229863400765</v>
      </c>
      <c r="AK114" s="543">
        <f t="shared" si="111"/>
        <v>3.9741253142489441</v>
      </c>
      <c r="AL114" s="10"/>
      <c r="AM114" s="7"/>
      <c r="AN114" s="95"/>
      <c r="AO114" s="96"/>
      <c r="AP114" s="97"/>
      <c r="AQ114" s="7"/>
    </row>
    <row r="115" spans="1:43" ht="18" customHeight="1" thickBot="1">
      <c r="A115" s="9" t="str">
        <f t="shared" si="112"/>
        <v>FR_D2200V_PRO</v>
      </c>
      <c r="B115" s="320" t="s">
        <v>10</v>
      </c>
      <c r="C115" s="320" t="s">
        <v>39</v>
      </c>
      <c r="D115" s="296">
        <v>161</v>
      </c>
      <c r="E115" s="296">
        <v>171</v>
      </c>
      <c r="F115" s="296">
        <v>193</v>
      </c>
      <c r="G115" s="296">
        <v>209</v>
      </c>
      <c r="H115" s="296">
        <v>219</v>
      </c>
      <c r="I115" s="296">
        <v>280.91000000000003</v>
      </c>
      <c r="J115" s="296">
        <v>286.53999999999996</v>
      </c>
      <c r="K115" s="296">
        <v>279</v>
      </c>
      <c r="L115" s="296">
        <v>295</v>
      </c>
      <c r="M115" s="296">
        <v>309</v>
      </c>
      <c r="N115" s="296">
        <v>325.20000000000005</v>
      </c>
      <c r="O115" s="296">
        <v>335.11</v>
      </c>
      <c r="P115" s="296">
        <v>346.03999999999996</v>
      </c>
      <c r="Q115" s="296">
        <v>349.58</v>
      </c>
      <c r="R115" s="296">
        <v>362.11</v>
      </c>
      <c r="S115" s="296">
        <v>353.1</v>
      </c>
      <c r="T115" s="296">
        <v>350</v>
      </c>
      <c r="U115" s="296">
        <v>358.16999999999996</v>
      </c>
      <c r="V115" s="296">
        <v>354.11</v>
      </c>
      <c r="W115" s="296">
        <v>351.49</v>
      </c>
      <c r="X115" s="296">
        <v>361.06</v>
      </c>
      <c r="Y115" s="296">
        <v>386.67</v>
      </c>
      <c r="Z115" s="296">
        <v>411.08</v>
      </c>
      <c r="AA115" s="296">
        <v>410.78999999999996</v>
      </c>
      <c r="AB115" s="296">
        <v>417.81000000000006</v>
      </c>
      <c r="AC115" s="296">
        <v>450.6</v>
      </c>
      <c r="AD115" s="296">
        <v>459.75</v>
      </c>
      <c r="AE115" s="296">
        <v>477.08</v>
      </c>
      <c r="AF115" s="296">
        <v>483.24</v>
      </c>
      <c r="AG115" s="296">
        <v>492.13</v>
      </c>
      <c r="AH115" s="296">
        <v>512.2310036176915</v>
      </c>
      <c r="AI115" s="296">
        <v>524.22460244291426</v>
      </c>
      <c r="AJ115" s="208">
        <f t="shared" si="110"/>
        <v>2.3414433606159246</v>
      </c>
      <c r="AK115" s="543">
        <f t="shared" si="111"/>
        <v>3.0902735580757845</v>
      </c>
      <c r="AL115" s="10"/>
      <c r="AM115" s="7"/>
      <c r="AN115" s="95"/>
      <c r="AO115" s="96"/>
      <c r="AP115" s="97"/>
      <c r="AQ115" s="7"/>
    </row>
    <row r="116" spans="1:43" ht="18" customHeight="1" thickBot="1">
      <c r="A116" s="9" t="str">
        <f t="shared" si="112"/>
        <v>HR_D2200V_PRO</v>
      </c>
      <c r="B116" s="320" t="s">
        <v>11</v>
      </c>
      <c r="C116" s="320" t="s">
        <v>40</v>
      </c>
      <c r="D116" s="296">
        <v>11.89</v>
      </c>
      <c r="E116" s="296">
        <v>12.39</v>
      </c>
      <c r="F116" s="296">
        <v>12.89</v>
      </c>
      <c r="G116" s="296">
        <v>13.39</v>
      </c>
      <c r="H116" s="296">
        <v>13.89</v>
      </c>
      <c r="I116" s="296">
        <v>14.39</v>
      </c>
      <c r="J116" s="296">
        <v>14.89</v>
      </c>
      <c r="K116" s="296">
        <v>15.39</v>
      </c>
      <c r="L116" s="296">
        <v>15.89</v>
      </c>
      <c r="M116" s="296">
        <v>16.39</v>
      </c>
      <c r="N116" s="296">
        <v>16.89</v>
      </c>
      <c r="O116" s="296">
        <v>17.39</v>
      </c>
      <c r="P116" s="296">
        <v>17.89</v>
      </c>
      <c r="Q116" s="296">
        <v>18.39</v>
      </c>
      <c r="R116" s="296">
        <v>19.39</v>
      </c>
      <c r="S116" s="296">
        <v>21.13</v>
      </c>
      <c r="T116" s="296">
        <v>22.24</v>
      </c>
      <c r="U116" s="296">
        <v>23.5</v>
      </c>
      <c r="V116" s="296">
        <v>24.73</v>
      </c>
      <c r="W116" s="296">
        <v>26.73</v>
      </c>
      <c r="X116" s="296">
        <v>26.200000000000003</v>
      </c>
      <c r="Y116" s="296">
        <v>25.99</v>
      </c>
      <c r="Z116" s="296">
        <v>26.5</v>
      </c>
      <c r="AA116" s="296">
        <v>26.66</v>
      </c>
      <c r="AB116" s="296">
        <v>26.35</v>
      </c>
      <c r="AC116" s="324">
        <v>27.34</v>
      </c>
      <c r="AD116" s="324">
        <v>29.41</v>
      </c>
      <c r="AE116" s="324">
        <v>30.51</v>
      </c>
      <c r="AF116" s="324">
        <v>32.04</v>
      </c>
      <c r="AG116" s="324">
        <v>35.409999999999997</v>
      </c>
      <c r="AH116" s="324">
        <v>33.03</v>
      </c>
      <c r="AI116" s="324">
        <v>33.03</v>
      </c>
      <c r="AJ116" s="208">
        <f t="shared" si="110"/>
        <v>0</v>
      </c>
      <c r="AK116" s="543">
        <f t="shared" si="111"/>
        <v>2.4260039368817266</v>
      </c>
      <c r="AL116" s="10"/>
      <c r="AM116" s="7"/>
      <c r="AN116" s="95"/>
      <c r="AO116" s="110"/>
      <c r="AP116" s="97"/>
      <c r="AQ116" s="7"/>
    </row>
    <row r="117" spans="1:43" ht="18" customHeight="1" thickBot="1">
      <c r="A117" s="9" t="str">
        <f t="shared" si="112"/>
        <v>IT_D2200V_PRO</v>
      </c>
      <c r="B117" s="320" t="s">
        <v>12</v>
      </c>
      <c r="C117" s="320" t="s">
        <v>41</v>
      </c>
      <c r="D117" s="296">
        <v>95</v>
      </c>
      <c r="E117" s="296">
        <v>101</v>
      </c>
      <c r="F117" s="296">
        <v>90.699999999999989</v>
      </c>
      <c r="G117" s="296">
        <v>90.4</v>
      </c>
      <c r="H117" s="296">
        <v>103.7</v>
      </c>
      <c r="I117" s="296">
        <v>84.8</v>
      </c>
      <c r="J117" s="296">
        <v>82.699999999999989</v>
      </c>
      <c r="K117" s="296">
        <v>103</v>
      </c>
      <c r="L117" s="296">
        <v>120</v>
      </c>
      <c r="M117" s="296">
        <v>126.93</v>
      </c>
      <c r="N117" s="296">
        <v>118.93</v>
      </c>
      <c r="O117" s="296">
        <v>96.6</v>
      </c>
      <c r="P117" s="296">
        <v>119.56</v>
      </c>
      <c r="Q117" s="296">
        <v>113.22</v>
      </c>
      <c r="R117" s="296">
        <v>109.81</v>
      </c>
      <c r="S117" s="296">
        <v>121.86000000000001</v>
      </c>
      <c r="T117" s="296">
        <v>130.12</v>
      </c>
      <c r="U117" s="296">
        <v>132.92000000000002</v>
      </c>
      <c r="V117" s="296">
        <v>146.65</v>
      </c>
      <c r="W117" s="296">
        <v>129.53</v>
      </c>
      <c r="X117" s="296">
        <v>128.35</v>
      </c>
      <c r="Y117" s="296">
        <v>120.50999999999999</v>
      </c>
      <c r="Z117" s="296">
        <v>117.6</v>
      </c>
      <c r="AA117" s="296">
        <v>118.23</v>
      </c>
      <c r="AB117" s="296">
        <v>130.59</v>
      </c>
      <c r="AC117" s="296">
        <v>123.5</v>
      </c>
      <c r="AD117" s="296">
        <v>131.30000000000001</v>
      </c>
      <c r="AE117" s="296">
        <v>132.12</v>
      </c>
      <c r="AF117" s="296">
        <v>141.47999999999999</v>
      </c>
      <c r="AG117" s="296">
        <v>146.46</v>
      </c>
      <c r="AH117" s="296">
        <v>145.49</v>
      </c>
      <c r="AI117" s="296">
        <v>148.34</v>
      </c>
      <c r="AJ117" s="208">
        <f t="shared" si="110"/>
        <v>1.9588975187297963</v>
      </c>
      <c r="AK117" s="543">
        <f t="shared" si="111"/>
        <v>2.0994773253393273</v>
      </c>
      <c r="AL117" s="10"/>
      <c r="AM117" s="7"/>
      <c r="AN117" s="95"/>
      <c r="AO117" s="96"/>
      <c r="AP117" s="97"/>
      <c r="AQ117" s="7"/>
    </row>
    <row r="118" spans="1:43" ht="18" customHeight="1" thickBot="1">
      <c r="A118" s="9" t="str">
        <f t="shared" si="112"/>
        <v>CY_D2200V_PRO</v>
      </c>
      <c r="B118" s="320" t="s">
        <v>13</v>
      </c>
      <c r="C118" s="320" t="s">
        <v>42</v>
      </c>
      <c r="D118" s="296">
        <v>1.99</v>
      </c>
      <c r="E118" s="296">
        <v>1.99</v>
      </c>
      <c r="F118" s="296">
        <v>1.99</v>
      </c>
      <c r="G118" s="296">
        <v>1.99</v>
      </c>
      <c r="H118" s="296">
        <v>1.99</v>
      </c>
      <c r="I118" s="296">
        <v>1.99</v>
      </c>
      <c r="J118" s="296">
        <v>1.99</v>
      </c>
      <c r="K118" s="296">
        <v>1.99</v>
      </c>
      <c r="L118" s="296">
        <v>1.99</v>
      </c>
      <c r="M118" s="296">
        <v>1.99</v>
      </c>
      <c r="N118" s="296">
        <v>1.99</v>
      </c>
      <c r="O118" s="296">
        <v>1.99</v>
      </c>
      <c r="P118" s="296">
        <v>1.99</v>
      </c>
      <c r="Q118" s="296">
        <v>1.99</v>
      </c>
      <c r="R118" s="296">
        <v>1.99</v>
      </c>
      <c r="S118" s="296">
        <v>2.02</v>
      </c>
      <c r="T118" s="296">
        <v>3.63</v>
      </c>
      <c r="U118" s="296">
        <v>3.7199999999999998</v>
      </c>
      <c r="V118" s="296">
        <v>3.65</v>
      </c>
      <c r="W118" s="296">
        <v>3.62</v>
      </c>
      <c r="X118" s="296">
        <v>4.21</v>
      </c>
      <c r="Y118" s="296">
        <v>3.91</v>
      </c>
      <c r="Z118" s="296">
        <v>3.92</v>
      </c>
      <c r="AA118" s="296">
        <v>3.64</v>
      </c>
      <c r="AB118" s="296">
        <v>3.35</v>
      </c>
      <c r="AC118" s="296">
        <v>3.01</v>
      </c>
      <c r="AD118" s="296">
        <v>3.26</v>
      </c>
      <c r="AE118" s="296">
        <v>3.42</v>
      </c>
      <c r="AF118" s="296">
        <v>3.22</v>
      </c>
      <c r="AG118" s="296">
        <v>3.43</v>
      </c>
      <c r="AH118" s="296">
        <v>3.03</v>
      </c>
      <c r="AI118" s="296">
        <v>3.15</v>
      </c>
      <c r="AJ118" s="208">
        <f t="shared" si="110"/>
        <v>3.9603960396039639</v>
      </c>
      <c r="AK118" s="543">
        <f t="shared" si="111"/>
        <v>-2.1381594307211094</v>
      </c>
      <c r="AL118" s="10"/>
      <c r="AM118" s="7"/>
      <c r="AN118" s="95"/>
      <c r="AO118" s="96"/>
      <c r="AP118" s="97"/>
      <c r="AQ118" s="7"/>
    </row>
    <row r="119" spans="1:43" ht="18" customHeight="1" thickBot="1">
      <c r="A119" s="9" t="str">
        <f t="shared" si="112"/>
        <v>LV_D2200V_PRO</v>
      </c>
      <c r="B119" s="320" t="s">
        <v>14</v>
      </c>
      <c r="C119" s="320" t="s">
        <v>43</v>
      </c>
      <c r="D119" s="296">
        <v>5.5000000000000018</v>
      </c>
      <c r="E119" s="296">
        <v>5.5000000000000018</v>
      </c>
      <c r="F119" s="296">
        <v>5.5000000000000018</v>
      </c>
      <c r="G119" s="296">
        <v>2.7741935483870974</v>
      </c>
      <c r="H119" s="296">
        <v>2.6935483870967745</v>
      </c>
      <c r="I119" s="296">
        <v>2.806451612903226</v>
      </c>
      <c r="J119" s="296">
        <v>2.8709677419354844</v>
      </c>
      <c r="K119" s="296">
        <v>3.0161290322580649</v>
      </c>
      <c r="L119" s="296">
        <v>3.5</v>
      </c>
      <c r="M119" s="296">
        <v>2.6</v>
      </c>
      <c r="N119" s="296">
        <v>1.9</v>
      </c>
      <c r="O119" s="296">
        <v>2.6</v>
      </c>
      <c r="P119" s="296">
        <v>2</v>
      </c>
      <c r="Q119" s="296">
        <v>2.7</v>
      </c>
      <c r="R119" s="296">
        <v>23.3</v>
      </c>
      <c r="S119" s="296">
        <v>25.52</v>
      </c>
      <c r="T119" s="296">
        <v>27.9</v>
      </c>
      <c r="U119" s="296">
        <v>28.75</v>
      </c>
      <c r="V119" s="296">
        <v>27.54</v>
      </c>
      <c r="W119" s="296">
        <v>26.63</v>
      </c>
      <c r="X119" s="296">
        <v>31.12</v>
      </c>
      <c r="Y119" s="296">
        <v>32.71</v>
      </c>
      <c r="Z119" s="296">
        <v>35.82</v>
      </c>
      <c r="AA119" s="296">
        <v>36.019999999999996</v>
      </c>
      <c r="AB119" s="296">
        <v>36.340000000000003</v>
      </c>
      <c r="AC119" s="324">
        <v>36.769999999999996</v>
      </c>
      <c r="AD119" s="324">
        <v>35.99</v>
      </c>
      <c r="AE119" s="296">
        <v>42.89</v>
      </c>
      <c r="AF119" s="296">
        <v>27.69</v>
      </c>
      <c r="AG119" s="296">
        <v>27.57</v>
      </c>
      <c r="AH119" s="296">
        <v>27.04</v>
      </c>
      <c r="AI119" s="296">
        <v>26.95</v>
      </c>
      <c r="AJ119" s="208">
        <f t="shared" si="110"/>
        <v>-0.33284023668639362</v>
      </c>
      <c r="AK119" s="543">
        <f t="shared" si="111"/>
        <v>-1.9183366098397325</v>
      </c>
      <c r="AL119" s="10"/>
      <c r="AM119" s="7"/>
      <c r="AN119" s="95"/>
      <c r="AO119" s="111"/>
      <c r="AP119" s="111"/>
      <c r="AQ119" s="7"/>
    </row>
    <row r="120" spans="1:43" ht="18" customHeight="1" thickBot="1">
      <c r="A120" s="9" t="str">
        <f t="shared" si="112"/>
        <v>LT_D2200V_PRO</v>
      </c>
      <c r="B120" s="320" t="s">
        <v>15</v>
      </c>
      <c r="C120" s="320" t="s">
        <v>44</v>
      </c>
      <c r="D120" s="296">
        <v>21.978205128205129</v>
      </c>
      <c r="E120" s="296">
        <v>21.978205128205129</v>
      </c>
      <c r="F120" s="296">
        <v>21.978205128205129</v>
      </c>
      <c r="G120" s="296">
        <v>15.597435897435899</v>
      </c>
      <c r="H120" s="296">
        <v>15.597435897435899</v>
      </c>
      <c r="I120" s="296">
        <v>15.8</v>
      </c>
      <c r="J120" s="296">
        <v>17.7</v>
      </c>
      <c r="K120" s="296">
        <v>18.8</v>
      </c>
      <c r="L120" s="296">
        <v>19.8</v>
      </c>
      <c r="M120" s="296">
        <v>17.600000000000001</v>
      </c>
      <c r="N120" s="296">
        <v>17.899999999999999</v>
      </c>
      <c r="O120" s="296">
        <v>19.100000000000001</v>
      </c>
      <c r="P120" s="296">
        <v>1.4</v>
      </c>
      <c r="Q120" s="296">
        <v>11.799999999999999</v>
      </c>
      <c r="R120" s="296">
        <v>26.49</v>
      </c>
      <c r="S120" s="296">
        <v>19.720000000000002</v>
      </c>
      <c r="T120" s="296">
        <v>18.11</v>
      </c>
      <c r="U120" s="296">
        <v>16.11</v>
      </c>
      <c r="V120" s="296">
        <v>2.15</v>
      </c>
      <c r="W120" s="296">
        <v>2.12</v>
      </c>
      <c r="X120" s="296">
        <v>2.09</v>
      </c>
      <c r="Y120" s="296">
        <v>2.46</v>
      </c>
      <c r="Z120" s="296">
        <v>3</v>
      </c>
      <c r="AA120" s="296">
        <v>3.3000000000000003</v>
      </c>
      <c r="AB120" s="296">
        <v>15.42</v>
      </c>
      <c r="AC120" s="324">
        <v>21.75</v>
      </c>
      <c r="AD120" s="296">
        <v>23.38</v>
      </c>
      <c r="AE120" s="296">
        <v>14.68</v>
      </c>
      <c r="AF120" s="296">
        <v>14.68</v>
      </c>
      <c r="AG120" s="296">
        <v>8.5399999999999991</v>
      </c>
      <c r="AH120" s="296">
        <v>8.5399999999999991</v>
      </c>
      <c r="AI120" s="296">
        <v>8.11</v>
      </c>
      <c r="AJ120" s="208">
        <f t="shared" si="110"/>
        <v>-5.0351288056206034</v>
      </c>
      <c r="AK120" s="543">
        <f t="shared" si="111"/>
        <v>12.670072743191852</v>
      </c>
      <c r="AL120" s="10"/>
      <c r="AM120" s="7"/>
      <c r="AN120" s="95"/>
      <c r="AO120" s="96"/>
      <c r="AP120" s="97"/>
      <c r="AQ120" s="7"/>
    </row>
    <row r="121" spans="1:43" ht="18" customHeight="1" thickBot="1">
      <c r="A121" s="9" t="str">
        <f t="shared" si="112"/>
        <v>LU_D2200V_PRO</v>
      </c>
      <c r="B121" s="320" t="s">
        <v>16</v>
      </c>
      <c r="C121" s="320" t="s">
        <v>45</v>
      </c>
      <c r="D121" s="314" t="s">
        <v>901</v>
      </c>
      <c r="E121" s="314" t="s">
        <v>901</v>
      </c>
      <c r="F121" s="314" t="s">
        <v>901</v>
      </c>
      <c r="G121" s="314" t="s">
        <v>901</v>
      </c>
      <c r="H121" s="314" t="s">
        <v>901</v>
      </c>
      <c r="I121" s="314" t="s">
        <v>901</v>
      </c>
      <c r="J121" s="314" t="s">
        <v>901</v>
      </c>
      <c r="K121" s="314" t="s">
        <v>901</v>
      </c>
      <c r="L121" s="314" t="s">
        <v>901</v>
      </c>
      <c r="M121" s="314" t="s">
        <v>901</v>
      </c>
      <c r="N121" s="314" t="s">
        <v>901</v>
      </c>
      <c r="O121" s="314" t="s">
        <v>901</v>
      </c>
      <c r="P121" s="314" t="s">
        <v>901</v>
      </c>
      <c r="Q121" s="314" t="s">
        <v>901</v>
      </c>
      <c r="R121" s="314" t="s">
        <v>901</v>
      </c>
      <c r="S121" s="314" t="s">
        <v>901</v>
      </c>
      <c r="T121" s="314" t="s">
        <v>901</v>
      </c>
      <c r="U121" s="314" t="s">
        <v>901</v>
      </c>
      <c r="V121" s="314" t="s">
        <v>901</v>
      </c>
      <c r="W121" s="314" t="s">
        <v>901</v>
      </c>
      <c r="X121" s="314" t="s">
        <v>901</v>
      </c>
      <c r="Y121" s="314" t="s">
        <v>901</v>
      </c>
      <c r="Z121" s="314" t="s">
        <v>901</v>
      </c>
      <c r="AA121" s="314" t="s">
        <v>901</v>
      </c>
      <c r="AB121" s="314" t="s">
        <v>901</v>
      </c>
      <c r="AC121" s="314" t="s">
        <v>901</v>
      </c>
      <c r="AD121" s="314" t="s">
        <v>901</v>
      </c>
      <c r="AE121" s="314" t="s">
        <v>901</v>
      </c>
      <c r="AF121" s="314" t="s">
        <v>901</v>
      </c>
      <c r="AG121" s="314" t="s">
        <v>901</v>
      </c>
      <c r="AH121" s="314" t="s">
        <v>901</v>
      </c>
      <c r="AI121" s="314" t="s">
        <v>901</v>
      </c>
      <c r="AJ121" s="208"/>
      <c r="AK121" s="543"/>
      <c r="AL121" s="10"/>
      <c r="AM121" s="7"/>
      <c r="AN121" s="95"/>
      <c r="AO121" s="112"/>
      <c r="AP121" s="111"/>
      <c r="AQ121" s="7"/>
    </row>
    <row r="122" spans="1:43" ht="18" customHeight="1" thickBot="1">
      <c r="A122" s="9" t="str">
        <f t="shared" si="112"/>
        <v>HU_D2200V_PRO</v>
      </c>
      <c r="B122" s="320" t="s">
        <v>17</v>
      </c>
      <c r="C122" s="320" t="s">
        <v>46</v>
      </c>
      <c r="D122" s="296">
        <v>41.001250549450532</v>
      </c>
      <c r="E122" s="296">
        <v>34.536323076923061</v>
      </c>
      <c r="F122" s="296">
        <v>26.242501648351638</v>
      </c>
      <c r="G122" s="296">
        <v>49.805460989010967</v>
      </c>
      <c r="H122" s="296">
        <v>43.00027417582416</v>
      </c>
      <c r="I122" s="296">
        <v>41.341509890109883</v>
      </c>
      <c r="J122" s="296">
        <v>40.405796703296694</v>
      </c>
      <c r="K122" s="296">
        <v>39.129824175824169</v>
      </c>
      <c r="L122" s="296">
        <v>41.681769230769227</v>
      </c>
      <c r="M122" s="296">
        <v>41.681769230769227</v>
      </c>
      <c r="N122" s="296">
        <v>41.681769230769227</v>
      </c>
      <c r="O122" s="296">
        <v>40.79492307692307</v>
      </c>
      <c r="P122" s="296">
        <v>46.120000000000005</v>
      </c>
      <c r="Q122" s="296">
        <v>10.68</v>
      </c>
      <c r="R122" s="296">
        <v>9.41</v>
      </c>
      <c r="S122" s="296">
        <v>9.36</v>
      </c>
      <c r="T122" s="296">
        <v>8.9699999999999989</v>
      </c>
      <c r="U122" s="296">
        <v>6.78</v>
      </c>
      <c r="V122" s="296">
        <v>6.35</v>
      </c>
      <c r="W122" s="296">
        <v>5.88</v>
      </c>
      <c r="X122" s="296">
        <v>5.07</v>
      </c>
      <c r="Y122" s="296">
        <v>4.2300000000000004</v>
      </c>
      <c r="Z122" s="296">
        <v>4.88</v>
      </c>
      <c r="AA122" s="296">
        <v>5.35</v>
      </c>
      <c r="AB122" s="296">
        <v>6</v>
      </c>
      <c r="AC122" s="296">
        <v>5.38</v>
      </c>
      <c r="AD122" s="324">
        <v>6.34</v>
      </c>
      <c r="AE122" s="296">
        <v>5.89</v>
      </c>
      <c r="AF122" s="296">
        <v>5.98</v>
      </c>
      <c r="AG122" s="296">
        <v>8.31</v>
      </c>
      <c r="AH122" s="296">
        <v>9.9</v>
      </c>
      <c r="AI122" s="296">
        <v>9.9</v>
      </c>
      <c r="AJ122" s="208">
        <f t="shared" ref="AJ122:AJ132" si="113">+(AI122/AH122-1)*100</f>
        <v>0</v>
      </c>
      <c r="AK122" s="543">
        <f t="shared" ref="AK122:AK132" si="114">100*((POWER(AI122/Y122,1/($AF$5-$V$5)))-1)</f>
        <v>8.8753295894748785</v>
      </c>
      <c r="AL122" s="10"/>
      <c r="AM122" s="7"/>
      <c r="AN122" s="95"/>
      <c r="AO122" s="112"/>
      <c r="AP122" s="112"/>
      <c r="AQ122" s="7"/>
    </row>
    <row r="123" spans="1:43" ht="18" customHeight="1" thickBot="1">
      <c r="A123" s="9" t="str">
        <f t="shared" si="112"/>
        <v>MT_D2200V_PRO</v>
      </c>
      <c r="B123" s="320" t="s">
        <v>18</v>
      </c>
      <c r="C123" s="320" t="s">
        <v>47</v>
      </c>
      <c r="D123" s="296">
        <v>0.37</v>
      </c>
      <c r="E123" s="296">
        <v>0.37</v>
      </c>
      <c r="F123" s="296">
        <v>0.37</v>
      </c>
      <c r="G123" s="296">
        <v>0.37</v>
      </c>
      <c r="H123" s="296">
        <v>0.37</v>
      </c>
      <c r="I123" s="296">
        <v>0.37</v>
      </c>
      <c r="J123" s="296">
        <v>0.37</v>
      </c>
      <c r="K123" s="296">
        <v>0.37</v>
      </c>
      <c r="L123" s="296">
        <v>0.37</v>
      </c>
      <c r="M123" s="296">
        <v>0.37</v>
      </c>
      <c r="N123" s="296">
        <v>0.37</v>
      </c>
      <c r="O123" s="296">
        <v>0.37</v>
      </c>
      <c r="P123" s="296">
        <v>0.37</v>
      </c>
      <c r="Q123" s="296">
        <v>0.36</v>
      </c>
      <c r="R123" s="296">
        <v>0.3</v>
      </c>
      <c r="S123" s="296">
        <v>0.3</v>
      </c>
      <c r="T123" s="296">
        <v>0.35</v>
      </c>
      <c r="U123" s="296">
        <v>0.32</v>
      </c>
      <c r="V123" s="296">
        <v>0.3</v>
      </c>
      <c r="W123" s="296">
        <v>0.3</v>
      </c>
      <c r="X123" s="296">
        <v>0.3</v>
      </c>
      <c r="Y123" s="296">
        <v>0.3</v>
      </c>
      <c r="Z123" s="296">
        <v>0.3</v>
      </c>
      <c r="AA123" s="296">
        <v>0.3</v>
      </c>
      <c r="AB123" s="296">
        <v>0.3</v>
      </c>
      <c r="AC123" s="324">
        <v>0.3</v>
      </c>
      <c r="AD123" s="324">
        <v>0.3</v>
      </c>
      <c r="AE123" s="324">
        <v>0.3</v>
      </c>
      <c r="AF123" s="324">
        <v>0.3</v>
      </c>
      <c r="AG123" s="324">
        <v>0.3</v>
      </c>
      <c r="AH123" s="324">
        <v>0.3</v>
      </c>
      <c r="AI123" s="324">
        <v>0.3</v>
      </c>
      <c r="AJ123" s="208">
        <f t="shared" si="113"/>
        <v>0</v>
      </c>
      <c r="AK123" s="543">
        <f t="shared" si="114"/>
        <v>0</v>
      </c>
      <c r="AL123" s="10"/>
      <c r="AM123" s="7"/>
      <c r="AN123" s="100"/>
      <c r="AO123" s="96"/>
      <c r="AP123" s="97"/>
      <c r="AQ123" s="7"/>
    </row>
    <row r="124" spans="1:43" ht="18" customHeight="1" thickBot="1">
      <c r="A124" s="9" t="str">
        <f t="shared" si="112"/>
        <v>NL_D2200V_PRO</v>
      </c>
      <c r="B124" s="320" t="s">
        <v>19</v>
      </c>
      <c r="C124" s="320" t="s">
        <v>48</v>
      </c>
      <c r="D124" s="296">
        <v>57</v>
      </c>
      <c r="E124" s="296">
        <v>56</v>
      </c>
      <c r="F124" s="296">
        <v>51</v>
      </c>
      <c r="G124" s="296">
        <v>52</v>
      </c>
      <c r="H124" s="296">
        <v>53</v>
      </c>
      <c r="I124" s="296">
        <v>56</v>
      </c>
      <c r="J124" s="296">
        <v>56</v>
      </c>
      <c r="K124" s="296">
        <v>52</v>
      </c>
      <c r="L124" s="296">
        <v>51</v>
      </c>
      <c r="M124" s="296">
        <v>48</v>
      </c>
      <c r="N124" s="296">
        <v>56</v>
      </c>
      <c r="O124" s="296">
        <v>52.16</v>
      </c>
      <c r="P124" s="296">
        <v>42.43</v>
      </c>
      <c r="Q124" s="296">
        <v>45.98</v>
      </c>
      <c r="R124" s="296">
        <v>41.1</v>
      </c>
      <c r="S124" s="296">
        <v>36.03</v>
      </c>
      <c r="T124" s="296">
        <v>44.480000000000004</v>
      </c>
      <c r="U124" s="296">
        <v>44.34</v>
      </c>
      <c r="V124" s="296">
        <v>35.51</v>
      </c>
      <c r="W124" s="296">
        <v>33.700000000000003</v>
      </c>
      <c r="X124" s="296">
        <v>19.75</v>
      </c>
      <c r="Y124" s="296">
        <v>6.75</v>
      </c>
      <c r="Z124" s="296">
        <v>9.08</v>
      </c>
      <c r="AA124" s="296">
        <v>9.2100000000000009</v>
      </c>
      <c r="AB124" s="296">
        <v>9</v>
      </c>
      <c r="AC124" s="324">
        <v>9</v>
      </c>
      <c r="AD124" s="324">
        <v>9</v>
      </c>
      <c r="AE124" s="324">
        <v>9</v>
      </c>
      <c r="AF124" s="324">
        <v>9</v>
      </c>
      <c r="AG124" s="324">
        <v>9</v>
      </c>
      <c r="AH124" s="324">
        <v>9</v>
      </c>
      <c r="AI124" s="324">
        <v>9</v>
      </c>
      <c r="AJ124" s="208">
        <f t="shared" si="113"/>
        <v>0</v>
      </c>
      <c r="AK124" s="543">
        <f t="shared" si="114"/>
        <v>2.9186008964760646</v>
      </c>
      <c r="AL124" s="10"/>
      <c r="AM124" s="7"/>
      <c r="AN124" s="100"/>
      <c r="AO124" s="96"/>
      <c r="AP124" s="97"/>
      <c r="AQ124" s="7"/>
    </row>
    <row r="125" spans="1:43" ht="18" customHeight="1" thickBot="1">
      <c r="A125" s="9" t="str">
        <f t="shared" si="112"/>
        <v>AT_D2200V_PRO</v>
      </c>
      <c r="B125" s="320" t="s">
        <v>20</v>
      </c>
      <c r="C125" s="320" t="s">
        <v>49</v>
      </c>
      <c r="D125" s="296">
        <v>39.4</v>
      </c>
      <c r="E125" s="296">
        <v>40.700000000000003</v>
      </c>
      <c r="F125" s="296">
        <v>40.5</v>
      </c>
      <c r="G125" s="296">
        <v>41.4</v>
      </c>
      <c r="H125" s="296">
        <v>42.5</v>
      </c>
      <c r="I125" s="296">
        <v>49</v>
      </c>
      <c r="J125" s="296">
        <v>50</v>
      </c>
      <c r="K125" s="296">
        <v>52</v>
      </c>
      <c r="L125" s="296">
        <v>52.900000000000006</v>
      </c>
      <c r="M125" s="296">
        <v>54.599999999999994</v>
      </c>
      <c r="N125" s="296">
        <v>54.7</v>
      </c>
      <c r="O125" s="296">
        <v>55.300000000000004</v>
      </c>
      <c r="P125" s="296">
        <v>56.91</v>
      </c>
      <c r="Q125" s="296">
        <v>58.5</v>
      </c>
      <c r="R125" s="296">
        <v>59.2</v>
      </c>
      <c r="S125" s="296">
        <v>59</v>
      </c>
      <c r="T125" s="296">
        <v>64.08</v>
      </c>
      <c r="U125" s="296">
        <v>62.87</v>
      </c>
      <c r="V125" s="296">
        <v>62.3</v>
      </c>
      <c r="W125" s="296">
        <v>61.129999999999995</v>
      </c>
      <c r="X125" s="296">
        <v>61.64</v>
      </c>
      <c r="Y125" s="296">
        <v>63.25</v>
      </c>
      <c r="Z125" s="296">
        <v>62.760000000000005</v>
      </c>
      <c r="AA125" s="296">
        <v>70.2</v>
      </c>
      <c r="AB125" s="296">
        <v>70.12</v>
      </c>
      <c r="AC125" s="296">
        <v>73.260000000000005</v>
      </c>
      <c r="AD125" s="296">
        <v>75.38</v>
      </c>
      <c r="AE125" s="296">
        <v>74.290000000000006</v>
      </c>
      <c r="AF125" s="296">
        <v>73.63</v>
      </c>
      <c r="AG125" s="296">
        <v>72.97</v>
      </c>
      <c r="AH125" s="296">
        <v>70.69</v>
      </c>
      <c r="AI125" s="296">
        <v>70.16</v>
      </c>
      <c r="AJ125" s="208">
        <f t="shared" si="113"/>
        <v>-0.74975244023199883</v>
      </c>
      <c r="AK125" s="543">
        <f t="shared" si="114"/>
        <v>1.0422259348582763</v>
      </c>
      <c r="AL125" s="10"/>
      <c r="AM125" s="7"/>
      <c r="AN125" s="95"/>
      <c r="AO125" s="96"/>
      <c r="AP125" s="97"/>
      <c r="AQ125" s="7"/>
    </row>
    <row r="126" spans="1:43" ht="18" customHeight="1" thickBot="1">
      <c r="A126" s="9" t="str">
        <f t="shared" si="112"/>
        <v>PL_D2200V_PRO</v>
      </c>
      <c r="B126" s="320" t="s">
        <v>21</v>
      </c>
      <c r="C126" s="320" t="s">
        <v>50</v>
      </c>
      <c r="D126" s="296">
        <v>228.4453367875648</v>
      </c>
      <c r="E126" s="296">
        <v>207.77202072538864</v>
      </c>
      <c r="F126" s="296">
        <v>190.11139896373061</v>
      </c>
      <c r="G126" s="296">
        <v>182.83937823834199</v>
      </c>
      <c r="H126" s="296">
        <v>176.60621761658032</v>
      </c>
      <c r="I126" s="296">
        <v>169.33419689119171</v>
      </c>
      <c r="J126" s="296">
        <v>196.34455958549222</v>
      </c>
      <c r="K126" s="296">
        <v>208.29145077720207</v>
      </c>
      <c r="L126" s="296">
        <v>200.5</v>
      </c>
      <c r="M126" s="296">
        <v>202.2</v>
      </c>
      <c r="N126" s="296">
        <v>196.1326</v>
      </c>
      <c r="O126" s="296">
        <v>205.34</v>
      </c>
      <c r="P126" s="296">
        <v>210.32</v>
      </c>
      <c r="Q126" s="296">
        <v>217.4</v>
      </c>
      <c r="R126" s="296">
        <v>233</v>
      </c>
      <c r="S126" s="296">
        <v>238.98</v>
      </c>
      <c r="T126" s="296">
        <v>240.53</v>
      </c>
      <c r="U126" s="296">
        <v>230.93</v>
      </c>
      <c r="V126" s="296">
        <v>230.96999999999997</v>
      </c>
      <c r="W126" s="296">
        <v>240.28</v>
      </c>
      <c r="X126" s="296">
        <v>235.9</v>
      </c>
      <c r="Y126" s="296">
        <v>232.28000000000003</v>
      </c>
      <c r="Z126" s="296">
        <v>244.01999999999998</v>
      </c>
      <c r="AA126" s="296">
        <v>245.18</v>
      </c>
      <c r="AB126" s="296">
        <v>248.25</v>
      </c>
      <c r="AC126" s="296">
        <v>253.43</v>
      </c>
      <c r="AD126" s="296">
        <v>258.44</v>
      </c>
      <c r="AE126" s="296">
        <v>261.45999999999998</v>
      </c>
      <c r="AF126" s="296">
        <v>253.69</v>
      </c>
      <c r="AG126" s="296">
        <v>253.49</v>
      </c>
      <c r="AH126" s="296">
        <v>258.14</v>
      </c>
      <c r="AI126" s="296">
        <v>260.11</v>
      </c>
      <c r="AJ126" s="208">
        <f t="shared" si="113"/>
        <v>0.76315177810490908</v>
      </c>
      <c r="AK126" s="543">
        <f t="shared" si="114"/>
        <v>1.138037714162099</v>
      </c>
      <c r="AL126" s="10"/>
      <c r="AM126" s="7"/>
      <c r="AN126" s="95"/>
      <c r="AO126" s="96"/>
      <c r="AP126" s="97"/>
      <c r="AQ126" s="7"/>
    </row>
    <row r="127" spans="1:43" ht="18" customHeight="1" thickBot="1">
      <c r="A127" s="9" t="str">
        <f t="shared" si="112"/>
        <v>PT_D2200V_PRO</v>
      </c>
      <c r="B127" s="320" t="s">
        <v>22</v>
      </c>
      <c r="C127" s="320" t="s">
        <v>51</v>
      </c>
      <c r="D127" s="296">
        <v>5.29</v>
      </c>
      <c r="E127" s="296">
        <v>4.38</v>
      </c>
      <c r="F127" s="296">
        <v>6.26</v>
      </c>
      <c r="G127" s="296">
        <v>5.84</v>
      </c>
      <c r="H127" s="296">
        <v>7.34</v>
      </c>
      <c r="I127" s="296">
        <v>8.15</v>
      </c>
      <c r="J127" s="296">
        <v>9.32</v>
      </c>
      <c r="K127" s="296">
        <v>11.4</v>
      </c>
      <c r="L127" s="296">
        <v>12.799999999999999</v>
      </c>
      <c r="M127" s="296">
        <v>12.3</v>
      </c>
      <c r="N127" s="296">
        <v>12.7</v>
      </c>
      <c r="O127" s="296">
        <v>13.31</v>
      </c>
      <c r="P127" s="296">
        <v>14.64</v>
      </c>
      <c r="Q127" s="296">
        <v>15.59</v>
      </c>
      <c r="R127" s="296">
        <v>16.89</v>
      </c>
      <c r="S127" s="296">
        <v>17.170000000000002</v>
      </c>
      <c r="T127" s="296">
        <v>17.38</v>
      </c>
      <c r="U127" s="296">
        <v>17.369999999999997</v>
      </c>
      <c r="V127" s="296">
        <v>16.600000000000001</v>
      </c>
      <c r="W127" s="296">
        <v>17.37</v>
      </c>
      <c r="X127" s="296">
        <v>18.03</v>
      </c>
      <c r="Y127" s="296">
        <v>17.86</v>
      </c>
      <c r="Z127" s="296">
        <v>18.440000000000001</v>
      </c>
      <c r="AA127" s="296">
        <v>18.760000000000002</v>
      </c>
      <c r="AB127" s="296">
        <v>19.84</v>
      </c>
      <c r="AC127" s="324">
        <v>20.240000000000002</v>
      </c>
      <c r="AD127" s="324">
        <v>20.45</v>
      </c>
      <c r="AE127" s="324">
        <v>20.51</v>
      </c>
      <c r="AF127" s="324">
        <v>23.06</v>
      </c>
      <c r="AG127" s="324">
        <v>22.33</v>
      </c>
      <c r="AH127" s="324">
        <v>25.13</v>
      </c>
      <c r="AI127" s="324">
        <v>25.17</v>
      </c>
      <c r="AJ127" s="208">
        <f t="shared" si="113"/>
        <v>0.15917230401911731</v>
      </c>
      <c r="AK127" s="543">
        <f t="shared" si="114"/>
        <v>3.4904263463437557</v>
      </c>
      <c r="AL127" s="10"/>
      <c r="AM127" s="7"/>
      <c r="AN127" s="100"/>
      <c r="AO127" s="96"/>
      <c r="AP127" s="97"/>
      <c r="AQ127" s="7"/>
    </row>
    <row r="128" spans="1:43" s="13" customFormat="1" ht="18" customHeight="1" thickBot="1">
      <c r="A128" s="9" t="str">
        <f t="shared" si="112"/>
        <v>RO_D2200V_PRO</v>
      </c>
      <c r="B128" s="320" t="s">
        <v>23</v>
      </c>
      <c r="C128" s="320" t="s">
        <v>52</v>
      </c>
      <c r="D128" s="296">
        <v>11.61</v>
      </c>
      <c r="E128" s="296">
        <v>12.61</v>
      </c>
      <c r="F128" s="296">
        <v>13.61</v>
      </c>
      <c r="G128" s="296">
        <v>14.61</v>
      </c>
      <c r="H128" s="296">
        <v>15.61</v>
      </c>
      <c r="I128" s="296">
        <v>16.61</v>
      </c>
      <c r="J128" s="296">
        <v>17.61</v>
      </c>
      <c r="K128" s="296">
        <v>18.61</v>
      </c>
      <c r="L128" s="296">
        <v>19.61</v>
      </c>
      <c r="M128" s="296">
        <v>20.61</v>
      </c>
      <c r="N128" s="296">
        <v>21.61</v>
      </c>
      <c r="O128" s="296">
        <v>22.61</v>
      </c>
      <c r="P128" s="296">
        <v>23.61</v>
      </c>
      <c r="Q128" s="296">
        <v>24.61</v>
      </c>
      <c r="R128" s="296">
        <v>26.1</v>
      </c>
      <c r="S128" s="296">
        <v>33.94</v>
      </c>
      <c r="T128" s="296">
        <v>39.369999999999997</v>
      </c>
      <c r="U128" s="296">
        <v>51.74</v>
      </c>
      <c r="V128" s="296">
        <v>47.68</v>
      </c>
      <c r="W128" s="296">
        <v>47.449999999999996</v>
      </c>
      <c r="X128" s="296">
        <v>46.81</v>
      </c>
      <c r="Y128" s="296">
        <v>47.330000000000005</v>
      </c>
      <c r="Z128" s="296">
        <v>47.82</v>
      </c>
      <c r="AA128" s="296">
        <v>53.739999999999995</v>
      </c>
      <c r="AB128" s="296">
        <v>58.65</v>
      </c>
      <c r="AC128" s="324">
        <v>67.38</v>
      </c>
      <c r="AD128" s="324">
        <v>70.209999999999994</v>
      </c>
      <c r="AE128" s="324">
        <v>66.47</v>
      </c>
      <c r="AF128" s="324">
        <v>67.05</v>
      </c>
      <c r="AG128" s="324">
        <v>66.900000000000006</v>
      </c>
      <c r="AH128" s="324">
        <v>68.31</v>
      </c>
      <c r="AI128" s="324">
        <v>67.819999999999993</v>
      </c>
      <c r="AJ128" s="208">
        <f t="shared" si="113"/>
        <v>-0.7173181086224667</v>
      </c>
      <c r="AK128" s="543">
        <f t="shared" si="114"/>
        <v>3.6626073414032234</v>
      </c>
      <c r="AL128" s="544"/>
      <c r="AM128" s="103"/>
      <c r="AN128" s="100"/>
      <c r="AO128" s="96"/>
      <c r="AP128" s="97"/>
      <c r="AQ128" s="103"/>
    </row>
    <row r="129" spans="1:43" ht="18" customHeight="1" thickBot="1">
      <c r="A129" s="9" t="str">
        <f t="shared" si="112"/>
        <v>SI_D2200V_PRO</v>
      </c>
      <c r="B129" s="320" t="s">
        <v>24</v>
      </c>
      <c r="C129" s="320" t="s">
        <v>53</v>
      </c>
      <c r="D129" s="296">
        <v>7.3181208053691282</v>
      </c>
      <c r="E129" s="296">
        <v>7.3181208053691282</v>
      </c>
      <c r="F129" s="296">
        <v>7.3181208053691282</v>
      </c>
      <c r="G129" s="296">
        <v>8.0187919463087258</v>
      </c>
      <c r="H129" s="296">
        <v>10.042953020134227</v>
      </c>
      <c r="I129" s="296">
        <v>11.6</v>
      </c>
      <c r="J129" s="296">
        <v>12.4</v>
      </c>
      <c r="K129" s="296">
        <v>10.199999999999999</v>
      </c>
      <c r="L129" s="296">
        <v>10.199999999999999</v>
      </c>
      <c r="M129" s="296">
        <v>12.1</v>
      </c>
      <c r="N129" s="296">
        <v>13.100000000000001</v>
      </c>
      <c r="O129" s="296">
        <v>12.8</v>
      </c>
      <c r="P129" s="296">
        <v>13.8</v>
      </c>
      <c r="Q129" s="296">
        <v>14.5</v>
      </c>
      <c r="R129" s="296">
        <v>17.3</v>
      </c>
      <c r="S129" s="296">
        <v>15.5</v>
      </c>
      <c r="T129" s="296">
        <v>13.77</v>
      </c>
      <c r="U129" s="296">
        <v>15.17</v>
      </c>
      <c r="V129" s="296">
        <v>15.899999999999999</v>
      </c>
      <c r="W129" s="296">
        <v>14.91</v>
      </c>
      <c r="X129" s="296">
        <v>14.67</v>
      </c>
      <c r="Y129" s="296">
        <v>14.22</v>
      </c>
      <c r="Z129" s="296">
        <v>13.33</v>
      </c>
      <c r="AA129" s="296">
        <v>12.79</v>
      </c>
      <c r="AB129" s="296">
        <v>12.05</v>
      </c>
      <c r="AC129" s="324">
        <v>12.14</v>
      </c>
      <c r="AD129" s="324">
        <v>12.11</v>
      </c>
      <c r="AE129" s="324">
        <v>12.2</v>
      </c>
      <c r="AF129" s="324">
        <v>12.15</v>
      </c>
      <c r="AG129" s="324">
        <v>12.15</v>
      </c>
      <c r="AH129" s="324">
        <v>11.92</v>
      </c>
      <c r="AI129" s="324">
        <v>11.98</v>
      </c>
      <c r="AJ129" s="208">
        <f t="shared" si="113"/>
        <v>0.50335570469799418</v>
      </c>
      <c r="AK129" s="543">
        <f t="shared" si="114"/>
        <v>-1.6995010607471661</v>
      </c>
      <c r="AL129" s="10"/>
      <c r="AM129" s="7"/>
      <c r="AN129" s="100"/>
      <c r="AO129" s="96"/>
      <c r="AP129" s="111"/>
      <c r="AQ129" s="7"/>
    </row>
    <row r="130" spans="1:43" ht="18" customHeight="1" thickBot="1">
      <c r="A130" s="9" t="str">
        <f t="shared" si="112"/>
        <v>SK_D2200V_PRO</v>
      </c>
      <c r="B130" s="320" t="s">
        <v>25</v>
      </c>
      <c r="C130" s="320" t="s">
        <v>54</v>
      </c>
      <c r="D130" s="296">
        <v>17.100000000000001</v>
      </c>
      <c r="E130" s="296">
        <v>17.100000000000001</v>
      </c>
      <c r="F130" s="296">
        <v>17.100000000000001</v>
      </c>
      <c r="G130" s="296">
        <v>17.100000000000001</v>
      </c>
      <c r="H130" s="296">
        <v>16.779375000000002</v>
      </c>
      <c r="I130" s="296">
        <v>17.100000000000001</v>
      </c>
      <c r="J130" s="296">
        <v>17.7</v>
      </c>
      <c r="K130" s="296">
        <v>20.8</v>
      </c>
      <c r="L130" s="296">
        <v>19.8</v>
      </c>
      <c r="M130" s="296">
        <v>21.1</v>
      </c>
      <c r="N130" s="296">
        <v>19.5</v>
      </c>
      <c r="O130" s="296">
        <v>20.399999999999999</v>
      </c>
      <c r="P130" s="296">
        <v>22.96</v>
      </c>
      <c r="Q130" s="296">
        <v>26.509999999999998</v>
      </c>
      <c r="R130" s="296">
        <v>31.119999999999997</v>
      </c>
      <c r="S130" s="296">
        <v>34.53</v>
      </c>
      <c r="T130" s="296">
        <v>33.64</v>
      </c>
      <c r="U130" s="296">
        <v>34.53</v>
      </c>
      <c r="V130" s="296">
        <v>37.83</v>
      </c>
      <c r="W130" s="296">
        <v>27.04</v>
      </c>
      <c r="X130" s="296">
        <v>29.26</v>
      </c>
      <c r="Y130" s="296">
        <v>34.79</v>
      </c>
      <c r="Z130" s="296">
        <v>31.85</v>
      </c>
      <c r="AA130" s="296">
        <v>32.33</v>
      </c>
      <c r="AB130" s="296">
        <v>32.19</v>
      </c>
      <c r="AC130" s="324">
        <v>32.17</v>
      </c>
      <c r="AD130" s="324">
        <v>31.06</v>
      </c>
      <c r="AE130" s="324">
        <v>30.46</v>
      </c>
      <c r="AF130" s="324">
        <v>28.38</v>
      </c>
      <c r="AG130" s="324">
        <v>27.72</v>
      </c>
      <c r="AH130" s="324">
        <v>29.63</v>
      </c>
      <c r="AI130" s="324">
        <v>32.06</v>
      </c>
      <c r="AJ130" s="208">
        <f t="shared" si="113"/>
        <v>8.2011474856564348</v>
      </c>
      <c r="AK130" s="543">
        <f t="shared" si="114"/>
        <v>-0.81387834919731672</v>
      </c>
      <c r="AL130" s="10"/>
      <c r="AM130" s="7"/>
      <c r="AN130" s="95"/>
      <c r="AO130" s="96"/>
      <c r="AP130" s="97"/>
      <c r="AQ130" s="7"/>
    </row>
    <row r="131" spans="1:43" ht="18" customHeight="1" thickBot="1">
      <c r="A131" s="9" t="str">
        <f t="shared" si="112"/>
        <v>FI_D2200V_PRO</v>
      </c>
      <c r="B131" s="320" t="s">
        <v>26</v>
      </c>
      <c r="C131" s="320" t="s">
        <v>55</v>
      </c>
      <c r="D131" s="296">
        <v>33</v>
      </c>
      <c r="E131" s="296">
        <v>32</v>
      </c>
      <c r="F131" s="296">
        <v>32</v>
      </c>
      <c r="G131" s="296">
        <v>33</v>
      </c>
      <c r="H131" s="296">
        <v>31.9</v>
      </c>
      <c r="I131" s="296">
        <v>40.299999999999997</v>
      </c>
      <c r="J131" s="296">
        <v>38.599999999999994</v>
      </c>
      <c r="K131" s="296">
        <v>38.599999999999994</v>
      </c>
      <c r="L131" s="296">
        <v>38.5</v>
      </c>
      <c r="M131" s="296">
        <v>38.1</v>
      </c>
      <c r="N131" s="296">
        <v>29.94</v>
      </c>
      <c r="O131" s="296">
        <v>30.189999999999998</v>
      </c>
      <c r="P131" s="296">
        <v>30.05</v>
      </c>
      <c r="Q131" s="296">
        <v>30.5</v>
      </c>
      <c r="R131" s="296">
        <v>41.7</v>
      </c>
      <c r="S131" s="296">
        <v>41.7</v>
      </c>
      <c r="T131" s="296">
        <v>42.129999999999995</v>
      </c>
      <c r="U131" s="296">
        <v>51.72</v>
      </c>
      <c r="V131" s="296">
        <v>52.650000000000006</v>
      </c>
      <c r="W131" s="296">
        <v>53.95</v>
      </c>
      <c r="X131" s="296">
        <v>55.81</v>
      </c>
      <c r="Y131" s="296">
        <v>59.72</v>
      </c>
      <c r="Z131" s="296">
        <v>63.95</v>
      </c>
      <c r="AA131" s="296">
        <v>65.239999999999995</v>
      </c>
      <c r="AB131" s="296">
        <v>63.46</v>
      </c>
      <c r="AC131" s="324">
        <v>58.39</v>
      </c>
      <c r="AD131" s="296">
        <v>60.67</v>
      </c>
      <c r="AE131" s="324">
        <v>63.55</v>
      </c>
      <c r="AF131" s="324">
        <v>64.040000000000006</v>
      </c>
      <c r="AG131" s="324">
        <v>65.64</v>
      </c>
      <c r="AH131" s="324">
        <v>64.22</v>
      </c>
      <c r="AI131" s="324">
        <v>65.87</v>
      </c>
      <c r="AJ131" s="208">
        <f t="shared" si="113"/>
        <v>2.5692930551230342</v>
      </c>
      <c r="AK131" s="543">
        <f t="shared" si="114"/>
        <v>0.9849806134974548</v>
      </c>
      <c r="AL131" s="10"/>
      <c r="AM131" s="7"/>
      <c r="AN131" s="100"/>
      <c r="AO131" s="96"/>
      <c r="AP131" s="97"/>
      <c r="AQ131" s="7"/>
    </row>
    <row r="132" spans="1:43" ht="18" customHeight="1" thickBot="1">
      <c r="A132" s="9" t="str">
        <f t="shared" si="112"/>
        <v>SE_D2200V_PRO</v>
      </c>
      <c r="B132" s="320" t="s">
        <v>27</v>
      </c>
      <c r="C132" s="320" t="s">
        <v>56</v>
      </c>
      <c r="D132" s="296">
        <v>76</v>
      </c>
      <c r="E132" s="296">
        <v>76</v>
      </c>
      <c r="F132" s="296">
        <v>77</v>
      </c>
      <c r="G132" s="296">
        <v>79</v>
      </c>
      <c r="H132" s="296">
        <v>81.59</v>
      </c>
      <c r="I132" s="296">
        <v>89.4</v>
      </c>
      <c r="J132" s="296">
        <v>92.1</v>
      </c>
      <c r="K132" s="296">
        <v>92.4</v>
      </c>
      <c r="L132" s="296">
        <v>92.6</v>
      </c>
      <c r="M132" s="296">
        <v>94.2</v>
      </c>
      <c r="N132" s="296">
        <v>96.18</v>
      </c>
      <c r="O132" s="296">
        <v>99.759999999999991</v>
      </c>
      <c r="P132" s="296">
        <v>92.53</v>
      </c>
      <c r="Q132" s="296">
        <v>90.710000000000008</v>
      </c>
      <c r="R132" s="296">
        <v>90.09</v>
      </c>
      <c r="S132" s="296">
        <v>89.199999999999989</v>
      </c>
      <c r="T132" s="296">
        <v>90.41</v>
      </c>
      <c r="U132" s="296">
        <v>94.1</v>
      </c>
      <c r="V132" s="296">
        <v>96.51</v>
      </c>
      <c r="W132" s="296">
        <v>103.93</v>
      </c>
      <c r="X132" s="296">
        <v>109.69</v>
      </c>
      <c r="Y132" s="296">
        <v>109.94</v>
      </c>
      <c r="Z132" s="296">
        <v>112.69999999999999</v>
      </c>
      <c r="AA132" s="296">
        <v>103.85</v>
      </c>
      <c r="AB132" s="296">
        <v>105.16</v>
      </c>
      <c r="AC132" s="296">
        <v>112.37</v>
      </c>
      <c r="AD132" s="324">
        <v>112.67</v>
      </c>
      <c r="AE132" s="324">
        <v>105.23</v>
      </c>
      <c r="AF132" s="324">
        <v>102.36</v>
      </c>
      <c r="AG132" s="324">
        <v>96.86</v>
      </c>
      <c r="AH132" s="324">
        <v>74.069999999999993</v>
      </c>
      <c r="AI132" s="324">
        <v>65.88</v>
      </c>
      <c r="AJ132" s="208">
        <f t="shared" si="113"/>
        <v>-11.057108140947747</v>
      </c>
      <c r="AK132" s="543">
        <f t="shared" si="114"/>
        <v>-4.9920853461768218</v>
      </c>
      <c r="AL132" s="10"/>
      <c r="AM132" s="7"/>
      <c r="AN132" s="100"/>
      <c r="AO132" s="96"/>
      <c r="AP132" s="97"/>
      <c r="AQ132" s="7"/>
    </row>
    <row r="133" spans="1:43" s="20" customFormat="1" ht="18" customHeight="1">
      <c r="B133" s="79" t="s">
        <v>999</v>
      </c>
      <c r="C133" s="34"/>
      <c r="D133" s="34"/>
      <c r="E133" s="34"/>
      <c r="F133" s="34"/>
      <c r="G133" s="34"/>
      <c r="H133" s="34"/>
      <c r="I133" s="34"/>
      <c r="J133" s="34"/>
      <c r="K133" s="34"/>
      <c r="L133" s="34"/>
      <c r="M133" s="34"/>
      <c r="N133" s="33"/>
      <c r="O133" s="33"/>
      <c r="P133" s="33"/>
      <c r="Q133" s="33"/>
      <c r="R133" s="21"/>
      <c r="S133" s="33"/>
      <c r="T133" s="33"/>
      <c r="U133" s="33"/>
      <c r="V133" s="33"/>
      <c r="W133" s="33"/>
      <c r="X133" s="33"/>
      <c r="Y133" s="33"/>
      <c r="Z133" s="33"/>
      <c r="AA133" s="33"/>
      <c r="AB133" s="33"/>
      <c r="AC133" s="33"/>
      <c r="AD133" s="33"/>
      <c r="AE133" s="33"/>
      <c r="AF133" s="33"/>
      <c r="AG133" s="33"/>
      <c r="AH133" s="33"/>
      <c r="AI133" s="33"/>
      <c r="AJ133" s="32"/>
    </row>
    <row r="134" spans="1:43" ht="18" customHeight="1">
      <c r="AL134" s="10"/>
    </row>
    <row r="135" spans="1:43" ht="18" customHeight="1">
      <c r="B135" s="59" t="s">
        <v>247</v>
      </c>
      <c r="AA135" s="12"/>
      <c r="AB135" s="12"/>
      <c r="AC135" s="12"/>
      <c r="AD135" s="12"/>
      <c r="AE135" s="12"/>
      <c r="AF135" s="12"/>
      <c r="AG135" s="12"/>
      <c r="AH135" s="12"/>
      <c r="AI135" s="12"/>
      <c r="AL135" s="10"/>
    </row>
    <row r="136" spans="1:43" ht="18" customHeight="1">
      <c r="B136" s="210"/>
      <c r="C136" s="211"/>
      <c r="D136" s="771" t="s">
        <v>247</v>
      </c>
      <c r="E136" s="772"/>
      <c r="F136" s="772"/>
      <c r="G136" s="772"/>
      <c r="H136" s="772"/>
      <c r="I136" s="772"/>
      <c r="J136" s="772"/>
      <c r="K136" s="772"/>
      <c r="L136" s="772"/>
      <c r="M136" s="772"/>
      <c r="N136" s="772"/>
      <c r="O136" s="772"/>
      <c r="P136" s="772"/>
      <c r="Q136" s="772"/>
      <c r="R136" s="772"/>
      <c r="S136" s="772"/>
      <c r="T136" s="772"/>
      <c r="U136" s="772"/>
      <c r="V136" s="772"/>
      <c r="W136" s="772"/>
      <c r="X136" s="772"/>
      <c r="Y136" s="772"/>
      <c r="Z136" s="772"/>
      <c r="AA136" s="772"/>
      <c r="AB136" s="772"/>
      <c r="AC136" s="772"/>
      <c r="AD136" s="772"/>
      <c r="AE136" s="772"/>
      <c r="AF136" s="772"/>
      <c r="AG136" s="772"/>
      <c r="AH136" s="772"/>
      <c r="AI136" s="773"/>
      <c r="AJ136" s="516" t="s">
        <v>58</v>
      </c>
      <c r="AK136" s="525" t="str">
        <f>AK$4</f>
        <v xml:space="preserve">Annual rate of change
</v>
      </c>
      <c r="AL136" s="10"/>
    </row>
    <row r="137" spans="1:43" ht="18" customHeight="1" thickBot="1">
      <c r="B137" s="215"/>
      <c r="C137" s="216"/>
      <c r="D137" s="379">
        <v>1990</v>
      </c>
      <c r="E137" s="203">
        <v>1991</v>
      </c>
      <c r="F137" s="379">
        <v>1992</v>
      </c>
      <c r="G137" s="203">
        <v>1993</v>
      </c>
      <c r="H137" s="379">
        <v>1994</v>
      </c>
      <c r="I137" s="203">
        <v>1995</v>
      </c>
      <c r="J137" s="379">
        <v>1996</v>
      </c>
      <c r="K137" s="203">
        <v>1997</v>
      </c>
      <c r="L137" s="379">
        <v>1998</v>
      </c>
      <c r="M137" s="203">
        <v>1999</v>
      </c>
      <c r="N137" s="379">
        <v>2000</v>
      </c>
      <c r="O137" s="378">
        <v>2001</v>
      </c>
      <c r="P137" s="203">
        <v>2002</v>
      </c>
      <c r="Q137" s="378">
        <v>2003</v>
      </c>
      <c r="R137" s="203">
        <v>2004</v>
      </c>
      <c r="S137" s="378">
        <v>2005</v>
      </c>
      <c r="T137" s="203">
        <v>2006</v>
      </c>
      <c r="U137" s="378">
        <v>2007</v>
      </c>
      <c r="V137" s="203">
        <v>2008</v>
      </c>
      <c r="W137" s="378">
        <v>2009</v>
      </c>
      <c r="X137" s="203">
        <v>2010</v>
      </c>
      <c r="Y137" s="378">
        <v>2011</v>
      </c>
      <c r="Z137" s="203">
        <v>2012</v>
      </c>
      <c r="AA137" s="379">
        <v>2013</v>
      </c>
      <c r="AB137" s="379">
        <v>2014</v>
      </c>
      <c r="AC137" s="379">
        <v>2015</v>
      </c>
      <c r="AD137" s="379">
        <v>2016</v>
      </c>
      <c r="AE137" s="379">
        <v>2017</v>
      </c>
      <c r="AF137" s="379">
        <v>2018</v>
      </c>
      <c r="AG137" s="379">
        <v>2019</v>
      </c>
      <c r="AH137" s="379">
        <v>2020</v>
      </c>
      <c r="AI137" s="379">
        <v>2021</v>
      </c>
      <c r="AJ137" s="214" t="str">
        <f>AJ5</f>
        <v>2021/2020</v>
      </c>
      <c r="AK137" s="519" t="str">
        <f>AK5</f>
        <v>2011-2021</v>
      </c>
      <c r="AL137" s="10"/>
    </row>
    <row r="138" spans="1:43" ht="18" customHeight="1" thickBot="1">
      <c r="B138" s="235" t="s">
        <v>373</v>
      </c>
      <c r="C138" s="235"/>
      <c r="D138" s="327">
        <f>IF(COUNT(D139:D165)=26,SUM(D139:D165),"N.A.")</f>
        <v>4309.2446715688347</v>
      </c>
      <c r="E138" s="327">
        <f t="shared" ref="E138" si="115">IF(COUNT(E139:E165)=26,SUM(E139:E165),"N.A.")</f>
        <v>4648.9184971167924</v>
      </c>
      <c r="F138" s="327">
        <f t="shared" ref="F138" si="116">IF(COUNT(F139:F165)=26,SUM(F139:F165),"N.A.")</f>
        <v>4724.7925428599156</v>
      </c>
      <c r="G138" s="327">
        <f t="shared" ref="G138" si="117">IF(COUNT(G139:G165)=26,SUM(G139:G165),"N.A.")</f>
        <v>4632.3124638464096</v>
      </c>
      <c r="H138" s="327">
        <f t="shared" ref="H138" si="118">IF(COUNT(H139:H165)=26,SUM(H139:H165),"N.A.")</f>
        <v>4889.9547973209292</v>
      </c>
      <c r="I138" s="327">
        <f t="shared" ref="I138" si="119">IF(COUNT(I139:I165)=26,SUM(I139:I165),"N.A.")</f>
        <v>5142.5233151012426</v>
      </c>
      <c r="J138" s="327">
        <f t="shared" ref="J138" si="120">IF(COUNT(J139:J165)=26,SUM(J139:J165),"N.A.")</f>
        <v>5364.8467165179536</v>
      </c>
      <c r="K138" s="327">
        <f t="shared" ref="K138" si="121">IF(COUNT(K139:K165)=26,SUM(K139:K165),"N.A.")</f>
        <v>5722.3816424256529</v>
      </c>
      <c r="L138" s="327">
        <f t="shared" ref="L138" si="122">IF(COUNT(L139:L165)=26,SUM(L139:L165),"N.A.")</f>
        <v>6085.8722424601301</v>
      </c>
      <c r="M138" s="327">
        <f t="shared" ref="M138" si="123">IF(COUNT(M139:M165)=26,SUM(M139:M165),"N.A.")</f>
        <v>6173.1746019185885</v>
      </c>
      <c r="N138" s="327">
        <f t="shared" ref="N138" si="124">IF(COUNT(N139:N165)=26,SUM(N139:N165),"N.A.")</f>
        <v>6305.1806845459832</v>
      </c>
      <c r="O138" s="327">
        <f t="shared" ref="O138" si="125">IF(COUNT(O139:O165)=26,SUM(O139:O165),"N.A.")</f>
        <v>6458.6406353063012</v>
      </c>
      <c r="P138" s="327">
        <f t="shared" ref="P138" si="126">IF(COUNT(P139:P165)=26,SUM(P139:P165),"N.A.")</f>
        <v>6689.2776534000395</v>
      </c>
      <c r="Q138" s="327">
        <f t="shared" ref="Q138" si="127">IF(COUNT(Q139:Q165)=26,SUM(Q139:Q165),"N.A.")</f>
        <v>6954.7125101679912</v>
      </c>
      <c r="R138" s="327">
        <f t="shared" ref="R138" si="128">IF(COUNT(R139:R165)=26,SUM(R139:R165),"N.A.")</f>
        <v>6977.4</v>
      </c>
      <c r="S138" s="327">
        <f t="shared" ref="S138" si="129">IF(COUNT(S139:S165)=26,SUM(S139:S165),"N.A.")</f>
        <v>7163.2500000000009</v>
      </c>
      <c r="T138" s="327">
        <f t="shared" ref="T138" si="130">IF(COUNT(T139:T165)=26,SUM(T139:T165),"N.A.")</f>
        <v>7494</v>
      </c>
      <c r="U138" s="327">
        <f t="shared" ref="U138" si="131">IF(COUNT(U139:U165)=26,SUM(U139:U165),"N.A.")</f>
        <v>7723.1100000000015</v>
      </c>
      <c r="V138" s="327">
        <f t="shared" ref="V138" si="132">IF(COUNT(V139:V165)=26,SUM(V139:V165),"N.A.")</f>
        <v>7689.119999999999</v>
      </c>
      <c r="W138" s="327">
        <f t="shared" ref="W138" si="133">IF(COUNT(W139:W165)=26,SUM(W139:W165),"N.A.")</f>
        <v>7722.7700000000032</v>
      </c>
      <c r="X138" s="327">
        <f t="shared" ref="X138" si="134">IF(COUNT(X139:X165)=26,SUM(X139:X165),"N.A.")</f>
        <v>7899.6299999999983</v>
      </c>
      <c r="Y138" s="327">
        <f t="shared" ref="Y138" si="135">IF(COUNT(Y139:Y165)=26,SUM(Y139:Y165),"N.A.")</f>
        <v>7911.2899999999981</v>
      </c>
      <c r="Z138" s="327">
        <f t="shared" ref="Z138" si="136">IF(COUNT(Z139:Z165)=26,SUM(Z139:Z165),"N.A.")</f>
        <v>7856.420000000001</v>
      </c>
      <c r="AA138" s="327">
        <f t="shared" ref="AA138" si="137">IF(COUNT(AA139:AA165)=26,SUM(AA139:AA165),"N.A.")</f>
        <v>7793.1149999999998</v>
      </c>
      <c r="AB138" s="327">
        <f t="shared" ref="AB138" si="138">IF(COUNT(AB139:AB165)=26,SUM(AB139:AB165),"N.A.")</f>
        <v>7693.5700000000015</v>
      </c>
      <c r="AC138" s="327">
        <f t="shared" ref="AC138" si="139">IF(COUNT(AC139:AC165)=26,SUM(AC139:AC165),"N.A.")</f>
        <v>7750.52</v>
      </c>
      <c r="AD138" s="327">
        <f t="shared" ref="AD138" si="140">IF(COUNT(AD139:AD165)=26,SUM(AD139:AD165),"N.A.")</f>
        <v>7873.0899999999992</v>
      </c>
      <c r="AE138" s="327">
        <f t="shared" ref="AE138" si="141">IF(COUNT(AE139:AE165)=26,SUM(AE139:AE165),"N.A.")</f>
        <v>7866.6699999999992</v>
      </c>
      <c r="AF138" s="327">
        <f t="shared" ref="AF138" si="142">IF(COUNT(AF139:AF165)=26,SUM(AF139:AF165),"N.A.")</f>
        <v>7906.7300000000014</v>
      </c>
      <c r="AG138" s="327">
        <f t="shared" ref="AG138" si="143">IF(COUNT(AG139:AG165)=26,SUM(AG139:AG165),"N.A.")</f>
        <v>7663.34</v>
      </c>
      <c r="AH138" s="327">
        <f t="shared" ref="AH138" si="144">IF(COUNT(AH139:AH165)=26,SUM(AH139:AH165),"N.A.")</f>
        <v>7722.4800000000005</v>
      </c>
      <c r="AI138" s="327">
        <f t="shared" ref="AI138" si="145">IF(COUNT(AI139:AI165)=26,SUM(AI139:AI165),"N.A.")</f>
        <v>7639.66</v>
      </c>
      <c r="AJ138" s="328">
        <f>+(AI138/AH138-1)*100</f>
        <v>-1.0724534087495297</v>
      </c>
      <c r="AK138" s="542">
        <f>100*((POWER(AI138/Y138,1/($AF$5-$V$5)))-1)</f>
        <v>-0.34876792299577408</v>
      </c>
      <c r="AL138" s="10"/>
    </row>
    <row r="139" spans="1:43" ht="18" customHeight="1" thickBot="1">
      <c r="A139" s="9" t="str">
        <f>+CONCATENATE(C139,"_D4100_PRO")</f>
        <v>BE_D4100_PRO</v>
      </c>
      <c r="B139" s="320" t="s">
        <v>3</v>
      </c>
      <c r="C139" s="320" t="s">
        <v>30</v>
      </c>
      <c r="D139" s="296">
        <v>89.699999999999989</v>
      </c>
      <c r="E139" s="296">
        <v>107.1</v>
      </c>
      <c r="F139" s="296">
        <v>123.60000000000001</v>
      </c>
      <c r="G139" s="296">
        <v>140.80000000000001</v>
      </c>
      <c r="H139" s="296">
        <v>157.5</v>
      </c>
      <c r="I139" s="296">
        <v>166.2</v>
      </c>
      <c r="J139" s="296">
        <v>190.8</v>
      </c>
      <c r="K139" s="296">
        <v>205.57</v>
      </c>
      <c r="L139" s="296">
        <v>223.67000000000002</v>
      </c>
      <c r="M139" s="296">
        <v>209.44</v>
      </c>
      <c r="N139" s="296">
        <v>243.01999999999998</v>
      </c>
      <c r="O139" s="296">
        <v>254.09000000000003</v>
      </c>
      <c r="P139" s="296">
        <v>261.54000000000002</v>
      </c>
      <c r="Q139" s="296">
        <v>298.03000000000003</v>
      </c>
      <c r="R139" s="296">
        <v>324.28999999999996</v>
      </c>
      <c r="S139" s="296">
        <v>308.74</v>
      </c>
      <c r="T139" s="296">
        <v>334.03</v>
      </c>
      <c r="U139" s="296">
        <v>309.77</v>
      </c>
      <c r="V139" s="296">
        <v>306.47000000000003</v>
      </c>
      <c r="W139" s="296">
        <v>311.73</v>
      </c>
      <c r="X139" s="296">
        <v>300.64</v>
      </c>
      <c r="Y139" s="296">
        <v>284.53000000000003</v>
      </c>
      <c r="Z139" s="296">
        <v>263.07</v>
      </c>
      <c r="AA139" s="296">
        <v>229.26</v>
      </c>
      <c r="AB139" s="296">
        <v>210.93</v>
      </c>
      <c r="AC139" s="296">
        <v>246.75</v>
      </c>
      <c r="AD139" s="296">
        <v>278.89999999999998</v>
      </c>
      <c r="AE139" s="296">
        <v>268.17</v>
      </c>
      <c r="AF139" s="296">
        <v>309.10000000000002</v>
      </c>
      <c r="AG139" s="296">
        <v>305.77999999999997</v>
      </c>
      <c r="AH139" s="296">
        <v>322.95999999999998</v>
      </c>
      <c r="AI139" s="296">
        <v>336.63</v>
      </c>
      <c r="AJ139" s="208">
        <f t="shared" ref="AJ139:AJ153" si="146">+(AI139/AH139-1)*100</f>
        <v>4.2327223185533835</v>
      </c>
      <c r="AK139" s="543">
        <f t="shared" ref="AK139:AK153" si="147">100*((POWER(AI139/Y139,1/($AF$5-$V$5)))-1)</f>
        <v>1.695673138613496</v>
      </c>
      <c r="AL139" s="10"/>
      <c r="AM139" s="7"/>
      <c r="AN139" s="95"/>
      <c r="AO139" s="96"/>
      <c r="AP139" s="97"/>
    </row>
    <row r="140" spans="1:43" ht="18" customHeight="1" thickBot="1">
      <c r="A140" s="9" t="str">
        <f t="shared" ref="A140:A165" si="148">+CONCATENATE(C140,"_D4100_PRO")</f>
        <v>BG_D4100_PRO</v>
      </c>
      <c r="B140" s="320" t="s">
        <v>4</v>
      </c>
      <c r="C140" s="320" t="s">
        <v>31</v>
      </c>
      <c r="D140" s="296">
        <v>91.856773658349852</v>
      </c>
      <c r="E140" s="296">
        <v>102.99996809393149</v>
      </c>
      <c r="F140" s="296">
        <v>102.99996809393149</v>
      </c>
      <c r="G140" s="296">
        <v>96.393018952204699</v>
      </c>
      <c r="H140" s="296">
        <v>102.20151872886223</v>
      </c>
      <c r="I140" s="296">
        <v>106.58860315231959</v>
      </c>
      <c r="J140" s="296">
        <v>114.94161189458235</v>
      </c>
      <c r="K140" s="296">
        <v>127.629060047221</v>
      </c>
      <c r="L140" s="296">
        <v>132.07931848637611</v>
      </c>
      <c r="M140" s="296">
        <v>132.8409163422883</v>
      </c>
      <c r="N140" s="296">
        <v>137.5</v>
      </c>
      <c r="O140" s="296">
        <v>161.4</v>
      </c>
      <c r="P140" s="296">
        <v>143.6</v>
      </c>
      <c r="Q140" s="296">
        <v>130.4</v>
      </c>
      <c r="R140" s="296">
        <v>142.20000000000002</v>
      </c>
      <c r="S140" s="296">
        <v>147.69999999999999</v>
      </c>
      <c r="T140" s="296">
        <v>143.30000000000001</v>
      </c>
      <c r="U140" s="296">
        <v>137.76</v>
      </c>
      <c r="V140" s="296">
        <v>131.44999999999999</v>
      </c>
      <c r="W140" s="296">
        <v>139.19999999999999</v>
      </c>
      <c r="X140" s="296">
        <v>145.01</v>
      </c>
      <c r="Y140" s="296">
        <v>127.25</v>
      </c>
      <c r="Z140" s="296">
        <v>131.69</v>
      </c>
      <c r="AA140" s="296">
        <v>129.57999999999998</v>
      </c>
      <c r="AB140" s="296">
        <v>128.36000000000001</v>
      </c>
      <c r="AC140" s="324">
        <v>121.93</v>
      </c>
      <c r="AD140" s="296">
        <v>126.17</v>
      </c>
      <c r="AE140" s="296">
        <v>146.04</v>
      </c>
      <c r="AF140" s="296">
        <v>129.9</v>
      </c>
      <c r="AG140" s="296">
        <v>141.97999999999999</v>
      </c>
      <c r="AH140" s="296">
        <v>146.72999999999999</v>
      </c>
      <c r="AI140" s="296">
        <v>146.31</v>
      </c>
      <c r="AJ140" s="208">
        <f t="shared" si="146"/>
        <v>-0.28624003271313647</v>
      </c>
      <c r="AK140" s="543">
        <f t="shared" si="147"/>
        <v>1.4055259564404565</v>
      </c>
      <c r="AL140" s="10"/>
      <c r="AM140" s="7"/>
      <c r="AN140" s="95"/>
      <c r="AO140" s="96"/>
      <c r="AP140" s="101"/>
    </row>
    <row r="141" spans="1:43" ht="18" customHeight="1" thickBot="1">
      <c r="A141" s="9" t="str">
        <f t="shared" si="148"/>
        <v>CZ_D4100_PRO</v>
      </c>
      <c r="B141" s="320" t="s">
        <v>340</v>
      </c>
      <c r="C141" s="320" t="s">
        <v>32</v>
      </c>
      <c r="D141" s="296">
        <v>30.201239664140495</v>
      </c>
      <c r="E141" s="296">
        <v>31.385602003910712</v>
      </c>
      <c r="F141" s="296">
        <v>30.911857068002625</v>
      </c>
      <c r="G141" s="296">
        <v>30.526939307577297</v>
      </c>
      <c r="H141" s="296">
        <v>32.333091875726879</v>
      </c>
      <c r="I141" s="296">
        <v>30.7934208340256</v>
      </c>
      <c r="J141" s="296">
        <v>34.117710583153361</v>
      </c>
      <c r="K141" s="296">
        <v>51.264047183917612</v>
      </c>
      <c r="L141" s="296">
        <v>99.728692473832893</v>
      </c>
      <c r="M141" s="296">
        <v>97.979066290081434</v>
      </c>
      <c r="N141" s="296">
        <v>64.736168798803803</v>
      </c>
      <c r="O141" s="296">
        <v>85.031832530320671</v>
      </c>
      <c r="P141" s="296">
        <v>105.31</v>
      </c>
      <c r="Q141" s="296">
        <v>111.74000000000001</v>
      </c>
      <c r="R141" s="296">
        <v>118.3</v>
      </c>
      <c r="S141" s="296">
        <v>130.5</v>
      </c>
      <c r="T141" s="296">
        <v>158.69999999999999</v>
      </c>
      <c r="U141" s="296">
        <v>179.3</v>
      </c>
      <c r="V141" s="296">
        <v>169.19</v>
      </c>
      <c r="W141" s="296">
        <v>187.34</v>
      </c>
      <c r="X141" s="296">
        <v>171.22</v>
      </c>
      <c r="Y141" s="296">
        <v>163.41999999999999</v>
      </c>
      <c r="Z141" s="296">
        <v>167.51</v>
      </c>
      <c r="AA141" s="296">
        <v>147.41</v>
      </c>
      <c r="AB141" s="296">
        <v>169.37</v>
      </c>
      <c r="AC141" s="296">
        <v>167.76</v>
      </c>
      <c r="AD141" s="296">
        <v>175.85</v>
      </c>
      <c r="AE141" s="296">
        <v>173.81</v>
      </c>
      <c r="AF141" s="296">
        <v>173.36</v>
      </c>
      <c r="AG141" s="296">
        <v>182.9</v>
      </c>
      <c r="AH141" s="296">
        <v>170.59</v>
      </c>
      <c r="AI141" s="296">
        <v>170.91</v>
      </c>
      <c r="AJ141" s="208">
        <f t="shared" si="146"/>
        <v>0.18758426636964476</v>
      </c>
      <c r="AK141" s="543">
        <f t="shared" si="147"/>
        <v>0.44914090982337562</v>
      </c>
      <c r="AL141" s="10"/>
      <c r="AM141" s="7"/>
      <c r="AN141" s="95"/>
      <c r="AO141" s="96"/>
      <c r="AP141" s="97"/>
    </row>
    <row r="142" spans="1:43" ht="18" customHeight="1" thickBot="1">
      <c r="A142" s="9" t="str">
        <f t="shared" si="148"/>
        <v>DK_D4100_PRO</v>
      </c>
      <c r="B142" s="320" t="s">
        <v>5</v>
      </c>
      <c r="C142" s="320" t="s">
        <v>33</v>
      </c>
      <c r="D142" s="296">
        <v>77</v>
      </c>
      <c r="E142" s="296">
        <v>81</v>
      </c>
      <c r="F142" s="296">
        <v>84</v>
      </c>
      <c r="G142" s="296">
        <v>81</v>
      </c>
      <c r="H142" s="296">
        <v>83</v>
      </c>
      <c r="I142" s="296">
        <v>87</v>
      </c>
      <c r="J142" s="296">
        <v>81</v>
      </c>
      <c r="K142" s="296">
        <v>79</v>
      </c>
      <c r="L142" s="296">
        <v>82</v>
      </c>
      <c r="M142" s="296">
        <v>83</v>
      </c>
      <c r="N142" s="296">
        <v>87</v>
      </c>
      <c r="O142" s="296">
        <v>85.7</v>
      </c>
      <c r="P142" s="296">
        <v>92.7</v>
      </c>
      <c r="Q142" s="296">
        <v>99.8</v>
      </c>
      <c r="R142" s="296">
        <v>107</v>
      </c>
      <c r="S142" s="296">
        <v>103.6</v>
      </c>
      <c r="T142" s="296">
        <v>110.1</v>
      </c>
      <c r="U142" s="296">
        <v>111.1</v>
      </c>
      <c r="V142" s="296">
        <v>110.89999999999999</v>
      </c>
      <c r="W142" s="296">
        <v>109</v>
      </c>
      <c r="X142" s="296">
        <v>105.4</v>
      </c>
      <c r="Y142" s="296">
        <v>108.7</v>
      </c>
      <c r="Z142" s="296">
        <v>110.6</v>
      </c>
      <c r="AA142" s="296">
        <v>103.69999999999999</v>
      </c>
      <c r="AB142" s="296">
        <v>107.80000000000001</v>
      </c>
      <c r="AC142" s="296">
        <v>111.89999999999999</v>
      </c>
      <c r="AD142" s="296">
        <v>114.1</v>
      </c>
      <c r="AE142" s="296">
        <v>112.3</v>
      </c>
      <c r="AF142" s="296">
        <v>106</v>
      </c>
      <c r="AG142" s="296">
        <v>89.5</v>
      </c>
      <c r="AH142" s="296">
        <v>98.4</v>
      </c>
      <c r="AI142" s="296">
        <v>95.6</v>
      </c>
      <c r="AJ142" s="208">
        <f t="shared" si="146"/>
        <v>-2.8455284552845628</v>
      </c>
      <c r="AK142" s="543">
        <f t="shared" si="147"/>
        <v>-1.2759792080997756</v>
      </c>
      <c r="AL142" s="10"/>
      <c r="AM142" s="7"/>
      <c r="AN142" s="95"/>
      <c r="AO142" s="96"/>
      <c r="AP142" s="97"/>
    </row>
    <row r="143" spans="1:43" ht="18" customHeight="1" thickBot="1">
      <c r="A143" s="9" t="str">
        <f t="shared" si="148"/>
        <v>DE_D4100_PRO</v>
      </c>
      <c r="B143" s="320" t="s">
        <v>28</v>
      </c>
      <c r="C143" s="320" t="s">
        <v>34</v>
      </c>
      <c r="D143" s="296">
        <v>1046.9000000000001</v>
      </c>
      <c r="E143" s="296">
        <v>1173.9000000000001</v>
      </c>
      <c r="F143" s="296">
        <v>1173.9000000000001</v>
      </c>
      <c r="G143" s="296">
        <v>1098.5999999999999</v>
      </c>
      <c r="H143" s="296">
        <v>1164.8</v>
      </c>
      <c r="I143" s="296">
        <v>1214.8000000000002</v>
      </c>
      <c r="J143" s="296">
        <v>1310</v>
      </c>
      <c r="K143" s="296">
        <v>1454.6000000000001</v>
      </c>
      <c r="L143" s="296">
        <v>1505.32</v>
      </c>
      <c r="M143" s="296">
        <v>1514</v>
      </c>
      <c r="N143" s="296">
        <v>1567.1000000000001</v>
      </c>
      <c r="O143" s="296">
        <v>1562.34</v>
      </c>
      <c r="P143" s="296">
        <v>1593.57</v>
      </c>
      <c r="Q143" s="296">
        <v>1621.6</v>
      </c>
      <c r="R143" s="296">
        <v>1628.08</v>
      </c>
      <c r="S143" s="296">
        <v>1719.48</v>
      </c>
      <c r="T143" s="296">
        <v>1827.92</v>
      </c>
      <c r="U143" s="296">
        <v>1902.15</v>
      </c>
      <c r="V143" s="296">
        <v>1887.2800000000002</v>
      </c>
      <c r="W143" s="296">
        <v>1855.98</v>
      </c>
      <c r="X143" s="296">
        <v>1894.82</v>
      </c>
      <c r="Y143" s="296">
        <v>1913.08</v>
      </c>
      <c r="Z143" s="296">
        <v>1871.56</v>
      </c>
      <c r="AA143" s="321">
        <v>1879.43</v>
      </c>
      <c r="AB143" s="296">
        <v>1871.81</v>
      </c>
      <c r="AC143" s="296">
        <v>1930.8000000000002</v>
      </c>
      <c r="AD143" s="296">
        <v>1951.21</v>
      </c>
      <c r="AE143" s="296">
        <v>1898.66</v>
      </c>
      <c r="AF143" s="296">
        <v>1889.56</v>
      </c>
      <c r="AG143" s="296">
        <v>1864.18</v>
      </c>
      <c r="AH143" s="296">
        <v>1829.67</v>
      </c>
      <c r="AI143" s="296">
        <v>1752.05</v>
      </c>
      <c r="AJ143" s="208">
        <f t="shared" si="146"/>
        <v>-4.242295058671786</v>
      </c>
      <c r="AK143" s="543">
        <f t="shared" si="147"/>
        <v>-0.87542541846307165</v>
      </c>
      <c r="AL143" s="10"/>
      <c r="AM143" s="7"/>
      <c r="AN143" s="95"/>
      <c r="AO143" s="96"/>
      <c r="AP143" s="97"/>
    </row>
    <row r="144" spans="1:43" ht="18" customHeight="1" thickBot="1">
      <c r="A144" s="9" t="str">
        <f t="shared" si="148"/>
        <v>EE_D4100_PRO</v>
      </c>
      <c r="B144" s="320" t="s">
        <v>6</v>
      </c>
      <c r="C144" s="320" t="s">
        <v>35</v>
      </c>
      <c r="D144" s="296">
        <v>17.612643678160914</v>
      </c>
      <c r="E144" s="296">
        <v>18.527586206896547</v>
      </c>
      <c r="F144" s="296">
        <v>19.213793103448271</v>
      </c>
      <c r="G144" s="296">
        <v>18.527586206896547</v>
      </c>
      <c r="H144" s="296">
        <v>18.985057471264366</v>
      </c>
      <c r="I144" s="296">
        <v>19.899999999999999</v>
      </c>
      <c r="J144" s="296">
        <v>19.600000000000001</v>
      </c>
      <c r="K144" s="296">
        <v>25</v>
      </c>
      <c r="L144" s="296">
        <v>20.3</v>
      </c>
      <c r="M144" s="296">
        <v>24.7</v>
      </c>
      <c r="N144" s="296">
        <v>22.200000000000003</v>
      </c>
      <c r="O144" s="296">
        <v>24.8</v>
      </c>
      <c r="P144" s="296">
        <v>27</v>
      </c>
      <c r="Q144" s="296">
        <v>28.200000000000003</v>
      </c>
      <c r="R144" s="296">
        <v>29.7</v>
      </c>
      <c r="S144" s="296">
        <v>33</v>
      </c>
      <c r="T144" s="296">
        <v>35.200000000000003</v>
      </c>
      <c r="U144" s="296">
        <v>36.1</v>
      </c>
      <c r="V144" s="296">
        <v>35.5</v>
      </c>
      <c r="W144" s="296">
        <v>37.5</v>
      </c>
      <c r="X144" s="296">
        <v>42.4</v>
      </c>
      <c r="Y144" s="296">
        <v>41.85</v>
      </c>
      <c r="Z144" s="296">
        <v>39.14</v>
      </c>
      <c r="AA144" s="296">
        <v>38.760000000000005</v>
      </c>
      <c r="AB144" s="296">
        <v>37.299999999999997</v>
      </c>
      <c r="AC144" s="296">
        <v>38.1</v>
      </c>
      <c r="AD144" s="296">
        <v>39.47</v>
      </c>
      <c r="AE144" s="324">
        <v>40</v>
      </c>
      <c r="AF144" s="324">
        <v>39.46</v>
      </c>
      <c r="AG144" s="324">
        <v>38.89</v>
      </c>
      <c r="AH144" s="324">
        <v>39.630000000000003</v>
      </c>
      <c r="AI144" s="324">
        <v>38.44</v>
      </c>
      <c r="AJ144" s="208">
        <f t="shared" si="146"/>
        <v>-3.0027756749937073</v>
      </c>
      <c r="AK144" s="543">
        <f t="shared" si="147"/>
        <v>-0.84633041647864671</v>
      </c>
      <c r="AL144" s="10"/>
      <c r="AM144" s="7"/>
      <c r="AN144" s="95"/>
      <c r="AO144" s="96"/>
      <c r="AP144" s="97"/>
    </row>
    <row r="145" spans="1:42" ht="18" customHeight="1" thickBot="1">
      <c r="A145" s="9" t="str">
        <f t="shared" si="148"/>
        <v>IE_D4100_PRO</v>
      </c>
      <c r="B145" s="320" t="s">
        <v>7</v>
      </c>
      <c r="C145" s="320" t="s">
        <v>36</v>
      </c>
      <c r="D145" s="296">
        <v>16.451761292134485</v>
      </c>
      <c r="E145" s="296">
        <v>15.839190594339534</v>
      </c>
      <c r="F145" s="296">
        <v>16.375307484066955</v>
      </c>
      <c r="G145" s="296">
        <v>21.176352811136727</v>
      </c>
      <c r="H145" s="296">
        <v>21.897615579320121</v>
      </c>
      <c r="I145" s="296">
        <v>24.3</v>
      </c>
      <c r="J145" s="296">
        <v>25.5</v>
      </c>
      <c r="K145" s="296">
        <v>25.468514683389113</v>
      </c>
      <c r="L145" s="296">
        <v>23.399796863560788</v>
      </c>
      <c r="M145" s="296">
        <v>23.592798553056817</v>
      </c>
      <c r="N145" s="296">
        <v>25.1</v>
      </c>
      <c r="O145" s="296">
        <v>22</v>
      </c>
      <c r="P145" s="296">
        <v>23.2</v>
      </c>
      <c r="Q145" s="296">
        <v>22.2</v>
      </c>
      <c r="R145" s="296">
        <v>17</v>
      </c>
      <c r="S145" s="296">
        <v>20.8</v>
      </c>
      <c r="T145" s="296">
        <v>21.36</v>
      </c>
      <c r="U145" s="296">
        <v>22.42</v>
      </c>
      <c r="V145" s="296">
        <v>10.59</v>
      </c>
      <c r="W145" s="296">
        <v>12</v>
      </c>
      <c r="X145" s="296">
        <v>13.46</v>
      </c>
      <c r="Y145" s="296">
        <v>13.46</v>
      </c>
      <c r="Z145" s="296">
        <v>9.66</v>
      </c>
      <c r="AA145" s="296">
        <v>9.66</v>
      </c>
      <c r="AB145" s="324">
        <v>9.66</v>
      </c>
      <c r="AC145" s="324">
        <v>9.66</v>
      </c>
      <c r="AD145" s="324">
        <v>8.8000000000000007</v>
      </c>
      <c r="AE145" s="296">
        <v>16.600000000000001</v>
      </c>
      <c r="AF145" s="296">
        <v>18.5</v>
      </c>
      <c r="AG145" s="296">
        <v>15.5</v>
      </c>
      <c r="AH145" s="296">
        <v>17.8</v>
      </c>
      <c r="AI145" s="296">
        <v>17.8</v>
      </c>
      <c r="AJ145" s="208">
        <f t="shared" si="146"/>
        <v>0</v>
      </c>
      <c r="AK145" s="543">
        <f t="shared" si="147"/>
        <v>2.8341811584723153</v>
      </c>
      <c r="AL145" s="10"/>
      <c r="AM145" s="7"/>
      <c r="AN145" s="95"/>
      <c r="AO145" s="111"/>
      <c r="AP145" s="97"/>
    </row>
    <row r="146" spans="1:42" ht="18" customHeight="1" thickBot="1">
      <c r="A146" s="9" t="str">
        <f t="shared" si="148"/>
        <v>EL_D4100_PRO</v>
      </c>
      <c r="B146" s="320" t="s">
        <v>8</v>
      </c>
      <c r="C146" s="320" t="s">
        <v>37</v>
      </c>
      <c r="D146" s="296">
        <v>74.5</v>
      </c>
      <c r="E146" s="296">
        <v>74.899999999999991</v>
      </c>
      <c r="F146" s="296">
        <v>75.599999999999994</v>
      </c>
      <c r="G146" s="296">
        <v>74.599999999999994</v>
      </c>
      <c r="H146" s="296">
        <v>99.5</v>
      </c>
      <c r="I146" s="296">
        <v>108.3</v>
      </c>
      <c r="J146" s="296">
        <v>113.3</v>
      </c>
      <c r="K146" s="296">
        <v>88.7</v>
      </c>
      <c r="L146" s="296">
        <v>98.1</v>
      </c>
      <c r="M146" s="296">
        <v>95.5</v>
      </c>
      <c r="N146" s="296">
        <v>101.2</v>
      </c>
      <c r="O146" s="296">
        <v>99.1</v>
      </c>
      <c r="P146" s="296">
        <v>105.69999999999999</v>
      </c>
      <c r="Q146" s="296">
        <v>111.7</v>
      </c>
      <c r="R146" s="296">
        <v>136.5</v>
      </c>
      <c r="S146" s="296">
        <v>106.5</v>
      </c>
      <c r="T146" s="296">
        <v>118.19999999999999</v>
      </c>
      <c r="U146" s="296">
        <v>139.70000000000002</v>
      </c>
      <c r="V146" s="296">
        <v>138.6</v>
      </c>
      <c r="W146" s="296">
        <v>132.5</v>
      </c>
      <c r="X146" s="296">
        <v>130</v>
      </c>
      <c r="Y146" s="296">
        <v>125.1</v>
      </c>
      <c r="Z146" s="296">
        <v>124.3</v>
      </c>
      <c r="AA146" s="296">
        <v>127.30000000000001</v>
      </c>
      <c r="AB146" s="296">
        <v>144</v>
      </c>
      <c r="AC146" s="296">
        <v>153.19999999999999</v>
      </c>
      <c r="AD146" s="296">
        <v>168.7</v>
      </c>
      <c r="AE146" s="296">
        <v>180.4</v>
      </c>
      <c r="AF146" s="296">
        <v>197.1</v>
      </c>
      <c r="AG146" s="296">
        <v>214.55</v>
      </c>
      <c r="AH146" s="296">
        <v>226.35</v>
      </c>
      <c r="AI146" s="296">
        <v>234.09</v>
      </c>
      <c r="AJ146" s="208">
        <f t="shared" si="146"/>
        <v>3.4194831013916627</v>
      </c>
      <c r="AK146" s="543">
        <f t="shared" si="147"/>
        <v>6.4663965406003943</v>
      </c>
      <c r="AL146" s="10"/>
      <c r="AM146" s="7"/>
      <c r="AN146" s="95"/>
      <c r="AO146" s="96"/>
      <c r="AP146" s="97"/>
    </row>
    <row r="147" spans="1:42" ht="18" customHeight="1" thickBot="1">
      <c r="A147" s="9" t="str">
        <f t="shared" si="148"/>
        <v>ES_D4100_PRO</v>
      </c>
      <c r="B147" s="320" t="s">
        <v>9</v>
      </c>
      <c r="C147" s="320" t="s">
        <v>38</v>
      </c>
      <c r="D147" s="296">
        <v>268.70000000000005</v>
      </c>
      <c r="E147" s="296">
        <v>311</v>
      </c>
      <c r="F147" s="296">
        <v>323.89999999999998</v>
      </c>
      <c r="G147" s="296">
        <v>344.4</v>
      </c>
      <c r="H147" s="296">
        <v>363.6</v>
      </c>
      <c r="I147" s="296">
        <v>423.5</v>
      </c>
      <c r="J147" s="296">
        <v>439.8</v>
      </c>
      <c r="K147" s="296">
        <v>472.8</v>
      </c>
      <c r="L147" s="296">
        <v>530.5</v>
      </c>
      <c r="M147" s="296">
        <v>550.79999999999995</v>
      </c>
      <c r="N147" s="296">
        <v>565.90000000000009</v>
      </c>
      <c r="O147" s="296">
        <v>588.69000000000005</v>
      </c>
      <c r="P147" s="296">
        <v>585.25</v>
      </c>
      <c r="Q147" s="296">
        <v>683.46</v>
      </c>
      <c r="R147" s="296">
        <v>733.85</v>
      </c>
      <c r="S147" s="296">
        <v>741.61</v>
      </c>
      <c r="T147" s="296">
        <v>764.31</v>
      </c>
      <c r="U147" s="296">
        <v>779.18</v>
      </c>
      <c r="V147" s="296">
        <v>767.9</v>
      </c>
      <c r="W147" s="296">
        <v>761.90000000000009</v>
      </c>
      <c r="X147" s="296">
        <v>760.8</v>
      </c>
      <c r="Y147" s="324">
        <v>788.40000000000009</v>
      </c>
      <c r="Z147" s="324">
        <v>791.76</v>
      </c>
      <c r="AA147" s="324">
        <v>796.61500000000001</v>
      </c>
      <c r="AB147" s="324">
        <v>801.47</v>
      </c>
      <c r="AC147" s="296">
        <v>880.09</v>
      </c>
      <c r="AD147" s="296">
        <v>1005.08</v>
      </c>
      <c r="AE147" s="324">
        <v>1022.4</v>
      </c>
      <c r="AF147" s="324">
        <v>1021.87</v>
      </c>
      <c r="AG147" s="324">
        <v>957.12</v>
      </c>
      <c r="AH147" s="324">
        <v>903.28</v>
      </c>
      <c r="AI147" s="324">
        <v>981.68</v>
      </c>
      <c r="AJ147" s="208">
        <f t="shared" si="146"/>
        <v>8.6794792312461233</v>
      </c>
      <c r="AK147" s="543">
        <f t="shared" si="147"/>
        <v>2.2168122256731371</v>
      </c>
      <c r="AL147" s="10"/>
      <c r="AM147" s="7"/>
      <c r="AN147" s="95"/>
      <c r="AO147" s="99"/>
      <c r="AP147" s="99"/>
    </row>
    <row r="148" spans="1:42" ht="18" customHeight="1" thickBot="1">
      <c r="A148" s="9" t="str">
        <f t="shared" si="148"/>
        <v>FR_D4100_PRO</v>
      </c>
      <c r="B148" s="320" t="s">
        <v>10</v>
      </c>
      <c r="C148" s="320" t="s">
        <v>39</v>
      </c>
      <c r="D148" s="296">
        <v>951</v>
      </c>
      <c r="E148" s="296">
        <v>976</v>
      </c>
      <c r="F148" s="296">
        <v>1028</v>
      </c>
      <c r="G148" s="296">
        <v>1045</v>
      </c>
      <c r="H148" s="296">
        <v>1079</v>
      </c>
      <c r="I148" s="296">
        <v>1110.78</v>
      </c>
      <c r="J148" s="296">
        <v>1114.05</v>
      </c>
      <c r="K148" s="296">
        <v>1169</v>
      </c>
      <c r="L148" s="296">
        <v>1219</v>
      </c>
      <c r="M148" s="296">
        <v>1283</v>
      </c>
      <c r="N148" s="296">
        <v>1336.5</v>
      </c>
      <c r="O148" s="296">
        <v>1389.25</v>
      </c>
      <c r="P148" s="296">
        <v>1429.73</v>
      </c>
      <c r="Q148" s="296">
        <v>1501.76</v>
      </c>
      <c r="R148" s="296">
        <v>1501.76</v>
      </c>
      <c r="S148" s="296">
        <v>1523.88</v>
      </c>
      <c r="T148" s="296">
        <v>1550.94</v>
      </c>
      <c r="U148" s="296">
        <v>1572.52</v>
      </c>
      <c r="V148" s="296">
        <v>1591.5</v>
      </c>
      <c r="W148" s="296">
        <v>1619.5300000000002</v>
      </c>
      <c r="X148" s="296">
        <v>1688.57</v>
      </c>
      <c r="Y148" s="296">
        <v>1700.9</v>
      </c>
      <c r="Z148" s="296">
        <v>1704.1100000000001</v>
      </c>
      <c r="AA148" s="296">
        <v>1702.73</v>
      </c>
      <c r="AB148" s="296">
        <v>1628.7</v>
      </c>
      <c r="AC148" s="296">
        <v>1565.2799999999997</v>
      </c>
      <c r="AD148" s="296">
        <v>1472.05</v>
      </c>
      <c r="AE148" s="296">
        <v>1449.7</v>
      </c>
      <c r="AF148" s="296">
        <v>1453.26</v>
      </c>
      <c r="AG148" s="296">
        <v>1333.01</v>
      </c>
      <c r="AH148" s="296">
        <v>1372.07</v>
      </c>
      <c r="AI148" s="296">
        <v>1293.31</v>
      </c>
      <c r="AJ148" s="208">
        <f t="shared" si="146"/>
        <v>-5.7402319123659895</v>
      </c>
      <c r="AK148" s="543">
        <f t="shared" si="147"/>
        <v>-2.7023422864740354</v>
      </c>
      <c r="AL148" s="10"/>
      <c r="AM148" s="7"/>
      <c r="AN148" s="95"/>
      <c r="AO148" s="96"/>
      <c r="AP148" s="97"/>
    </row>
    <row r="149" spans="1:42" ht="18" customHeight="1" thickBot="1">
      <c r="A149" s="9" t="str">
        <f t="shared" si="148"/>
        <v>HR_D4100_PRO</v>
      </c>
      <c r="B149" s="320" t="s">
        <v>11</v>
      </c>
      <c r="C149" s="320" t="s">
        <v>40</v>
      </c>
      <c r="D149" s="296">
        <v>41.228520710059172</v>
      </c>
      <c r="E149" s="296">
        <v>42.845325443786983</v>
      </c>
      <c r="F149" s="296">
        <v>42.19860355029585</v>
      </c>
      <c r="G149" s="296">
        <v>41.673142011834308</v>
      </c>
      <c r="H149" s="296">
        <v>44.138769230769221</v>
      </c>
      <c r="I149" s="296">
        <v>42.036923076923067</v>
      </c>
      <c r="J149" s="296">
        <v>51.277798408488053</v>
      </c>
      <c r="K149" s="296">
        <v>53.995702917771872</v>
      </c>
      <c r="L149" s="296">
        <v>54.539283819628643</v>
      </c>
      <c r="M149" s="296">
        <v>58.706737400530507</v>
      </c>
      <c r="N149" s="296">
        <v>71.390291777188324</v>
      </c>
      <c r="O149" s="296">
        <v>77.913262599469505</v>
      </c>
      <c r="P149" s="296">
        <v>74.47058355437666</v>
      </c>
      <c r="Q149" s="296">
        <v>71.625843501326258</v>
      </c>
      <c r="R149" s="296">
        <v>68.31</v>
      </c>
      <c r="S149" s="296">
        <v>71.460000000000008</v>
      </c>
      <c r="T149" s="296">
        <v>74.41</v>
      </c>
      <c r="U149" s="296">
        <v>78.64</v>
      </c>
      <c r="V149" s="296">
        <v>81.289999999999992</v>
      </c>
      <c r="W149" s="296">
        <v>82.08</v>
      </c>
      <c r="X149" s="296">
        <v>78.47999999999999</v>
      </c>
      <c r="Y149" s="296">
        <v>81.94</v>
      </c>
      <c r="Z149" s="296">
        <v>81.47</v>
      </c>
      <c r="AA149" s="296">
        <v>73.98</v>
      </c>
      <c r="AB149" s="296">
        <v>71.52</v>
      </c>
      <c r="AC149" s="324">
        <v>84.97</v>
      </c>
      <c r="AD149" s="324">
        <v>90.38</v>
      </c>
      <c r="AE149" s="324">
        <v>85.960000000000008</v>
      </c>
      <c r="AF149" s="324">
        <v>96.1</v>
      </c>
      <c r="AG149" s="324">
        <v>94.72</v>
      </c>
      <c r="AH149" s="324">
        <v>89.52</v>
      </c>
      <c r="AI149" s="324">
        <v>89.52</v>
      </c>
      <c r="AJ149" s="208">
        <f t="shared" si="146"/>
        <v>0</v>
      </c>
      <c r="AK149" s="543">
        <f t="shared" si="147"/>
        <v>0.88867338152494035</v>
      </c>
      <c r="AL149" s="10"/>
      <c r="AM149" s="7"/>
      <c r="AN149" s="95"/>
      <c r="AO149" s="96"/>
      <c r="AP149" s="97"/>
    </row>
    <row r="150" spans="1:42" ht="18" customHeight="1" thickBot="1">
      <c r="A150" s="9" t="str">
        <f t="shared" si="148"/>
        <v>IT_D4100_PRO</v>
      </c>
      <c r="B150" s="320" t="s">
        <v>12</v>
      </c>
      <c r="C150" s="320" t="s">
        <v>41</v>
      </c>
      <c r="D150" s="296">
        <v>188.79999999999998</v>
      </c>
      <c r="E150" s="296">
        <v>200.89999999999998</v>
      </c>
      <c r="F150" s="296">
        <v>179.1</v>
      </c>
      <c r="G150" s="296">
        <v>176.9</v>
      </c>
      <c r="H150" s="296">
        <v>196.29999999999998</v>
      </c>
      <c r="I150" s="296">
        <v>243.8</v>
      </c>
      <c r="J150" s="296">
        <v>241</v>
      </c>
      <c r="K150" s="296">
        <v>234</v>
      </c>
      <c r="L150" s="296">
        <v>294</v>
      </c>
      <c r="M150" s="296">
        <v>281.36</v>
      </c>
      <c r="N150" s="296">
        <v>275.85000000000002</v>
      </c>
      <c r="O150" s="296">
        <v>271.90000000000003</v>
      </c>
      <c r="P150" s="296">
        <v>264.44</v>
      </c>
      <c r="Q150" s="296">
        <v>258.33999999999997</v>
      </c>
      <c r="R150" s="296">
        <v>264.91000000000003</v>
      </c>
      <c r="S150" s="296">
        <v>292.49</v>
      </c>
      <c r="T150" s="296">
        <v>301.45999999999998</v>
      </c>
      <c r="U150" s="296">
        <v>304.39</v>
      </c>
      <c r="V150" s="296">
        <v>306.08</v>
      </c>
      <c r="W150" s="296">
        <v>295.26</v>
      </c>
      <c r="X150" s="296">
        <v>310.89000000000004</v>
      </c>
      <c r="Y150" s="296">
        <v>323.70999999999998</v>
      </c>
      <c r="Z150" s="296">
        <v>328.98</v>
      </c>
      <c r="AA150" s="296">
        <v>317.91000000000003</v>
      </c>
      <c r="AB150" s="296">
        <v>315.08000000000004</v>
      </c>
      <c r="AC150" s="296">
        <v>323.45</v>
      </c>
      <c r="AD150" s="296">
        <v>315.89999999999998</v>
      </c>
      <c r="AE150" s="296">
        <v>325.01</v>
      </c>
      <c r="AF150" s="296">
        <v>275.98</v>
      </c>
      <c r="AG150" s="296">
        <v>252.8</v>
      </c>
      <c r="AH150" s="296">
        <v>278.76</v>
      </c>
      <c r="AI150" s="296">
        <v>280.41000000000003</v>
      </c>
      <c r="AJ150" s="208">
        <f t="shared" si="146"/>
        <v>0.59190701678863977</v>
      </c>
      <c r="AK150" s="543">
        <f t="shared" si="147"/>
        <v>-1.4256917294029892</v>
      </c>
      <c r="AL150" s="10"/>
      <c r="AM150" s="7"/>
      <c r="AN150" s="95"/>
      <c r="AO150" s="96"/>
      <c r="AP150" s="97"/>
    </row>
    <row r="151" spans="1:42" ht="18" customHeight="1" thickBot="1">
      <c r="A151" s="9" t="str">
        <f t="shared" si="148"/>
        <v>CY_D4100_PRO</v>
      </c>
      <c r="B151" s="320" t="s">
        <v>13</v>
      </c>
      <c r="C151" s="320" t="s">
        <v>42</v>
      </c>
      <c r="D151" s="296">
        <v>7.7166666666666677</v>
      </c>
      <c r="E151" s="296">
        <v>7.7166666666666677</v>
      </c>
      <c r="F151" s="296">
        <v>7.7166666666666677</v>
      </c>
      <c r="G151" s="296">
        <v>7.7166666666666677</v>
      </c>
      <c r="H151" s="296">
        <v>7.7166666666666677</v>
      </c>
      <c r="I151" s="296">
        <v>7.7166666666666677</v>
      </c>
      <c r="J151" s="296">
        <v>7.7166666666666677</v>
      </c>
      <c r="K151" s="296">
        <v>7.7166666666666677</v>
      </c>
      <c r="L151" s="296">
        <v>7.7166666666666677</v>
      </c>
      <c r="M151" s="296">
        <v>7.7166666666666677</v>
      </c>
      <c r="N151" s="296">
        <v>7.7166666666666677</v>
      </c>
      <c r="O151" s="296">
        <v>7.7166666666666677</v>
      </c>
      <c r="P151" s="296">
        <v>7.7166666666666677</v>
      </c>
      <c r="Q151" s="296">
        <v>7.7166666666666677</v>
      </c>
      <c r="R151" s="296">
        <v>8.1100000000000012</v>
      </c>
      <c r="S151" s="296">
        <v>5.97</v>
      </c>
      <c r="T151" s="296">
        <v>9.07</v>
      </c>
      <c r="U151" s="296">
        <v>8.5299999999999994</v>
      </c>
      <c r="V151" s="296">
        <v>7.98</v>
      </c>
      <c r="W151" s="296">
        <v>8.9499999999999993</v>
      </c>
      <c r="X151" s="296">
        <v>9.59</v>
      </c>
      <c r="Y151" s="296">
        <v>8.44</v>
      </c>
      <c r="Z151" s="296">
        <v>8.7099999999999991</v>
      </c>
      <c r="AA151" s="296">
        <v>8.43</v>
      </c>
      <c r="AB151" s="296">
        <v>9.24</v>
      </c>
      <c r="AC151" s="296">
        <v>9.2999999999999989</v>
      </c>
      <c r="AD151" s="296">
        <v>11.059999999999999</v>
      </c>
      <c r="AE151" s="296">
        <v>11.22</v>
      </c>
      <c r="AF151" s="296">
        <v>11.6</v>
      </c>
      <c r="AG151" s="296">
        <v>12.08</v>
      </c>
      <c r="AH151" s="296">
        <v>13.29</v>
      </c>
      <c r="AI151" s="296">
        <v>13.1</v>
      </c>
      <c r="AJ151" s="208">
        <f t="shared" si="146"/>
        <v>-1.4296463506395796</v>
      </c>
      <c r="AK151" s="543">
        <f t="shared" si="147"/>
        <v>4.4943683064156525</v>
      </c>
      <c r="AL151" s="10"/>
      <c r="AM151" s="7"/>
      <c r="AN151" s="95"/>
      <c r="AO151" s="96"/>
      <c r="AP151" s="97"/>
    </row>
    <row r="152" spans="1:42" ht="18" customHeight="1" thickBot="1">
      <c r="A152" s="9" t="str">
        <f t="shared" si="148"/>
        <v>LV_D4100_PRO</v>
      </c>
      <c r="B152" s="320" t="s">
        <v>14</v>
      </c>
      <c r="C152" s="320" t="s">
        <v>43</v>
      </c>
      <c r="D152" s="296">
        <v>32.876833135156559</v>
      </c>
      <c r="E152" s="296">
        <v>34.584720570749113</v>
      </c>
      <c r="F152" s="296">
        <v>35.865636147443524</v>
      </c>
      <c r="G152" s="296">
        <v>34.584720570749113</v>
      </c>
      <c r="H152" s="296">
        <v>35.438664288545382</v>
      </c>
      <c r="I152" s="296">
        <v>37.146551724137929</v>
      </c>
      <c r="J152" s="296">
        <v>36.068103448275863</v>
      </c>
      <c r="K152" s="296">
        <v>36.068103448275863</v>
      </c>
      <c r="L152" s="296">
        <v>38.824137931034478</v>
      </c>
      <c r="M152" s="296">
        <v>41.699999999999996</v>
      </c>
      <c r="N152" s="296">
        <v>41.6</v>
      </c>
      <c r="O152" s="296">
        <v>51</v>
      </c>
      <c r="P152" s="296">
        <v>51.099999999999994</v>
      </c>
      <c r="Q152" s="296">
        <v>54.1</v>
      </c>
      <c r="R152" s="296">
        <v>34.61</v>
      </c>
      <c r="S152" s="296">
        <v>41.49</v>
      </c>
      <c r="T152" s="296">
        <v>43.66</v>
      </c>
      <c r="U152" s="296">
        <v>45.51</v>
      </c>
      <c r="V152" s="296">
        <v>42.989999999999995</v>
      </c>
      <c r="W152" s="296">
        <v>40.31</v>
      </c>
      <c r="X152" s="296">
        <v>41.38</v>
      </c>
      <c r="Y152" s="296">
        <v>36.909999999999997</v>
      </c>
      <c r="Z152" s="296">
        <v>36.79</v>
      </c>
      <c r="AA152" s="296">
        <v>37.32</v>
      </c>
      <c r="AB152" s="296">
        <v>37.74</v>
      </c>
      <c r="AC152" s="324">
        <v>40.989999999999995</v>
      </c>
      <c r="AD152" s="324">
        <v>42.4</v>
      </c>
      <c r="AE152" s="296">
        <v>39.409999999999997</v>
      </c>
      <c r="AF152" s="296">
        <v>37.6</v>
      </c>
      <c r="AG152" s="296">
        <v>37.53</v>
      </c>
      <c r="AH152" s="296">
        <v>38</v>
      </c>
      <c r="AI152" s="296">
        <v>39.17</v>
      </c>
      <c r="AJ152" s="208">
        <f t="shared" si="146"/>
        <v>3.0789473684210478</v>
      </c>
      <c r="AK152" s="543">
        <f t="shared" si="147"/>
        <v>0.59605569076115472</v>
      </c>
      <c r="AL152" s="10"/>
      <c r="AM152" s="7"/>
      <c r="AN152" s="95"/>
      <c r="AO152" s="99"/>
      <c r="AP152" s="99"/>
    </row>
    <row r="153" spans="1:42" ht="18" customHeight="1" thickBot="1">
      <c r="A153" s="9" t="str">
        <f t="shared" si="148"/>
        <v>LT_D4100_PRO</v>
      </c>
      <c r="B153" s="320" t="s">
        <v>15</v>
      </c>
      <c r="C153" s="320" t="s">
        <v>44</v>
      </c>
      <c r="D153" s="296">
        <v>27.4367816091954</v>
      </c>
      <c r="E153" s="296">
        <v>28.862068965517242</v>
      </c>
      <c r="F153" s="296">
        <v>29.931034482758623</v>
      </c>
      <c r="G153" s="296">
        <v>28.862068965517242</v>
      </c>
      <c r="H153" s="296">
        <v>29.574712643678161</v>
      </c>
      <c r="I153" s="296">
        <v>31</v>
      </c>
      <c r="J153" s="296">
        <v>30.1</v>
      </c>
      <c r="K153" s="296">
        <v>30.1</v>
      </c>
      <c r="L153" s="296">
        <v>32.4</v>
      </c>
      <c r="M153" s="296">
        <v>34.799999999999997</v>
      </c>
      <c r="N153" s="296">
        <v>32.5</v>
      </c>
      <c r="O153" s="296">
        <v>36.799999999999997</v>
      </c>
      <c r="P153" s="296">
        <v>66.7</v>
      </c>
      <c r="Q153" s="296">
        <v>64.900000000000006</v>
      </c>
      <c r="R153" s="296">
        <v>42.53</v>
      </c>
      <c r="S153" s="296">
        <v>68</v>
      </c>
      <c r="T153" s="296">
        <v>77.260000000000005</v>
      </c>
      <c r="U153" s="296">
        <v>65.06</v>
      </c>
      <c r="V153" s="296">
        <v>67.569999999999993</v>
      </c>
      <c r="W153" s="296">
        <v>68.430000000000007</v>
      </c>
      <c r="X153" s="296">
        <v>70.56</v>
      </c>
      <c r="Y153" s="296">
        <v>69.73</v>
      </c>
      <c r="Z153" s="296">
        <v>75.38</v>
      </c>
      <c r="AA153" s="296">
        <v>80</v>
      </c>
      <c r="AB153" s="296">
        <v>79.67</v>
      </c>
      <c r="AC153" s="324">
        <v>78.16</v>
      </c>
      <c r="AD153" s="296">
        <v>77.16</v>
      </c>
      <c r="AE153" s="296">
        <v>73.539999999999992</v>
      </c>
      <c r="AF153" s="296">
        <v>76.489999999999995</v>
      </c>
      <c r="AG153" s="296">
        <v>74.709999999999994</v>
      </c>
      <c r="AH153" s="296">
        <v>74.95</v>
      </c>
      <c r="AI153" s="296">
        <v>75.069999999999993</v>
      </c>
      <c r="AJ153" s="208">
        <f t="shared" si="146"/>
        <v>0.16010673782520524</v>
      </c>
      <c r="AK153" s="543">
        <f t="shared" si="147"/>
        <v>0.74063292176911322</v>
      </c>
      <c r="AL153" s="10"/>
      <c r="AM153" s="7"/>
      <c r="AN153" s="95"/>
      <c r="AO153" s="96"/>
      <c r="AP153" s="97"/>
    </row>
    <row r="154" spans="1:42" ht="18" customHeight="1" thickBot="1">
      <c r="A154" s="9" t="str">
        <f t="shared" si="148"/>
        <v>LU_D4100_PRO</v>
      </c>
      <c r="B154" s="320" t="s">
        <v>16</v>
      </c>
      <c r="C154" s="320" t="s">
        <v>45</v>
      </c>
      <c r="D154" s="314" t="s">
        <v>901</v>
      </c>
      <c r="E154" s="314" t="s">
        <v>901</v>
      </c>
      <c r="F154" s="314" t="s">
        <v>901</v>
      </c>
      <c r="G154" s="314" t="s">
        <v>901</v>
      </c>
      <c r="H154" s="314" t="s">
        <v>901</v>
      </c>
      <c r="I154" s="314" t="s">
        <v>901</v>
      </c>
      <c r="J154" s="314" t="s">
        <v>901</v>
      </c>
      <c r="K154" s="314" t="s">
        <v>901</v>
      </c>
      <c r="L154" s="314" t="s">
        <v>901</v>
      </c>
      <c r="M154" s="314" t="s">
        <v>901</v>
      </c>
      <c r="N154" s="314" t="s">
        <v>901</v>
      </c>
      <c r="O154" s="314" t="s">
        <v>901</v>
      </c>
      <c r="P154" s="314" t="s">
        <v>901</v>
      </c>
      <c r="Q154" s="314" t="s">
        <v>901</v>
      </c>
      <c r="R154" s="314" t="s">
        <v>901</v>
      </c>
      <c r="S154" s="314" t="s">
        <v>901</v>
      </c>
      <c r="T154" s="314" t="s">
        <v>901</v>
      </c>
      <c r="U154" s="314" t="s">
        <v>901</v>
      </c>
      <c r="V154" s="314" t="s">
        <v>901</v>
      </c>
      <c r="W154" s="314" t="s">
        <v>901</v>
      </c>
      <c r="X154" s="314" t="s">
        <v>901</v>
      </c>
      <c r="Y154" s="314" t="s">
        <v>901</v>
      </c>
      <c r="Z154" s="314" t="s">
        <v>901</v>
      </c>
      <c r="AA154" s="314" t="s">
        <v>901</v>
      </c>
      <c r="AB154" s="314" t="s">
        <v>901</v>
      </c>
      <c r="AC154" s="314" t="s">
        <v>901</v>
      </c>
      <c r="AD154" s="314" t="s">
        <v>901</v>
      </c>
      <c r="AE154" s="314" t="s">
        <v>901</v>
      </c>
      <c r="AF154" s="314" t="s">
        <v>901</v>
      </c>
      <c r="AG154" s="314" t="s">
        <v>901</v>
      </c>
      <c r="AH154" s="314" t="s">
        <v>901</v>
      </c>
      <c r="AI154" s="314" t="s">
        <v>901</v>
      </c>
      <c r="AJ154" s="208"/>
      <c r="AK154" s="543"/>
      <c r="AL154" s="10"/>
      <c r="AM154" s="7"/>
      <c r="AN154" s="95"/>
      <c r="AO154" s="99"/>
      <c r="AP154" s="99"/>
    </row>
    <row r="155" spans="1:42" ht="18" customHeight="1" thickBot="1">
      <c r="A155" s="9" t="str">
        <f t="shared" si="148"/>
        <v>HU_D4100_PRO</v>
      </c>
      <c r="B155" s="320" t="s">
        <v>17</v>
      </c>
      <c r="C155" s="320" t="s">
        <v>46</v>
      </c>
      <c r="D155" s="296">
        <v>96.742930391475099</v>
      </c>
      <c r="E155" s="296">
        <v>108.47886711868622</v>
      </c>
      <c r="F155" s="296">
        <v>108.47886711868622</v>
      </c>
      <c r="G155" s="296">
        <v>101.52047313790668</v>
      </c>
      <c r="H155" s="296">
        <v>107.63794566815375</v>
      </c>
      <c r="I155" s="296">
        <v>112.25839319855186</v>
      </c>
      <c r="J155" s="296">
        <v>121.05572529642978</v>
      </c>
      <c r="K155" s="296">
        <v>134.41805955434106</v>
      </c>
      <c r="L155" s="296">
        <v>139.10504152917684</v>
      </c>
      <c r="M155" s="296">
        <v>139.90715122045395</v>
      </c>
      <c r="N155" s="296">
        <v>144.81406649773672</v>
      </c>
      <c r="O155" s="296">
        <v>144.3741998928428</v>
      </c>
      <c r="P155" s="296">
        <v>152.10204022860205</v>
      </c>
      <c r="Q155" s="296">
        <v>155.09</v>
      </c>
      <c r="R155" s="296">
        <v>147.38999999999999</v>
      </c>
      <c r="S155" s="296">
        <v>151.63999999999999</v>
      </c>
      <c r="T155" s="296">
        <v>150.30000000000001</v>
      </c>
      <c r="U155" s="296">
        <v>155.56</v>
      </c>
      <c r="V155" s="296">
        <v>153.04000000000002</v>
      </c>
      <c r="W155" s="296">
        <v>169.42000000000002</v>
      </c>
      <c r="X155" s="296">
        <v>168.63</v>
      </c>
      <c r="Y155" s="296">
        <v>151.75</v>
      </c>
      <c r="Z155" s="296">
        <v>152.82999999999998</v>
      </c>
      <c r="AA155" s="296">
        <v>145.80000000000001</v>
      </c>
      <c r="AB155" s="296">
        <v>146.55000000000001</v>
      </c>
      <c r="AC155" s="296">
        <v>124.65</v>
      </c>
      <c r="AD155" s="324">
        <v>122.22</v>
      </c>
      <c r="AE155" s="296">
        <v>123.15</v>
      </c>
      <c r="AF155" s="296">
        <v>121.91</v>
      </c>
      <c r="AG155" s="296">
        <v>119.5</v>
      </c>
      <c r="AH155" s="296">
        <v>121.46</v>
      </c>
      <c r="AI155" s="296">
        <v>114.36</v>
      </c>
      <c r="AJ155" s="208">
        <f t="shared" ref="AJ155:AJ165" si="149">+(AI155/AH155-1)*100</f>
        <v>-5.8455458587189142</v>
      </c>
      <c r="AK155" s="543">
        <f t="shared" ref="AK155:AK165" si="150">100*((POWER(AI155/Y155,1/($AF$5-$V$5)))-1)</f>
        <v>-2.7891938432102137</v>
      </c>
      <c r="AL155" s="10"/>
      <c r="AM155" s="7"/>
      <c r="AN155" s="95"/>
      <c r="AO155" s="111"/>
      <c r="AP155" s="101"/>
    </row>
    <row r="156" spans="1:42" ht="18" customHeight="1" thickBot="1">
      <c r="A156" s="9" t="str">
        <f t="shared" si="148"/>
        <v>MT_D4100_PRO</v>
      </c>
      <c r="B156" s="320" t="s">
        <v>18</v>
      </c>
      <c r="C156" s="320" t="s">
        <v>47</v>
      </c>
      <c r="D156" s="296">
        <v>1.9100000000000001</v>
      </c>
      <c r="E156" s="296">
        <v>1.9100000000000001</v>
      </c>
      <c r="F156" s="296">
        <v>1.9100000000000001</v>
      </c>
      <c r="G156" s="296">
        <v>1.9100000000000001</v>
      </c>
      <c r="H156" s="296">
        <v>1.9100000000000001</v>
      </c>
      <c r="I156" s="296">
        <v>1.9100000000000001</v>
      </c>
      <c r="J156" s="296">
        <v>1.9100000000000001</v>
      </c>
      <c r="K156" s="296">
        <v>1.9100000000000001</v>
      </c>
      <c r="L156" s="296">
        <v>1.9100000000000001</v>
      </c>
      <c r="M156" s="296">
        <v>1.9100000000000001</v>
      </c>
      <c r="N156" s="296">
        <v>1.9100000000000001</v>
      </c>
      <c r="O156" s="296">
        <v>1.9100000000000001</v>
      </c>
      <c r="P156" s="296">
        <v>1.89</v>
      </c>
      <c r="Q156" s="296">
        <v>1.92</v>
      </c>
      <c r="R156" s="296">
        <v>1.8</v>
      </c>
      <c r="S156" s="296">
        <v>1.6</v>
      </c>
      <c r="T156" s="296">
        <v>1.61</v>
      </c>
      <c r="U156" s="296">
        <v>1.65</v>
      </c>
      <c r="V156" s="296">
        <v>1.55</v>
      </c>
      <c r="W156" s="296">
        <v>1.55</v>
      </c>
      <c r="X156" s="296">
        <v>1.55</v>
      </c>
      <c r="Y156" s="296">
        <v>1.55</v>
      </c>
      <c r="Z156" s="296">
        <v>1.55</v>
      </c>
      <c r="AA156" s="296">
        <v>1.55</v>
      </c>
      <c r="AB156" s="296">
        <v>1.55</v>
      </c>
      <c r="AC156" s="324">
        <v>1.55</v>
      </c>
      <c r="AD156" s="324">
        <v>1.55</v>
      </c>
      <c r="AE156" s="324">
        <v>1.55</v>
      </c>
      <c r="AF156" s="324">
        <v>1.55</v>
      </c>
      <c r="AG156" s="324">
        <v>1.55</v>
      </c>
      <c r="AH156" s="324">
        <v>1.55</v>
      </c>
      <c r="AI156" s="324">
        <v>1.55</v>
      </c>
      <c r="AJ156" s="208">
        <f t="shared" si="149"/>
        <v>0</v>
      </c>
      <c r="AK156" s="543">
        <f t="shared" si="150"/>
        <v>0</v>
      </c>
      <c r="AL156" s="10"/>
      <c r="AM156" s="7"/>
      <c r="AN156" s="100"/>
      <c r="AO156" s="96"/>
      <c r="AP156" s="96"/>
    </row>
    <row r="157" spans="1:42" ht="18" customHeight="1" thickBot="1">
      <c r="A157" s="9" t="str">
        <f t="shared" si="148"/>
        <v>NL_D4100_PRO</v>
      </c>
      <c r="B157" s="320" t="s">
        <v>19</v>
      </c>
      <c r="C157" s="320" t="s">
        <v>48</v>
      </c>
      <c r="D157" s="296">
        <v>333</v>
      </c>
      <c r="E157" s="296">
        <v>341</v>
      </c>
      <c r="F157" s="296">
        <v>347</v>
      </c>
      <c r="G157" s="296">
        <v>334</v>
      </c>
      <c r="H157" s="296">
        <v>343</v>
      </c>
      <c r="I157" s="296">
        <v>335</v>
      </c>
      <c r="J157" s="296">
        <v>343</v>
      </c>
      <c r="K157" s="296">
        <v>345</v>
      </c>
      <c r="L157" s="296">
        <v>347</v>
      </c>
      <c r="M157" s="296">
        <v>331</v>
      </c>
      <c r="N157" s="296">
        <v>326</v>
      </c>
      <c r="O157" s="296">
        <v>325.3</v>
      </c>
      <c r="P157" s="296">
        <v>341.79999999999995</v>
      </c>
      <c r="Q157" s="296">
        <v>343.67</v>
      </c>
      <c r="R157" s="296">
        <v>341.93</v>
      </c>
      <c r="S157" s="296">
        <v>320.37</v>
      </c>
      <c r="T157" s="296">
        <v>320.5</v>
      </c>
      <c r="U157" s="296">
        <v>340.39</v>
      </c>
      <c r="V157" s="296">
        <v>338.03</v>
      </c>
      <c r="W157" s="296">
        <v>292.26</v>
      </c>
      <c r="X157" s="296">
        <v>320.03999999999996</v>
      </c>
      <c r="Y157" s="296">
        <v>321.90999999999997</v>
      </c>
      <c r="Z157" s="296">
        <v>320.71000000000004</v>
      </c>
      <c r="AA157" s="296">
        <v>328.97</v>
      </c>
      <c r="AB157" s="296">
        <v>321.34000000000003</v>
      </c>
      <c r="AC157" s="324">
        <v>246</v>
      </c>
      <c r="AD157" s="324">
        <v>273</v>
      </c>
      <c r="AE157" s="324">
        <v>289</v>
      </c>
      <c r="AF157" s="324">
        <v>310</v>
      </c>
      <c r="AG157" s="324">
        <v>290.76</v>
      </c>
      <c r="AH157" s="324">
        <v>328.97</v>
      </c>
      <c r="AI157" s="324">
        <v>326.64</v>
      </c>
      <c r="AJ157" s="208">
        <f t="shared" si="149"/>
        <v>-0.70827127093656683</v>
      </c>
      <c r="AK157" s="543">
        <f t="shared" si="150"/>
        <v>0.14597287323967478</v>
      </c>
      <c r="AL157" s="10"/>
      <c r="AM157" s="7"/>
      <c r="AN157" s="100"/>
      <c r="AO157" s="96"/>
      <c r="AP157" s="96"/>
    </row>
    <row r="158" spans="1:42" ht="18" customHeight="1" thickBot="1">
      <c r="A158" s="9" t="str">
        <f t="shared" si="148"/>
        <v>AT_D4100_PRO</v>
      </c>
      <c r="B158" s="320" t="s">
        <v>20</v>
      </c>
      <c r="C158" s="320" t="s">
        <v>49</v>
      </c>
      <c r="D158" s="296">
        <v>102</v>
      </c>
      <c r="E158" s="296">
        <v>106</v>
      </c>
      <c r="F158" s="296">
        <v>104.4</v>
      </c>
      <c r="G158" s="296">
        <v>103.1</v>
      </c>
      <c r="H158" s="296">
        <v>109.2</v>
      </c>
      <c r="I158" s="296">
        <v>104</v>
      </c>
      <c r="J158" s="296">
        <v>106</v>
      </c>
      <c r="K158" s="296">
        <v>113</v>
      </c>
      <c r="L158" s="296">
        <v>120.5</v>
      </c>
      <c r="M158" s="296">
        <v>121.89999999999999</v>
      </c>
      <c r="N158" s="296">
        <v>132.4</v>
      </c>
      <c r="O158" s="296">
        <v>151.23000000000002</v>
      </c>
      <c r="P158" s="296">
        <v>190.69</v>
      </c>
      <c r="Q158" s="296">
        <v>209.2</v>
      </c>
      <c r="R158" s="296">
        <v>216.10000000000002</v>
      </c>
      <c r="S158" s="296">
        <v>235.28</v>
      </c>
      <c r="T158" s="296">
        <v>264.77999999999997</v>
      </c>
      <c r="U158" s="296">
        <v>281.43</v>
      </c>
      <c r="V158" s="296">
        <v>288.68</v>
      </c>
      <c r="W158" s="296">
        <v>286.93</v>
      </c>
      <c r="X158" s="296">
        <v>277.23</v>
      </c>
      <c r="Y158" s="296">
        <v>273.39999999999998</v>
      </c>
      <c r="Z158" s="296">
        <v>270.39</v>
      </c>
      <c r="AA158" s="296">
        <v>269.54000000000002</v>
      </c>
      <c r="AB158" s="296">
        <v>266.88</v>
      </c>
      <c r="AC158" s="296">
        <v>256.22000000000003</v>
      </c>
      <c r="AD158" s="296">
        <v>251.24</v>
      </c>
      <c r="AE158" s="296">
        <v>264.38</v>
      </c>
      <c r="AF158" s="296">
        <v>263.89</v>
      </c>
      <c r="AG158" s="296">
        <v>263.94</v>
      </c>
      <c r="AH158" s="296">
        <v>264.83999999999997</v>
      </c>
      <c r="AI158" s="296">
        <v>261.95999999999998</v>
      </c>
      <c r="AJ158" s="208">
        <f t="shared" si="149"/>
        <v>-1.0874490258269143</v>
      </c>
      <c r="AK158" s="543">
        <f t="shared" si="150"/>
        <v>-0.42652881039902946</v>
      </c>
      <c r="AL158" s="10"/>
      <c r="AM158" s="7"/>
      <c r="AN158" s="95"/>
      <c r="AO158" s="96"/>
      <c r="AP158" s="96"/>
    </row>
    <row r="159" spans="1:42" ht="18" customHeight="1" thickBot="1">
      <c r="A159" s="9" t="str">
        <f t="shared" si="148"/>
        <v>PL_D4100_PRO</v>
      </c>
      <c r="B159" s="320" t="s">
        <v>21</v>
      </c>
      <c r="C159" s="320" t="s">
        <v>50</v>
      </c>
      <c r="D159" s="296">
        <v>279.41858430303279</v>
      </c>
      <c r="E159" s="296">
        <v>313.31500249625577</v>
      </c>
      <c r="F159" s="296">
        <v>313.31500249625577</v>
      </c>
      <c r="G159" s="296">
        <v>293.21736241791166</v>
      </c>
      <c r="H159" s="296">
        <v>310.88620402729248</v>
      </c>
      <c r="I159" s="296">
        <v>324.2312505600575</v>
      </c>
      <c r="J159" s="296">
        <v>349.64021915844194</v>
      </c>
      <c r="K159" s="296">
        <v>388.23409373119824</v>
      </c>
      <c r="L159" s="296">
        <v>401.77130893403495</v>
      </c>
      <c r="M159" s="296">
        <v>404.08800901212294</v>
      </c>
      <c r="N159" s="296">
        <v>418.26044842991934</v>
      </c>
      <c r="O159" s="296">
        <v>416.99</v>
      </c>
      <c r="P159" s="296">
        <v>439.31</v>
      </c>
      <c r="Q159" s="296">
        <v>447.94</v>
      </c>
      <c r="R159" s="296">
        <v>375.17</v>
      </c>
      <c r="S159" s="296">
        <v>391.61</v>
      </c>
      <c r="T159" s="296">
        <v>416.02000000000004</v>
      </c>
      <c r="U159" s="296">
        <v>454.58000000000004</v>
      </c>
      <c r="V159" s="296">
        <v>450.04</v>
      </c>
      <c r="W159" s="296">
        <v>502.64</v>
      </c>
      <c r="X159" s="296">
        <v>558.38</v>
      </c>
      <c r="Y159" s="296">
        <v>556.74</v>
      </c>
      <c r="Z159" s="296">
        <v>544.08999999999992</v>
      </c>
      <c r="AA159" s="296">
        <v>526.65</v>
      </c>
      <c r="AB159" s="296">
        <v>517.93000000000006</v>
      </c>
      <c r="AC159" s="296">
        <v>536</v>
      </c>
      <c r="AD159" s="296">
        <v>519.24</v>
      </c>
      <c r="AE159" s="296">
        <v>510.16</v>
      </c>
      <c r="AF159" s="296">
        <v>532.24</v>
      </c>
      <c r="AG159" s="296">
        <v>538.64</v>
      </c>
      <c r="AH159" s="296">
        <v>538.47</v>
      </c>
      <c r="AI159" s="296">
        <v>547.75</v>
      </c>
      <c r="AJ159" s="208">
        <f t="shared" si="149"/>
        <v>1.7234014894051519</v>
      </c>
      <c r="AK159" s="543">
        <f t="shared" si="150"/>
        <v>-0.1626612241711678</v>
      </c>
      <c r="AL159" s="10"/>
      <c r="AM159" s="7"/>
      <c r="AN159" s="95"/>
      <c r="AO159" s="96"/>
      <c r="AP159" s="96"/>
    </row>
    <row r="160" spans="1:42" ht="18" customHeight="1" thickBot="1">
      <c r="A160" s="9" t="str">
        <f t="shared" si="148"/>
        <v>PT_D4100_PRO</v>
      </c>
      <c r="B160" s="320" t="s">
        <v>22</v>
      </c>
      <c r="C160" s="320" t="s">
        <v>51</v>
      </c>
      <c r="D160" s="296">
        <v>67.38</v>
      </c>
      <c r="E160" s="296">
        <v>77.38000000000001</v>
      </c>
      <c r="F160" s="296">
        <v>68.63</v>
      </c>
      <c r="G160" s="296">
        <v>68.489999999999995</v>
      </c>
      <c r="H160" s="296">
        <v>77.08</v>
      </c>
      <c r="I160" s="296">
        <v>87.039999999999992</v>
      </c>
      <c r="J160" s="296">
        <v>86.78</v>
      </c>
      <c r="K160" s="296">
        <v>101.4</v>
      </c>
      <c r="L160" s="296">
        <v>108</v>
      </c>
      <c r="M160" s="296">
        <v>118.3</v>
      </c>
      <c r="N160" s="296">
        <v>99.300000000000011</v>
      </c>
      <c r="O160" s="296">
        <v>83.96</v>
      </c>
      <c r="P160" s="296">
        <v>88.97</v>
      </c>
      <c r="Q160" s="296">
        <v>94.78</v>
      </c>
      <c r="R160" s="296">
        <v>97.990000000000009</v>
      </c>
      <c r="S160" s="296">
        <v>101.67</v>
      </c>
      <c r="T160" s="296">
        <v>105.99</v>
      </c>
      <c r="U160" s="296">
        <v>108.11</v>
      </c>
      <c r="V160" s="296">
        <v>105.44</v>
      </c>
      <c r="W160" s="296">
        <v>108.8</v>
      </c>
      <c r="X160" s="296">
        <v>115.57</v>
      </c>
      <c r="Y160" s="296">
        <v>114.2</v>
      </c>
      <c r="Z160" s="296">
        <v>112.14</v>
      </c>
      <c r="AA160" s="296">
        <v>122.75</v>
      </c>
      <c r="AB160" s="296">
        <v>114.78999999999999</v>
      </c>
      <c r="AC160" s="324">
        <v>108.22</v>
      </c>
      <c r="AD160" s="324">
        <v>111.36</v>
      </c>
      <c r="AE160" s="324">
        <v>106.36</v>
      </c>
      <c r="AF160" s="324">
        <v>117.68</v>
      </c>
      <c r="AG160" s="324">
        <v>115.46</v>
      </c>
      <c r="AH160" s="324">
        <v>116.79</v>
      </c>
      <c r="AI160" s="324">
        <v>116.87</v>
      </c>
      <c r="AJ160" s="208">
        <f t="shared" si="149"/>
        <v>6.8499015326661805E-2</v>
      </c>
      <c r="AK160" s="543">
        <f t="shared" si="150"/>
        <v>0.23137635013252833</v>
      </c>
      <c r="AL160" s="10"/>
      <c r="AM160" s="7"/>
      <c r="AN160" s="100"/>
      <c r="AO160" s="96"/>
      <c r="AP160" s="96"/>
    </row>
    <row r="161" spans="1:42" ht="18" customHeight="1" thickBot="1">
      <c r="A161" s="9" t="str">
        <f t="shared" si="148"/>
        <v>RO_D4100_PRO</v>
      </c>
      <c r="B161" s="320" t="s">
        <v>23</v>
      </c>
      <c r="C161" s="320" t="s">
        <v>52</v>
      </c>
      <c r="D161" s="296">
        <v>39.229885178411685</v>
      </c>
      <c r="E161" s="296">
        <v>43.988883571437071</v>
      </c>
      <c r="F161" s="296">
        <v>43.988883571437071</v>
      </c>
      <c r="G161" s="296">
        <v>41.167209721084213</v>
      </c>
      <c r="H161" s="296">
        <v>43.647884473984064</v>
      </c>
      <c r="I161" s="296">
        <v>45.521505888561002</v>
      </c>
      <c r="J161" s="296">
        <v>49.088881061915458</v>
      </c>
      <c r="K161" s="296">
        <v>54.507394192871935</v>
      </c>
      <c r="L161" s="296">
        <v>56.40799575581876</v>
      </c>
      <c r="M161" s="296">
        <v>56.733256433389315</v>
      </c>
      <c r="N161" s="296">
        <v>58.723042375670012</v>
      </c>
      <c r="O161" s="296">
        <v>58.544673617002275</v>
      </c>
      <c r="P161" s="296">
        <v>61.67836295039514</v>
      </c>
      <c r="Q161" s="296">
        <v>62.89</v>
      </c>
      <c r="R161" s="296">
        <v>85.5</v>
      </c>
      <c r="S161" s="296">
        <v>92.33</v>
      </c>
      <c r="T161" s="296">
        <v>108.46</v>
      </c>
      <c r="U161" s="296">
        <v>130.87</v>
      </c>
      <c r="V161" s="296">
        <v>143.58000000000001</v>
      </c>
      <c r="W161" s="296">
        <v>146.37</v>
      </c>
      <c r="X161" s="296">
        <v>148.32</v>
      </c>
      <c r="Y161" s="296">
        <v>146.88999999999999</v>
      </c>
      <c r="Z161" s="296">
        <v>153.11000000000001</v>
      </c>
      <c r="AA161" s="296">
        <v>166.45</v>
      </c>
      <c r="AB161" s="296">
        <v>166</v>
      </c>
      <c r="AC161" s="324">
        <v>190.52</v>
      </c>
      <c r="AD161" s="324">
        <v>198.09</v>
      </c>
      <c r="AE161" s="324">
        <v>211.66</v>
      </c>
      <c r="AF161" s="324">
        <v>215.57</v>
      </c>
      <c r="AG161" s="324">
        <v>225.15</v>
      </c>
      <c r="AH161" s="324">
        <v>225.73</v>
      </c>
      <c r="AI161" s="324">
        <v>220.35</v>
      </c>
      <c r="AJ161" s="208">
        <f t="shared" si="149"/>
        <v>-2.3833783723917978</v>
      </c>
      <c r="AK161" s="543">
        <f t="shared" si="150"/>
        <v>4.1386833296260583</v>
      </c>
      <c r="AL161" s="10"/>
      <c r="AM161" s="7"/>
      <c r="AN161" s="100"/>
      <c r="AO161" s="96"/>
      <c r="AP161" s="96"/>
    </row>
    <row r="162" spans="1:42" ht="18" customHeight="1" thickBot="1">
      <c r="A162" s="9" t="str">
        <f t="shared" si="148"/>
        <v>SI_D4100_PRO</v>
      </c>
      <c r="B162" s="320" t="s">
        <v>24</v>
      </c>
      <c r="C162" s="320" t="s">
        <v>53</v>
      </c>
      <c r="D162" s="296">
        <v>22.753846153846155</v>
      </c>
      <c r="E162" s="296">
        <v>23.646153846153847</v>
      </c>
      <c r="F162" s="296">
        <v>23.28923076923077</v>
      </c>
      <c r="G162" s="296">
        <v>22.999230769230767</v>
      </c>
      <c r="H162" s="296">
        <v>24.36</v>
      </c>
      <c r="I162" s="296">
        <v>23.2</v>
      </c>
      <c r="J162" s="296">
        <v>28.3</v>
      </c>
      <c r="K162" s="296">
        <v>29.8</v>
      </c>
      <c r="L162" s="296">
        <v>30.1</v>
      </c>
      <c r="M162" s="296">
        <v>32.400000000000006</v>
      </c>
      <c r="N162" s="296">
        <v>39.4</v>
      </c>
      <c r="O162" s="296">
        <v>43</v>
      </c>
      <c r="P162" s="296">
        <v>41.1</v>
      </c>
      <c r="Q162" s="296">
        <v>39.53</v>
      </c>
      <c r="R162" s="296">
        <v>37.700000000000003</v>
      </c>
      <c r="S162" s="296">
        <v>33.51</v>
      </c>
      <c r="T162" s="296">
        <v>34.5</v>
      </c>
      <c r="U162" s="296">
        <v>33.29</v>
      </c>
      <c r="V162" s="296">
        <v>33.18</v>
      </c>
      <c r="W162" s="296">
        <v>32.1</v>
      </c>
      <c r="X162" s="296">
        <v>31.61</v>
      </c>
      <c r="Y162" s="296">
        <v>33.65</v>
      </c>
      <c r="Z162" s="296">
        <v>33.909999999999997</v>
      </c>
      <c r="AA162" s="296">
        <v>34.93</v>
      </c>
      <c r="AB162" s="296">
        <v>30.85</v>
      </c>
      <c r="AC162" s="324">
        <v>29.71</v>
      </c>
      <c r="AD162" s="324">
        <v>34.28</v>
      </c>
      <c r="AE162" s="324">
        <v>42.08</v>
      </c>
      <c r="AF162" s="324">
        <v>43.76</v>
      </c>
      <c r="AG162" s="324">
        <v>45.03</v>
      </c>
      <c r="AH162" s="324">
        <v>46.21</v>
      </c>
      <c r="AI162" s="324">
        <v>45.94</v>
      </c>
      <c r="AJ162" s="208">
        <f t="shared" si="149"/>
        <v>-0.58428911491019697</v>
      </c>
      <c r="AK162" s="543">
        <f t="shared" si="150"/>
        <v>3.1621993009709692</v>
      </c>
      <c r="AL162" s="10"/>
      <c r="AM162" s="7"/>
      <c r="AN162" s="100"/>
      <c r="AO162" s="104"/>
      <c r="AP162" s="113"/>
    </row>
    <row r="163" spans="1:42" ht="18" customHeight="1" thickBot="1">
      <c r="A163" s="9" t="str">
        <f t="shared" si="148"/>
        <v>SK_D4100_PRO</v>
      </c>
      <c r="B163" s="320" t="s">
        <v>25</v>
      </c>
      <c r="C163" s="320" t="s">
        <v>54</v>
      </c>
      <c r="D163" s="296">
        <v>17.261538461538464</v>
      </c>
      <c r="E163" s="296">
        <v>17.938461538461542</v>
      </c>
      <c r="F163" s="296">
        <v>17.667692307692313</v>
      </c>
      <c r="G163" s="296">
        <v>17.447692307692311</v>
      </c>
      <c r="H163" s="296">
        <v>18.480000000000004</v>
      </c>
      <c r="I163" s="296">
        <v>17.600000000000001</v>
      </c>
      <c r="J163" s="296">
        <v>19.5</v>
      </c>
      <c r="K163" s="296">
        <v>29.3</v>
      </c>
      <c r="L163" s="296">
        <v>57</v>
      </c>
      <c r="M163" s="296">
        <v>56</v>
      </c>
      <c r="N163" s="296">
        <v>37</v>
      </c>
      <c r="O163" s="296">
        <v>48.6</v>
      </c>
      <c r="P163" s="296">
        <v>60.19</v>
      </c>
      <c r="Q163" s="296">
        <v>55.81</v>
      </c>
      <c r="R163" s="296">
        <v>50.199999999999996</v>
      </c>
      <c r="S163" s="296">
        <v>52.269999999999996</v>
      </c>
      <c r="T163" s="296">
        <v>51.31</v>
      </c>
      <c r="U163" s="296">
        <v>54.18</v>
      </c>
      <c r="V163" s="296">
        <v>51.09</v>
      </c>
      <c r="W163" s="296">
        <v>50.88</v>
      </c>
      <c r="X163" s="296">
        <v>48.69</v>
      </c>
      <c r="Y163" s="296">
        <v>54.43</v>
      </c>
      <c r="Z163" s="296">
        <v>62.239999999999995</v>
      </c>
      <c r="AA163" s="296">
        <v>63.26</v>
      </c>
      <c r="AB163" s="296">
        <v>62.09</v>
      </c>
      <c r="AC163" s="324">
        <v>65.09</v>
      </c>
      <c r="AD163" s="324">
        <v>66.41</v>
      </c>
      <c r="AE163" s="324">
        <v>66.61</v>
      </c>
      <c r="AF163" s="324">
        <v>65.760000000000005</v>
      </c>
      <c r="AG163" s="324">
        <v>58.13</v>
      </c>
      <c r="AH163" s="324">
        <v>52.25</v>
      </c>
      <c r="AI163" s="324">
        <v>47.11</v>
      </c>
      <c r="AJ163" s="208">
        <f t="shared" si="149"/>
        <v>-9.8373205741626784</v>
      </c>
      <c r="AK163" s="543">
        <f t="shared" si="150"/>
        <v>-1.433921791889603</v>
      </c>
      <c r="AL163" s="10"/>
      <c r="AM163" s="7"/>
      <c r="AN163" s="95"/>
      <c r="AO163" s="96"/>
      <c r="AP163" s="96"/>
    </row>
    <row r="164" spans="1:42" ht="18" customHeight="1" thickBot="1">
      <c r="A164" s="9" t="str">
        <f t="shared" si="148"/>
        <v>FI_D4100_PRO</v>
      </c>
      <c r="B164" s="320" t="s">
        <v>26</v>
      </c>
      <c r="C164" s="320" t="s">
        <v>55</v>
      </c>
      <c r="D164" s="296">
        <v>165.24022988505746</v>
      </c>
      <c r="E164" s="296">
        <v>173.82413793103447</v>
      </c>
      <c r="F164" s="296">
        <v>180.26206896551724</v>
      </c>
      <c r="G164" s="296">
        <v>173.82413793103447</v>
      </c>
      <c r="H164" s="296">
        <v>178.11609195402298</v>
      </c>
      <c r="I164" s="296">
        <v>186.7</v>
      </c>
      <c r="J164" s="296">
        <v>199.1</v>
      </c>
      <c r="K164" s="296">
        <v>197.5</v>
      </c>
      <c r="L164" s="296">
        <v>197.2</v>
      </c>
      <c r="M164" s="296">
        <v>203.7</v>
      </c>
      <c r="N164" s="296">
        <v>207.16000000000003</v>
      </c>
      <c r="O164" s="296">
        <v>207.13</v>
      </c>
      <c r="P164" s="296">
        <v>211.2</v>
      </c>
      <c r="Q164" s="296">
        <v>212.7</v>
      </c>
      <c r="R164" s="296">
        <v>203.41</v>
      </c>
      <c r="S164" s="296">
        <v>202.6</v>
      </c>
      <c r="T164" s="296">
        <v>203.22</v>
      </c>
      <c r="U164" s="296">
        <v>205.3</v>
      </c>
      <c r="V164" s="296">
        <v>203.57</v>
      </c>
      <c r="W164" s="296">
        <v>202.68</v>
      </c>
      <c r="X164" s="296">
        <v>203.15</v>
      </c>
      <c r="Y164" s="296">
        <v>206.78</v>
      </c>
      <c r="Z164" s="296">
        <v>206.26</v>
      </c>
      <c r="AA164" s="296">
        <v>202.66</v>
      </c>
      <c r="AB164" s="296">
        <v>196.01</v>
      </c>
      <c r="AC164" s="324">
        <v>184.54</v>
      </c>
      <c r="AD164" s="296">
        <v>176.34</v>
      </c>
      <c r="AE164" s="324">
        <v>171.75</v>
      </c>
      <c r="AF164" s="324">
        <v>169.75</v>
      </c>
      <c r="AG164" s="324">
        <v>166.29</v>
      </c>
      <c r="AH164" s="324">
        <v>168.21</v>
      </c>
      <c r="AI164" s="324">
        <v>163.41</v>
      </c>
      <c r="AJ164" s="208">
        <f t="shared" si="149"/>
        <v>-2.8535758872837547</v>
      </c>
      <c r="AK164" s="543">
        <f t="shared" si="150"/>
        <v>-2.3264416296310153</v>
      </c>
      <c r="AL164" s="10"/>
      <c r="AM164" s="7"/>
      <c r="AN164" s="100"/>
      <c r="AO164" s="96"/>
      <c r="AP164" s="96"/>
    </row>
    <row r="165" spans="1:42" ht="18" customHeight="1" thickBot="1">
      <c r="A165" s="9" t="str">
        <f t="shared" si="148"/>
        <v>SE_D4100_PRO</v>
      </c>
      <c r="B165" s="320" t="s">
        <v>27</v>
      </c>
      <c r="C165" s="320" t="s">
        <v>56</v>
      </c>
      <c r="D165" s="296">
        <v>222.3264367816092</v>
      </c>
      <c r="E165" s="296">
        <v>233.87586206896552</v>
      </c>
      <c r="F165" s="296">
        <v>242.53793103448274</v>
      </c>
      <c r="G165" s="296">
        <v>233.87586206896552</v>
      </c>
      <c r="H165" s="296">
        <v>239.65057471264367</v>
      </c>
      <c r="I165" s="296">
        <v>251.2</v>
      </c>
      <c r="J165" s="296">
        <v>251.2</v>
      </c>
      <c r="K165" s="296">
        <v>266.39999999999998</v>
      </c>
      <c r="L165" s="296">
        <v>265.3</v>
      </c>
      <c r="M165" s="296">
        <v>268.10000000000002</v>
      </c>
      <c r="N165" s="296">
        <v>260.89999999999998</v>
      </c>
      <c r="O165" s="296">
        <v>259.87</v>
      </c>
      <c r="P165" s="296">
        <v>268.32</v>
      </c>
      <c r="Q165" s="296">
        <v>265.61</v>
      </c>
      <c r="R165" s="296">
        <v>263.06</v>
      </c>
      <c r="S165" s="296">
        <v>265.14999999999998</v>
      </c>
      <c r="T165" s="296">
        <v>267.39</v>
      </c>
      <c r="U165" s="296">
        <v>265.62</v>
      </c>
      <c r="V165" s="296">
        <v>265.63</v>
      </c>
      <c r="W165" s="296">
        <v>267.43</v>
      </c>
      <c r="X165" s="296">
        <v>263.24</v>
      </c>
      <c r="Y165" s="296">
        <v>262.57</v>
      </c>
      <c r="Z165" s="296">
        <v>254.45999999999998</v>
      </c>
      <c r="AA165" s="296">
        <v>248.47</v>
      </c>
      <c r="AB165" s="296">
        <v>246.93</v>
      </c>
      <c r="AC165" s="296">
        <v>245.68</v>
      </c>
      <c r="AD165" s="324">
        <v>242.13</v>
      </c>
      <c r="AE165" s="324">
        <v>236.75</v>
      </c>
      <c r="AF165" s="324">
        <v>228.74</v>
      </c>
      <c r="AG165" s="324">
        <v>223.64</v>
      </c>
      <c r="AH165" s="324">
        <v>236</v>
      </c>
      <c r="AI165" s="324">
        <v>229.63</v>
      </c>
      <c r="AJ165" s="208">
        <f t="shared" si="149"/>
        <v>-2.6991525423728846</v>
      </c>
      <c r="AK165" s="543">
        <f t="shared" si="150"/>
        <v>-1.3315394770761491</v>
      </c>
      <c r="AL165" s="10"/>
      <c r="AM165" s="7"/>
      <c r="AN165" s="100"/>
      <c r="AO165" s="96"/>
      <c r="AP165" s="97"/>
    </row>
    <row r="166" spans="1:42" ht="18" customHeight="1">
      <c r="A166" s="20"/>
      <c r="B166" s="79" t="s">
        <v>999</v>
      </c>
      <c r="C166" s="34"/>
      <c r="D166" s="34"/>
      <c r="E166" s="34"/>
      <c r="F166" s="34"/>
      <c r="G166" s="34"/>
      <c r="H166" s="34"/>
      <c r="I166" s="34"/>
      <c r="J166" s="34"/>
      <c r="K166" s="34"/>
      <c r="L166" s="34"/>
      <c r="M166" s="34"/>
      <c r="N166" s="33"/>
      <c r="O166" s="33"/>
      <c r="P166" s="33"/>
      <c r="Q166" s="33"/>
      <c r="R166" s="21"/>
      <c r="S166" s="33"/>
      <c r="T166" s="33"/>
      <c r="U166" s="33"/>
      <c r="V166" s="33"/>
      <c r="W166" s="33"/>
      <c r="X166" s="33"/>
      <c r="Y166" s="33"/>
      <c r="Z166" s="33"/>
      <c r="AA166" s="33"/>
      <c r="AB166" s="33"/>
      <c r="AC166" s="33"/>
      <c r="AD166" s="33"/>
      <c r="AE166" s="33"/>
      <c r="AF166" s="33"/>
      <c r="AG166" s="33"/>
      <c r="AH166" s="33"/>
      <c r="AI166" s="33"/>
      <c r="AJ166" s="32"/>
      <c r="AK166" s="20"/>
      <c r="AL166" s="10"/>
    </row>
    <row r="167" spans="1:42" ht="18" customHeight="1">
      <c r="AL167" s="10"/>
    </row>
    <row r="168" spans="1:42" ht="18" customHeight="1">
      <c r="B168" s="59" t="s">
        <v>248</v>
      </c>
      <c r="AA168" s="12"/>
      <c r="AB168" s="12"/>
      <c r="AC168" s="12"/>
      <c r="AD168" s="12"/>
      <c r="AE168" s="12"/>
      <c r="AF168" s="12"/>
      <c r="AG168" s="12"/>
      <c r="AH168" s="12"/>
      <c r="AI168" s="12"/>
      <c r="AL168" s="10"/>
    </row>
    <row r="169" spans="1:42" ht="18" customHeight="1">
      <c r="B169" s="9" t="s">
        <v>120</v>
      </c>
      <c r="AA169" s="12"/>
      <c r="AB169" s="12"/>
      <c r="AC169" s="12"/>
      <c r="AD169" s="12"/>
      <c r="AE169" s="12"/>
      <c r="AF169" s="12"/>
      <c r="AG169" s="12"/>
      <c r="AH169" s="12"/>
      <c r="AI169" s="12"/>
      <c r="AL169" s="10"/>
    </row>
    <row r="170" spans="1:42" ht="18" customHeight="1">
      <c r="B170" s="210"/>
      <c r="C170" s="211"/>
      <c r="D170" s="771" t="s">
        <v>275</v>
      </c>
      <c r="E170" s="772"/>
      <c r="F170" s="772"/>
      <c r="G170" s="772"/>
      <c r="H170" s="772"/>
      <c r="I170" s="772"/>
      <c r="J170" s="772"/>
      <c r="K170" s="772"/>
      <c r="L170" s="772"/>
      <c r="M170" s="772"/>
      <c r="N170" s="772"/>
      <c r="O170" s="772"/>
      <c r="P170" s="772"/>
      <c r="Q170" s="772"/>
      <c r="R170" s="772"/>
      <c r="S170" s="772"/>
      <c r="T170" s="772"/>
      <c r="U170" s="772"/>
      <c r="V170" s="772"/>
      <c r="W170" s="772"/>
      <c r="X170" s="772"/>
      <c r="Y170" s="772"/>
      <c r="Z170" s="772"/>
      <c r="AA170" s="772"/>
      <c r="AB170" s="772"/>
      <c r="AC170" s="772"/>
      <c r="AD170" s="772"/>
      <c r="AE170" s="772"/>
      <c r="AF170" s="772"/>
      <c r="AG170" s="772"/>
      <c r="AH170" s="772"/>
      <c r="AI170" s="773"/>
      <c r="AJ170" s="516" t="s">
        <v>58</v>
      </c>
      <c r="AK170" s="525" t="str">
        <f>AK$4</f>
        <v xml:space="preserve">Annual rate of change
</v>
      </c>
      <c r="AL170" s="10"/>
    </row>
    <row r="171" spans="1:42" ht="18" customHeight="1" thickBot="1">
      <c r="B171" s="215"/>
      <c r="C171" s="216"/>
      <c r="D171" s="379">
        <v>1990</v>
      </c>
      <c r="E171" s="203">
        <v>1991</v>
      </c>
      <c r="F171" s="379">
        <v>1992</v>
      </c>
      <c r="G171" s="203">
        <v>1993</v>
      </c>
      <c r="H171" s="379">
        <v>1994</v>
      </c>
      <c r="I171" s="203">
        <v>1995</v>
      </c>
      <c r="J171" s="379">
        <v>1996</v>
      </c>
      <c r="K171" s="203">
        <v>1997</v>
      </c>
      <c r="L171" s="379">
        <v>1998</v>
      </c>
      <c r="M171" s="203">
        <v>1999</v>
      </c>
      <c r="N171" s="379">
        <v>2000</v>
      </c>
      <c r="O171" s="378">
        <v>2001</v>
      </c>
      <c r="P171" s="203">
        <v>2002</v>
      </c>
      <c r="Q171" s="378">
        <v>2003</v>
      </c>
      <c r="R171" s="203">
        <v>2004</v>
      </c>
      <c r="S171" s="378">
        <v>2005</v>
      </c>
      <c r="T171" s="203">
        <v>2006</v>
      </c>
      <c r="U171" s="378">
        <v>2007</v>
      </c>
      <c r="V171" s="203">
        <v>2008</v>
      </c>
      <c r="W171" s="378">
        <v>2009</v>
      </c>
      <c r="X171" s="203">
        <v>2010</v>
      </c>
      <c r="Y171" s="378">
        <v>2011</v>
      </c>
      <c r="Z171" s="203">
        <v>2012</v>
      </c>
      <c r="AA171" s="379">
        <v>2013</v>
      </c>
      <c r="AB171" s="379">
        <v>2014</v>
      </c>
      <c r="AC171" s="379">
        <v>2015</v>
      </c>
      <c r="AD171" s="379">
        <v>2016</v>
      </c>
      <c r="AE171" s="379">
        <v>2017</v>
      </c>
      <c r="AF171" s="379">
        <v>2018</v>
      </c>
      <c r="AG171" s="379">
        <v>2019</v>
      </c>
      <c r="AH171" s="379">
        <v>2020</v>
      </c>
      <c r="AI171" s="379">
        <v>2021</v>
      </c>
      <c r="AJ171" s="214" t="str">
        <f>AJ5</f>
        <v>2021/2020</v>
      </c>
      <c r="AK171" s="519" t="str">
        <f>AK5</f>
        <v>2011-2021</v>
      </c>
      <c r="AL171" s="10"/>
    </row>
    <row r="172" spans="1:42" ht="18" customHeight="1" thickBot="1">
      <c r="B172" s="235" t="s">
        <v>373</v>
      </c>
      <c r="C172" s="235"/>
      <c r="D172" s="327">
        <f>IF(COUNT(D173:D199)=26,SUM(D173:D199),"N.A.")</f>
        <v>956.05055125717467</v>
      </c>
      <c r="E172" s="327">
        <f t="shared" ref="E172" si="151">IF(COUNT(E173:E199)=26,SUM(E173:E199),"N.A.")</f>
        <v>1086.7987507907494</v>
      </c>
      <c r="F172" s="327">
        <f t="shared" ref="F172" si="152">IF(COUNT(F173:F199)=26,SUM(F173:F199),"N.A.")</f>
        <v>870.99157248838424</v>
      </c>
      <c r="G172" s="327">
        <f t="shared" ref="G172" si="153">IF(COUNT(G173:G199)=26,SUM(G173:G199),"N.A.")</f>
        <v>862.90327525145096</v>
      </c>
      <c r="H172" s="327">
        <f t="shared" ref="H172" si="154">IF(COUNT(H173:H199)=26,SUM(H173:H199),"N.A.")</f>
        <v>900.4556120935564</v>
      </c>
      <c r="I172" s="327">
        <f t="shared" ref="I172" si="155">IF(COUNT(I173:I199)=26,SUM(I173:I199),"N.A.")</f>
        <v>846.51006353461548</v>
      </c>
      <c r="J172" s="327">
        <f t="shared" ref="J172" si="156">IF(COUNT(J173:J199)=26,SUM(J173:J199),"N.A.")</f>
        <v>811.24062095314457</v>
      </c>
      <c r="K172" s="327">
        <f t="shared" ref="K172" si="157">IF(COUNT(K173:K199)=26,SUM(K173:K199),"N.A.")</f>
        <v>795.67709737555015</v>
      </c>
      <c r="L172" s="327">
        <f t="shared" ref="L172" si="158">IF(COUNT(L173:L199)=26,SUM(L173:L199),"N.A.")</f>
        <v>823.43572553338413</v>
      </c>
      <c r="M172" s="327">
        <f t="shared" ref="M172" si="159">IF(COUNT(M173:M199)=26,SUM(M173:M199),"N.A.")</f>
        <v>775.70933481511236</v>
      </c>
      <c r="N172" s="327">
        <f t="shared" ref="N172" si="160">IF(COUNT(N173:N199)=26,SUM(N173:N199),"N.A.")</f>
        <v>773.05163387243658</v>
      </c>
      <c r="O172" s="327">
        <f t="shared" ref="O172" si="161">IF(COUNT(O173:O199)=26,SUM(O173:O199),"N.A.")</f>
        <v>755.73966666666661</v>
      </c>
      <c r="P172" s="327">
        <f t="shared" ref="P172" si="162">IF(COUNT(P173:P199)=26,SUM(P173:P199),"N.A.")</f>
        <v>711.93999999999994</v>
      </c>
      <c r="Q172" s="327">
        <f t="shared" ref="Q172" si="163">IF(COUNT(Q173:Q199)=26,SUM(Q173:Q199),"N.A.")</f>
        <v>709.31000000000017</v>
      </c>
      <c r="R172" s="327">
        <f t="shared" ref="R172" si="164">IF(COUNT(R173:R199)=26,SUM(R173:R199),"N.A.")</f>
        <v>716.2800000000002</v>
      </c>
      <c r="S172" s="327">
        <f t="shared" ref="S172" si="165">IF(COUNT(S173:S199)=26,SUM(S173:S199),"N.A.")</f>
        <v>716.89999999999986</v>
      </c>
      <c r="T172" s="327">
        <f t="shared" ref="T172" si="166">IF(COUNT(T173:T199)=26,SUM(T173:T199),"N.A.")</f>
        <v>689.91000000000008</v>
      </c>
      <c r="U172" s="327">
        <f t="shared" ref="U172" si="167">IF(COUNT(U173:U199)=26,SUM(U173:U199),"N.A.")</f>
        <v>666.91</v>
      </c>
      <c r="V172" s="327">
        <f t="shared" ref="V172" si="168">IF(COUNT(V173:V199)=26,SUM(V173:V199),"N.A.")</f>
        <v>751.3304313259556</v>
      </c>
      <c r="W172" s="327">
        <f t="shared" ref="W172" si="169">IF(COUNT(W173:W199)=26,SUM(W173:W199),"N.A.")</f>
        <v>658.50999999999988</v>
      </c>
      <c r="X172" s="327">
        <f t="shared" ref="X172" si="170">IF(COUNT(X173:X199)=26,SUM(X173:X199),"N.A.")</f>
        <v>656.30500000000018</v>
      </c>
      <c r="Y172" s="327">
        <f t="shared" ref="Y172" si="171">IF(COUNT(Y173:Y199)=26,SUM(Y173:Y199),"N.A.")</f>
        <v>639.48606145251415</v>
      </c>
      <c r="Z172" s="327">
        <f t="shared" ref="Z172" si="172">IF(COUNT(Z173:Z199)=26,SUM(Z173:Z199),"N.A.")</f>
        <v>617.06016759776548</v>
      </c>
      <c r="AA172" s="327">
        <f t="shared" ref="AA172" si="173">IF(COUNT(AA173:AA199)=26,SUM(AA173:AA199),"N.A.")</f>
        <v>680.71000000000015</v>
      </c>
      <c r="AB172" s="327">
        <f t="shared" ref="AB172" si="174">IF(COUNT(AB173:AB199)=26,SUM(AB173:AB199),"N.A.")</f>
        <v>708.06000000000006</v>
      </c>
      <c r="AC172" s="327">
        <f t="shared" ref="AC172" si="175">IF(COUNT(AC173:AC199)=26,SUM(AC173:AC199),"N.A.")</f>
        <v>677.25757111597375</v>
      </c>
      <c r="AD172" s="327">
        <f t="shared" ref="AD172" si="176">IF(COUNT(AD173:AD199)=26,SUM(AD173:AD199),"N.A.")</f>
        <v>703.66751327754753</v>
      </c>
      <c r="AE172" s="327">
        <f t="shared" ref="AE172" si="177">IF(COUNT(AE173:AE199)=26,SUM(AE173:AE199),"N.A.")</f>
        <v>748.0867108225666</v>
      </c>
      <c r="AF172" s="327">
        <f t="shared" ref="AF172" si="178">IF(COUNT(AF173:AF199)=26,SUM(AF173:AF199),"N.A.")</f>
        <v>697.80559818491565</v>
      </c>
      <c r="AG172" s="327">
        <f t="shared" ref="AG172" si="179">IF(COUNT(AG173:AG199)=26,SUM(AG173:AG199),"N.A.")</f>
        <v>709.75565630723895</v>
      </c>
      <c r="AH172" s="327">
        <f t="shared" ref="AH172" si="180">IF(COUNT(AH173:AH199)=26,SUM(AH173:AH199),"N.A.")</f>
        <v>727.91524371591822</v>
      </c>
      <c r="AI172" s="327">
        <f t="shared" ref="AI172" si="181">IF(COUNT(AI173:AI199)=26,SUM(AI173:AI199),"N.A.")</f>
        <v>637.45920819027231</v>
      </c>
      <c r="AJ172" s="328">
        <f>+(AI172/AH172-1)*100</f>
        <v>-12.426726367740137</v>
      </c>
      <c r="AK172" s="542">
        <f>100*((POWER(AI172/Y172,1/($AF$5-$V$5)))-1)</f>
        <v>-3.1740331090568397E-2</v>
      </c>
      <c r="AL172" s="10"/>
    </row>
    <row r="173" spans="1:42" ht="18" customHeight="1" thickBot="1">
      <c r="A173" s="9" t="str">
        <f>+CONCATENATE(C173,"_D3100_X_3113_PRO")</f>
        <v>BE_D3100_X_3113_PRO</v>
      </c>
      <c r="B173" s="320" t="s">
        <v>3</v>
      </c>
      <c r="C173" s="320" t="s">
        <v>30</v>
      </c>
      <c r="D173" s="296">
        <v>35</v>
      </c>
      <c r="E173" s="296">
        <v>50</v>
      </c>
      <c r="F173" s="296">
        <v>40</v>
      </c>
      <c r="G173" s="296">
        <v>50</v>
      </c>
      <c r="H173" s="296">
        <v>65</v>
      </c>
      <c r="I173" s="296">
        <v>73</v>
      </c>
      <c r="J173" s="296">
        <v>68</v>
      </c>
      <c r="K173" s="296">
        <v>72</v>
      </c>
      <c r="L173" s="296">
        <v>78</v>
      </c>
      <c r="M173" s="296">
        <v>60</v>
      </c>
      <c r="N173" s="296">
        <v>70</v>
      </c>
      <c r="O173" s="296">
        <v>84</v>
      </c>
      <c r="P173" s="296">
        <v>74</v>
      </c>
      <c r="Q173" s="296">
        <v>72.110000000000014</v>
      </c>
      <c r="R173" s="296">
        <v>74.509999999999991</v>
      </c>
      <c r="S173" s="296">
        <v>80.289999999999992</v>
      </c>
      <c r="T173" s="296">
        <v>71.47999999999999</v>
      </c>
      <c r="U173" s="296">
        <v>71.61999999999999</v>
      </c>
      <c r="V173" s="296">
        <v>95.21999999999997</v>
      </c>
      <c r="W173" s="296">
        <v>67.499999999999986</v>
      </c>
      <c r="X173" s="296">
        <v>69.109999999999985</v>
      </c>
      <c r="Y173" s="296">
        <v>55.909999999999982</v>
      </c>
      <c r="Z173" s="296">
        <v>53.249999999999986</v>
      </c>
      <c r="AA173" s="296">
        <v>56.109999999999985</v>
      </c>
      <c r="AB173" s="296">
        <v>57.259999999999991</v>
      </c>
      <c r="AC173" s="296">
        <v>47.099999999999994</v>
      </c>
      <c r="AD173" s="296">
        <v>44.099999999999994</v>
      </c>
      <c r="AE173" s="296">
        <v>63.269999999999996</v>
      </c>
      <c r="AF173" s="296">
        <v>63.157878787878779</v>
      </c>
      <c r="AG173" s="296">
        <v>61.274242424242409</v>
      </c>
      <c r="AH173" s="296">
        <v>78.697878787878778</v>
      </c>
      <c r="AI173" s="296">
        <v>45.095151515151514</v>
      </c>
      <c r="AJ173" s="208">
        <f t="shared" ref="AJ173:AJ183" si="182">+(AI173/AH173-1)*100</f>
        <v>-42.698390084057557</v>
      </c>
      <c r="AK173" s="543">
        <f t="shared" ref="AK173:AK183" si="183">100*((POWER(AI173/Y173,1/($AF$5-$V$5)))-1)</f>
        <v>-2.1267441438266865</v>
      </c>
      <c r="AL173" s="10"/>
      <c r="AM173" s="114"/>
      <c r="AN173" s="118"/>
      <c r="AO173" s="118"/>
    </row>
    <row r="174" spans="1:42" ht="18" customHeight="1" thickBot="1">
      <c r="A174" s="9" t="str">
        <f t="shared" ref="A174:A199" si="184">+CONCATENATE(C174,"_D3100_X_3113_PRO")</f>
        <v>BG_D3100_X_3113_PRO</v>
      </c>
      <c r="B174" s="320" t="s">
        <v>4</v>
      </c>
      <c r="C174" s="320" t="s">
        <v>31</v>
      </c>
      <c r="D174" s="296">
        <v>0.60000000000000009</v>
      </c>
      <c r="E174" s="296">
        <v>0.60000000000000009</v>
      </c>
      <c r="F174" s="296">
        <v>0.60000000000000009</v>
      </c>
      <c r="G174" s="296">
        <v>0.60000000000000009</v>
      </c>
      <c r="H174" s="296">
        <v>0.60000000000000009</v>
      </c>
      <c r="I174" s="296">
        <v>0.60000000000000009</v>
      </c>
      <c r="J174" s="296">
        <v>0.60000000000000009</v>
      </c>
      <c r="K174" s="296">
        <v>0.60000000000000009</v>
      </c>
      <c r="L174" s="296">
        <v>0.60000000000000009</v>
      </c>
      <c r="M174" s="296">
        <v>0.60000000000000009</v>
      </c>
      <c r="N174" s="296">
        <v>0.60000000000000009</v>
      </c>
      <c r="O174" s="296">
        <v>1</v>
      </c>
      <c r="P174" s="296">
        <v>0.44000000000000011</v>
      </c>
      <c r="Q174" s="296">
        <v>0.30000000000000004</v>
      </c>
      <c r="R174" s="296">
        <v>0.3</v>
      </c>
      <c r="S174" s="296">
        <v>1.48</v>
      </c>
      <c r="T174" s="296">
        <v>3.21</v>
      </c>
      <c r="U174" s="296">
        <v>4.2699999999999996</v>
      </c>
      <c r="V174" s="296">
        <v>4.2699999999999996</v>
      </c>
      <c r="W174" s="296">
        <v>0</v>
      </c>
      <c r="X174" s="296">
        <v>0</v>
      </c>
      <c r="Y174" s="296">
        <v>0</v>
      </c>
      <c r="Z174" s="296">
        <v>0</v>
      </c>
      <c r="AA174" s="296">
        <v>0</v>
      </c>
      <c r="AB174" s="296">
        <v>0</v>
      </c>
      <c r="AC174" s="324">
        <v>0</v>
      </c>
      <c r="AD174" s="296">
        <v>0</v>
      </c>
      <c r="AE174" s="296">
        <v>0</v>
      </c>
      <c r="AF174" s="296">
        <v>0</v>
      </c>
      <c r="AG174" s="296">
        <v>0</v>
      </c>
      <c r="AH174" s="296">
        <v>0</v>
      </c>
      <c r="AI174" s="296">
        <v>0</v>
      </c>
      <c r="AJ174" s="208"/>
      <c r="AK174" s="543"/>
      <c r="AL174" s="10"/>
      <c r="AM174" s="114"/>
      <c r="AN174" s="119"/>
      <c r="AO174" s="119"/>
    </row>
    <row r="175" spans="1:42" ht="18" customHeight="1" thickBot="1">
      <c r="A175" s="9" t="str">
        <f t="shared" si="184"/>
        <v>CZ_D3100_X_3113_PRO</v>
      </c>
      <c r="B175" s="320" t="s">
        <v>340</v>
      </c>
      <c r="C175" s="320" t="s">
        <v>32</v>
      </c>
      <c r="D175" s="296">
        <v>123.20430000000002</v>
      </c>
      <c r="E175" s="296">
        <v>131.27600000000001</v>
      </c>
      <c r="F175" s="296">
        <v>33.706000000000003</v>
      </c>
      <c r="G175" s="296">
        <v>25.368199999999995</v>
      </c>
      <c r="H175" s="296">
        <v>29.625800000000005</v>
      </c>
      <c r="I175" s="296">
        <v>26.255200000000009</v>
      </c>
      <c r="J175" s="296">
        <v>31.045000000000002</v>
      </c>
      <c r="K175" s="296">
        <v>25.368200000000002</v>
      </c>
      <c r="L175" s="296">
        <v>22.973299999999998</v>
      </c>
      <c r="M175" s="296">
        <v>19.425299999999996</v>
      </c>
      <c r="N175" s="296">
        <v>20.046199999999999</v>
      </c>
      <c r="O175" s="296">
        <v>16.852999999999998</v>
      </c>
      <c r="P175" s="296">
        <v>17.739999999999998</v>
      </c>
      <c r="Q175" s="296">
        <v>24.3</v>
      </c>
      <c r="R175" s="296">
        <v>19.7</v>
      </c>
      <c r="S175" s="296">
        <v>16.100000000000001</v>
      </c>
      <c r="T175" s="296">
        <v>17.399999999999999</v>
      </c>
      <c r="U175" s="296">
        <v>13.79</v>
      </c>
      <c r="V175" s="296">
        <v>15.66</v>
      </c>
      <c r="W175" s="296">
        <v>10.62</v>
      </c>
      <c r="X175" s="296">
        <v>10.44</v>
      </c>
      <c r="Y175" s="296">
        <v>13.57</v>
      </c>
      <c r="Z175" s="296">
        <v>11.98</v>
      </c>
      <c r="AA175" s="296">
        <v>12.47</v>
      </c>
      <c r="AB175" s="296">
        <v>12.57</v>
      </c>
      <c r="AC175" s="296">
        <v>12.37</v>
      </c>
      <c r="AD175" s="296">
        <v>11.84</v>
      </c>
      <c r="AE175" s="296">
        <v>12.83</v>
      </c>
      <c r="AF175" s="296">
        <v>11.93</v>
      </c>
      <c r="AG175" s="296">
        <v>10.210000000000001</v>
      </c>
      <c r="AH175" s="296">
        <v>9.9999999999999982</v>
      </c>
      <c r="AI175" s="296">
        <v>11.05</v>
      </c>
      <c r="AJ175" s="208">
        <f t="shared" si="182"/>
        <v>10.500000000000021</v>
      </c>
      <c r="AK175" s="543">
        <f t="shared" si="183"/>
        <v>-2.033353255536019</v>
      </c>
      <c r="AL175" s="10"/>
      <c r="AM175" s="114"/>
      <c r="AN175" s="96"/>
      <c r="AO175" s="97"/>
    </row>
    <row r="176" spans="1:42" ht="18" customHeight="1" thickBot="1">
      <c r="A176" s="9" t="str">
        <f t="shared" si="184"/>
        <v>DK_D3100_X_3113_PRO</v>
      </c>
      <c r="B176" s="320" t="s">
        <v>5</v>
      </c>
      <c r="C176" s="320" t="s">
        <v>33</v>
      </c>
      <c r="D176" s="296">
        <v>84</v>
      </c>
      <c r="E176" s="296">
        <v>108</v>
      </c>
      <c r="F176" s="296">
        <v>103</v>
      </c>
      <c r="G176" s="296">
        <v>103</v>
      </c>
      <c r="H176" s="296">
        <v>114</v>
      </c>
      <c r="I176" s="296">
        <v>109</v>
      </c>
      <c r="J176" s="296">
        <v>103</v>
      </c>
      <c r="K176" s="296">
        <v>104</v>
      </c>
      <c r="L176" s="296">
        <v>107</v>
      </c>
      <c r="M176" s="296">
        <v>97</v>
      </c>
      <c r="N176" s="296">
        <v>97</v>
      </c>
      <c r="O176" s="296">
        <v>87.899999999999991</v>
      </c>
      <c r="P176" s="296">
        <v>80.599999999999994</v>
      </c>
      <c r="Q176" s="296">
        <v>81.599999999999994</v>
      </c>
      <c r="R176" s="296">
        <v>87.1</v>
      </c>
      <c r="S176" s="296">
        <v>93.399999999999991</v>
      </c>
      <c r="T176" s="296">
        <v>92.2</v>
      </c>
      <c r="U176" s="296">
        <v>92.700000000000017</v>
      </c>
      <c r="V176" s="296">
        <v>94.2</v>
      </c>
      <c r="W176" s="296">
        <v>111</v>
      </c>
      <c r="X176" s="296">
        <v>119.1</v>
      </c>
      <c r="Y176" s="296">
        <v>114.30000000000001</v>
      </c>
      <c r="Z176" s="296">
        <v>105.39999999999999</v>
      </c>
      <c r="AA176" s="296">
        <v>92.300000000000011</v>
      </c>
      <c r="AB176" s="296">
        <v>89</v>
      </c>
      <c r="AC176" s="296">
        <v>89.300000000000011</v>
      </c>
      <c r="AD176" s="296">
        <v>89</v>
      </c>
      <c r="AE176" s="296">
        <v>87</v>
      </c>
      <c r="AF176" s="296">
        <v>72</v>
      </c>
      <c r="AG176" s="296">
        <v>77.099999999999994</v>
      </c>
      <c r="AH176" s="296">
        <v>69.2</v>
      </c>
      <c r="AI176" s="296">
        <v>74.400000000000006</v>
      </c>
      <c r="AJ176" s="208">
        <f t="shared" si="182"/>
        <v>7.5144508670520249</v>
      </c>
      <c r="AK176" s="543">
        <f t="shared" si="183"/>
        <v>-4.2028319867133401</v>
      </c>
      <c r="AL176" s="10"/>
      <c r="AM176" s="114"/>
      <c r="AN176" s="120"/>
      <c r="AO176" s="120"/>
    </row>
    <row r="177" spans="1:41" ht="18" customHeight="1" thickBot="1">
      <c r="A177" s="9" t="str">
        <f t="shared" si="184"/>
        <v>DE_D3100_X_3113_PRO</v>
      </c>
      <c r="B177" s="320" t="s">
        <v>28</v>
      </c>
      <c r="C177" s="320" t="s">
        <v>34</v>
      </c>
      <c r="D177" s="296">
        <v>145.5</v>
      </c>
      <c r="E177" s="296">
        <v>124.73684210526315</v>
      </c>
      <c r="F177" s="296">
        <v>124.73684210526315</v>
      </c>
      <c r="G177" s="296">
        <v>108.42105263157895</v>
      </c>
      <c r="H177" s="296">
        <v>106.31578947368421</v>
      </c>
      <c r="I177" s="296">
        <v>116.54736842105262</v>
      </c>
      <c r="J177" s="296">
        <v>105.99473684210525</v>
      </c>
      <c r="K177" s="296">
        <v>105.89999999999999</v>
      </c>
      <c r="L177" s="296">
        <v>114.21000000000001</v>
      </c>
      <c r="M177" s="296">
        <v>103.17</v>
      </c>
      <c r="N177" s="296">
        <v>100.91</v>
      </c>
      <c r="O177" s="296">
        <v>84.64</v>
      </c>
      <c r="P177" s="296">
        <v>80.97</v>
      </c>
      <c r="Q177" s="296">
        <v>81.220000000000013</v>
      </c>
      <c r="R177" s="296">
        <v>97.240000000000009</v>
      </c>
      <c r="S177" s="296">
        <v>95.41</v>
      </c>
      <c r="T177" s="296">
        <v>89.1</v>
      </c>
      <c r="U177" s="296">
        <v>84.61</v>
      </c>
      <c r="V177" s="296">
        <v>90.26</v>
      </c>
      <c r="W177" s="296">
        <v>80.400000000000006</v>
      </c>
      <c r="X177" s="296">
        <v>84.35</v>
      </c>
      <c r="Y177" s="296">
        <v>93.88</v>
      </c>
      <c r="Z177" s="296">
        <v>88.2</v>
      </c>
      <c r="AA177" s="321">
        <v>113.5</v>
      </c>
      <c r="AB177" s="296">
        <v>116.25</v>
      </c>
      <c r="AC177" s="296">
        <v>120.92</v>
      </c>
      <c r="AD177" s="296">
        <v>128.03</v>
      </c>
      <c r="AE177" s="296">
        <v>134.84</v>
      </c>
      <c r="AF177" s="296">
        <v>143.32</v>
      </c>
      <c r="AG177" s="296">
        <v>134.13999999999999</v>
      </c>
      <c r="AH177" s="296">
        <v>121.99000000000001</v>
      </c>
      <c r="AI177" s="296">
        <v>117.46000000000001</v>
      </c>
      <c r="AJ177" s="208">
        <f t="shared" si="182"/>
        <v>-3.7134191327158006</v>
      </c>
      <c r="AK177" s="543">
        <f t="shared" si="183"/>
        <v>2.2660994026337589</v>
      </c>
      <c r="AL177" s="10"/>
      <c r="AM177" s="114"/>
      <c r="AN177" s="111"/>
      <c r="AO177" s="111"/>
    </row>
    <row r="178" spans="1:41" ht="18" customHeight="1" thickBot="1">
      <c r="A178" s="9" t="str">
        <f t="shared" si="184"/>
        <v>EE_D3100_X_3113_PRO</v>
      </c>
      <c r="B178" s="320" t="s">
        <v>6</v>
      </c>
      <c r="C178" s="320" t="s">
        <v>35</v>
      </c>
      <c r="D178" s="296">
        <v>5.4</v>
      </c>
      <c r="E178" s="296">
        <v>4.3</v>
      </c>
      <c r="F178" s="296">
        <v>1.4</v>
      </c>
      <c r="G178" s="296">
        <v>1</v>
      </c>
      <c r="H178" s="296">
        <v>0.2</v>
      </c>
      <c r="I178" s="296">
        <v>0.2</v>
      </c>
      <c r="J178" s="296">
        <v>0.49999999999999978</v>
      </c>
      <c r="K178" s="296">
        <v>0.7999999999999996</v>
      </c>
      <c r="L178" s="296">
        <v>1.0999999999999992</v>
      </c>
      <c r="M178" s="296">
        <v>1.3000000000000003</v>
      </c>
      <c r="N178" s="296">
        <v>4.0000000000000018</v>
      </c>
      <c r="O178" s="296">
        <v>13.049999999999999</v>
      </c>
      <c r="P178" s="296">
        <v>9.1999999999999993</v>
      </c>
      <c r="Q178" s="296">
        <v>6</v>
      </c>
      <c r="R178" s="296">
        <v>8.1999999999999993</v>
      </c>
      <c r="S178" s="296">
        <v>8.1999999999999993</v>
      </c>
      <c r="T178" s="296">
        <v>5.4</v>
      </c>
      <c r="U178" s="296">
        <v>3.4000000000000004</v>
      </c>
      <c r="V178" s="296">
        <v>5</v>
      </c>
      <c r="W178" s="296">
        <v>5.3</v>
      </c>
      <c r="X178" s="296">
        <v>5.6</v>
      </c>
      <c r="Y178" s="296">
        <v>3.1910614525139662</v>
      </c>
      <c r="Z178" s="296">
        <v>4.6301675977653636</v>
      </c>
      <c r="AA178" s="296">
        <v>4</v>
      </c>
      <c r="AB178" s="296">
        <v>3</v>
      </c>
      <c r="AC178" s="296">
        <v>2</v>
      </c>
      <c r="AD178" s="296">
        <v>0</v>
      </c>
      <c r="AE178" s="324">
        <v>0</v>
      </c>
      <c r="AF178" s="324">
        <v>0</v>
      </c>
      <c r="AG178" s="324">
        <v>0</v>
      </c>
      <c r="AH178" s="324">
        <v>0</v>
      </c>
      <c r="AI178" s="324">
        <v>0</v>
      </c>
      <c r="AJ178" s="208"/>
      <c r="AK178" s="543"/>
      <c r="AL178" s="10"/>
      <c r="AM178" s="114"/>
      <c r="AN178" s="117"/>
      <c r="AO178" s="116"/>
    </row>
    <row r="179" spans="1:41" ht="18" customHeight="1" thickBot="1">
      <c r="A179" s="9" t="str">
        <f t="shared" si="184"/>
        <v>IE_D3100_X_3113_PRO</v>
      </c>
      <c r="B179" s="320" t="s">
        <v>7</v>
      </c>
      <c r="C179" s="320" t="s">
        <v>36</v>
      </c>
      <c r="D179" s="296">
        <v>15.400000000000006</v>
      </c>
      <c r="E179" s="296">
        <v>24</v>
      </c>
      <c r="F179" s="296">
        <v>30.699999999999989</v>
      </c>
      <c r="G179" s="296">
        <v>34.199999999999989</v>
      </c>
      <c r="H179" s="296">
        <v>31.900000000000006</v>
      </c>
      <c r="I179" s="296">
        <v>25.299999999999997</v>
      </c>
      <c r="J179" s="296">
        <v>32.199999999999989</v>
      </c>
      <c r="K179" s="296">
        <v>38.6</v>
      </c>
      <c r="L179" s="296">
        <v>40.799999999999997</v>
      </c>
      <c r="M179" s="296">
        <v>44.7</v>
      </c>
      <c r="N179" s="296">
        <v>42.4</v>
      </c>
      <c r="O179" s="296">
        <v>34</v>
      </c>
      <c r="P179" s="296">
        <v>27</v>
      </c>
      <c r="Q179" s="296">
        <v>33</v>
      </c>
      <c r="R179" s="296">
        <v>31.7</v>
      </c>
      <c r="S179" s="296">
        <v>38.799999999999997</v>
      </c>
      <c r="T179" s="296">
        <v>39</v>
      </c>
      <c r="U179" s="296">
        <v>34.200000000000003</v>
      </c>
      <c r="V179" s="296">
        <v>33</v>
      </c>
      <c r="W179" s="296">
        <v>25</v>
      </c>
      <c r="X179" s="296">
        <v>34</v>
      </c>
      <c r="Y179" s="296">
        <v>38</v>
      </c>
      <c r="Z179" s="296">
        <v>25.5</v>
      </c>
      <c r="AA179" s="296">
        <v>35</v>
      </c>
      <c r="AB179" s="324">
        <v>24.85</v>
      </c>
      <c r="AC179" s="324">
        <v>25.9</v>
      </c>
      <c r="AD179" s="324">
        <v>29.85</v>
      </c>
      <c r="AE179" s="296">
        <v>40</v>
      </c>
      <c r="AF179" s="296">
        <v>43</v>
      </c>
      <c r="AG179" s="296">
        <v>50.8</v>
      </c>
      <c r="AH179" s="296">
        <v>52.8</v>
      </c>
      <c r="AI179" s="296">
        <v>52.1</v>
      </c>
      <c r="AJ179" s="208">
        <f t="shared" si="182"/>
        <v>-1.325757575757569</v>
      </c>
      <c r="AK179" s="543">
        <f t="shared" si="183"/>
        <v>3.2061108432081653</v>
      </c>
      <c r="AL179" s="10"/>
      <c r="AM179" s="114"/>
      <c r="AN179" s="120"/>
      <c r="AO179" s="120"/>
    </row>
    <row r="180" spans="1:41" ht="18" customHeight="1" thickBot="1">
      <c r="A180" s="9" t="str">
        <f t="shared" si="184"/>
        <v>EL_D3100_X_3113_PRO</v>
      </c>
      <c r="B180" s="320" t="s">
        <v>8</v>
      </c>
      <c r="C180" s="320" t="s">
        <v>37</v>
      </c>
      <c r="D180" s="296">
        <v>0</v>
      </c>
      <c r="E180" s="296">
        <v>0</v>
      </c>
      <c r="F180" s="296">
        <v>0</v>
      </c>
      <c r="G180" s="296">
        <v>0</v>
      </c>
      <c r="H180" s="296">
        <v>0</v>
      </c>
      <c r="I180" s="296">
        <v>0</v>
      </c>
      <c r="J180" s="296">
        <v>0</v>
      </c>
      <c r="K180" s="296">
        <v>0</v>
      </c>
      <c r="L180" s="296">
        <v>0</v>
      </c>
      <c r="M180" s="296">
        <v>0</v>
      </c>
      <c r="N180" s="296">
        <v>0</v>
      </c>
      <c r="O180" s="296">
        <v>0</v>
      </c>
      <c r="P180" s="296">
        <v>0</v>
      </c>
      <c r="Q180" s="296">
        <v>0</v>
      </c>
      <c r="R180" s="296">
        <v>0</v>
      </c>
      <c r="S180" s="296">
        <v>0</v>
      </c>
      <c r="T180" s="296">
        <v>0</v>
      </c>
      <c r="U180" s="296">
        <v>0</v>
      </c>
      <c r="V180" s="296">
        <v>0</v>
      </c>
      <c r="W180" s="296">
        <v>0</v>
      </c>
      <c r="X180" s="296">
        <v>0</v>
      </c>
      <c r="Y180" s="296">
        <v>0</v>
      </c>
      <c r="Z180" s="296">
        <v>0</v>
      </c>
      <c r="AA180" s="296">
        <v>0</v>
      </c>
      <c r="AB180" s="296">
        <v>0</v>
      </c>
      <c r="AC180" s="296">
        <v>0</v>
      </c>
      <c r="AD180" s="296">
        <v>0</v>
      </c>
      <c r="AE180" s="296">
        <v>0</v>
      </c>
      <c r="AF180" s="296">
        <v>0</v>
      </c>
      <c r="AG180" s="296">
        <v>0</v>
      </c>
      <c r="AH180" s="296">
        <v>0</v>
      </c>
      <c r="AI180" s="296">
        <v>0</v>
      </c>
      <c r="AJ180" s="208"/>
      <c r="AK180" s="543"/>
      <c r="AL180" s="10"/>
      <c r="AM180" s="114"/>
      <c r="AN180" s="96"/>
      <c r="AO180" s="97"/>
    </row>
    <row r="181" spans="1:41" ht="18" customHeight="1" thickBot="1">
      <c r="A181" s="9" t="str">
        <f t="shared" si="184"/>
        <v>ES_D3100_X_3113_PRO</v>
      </c>
      <c r="B181" s="320" t="s">
        <v>9</v>
      </c>
      <c r="C181" s="320" t="s">
        <v>38</v>
      </c>
      <c r="D181" s="296">
        <v>11.6</v>
      </c>
      <c r="E181" s="296">
        <v>20.6</v>
      </c>
      <c r="F181" s="296">
        <v>12.7</v>
      </c>
      <c r="G181" s="296">
        <v>11.5</v>
      </c>
      <c r="H181" s="296">
        <v>9.9</v>
      </c>
      <c r="I181" s="296">
        <v>13</v>
      </c>
      <c r="J181" s="296">
        <v>4.3</v>
      </c>
      <c r="K181" s="296">
        <v>7.2</v>
      </c>
      <c r="L181" s="296">
        <v>5.4</v>
      </c>
      <c r="M181" s="296">
        <v>7.5</v>
      </c>
      <c r="N181" s="296">
        <v>9.9450000000000003</v>
      </c>
      <c r="O181" s="296">
        <v>12.39</v>
      </c>
      <c r="P181" s="296">
        <v>10.59</v>
      </c>
      <c r="Q181" s="296">
        <v>13.05</v>
      </c>
      <c r="R181" s="296">
        <v>6.4700000000000006</v>
      </c>
      <c r="S181" s="296">
        <v>5.58</v>
      </c>
      <c r="T181" s="296">
        <v>8.5399999999999991</v>
      </c>
      <c r="U181" s="296">
        <v>5.9499999999999993</v>
      </c>
      <c r="V181" s="296">
        <v>4.0999999999999996</v>
      </c>
      <c r="W181" s="296">
        <v>1.9</v>
      </c>
      <c r="X181" s="296">
        <v>1.9000000000000001</v>
      </c>
      <c r="Y181" s="324">
        <v>1.1000000000000001</v>
      </c>
      <c r="Z181" s="324">
        <v>1.04</v>
      </c>
      <c r="AA181" s="324">
        <v>3.3</v>
      </c>
      <c r="AB181" s="324">
        <v>4.7299999999999995</v>
      </c>
      <c r="AC181" s="296">
        <v>6.7275711159737401</v>
      </c>
      <c r="AD181" s="296">
        <v>6.2475132775474744</v>
      </c>
      <c r="AE181" s="324">
        <v>5.8017108225667009</v>
      </c>
      <c r="AF181" s="324">
        <v>5.3877193970368165</v>
      </c>
      <c r="AG181" s="324">
        <v>4.8443851083441123</v>
      </c>
      <c r="AH181" s="324">
        <v>5.2135206174559503</v>
      </c>
      <c r="AI181" s="324">
        <v>6.1840566751207806</v>
      </c>
      <c r="AJ181" s="208">
        <f t="shared" si="182"/>
        <v>18.61575178997612</v>
      </c>
      <c r="AK181" s="543">
        <f t="shared" si="183"/>
        <v>18.84696007048905</v>
      </c>
      <c r="AL181" s="10"/>
      <c r="AM181" s="114"/>
      <c r="AN181" s="96"/>
      <c r="AO181" s="99"/>
    </row>
    <row r="182" spans="1:41" ht="18" customHeight="1" thickBot="1">
      <c r="A182" s="9" t="str">
        <f t="shared" si="184"/>
        <v>FR_D3100_X_3113_PRO</v>
      </c>
      <c r="B182" s="320" t="s">
        <v>10</v>
      </c>
      <c r="C182" s="320" t="s">
        <v>39</v>
      </c>
      <c r="D182" s="296">
        <v>247</v>
      </c>
      <c r="E182" s="296">
        <v>313</v>
      </c>
      <c r="F182" s="296">
        <v>280</v>
      </c>
      <c r="G182" s="296">
        <v>277</v>
      </c>
      <c r="H182" s="296">
        <v>303</v>
      </c>
      <c r="I182" s="296">
        <v>253</v>
      </c>
      <c r="J182" s="296">
        <v>237</v>
      </c>
      <c r="K182" s="296">
        <v>251</v>
      </c>
      <c r="L182" s="296">
        <v>262</v>
      </c>
      <c r="M182" s="296">
        <v>260</v>
      </c>
      <c r="N182" s="296">
        <v>257.67</v>
      </c>
      <c r="O182" s="296">
        <v>241.04000000000002</v>
      </c>
      <c r="P182" s="296">
        <v>234.58</v>
      </c>
      <c r="Q182" s="296">
        <v>205.8</v>
      </c>
      <c r="R182" s="296">
        <v>198.32</v>
      </c>
      <c r="S182" s="296">
        <v>192.85</v>
      </c>
      <c r="T182" s="296">
        <v>158.16</v>
      </c>
      <c r="U182" s="296">
        <v>145.04</v>
      </c>
      <c r="V182" s="296">
        <v>165.19</v>
      </c>
      <c r="W182" s="296">
        <v>123.34</v>
      </c>
      <c r="X182" s="296">
        <v>122.28</v>
      </c>
      <c r="Y182" s="296">
        <v>115.18</v>
      </c>
      <c r="Z182" s="296">
        <v>113.11</v>
      </c>
      <c r="AA182" s="296">
        <v>134.5</v>
      </c>
      <c r="AB182" s="296">
        <v>145.63999999999999</v>
      </c>
      <c r="AC182" s="296">
        <v>132.16</v>
      </c>
      <c r="AD182" s="296">
        <v>140.41</v>
      </c>
      <c r="AE182" s="296">
        <v>146.74</v>
      </c>
      <c r="AF182" s="296">
        <v>115.84</v>
      </c>
      <c r="AG182" s="296">
        <v>108.64</v>
      </c>
      <c r="AH182" s="296">
        <v>129.24</v>
      </c>
      <c r="AI182" s="296">
        <v>127.86</v>
      </c>
      <c r="AJ182" s="208">
        <f t="shared" si="182"/>
        <v>-1.0677808727948102</v>
      </c>
      <c r="AK182" s="543">
        <f t="shared" si="183"/>
        <v>1.0498708040669547</v>
      </c>
      <c r="AL182" s="10"/>
      <c r="AM182" s="114"/>
      <c r="AN182" s="118"/>
      <c r="AO182" s="118"/>
    </row>
    <row r="183" spans="1:41" ht="18" customHeight="1" thickBot="1">
      <c r="A183" s="9" t="str">
        <f t="shared" si="184"/>
        <v>HR_D3100_X_3113_PRO</v>
      </c>
      <c r="B183" s="320" t="s">
        <v>11</v>
      </c>
      <c r="C183" s="320" t="s">
        <v>40</v>
      </c>
      <c r="D183" s="296">
        <v>0.35</v>
      </c>
      <c r="E183" s="296">
        <v>0.35</v>
      </c>
      <c r="F183" s="296">
        <v>0.35</v>
      </c>
      <c r="G183" s="296">
        <v>0.35</v>
      </c>
      <c r="H183" s="296">
        <v>0.35</v>
      </c>
      <c r="I183" s="296">
        <v>0.35</v>
      </c>
      <c r="J183" s="296">
        <v>0.35</v>
      </c>
      <c r="K183" s="296">
        <v>0.35</v>
      </c>
      <c r="L183" s="296">
        <v>0.35</v>
      </c>
      <c r="M183" s="296">
        <v>0.35</v>
      </c>
      <c r="N183" s="296">
        <v>0.35</v>
      </c>
      <c r="O183" s="296">
        <v>0.35</v>
      </c>
      <c r="P183" s="296">
        <v>0.35</v>
      </c>
      <c r="Q183" s="296">
        <v>0.35</v>
      </c>
      <c r="R183" s="296">
        <v>0.35</v>
      </c>
      <c r="S183" s="296">
        <v>3.37</v>
      </c>
      <c r="T183" s="296">
        <v>2.27</v>
      </c>
      <c r="U183" s="296">
        <v>1.8900000000000001</v>
      </c>
      <c r="V183" s="296">
        <v>1.0400000000000003</v>
      </c>
      <c r="W183" s="296">
        <v>5.7800000000000011</v>
      </c>
      <c r="X183" s="296">
        <v>3.6750000000000007</v>
      </c>
      <c r="Y183" s="296">
        <v>3.6750000000000007</v>
      </c>
      <c r="Z183" s="296">
        <v>1.57</v>
      </c>
      <c r="AA183" s="296">
        <v>1.57</v>
      </c>
      <c r="AB183" s="296">
        <v>1.57</v>
      </c>
      <c r="AC183" s="324">
        <v>0.65000000000000013</v>
      </c>
      <c r="AD183" s="324">
        <v>0.65000000000000013</v>
      </c>
      <c r="AE183" s="324">
        <v>0.65000000000000013</v>
      </c>
      <c r="AF183" s="324">
        <v>0.65000000000000013</v>
      </c>
      <c r="AG183" s="324">
        <v>0.65000000000000013</v>
      </c>
      <c r="AH183" s="324">
        <v>0.65000000000000013</v>
      </c>
      <c r="AI183" s="324">
        <v>0.65000000000000013</v>
      </c>
      <c r="AJ183" s="208">
        <f t="shared" si="182"/>
        <v>0</v>
      </c>
      <c r="AK183" s="543">
        <f t="shared" si="183"/>
        <v>-15.905885605418712</v>
      </c>
      <c r="AL183" s="10"/>
      <c r="AM183" s="114"/>
      <c r="AN183" s="96"/>
      <c r="AO183" s="97"/>
    </row>
    <row r="184" spans="1:41" ht="18" customHeight="1" thickBot="1">
      <c r="A184" s="9" t="str">
        <f t="shared" si="184"/>
        <v>IT_D3100_X_3113_PRO</v>
      </c>
      <c r="B184" s="320" t="s">
        <v>12</v>
      </c>
      <c r="C184" s="320" t="s">
        <v>41</v>
      </c>
      <c r="D184" s="296">
        <v>0.2</v>
      </c>
      <c r="E184" s="296">
        <v>0.5</v>
      </c>
      <c r="F184" s="296">
        <v>2.9</v>
      </c>
      <c r="G184" s="296">
        <v>0.5</v>
      </c>
      <c r="H184" s="296">
        <v>0.2</v>
      </c>
      <c r="I184" s="296">
        <v>0.65</v>
      </c>
      <c r="J184" s="296">
        <v>1.1000000000000001</v>
      </c>
      <c r="K184" s="296">
        <v>0</v>
      </c>
      <c r="L184" s="296">
        <v>0</v>
      </c>
      <c r="M184" s="296">
        <v>0</v>
      </c>
      <c r="N184" s="296">
        <v>0</v>
      </c>
      <c r="O184" s="296">
        <v>0</v>
      </c>
      <c r="P184" s="296">
        <v>0</v>
      </c>
      <c r="Q184" s="296">
        <v>0</v>
      </c>
      <c r="R184" s="296">
        <v>0</v>
      </c>
      <c r="S184" s="296">
        <v>0</v>
      </c>
      <c r="T184" s="296">
        <v>0</v>
      </c>
      <c r="U184" s="296">
        <v>0</v>
      </c>
      <c r="V184" s="296">
        <v>0</v>
      </c>
      <c r="W184" s="296">
        <v>0</v>
      </c>
      <c r="X184" s="296">
        <v>0</v>
      </c>
      <c r="Y184" s="296">
        <v>2</v>
      </c>
      <c r="Z184" s="296">
        <v>5</v>
      </c>
      <c r="AA184" s="296">
        <v>5</v>
      </c>
      <c r="AB184" s="296">
        <v>5</v>
      </c>
      <c r="AC184" s="296">
        <v>8</v>
      </c>
      <c r="AD184" s="296">
        <v>5</v>
      </c>
      <c r="AE184" s="296">
        <v>5</v>
      </c>
      <c r="AF184" s="296">
        <v>5</v>
      </c>
      <c r="AG184" s="296">
        <v>5</v>
      </c>
      <c r="AH184" s="296">
        <v>5</v>
      </c>
      <c r="AI184" s="296">
        <v>5</v>
      </c>
      <c r="AJ184" s="208"/>
      <c r="AK184" s="543"/>
      <c r="AL184" s="10"/>
      <c r="AM184" s="114"/>
      <c r="AN184" s="99"/>
      <c r="AO184" s="99"/>
    </row>
    <row r="185" spans="1:41" ht="18" customHeight="1" thickBot="1">
      <c r="A185" s="9" t="str">
        <f t="shared" si="184"/>
        <v>CY_D3100_X_3113_PRO</v>
      </c>
      <c r="B185" s="320" t="s">
        <v>13</v>
      </c>
      <c r="C185" s="320" t="s">
        <v>42</v>
      </c>
      <c r="D185" s="296">
        <v>0</v>
      </c>
      <c r="E185" s="296">
        <v>0</v>
      </c>
      <c r="F185" s="296">
        <v>0</v>
      </c>
      <c r="G185" s="296">
        <v>0</v>
      </c>
      <c r="H185" s="296">
        <v>0</v>
      </c>
      <c r="I185" s="296">
        <v>0</v>
      </c>
      <c r="J185" s="296">
        <v>0</v>
      </c>
      <c r="K185" s="296">
        <v>0</v>
      </c>
      <c r="L185" s="296">
        <v>0</v>
      </c>
      <c r="M185" s="296">
        <v>0</v>
      </c>
      <c r="N185" s="296">
        <v>0</v>
      </c>
      <c r="O185" s="296">
        <v>0</v>
      </c>
      <c r="P185" s="296">
        <v>0</v>
      </c>
      <c r="Q185" s="296">
        <v>0</v>
      </c>
      <c r="R185" s="296">
        <v>0</v>
      </c>
      <c r="S185" s="296">
        <v>0</v>
      </c>
      <c r="T185" s="296">
        <v>0</v>
      </c>
      <c r="U185" s="296">
        <v>0</v>
      </c>
      <c r="V185" s="296">
        <v>0</v>
      </c>
      <c r="W185" s="296">
        <v>0</v>
      </c>
      <c r="X185" s="296">
        <v>0</v>
      </c>
      <c r="Y185" s="296">
        <v>0</v>
      </c>
      <c r="Z185" s="296">
        <v>0</v>
      </c>
      <c r="AA185" s="296">
        <v>0</v>
      </c>
      <c r="AB185" s="296">
        <v>0</v>
      </c>
      <c r="AC185" s="296">
        <v>0</v>
      </c>
      <c r="AD185" s="296">
        <v>0</v>
      </c>
      <c r="AE185" s="296">
        <v>0</v>
      </c>
      <c r="AF185" s="296">
        <v>0</v>
      </c>
      <c r="AG185" s="296">
        <v>0</v>
      </c>
      <c r="AH185" s="296">
        <v>0</v>
      </c>
      <c r="AI185" s="296">
        <v>0</v>
      </c>
      <c r="AJ185" s="208"/>
      <c r="AK185" s="543"/>
      <c r="AL185" s="10"/>
      <c r="AM185" s="114"/>
      <c r="AN185" s="119"/>
      <c r="AO185" s="119"/>
    </row>
    <row r="186" spans="1:41" ht="18" customHeight="1" thickBot="1">
      <c r="A186" s="9" t="str">
        <f t="shared" si="184"/>
        <v>LV_D3100_X_3113_PRO</v>
      </c>
      <c r="B186" s="320" t="s">
        <v>14</v>
      </c>
      <c r="C186" s="320" t="s">
        <v>43</v>
      </c>
      <c r="D186" s="296">
        <v>0</v>
      </c>
      <c r="E186" s="296">
        <v>0</v>
      </c>
      <c r="F186" s="296">
        <v>0</v>
      </c>
      <c r="G186" s="296">
        <v>0</v>
      </c>
      <c r="H186" s="296">
        <v>0</v>
      </c>
      <c r="I186" s="296">
        <v>0</v>
      </c>
      <c r="J186" s="296">
        <v>0</v>
      </c>
      <c r="K186" s="296">
        <v>0</v>
      </c>
      <c r="L186" s="296">
        <v>0</v>
      </c>
      <c r="M186" s="296">
        <v>0</v>
      </c>
      <c r="N186" s="296">
        <v>0</v>
      </c>
      <c r="O186" s="296">
        <v>0</v>
      </c>
      <c r="P186" s="296">
        <v>0</v>
      </c>
      <c r="Q186" s="296">
        <v>0</v>
      </c>
      <c r="R186" s="296">
        <v>0</v>
      </c>
      <c r="S186" s="296">
        <v>0</v>
      </c>
      <c r="T186" s="296">
        <v>0</v>
      </c>
      <c r="U186" s="296">
        <v>0</v>
      </c>
      <c r="V186" s="296">
        <v>0</v>
      </c>
      <c r="W186" s="296">
        <v>0</v>
      </c>
      <c r="X186" s="296">
        <v>0</v>
      </c>
      <c r="Y186" s="296">
        <v>0</v>
      </c>
      <c r="Z186" s="296">
        <v>0</v>
      </c>
      <c r="AA186" s="296">
        <v>0</v>
      </c>
      <c r="AB186" s="296">
        <v>0</v>
      </c>
      <c r="AC186" s="324">
        <v>0</v>
      </c>
      <c r="AD186" s="324">
        <v>0</v>
      </c>
      <c r="AE186" s="296">
        <v>0</v>
      </c>
      <c r="AF186" s="296">
        <v>0</v>
      </c>
      <c r="AG186" s="296">
        <v>0</v>
      </c>
      <c r="AH186" s="296">
        <v>0</v>
      </c>
      <c r="AI186" s="296">
        <v>0</v>
      </c>
      <c r="AJ186" s="208"/>
      <c r="AK186" s="543"/>
      <c r="AL186" s="10"/>
      <c r="AM186" s="114"/>
      <c r="AN186" s="96"/>
      <c r="AO186" s="97"/>
    </row>
    <row r="187" spans="1:41" ht="18" customHeight="1" thickBot="1">
      <c r="A187" s="9" t="str">
        <f t="shared" si="184"/>
        <v>LT_D3100_X_3113_PRO</v>
      </c>
      <c r="B187" s="320" t="s">
        <v>15</v>
      </c>
      <c r="C187" s="320" t="s">
        <v>44</v>
      </c>
      <c r="D187" s="296">
        <v>3.4</v>
      </c>
      <c r="E187" s="296">
        <v>3.4</v>
      </c>
      <c r="F187" s="296">
        <v>3.4</v>
      </c>
      <c r="G187" s="296">
        <v>3.4</v>
      </c>
      <c r="H187" s="296">
        <v>3.4</v>
      </c>
      <c r="I187" s="296">
        <v>3.4</v>
      </c>
      <c r="J187" s="296">
        <v>3.4</v>
      </c>
      <c r="K187" s="296">
        <v>3.4</v>
      </c>
      <c r="L187" s="296">
        <v>3.4</v>
      </c>
      <c r="M187" s="296">
        <v>3.4</v>
      </c>
      <c r="N187" s="296">
        <v>3.4</v>
      </c>
      <c r="O187" s="296">
        <v>3.4</v>
      </c>
      <c r="P187" s="296">
        <v>3.4</v>
      </c>
      <c r="Q187" s="296">
        <v>4</v>
      </c>
      <c r="R187" s="296">
        <v>3.78</v>
      </c>
      <c r="S187" s="296">
        <v>0.25</v>
      </c>
      <c r="T187" s="296">
        <v>0.27</v>
      </c>
      <c r="U187" s="296">
        <v>0.3</v>
      </c>
      <c r="V187" s="296">
        <v>5.62</v>
      </c>
      <c r="W187" s="296">
        <v>1.78</v>
      </c>
      <c r="X187" s="296">
        <v>2.85</v>
      </c>
      <c r="Y187" s="296">
        <v>1.36</v>
      </c>
      <c r="Z187" s="296">
        <v>2.02</v>
      </c>
      <c r="AA187" s="296">
        <v>0.37</v>
      </c>
      <c r="AB187" s="296">
        <v>0</v>
      </c>
      <c r="AC187" s="324">
        <v>0</v>
      </c>
      <c r="AD187" s="296">
        <v>0.04</v>
      </c>
      <c r="AE187" s="296">
        <v>0</v>
      </c>
      <c r="AF187" s="296">
        <v>0.62</v>
      </c>
      <c r="AG187" s="296">
        <v>0.28000000000000003</v>
      </c>
      <c r="AH187" s="296">
        <v>0.66999999999999993</v>
      </c>
      <c r="AI187" s="296">
        <v>0.66999999999999993</v>
      </c>
      <c r="AJ187" s="208"/>
      <c r="AK187" s="543"/>
      <c r="AL187" s="10"/>
      <c r="AM187" s="114"/>
      <c r="AN187" s="121"/>
      <c r="AO187" s="122"/>
    </row>
    <row r="188" spans="1:41" ht="18" customHeight="1" thickBot="1">
      <c r="A188" s="9" t="str">
        <f t="shared" si="184"/>
        <v>LU_D3100_X_3113_PRO</v>
      </c>
      <c r="B188" s="320" t="s">
        <v>16</v>
      </c>
      <c r="C188" s="320" t="s">
        <v>45</v>
      </c>
      <c r="D188" s="314" t="s">
        <v>901</v>
      </c>
      <c r="E188" s="314" t="s">
        <v>901</v>
      </c>
      <c r="F188" s="314" t="s">
        <v>901</v>
      </c>
      <c r="G188" s="314" t="s">
        <v>901</v>
      </c>
      <c r="H188" s="314" t="s">
        <v>901</v>
      </c>
      <c r="I188" s="314" t="s">
        <v>901</v>
      </c>
      <c r="J188" s="314" t="s">
        <v>901</v>
      </c>
      <c r="K188" s="314" t="s">
        <v>901</v>
      </c>
      <c r="L188" s="314" t="s">
        <v>901</v>
      </c>
      <c r="M188" s="314" t="s">
        <v>901</v>
      </c>
      <c r="N188" s="314" t="s">
        <v>901</v>
      </c>
      <c r="O188" s="314" t="s">
        <v>901</v>
      </c>
      <c r="P188" s="314" t="s">
        <v>901</v>
      </c>
      <c r="Q188" s="314" t="s">
        <v>901</v>
      </c>
      <c r="R188" s="314" t="s">
        <v>901</v>
      </c>
      <c r="S188" s="314" t="s">
        <v>901</v>
      </c>
      <c r="T188" s="314" t="s">
        <v>901</v>
      </c>
      <c r="U188" s="314" t="s">
        <v>901</v>
      </c>
      <c r="V188" s="314" t="s">
        <v>901</v>
      </c>
      <c r="W188" s="314" t="s">
        <v>901</v>
      </c>
      <c r="X188" s="314" t="s">
        <v>901</v>
      </c>
      <c r="Y188" s="314" t="s">
        <v>901</v>
      </c>
      <c r="Z188" s="314" t="s">
        <v>901</v>
      </c>
      <c r="AA188" s="314" t="s">
        <v>901</v>
      </c>
      <c r="AB188" s="314" t="s">
        <v>901</v>
      </c>
      <c r="AC188" s="314" t="s">
        <v>901</v>
      </c>
      <c r="AD188" s="314" t="s">
        <v>901</v>
      </c>
      <c r="AE188" s="314" t="s">
        <v>901</v>
      </c>
      <c r="AF188" s="314" t="s">
        <v>901</v>
      </c>
      <c r="AG188" s="314" t="s">
        <v>901</v>
      </c>
      <c r="AH188" s="314" t="s">
        <v>901</v>
      </c>
      <c r="AI188" s="314" t="s">
        <v>901</v>
      </c>
      <c r="AJ188" s="208"/>
      <c r="AK188" s="543"/>
      <c r="AL188" s="10"/>
      <c r="AM188" s="114"/>
      <c r="AN188" s="96"/>
      <c r="AO188" s="97"/>
    </row>
    <row r="189" spans="1:41" ht="18" customHeight="1" thickBot="1">
      <c r="A189" s="9" t="str">
        <f t="shared" si="184"/>
        <v>HU_D3100_X_3113_PRO</v>
      </c>
      <c r="B189" s="320" t="s">
        <v>17</v>
      </c>
      <c r="C189" s="320" t="s">
        <v>46</v>
      </c>
      <c r="D189" s="296">
        <v>3.0333333333333332</v>
      </c>
      <c r="E189" s="296">
        <v>3.0333333333333332</v>
      </c>
      <c r="F189" s="296">
        <v>3.0333333333333332</v>
      </c>
      <c r="G189" s="296">
        <v>3.0333333333333332</v>
      </c>
      <c r="H189" s="296">
        <v>3.0333333333333332</v>
      </c>
      <c r="I189" s="296">
        <v>3.0333333333333332</v>
      </c>
      <c r="J189" s="296">
        <v>3.0333333333333332</v>
      </c>
      <c r="K189" s="296">
        <v>3.0333333333333332</v>
      </c>
      <c r="L189" s="296">
        <v>2.5</v>
      </c>
      <c r="M189" s="296">
        <v>3.2</v>
      </c>
      <c r="N189" s="296">
        <v>3.4</v>
      </c>
      <c r="O189" s="296">
        <v>6.5</v>
      </c>
      <c r="P189" s="296">
        <v>8.89</v>
      </c>
      <c r="Q189" s="296">
        <v>4.21</v>
      </c>
      <c r="R189" s="296">
        <v>0.33</v>
      </c>
      <c r="S189" s="296">
        <v>1.1399999999999995</v>
      </c>
      <c r="T189" s="296">
        <v>1.03</v>
      </c>
      <c r="U189" s="296">
        <v>0.65000000000000013</v>
      </c>
      <c r="V189" s="296">
        <v>0.97000000000000008</v>
      </c>
      <c r="W189" s="296">
        <v>0.2</v>
      </c>
      <c r="X189" s="296">
        <v>0.2</v>
      </c>
      <c r="Y189" s="296">
        <v>0.2</v>
      </c>
      <c r="Z189" s="296">
        <v>0.2</v>
      </c>
      <c r="AA189" s="296">
        <v>0.2</v>
      </c>
      <c r="AB189" s="296">
        <v>0.2</v>
      </c>
      <c r="AC189" s="296">
        <v>0.2</v>
      </c>
      <c r="AD189" s="324">
        <v>0.2</v>
      </c>
      <c r="AE189" s="296">
        <v>0.2</v>
      </c>
      <c r="AF189" s="296">
        <v>0.2</v>
      </c>
      <c r="AG189" s="296">
        <v>0.2</v>
      </c>
      <c r="AH189" s="296">
        <v>0.2</v>
      </c>
      <c r="AI189" s="296">
        <v>0.2</v>
      </c>
      <c r="AJ189" s="208"/>
      <c r="AK189" s="543"/>
      <c r="AL189" s="10"/>
      <c r="AM189" s="114"/>
      <c r="AN189" s="120"/>
      <c r="AO189" s="120"/>
    </row>
    <row r="190" spans="1:41" ht="18" customHeight="1" thickBot="1">
      <c r="A190" s="9" t="str">
        <f t="shared" si="184"/>
        <v>MT_D3100_X_3113_PRO</v>
      </c>
      <c r="B190" s="320" t="s">
        <v>18</v>
      </c>
      <c r="C190" s="320" t="s">
        <v>47</v>
      </c>
      <c r="D190" s="296">
        <v>0</v>
      </c>
      <c r="E190" s="296">
        <v>0</v>
      </c>
      <c r="F190" s="296">
        <v>0</v>
      </c>
      <c r="G190" s="296">
        <v>0</v>
      </c>
      <c r="H190" s="296">
        <v>0</v>
      </c>
      <c r="I190" s="296">
        <v>0</v>
      </c>
      <c r="J190" s="296">
        <v>0</v>
      </c>
      <c r="K190" s="296">
        <v>0</v>
      </c>
      <c r="L190" s="296">
        <v>0</v>
      </c>
      <c r="M190" s="296">
        <v>0</v>
      </c>
      <c r="N190" s="296">
        <v>0</v>
      </c>
      <c r="O190" s="296">
        <v>0</v>
      </c>
      <c r="P190" s="296">
        <v>0</v>
      </c>
      <c r="Q190" s="296">
        <v>0</v>
      </c>
      <c r="R190" s="296">
        <v>0</v>
      </c>
      <c r="S190" s="296">
        <v>0</v>
      </c>
      <c r="T190" s="296">
        <v>0</v>
      </c>
      <c r="U190" s="296">
        <v>0</v>
      </c>
      <c r="V190" s="296">
        <v>0</v>
      </c>
      <c r="W190" s="296">
        <v>0</v>
      </c>
      <c r="X190" s="296">
        <v>0</v>
      </c>
      <c r="Y190" s="296">
        <v>0</v>
      </c>
      <c r="Z190" s="296">
        <v>0</v>
      </c>
      <c r="AA190" s="296">
        <v>0</v>
      </c>
      <c r="AB190" s="296">
        <v>0</v>
      </c>
      <c r="AC190" s="324">
        <v>0</v>
      </c>
      <c r="AD190" s="324">
        <v>0</v>
      </c>
      <c r="AE190" s="324">
        <v>0</v>
      </c>
      <c r="AF190" s="324">
        <v>0</v>
      </c>
      <c r="AG190" s="324">
        <v>0</v>
      </c>
      <c r="AH190" s="324">
        <v>0</v>
      </c>
      <c r="AI190" s="324">
        <v>0</v>
      </c>
      <c r="AJ190" s="208"/>
      <c r="AK190" s="543"/>
      <c r="AL190" s="10"/>
      <c r="AM190" s="115"/>
      <c r="AN190" s="104"/>
      <c r="AO190" s="101"/>
    </row>
    <row r="191" spans="1:41" ht="18" customHeight="1" thickBot="1">
      <c r="A191" s="9" t="str">
        <f t="shared" si="184"/>
        <v>NL_D3100_X_3113_PRO</v>
      </c>
      <c r="B191" s="320" t="s">
        <v>19</v>
      </c>
      <c r="C191" s="320" t="s">
        <v>48</v>
      </c>
      <c r="D191" s="296">
        <v>204</v>
      </c>
      <c r="E191" s="296">
        <v>209</v>
      </c>
      <c r="F191" s="296">
        <v>160</v>
      </c>
      <c r="G191" s="296">
        <v>175</v>
      </c>
      <c r="H191" s="296">
        <v>161</v>
      </c>
      <c r="I191" s="296">
        <v>143</v>
      </c>
      <c r="J191" s="296">
        <v>151</v>
      </c>
      <c r="K191" s="296">
        <v>113</v>
      </c>
      <c r="L191" s="296">
        <v>116</v>
      </c>
      <c r="M191" s="296">
        <v>110.1</v>
      </c>
      <c r="N191" s="296">
        <v>96</v>
      </c>
      <c r="O191" s="296">
        <v>107.87</v>
      </c>
      <c r="P191" s="296">
        <v>98.94</v>
      </c>
      <c r="Q191" s="296">
        <v>116.89</v>
      </c>
      <c r="R191" s="296">
        <v>111</v>
      </c>
      <c r="S191" s="296">
        <v>67</v>
      </c>
      <c r="T191" s="296">
        <v>105.59</v>
      </c>
      <c r="U191" s="296">
        <v>109.9</v>
      </c>
      <c r="V191" s="296">
        <v>128.47043132595559</v>
      </c>
      <c r="W191" s="296">
        <v>139.1</v>
      </c>
      <c r="X191" s="296">
        <v>135.30000000000001</v>
      </c>
      <c r="Y191" s="296">
        <v>131.4</v>
      </c>
      <c r="Z191" s="296">
        <v>121.2</v>
      </c>
      <c r="AA191" s="296">
        <v>128.30000000000001</v>
      </c>
      <c r="AB191" s="296">
        <v>139.9</v>
      </c>
      <c r="AC191" s="324">
        <v>135.69999999999999</v>
      </c>
      <c r="AD191" s="324">
        <v>165.7</v>
      </c>
      <c r="AE191" s="324">
        <v>184.1</v>
      </c>
      <c r="AF191" s="324">
        <v>161.30000000000001</v>
      </c>
      <c r="AG191" s="324">
        <v>177.70000000000002</v>
      </c>
      <c r="AH191" s="324">
        <v>178.2</v>
      </c>
      <c r="AI191" s="324">
        <v>118.1</v>
      </c>
      <c r="AJ191" s="208">
        <f t="shared" ref="AJ191:AJ199" si="185">+(AI191/AH191-1)*100</f>
        <v>-33.726150392817054</v>
      </c>
      <c r="AK191" s="543">
        <f t="shared" ref="AK191:AK199" si="186">100*((POWER(AI191/Y191,1/($AF$5-$V$5)))-1)</f>
        <v>-1.0614700491159978</v>
      </c>
      <c r="AL191" s="10"/>
      <c r="AM191" s="115"/>
      <c r="AN191" s="96"/>
      <c r="AO191" s="97"/>
    </row>
    <row r="192" spans="1:41" ht="18" customHeight="1" thickBot="1">
      <c r="A192" s="9" t="str">
        <f t="shared" si="184"/>
        <v>AT_D3100_X_3113_PRO</v>
      </c>
      <c r="B192" s="320" t="s">
        <v>20</v>
      </c>
      <c r="C192" s="320" t="s">
        <v>49</v>
      </c>
      <c r="D192" s="296">
        <v>12.3</v>
      </c>
      <c r="E192" s="296">
        <v>9.9</v>
      </c>
      <c r="F192" s="296">
        <v>7.1</v>
      </c>
      <c r="G192" s="296">
        <v>7.4</v>
      </c>
      <c r="H192" s="296">
        <v>8.6</v>
      </c>
      <c r="I192" s="296">
        <v>16</v>
      </c>
      <c r="J192" s="296">
        <v>9</v>
      </c>
      <c r="K192" s="296">
        <v>5</v>
      </c>
      <c r="L192" s="296">
        <v>3.3</v>
      </c>
      <c r="M192" s="296">
        <v>3.7</v>
      </c>
      <c r="N192" s="296">
        <v>3.1</v>
      </c>
      <c r="O192" s="296">
        <v>1.1800000000000002</v>
      </c>
      <c r="P192" s="296">
        <v>1.23</v>
      </c>
      <c r="Q192" s="296">
        <v>1.4</v>
      </c>
      <c r="R192" s="296">
        <v>0.87</v>
      </c>
      <c r="S192" s="296">
        <v>1.41</v>
      </c>
      <c r="T192" s="296">
        <v>0.5</v>
      </c>
      <c r="U192" s="296">
        <v>1.08</v>
      </c>
      <c r="V192" s="296">
        <v>0.53</v>
      </c>
      <c r="W192" s="296">
        <v>0.57999999999999996</v>
      </c>
      <c r="X192" s="296">
        <v>0.44000000000000006</v>
      </c>
      <c r="Y192" s="296">
        <v>0.27</v>
      </c>
      <c r="Z192" s="296">
        <v>0.33</v>
      </c>
      <c r="AA192" s="296">
        <v>0.5</v>
      </c>
      <c r="AB192" s="296">
        <v>1.39</v>
      </c>
      <c r="AC192" s="296">
        <v>1.32</v>
      </c>
      <c r="AD192" s="296">
        <v>4.41</v>
      </c>
      <c r="AE192" s="296">
        <v>1.96</v>
      </c>
      <c r="AF192" s="296">
        <v>1.96</v>
      </c>
      <c r="AG192" s="296">
        <v>1.96</v>
      </c>
      <c r="AH192" s="296">
        <v>1.96</v>
      </c>
      <c r="AI192" s="296">
        <v>1.96</v>
      </c>
      <c r="AJ192" s="208">
        <f t="shared" si="185"/>
        <v>0</v>
      </c>
      <c r="AK192" s="543">
        <f t="shared" si="186"/>
        <v>21.92400798743752</v>
      </c>
      <c r="AL192" s="10"/>
      <c r="AM192" s="114"/>
      <c r="AN192" s="122"/>
      <c r="AO192" s="122"/>
    </row>
    <row r="193" spans="1:43" ht="18" customHeight="1" thickBot="1">
      <c r="A193" s="9" t="str">
        <f t="shared" si="184"/>
        <v>PL_D3100_X_3113_PRO</v>
      </c>
      <c r="B193" s="320" t="s">
        <v>21</v>
      </c>
      <c r="C193" s="320" t="s">
        <v>50</v>
      </c>
      <c r="D193" s="296">
        <v>42.246251257174819</v>
      </c>
      <c r="E193" s="296">
        <v>59.285908685486383</v>
      </c>
      <c r="F193" s="296">
        <v>42.548730383121189</v>
      </c>
      <c r="G193" s="296">
        <v>38.314022619872155</v>
      </c>
      <c r="H193" s="296">
        <v>38.314022619872155</v>
      </c>
      <c r="I193" s="296">
        <v>36.297495113563095</v>
      </c>
      <c r="J193" s="296">
        <v>35.490884111039477</v>
      </c>
      <c r="K193" s="296">
        <v>40.128897375550309</v>
      </c>
      <c r="L193" s="296">
        <v>37.305758866717632</v>
      </c>
      <c r="M193" s="296">
        <v>33.467368148445509</v>
      </c>
      <c r="N193" s="296">
        <v>38.733767205770015</v>
      </c>
      <c r="O193" s="296">
        <v>37</v>
      </c>
      <c r="P193" s="296">
        <v>38.76</v>
      </c>
      <c r="Q193" s="296">
        <v>40.519999999999996</v>
      </c>
      <c r="R193" s="296">
        <v>42.28</v>
      </c>
      <c r="S193" s="296">
        <v>53.949999999999996</v>
      </c>
      <c r="T193" s="296">
        <v>36.58</v>
      </c>
      <c r="U193" s="296">
        <v>39.1</v>
      </c>
      <c r="V193" s="296">
        <v>40.550000000000004</v>
      </c>
      <c r="W193" s="296">
        <v>30.099999999999998</v>
      </c>
      <c r="X193" s="296">
        <v>26.37</v>
      </c>
      <c r="Y193" s="296">
        <v>27.080000000000002</v>
      </c>
      <c r="Z193" s="296">
        <v>31.380000000000003</v>
      </c>
      <c r="AA193" s="296">
        <v>34.31</v>
      </c>
      <c r="AB193" s="296">
        <v>38.24</v>
      </c>
      <c r="AC193" s="296">
        <v>33.559999999999995</v>
      </c>
      <c r="AD193" s="296">
        <v>32.590000000000003</v>
      </c>
      <c r="AE193" s="296">
        <v>29.115000000000002</v>
      </c>
      <c r="AF193" s="296">
        <v>25.64</v>
      </c>
      <c r="AG193" s="296">
        <v>27.787028774652438</v>
      </c>
      <c r="AH193" s="296">
        <v>30.113844310583563</v>
      </c>
      <c r="AI193" s="296">
        <v>30.54</v>
      </c>
      <c r="AJ193" s="208">
        <f t="shared" si="185"/>
        <v>1.4151487436184329</v>
      </c>
      <c r="AK193" s="543">
        <f t="shared" si="186"/>
        <v>1.209676630712786</v>
      </c>
      <c r="AL193" s="10"/>
      <c r="AM193" s="114"/>
      <c r="AN193" s="111"/>
      <c r="AO193" s="123"/>
    </row>
    <row r="194" spans="1:43" ht="18" customHeight="1" thickBot="1">
      <c r="A194" s="9" t="str">
        <f t="shared" si="184"/>
        <v>PT_D3100_X_3113_PRO</v>
      </c>
      <c r="B194" s="320" t="s">
        <v>22</v>
      </c>
      <c r="C194" s="320" t="s">
        <v>51</v>
      </c>
      <c r="D194" s="296">
        <v>6</v>
      </c>
      <c r="E194" s="296">
        <v>8</v>
      </c>
      <c r="F194" s="296">
        <v>8</v>
      </c>
      <c r="G194" s="296">
        <v>7</v>
      </c>
      <c r="H194" s="296">
        <v>7</v>
      </c>
      <c r="I194" s="296">
        <v>7</v>
      </c>
      <c r="J194" s="296">
        <v>6</v>
      </c>
      <c r="K194" s="296">
        <v>7</v>
      </c>
      <c r="L194" s="296">
        <v>8</v>
      </c>
      <c r="M194" s="296">
        <v>8.6999999999999993</v>
      </c>
      <c r="N194" s="296">
        <v>9.0999999999999979</v>
      </c>
      <c r="O194" s="296">
        <v>7.73</v>
      </c>
      <c r="P194" s="296">
        <v>9.1</v>
      </c>
      <c r="Q194" s="296">
        <v>9.36</v>
      </c>
      <c r="R194" s="296">
        <v>9.9400000000000013</v>
      </c>
      <c r="S194" s="296">
        <v>8.7800000000000011</v>
      </c>
      <c r="T194" s="296">
        <v>9.4400000000000013</v>
      </c>
      <c r="U194" s="296">
        <v>8.42</v>
      </c>
      <c r="V194" s="296">
        <v>7.5900000000000016</v>
      </c>
      <c r="W194" s="296">
        <v>8.42</v>
      </c>
      <c r="X194" s="296">
        <v>9.7699999999999978</v>
      </c>
      <c r="Y194" s="296">
        <v>9.2000000000000011</v>
      </c>
      <c r="Z194" s="296">
        <v>8.6000000000000014</v>
      </c>
      <c r="AA194" s="296">
        <v>8.4400000000000013</v>
      </c>
      <c r="AB194" s="296">
        <v>8.009999999999998</v>
      </c>
      <c r="AC194" s="324">
        <v>8.57</v>
      </c>
      <c r="AD194" s="324">
        <v>8.0499999999999972</v>
      </c>
      <c r="AE194" s="324">
        <v>6.99</v>
      </c>
      <c r="AF194" s="324">
        <v>7.66</v>
      </c>
      <c r="AG194" s="324">
        <v>9.1199999999999992</v>
      </c>
      <c r="AH194" s="324">
        <v>9.1799999999999979</v>
      </c>
      <c r="AI194" s="324">
        <v>11.010000000000002</v>
      </c>
      <c r="AJ194" s="208">
        <f t="shared" si="185"/>
        <v>19.934640522875856</v>
      </c>
      <c r="AK194" s="543">
        <f t="shared" si="186"/>
        <v>1.8122298198946618</v>
      </c>
      <c r="AL194" s="10"/>
      <c r="AM194" s="115"/>
      <c r="AN194" s="96"/>
      <c r="AO194" s="97"/>
    </row>
    <row r="195" spans="1:43" ht="18" customHeight="1" thickBot="1">
      <c r="A195" s="9" t="str">
        <f t="shared" si="184"/>
        <v>RO_D3100_X_3113_PRO</v>
      </c>
      <c r="B195" s="320" t="s">
        <v>23</v>
      </c>
      <c r="C195" s="320" t="s">
        <v>52</v>
      </c>
      <c r="D195" s="296">
        <v>4.3099999999999996</v>
      </c>
      <c r="E195" s="296">
        <v>4.3099999999999996</v>
      </c>
      <c r="F195" s="296">
        <v>4.3099999999999996</v>
      </c>
      <c r="G195" s="296">
        <v>4.3099999999999996</v>
      </c>
      <c r="H195" s="296">
        <v>4.3099999999999996</v>
      </c>
      <c r="I195" s="296">
        <v>4.3099999999999996</v>
      </c>
      <c r="J195" s="296">
        <v>4.3099999999999996</v>
      </c>
      <c r="K195" s="296">
        <v>4.3099999999999996</v>
      </c>
      <c r="L195" s="296">
        <v>4.3099999999999996</v>
      </c>
      <c r="M195" s="296">
        <v>4.3099999999999996</v>
      </c>
      <c r="N195" s="296">
        <v>4.3099999999999996</v>
      </c>
      <c r="O195" s="296">
        <v>4.3099999999999996</v>
      </c>
      <c r="P195" s="296">
        <v>4.3099999999999996</v>
      </c>
      <c r="Q195" s="296">
        <v>4.3099999999999996</v>
      </c>
      <c r="R195" s="296">
        <v>5.7</v>
      </c>
      <c r="S195" s="296">
        <v>7.4700000000000006</v>
      </c>
      <c r="T195" s="296">
        <v>5.29</v>
      </c>
      <c r="U195" s="296">
        <v>5.47</v>
      </c>
      <c r="V195" s="296">
        <v>3.61</v>
      </c>
      <c r="W195" s="296">
        <v>2.1400000000000006</v>
      </c>
      <c r="X195" s="296">
        <v>1.79</v>
      </c>
      <c r="Y195" s="296">
        <v>1.0999999999999999</v>
      </c>
      <c r="Z195" s="296">
        <v>1.1099999999999999</v>
      </c>
      <c r="AA195" s="296">
        <v>0.77000000000000024</v>
      </c>
      <c r="AB195" s="296">
        <v>1.5100000000000002</v>
      </c>
      <c r="AC195" s="324">
        <v>1.2199999999999998</v>
      </c>
      <c r="AD195" s="324">
        <v>0.83999999999999986</v>
      </c>
      <c r="AE195" s="324">
        <v>1.0300000000000002</v>
      </c>
      <c r="AF195" s="324">
        <v>0.94</v>
      </c>
      <c r="AG195" s="324">
        <v>0.77</v>
      </c>
      <c r="AH195" s="324">
        <v>0.76</v>
      </c>
      <c r="AI195" s="324">
        <v>0.95</v>
      </c>
      <c r="AJ195" s="208">
        <f t="shared" si="185"/>
        <v>25</v>
      </c>
      <c r="AK195" s="543">
        <f t="shared" si="186"/>
        <v>-1.4553407754662406</v>
      </c>
      <c r="AL195" s="10"/>
      <c r="AM195" s="115"/>
      <c r="AN195" s="104"/>
      <c r="AO195" s="104"/>
    </row>
    <row r="196" spans="1:43" ht="18" customHeight="1" thickBot="1">
      <c r="A196" s="9" t="str">
        <f t="shared" si="184"/>
        <v>SI_D3100_X_3113_PRO</v>
      </c>
      <c r="B196" s="320" t="s">
        <v>24</v>
      </c>
      <c r="C196" s="320" t="s">
        <v>53</v>
      </c>
      <c r="D196" s="296">
        <v>1</v>
      </c>
      <c r="E196" s="296">
        <v>1</v>
      </c>
      <c r="F196" s="296">
        <v>1</v>
      </c>
      <c r="G196" s="296">
        <v>1</v>
      </c>
      <c r="H196" s="296">
        <v>1</v>
      </c>
      <c r="I196" s="296">
        <v>1</v>
      </c>
      <c r="J196" s="296">
        <v>1</v>
      </c>
      <c r="K196" s="296">
        <v>1</v>
      </c>
      <c r="L196" s="296">
        <v>1</v>
      </c>
      <c r="M196" s="296">
        <v>1</v>
      </c>
      <c r="N196" s="296">
        <v>1</v>
      </c>
      <c r="O196" s="296">
        <v>1</v>
      </c>
      <c r="P196" s="296">
        <v>1</v>
      </c>
      <c r="Q196" s="296">
        <v>1</v>
      </c>
      <c r="R196" s="296">
        <v>0</v>
      </c>
      <c r="S196" s="296">
        <v>0</v>
      </c>
      <c r="T196" s="296">
        <v>0</v>
      </c>
      <c r="U196" s="296">
        <v>0</v>
      </c>
      <c r="V196" s="296">
        <v>0</v>
      </c>
      <c r="W196" s="296">
        <v>0</v>
      </c>
      <c r="X196" s="296">
        <v>0</v>
      </c>
      <c r="Y196" s="296">
        <v>0</v>
      </c>
      <c r="Z196" s="296">
        <v>0</v>
      </c>
      <c r="AA196" s="296">
        <v>0</v>
      </c>
      <c r="AB196" s="296">
        <v>0</v>
      </c>
      <c r="AC196" s="324">
        <v>0</v>
      </c>
      <c r="AD196" s="324">
        <v>0</v>
      </c>
      <c r="AE196" s="324">
        <v>0</v>
      </c>
      <c r="AF196" s="324">
        <v>0</v>
      </c>
      <c r="AG196" s="324">
        <v>0</v>
      </c>
      <c r="AH196" s="324">
        <v>0</v>
      </c>
      <c r="AI196" s="324">
        <v>0</v>
      </c>
      <c r="AJ196" s="208"/>
      <c r="AK196" s="543"/>
      <c r="AL196" s="10"/>
      <c r="AM196" s="115"/>
      <c r="AN196" s="96"/>
      <c r="AO196" s="96"/>
    </row>
    <row r="197" spans="1:43" ht="18" customHeight="1" thickBot="1">
      <c r="A197" s="9" t="str">
        <f t="shared" si="184"/>
        <v>SK_D3100_X_3113_PRO</v>
      </c>
      <c r="B197" s="320" t="s">
        <v>25</v>
      </c>
      <c r="C197" s="320" t="s">
        <v>54</v>
      </c>
      <c r="D197" s="296">
        <v>3.6866666666666661</v>
      </c>
      <c r="E197" s="296">
        <v>3.6866666666666661</v>
      </c>
      <c r="F197" s="296">
        <v>3.6866666666666661</v>
      </c>
      <c r="G197" s="296">
        <v>3.6866666666666661</v>
      </c>
      <c r="H197" s="296">
        <v>3.6866666666666661</v>
      </c>
      <c r="I197" s="296">
        <v>3.6866666666666661</v>
      </c>
      <c r="J197" s="296">
        <v>3.6866666666666661</v>
      </c>
      <c r="K197" s="296">
        <v>3.6866666666666661</v>
      </c>
      <c r="L197" s="296">
        <v>3.6866666666666661</v>
      </c>
      <c r="M197" s="296">
        <v>3.6866666666666661</v>
      </c>
      <c r="N197" s="296">
        <v>3.6866666666666661</v>
      </c>
      <c r="O197" s="296">
        <v>3.6866666666666661</v>
      </c>
      <c r="P197" s="296">
        <v>4.0199999999999996</v>
      </c>
      <c r="Q197" s="296">
        <v>2.3199999999999998</v>
      </c>
      <c r="R197" s="296">
        <v>4.72</v>
      </c>
      <c r="S197" s="296">
        <v>6.63</v>
      </c>
      <c r="T197" s="296">
        <v>5.57</v>
      </c>
      <c r="U197" s="296">
        <v>5.81</v>
      </c>
      <c r="V197" s="296">
        <v>4.24</v>
      </c>
      <c r="W197" s="296">
        <v>3.16</v>
      </c>
      <c r="X197" s="296">
        <v>1.82</v>
      </c>
      <c r="Y197" s="296">
        <v>1.69</v>
      </c>
      <c r="Z197" s="296">
        <v>2.58</v>
      </c>
      <c r="AA197" s="296">
        <v>3.71</v>
      </c>
      <c r="AB197" s="296">
        <v>4.37</v>
      </c>
      <c r="AC197" s="324">
        <v>2.0699999999999998</v>
      </c>
      <c r="AD197" s="324">
        <v>1.19</v>
      </c>
      <c r="AE197" s="324">
        <v>0.77</v>
      </c>
      <c r="AF197" s="324">
        <v>0.87</v>
      </c>
      <c r="AG197" s="324">
        <v>0.85</v>
      </c>
      <c r="AH197" s="324">
        <v>0.75</v>
      </c>
      <c r="AI197" s="324">
        <v>0.94</v>
      </c>
      <c r="AJ197" s="208">
        <f t="shared" si="185"/>
        <v>25.333333333333318</v>
      </c>
      <c r="AK197" s="543">
        <f t="shared" si="186"/>
        <v>-5.6973026906624646</v>
      </c>
      <c r="AL197" s="10"/>
      <c r="AM197" s="114"/>
      <c r="AN197" s="120"/>
      <c r="AO197" s="101"/>
    </row>
    <row r="198" spans="1:43" ht="18" customHeight="1" thickBot="1">
      <c r="A198" s="9" t="str">
        <f t="shared" si="184"/>
        <v>FI_D3100_X_3113_PRO</v>
      </c>
      <c r="B198" s="320" t="s">
        <v>26</v>
      </c>
      <c r="C198" s="320" t="s">
        <v>55</v>
      </c>
      <c r="D198" s="296">
        <v>0.82</v>
      </c>
      <c r="E198" s="296">
        <v>0.82</v>
      </c>
      <c r="F198" s="296">
        <v>0.82</v>
      </c>
      <c r="G198" s="296">
        <v>0.82</v>
      </c>
      <c r="H198" s="296">
        <v>0.82</v>
      </c>
      <c r="I198" s="296">
        <v>2.08</v>
      </c>
      <c r="J198" s="296">
        <v>2.0299999999999998</v>
      </c>
      <c r="K198" s="296">
        <v>3.3</v>
      </c>
      <c r="L198" s="296">
        <v>4.0999999999999996</v>
      </c>
      <c r="M198" s="296">
        <v>3.1</v>
      </c>
      <c r="N198" s="296">
        <v>2.02</v>
      </c>
      <c r="O198" s="296">
        <v>1.96</v>
      </c>
      <c r="P198" s="296">
        <v>1.68</v>
      </c>
      <c r="Q198" s="296">
        <v>1.99</v>
      </c>
      <c r="R198" s="296">
        <v>1.94</v>
      </c>
      <c r="S198" s="296">
        <v>2.4</v>
      </c>
      <c r="T198" s="296">
        <v>2.35</v>
      </c>
      <c r="U198" s="296">
        <v>2.88</v>
      </c>
      <c r="V198" s="296">
        <v>3.2</v>
      </c>
      <c r="W198" s="296">
        <v>3.09</v>
      </c>
      <c r="X198" s="296">
        <v>4.24</v>
      </c>
      <c r="Y198" s="296">
        <v>3.61</v>
      </c>
      <c r="Z198" s="296">
        <v>3.86</v>
      </c>
      <c r="AA198" s="296">
        <v>3.86</v>
      </c>
      <c r="AB198" s="296">
        <v>3.86</v>
      </c>
      <c r="AC198" s="324">
        <v>3.86</v>
      </c>
      <c r="AD198" s="296">
        <v>3.86</v>
      </c>
      <c r="AE198" s="324">
        <v>3.86</v>
      </c>
      <c r="AF198" s="324">
        <v>3.86</v>
      </c>
      <c r="AG198" s="324">
        <v>3.86</v>
      </c>
      <c r="AH198" s="324">
        <v>3.86</v>
      </c>
      <c r="AI198" s="324">
        <v>3.86</v>
      </c>
      <c r="AJ198" s="208">
        <f t="shared" si="185"/>
        <v>0</v>
      </c>
      <c r="AK198" s="543">
        <f t="shared" si="186"/>
        <v>0.67184090468828117</v>
      </c>
      <c r="AL198" s="10"/>
      <c r="AM198" s="115"/>
      <c r="AN198" s="96"/>
      <c r="AO198" s="97"/>
    </row>
    <row r="199" spans="1:43" ht="18" customHeight="1" thickBot="1">
      <c r="A199" s="9" t="str">
        <f t="shared" si="184"/>
        <v>SE_D3100_X_3113_PRO</v>
      </c>
      <c r="B199" s="320" t="s">
        <v>27</v>
      </c>
      <c r="C199" s="320" t="s">
        <v>56</v>
      </c>
      <c r="D199" s="296">
        <v>7</v>
      </c>
      <c r="E199" s="296">
        <v>7</v>
      </c>
      <c r="F199" s="296">
        <v>7</v>
      </c>
      <c r="G199" s="296">
        <v>7</v>
      </c>
      <c r="H199" s="296">
        <v>8.1999999999999993</v>
      </c>
      <c r="I199" s="296">
        <v>8.8000000000000043</v>
      </c>
      <c r="J199" s="296">
        <v>8.2000000000000011</v>
      </c>
      <c r="K199" s="296">
        <v>6.0000000000000018</v>
      </c>
      <c r="L199" s="296">
        <v>7.4000000000000039</v>
      </c>
      <c r="M199" s="296">
        <v>7.0000000000000044</v>
      </c>
      <c r="N199" s="296">
        <v>5.3800000000000043</v>
      </c>
      <c r="O199" s="296">
        <v>5.88</v>
      </c>
      <c r="P199" s="296">
        <v>5.14</v>
      </c>
      <c r="Q199" s="296">
        <v>5.58</v>
      </c>
      <c r="R199" s="296">
        <v>11.83</v>
      </c>
      <c r="S199" s="296">
        <v>32.39</v>
      </c>
      <c r="T199" s="296">
        <v>36.53</v>
      </c>
      <c r="U199" s="296">
        <v>35.83</v>
      </c>
      <c r="V199" s="296">
        <v>48.61</v>
      </c>
      <c r="W199" s="296">
        <v>39.1</v>
      </c>
      <c r="X199" s="296">
        <v>23.07</v>
      </c>
      <c r="Y199" s="296">
        <v>22.77</v>
      </c>
      <c r="Z199" s="296">
        <v>36.1</v>
      </c>
      <c r="AA199" s="296">
        <v>42.5</v>
      </c>
      <c r="AB199" s="296">
        <v>50.71</v>
      </c>
      <c r="AC199" s="296">
        <v>45.629999999999995</v>
      </c>
      <c r="AD199" s="324">
        <v>31.66</v>
      </c>
      <c r="AE199" s="324">
        <v>23.93</v>
      </c>
      <c r="AF199" s="324">
        <v>34.47</v>
      </c>
      <c r="AG199" s="324">
        <v>34.57</v>
      </c>
      <c r="AH199" s="324">
        <v>29.43</v>
      </c>
      <c r="AI199" s="324">
        <v>29.43</v>
      </c>
      <c r="AJ199" s="208">
        <f t="shared" si="185"/>
        <v>0</v>
      </c>
      <c r="AK199" s="543">
        <f t="shared" si="186"/>
        <v>2.5989043885071617</v>
      </c>
      <c r="AL199" s="10"/>
      <c r="AM199" s="115"/>
      <c r="AN199" s="122"/>
      <c r="AO199" s="122"/>
    </row>
    <row r="200" spans="1:43" ht="18" customHeight="1">
      <c r="A200" s="20"/>
      <c r="B200" s="79" t="s">
        <v>999</v>
      </c>
      <c r="C200" s="34"/>
      <c r="D200" s="34"/>
      <c r="E200" s="34"/>
      <c r="F200" s="34"/>
      <c r="G200" s="34"/>
      <c r="H200" s="34"/>
      <c r="I200" s="34"/>
      <c r="J200" s="34"/>
      <c r="K200" s="34"/>
      <c r="L200" s="34"/>
      <c r="M200" s="34"/>
      <c r="N200" s="33"/>
      <c r="O200" s="33"/>
      <c r="P200" s="33"/>
      <c r="Q200" s="33"/>
      <c r="R200" s="21"/>
      <c r="S200" s="33"/>
      <c r="T200" s="33"/>
      <c r="U200" s="33"/>
      <c r="V200" s="33"/>
      <c r="W200" s="33"/>
      <c r="X200" s="33"/>
      <c r="Y200" s="33"/>
      <c r="Z200" s="33"/>
      <c r="AA200" s="33"/>
      <c r="AB200" s="33"/>
      <c r="AC200" s="33"/>
      <c r="AD200" s="33"/>
      <c r="AE200" s="33"/>
      <c r="AF200" s="33"/>
      <c r="AG200" s="33"/>
      <c r="AH200" s="33"/>
      <c r="AI200" s="33"/>
      <c r="AJ200" s="32"/>
      <c r="AK200" s="20"/>
      <c r="AL200" s="10"/>
    </row>
    <row r="201" spans="1:43" ht="18" customHeight="1">
      <c r="AL201" s="10"/>
    </row>
    <row r="202" spans="1:43" ht="18" customHeight="1">
      <c r="B202" s="59" t="s">
        <v>249</v>
      </c>
      <c r="AA202" s="12"/>
      <c r="AB202" s="12"/>
      <c r="AC202" s="12"/>
      <c r="AD202" s="12"/>
      <c r="AE202" s="12"/>
      <c r="AF202" s="12"/>
      <c r="AG202" s="12"/>
      <c r="AH202" s="12"/>
      <c r="AI202" s="12"/>
      <c r="AL202" s="10"/>
    </row>
    <row r="203" spans="1:43" ht="18" customHeight="1">
      <c r="B203" s="210"/>
      <c r="C203" s="211"/>
      <c r="D203" s="771" t="s">
        <v>276</v>
      </c>
      <c r="E203" s="772"/>
      <c r="F203" s="772"/>
      <c r="G203" s="772"/>
      <c r="H203" s="772"/>
      <c r="I203" s="772"/>
      <c r="J203" s="772"/>
      <c r="K203" s="772"/>
      <c r="L203" s="772"/>
      <c r="M203" s="772"/>
      <c r="N203" s="772"/>
      <c r="O203" s="772"/>
      <c r="P203" s="772"/>
      <c r="Q203" s="772"/>
      <c r="R203" s="772"/>
      <c r="S203" s="772"/>
      <c r="T203" s="772"/>
      <c r="U203" s="772"/>
      <c r="V203" s="772"/>
      <c r="W203" s="772"/>
      <c r="X203" s="772"/>
      <c r="Y203" s="772"/>
      <c r="Z203" s="772"/>
      <c r="AA203" s="772"/>
      <c r="AB203" s="772"/>
      <c r="AC203" s="772"/>
      <c r="AD203" s="772"/>
      <c r="AE203" s="772"/>
      <c r="AF203" s="772"/>
      <c r="AG203" s="772"/>
      <c r="AH203" s="772"/>
      <c r="AI203" s="773"/>
      <c r="AJ203" s="516" t="s">
        <v>58</v>
      </c>
      <c r="AK203" s="525" t="str">
        <f>AK$4</f>
        <v xml:space="preserve">Annual rate of change
</v>
      </c>
      <c r="AL203" s="10"/>
    </row>
    <row r="204" spans="1:43" ht="18" customHeight="1" thickBot="1">
      <c r="B204" s="215"/>
      <c r="C204" s="216"/>
      <c r="D204" s="379">
        <v>1990</v>
      </c>
      <c r="E204" s="203">
        <v>1991</v>
      </c>
      <c r="F204" s="379">
        <v>1992</v>
      </c>
      <c r="G204" s="203">
        <v>1993</v>
      </c>
      <c r="H204" s="379">
        <v>1994</v>
      </c>
      <c r="I204" s="203">
        <v>1995</v>
      </c>
      <c r="J204" s="379">
        <v>1996</v>
      </c>
      <c r="K204" s="203">
        <v>1997</v>
      </c>
      <c r="L204" s="379">
        <v>1998</v>
      </c>
      <c r="M204" s="203">
        <v>1999</v>
      </c>
      <c r="N204" s="379">
        <v>2000</v>
      </c>
      <c r="O204" s="378">
        <v>2001</v>
      </c>
      <c r="P204" s="203">
        <v>2002</v>
      </c>
      <c r="Q204" s="378">
        <v>2003</v>
      </c>
      <c r="R204" s="203">
        <v>2004</v>
      </c>
      <c r="S204" s="378">
        <v>2005</v>
      </c>
      <c r="T204" s="203">
        <v>2006</v>
      </c>
      <c r="U204" s="378">
        <v>2007</v>
      </c>
      <c r="V204" s="203">
        <v>2008</v>
      </c>
      <c r="W204" s="378">
        <v>2009</v>
      </c>
      <c r="X204" s="203">
        <v>2010</v>
      </c>
      <c r="Y204" s="378">
        <v>2011</v>
      </c>
      <c r="Z204" s="203">
        <v>2012</v>
      </c>
      <c r="AA204" s="379">
        <v>2013</v>
      </c>
      <c r="AB204" s="379">
        <v>2014</v>
      </c>
      <c r="AC204" s="379">
        <v>2015</v>
      </c>
      <c r="AD204" s="379">
        <v>2016</v>
      </c>
      <c r="AE204" s="379">
        <v>2017</v>
      </c>
      <c r="AF204" s="379">
        <v>2018</v>
      </c>
      <c r="AG204" s="379">
        <v>2019</v>
      </c>
      <c r="AH204" s="379">
        <v>2020</v>
      </c>
      <c r="AI204" s="379">
        <v>2021</v>
      </c>
      <c r="AJ204" s="214" t="str">
        <f>AJ5</f>
        <v>2021/2020</v>
      </c>
      <c r="AK204" s="519" t="str">
        <f>AK5</f>
        <v>2011-2021</v>
      </c>
      <c r="AL204" s="10"/>
    </row>
    <row r="205" spans="1:43" ht="18" customHeight="1" thickBot="1">
      <c r="B205" s="235" t="s">
        <v>373</v>
      </c>
      <c r="C205" s="235"/>
      <c r="D205" s="327">
        <f>IF(COUNT(D206:D232)=26,SUM(D206:D232),"N.A.")</f>
        <v>1891.2012882413917</v>
      </c>
      <c r="E205" s="327">
        <f t="shared" ref="E205" si="187">IF(COUNT(E206:E232)=26,SUM(E206:E232),"N.A.")</f>
        <v>1730.9091761587947</v>
      </c>
      <c r="F205" s="327">
        <f t="shared" ref="F205" si="188">IF(COUNT(F206:F232)=26,SUM(F206:F232),"N.A.")</f>
        <v>1423.4535770057303</v>
      </c>
      <c r="G205" s="327">
        <f t="shared" ref="G205" si="189">IF(COUNT(G206:G232)=26,SUM(G206:G232),"N.A.")</f>
        <v>1497.0479636233467</v>
      </c>
      <c r="H205" s="327">
        <f t="shared" ref="H205" si="190">IF(COUNT(H206:H232)=26,SUM(H206:H232),"N.A.")</f>
        <v>1333.4371873480034</v>
      </c>
      <c r="I205" s="327">
        <f t="shared" ref="I205" si="191">IF(COUNT(I206:I232)=26,SUM(I206:I232),"N.A.")</f>
        <v>1307.100109072479</v>
      </c>
      <c r="J205" s="327">
        <f t="shared" ref="J205" si="192">IF(COUNT(J206:J232)=26,SUM(J206:J232),"N.A.")</f>
        <v>1270.8393586947234</v>
      </c>
      <c r="K205" s="327">
        <f t="shared" ref="K205" si="193">IF(COUNT(K206:K232)=26,SUM(K206:K232),"N.A.")</f>
        <v>1192.3089771248508</v>
      </c>
      <c r="L205" s="327">
        <f t="shared" ref="L205" si="194">IF(COUNT(L206:L232)=26,SUM(L206:L232),"N.A.")</f>
        <v>1138.7594732040675</v>
      </c>
      <c r="M205" s="327">
        <f t="shared" ref="M205" si="195">IF(COUNT(M206:M232)=26,SUM(M206:M232),"N.A.")</f>
        <v>1136.7962366847808</v>
      </c>
      <c r="N205" s="327">
        <f t="shared" ref="N205" si="196">IF(COUNT(N206:N232)=26,SUM(N206:N232),"N.A.")</f>
        <v>1085.7751032263579</v>
      </c>
      <c r="O205" s="327">
        <f t="shared" ref="O205" si="197">IF(COUNT(O206:O232)=26,SUM(O206:O232),"N.A.")</f>
        <v>1038.0596387797941</v>
      </c>
      <c r="P205" s="327">
        <f t="shared" ref="P205" si="198">IF(COUNT(P206:P232)=26,SUM(P206:P232),"N.A.")</f>
        <v>1168.2815224358976</v>
      </c>
      <c r="Q205" s="327">
        <f t="shared" ref="Q205" si="199">IF(COUNT(Q206:Q232)=26,SUM(Q206:Q232),"N.A.")</f>
        <v>1102.9225000000001</v>
      </c>
      <c r="R205" s="327">
        <f t="shared" ref="R205" si="200">IF(COUNT(R206:R232)=26,SUM(R206:R232),"N.A.")</f>
        <v>875.00000000000011</v>
      </c>
      <c r="S205" s="327">
        <f t="shared" ref="S205" si="201">IF(COUNT(S206:S232)=26,SUM(S206:S232),"N.A.")</f>
        <v>903</v>
      </c>
      <c r="T205" s="327">
        <f t="shared" ref="T205" si="202">IF(COUNT(T206:T232)=26,SUM(T206:T232),"N.A.")</f>
        <v>797.17</v>
      </c>
      <c r="U205" s="327">
        <f t="shared" ref="U205" si="203">IF(COUNT(U206:U232)=26,SUM(U206:U232),"N.A.")</f>
        <v>853.77</v>
      </c>
      <c r="V205" s="327">
        <f t="shared" ref="V205" si="204">IF(COUNT(V206:V232)=26,SUM(V206:V232),"N.A.")</f>
        <v>808.68</v>
      </c>
      <c r="W205" s="327">
        <f t="shared" ref="W205" si="205">IF(COUNT(W206:W232)=26,SUM(W206:W232),"N.A.")</f>
        <v>984.45</v>
      </c>
      <c r="X205" s="327">
        <f t="shared" ref="X205" si="206">IF(COUNT(X206:X232)=26,SUM(X206:X232),"N.A.")</f>
        <v>895.41999999999985</v>
      </c>
      <c r="Y205" s="327">
        <f t="shared" ref="Y205" si="207">IF(COUNT(Y206:Y232)=26,SUM(Y206:Y232),"N.A.")</f>
        <v>1025.7800000000002</v>
      </c>
      <c r="Z205" s="327">
        <f t="shared" ref="Z205" si="208">IF(COUNT(Z206:Z232)=26,SUM(Z206:Z232),"N.A.")</f>
        <v>1052.1400000000001</v>
      </c>
      <c r="AA205" s="327">
        <f t="shared" ref="AA205" si="209">IF(COUNT(AA206:AA232)=26,SUM(AA206:AA232),"N.A.")</f>
        <v>1038.5999999999999</v>
      </c>
      <c r="AB205" s="327">
        <f t="shared" ref="AB205" si="210">IF(COUNT(AB206:AB232)=26,SUM(AB206:AB232),"N.A.")</f>
        <v>1335.1199999999997</v>
      </c>
      <c r="AC205" s="327">
        <f t="shared" ref="AC205" si="211">IF(COUNT(AC206:AC232)=26,SUM(AC206:AC232),"N.A.")</f>
        <v>1410.47</v>
      </c>
      <c r="AD205" s="327">
        <f t="shared" ref="AD205" si="212">IF(COUNT(AD206:AD232)=26,SUM(AD206:AD232),"N.A.")</f>
        <v>1490.6302035456335</v>
      </c>
      <c r="AE205" s="327">
        <f t="shared" ref="AE205" si="213">IF(COUNT(AE206:AE232)=26,SUM(AE206:AE232),"N.A.")</f>
        <v>1447.8499999999997</v>
      </c>
      <c r="AF205" s="327">
        <f t="shared" ref="AF205" si="214">IF(COUNT(AF206:AF232)=26,SUM(AF206:AF232),"N.A.")</f>
        <v>1464.6628611422168</v>
      </c>
      <c r="AG205" s="327">
        <f t="shared" ref="AG205" si="215">IF(COUNT(AG206:AG232)=26,SUM(AG206:AG232),"N.A.")</f>
        <v>1473.4299999999996</v>
      </c>
      <c r="AH205" s="327">
        <f t="shared" ref="AH205" si="216">IF(COUNT(AH206:AH232)=26,SUM(AH206:AH232),"N.A.")</f>
        <v>1494.45</v>
      </c>
      <c r="AI205" s="327">
        <f t="shared" ref="AI205" si="217">IF(COUNT(AI206:AI232)=26,SUM(AI206:AI232),"N.A.")</f>
        <v>1427.98</v>
      </c>
      <c r="AJ205" s="328">
        <f>+(AI205/AH205-1)*100</f>
        <v>-4.4477901569139107</v>
      </c>
      <c r="AK205" s="542">
        <f>100*((POWER(AI205/Y205,1/($AF$5-$V$5)))-1)</f>
        <v>3.3634007958139867</v>
      </c>
      <c r="AL205" s="10"/>
    </row>
    <row r="206" spans="1:43" ht="18" customHeight="1" thickBot="1">
      <c r="A206" s="9" t="str">
        <f>+CONCATENATE(C206,"_D3113_PRO")</f>
        <v>BE_D3113_PRO</v>
      </c>
      <c r="B206" s="320" t="s">
        <v>3</v>
      </c>
      <c r="C206" s="320" t="s">
        <v>30</v>
      </c>
      <c r="D206" s="296">
        <v>84.9</v>
      </c>
      <c r="E206" s="296">
        <v>73.8</v>
      </c>
      <c r="F206" s="296">
        <v>51.9</v>
      </c>
      <c r="G206" s="296">
        <v>59.4</v>
      </c>
      <c r="H206" s="296">
        <v>52.2</v>
      </c>
      <c r="I206" s="296">
        <v>50.3</v>
      </c>
      <c r="J206" s="296">
        <v>52</v>
      </c>
      <c r="K206" s="296">
        <v>50.87</v>
      </c>
      <c r="L206" s="296">
        <v>51.44</v>
      </c>
      <c r="M206" s="296">
        <v>79.94</v>
      </c>
      <c r="N206" s="296">
        <v>69.5</v>
      </c>
      <c r="O206" s="296">
        <v>56.21</v>
      </c>
      <c r="P206" s="296">
        <v>82.22</v>
      </c>
      <c r="Q206" s="296">
        <v>83.56</v>
      </c>
      <c r="R206" s="296">
        <v>73.47</v>
      </c>
      <c r="S206" s="296">
        <v>76.84</v>
      </c>
      <c r="T206" s="296">
        <v>65.34</v>
      </c>
      <c r="U206" s="296">
        <v>77.3</v>
      </c>
      <c r="V206" s="296">
        <v>59.26</v>
      </c>
      <c r="W206" s="296">
        <v>75.010000000000005</v>
      </c>
      <c r="X206" s="296">
        <v>76.47</v>
      </c>
      <c r="Y206" s="296">
        <v>100.02</v>
      </c>
      <c r="Z206" s="296">
        <v>100.62</v>
      </c>
      <c r="AA206" s="296">
        <v>105.65</v>
      </c>
      <c r="AB206" s="296">
        <v>138.32</v>
      </c>
      <c r="AC206" s="296">
        <v>151.97</v>
      </c>
      <c r="AD206" s="296">
        <v>162.15</v>
      </c>
      <c r="AE206" s="296">
        <v>153.6</v>
      </c>
      <c r="AF206" s="296">
        <v>169.84</v>
      </c>
      <c r="AG206" s="296">
        <v>162.44999999999999</v>
      </c>
      <c r="AH206" s="296">
        <v>155</v>
      </c>
      <c r="AI206" s="296">
        <v>154.80000000000001</v>
      </c>
      <c r="AJ206" s="208">
        <f t="shared" ref="AJ206:AJ220" si="218">+(AI206/AH206-1)*100</f>
        <v>-0.1290322580645098</v>
      </c>
      <c r="AK206" s="543">
        <f t="shared" ref="AK206:AK220" si="219">100*((POWER(AI206/Y206,1/($AF$5-$V$5)))-1)</f>
        <v>4.4644231908204324</v>
      </c>
      <c r="AL206" s="10"/>
      <c r="AM206" s="7"/>
      <c r="AN206" s="114"/>
      <c r="AO206" s="96"/>
      <c r="AP206" s="97"/>
      <c r="AQ206" s="7"/>
    </row>
    <row r="207" spans="1:43" ht="18" customHeight="1" thickBot="1">
      <c r="A207" s="9" t="str">
        <f t="shared" ref="A207:A232" si="220">+CONCATENATE(C207,"_D3113_PRO")</f>
        <v>BG_D3113_PRO</v>
      </c>
      <c r="B207" s="320" t="s">
        <v>4</v>
      </c>
      <c r="C207" s="320" t="s">
        <v>31</v>
      </c>
      <c r="D207" s="296">
        <v>4.8</v>
      </c>
      <c r="E207" s="296">
        <v>4.5599999999999996</v>
      </c>
      <c r="F207" s="296">
        <v>4.1999999999999993</v>
      </c>
      <c r="G207" s="296">
        <v>2.4599999999999995</v>
      </c>
      <c r="H207" s="296">
        <v>0.48</v>
      </c>
      <c r="I207" s="296">
        <v>0.35999999999999993</v>
      </c>
      <c r="J207" s="296">
        <v>0.35999999999999993</v>
      </c>
      <c r="K207" s="296">
        <v>0.59999999999999987</v>
      </c>
      <c r="L207" s="296">
        <v>0.29999999999999993</v>
      </c>
      <c r="M207" s="296">
        <v>0.29999999999999993</v>
      </c>
      <c r="N207" s="296">
        <v>0.29999999999999993</v>
      </c>
      <c r="O207" s="296">
        <v>0.29999999999999993</v>
      </c>
      <c r="P207" s="296">
        <v>0.35999999999999993</v>
      </c>
      <c r="Q207" s="296">
        <v>0.06</v>
      </c>
      <c r="R207" s="296">
        <v>0.3</v>
      </c>
      <c r="S207" s="296">
        <v>0.4</v>
      </c>
      <c r="T207" s="296">
        <v>0.6</v>
      </c>
      <c r="U207" s="296">
        <v>0.8</v>
      </c>
      <c r="V207" s="296">
        <v>0.8</v>
      </c>
      <c r="W207" s="296">
        <v>0.8</v>
      </c>
      <c r="X207" s="296">
        <v>0.8</v>
      </c>
      <c r="Y207" s="296">
        <v>0.8</v>
      </c>
      <c r="Z207" s="296">
        <v>0.8</v>
      </c>
      <c r="AA207" s="296">
        <v>0.8</v>
      </c>
      <c r="AB207" s="296">
        <v>0.8</v>
      </c>
      <c r="AC207" s="324">
        <v>0.8</v>
      </c>
      <c r="AD207" s="296">
        <v>0</v>
      </c>
      <c r="AE207" s="296">
        <v>0</v>
      </c>
      <c r="AF207" s="296">
        <v>0</v>
      </c>
      <c r="AG207" s="296">
        <v>0</v>
      </c>
      <c r="AH207" s="296">
        <v>0</v>
      </c>
      <c r="AI207" s="296">
        <v>0</v>
      </c>
      <c r="AJ207" s="208"/>
      <c r="AK207" s="543"/>
      <c r="AL207" s="10"/>
      <c r="AM207" s="7"/>
      <c r="AN207" s="114"/>
      <c r="AO207" s="96"/>
      <c r="AP207" s="97"/>
      <c r="AQ207" s="7"/>
    </row>
    <row r="208" spans="1:43" ht="18" customHeight="1" thickBot="1">
      <c r="A208" s="9" t="str">
        <f t="shared" si="220"/>
        <v>CZ_D3113_PRO</v>
      </c>
      <c r="B208" s="320" t="s">
        <v>340</v>
      </c>
      <c r="C208" s="320" t="s">
        <v>32</v>
      </c>
      <c r="D208" s="296">
        <v>81.410760563380279</v>
      </c>
      <c r="E208" s="296">
        <v>81.410760563380279</v>
      </c>
      <c r="F208" s="296">
        <v>81.410760563380279</v>
      </c>
      <c r="G208" s="296">
        <v>93.287661971830985</v>
      </c>
      <c r="H208" s="296">
        <v>64.243239436619717</v>
      </c>
      <c r="I208" s="296">
        <v>70.829521126760554</v>
      </c>
      <c r="J208" s="296">
        <v>49.45109859154929</v>
      </c>
      <c r="K208" s="296">
        <v>36.278535211267609</v>
      </c>
      <c r="L208" s="296">
        <v>34.443014084507041</v>
      </c>
      <c r="M208" s="296">
        <v>37.358253521126763</v>
      </c>
      <c r="N208" s="296">
        <v>37.250281690140845</v>
      </c>
      <c r="O208" s="296">
        <v>41.677126760563382</v>
      </c>
      <c r="P208" s="296">
        <v>38.33</v>
      </c>
      <c r="Q208" s="296">
        <v>47.74</v>
      </c>
      <c r="R208" s="296">
        <v>33.9</v>
      </c>
      <c r="S208" s="296">
        <v>31.3</v>
      </c>
      <c r="T208" s="296">
        <v>19.600000000000001</v>
      </c>
      <c r="U208" s="296">
        <v>22.65</v>
      </c>
      <c r="V208" s="296">
        <v>21.74</v>
      </c>
      <c r="W208" s="296">
        <v>19.18</v>
      </c>
      <c r="X208" s="296">
        <v>14.83</v>
      </c>
      <c r="Y208" s="296">
        <v>14.54</v>
      </c>
      <c r="Z208" s="296">
        <v>17.62</v>
      </c>
      <c r="AA208" s="296">
        <v>17.47</v>
      </c>
      <c r="AB208" s="296">
        <v>25.38</v>
      </c>
      <c r="AC208" s="296">
        <v>23.56</v>
      </c>
      <c r="AD208" s="296">
        <v>23.77</v>
      </c>
      <c r="AE208" s="296">
        <v>19.04</v>
      </c>
      <c r="AF208" s="296">
        <v>17.940000000000001</v>
      </c>
      <c r="AG208" s="296">
        <v>17.11</v>
      </c>
      <c r="AH208" s="296">
        <v>19.22</v>
      </c>
      <c r="AI208" s="296">
        <v>18.010000000000002</v>
      </c>
      <c r="AJ208" s="208">
        <f t="shared" si="218"/>
        <v>-6.2955254942767773</v>
      </c>
      <c r="AK208" s="543">
        <f t="shared" si="219"/>
        <v>2.1633042114590273</v>
      </c>
      <c r="AL208" s="10"/>
      <c r="AM208" s="7"/>
      <c r="AN208" s="114"/>
      <c r="AO208" s="96"/>
      <c r="AP208" s="111"/>
      <c r="AQ208" s="7"/>
    </row>
    <row r="209" spans="1:43" ht="18" customHeight="1" thickBot="1">
      <c r="A209" s="9" t="str">
        <f t="shared" si="220"/>
        <v>DK_D3113_PRO</v>
      </c>
      <c r="B209" s="320" t="s">
        <v>5</v>
      </c>
      <c r="C209" s="320" t="s">
        <v>33</v>
      </c>
      <c r="D209" s="296">
        <v>41</v>
      </c>
      <c r="E209" s="296">
        <v>17</v>
      </c>
      <c r="F209" s="296">
        <v>13</v>
      </c>
      <c r="G209" s="296">
        <v>20</v>
      </c>
      <c r="H209" s="296">
        <v>21</v>
      </c>
      <c r="I209" s="296">
        <v>18</v>
      </c>
      <c r="J209" s="296">
        <v>28</v>
      </c>
      <c r="K209" s="296">
        <v>23</v>
      </c>
      <c r="L209" s="296">
        <v>22</v>
      </c>
      <c r="M209" s="296">
        <v>34</v>
      </c>
      <c r="N209" s="296">
        <v>38</v>
      </c>
      <c r="O209" s="296">
        <v>40.200000000000003</v>
      </c>
      <c r="P209" s="296">
        <v>42.4</v>
      </c>
      <c r="Q209" s="296">
        <v>43.8</v>
      </c>
      <c r="R209" s="296">
        <v>17.3</v>
      </c>
      <c r="S209" s="296">
        <v>15.3</v>
      </c>
      <c r="T209" s="296">
        <v>20.9</v>
      </c>
      <c r="U209" s="296">
        <v>19.100000000000001</v>
      </c>
      <c r="V209" s="296">
        <v>17.600000000000001</v>
      </c>
      <c r="W209" s="296">
        <v>21</v>
      </c>
      <c r="X209" s="296">
        <v>27.1</v>
      </c>
      <c r="Y209" s="296">
        <v>35.6</v>
      </c>
      <c r="Z209" s="296">
        <v>39.799999999999997</v>
      </c>
      <c r="AA209" s="296">
        <v>46.1</v>
      </c>
      <c r="AB209" s="296">
        <v>40.200000000000003</v>
      </c>
      <c r="AC209" s="296">
        <v>34.200000000000003</v>
      </c>
      <c r="AD209" s="296">
        <v>43.8</v>
      </c>
      <c r="AE209" s="296">
        <v>48.1</v>
      </c>
      <c r="AF209" s="296">
        <v>60</v>
      </c>
      <c r="AG209" s="296">
        <v>54.7</v>
      </c>
      <c r="AH209" s="296">
        <v>50.7</v>
      </c>
      <c r="AI209" s="296">
        <v>41.2</v>
      </c>
      <c r="AJ209" s="208">
        <f t="shared" si="218"/>
        <v>-18.737672583826427</v>
      </c>
      <c r="AK209" s="543">
        <f t="shared" si="219"/>
        <v>1.4716498696318414</v>
      </c>
      <c r="AL209" s="10"/>
      <c r="AM209" s="7"/>
      <c r="AN209" s="114"/>
      <c r="AO209" s="96"/>
      <c r="AP209" s="125"/>
      <c r="AQ209" s="7"/>
    </row>
    <row r="210" spans="1:43" ht="18" customHeight="1" thickBot="1">
      <c r="A210" s="9" t="str">
        <f t="shared" si="220"/>
        <v>DE_D3113_PRO</v>
      </c>
      <c r="B210" s="320" t="s">
        <v>28</v>
      </c>
      <c r="C210" s="320" t="s">
        <v>34</v>
      </c>
      <c r="D210" s="296">
        <v>447</v>
      </c>
      <c r="E210" s="296">
        <v>534.1</v>
      </c>
      <c r="F210" s="296">
        <v>399.7</v>
      </c>
      <c r="G210" s="296">
        <v>433.8</v>
      </c>
      <c r="H210" s="296">
        <v>381.7</v>
      </c>
      <c r="I210" s="296">
        <v>406.3</v>
      </c>
      <c r="J210" s="296">
        <v>400.8</v>
      </c>
      <c r="K210" s="296">
        <v>338.9</v>
      </c>
      <c r="L210" s="296">
        <v>328.46</v>
      </c>
      <c r="M210" s="296">
        <v>332.76</v>
      </c>
      <c r="N210" s="296">
        <v>325.33</v>
      </c>
      <c r="O210" s="296">
        <v>295.3</v>
      </c>
      <c r="P210" s="296">
        <v>312.58999999999997</v>
      </c>
      <c r="Q210" s="296">
        <v>309.68</v>
      </c>
      <c r="R210" s="296">
        <v>227.72</v>
      </c>
      <c r="S210" s="296">
        <v>238.72</v>
      </c>
      <c r="T210" s="296">
        <v>197.39</v>
      </c>
      <c r="U210" s="296">
        <v>236.91</v>
      </c>
      <c r="V210" s="296">
        <v>226.68</v>
      </c>
      <c r="W210" s="296">
        <v>285.55</v>
      </c>
      <c r="X210" s="296">
        <v>258.51</v>
      </c>
      <c r="Y210" s="296">
        <v>300.23</v>
      </c>
      <c r="Z210" s="296">
        <v>314.11</v>
      </c>
      <c r="AA210" s="321">
        <v>314.89999999999998</v>
      </c>
      <c r="AB210" s="296">
        <v>357.4</v>
      </c>
      <c r="AC210" s="296">
        <v>415.11</v>
      </c>
      <c r="AD210" s="296">
        <v>429.22</v>
      </c>
      <c r="AE210" s="296">
        <v>430.41</v>
      </c>
      <c r="AF210" s="296">
        <v>402.67</v>
      </c>
      <c r="AG210" s="296">
        <v>392.79</v>
      </c>
      <c r="AH210" s="296">
        <v>416.51</v>
      </c>
      <c r="AI210" s="296">
        <v>352.8</v>
      </c>
      <c r="AJ210" s="208">
        <f t="shared" si="218"/>
        <v>-15.296151352908694</v>
      </c>
      <c r="AK210" s="543">
        <f t="shared" si="219"/>
        <v>1.626612372172076</v>
      </c>
      <c r="AL210" s="10"/>
      <c r="AM210" s="7"/>
      <c r="AN210" s="114"/>
      <c r="AO210" s="96"/>
      <c r="AP210" s="97"/>
      <c r="AQ210" s="7"/>
    </row>
    <row r="211" spans="1:43" ht="18" customHeight="1" thickBot="1">
      <c r="A211" s="9" t="str">
        <f t="shared" si="220"/>
        <v>EE_D3113_PRO</v>
      </c>
      <c r="B211" s="320" t="s">
        <v>6</v>
      </c>
      <c r="C211" s="320" t="s">
        <v>35</v>
      </c>
      <c r="D211" s="296">
        <v>25.2</v>
      </c>
      <c r="E211" s="296">
        <v>22.7</v>
      </c>
      <c r="F211" s="296">
        <v>21.1</v>
      </c>
      <c r="G211" s="296">
        <v>25.6</v>
      </c>
      <c r="H211" s="296">
        <v>22</v>
      </c>
      <c r="I211" s="296">
        <v>19.600000000000001</v>
      </c>
      <c r="J211" s="296">
        <v>21.6</v>
      </c>
      <c r="K211" s="296">
        <v>16.100000000000001</v>
      </c>
      <c r="L211" s="296">
        <v>17.100000000000001</v>
      </c>
      <c r="M211" s="296">
        <v>10.1</v>
      </c>
      <c r="N211" s="296">
        <v>10.5</v>
      </c>
      <c r="O211" s="296">
        <v>6.1</v>
      </c>
      <c r="P211" s="296">
        <v>12.3</v>
      </c>
      <c r="Q211" s="296">
        <v>10.3</v>
      </c>
      <c r="R211" s="296">
        <v>11.4</v>
      </c>
      <c r="S211" s="296">
        <v>9.1999999999999993</v>
      </c>
      <c r="T211" s="296">
        <v>6.5</v>
      </c>
      <c r="U211" s="296">
        <v>9.6</v>
      </c>
      <c r="V211" s="296">
        <v>5.9</v>
      </c>
      <c r="W211" s="296">
        <v>6.53</v>
      </c>
      <c r="X211" s="296">
        <v>4.0999999999999996</v>
      </c>
      <c r="Y211" s="296">
        <v>4.49</v>
      </c>
      <c r="Z211" s="296">
        <v>4.49</v>
      </c>
      <c r="AA211" s="296">
        <v>2.23</v>
      </c>
      <c r="AB211" s="296">
        <v>5.54</v>
      </c>
      <c r="AC211" s="296">
        <v>3.5</v>
      </c>
      <c r="AD211" s="296">
        <v>1.75</v>
      </c>
      <c r="AE211" s="324">
        <v>2.91</v>
      </c>
      <c r="AF211" s="324">
        <v>8.44</v>
      </c>
      <c r="AG211" s="324">
        <v>8.44</v>
      </c>
      <c r="AH211" s="324">
        <v>8.44</v>
      </c>
      <c r="AI211" s="324">
        <v>8.44</v>
      </c>
      <c r="AJ211" s="208">
        <f t="shared" si="218"/>
        <v>0</v>
      </c>
      <c r="AK211" s="543">
        <f t="shared" si="219"/>
        <v>6.5147152188191892</v>
      </c>
      <c r="AL211" s="10"/>
      <c r="AM211" s="7"/>
      <c r="AN211" s="114"/>
      <c r="AO211" s="96"/>
      <c r="AP211" s="97"/>
      <c r="AQ211" s="7"/>
    </row>
    <row r="212" spans="1:43" ht="18" customHeight="1" thickBot="1">
      <c r="A212" s="9" t="str">
        <f t="shared" si="220"/>
        <v>IE_D3113_PRO</v>
      </c>
      <c r="B212" s="320" t="s">
        <v>7</v>
      </c>
      <c r="C212" s="320" t="s">
        <v>36</v>
      </c>
      <c r="D212" s="296">
        <v>195</v>
      </c>
      <c r="E212" s="296">
        <v>183.4</v>
      </c>
      <c r="F212" s="296">
        <v>125.9</v>
      </c>
      <c r="G212" s="296">
        <v>131.5</v>
      </c>
      <c r="H212" s="296">
        <v>129</v>
      </c>
      <c r="I212" s="296">
        <v>114.8</v>
      </c>
      <c r="J212" s="296">
        <v>119.4</v>
      </c>
      <c r="K212" s="296">
        <v>101.6</v>
      </c>
      <c r="L212" s="296">
        <v>90.9</v>
      </c>
      <c r="M212" s="296">
        <v>84.4</v>
      </c>
      <c r="N212" s="296">
        <v>78.8</v>
      </c>
      <c r="O212" s="296">
        <v>86.3</v>
      </c>
      <c r="P212" s="296">
        <v>97.2</v>
      </c>
      <c r="Q212" s="296">
        <v>78.400000000000006</v>
      </c>
      <c r="R212" s="296">
        <v>65.900000000000006</v>
      </c>
      <c r="S212" s="296">
        <v>56.3</v>
      </c>
      <c r="T212" s="296">
        <v>68.5</v>
      </c>
      <c r="U212" s="296">
        <v>82.6</v>
      </c>
      <c r="V212" s="296">
        <v>55</v>
      </c>
      <c r="W212" s="296">
        <v>74.7</v>
      </c>
      <c r="X212" s="296">
        <v>60.3</v>
      </c>
      <c r="Y212" s="296">
        <v>66.5</v>
      </c>
      <c r="Z212" s="296">
        <v>52.3</v>
      </c>
      <c r="AA212" s="296">
        <v>48.9</v>
      </c>
      <c r="AB212" s="324">
        <v>70.599999999999994</v>
      </c>
      <c r="AC212" s="324">
        <v>61.78</v>
      </c>
      <c r="AD212" s="324">
        <v>117.4</v>
      </c>
      <c r="AE212" s="296">
        <v>119.8</v>
      </c>
      <c r="AF212" s="296">
        <v>133.80000000000001</v>
      </c>
      <c r="AG212" s="296">
        <v>142.5</v>
      </c>
      <c r="AH212" s="296">
        <v>150.1</v>
      </c>
      <c r="AI212" s="296">
        <v>147.69999999999999</v>
      </c>
      <c r="AJ212" s="208">
        <f t="shared" si="218"/>
        <v>-1.5989340439706901</v>
      </c>
      <c r="AK212" s="543">
        <f t="shared" si="219"/>
        <v>8.3068400290628333</v>
      </c>
      <c r="AL212" s="10"/>
      <c r="AM212" s="7"/>
      <c r="AN212" s="114"/>
      <c r="AO212" s="96"/>
      <c r="AP212" s="97"/>
      <c r="AQ212" s="7"/>
    </row>
    <row r="213" spans="1:43" ht="18" customHeight="1" thickBot="1">
      <c r="A213" s="9" t="str">
        <f t="shared" si="220"/>
        <v>EL_D3113_PRO</v>
      </c>
      <c r="B213" s="320" t="s">
        <v>8</v>
      </c>
      <c r="C213" s="320" t="s">
        <v>37</v>
      </c>
      <c r="D213" s="296">
        <v>0</v>
      </c>
      <c r="E213" s="296">
        <v>0</v>
      </c>
      <c r="F213" s="296">
        <v>0</v>
      </c>
      <c r="G213" s="296">
        <v>0</v>
      </c>
      <c r="H213" s="296">
        <v>0</v>
      </c>
      <c r="I213" s="296">
        <v>0</v>
      </c>
      <c r="J213" s="296">
        <v>0</v>
      </c>
      <c r="K213" s="296">
        <v>0</v>
      </c>
      <c r="L213" s="296">
        <v>0</v>
      </c>
      <c r="M213" s="296">
        <v>0</v>
      </c>
      <c r="N213" s="296">
        <v>0</v>
      </c>
      <c r="O213" s="296">
        <v>0</v>
      </c>
      <c r="P213" s="296">
        <v>0</v>
      </c>
      <c r="Q213" s="296">
        <v>0</v>
      </c>
      <c r="R213" s="296">
        <v>0</v>
      </c>
      <c r="S213" s="296">
        <v>0</v>
      </c>
      <c r="T213" s="296">
        <v>0</v>
      </c>
      <c r="U213" s="296">
        <v>0</v>
      </c>
      <c r="V213" s="296">
        <v>0</v>
      </c>
      <c r="W213" s="296">
        <v>0</v>
      </c>
      <c r="X213" s="296">
        <v>0</v>
      </c>
      <c r="Y213" s="296">
        <v>0</v>
      </c>
      <c r="Z213" s="296">
        <v>0</v>
      </c>
      <c r="AA213" s="296">
        <v>0</v>
      </c>
      <c r="AB213" s="296">
        <v>0</v>
      </c>
      <c r="AC213" s="296">
        <v>0</v>
      </c>
      <c r="AD213" s="296">
        <v>0</v>
      </c>
      <c r="AE213" s="296">
        <v>0</v>
      </c>
      <c r="AF213" s="296">
        <v>0</v>
      </c>
      <c r="AG213" s="296">
        <v>0</v>
      </c>
      <c r="AH213" s="296">
        <v>0</v>
      </c>
      <c r="AI213" s="296">
        <v>0</v>
      </c>
      <c r="AJ213" s="208"/>
      <c r="AK213" s="543"/>
      <c r="AL213" s="10"/>
      <c r="AM213" s="7"/>
      <c r="AN213" s="114"/>
      <c r="AO213" s="96"/>
      <c r="AP213" s="96"/>
      <c r="AQ213" s="7"/>
    </row>
    <row r="214" spans="1:43" ht="18" customHeight="1" thickBot="1">
      <c r="A214" s="9" t="str">
        <f t="shared" si="220"/>
        <v>ES_D3113_PRO</v>
      </c>
      <c r="B214" s="320" t="s">
        <v>9</v>
      </c>
      <c r="C214" s="320" t="s">
        <v>38</v>
      </c>
      <c r="D214" s="296">
        <v>45</v>
      </c>
      <c r="E214" s="296">
        <v>30.1</v>
      </c>
      <c r="F214" s="296">
        <v>23.2</v>
      </c>
      <c r="G214" s="296">
        <v>14.7</v>
      </c>
      <c r="H214" s="296">
        <v>12.4</v>
      </c>
      <c r="I214" s="296">
        <v>19.899999999999999</v>
      </c>
      <c r="J214" s="296">
        <v>14.4</v>
      </c>
      <c r="K214" s="296">
        <v>12</v>
      </c>
      <c r="L214" s="296">
        <v>7.8</v>
      </c>
      <c r="M214" s="296">
        <v>12.4</v>
      </c>
      <c r="N214" s="296">
        <v>2.98</v>
      </c>
      <c r="O214" s="296">
        <v>7.93</v>
      </c>
      <c r="P214" s="296">
        <v>19.940000000000001</v>
      </c>
      <c r="Q214" s="296">
        <v>15.88</v>
      </c>
      <c r="R214" s="296">
        <v>4.2699999999999996</v>
      </c>
      <c r="S214" s="296">
        <v>3.83</v>
      </c>
      <c r="T214" s="296">
        <v>0.52</v>
      </c>
      <c r="U214" s="296">
        <v>1.24</v>
      </c>
      <c r="V214" s="296">
        <v>4.8</v>
      </c>
      <c r="W214" s="296">
        <v>8.6</v>
      </c>
      <c r="X214" s="296">
        <v>9.1999999999999993</v>
      </c>
      <c r="Y214" s="324">
        <v>5.0999999999999996</v>
      </c>
      <c r="Z214" s="324">
        <v>12.33</v>
      </c>
      <c r="AA214" s="324">
        <v>7.1</v>
      </c>
      <c r="AB214" s="324">
        <v>17.5</v>
      </c>
      <c r="AC214" s="296">
        <v>19.260000000000002</v>
      </c>
      <c r="AD214" s="296">
        <v>15.24</v>
      </c>
      <c r="AE214" s="324">
        <v>19.45</v>
      </c>
      <c r="AF214" s="324">
        <v>15.692861142217245</v>
      </c>
      <c r="AG214" s="324">
        <v>15.17</v>
      </c>
      <c r="AH214" s="324">
        <v>15.17</v>
      </c>
      <c r="AI214" s="324">
        <v>20.32</v>
      </c>
      <c r="AJ214" s="208">
        <f t="shared" si="218"/>
        <v>33.94858272907053</v>
      </c>
      <c r="AK214" s="543">
        <f t="shared" si="219"/>
        <v>14.824708812693178</v>
      </c>
      <c r="AL214" s="10"/>
      <c r="AM214" s="7"/>
      <c r="AN214" s="114"/>
      <c r="AO214" s="96"/>
      <c r="AP214" s="101"/>
      <c r="AQ214" s="7"/>
    </row>
    <row r="215" spans="1:43" ht="18" customHeight="1" thickBot="1">
      <c r="A215" s="9" t="str">
        <f t="shared" si="220"/>
        <v>FR_D3113_PRO</v>
      </c>
      <c r="B215" s="320" t="s">
        <v>10</v>
      </c>
      <c r="C215" s="320" t="s">
        <v>39</v>
      </c>
      <c r="D215" s="296">
        <v>549</v>
      </c>
      <c r="E215" s="296">
        <v>426</v>
      </c>
      <c r="F215" s="296">
        <v>373</v>
      </c>
      <c r="G215" s="296">
        <v>360</v>
      </c>
      <c r="H215" s="296">
        <v>360</v>
      </c>
      <c r="I215" s="296">
        <v>314.22000000000003</v>
      </c>
      <c r="J215" s="296">
        <v>305.52</v>
      </c>
      <c r="K215" s="296">
        <v>304</v>
      </c>
      <c r="L215" s="296">
        <v>258</v>
      </c>
      <c r="M215" s="296">
        <v>232</v>
      </c>
      <c r="N215" s="296">
        <v>206.4</v>
      </c>
      <c r="O215" s="296">
        <v>170.22</v>
      </c>
      <c r="P215" s="296">
        <v>230.22</v>
      </c>
      <c r="Q215" s="296">
        <v>192.29</v>
      </c>
      <c r="R215" s="296">
        <v>148.97</v>
      </c>
      <c r="S215" s="296">
        <v>192.77</v>
      </c>
      <c r="T215" s="296">
        <v>183.02</v>
      </c>
      <c r="U215" s="296">
        <v>167.82</v>
      </c>
      <c r="V215" s="296">
        <v>202.19</v>
      </c>
      <c r="W215" s="296">
        <v>245.38</v>
      </c>
      <c r="X215" s="296">
        <v>230.26</v>
      </c>
      <c r="Y215" s="296">
        <v>268.02999999999997</v>
      </c>
      <c r="Z215" s="296">
        <v>262.43</v>
      </c>
      <c r="AA215" s="296">
        <v>249.26</v>
      </c>
      <c r="AB215" s="296">
        <v>355.33</v>
      </c>
      <c r="AC215" s="296">
        <v>370.54</v>
      </c>
      <c r="AD215" s="296">
        <v>345.54</v>
      </c>
      <c r="AE215" s="296">
        <v>326.73</v>
      </c>
      <c r="AF215" s="296">
        <v>306.52999999999997</v>
      </c>
      <c r="AG215" s="296">
        <v>335.2</v>
      </c>
      <c r="AH215" s="296">
        <v>331.02</v>
      </c>
      <c r="AI215" s="296">
        <v>327.25</v>
      </c>
      <c r="AJ215" s="208">
        <f t="shared" si="218"/>
        <v>-1.1389039937163892</v>
      </c>
      <c r="AK215" s="543">
        <f t="shared" si="219"/>
        <v>2.0163133206861472</v>
      </c>
      <c r="AL215" s="10"/>
      <c r="AM215" s="7"/>
      <c r="AN215" s="114"/>
      <c r="AO215" s="111"/>
      <c r="AP215" s="111"/>
      <c r="AQ215" s="7"/>
    </row>
    <row r="216" spans="1:43" ht="18" customHeight="1" thickBot="1">
      <c r="A216" s="9" t="str">
        <f t="shared" si="220"/>
        <v>HR_D3113_PRO</v>
      </c>
      <c r="B216" s="320" t="s">
        <v>11</v>
      </c>
      <c r="C216" s="320" t="s">
        <v>40</v>
      </c>
      <c r="D216" s="296">
        <v>0.14000390652567146</v>
      </c>
      <c r="E216" s="296">
        <v>0.14030437186360356</v>
      </c>
      <c r="F216" s="296">
        <v>0.13964855730533599</v>
      </c>
      <c r="G216" s="296">
        <v>0.1397741436958313</v>
      </c>
      <c r="H216" s="296">
        <v>0.14028855323791503</v>
      </c>
      <c r="I216" s="296">
        <v>0.14150623321533201</v>
      </c>
      <c r="J216" s="296">
        <v>0.13702529907226563</v>
      </c>
      <c r="K216" s="296">
        <v>0.1402764892578125</v>
      </c>
      <c r="L216" s="296">
        <v>0.14234619140624999</v>
      </c>
      <c r="M216" s="296">
        <v>0.14637695312499999</v>
      </c>
      <c r="N216" s="296">
        <v>0.11910156250000001</v>
      </c>
      <c r="O216" s="296">
        <v>0.15328124999999998</v>
      </c>
      <c r="P216" s="296">
        <v>0.15062500000000001</v>
      </c>
      <c r="Q216" s="296">
        <v>0.16250000000000001</v>
      </c>
      <c r="R216" s="296">
        <v>0.01</v>
      </c>
      <c r="S216" s="296">
        <v>0.28999999999999998</v>
      </c>
      <c r="T216" s="296">
        <v>0.14000000000000001</v>
      </c>
      <c r="U216" s="296">
        <v>0.21</v>
      </c>
      <c r="V216" s="296">
        <v>1</v>
      </c>
      <c r="W216" s="296">
        <v>1</v>
      </c>
      <c r="X216" s="296">
        <v>1</v>
      </c>
      <c r="Y216" s="296">
        <v>1</v>
      </c>
      <c r="Z216" s="296">
        <v>1</v>
      </c>
      <c r="AA216" s="296">
        <v>1</v>
      </c>
      <c r="AB216" s="296">
        <v>1</v>
      </c>
      <c r="AC216" s="324">
        <v>2</v>
      </c>
      <c r="AD216" s="324">
        <v>2</v>
      </c>
      <c r="AE216" s="324">
        <v>2</v>
      </c>
      <c r="AF216" s="324">
        <v>2</v>
      </c>
      <c r="AG216" s="324">
        <v>2</v>
      </c>
      <c r="AH216" s="324">
        <v>2</v>
      </c>
      <c r="AI216" s="324">
        <v>2</v>
      </c>
      <c r="AJ216" s="208">
        <f t="shared" si="218"/>
        <v>0</v>
      </c>
      <c r="AK216" s="543">
        <f t="shared" si="219"/>
        <v>7.1773462536293131</v>
      </c>
      <c r="AL216" s="10"/>
      <c r="AM216" s="7"/>
      <c r="AN216" s="114"/>
      <c r="AO216" s="96"/>
      <c r="AP216" s="97"/>
      <c r="AQ216" s="7"/>
    </row>
    <row r="217" spans="1:43" ht="18" customHeight="1" thickBot="1">
      <c r="A217" s="9" t="str">
        <f t="shared" si="220"/>
        <v>IT_D3113_PRO</v>
      </c>
      <c r="B217" s="320" t="s">
        <v>12</v>
      </c>
      <c r="C217" s="320" t="s">
        <v>41</v>
      </c>
      <c r="D217" s="296">
        <v>0.1</v>
      </c>
      <c r="E217" s="296">
        <v>0.1</v>
      </c>
      <c r="F217" s="296">
        <v>0.1</v>
      </c>
      <c r="G217" s="296">
        <v>0.1</v>
      </c>
      <c r="H217" s="296">
        <v>0.1</v>
      </c>
      <c r="I217" s="296">
        <v>0.1</v>
      </c>
      <c r="J217" s="296">
        <v>0.1</v>
      </c>
      <c r="K217" s="296">
        <v>0.1</v>
      </c>
      <c r="L217" s="296">
        <v>0.2</v>
      </c>
      <c r="M217" s="296">
        <v>0.12</v>
      </c>
      <c r="N217" s="296">
        <v>0</v>
      </c>
      <c r="O217" s="296">
        <v>0</v>
      </c>
      <c r="P217" s="296">
        <v>0</v>
      </c>
      <c r="Q217" s="296">
        <v>0</v>
      </c>
      <c r="R217" s="296">
        <v>0</v>
      </c>
      <c r="S217" s="296">
        <v>0</v>
      </c>
      <c r="T217" s="296">
        <v>0</v>
      </c>
      <c r="U217" s="296">
        <v>0</v>
      </c>
      <c r="V217" s="296">
        <v>0</v>
      </c>
      <c r="W217" s="296">
        <v>0</v>
      </c>
      <c r="X217" s="296">
        <v>0</v>
      </c>
      <c r="Y217" s="296">
        <v>0</v>
      </c>
      <c r="Z217" s="296">
        <v>0</v>
      </c>
      <c r="AA217" s="296">
        <v>0</v>
      </c>
      <c r="AB217" s="296">
        <v>0</v>
      </c>
      <c r="AC217" s="296">
        <v>0</v>
      </c>
      <c r="AD217" s="296">
        <v>0</v>
      </c>
      <c r="AE217" s="296">
        <v>0</v>
      </c>
      <c r="AF217" s="296">
        <v>0</v>
      </c>
      <c r="AG217" s="296">
        <v>0</v>
      </c>
      <c r="AH217" s="296">
        <v>0</v>
      </c>
      <c r="AI217" s="296">
        <v>0</v>
      </c>
      <c r="AJ217" s="208"/>
      <c r="AK217" s="543"/>
      <c r="AL217" s="10"/>
      <c r="AM217" s="7"/>
      <c r="AN217" s="114"/>
      <c r="AO217" s="111"/>
      <c r="AP217" s="111"/>
      <c r="AQ217" s="7"/>
    </row>
    <row r="218" spans="1:43" ht="18" customHeight="1" thickBot="1">
      <c r="A218" s="9" t="str">
        <f t="shared" si="220"/>
        <v>CY_D3113_PRO</v>
      </c>
      <c r="B218" s="320" t="s">
        <v>13</v>
      </c>
      <c r="C218" s="320" t="s">
        <v>42</v>
      </c>
      <c r="D218" s="296">
        <v>0</v>
      </c>
      <c r="E218" s="296">
        <v>0</v>
      </c>
      <c r="F218" s="296">
        <v>0</v>
      </c>
      <c r="G218" s="296">
        <v>0</v>
      </c>
      <c r="H218" s="296">
        <v>0</v>
      </c>
      <c r="I218" s="296">
        <v>0</v>
      </c>
      <c r="J218" s="296">
        <v>0</v>
      </c>
      <c r="K218" s="296">
        <v>0</v>
      </c>
      <c r="L218" s="296">
        <v>0</v>
      </c>
      <c r="M218" s="296">
        <v>0</v>
      </c>
      <c r="N218" s="296">
        <v>0</v>
      </c>
      <c r="O218" s="296">
        <v>0</v>
      </c>
      <c r="P218" s="296">
        <v>0</v>
      </c>
      <c r="Q218" s="296">
        <v>0</v>
      </c>
      <c r="R218" s="296">
        <v>0</v>
      </c>
      <c r="S218" s="296">
        <v>0</v>
      </c>
      <c r="T218" s="296">
        <v>0</v>
      </c>
      <c r="U218" s="296">
        <v>0</v>
      </c>
      <c r="V218" s="296">
        <v>0</v>
      </c>
      <c r="W218" s="296">
        <v>0</v>
      </c>
      <c r="X218" s="296">
        <v>0</v>
      </c>
      <c r="Y218" s="296">
        <v>0</v>
      </c>
      <c r="Z218" s="296">
        <v>0</v>
      </c>
      <c r="AA218" s="296">
        <v>0</v>
      </c>
      <c r="AB218" s="296">
        <v>0</v>
      </c>
      <c r="AC218" s="296">
        <v>0</v>
      </c>
      <c r="AD218" s="296">
        <v>0</v>
      </c>
      <c r="AE218" s="296">
        <v>0</v>
      </c>
      <c r="AF218" s="296">
        <v>0</v>
      </c>
      <c r="AG218" s="296">
        <v>0</v>
      </c>
      <c r="AH218" s="296">
        <v>0</v>
      </c>
      <c r="AI218" s="296">
        <v>0</v>
      </c>
      <c r="AJ218" s="208"/>
      <c r="AK218" s="543"/>
      <c r="AL218" s="10"/>
      <c r="AM218" s="7"/>
      <c r="AN218" s="114"/>
      <c r="AO218" s="96"/>
      <c r="AP218" s="97"/>
      <c r="AQ218" s="7"/>
    </row>
    <row r="219" spans="1:43" ht="18" customHeight="1" thickBot="1">
      <c r="A219" s="9" t="str">
        <f t="shared" si="220"/>
        <v>LV_D3113_PRO</v>
      </c>
      <c r="B219" s="320" t="s">
        <v>14</v>
      </c>
      <c r="C219" s="320" t="s">
        <v>43</v>
      </c>
      <c r="D219" s="296">
        <v>0.7</v>
      </c>
      <c r="E219" s="296">
        <v>0.7</v>
      </c>
      <c r="F219" s="296">
        <v>0.7</v>
      </c>
      <c r="G219" s="296">
        <v>0.7</v>
      </c>
      <c r="H219" s="296">
        <v>0.7</v>
      </c>
      <c r="I219" s="296">
        <v>0.7</v>
      </c>
      <c r="J219" s="296">
        <v>1.8</v>
      </c>
      <c r="K219" s="296">
        <v>3.5</v>
      </c>
      <c r="L219" s="296">
        <v>4.8</v>
      </c>
      <c r="M219" s="296">
        <v>2.5</v>
      </c>
      <c r="N219" s="296">
        <v>3.5</v>
      </c>
      <c r="O219" s="296">
        <v>2</v>
      </c>
      <c r="P219" s="296">
        <v>1.7</v>
      </c>
      <c r="Q219" s="296">
        <v>1.2</v>
      </c>
      <c r="R219" s="296">
        <v>2.7</v>
      </c>
      <c r="S219" s="296">
        <v>2</v>
      </c>
      <c r="T219" s="296">
        <v>1.8</v>
      </c>
      <c r="U219" s="296">
        <v>2.5</v>
      </c>
      <c r="V219" s="296">
        <v>2.5</v>
      </c>
      <c r="W219" s="296">
        <v>2.5</v>
      </c>
      <c r="X219" s="296">
        <v>2.5</v>
      </c>
      <c r="Y219" s="296">
        <v>2.5</v>
      </c>
      <c r="Z219" s="296">
        <v>2.5</v>
      </c>
      <c r="AA219" s="296">
        <v>2.5</v>
      </c>
      <c r="AB219" s="296">
        <v>4</v>
      </c>
      <c r="AC219" s="324">
        <v>6</v>
      </c>
      <c r="AD219" s="324">
        <v>6</v>
      </c>
      <c r="AE219" s="296">
        <v>6</v>
      </c>
      <c r="AF219" s="296">
        <v>6</v>
      </c>
      <c r="AG219" s="296">
        <v>6</v>
      </c>
      <c r="AH219" s="296">
        <v>6</v>
      </c>
      <c r="AI219" s="296">
        <v>6</v>
      </c>
      <c r="AJ219" s="208">
        <f t="shared" si="218"/>
        <v>0</v>
      </c>
      <c r="AK219" s="543">
        <f t="shared" si="219"/>
        <v>9.1493425617896982</v>
      </c>
      <c r="AL219" s="10"/>
      <c r="AM219" s="7"/>
      <c r="AN219" s="114"/>
      <c r="AO219" s="96"/>
      <c r="AP219" s="97"/>
      <c r="AQ219" s="7"/>
    </row>
    <row r="220" spans="1:43" ht="18" customHeight="1" thickBot="1">
      <c r="A220" s="9" t="str">
        <f t="shared" si="220"/>
        <v>LT_D3113_PRO</v>
      </c>
      <c r="B220" s="320" t="s">
        <v>15</v>
      </c>
      <c r="C220" s="320" t="s">
        <v>44</v>
      </c>
      <c r="D220" s="296">
        <v>20</v>
      </c>
      <c r="E220" s="296">
        <v>20</v>
      </c>
      <c r="F220" s="296">
        <v>20</v>
      </c>
      <c r="G220" s="296">
        <v>20</v>
      </c>
      <c r="H220" s="296">
        <v>20</v>
      </c>
      <c r="I220" s="296">
        <v>20</v>
      </c>
      <c r="J220" s="296">
        <v>25</v>
      </c>
      <c r="K220" s="296">
        <v>29</v>
      </c>
      <c r="L220" s="296">
        <v>26.2</v>
      </c>
      <c r="M220" s="296">
        <v>17.8</v>
      </c>
      <c r="N220" s="296">
        <v>8.9533333333333331</v>
      </c>
      <c r="O220" s="296">
        <v>8.9533333333333331</v>
      </c>
      <c r="P220" s="296">
        <v>4.5</v>
      </c>
      <c r="Q220" s="296">
        <v>10.6</v>
      </c>
      <c r="R220" s="296">
        <v>11.76</v>
      </c>
      <c r="S220" s="296">
        <v>11.28</v>
      </c>
      <c r="T220" s="296">
        <v>11.28</v>
      </c>
      <c r="U220" s="296">
        <v>18.93</v>
      </c>
      <c r="V220" s="296">
        <v>9.91</v>
      </c>
      <c r="W220" s="296">
        <v>20.420000000000002</v>
      </c>
      <c r="X220" s="296">
        <v>11.35</v>
      </c>
      <c r="Y220" s="296">
        <v>15.68</v>
      </c>
      <c r="Z220" s="296">
        <v>18.5</v>
      </c>
      <c r="AA220" s="296">
        <v>22.62</v>
      </c>
      <c r="AB220" s="296">
        <v>32.729999999999997</v>
      </c>
      <c r="AC220" s="324">
        <v>30.47</v>
      </c>
      <c r="AD220" s="296">
        <v>35.840000000000003</v>
      </c>
      <c r="AE220" s="296">
        <v>21.45</v>
      </c>
      <c r="AF220" s="296">
        <v>18.579999999999998</v>
      </c>
      <c r="AG220" s="296">
        <v>21.6</v>
      </c>
      <c r="AH220" s="296">
        <v>18.72</v>
      </c>
      <c r="AI220" s="296">
        <v>16.899999999999999</v>
      </c>
      <c r="AJ220" s="208">
        <f t="shared" si="218"/>
        <v>-9.7222222222222214</v>
      </c>
      <c r="AK220" s="543">
        <f t="shared" si="219"/>
        <v>0.75209016727513234</v>
      </c>
      <c r="AL220" s="10"/>
      <c r="AM220" s="7"/>
      <c r="AN220" s="114"/>
      <c r="AO220" s="111"/>
      <c r="AP220" s="111"/>
      <c r="AQ220" s="7"/>
    </row>
    <row r="221" spans="1:43" ht="18" customHeight="1" thickBot="1">
      <c r="A221" s="9" t="str">
        <f t="shared" si="220"/>
        <v>LU_D3113_PRO</v>
      </c>
      <c r="B221" s="320" t="s">
        <v>16</v>
      </c>
      <c r="C221" s="320" t="s">
        <v>45</v>
      </c>
      <c r="D221" s="314" t="s">
        <v>901</v>
      </c>
      <c r="E221" s="314" t="s">
        <v>901</v>
      </c>
      <c r="F221" s="314" t="s">
        <v>901</v>
      </c>
      <c r="G221" s="314" t="s">
        <v>901</v>
      </c>
      <c r="H221" s="314" t="s">
        <v>901</v>
      </c>
      <c r="I221" s="314" t="s">
        <v>901</v>
      </c>
      <c r="J221" s="314" t="s">
        <v>901</v>
      </c>
      <c r="K221" s="314" t="s">
        <v>901</v>
      </c>
      <c r="L221" s="314" t="s">
        <v>901</v>
      </c>
      <c r="M221" s="314" t="s">
        <v>901</v>
      </c>
      <c r="N221" s="314" t="s">
        <v>901</v>
      </c>
      <c r="O221" s="314" t="s">
        <v>901</v>
      </c>
      <c r="P221" s="314" t="s">
        <v>901</v>
      </c>
      <c r="Q221" s="314" t="s">
        <v>901</v>
      </c>
      <c r="R221" s="314" t="s">
        <v>901</v>
      </c>
      <c r="S221" s="314" t="s">
        <v>901</v>
      </c>
      <c r="T221" s="314" t="s">
        <v>901</v>
      </c>
      <c r="U221" s="314" t="s">
        <v>901</v>
      </c>
      <c r="V221" s="314" t="s">
        <v>901</v>
      </c>
      <c r="W221" s="314" t="s">
        <v>901</v>
      </c>
      <c r="X221" s="314" t="s">
        <v>901</v>
      </c>
      <c r="Y221" s="314" t="s">
        <v>901</v>
      </c>
      <c r="Z221" s="314" t="s">
        <v>901</v>
      </c>
      <c r="AA221" s="314" t="s">
        <v>901</v>
      </c>
      <c r="AB221" s="314" t="s">
        <v>901</v>
      </c>
      <c r="AC221" s="314" t="s">
        <v>901</v>
      </c>
      <c r="AD221" s="314" t="s">
        <v>901</v>
      </c>
      <c r="AE221" s="314" t="s">
        <v>901</v>
      </c>
      <c r="AF221" s="314" t="s">
        <v>901</v>
      </c>
      <c r="AG221" s="314" t="s">
        <v>901</v>
      </c>
      <c r="AH221" s="314" t="s">
        <v>901</v>
      </c>
      <c r="AI221" s="314" t="s">
        <v>901</v>
      </c>
      <c r="AJ221" s="208"/>
      <c r="AK221" s="543"/>
      <c r="AL221" s="10"/>
      <c r="AM221" s="7"/>
      <c r="AN221" s="114"/>
      <c r="AO221" s="96"/>
      <c r="AP221" s="97"/>
      <c r="AQ221" s="7"/>
    </row>
    <row r="222" spans="1:43" ht="18" customHeight="1" thickBot="1">
      <c r="A222" s="9" t="str">
        <f t="shared" si="220"/>
        <v>HU_D3113_PRO</v>
      </c>
      <c r="B222" s="320" t="s">
        <v>17</v>
      </c>
      <c r="C222" s="320" t="s">
        <v>46</v>
      </c>
      <c r="D222" s="296">
        <v>6.9320000000000004</v>
      </c>
      <c r="E222" s="296">
        <v>6.5250000000000004</v>
      </c>
      <c r="F222" s="296">
        <v>6.5250000000000004</v>
      </c>
      <c r="G222" s="296">
        <v>6.5250000000000004</v>
      </c>
      <c r="H222" s="296">
        <v>6.5250000000000004</v>
      </c>
      <c r="I222" s="296">
        <v>6.5250000000000004</v>
      </c>
      <c r="J222" s="296">
        <v>6.5250000000000004</v>
      </c>
      <c r="K222" s="296">
        <v>6.5250000000000004</v>
      </c>
      <c r="L222" s="296">
        <v>6.7</v>
      </c>
      <c r="M222" s="296">
        <v>5.6</v>
      </c>
      <c r="N222" s="296">
        <v>4.7</v>
      </c>
      <c r="O222" s="296">
        <v>9.1</v>
      </c>
      <c r="P222" s="296">
        <v>18.12</v>
      </c>
      <c r="Q222" s="296">
        <v>12</v>
      </c>
      <c r="R222" s="296">
        <v>3.4</v>
      </c>
      <c r="S222" s="296">
        <v>1.1000000000000001</v>
      </c>
      <c r="T222" s="296">
        <v>0.04</v>
      </c>
      <c r="U222" s="296">
        <v>1.27</v>
      </c>
      <c r="V222" s="296">
        <v>0.8</v>
      </c>
      <c r="W222" s="296">
        <v>0</v>
      </c>
      <c r="X222" s="296">
        <v>0</v>
      </c>
      <c r="Y222" s="296">
        <v>0</v>
      </c>
      <c r="Z222" s="296">
        <v>0</v>
      </c>
      <c r="AA222" s="296">
        <v>0</v>
      </c>
      <c r="AB222" s="296">
        <v>0</v>
      </c>
      <c r="AC222" s="296">
        <v>0</v>
      </c>
      <c r="AD222" s="324">
        <v>0</v>
      </c>
      <c r="AE222" s="296">
        <v>0</v>
      </c>
      <c r="AF222" s="296">
        <v>0</v>
      </c>
      <c r="AG222" s="296">
        <v>0</v>
      </c>
      <c r="AH222" s="296">
        <v>0</v>
      </c>
      <c r="AI222" s="296">
        <v>0</v>
      </c>
      <c r="AJ222" s="208"/>
      <c r="AK222" s="543"/>
      <c r="AL222" s="10"/>
      <c r="AM222" s="7"/>
      <c r="AN222" s="114"/>
      <c r="AO222" s="96"/>
      <c r="AP222" s="120"/>
      <c r="AQ222" s="7"/>
    </row>
    <row r="223" spans="1:43" ht="18" customHeight="1" thickBot="1">
      <c r="A223" s="9" t="str">
        <f t="shared" si="220"/>
        <v>MT_D3113_PRO</v>
      </c>
      <c r="B223" s="320" t="s">
        <v>18</v>
      </c>
      <c r="C223" s="320" t="s">
        <v>47</v>
      </c>
      <c r="D223" s="296">
        <v>0</v>
      </c>
      <c r="E223" s="296">
        <v>0</v>
      </c>
      <c r="F223" s="296">
        <v>0</v>
      </c>
      <c r="G223" s="296">
        <v>0</v>
      </c>
      <c r="H223" s="296">
        <v>0</v>
      </c>
      <c r="I223" s="296">
        <v>0</v>
      </c>
      <c r="J223" s="296">
        <v>0</v>
      </c>
      <c r="K223" s="296">
        <v>0</v>
      </c>
      <c r="L223" s="296">
        <v>0</v>
      </c>
      <c r="M223" s="296">
        <v>0</v>
      </c>
      <c r="N223" s="296">
        <v>0</v>
      </c>
      <c r="O223" s="296">
        <v>0</v>
      </c>
      <c r="P223" s="296">
        <v>0</v>
      </c>
      <c r="Q223" s="296">
        <v>0</v>
      </c>
      <c r="R223" s="296">
        <v>0</v>
      </c>
      <c r="S223" s="296">
        <v>0</v>
      </c>
      <c r="T223" s="296">
        <v>0</v>
      </c>
      <c r="U223" s="296">
        <v>0</v>
      </c>
      <c r="V223" s="296">
        <v>0</v>
      </c>
      <c r="W223" s="296">
        <v>0</v>
      </c>
      <c r="X223" s="296">
        <v>0</v>
      </c>
      <c r="Y223" s="296">
        <v>0</v>
      </c>
      <c r="Z223" s="296">
        <v>0</v>
      </c>
      <c r="AA223" s="296">
        <v>0</v>
      </c>
      <c r="AB223" s="296">
        <v>0</v>
      </c>
      <c r="AC223" s="324">
        <v>0</v>
      </c>
      <c r="AD223" s="324">
        <v>0</v>
      </c>
      <c r="AE223" s="324">
        <v>0</v>
      </c>
      <c r="AF223" s="324">
        <v>0</v>
      </c>
      <c r="AG223" s="324">
        <v>0</v>
      </c>
      <c r="AH223" s="324">
        <v>0</v>
      </c>
      <c r="AI223" s="324">
        <v>0</v>
      </c>
      <c r="AJ223" s="208"/>
      <c r="AK223" s="543"/>
      <c r="AL223" s="10"/>
      <c r="AM223" s="7"/>
      <c r="AN223" s="115"/>
      <c r="AO223" s="96"/>
      <c r="AP223" s="97"/>
      <c r="AQ223" s="7"/>
    </row>
    <row r="224" spans="1:43" ht="18" customHeight="1" thickBot="1">
      <c r="A224" s="9" t="str">
        <f t="shared" si="220"/>
        <v>NL_D3113_PRO</v>
      </c>
      <c r="B224" s="320" t="s">
        <v>19</v>
      </c>
      <c r="C224" s="320" t="s">
        <v>48</v>
      </c>
      <c r="D224" s="296">
        <v>74</v>
      </c>
      <c r="E224" s="296">
        <v>63</v>
      </c>
      <c r="F224" s="296">
        <v>61</v>
      </c>
      <c r="G224" s="296">
        <v>68</v>
      </c>
      <c r="H224" s="296">
        <v>51</v>
      </c>
      <c r="I224" s="296">
        <v>47</v>
      </c>
      <c r="J224" s="296">
        <v>36</v>
      </c>
      <c r="K224" s="296">
        <v>43</v>
      </c>
      <c r="L224" s="296">
        <v>67</v>
      </c>
      <c r="M224" s="296">
        <v>78</v>
      </c>
      <c r="N224" s="296">
        <v>68</v>
      </c>
      <c r="O224" s="296">
        <v>67.930000000000007</v>
      </c>
      <c r="P224" s="296">
        <v>69.7</v>
      </c>
      <c r="Q224" s="296">
        <v>67.2</v>
      </c>
      <c r="R224" s="296">
        <v>57.83</v>
      </c>
      <c r="S224" s="296">
        <v>63.21</v>
      </c>
      <c r="T224" s="296">
        <v>44.51</v>
      </c>
      <c r="U224" s="296">
        <v>38.39</v>
      </c>
      <c r="V224" s="296">
        <v>51.76</v>
      </c>
      <c r="W224" s="296">
        <v>54.13</v>
      </c>
      <c r="X224" s="296">
        <v>54.13</v>
      </c>
      <c r="Y224" s="296">
        <v>51.37</v>
      </c>
      <c r="Z224" s="296">
        <v>54.91</v>
      </c>
      <c r="AA224" s="296">
        <v>54.12</v>
      </c>
      <c r="AB224" s="296">
        <v>54.36</v>
      </c>
      <c r="AC224" s="324">
        <v>57</v>
      </c>
      <c r="AD224" s="324">
        <v>67.030203545633611</v>
      </c>
      <c r="AE224" s="324">
        <v>55</v>
      </c>
      <c r="AF224" s="324">
        <v>59</v>
      </c>
      <c r="AG224" s="324">
        <v>61.39</v>
      </c>
      <c r="AH224" s="324">
        <v>64.14</v>
      </c>
      <c r="AI224" s="324">
        <v>83.45</v>
      </c>
      <c r="AJ224" s="208">
        <f t="shared" ref="AJ224:AJ232" si="221">+(AI224/AH224-1)*100</f>
        <v>30.106018085438112</v>
      </c>
      <c r="AK224" s="543">
        <f t="shared" ref="AK224:AK232" si="222">100*((POWER(AI224/Y224,1/($AF$5-$V$5)))-1)</f>
        <v>4.9715663218822481</v>
      </c>
      <c r="AL224" s="10"/>
      <c r="AM224" s="7"/>
      <c r="AN224" s="115"/>
      <c r="AO224" s="96"/>
      <c r="AP224" s="97"/>
      <c r="AQ224" s="7"/>
    </row>
    <row r="225" spans="1:43" ht="18" customHeight="1" thickBot="1">
      <c r="A225" s="9" t="str">
        <f t="shared" si="220"/>
        <v>AT_D3113_PRO</v>
      </c>
      <c r="B225" s="320" t="s">
        <v>20</v>
      </c>
      <c r="C225" s="320" t="s">
        <v>49</v>
      </c>
      <c r="D225" s="296">
        <v>25</v>
      </c>
      <c r="E225" s="296">
        <v>28</v>
      </c>
      <c r="F225" s="296">
        <v>29</v>
      </c>
      <c r="G225" s="296">
        <v>25</v>
      </c>
      <c r="H225" s="296">
        <v>23</v>
      </c>
      <c r="I225" s="296">
        <v>19</v>
      </c>
      <c r="J225" s="296">
        <v>17</v>
      </c>
      <c r="K225" s="296">
        <v>19</v>
      </c>
      <c r="L225" s="296">
        <v>14.8</v>
      </c>
      <c r="M225" s="296">
        <v>12.6</v>
      </c>
      <c r="N225" s="296">
        <v>13.2</v>
      </c>
      <c r="O225" s="296">
        <v>7.9</v>
      </c>
      <c r="P225" s="296">
        <v>8.99</v>
      </c>
      <c r="Q225" s="296">
        <v>7.83</v>
      </c>
      <c r="R225" s="296">
        <v>5.9</v>
      </c>
      <c r="S225" s="296">
        <v>7.26</v>
      </c>
      <c r="T225" s="296">
        <v>4.6500000000000004</v>
      </c>
      <c r="U225" s="296">
        <v>2.74</v>
      </c>
      <c r="V225" s="296">
        <v>3.33</v>
      </c>
      <c r="W225" s="296">
        <v>5.98</v>
      </c>
      <c r="X225" s="296">
        <v>6.78</v>
      </c>
      <c r="Y225" s="296">
        <v>5.76</v>
      </c>
      <c r="Z225" s="296">
        <v>5.0199999999999996</v>
      </c>
      <c r="AA225" s="296">
        <v>4.3099999999999996</v>
      </c>
      <c r="AB225" s="296">
        <v>8.81</v>
      </c>
      <c r="AC225" s="296">
        <v>9.61</v>
      </c>
      <c r="AD225" s="296">
        <v>7.73</v>
      </c>
      <c r="AE225" s="296">
        <v>6.82</v>
      </c>
      <c r="AF225" s="296">
        <v>6.82</v>
      </c>
      <c r="AG225" s="296">
        <v>6.82</v>
      </c>
      <c r="AH225" s="296">
        <v>6.82</v>
      </c>
      <c r="AI225" s="296">
        <v>6.82</v>
      </c>
      <c r="AJ225" s="208">
        <f t="shared" si="221"/>
        <v>0</v>
      </c>
      <c r="AK225" s="543">
        <f t="shared" si="222"/>
        <v>1.7035679679221039</v>
      </c>
      <c r="AL225" s="10"/>
      <c r="AM225" s="7"/>
      <c r="AN225" s="114"/>
      <c r="AO225" s="96"/>
      <c r="AP225" s="97"/>
      <c r="AQ225" s="7"/>
    </row>
    <row r="226" spans="1:43" ht="18" customHeight="1" thickBot="1">
      <c r="A226" s="9" t="str">
        <f t="shared" si="220"/>
        <v>PL_D3113_PRO</v>
      </c>
      <c r="B226" s="320" t="s">
        <v>21</v>
      </c>
      <c r="C226" s="320" t="s">
        <v>50</v>
      </c>
      <c r="D226" s="296">
        <v>175.98909707744696</v>
      </c>
      <c r="E226" s="296">
        <v>154.86777940357641</v>
      </c>
      <c r="F226" s="296">
        <v>140.08831108291136</v>
      </c>
      <c r="G226" s="296">
        <v>158.05637924560057</v>
      </c>
      <c r="H226" s="296">
        <v>113.12105869708776</v>
      </c>
      <c r="I226" s="296">
        <v>129.71551400416948</v>
      </c>
      <c r="J226" s="296">
        <v>121.76673961179377</v>
      </c>
      <c r="K226" s="296">
        <v>121.10013337304308</v>
      </c>
      <c r="L226" s="296">
        <v>132.61424113328238</v>
      </c>
      <c r="M226" s="296">
        <v>110.25263185155448</v>
      </c>
      <c r="N226" s="296">
        <v>129.58623279422997</v>
      </c>
      <c r="O226" s="296">
        <v>156</v>
      </c>
      <c r="P226" s="296">
        <v>147.11000000000001</v>
      </c>
      <c r="Q226" s="296">
        <v>138.22000000000003</v>
      </c>
      <c r="R226" s="296">
        <v>129.33000000000001</v>
      </c>
      <c r="S226" s="296">
        <v>137.26</v>
      </c>
      <c r="T226" s="296">
        <v>123.19</v>
      </c>
      <c r="U226" s="296">
        <v>119.85</v>
      </c>
      <c r="V226" s="296">
        <v>97.37</v>
      </c>
      <c r="W226" s="296">
        <v>97.45</v>
      </c>
      <c r="X226" s="296">
        <v>79.12</v>
      </c>
      <c r="Y226" s="296">
        <v>96.86</v>
      </c>
      <c r="Z226" s="296">
        <v>105.04</v>
      </c>
      <c r="AA226" s="296">
        <v>98.1</v>
      </c>
      <c r="AB226" s="296">
        <v>145.6</v>
      </c>
      <c r="AC226" s="296">
        <v>140.04</v>
      </c>
      <c r="AD226" s="296">
        <v>142.55000000000001</v>
      </c>
      <c r="AE226" s="296">
        <v>144.30000000000001</v>
      </c>
      <c r="AF226" s="296">
        <v>164.08</v>
      </c>
      <c r="AG226" s="296">
        <v>155.35</v>
      </c>
      <c r="AH226" s="296">
        <v>163.74</v>
      </c>
      <c r="AI226" s="296">
        <v>153.18</v>
      </c>
      <c r="AJ226" s="208">
        <f t="shared" si="221"/>
        <v>-6.4492488090875817</v>
      </c>
      <c r="AK226" s="543">
        <f t="shared" si="222"/>
        <v>4.6901350509685358</v>
      </c>
      <c r="AL226" s="10"/>
      <c r="AM226" s="7"/>
      <c r="AN226" s="114"/>
      <c r="AO226" s="111"/>
      <c r="AP226" s="111"/>
      <c r="AQ226" s="7"/>
    </row>
    <row r="227" spans="1:43" ht="18" customHeight="1" thickBot="1">
      <c r="A227" s="9" t="str">
        <f t="shared" si="220"/>
        <v>PT_D3113_PRO</v>
      </c>
      <c r="B227" s="320" t="s">
        <v>22</v>
      </c>
      <c r="C227" s="320" t="s">
        <v>51</v>
      </c>
      <c r="D227" s="296">
        <v>14.51</v>
      </c>
      <c r="E227" s="296">
        <v>12.1</v>
      </c>
      <c r="F227" s="296">
        <v>11.75</v>
      </c>
      <c r="G227" s="296">
        <v>10.29</v>
      </c>
      <c r="H227" s="296">
        <v>10.46</v>
      </c>
      <c r="I227" s="296">
        <v>12.36</v>
      </c>
      <c r="J227" s="296">
        <v>10.17</v>
      </c>
      <c r="K227" s="296">
        <v>13.2</v>
      </c>
      <c r="L227" s="296">
        <v>9.6999999999999993</v>
      </c>
      <c r="M227" s="296">
        <v>12</v>
      </c>
      <c r="N227" s="296">
        <v>10.8</v>
      </c>
      <c r="O227" s="296">
        <v>9.3000000000000007</v>
      </c>
      <c r="P227" s="296">
        <v>12.31</v>
      </c>
      <c r="Q227" s="296">
        <v>9.3000000000000007</v>
      </c>
      <c r="R227" s="296">
        <v>8</v>
      </c>
      <c r="S227" s="296">
        <v>6.44</v>
      </c>
      <c r="T227" s="296">
        <v>6.98</v>
      </c>
      <c r="U227" s="296">
        <v>6</v>
      </c>
      <c r="V227" s="296">
        <v>10.029999999999999</v>
      </c>
      <c r="W227" s="296">
        <v>12.44</v>
      </c>
      <c r="X227" s="296">
        <v>8.81</v>
      </c>
      <c r="Y227" s="296">
        <v>7.33</v>
      </c>
      <c r="Z227" s="296">
        <v>8.75</v>
      </c>
      <c r="AA227" s="296">
        <v>6.2</v>
      </c>
      <c r="AB227" s="296">
        <v>11.82</v>
      </c>
      <c r="AC227" s="324">
        <v>18.93</v>
      </c>
      <c r="AD227" s="324">
        <v>19.440000000000001</v>
      </c>
      <c r="AE227" s="324">
        <v>19.82</v>
      </c>
      <c r="AF227" s="324">
        <v>20.78</v>
      </c>
      <c r="AG227" s="324">
        <v>23.63</v>
      </c>
      <c r="AH227" s="324">
        <v>24.63</v>
      </c>
      <c r="AI227" s="324">
        <v>25.94</v>
      </c>
      <c r="AJ227" s="208">
        <f t="shared" si="221"/>
        <v>5.3187170117742655</v>
      </c>
      <c r="AK227" s="543">
        <f t="shared" si="222"/>
        <v>13.471448735676784</v>
      </c>
      <c r="AL227" s="10"/>
      <c r="AM227" s="7"/>
      <c r="AN227" s="115"/>
      <c r="AO227" s="96"/>
      <c r="AP227" s="97"/>
      <c r="AQ227" s="7"/>
    </row>
    <row r="228" spans="1:43" ht="18" customHeight="1" thickBot="1">
      <c r="A228" s="9" t="str">
        <f t="shared" si="220"/>
        <v>RO_D3113_PRO</v>
      </c>
      <c r="B228" s="320" t="s">
        <v>23</v>
      </c>
      <c r="C228" s="320" t="s">
        <v>52</v>
      </c>
      <c r="D228" s="296">
        <v>17.317051282051281</v>
      </c>
      <c r="E228" s="296">
        <v>11.170384615384615</v>
      </c>
      <c r="F228" s="296">
        <v>6.0284615384615385</v>
      </c>
      <c r="G228" s="296">
        <v>6.5012820512820513</v>
      </c>
      <c r="H228" s="296">
        <v>7.0923076923076929</v>
      </c>
      <c r="I228" s="296">
        <v>7.6833333333333336</v>
      </c>
      <c r="J228" s="296">
        <v>7.0923076923076929</v>
      </c>
      <c r="K228" s="296">
        <v>6.5012820512820522</v>
      </c>
      <c r="L228" s="296">
        <v>3.9598717948717952</v>
      </c>
      <c r="M228" s="296">
        <v>4.0189743589743587</v>
      </c>
      <c r="N228" s="296">
        <v>3.5461538461538464</v>
      </c>
      <c r="O228" s="296">
        <v>4.5508974358974363</v>
      </c>
      <c r="P228" s="296">
        <v>4.5508974358974363</v>
      </c>
      <c r="Q228" s="296">
        <v>4.6100000000000003</v>
      </c>
      <c r="R228" s="296">
        <v>6</v>
      </c>
      <c r="S228" s="296">
        <v>3.6</v>
      </c>
      <c r="T228" s="296">
        <v>3.19</v>
      </c>
      <c r="U228" s="296">
        <v>3.62</v>
      </c>
      <c r="V228" s="296">
        <v>2.5299999999999998</v>
      </c>
      <c r="W228" s="296">
        <v>1.97</v>
      </c>
      <c r="X228" s="296">
        <v>1.9</v>
      </c>
      <c r="Y228" s="296">
        <v>1.59</v>
      </c>
      <c r="Z228" s="296">
        <v>1</v>
      </c>
      <c r="AA228" s="296">
        <v>1.43</v>
      </c>
      <c r="AB228" s="296">
        <v>2.46</v>
      </c>
      <c r="AC228" s="324">
        <v>1.29</v>
      </c>
      <c r="AD228" s="324">
        <v>1.27</v>
      </c>
      <c r="AE228" s="324">
        <v>1.42</v>
      </c>
      <c r="AF228" s="324">
        <v>1.42</v>
      </c>
      <c r="AG228" s="324">
        <v>0.77</v>
      </c>
      <c r="AH228" s="324">
        <v>0.62</v>
      </c>
      <c r="AI228" s="324">
        <v>1.3</v>
      </c>
      <c r="AJ228" s="208">
        <f t="shared" si="221"/>
        <v>109.6774193548387</v>
      </c>
      <c r="AK228" s="543">
        <f t="shared" si="222"/>
        <v>-1.9935580384570106</v>
      </c>
      <c r="AL228" s="10"/>
      <c r="AM228" s="7"/>
      <c r="AN228" s="115"/>
      <c r="AO228" s="111"/>
      <c r="AP228" s="111"/>
      <c r="AQ228" s="7"/>
    </row>
    <row r="229" spans="1:43" ht="18" customHeight="1" thickBot="1">
      <c r="A229" s="9" t="str">
        <f t="shared" si="220"/>
        <v>SI_D3113_PRO</v>
      </c>
      <c r="B229" s="320" t="s">
        <v>24</v>
      </c>
      <c r="C229" s="320" t="s">
        <v>53</v>
      </c>
      <c r="D229" s="296">
        <v>1.825</v>
      </c>
      <c r="E229" s="296">
        <v>1.825</v>
      </c>
      <c r="F229" s="296">
        <v>1.825</v>
      </c>
      <c r="G229" s="296">
        <v>1.825</v>
      </c>
      <c r="H229" s="296">
        <v>1.825</v>
      </c>
      <c r="I229" s="296">
        <v>1.825</v>
      </c>
      <c r="J229" s="296">
        <v>1.825</v>
      </c>
      <c r="K229" s="296">
        <v>1.825</v>
      </c>
      <c r="L229" s="296">
        <v>2.2999999999999998</v>
      </c>
      <c r="M229" s="296">
        <v>2.2999999999999998</v>
      </c>
      <c r="N229" s="296">
        <v>1.7</v>
      </c>
      <c r="O229" s="296">
        <v>1</v>
      </c>
      <c r="P229" s="296">
        <v>3</v>
      </c>
      <c r="Q229" s="296">
        <v>5</v>
      </c>
      <c r="R229" s="296">
        <v>3</v>
      </c>
      <c r="S229" s="296">
        <v>3</v>
      </c>
      <c r="T229" s="296">
        <v>3</v>
      </c>
      <c r="U229" s="296">
        <v>3</v>
      </c>
      <c r="V229" s="296">
        <v>3</v>
      </c>
      <c r="W229" s="296">
        <v>3</v>
      </c>
      <c r="X229" s="296">
        <v>3</v>
      </c>
      <c r="Y229" s="296">
        <v>3</v>
      </c>
      <c r="Z229" s="296">
        <v>3</v>
      </c>
      <c r="AA229" s="296">
        <v>3</v>
      </c>
      <c r="AB229" s="296">
        <v>3</v>
      </c>
      <c r="AC229" s="324">
        <v>3</v>
      </c>
      <c r="AD229" s="324">
        <v>3</v>
      </c>
      <c r="AE229" s="324">
        <v>3</v>
      </c>
      <c r="AF229" s="324">
        <v>3</v>
      </c>
      <c r="AG229" s="324">
        <v>3</v>
      </c>
      <c r="AH229" s="324">
        <v>3</v>
      </c>
      <c r="AI229" s="324">
        <v>3</v>
      </c>
      <c r="AJ229" s="208">
        <f t="shared" si="221"/>
        <v>0</v>
      </c>
      <c r="AK229" s="543">
        <f t="shared" si="222"/>
        <v>0</v>
      </c>
      <c r="AL229" s="10"/>
      <c r="AM229" s="7"/>
      <c r="AN229" s="115"/>
      <c r="AO229" s="96"/>
      <c r="AP229" s="120"/>
      <c r="AQ229" s="7"/>
    </row>
    <row r="230" spans="1:43" ht="18" customHeight="1" thickBot="1">
      <c r="A230" s="9" t="str">
        <f t="shared" si="220"/>
        <v>SK_D3113_PRO</v>
      </c>
      <c r="B230" s="320" t="s">
        <v>25</v>
      </c>
      <c r="C230" s="320" t="s">
        <v>54</v>
      </c>
      <c r="D230" s="296">
        <v>8.0773754119873047</v>
      </c>
      <c r="E230" s="296">
        <v>8.1099472045898438</v>
      </c>
      <c r="F230" s="296">
        <v>8.086395263671875</v>
      </c>
      <c r="G230" s="296">
        <v>8.0628662109375</v>
      </c>
      <c r="H230" s="296">
        <v>8.05029296875</v>
      </c>
      <c r="I230" s="296">
        <v>8.240234375</v>
      </c>
      <c r="J230" s="296">
        <v>7.9921875</v>
      </c>
      <c r="K230" s="296">
        <v>7.96875</v>
      </c>
      <c r="L230" s="296">
        <v>8</v>
      </c>
      <c r="M230" s="296">
        <v>9</v>
      </c>
      <c r="N230" s="296">
        <v>7</v>
      </c>
      <c r="O230" s="296">
        <v>7.875</v>
      </c>
      <c r="P230" s="296">
        <v>8.75</v>
      </c>
      <c r="Q230" s="296">
        <v>11.81</v>
      </c>
      <c r="R230" s="296">
        <v>6.77</v>
      </c>
      <c r="S230" s="296">
        <v>5.8</v>
      </c>
      <c r="T230" s="296">
        <v>5.71</v>
      </c>
      <c r="U230" s="296">
        <v>8.2100000000000009</v>
      </c>
      <c r="V230" s="296">
        <v>7.21</v>
      </c>
      <c r="W230" s="296">
        <v>4.8100000000000005</v>
      </c>
      <c r="X230" s="296">
        <v>2.41</v>
      </c>
      <c r="Y230" s="296">
        <v>1.98</v>
      </c>
      <c r="Z230" s="296">
        <v>1.7</v>
      </c>
      <c r="AA230" s="296">
        <v>1.29</v>
      </c>
      <c r="AB230" s="296">
        <v>1.48</v>
      </c>
      <c r="AC230" s="324">
        <v>2.67</v>
      </c>
      <c r="AD230" s="324">
        <v>2.2599999999999998</v>
      </c>
      <c r="AE230" s="324">
        <v>1.58</v>
      </c>
      <c r="AF230" s="324">
        <v>1.87</v>
      </c>
      <c r="AG230" s="324">
        <v>1.87</v>
      </c>
      <c r="AH230" s="324">
        <v>1.87</v>
      </c>
      <c r="AI230" s="324">
        <v>1.87</v>
      </c>
      <c r="AJ230" s="208">
        <f t="shared" si="221"/>
        <v>0</v>
      </c>
      <c r="AK230" s="543">
        <f t="shared" si="222"/>
        <v>-0.56995370417669555</v>
      </c>
      <c r="AL230" s="10"/>
      <c r="AM230" s="7"/>
      <c r="AN230" s="114"/>
      <c r="AO230" s="124"/>
      <c r="AP230" s="101"/>
      <c r="AQ230" s="7"/>
    </row>
    <row r="231" spans="1:43" ht="18" customHeight="1" thickBot="1">
      <c r="A231" s="9" t="str">
        <f t="shared" si="220"/>
        <v>FI_D3113_PRO</v>
      </c>
      <c r="B231" s="320" t="s">
        <v>26</v>
      </c>
      <c r="C231" s="320" t="s">
        <v>55</v>
      </c>
      <c r="D231" s="296">
        <v>22.3</v>
      </c>
      <c r="E231" s="296">
        <v>19.8</v>
      </c>
      <c r="F231" s="296">
        <v>15</v>
      </c>
      <c r="G231" s="296">
        <v>14.6</v>
      </c>
      <c r="H231" s="296">
        <v>14.8</v>
      </c>
      <c r="I231" s="296">
        <v>13.8</v>
      </c>
      <c r="J231" s="296">
        <v>14.7</v>
      </c>
      <c r="K231" s="296">
        <v>25.4</v>
      </c>
      <c r="L231" s="296">
        <v>20.7</v>
      </c>
      <c r="M231" s="296">
        <v>25.9</v>
      </c>
      <c r="N231" s="296">
        <v>23.81</v>
      </c>
      <c r="O231" s="296">
        <v>19.7</v>
      </c>
      <c r="P231" s="296">
        <v>20.149999999999999</v>
      </c>
      <c r="Q231" s="296">
        <v>18</v>
      </c>
      <c r="R231" s="296">
        <v>20.83</v>
      </c>
      <c r="S231" s="296">
        <v>21</v>
      </c>
      <c r="T231" s="296">
        <v>17.329999999999998</v>
      </c>
      <c r="U231" s="296">
        <v>15.16</v>
      </c>
      <c r="V231" s="296">
        <v>8.11</v>
      </c>
      <c r="W231" s="296">
        <v>17.23</v>
      </c>
      <c r="X231" s="296">
        <v>16.989999999999998</v>
      </c>
      <c r="Y231" s="296">
        <v>15.47</v>
      </c>
      <c r="Z231" s="296">
        <v>20.34</v>
      </c>
      <c r="AA231" s="296">
        <v>20.34</v>
      </c>
      <c r="AB231" s="296">
        <v>20.34</v>
      </c>
      <c r="AC231" s="324">
        <v>20.34</v>
      </c>
      <c r="AD231" s="296">
        <v>20.34</v>
      </c>
      <c r="AE231" s="324">
        <v>20.34</v>
      </c>
      <c r="AF231" s="324">
        <v>20.34</v>
      </c>
      <c r="AG231" s="324">
        <v>20.34</v>
      </c>
      <c r="AH231" s="324">
        <v>20.34</v>
      </c>
      <c r="AI231" s="324">
        <v>20.34</v>
      </c>
      <c r="AJ231" s="208">
        <f t="shared" si="221"/>
        <v>0</v>
      </c>
      <c r="AK231" s="543">
        <f t="shared" si="222"/>
        <v>2.7746634954365579</v>
      </c>
      <c r="AL231" s="10"/>
      <c r="AM231" s="7"/>
      <c r="AN231" s="115"/>
      <c r="AO231" s="124"/>
      <c r="AP231" s="97"/>
      <c r="AQ231" s="7"/>
    </row>
    <row r="232" spans="1:43" ht="18" customHeight="1" thickBot="1">
      <c r="A232" s="9" t="str">
        <f t="shared" si="220"/>
        <v>SE_D3113_PRO</v>
      </c>
      <c r="B232" s="320" t="s">
        <v>27</v>
      </c>
      <c r="C232" s="320" t="s">
        <v>56</v>
      </c>
      <c r="D232" s="296">
        <v>51</v>
      </c>
      <c r="E232" s="296">
        <v>31.5</v>
      </c>
      <c r="F232" s="296">
        <v>29.8</v>
      </c>
      <c r="G232" s="296">
        <v>36.5</v>
      </c>
      <c r="H232" s="296">
        <v>33.6</v>
      </c>
      <c r="I232" s="296">
        <v>25.7</v>
      </c>
      <c r="J232" s="296">
        <v>29.2</v>
      </c>
      <c r="K232" s="296">
        <v>31.7</v>
      </c>
      <c r="L232" s="296">
        <v>31.2</v>
      </c>
      <c r="M232" s="296">
        <v>33.299999999999997</v>
      </c>
      <c r="N232" s="296">
        <v>41.8</v>
      </c>
      <c r="O232" s="296">
        <v>39.36</v>
      </c>
      <c r="P232" s="296">
        <v>33.69</v>
      </c>
      <c r="Q232" s="296">
        <v>35.28</v>
      </c>
      <c r="R232" s="296">
        <v>36.24</v>
      </c>
      <c r="S232" s="296">
        <v>16.100000000000001</v>
      </c>
      <c r="T232" s="296">
        <v>12.98</v>
      </c>
      <c r="U232" s="296">
        <v>15.87</v>
      </c>
      <c r="V232" s="296">
        <v>17.16</v>
      </c>
      <c r="W232" s="296">
        <v>26.77</v>
      </c>
      <c r="X232" s="296">
        <v>25.86</v>
      </c>
      <c r="Y232" s="296">
        <v>27.93</v>
      </c>
      <c r="Z232" s="296">
        <v>25.88</v>
      </c>
      <c r="AA232" s="296">
        <v>31.28</v>
      </c>
      <c r="AB232" s="296">
        <v>38.450000000000003</v>
      </c>
      <c r="AC232" s="296">
        <v>38.4</v>
      </c>
      <c r="AD232" s="324">
        <v>44.3</v>
      </c>
      <c r="AE232" s="324">
        <v>46.08</v>
      </c>
      <c r="AF232" s="324">
        <v>45.86</v>
      </c>
      <c r="AG232" s="324">
        <v>42.3</v>
      </c>
      <c r="AH232" s="324">
        <v>36.409999999999997</v>
      </c>
      <c r="AI232" s="324">
        <v>36.659999999999997</v>
      </c>
      <c r="AJ232" s="208">
        <f t="shared" si="221"/>
        <v>0.68662455369403741</v>
      </c>
      <c r="AK232" s="543">
        <f t="shared" si="222"/>
        <v>2.757174138018903</v>
      </c>
      <c r="AL232" s="10"/>
      <c r="AM232" s="7"/>
      <c r="AN232" s="115"/>
      <c r="AO232" s="96"/>
      <c r="AP232" s="97"/>
      <c r="AQ232" s="7"/>
    </row>
    <row r="233" spans="1:43" ht="18" customHeight="1">
      <c r="A233" s="20"/>
      <c r="B233" s="79" t="s">
        <v>999</v>
      </c>
      <c r="C233" s="34"/>
      <c r="D233" s="34"/>
      <c r="E233" s="34"/>
      <c r="F233" s="34"/>
      <c r="G233" s="34"/>
      <c r="H233" s="34"/>
      <c r="I233" s="34"/>
      <c r="J233" s="34"/>
      <c r="K233" s="34"/>
      <c r="L233" s="34"/>
      <c r="M233" s="34"/>
      <c r="N233" s="33"/>
      <c r="O233" s="33"/>
      <c r="P233" s="33"/>
      <c r="Q233" s="33"/>
      <c r="R233" s="21"/>
      <c r="S233" s="33"/>
      <c r="T233" s="33"/>
      <c r="U233" s="33"/>
      <c r="V233" s="33"/>
      <c r="W233" s="33"/>
      <c r="X233" s="33"/>
      <c r="Y233" s="33"/>
      <c r="Z233" s="33"/>
      <c r="AA233" s="33"/>
      <c r="AB233" s="33"/>
      <c r="AC233" s="33"/>
      <c r="AD233" s="33"/>
      <c r="AE233" s="33"/>
      <c r="AF233" s="33"/>
      <c r="AG233" s="33"/>
      <c r="AH233" s="33"/>
      <c r="AI233" s="33"/>
      <c r="AJ233" s="32"/>
      <c r="AK233" s="20"/>
      <c r="AL233" s="10"/>
      <c r="AM233" s="7"/>
      <c r="AN233" s="7"/>
      <c r="AO233" s="7"/>
      <c r="AP233" s="7"/>
      <c r="AQ233" s="7"/>
    </row>
    <row r="234" spans="1:43" ht="18" customHeight="1">
      <c r="AL234" s="10"/>
    </row>
    <row r="235" spans="1:43" ht="18" customHeight="1">
      <c r="B235" s="59" t="s">
        <v>250</v>
      </c>
      <c r="AA235" s="12"/>
      <c r="AB235" s="12"/>
      <c r="AC235" s="12"/>
      <c r="AD235" s="12"/>
      <c r="AE235" s="12"/>
      <c r="AF235" s="12"/>
      <c r="AG235" s="12"/>
      <c r="AH235" s="12"/>
      <c r="AI235" s="12"/>
      <c r="AL235" s="10"/>
    </row>
    <row r="236" spans="1:43" ht="18" customHeight="1">
      <c r="B236" s="9" t="s">
        <v>121</v>
      </c>
      <c r="AA236" s="12"/>
      <c r="AB236" s="12"/>
      <c r="AC236" s="12"/>
      <c r="AD236" s="12"/>
      <c r="AE236" s="12"/>
      <c r="AF236" s="12"/>
      <c r="AG236" s="12"/>
      <c r="AH236" s="12"/>
      <c r="AI236" s="12"/>
      <c r="AL236" s="10"/>
    </row>
    <row r="237" spans="1:43" ht="18" customHeight="1">
      <c r="B237" s="210"/>
      <c r="C237" s="211"/>
      <c r="D237" s="771" t="s">
        <v>250</v>
      </c>
      <c r="E237" s="772"/>
      <c r="F237" s="772"/>
      <c r="G237" s="772"/>
      <c r="H237" s="772"/>
      <c r="I237" s="772"/>
      <c r="J237" s="772"/>
      <c r="K237" s="772"/>
      <c r="L237" s="772"/>
      <c r="M237" s="772"/>
      <c r="N237" s="772"/>
      <c r="O237" s="772"/>
      <c r="P237" s="772"/>
      <c r="Q237" s="772"/>
      <c r="R237" s="772"/>
      <c r="S237" s="772"/>
      <c r="T237" s="772"/>
      <c r="U237" s="772"/>
      <c r="V237" s="772"/>
      <c r="W237" s="772"/>
      <c r="X237" s="772"/>
      <c r="Y237" s="772"/>
      <c r="Z237" s="772"/>
      <c r="AA237" s="772"/>
      <c r="AB237" s="772"/>
      <c r="AC237" s="772"/>
      <c r="AD237" s="772"/>
      <c r="AE237" s="772"/>
      <c r="AF237" s="772"/>
      <c r="AG237" s="772"/>
      <c r="AH237" s="772"/>
      <c r="AI237" s="773"/>
      <c r="AJ237" s="516" t="s">
        <v>58</v>
      </c>
      <c r="AK237" s="525" t="str">
        <f>AK$4</f>
        <v xml:space="preserve">Annual rate of change
</v>
      </c>
      <c r="AL237" s="10"/>
    </row>
    <row r="238" spans="1:43" ht="18" customHeight="1" thickBot="1">
      <c r="B238" s="215"/>
      <c r="C238" s="216"/>
      <c r="D238" s="379">
        <v>1990</v>
      </c>
      <c r="E238" s="203">
        <v>1991</v>
      </c>
      <c r="F238" s="379">
        <v>1992</v>
      </c>
      <c r="G238" s="203">
        <v>1993</v>
      </c>
      <c r="H238" s="379">
        <v>1994</v>
      </c>
      <c r="I238" s="203">
        <v>1995</v>
      </c>
      <c r="J238" s="379">
        <v>1996</v>
      </c>
      <c r="K238" s="203">
        <v>1997</v>
      </c>
      <c r="L238" s="379">
        <v>1998</v>
      </c>
      <c r="M238" s="203">
        <v>1999</v>
      </c>
      <c r="N238" s="379">
        <v>2000</v>
      </c>
      <c r="O238" s="378">
        <v>2001</v>
      </c>
      <c r="P238" s="203">
        <v>2002</v>
      </c>
      <c r="Q238" s="378">
        <v>2003</v>
      </c>
      <c r="R238" s="203">
        <v>2004</v>
      </c>
      <c r="S238" s="378">
        <v>2005</v>
      </c>
      <c r="T238" s="203">
        <v>2006</v>
      </c>
      <c r="U238" s="378">
        <v>2007</v>
      </c>
      <c r="V238" s="203">
        <v>2008</v>
      </c>
      <c r="W238" s="378">
        <v>2009</v>
      </c>
      <c r="X238" s="203">
        <v>2010</v>
      </c>
      <c r="Y238" s="378">
        <v>2011</v>
      </c>
      <c r="Z238" s="203">
        <v>2012</v>
      </c>
      <c r="AA238" s="379">
        <v>2013</v>
      </c>
      <c r="AB238" s="379">
        <v>2014</v>
      </c>
      <c r="AC238" s="379">
        <v>2015</v>
      </c>
      <c r="AD238" s="379">
        <v>2016</v>
      </c>
      <c r="AE238" s="379">
        <v>2017</v>
      </c>
      <c r="AF238" s="379">
        <v>2018</v>
      </c>
      <c r="AG238" s="379">
        <v>2019</v>
      </c>
      <c r="AH238" s="379">
        <v>2020</v>
      </c>
      <c r="AI238" s="379">
        <v>2021</v>
      </c>
      <c r="AJ238" s="214" t="str">
        <f>AJ5</f>
        <v>2021/2020</v>
      </c>
      <c r="AK238" s="519" t="str">
        <f>AK5</f>
        <v>2011-2021</v>
      </c>
      <c r="AL238" s="10"/>
    </row>
    <row r="239" spans="1:43" ht="18" customHeight="1" thickBot="1">
      <c r="A239" s="330"/>
      <c r="B239" s="235" t="s">
        <v>373</v>
      </c>
      <c r="C239" s="235"/>
      <c r="D239" s="327">
        <f>IF(COUNT(D240:D266)=26,SUM(D240:D266),"N.A.")</f>
        <v>2473.7842889803387</v>
      </c>
      <c r="E239" s="327">
        <f t="shared" ref="E239" si="223">IF(COUNT(E240:E266)=26,SUM(E240:E266),"N.A.")</f>
        <v>2383.6245130315497</v>
      </c>
      <c r="F239" s="327">
        <f t="shared" ref="F239" si="224">IF(COUNT(F240:F266)=26,SUM(F240:F266),"N.A.")</f>
        <v>2142.9581069958849</v>
      </c>
      <c r="G239" s="327">
        <f t="shared" ref="G239" si="225">IF(COUNT(G240:G266)=26,SUM(G240:G266),"N.A.")</f>
        <v>2071.8302469135806</v>
      </c>
      <c r="H239" s="327">
        <f t="shared" ref="H239" si="226">IF(COUNT(H240:H266)=26,SUM(H240:H266),"N.A.")</f>
        <v>1951.3551851851853</v>
      </c>
      <c r="I239" s="327">
        <f t="shared" ref="I239" si="227">IF(COUNT(I240:I266)=26,SUM(I240:I266),"N.A.")</f>
        <v>2054.8288888888892</v>
      </c>
      <c r="J239" s="327">
        <f t="shared" ref="J239" si="228">IF(COUNT(J240:J266)=26,SUM(J240:J266),"N.A.")</f>
        <v>2082.2466666666669</v>
      </c>
      <c r="K239" s="327">
        <f t="shared" ref="K239" si="229">IF(COUNT(K240:K266)=26,SUM(K240:K266),"N.A.")</f>
        <v>2123.0249333333336</v>
      </c>
      <c r="L239" s="327">
        <f t="shared" ref="L239" si="230">IF(COUNT(L240:L266)=26,SUM(L240:L266),"N.A.")</f>
        <v>2086.3376444444448</v>
      </c>
      <c r="M239" s="327">
        <f t="shared" ref="M239" si="231">IF(COUNT(M240:M266)=26,SUM(M240:M266),"N.A.")</f>
        <v>2087.0884592592588</v>
      </c>
      <c r="N239" s="327">
        <f t="shared" ref="N239" si="232">IF(COUNT(N240:N266)=26,SUM(N240:N266),"N.A.")</f>
        <v>2065.1890123456792</v>
      </c>
      <c r="O239" s="327">
        <f t="shared" ref="O239" si="233">IF(COUNT(O240:O266)=26,SUM(O240:O266),"N.A.")</f>
        <v>2057.9086386831277</v>
      </c>
      <c r="P239" s="327">
        <f t="shared" ref="P239" si="234">IF(COUNT(P240:P266)=26,SUM(P240:P266),"N.A.")</f>
        <v>2102.4540000000002</v>
      </c>
      <c r="Q239" s="327">
        <f t="shared" ref="Q239" si="235">IF(COUNT(Q240:Q266)=26,SUM(Q240:Q266),"N.A.")</f>
        <v>2112.0459999999998</v>
      </c>
      <c r="R239" s="327">
        <f t="shared" ref="R239" si="236">IF(COUNT(R240:R266)=26,SUM(R240:R266),"N.A.")</f>
        <v>2052.6280000000002</v>
      </c>
      <c r="S239" s="327">
        <f t="shared" ref="S239" si="237">IF(COUNT(S240:S266)=26,SUM(S240:S266),"N.A.")</f>
        <v>2099.9299999999998</v>
      </c>
      <c r="T239" s="327">
        <f t="shared" ref="T239" si="238">IF(COUNT(T240:T266)=26,SUM(T240:T266),"N.A.")</f>
        <v>2022.9900000000007</v>
      </c>
      <c r="U239" s="327">
        <f t="shared" ref="U239" si="239">IF(COUNT(U240:U266)=26,SUM(U240:U266),"N.A.")</f>
        <v>2030.92</v>
      </c>
      <c r="V239" s="327">
        <f t="shared" ref="V239" si="240">IF(COUNT(V240:V266)=26,SUM(V240:V266),"N.A.")</f>
        <v>2025.1999999999998</v>
      </c>
      <c r="W239" s="327">
        <f t="shared" ref="W239" si="241">IF(COUNT(W240:W266)=26,SUM(W240:W266),"N.A.")</f>
        <v>1961.6899999999998</v>
      </c>
      <c r="X239" s="327">
        <f t="shared" ref="X239" si="242">IF(COUNT(X240:X266)=26,SUM(X240:X266),"N.A.")</f>
        <v>1950.0800000000002</v>
      </c>
      <c r="Y239" s="327">
        <f t="shared" ref="Y239" si="243">IF(COUNT(Y240:Y266)=26,SUM(Y240:Y266),"N.A.")</f>
        <v>1968.7900000000002</v>
      </c>
      <c r="Z239" s="327">
        <f t="shared" ref="Z239" si="244">IF(COUNT(Z240:Z266)=26,SUM(Z240:Z266),"N.A.")</f>
        <v>2019.7199999999996</v>
      </c>
      <c r="AA239" s="327">
        <f t="shared" ref="AA239" si="245">IF(COUNT(AA240:AA266)=26,SUM(AA240:AA266),"N.A.")</f>
        <v>1979.0227272727273</v>
      </c>
      <c r="AB239" s="327">
        <f t="shared" ref="AB239" si="246">IF(COUNT(AB240:AB266)=26,SUM(AB240:AB266),"N.A.")</f>
        <v>2092.9496169820022</v>
      </c>
      <c r="AC239" s="327">
        <f t="shared" ref="AC239" si="247">IF(COUNT(AC240:AC266)=26,SUM(AC240:AC266),"N.A.")</f>
        <v>2153.12</v>
      </c>
      <c r="AD239" s="327">
        <f t="shared" ref="AD239" si="248">IF(COUNT(AD240:AD266)=26,SUM(AD240:AD266),"N.A.")</f>
        <v>2246.2899999999995</v>
      </c>
      <c r="AE239" s="327">
        <f t="shared" ref="AE239" si="249">IF(COUNT(AE240:AE266)=26,SUM(AE240:AE266),"N.A.")</f>
        <v>2249.2121199710286</v>
      </c>
      <c r="AF239" s="327">
        <f t="shared" ref="AF239" si="250">IF(COUNT(AF240:AF266)=26,SUM(AF240:AF266),"N.A.")</f>
        <v>2280.1699999999996</v>
      </c>
      <c r="AG239" s="327">
        <f t="shared" ref="AG239" si="251">IF(COUNT(AG240:AG266)=26,SUM(AG240:AG266),"N.A.")</f>
        <v>2346.0299999999997</v>
      </c>
      <c r="AH239" s="327">
        <f t="shared" ref="AH239" si="252">IF(COUNT(AH240:AH266)=26,SUM(AH240:AH266),"N.A.")</f>
        <v>2399.6099999999997</v>
      </c>
      <c r="AI239" s="327">
        <f t="shared" ref="AI239" si="253">IF(COUNT(AI240:AI266)=26,SUM(AI240:AI266),"N.A.")</f>
        <v>2311.44</v>
      </c>
      <c r="AJ239" s="328">
        <f>+(AI239/AH239-1)*100</f>
        <v>-3.6743470814007084</v>
      </c>
      <c r="AK239" s="542">
        <f>100*((POWER(AI239/Y239,1/($AF$5-$V$5)))-1)</f>
        <v>1.617457136814493</v>
      </c>
      <c r="AL239" s="10"/>
    </row>
    <row r="240" spans="1:43" ht="18" customHeight="1" thickBot="1">
      <c r="A240" s="326" t="str">
        <f>+CONCATENATE(C240,"_D6000_PRO")</f>
        <v>BE_D6000_PRO</v>
      </c>
      <c r="B240" s="320" t="s">
        <v>3</v>
      </c>
      <c r="C240" s="320" t="s">
        <v>30</v>
      </c>
      <c r="D240" s="296">
        <v>86.7</v>
      </c>
      <c r="E240" s="296">
        <v>76.3</v>
      </c>
      <c r="F240" s="296">
        <v>72.5</v>
      </c>
      <c r="G240" s="296">
        <v>70.3</v>
      </c>
      <c r="H240" s="296">
        <v>71.3</v>
      </c>
      <c r="I240" s="296">
        <v>89.600000000000009</v>
      </c>
      <c r="J240" s="296">
        <v>97.4</v>
      </c>
      <c r="K240" s="296">
        <v>109.8616</v>
      </c>
      <c r="L240" s="296">
        <v>95.873200000000011</v>
      </c>
      <c r="M240" s="296">
        <v>105.5992</v>
      </c>
      <c r="N240" s="296">
        <v>114.14</v>
      </c>
      <c r="O240" s="296">
        <v>96.762399999999985</v>
      </c>
      <c r="P240" s="296">
        <v>100.22</v>
      </c>
      <c r="Q240" s="296">
        <v>113.58</v>
      </c>
      <c r="R240" s="296">
        <v>117.9</v>
      </c>
      <c r="S240" s="296">
        <v>110.92</v>
      </c>
      <c r="T240" s="296">
        <v>104.52</v>
      </c>
      <c r="U240" s="296">
        <v>102.42</v>
      </c>
      <c r="V240" s="296">
        <v>88.05</v>
      </c>
      <c r="W240" s="296">
        <v>91.64</v>
      </c>
      <c r="X240" s="296">
        <v>81.93</v>
      </c>
      <c r="Y240" s="296">
        <v>59.77</v>
      </c>
      <c r="Z240" s="296">
        <v>58.97</v>
      </c>
      <c r="AA240" s="296">
        <v>36.31</v>
      </c>
      <c r="AB240" s="296">
        <v>44.59</v>
      </c>
      <c r="AC240" s="296">
        <v>48.96</v>
      </c>
      <c r="AD240" s="296">
        <v>58.17</v>
      </c>
      <c r="AE240" s="296">
        <v>65.02</v>
      </c>
      <c r="AF240" s="296">
        <v>64.680000000000007</v>
      </c>
      <c r="AG240" s="296">
        <v>112.35</v>
      </c>
      <c r="AH240" s="296">
        <v>122.83</v>
      </c>
      <c r="AI240" s="296">
        <v>109.73</v>
      </c>
      <c r="AJ240" s="208">
        <f t="shared" ref="AJ240:AJ254" si="254">+(AI240/AH240-1)*100</f>
        <v>-10.665146951070581</v>
      </c>
      <c r="AK240" s="543">
        <f t="shared" ref="AK240:AK254" si="255">100*((POWER(AI240/Y240,1/($AF$5-$V$5)))-1)</f>
        <v>6.2635235318399207</v>
      </c>
      <c r="AL240" s="10"/>
      <c r="AM240" s="114"/>
      <c r="AN240" s="126"/>
      <c r="AO240" s="97"/>
      <c r="AP240" s="7"/>
    </row>
    <row r="241" spans="1:42" ht="18" customHeight="1" thickBot="1">
      <c r="A241" s="326" t="str">
        <f t="shared" ref="A241:A266" si="256">+CONCATENATE(C241,"_D6000_PRO")</f>
        <v>BG_D6000_PRO</v>
      </c>
      <c r="B241" s="320" t="s">
        <v>4</v>
      </c>
      <c r="C241" s="320" t="s">
        <v>31</v>
      </c>
      <c r="D241" s="296">
        <v>22</v>
      </c>
      <c r="E241" s="296">
        <v>12</v>
      </c>
      <c r="F241" s="296">
        <v>9</v>
      </c>
      <c r="G241" s="296">
        <v>5</v>
      </c>
      <c r="H241" s="296">
        <v>2</v>
      </c>
      <c r="I241" s="296">
        <v>3</v>
      </c>
      <c r="J241" s="296">
        <v>2</v>
      </c>
      <c r="K241" s="296">
        <v>2</v>
      </c>
      <c r="L241" s="296">
        <v>1.8</v>
      </c>
      <c r="M241" s="296">
        <v>1.3</v>
      </c>
      <c r="N241" s="296">
        <v>1.4</v>
      </c>
      <c r="O241" s="296">
        <v>1.3</v>
      </c>
      <c r="P241" s="296">
        <v>1.1000000000000001</v>
      </c>
      <c r="Q241" s="296">
        <v>1.3</v>
      </c>
      <c r="R241" s="296">
        <v>1.2</v>
      </c>
      <c r="S241" s="296">
        <v>3.7</v>
      </c>
      <c r="T241" s="296">
        <v>2.4500000000000002</v>
      </c>
      <c r="U241" s="296">
        <v>2.0499999999999998</v>
      </c>
      <c r="V241" s="296">
        <v>1.33</v>
      </c>
      <c r="W241" s="296">
        <v>1.1499999999999999</v>
      </c>
      <c r="X241" s="296">
        <v>1.08</v>
      </c>
      <c r="Y241" s="296">
        <v>1.1299999999999999</v>
      </c>
      <c r="Z241" s="296">
        <v>1.1299999999999999</v>
      </c>
      <c r="AA241" s="296">
        <v>1.1100000000000001</v>
      </c>
      <c r="AB241" s="296">
        <v>1</v>
      </c>
      <c r="AC241" s="324">
        <v>0.97</v>
      </c>
      <c r="AD241" s="296">
        <v>0.89</v>
      </c>
      <c r="AE241" s="296">
        <v>1.06</v>
      </c>
      <c r="AF241" s="296">
        <v>1.07</v>
      </c>
      <c r="AG241" s="296">
        <v>1.0900000000000001</v>
      </c>
      <c r="AH241" s="296">
        <v>1.03</v>
      </c>
      <c r="AI241" s="296">
        <v>1.26</v>
      </c>
      <c r="AJ241" s="208">
        <f t="shared" si="254"/>
        <v>22.330097087378633</v>
      </c>
      <c r="AK241" s="543">
        <f t="shared" si="255"/>
        <v>1.094891423294464</v>
      </c>
      <c r="AL241" s="10"/>
      <c r="AM241" s="114"/>
      <c r="AN241" s="126"/>
      <c r="AO241" s="97"/>
      <c r="AP241" s="7"/>
    </row>
    <row r="242" spans="1:42" ht="18" customHeight="1" thickBot="1">
      <c r="A242" s="326" t="str">
        <f t="shared" si="256"/>
        <v>CZ_D6000_PRO</v>
      </c>
      <c r="B242" s="320" t="s">
        <v>340</v>
      </c>
      <c r="C242" s="320" t="s">
        <v>32</v>
      </c>
      <c r="D242" s="296">
        <v>120</v>
      </c>
      <c r="E242" s="296">
        <v>105</v>
      </c>
      <c r="F242" s="296">
        <v>86</v>
      </c>
      <c r="G242" s="296">
        <v>85</v>
      </c>
      <c r="H242" s="296">
        <v>69</v>
      </c>
      <c r="I242" s="296">
        <v>72</v>
      </c>
      <c r="J242" s="296">
        <v>69</v>
      </c>
      <c r="K242" s="296">
        <v>62</v>
      </c>
      <c r="L242" s="296">
        <v>65</v>
      </c>
      <c r="M242" s="296">
        <v>65.400000000000006</v>
      </c>
      <c r="N242" s="296">
        <v>59.8</v>
      </c>
      <c r="O242" s="296">
        <v>57.8</v>
      </c>
      <c r="P242" s="296">
        <v>54.04</v>
      </c>
      <c r="Q242" s="296">
        <v>53.81</v>
      </c>
      <c r="R242" s="296">
        <v>48.5</v>
      </c>
      <c r="S242" s="296">
        <v>42.7</v>
      </c>
      <c r="T242" s="296">
        <v>37.6</v>
      </c>
      <c r="U242" s="296">
        <v>36.89</v>
      </c>
      <c r="V242" s="296">
        <v>37.619999999999997</v>
      </c>
      <c r="W242" s="296">
        <v>32.520000000000003</v>
      </c>
      <c r="X242" s="296">
        <v>28.58</v>
      </c>
      <c r="Y242" s="296">
        <v>26.86</v>
      </c>
      <c r="Z242" s="296">
        <v>27.3</v>
      </c>
      <c r="AA242" s="296">
        <v>29.49</v>
      </c>
      <c r="AB242" s="296">
        <v>26.98</v>
      </c>
      <c r="AC242" s="296">
        <v>29.43</v>
      </c>
      <c r="AD242" s="296">
        <v>28.13</v>
      </c>
      <c r="AE242" s="296">
        <v>26.05</v>
      </c>
      <c r="AF242" s="296">
        <v>24.61</v>
      </c>
      <c r="AG242" s="296">
        <v>27.42</v>
      </c>
      <c r="AH242" s="296">
        <v>27.98</v>
      </c>
      <c r="AI242" s="296">
        <v>27.96</v>
      </c>
      <c r="AJ242" s="208">
        <f t="shared" si="254"/>
        <v>-7.1479628305926024E-2</v>
      </c>
      <c r="AK242" s="543">
        <f t="shared" si="255"/>
        <v>0.40217381982743383</v>
      </c>
      <c r="AL242" s="10"/>
      <c r="AM242" s="114"/>
      <c r="AN242" s="101"/>
      <c r="AO242" s="101"/>
      <c r="AP242" s="7"/>
    </row>
    <row r="243" spans="1:42" ht="18" customHeight="1" thickBot="1">
      <c r="A243" s="326" t="str">
        <f t="shared" si="256"/>
        <v>DK_D6000_PRO</v>
      </c>
      <c r="B243" s="320" t="s">
        <v>5</v>
      </c>
      <c r="C243" s="320" t="s">
        <v>33</v>
      </c>
      <c r="D243" s="296">
        <v>95</v>
      </c>
      <c r="E243" s="296">
        <v>82</v>
      </c>
      <c r="F243" s="296">
        <v>78</v>
      </c>
      <c r="G243" s="296">
        <v>77</v>
      </c>
      <c r="H243" s="296">
        <v>78</v>
      </c>
      <c r="I243" s="296">
        <v>75</v>
      </c>
      <c r="J243" s="296">
        <v>77</v>
      </c>
      <c r="K243" s="296">
        <v>87</v>
      </c>
      <c r="L243" s="296">
        <v>91</v>
      </c>
      <c r="M243" s="296">
        <v>93</v>
      </c>
      <c r="N243" s="296">
        <v>93</v>
      </c>
      <c r="O243" s="296">
        <v>95.6</v>
      </c>
      <c r="P243" s="296">
        <v>102.3</v>
      </c>
      <c r="Q243" s="296">
        <v>106.2</v>
      </c>
      <c r="R243" s="296">
        <v>103.9</v>
      </c>
      <c r="S243" s="296">
        <v>104</v>
      </c>
      <c r="T243" s="296">
        <v>104.1</v>
      </c>
      <c r="U243" s="296">
        <v>108.8</v>
      </c>
      <c r="V243" s="296">
        <v>113.1</v>
      </c>
      <c r="W243" s="296">
        <v>113.7</v>
      </c>
      <c r="X243" s="296">
        <v>114.6</v>
      </c>
      <c r="Y243" s="296">
        <v>119.3</v>
      </c>
      <c r="Z243" s="296">
        <v>127.5</v>
      </c>
      <c r="AA243" s="296">
        <v>135.19999999999999</v>
      </c>
      <c r="AB243" s="296">
        <v>134.30000000000001</v>
      </c>
      <c r="AC243" s="296">
        <v>93.07</v>
      </c>
      <c r="AD243" s="296">
        <v>158.5</v>
      </c>
      <c r="AE243" s="296">
        <v>161.31527531083481</v>
      </c>
      <c r="AF243" s="296">
        <v>183</v>
      </c>
      <c r="AG243" s="296">
        <v>188.8</v>
      </c>
      <c r="AH243" s="296">
        <v>198.83</v>
      </c>
      <c r="AI243" s="296">
        <v>188.09</v>
      </c>
      <c r="AJ243" s="208">
        <f t="shared" si="254"/>
        <v>-5.4015993562339766</v>
      </c>
      <c r="AK243" s="543">
        <f t="shared" si="255"/>
        <v>4.6580229182126009</v>
      </c>
      <c r="AL243" s="10"/>
      <c r="AM243" s="114"/>
      <c r="AN243" s="126"/>
      <c r="AO243" s="97"/>
      <c r="AP243" s="7"/>
    </row>
    <row r="244" spans="1:42" ht="18" customHeight="1" thickBot="1">
      <c r="A244" s="326" t="str">
        <f t="shared" si="256"/>
        <v>DE_D6000_PRO</v>
      </c>
      <c r="B244" s="320" t="s">
        <v>28</v>
      </c>
      <c r="C244" s="320" t="s">
        <v>34</v>
      </c>
      <c r="D244" s="296">
        <v>393.1</v>
      </c>
      <c r="E244" s="296">
        <v>556.5</v>
      </c>
      <c r="F244" s="296">
        <v>473.8</v>
      </c>
      <c r="G244" s="296">
        <v>482.2</v>
      </c>
      <c r="H244" s="296">
        <v>461.3</v>
      </c>
      <c r="I244" s="296">
        <v>486.2</v>
      </c>
      <c r="J244" s="296">
        <v>480.2</v>
      </c>
      <c r="K244" s="296">
        <v>442.4</v>
      </c>
      <c r="L244" s="296">
        <v>426.43</v>
      </c>
      <c r="M244" s="296">
        <v>427.03</v>
      </c>
      <c r="N244" s="296">
        <v>424.9</v>
      </c>
      <c r="O244" s="296">
        <v>420.18</v>
      </c>
      <c r="P244" s="296">
        <v>434.12</v>
      </c>
      <c r="Q244" s="296">
        <v>451.79</v>
      </c>
      <c r="R244" s="296">
        <v>443.91</v>
      </c>
      <c r="S244" s="296">
        <v>449.97</v>
      </c>
      <c r="T244" s="296">
        <v>436.96</v>
      </c>
      <c r="U244" s="296">
        <v>444.89</v>
      </c>
      <c r="V244" s="296">
        <v>464.53</v>
      </c>
      <c r="W244" s="296">
        <v>453.25</v>
      </c>
      <c r="X244" s="296">
        <v>449.23</v>
      </c>
      <c r="Y244" s="296">
        <v>475.69</v>
      </c>
      <c r="Z244" s="296">
        <v>489.62</v>
      </c>
      <c r="AA244" s="321">
        <v>473.1</v>
      </c>
      <c r="AB244" s="296">
        <v>482.42</v>
      </c>
      <c r="AC244" s="296">
        <v>509.49</v>
      </c>
      <c r="AD244" s="296">
        <v>506.93</v>
      </c>
      <c r="AE244" s="296">
        <v>488.11</v>
      </c>
      <c r="AF244" s="296">
        <v>474.88</v>
      </c>
      <c r="AG244" s="296">
        <v>490.65</v>
      </c>
      <c r="AH244" s="296">
        <v>497.3</v>
      </c>
      <c r="AI244" s="296">
        <v>461.68</v>
      </c>
      <c r="AJ244" s="208">
        <f t="shared" si="254"/>
        <v>-7.1626784637039975</v>
      </c>
      <c r="AK244" s="543">
        <f t="shared" si="255"/>
        <v>-0.29849731983989658</v>
      </c>
      <c r="AL244" s="10"/>
      <c r="AM244" s="114"/>
      <c r="AN244" s="126"/>
      <c r="AO244" s="97"/>
      <c r="AP244" s="7"/>
    </row>
    <row r="245" spans="1:42" ht="18" customHeight="1" thickBot="1">
      <c r="A245" s="326" t="str">
        <f t="shared" si="256"/>
        <v>EE_D6000_PRO</v>
      </c>
      <c r="B245" s="320" t="s">
        <v>6</v>
      </c>
      <c r="C245" s="320" t="s">
        <v>35</v>
      </c>
      <c r="D245" s="296">
        <v>29.4</v>
      </c>
      <c r="E245" s="296">
        <v>28.4</v>
      </c>
      <c r="F245" s="296">
        <v>26.8</v>
      </c>
      <c r="G245" s="296">
        <v>23.1</v>
      </c>
      <c r="H245" s="296">
        <v>18.899999999999999</v>
      </c>
      <c r="I245" s="296">
        <v>12.1</v>
      </c>
      <c r="J245" s="296">
        <v>12.4</v>
      </c>
      <c r="K245" s="296">
        <v>16.8</v>
      </c>
      <c r="L245" s="296">
        <v>11.4</v>
      </c>
      <c r="M245" s="296">
        <v>9.9</v>
      </c>
      <c r="N245" s="296">
        <v>9.5</v>
      </c>
      <c r="O245" s="296">
        <v>7.6</v>
      </c>
      <c r="P245" s="296">
        <v>8.3000000000000007</v>
      </c>
      <c r="Q245" s="296">
        <v>8.6</v>
      </c>
      <c r="R245" s="296">
        <v>8.4</v>
      </c>
      <c r="S245" s="296">
        <v>7.7</v>
      </c>
      <c r="T245" s="296">
        <v>6.7</v>
      </c>
      <c r="U245" s="296">
        <v>6.8</v>
      </c>
      <c r="V245" s="296">
        <v>7</v>
      </c>
      <c r="W245" s="296">
        <v>7.71</v>
      </c>
      <c r="X245" s="296">
        <v>6</v>
      </c>
      <c r="Y245" s="296">
        <v>6.53</v>
      </c>
      <c r="Z245" s="296">
        <v>4.04</v>
      </c>
      <c r="AA245" s="296">
        <v>3.51</v>
      </c>
      <c r="AB245" s="296">
        <v>4.54</v>
      </c>
      <c r="AC245" s="296">
        <v>5.0999999999999996</v>
      </c>
      <c r="AD245" s="296">
        <v>5.14</v>
      </c>
      <c r="AE245" s="324">
        <v>4.34</v>
      </c>
      <c r="AF245" s="324">
        <v>4.8899999999999997</v>
      </c>
      <c r="AG245" s="324">
        <v>5.12</v>
      </c>
      <c r="AH245" s="324">
        <v>5.12</v>
      </c>
      <c r="AI245" s="324">
        <v>4.09</v>
      </c>
      <c r="AJ245" s="208">
        <f t="shared" si="254"/>
        <v>-20.1171875</v>
      </c>
      <c r="AK245" s="543">
        <f t="shared" si="255"/>
        <v>-4.5708594162300775</v>
      </c>
      <c r="AL245" s="10"/>
      <c r="AM245" s="114"/>
      <c r="AN245" s="126"/>
      <c r="AO245" s="105"/>
      <c r="AP245" s="7"/>
    </row>
    <row r="246" spans="1:42" ht="18" customHeight="1" thickBot="1">
      <c r="A246" s="326" t="str">
        <f t="shared" si="256"/>
        <v>IE_D6000_PRO</v>
      </c>
      <c r="B246" s="320" t="s">
        <v>7</v>
      </c>
      <c r="C246" s="320" t="s">
        <v>36</v>
      </c>
      <c r="D246" s="296">
        <v>151.80000000000001</v>
      </c>
      <c r="E246" s="296">
        <v>143.5</v>
      </c>
      <c r="F246" s="296">
        <v>143.19999999999999</v>
      </c>
      <c r="G246" s="296">
        <v>138.69999999999999</v>
      </c>
      <c r="H246" s="296">
        <v>137.9</v>
      </c>
      <c r="I246" s="296">
        <v>151.80000000000001</v>
      </c>
      <c r="J246" s="296">
        <v>151.5</v>
      </c>
      <c r="K246" s="296">
        <v>178.7</v>
      </c>
      <c r="L246" s="296">
        <v>170.9</v>
      </c>
      <c r="M246" s="296">
        <v>205.2</v>
      </c>
      <c r="N246" s="296">
        <v>207.9</v>
      </c>
      <c r="O246" s="296">
        <v>195.25</v>
      </c>
      <c r="P246" s="296">
        <v>196.1</v>
      </c>
      <c r="Q246" s="296">
        <v>201</v>
      </c>
      <c r="R246" s="296">
        <v>193.5</v>
      </c>
      <c r="S246" s="296">
        <v>227.76</v>
      </c>
      <c r="T246" s="296">
        <v>221.05</v>
      </c>
      <c r="U246" s="296">
        <v>222.85000000000002</v>
      </c>
      <c r="V246" s="296">
        <v>206.25</v>
      </c>
      <c r="W246" s="296">
        <v>188.1</v>
      </c>
      <c r="X246" s="296">
        <v>185.1</v>
      </c>
      <c r="Y246" s="296">
        <v>185.89999999999998</v>
      </c>
      <c r="Z246" s="296">
        <v>191.34</v>
      </c>
      <c r="AA246" s="296">
        <v>201.78</v>
      </c>
      <c r="AB246" s="324">
        <v>222.9</v>
      </c>
      <c r="AC246" s="324">
        <v>235.49</v>
      </c>
      <c r="AD246" s="324">
        <v>229.8</v>
      </c>
      <c r="AE246" s="296">
        <v>257.5</v>
      </c>
      <c r="AF246" s="296">
        <v>270.3</v>
      </c>
      <c r="AG246" s="296">
        <v>284.60000000000002</v>
      </c>
      <c r="AH246" s="296">
        <v>293.89999999999998</v>
      </c>
      <c r="AI246" s="296">
        <v>305.89999999999998</v>
      </c>
      <c r="AJ246" s="208">
        <f t="shared" si="254"/>
        <v>4.0830214358625438</v>
      </c>
      <c r="AK246" s="543">
        <f t="shared" si="255"/>
        <v>5.1066050854706502</v>
      </c>
      <c r="AL246" s="10"/>
      <c r="AM246" s="114"/>
      <c r="AN246" s="126"/>
      <c r="AO246" s="97"/>
      <c r="AP246" s="7"/>
    </row>
    <row r="247" spans="1:42" ht="18" customHeight="1" thickBot="1">
      <c r="A247" s="326" t="str">
        <f t="shared" si="256"/>
        <v>EL_D6000_PRO</v>
      </c>
      <c r="B247" s="320" t="s">
        <v>8</v>
      </c>
      <c r="C247" s="320" t="s">
        <v>37</v>
      </c>
      <c r="D247" s="296">
        <v>1.2</v>
      </c>
      <c r="E247" s="296">
        <v>2.6</v>
      </c>
      <c r="F247" s="296">
        <v>1.5</v>
      </c>
      <c r="G247" s="296">
        <v>1.8</v>
      </c>
      <c r="H247" s="296">
        <v>2</v>
      </c>
      <c r="I247" s="296">
        <v>2</v>
      </c>
      <c r="J247" s="296">
        <v>1.6</v>
      </c>
      <c r="K247" s="296">
        <v>1.6</v>
      </c>
      <c r="L247" s="296">
        <v>1.3</v>
      </c>
      <c r="M247" s="296">
        <v>1.8</v>
      </c>
      <c r="N247" s="296">
        <v>1.5</v>
      </c>
      <c r="O247" s="296">
        <v>1.5</v>
      </c>
      <c r="P247" s="296">
        <v>1.9</v>
      </c>
      <c r="Q247" s="296">
        <v>1.4</v>
      </c>
      <c r="R247" s="296">
        <v>1.4</v>
      </c>
      <c r="S247" s="296">
        <v>1.6</v>
      </c>
      <c r="T247" s="296">
        <v>1.5</v>
      </c>
      <c r="U247" s="296">
        <v>1.5</v>
      </c>
      <c r="V247" s="296">
        <v>1.8</v>
      </c>
      <c r="W247" s="296">
        <v>1.1000000000000001</v>
      </c>
      <c r="X247" s="296">
        <v>2.2000000000000002</v>
      </c>
      <c r="Y247" s="296">
        <v>1.1000000000000001</v>
      </c>
      <c r="Z247" s="296">
        <v>1.3</v>
      </c>
      <c r="AA247" s="296">
        <v>1.1227272727272728</v>
      </c>
      <c r="AB247" s="296">
        <v>0.94545454545454555</v>
      </c>
      <c r="AC247" s="296">
        <v>1.2</v>
      </c>
      <c r="AD247" s="296">
        <v>1.3</v>
      </c>
      <c r="AE247" s="296">
        <v>1.5</v>
      </c>
      <c r="AF247" s="296">
        <v>2.1</v>
      </c>
      <c r="AG247" s="296">
        <v>2.29</v>
      </c>
      <c r="AH247" s="296">
        <v>2.58</v>
      </c>
      <c r="AI247" s="296">
        <v>2.5099999999999998</v>
      </c>
      <c r="AJ247" s="208">
        <f t="shared" si="254"/>
        <v>-2.7131782945736593</v>
      </c>
      <c r="AK247" s="543">
        <f t="shared" si="255"/>
        <v>8.5995694911434661</v>
      </c>
      <c r="AL247" s="10"/>
      <c r="AM247" s="114"/>
      <c r="AN247" s="126"/>
      <c r="AO247" s="97"/>
      <c r="AP247" s="7"/>
    </row>
    <row r="248" spans="1:42" ht="18" customHeight="1" thickBot="1">
      <c r="A248" s="326" t="str">
        <f t="shared" si="256"/>
        <v>ES_D6000_PRO</v>
      </c>
      <c r="B248" s="320" t="s">
        <v>9</v>
      </c>
      <c r="C248" s="320" t="s">
        <v>38</v>
      </c>
      <c r="D248" s="296">
        <v>45.5</v>
      </c>
      <c r="E248" s="296">
        <v>37.5</v>
      </c>
      <c r="F248" s="296">
        <v>28.9</v>
      </c>
      <c r="G248" s="296">
        <v>25.2</v>
      </c>
      <c r="H248" s="296">
        <v>18.7</v>
      </c>
      <c r="I248" s="296">
        <v>26.1</v>
      </c>
      <c r="J248" s="296">
        <v>23.3</v>
      </c>
      <c r="K248" s="296">
        <v>29.9</v>
      </c>
      <c r="L248" s="296">
        <v>30.7</v>
      </c>
      <c r="M248" s="296">
        <v>35.9</v>
      </c>
      <c r="N248" s="296">
        <v>38.58</v>
      </c>
      <c r="O248" s="296">
        <v>31.88</v>
      </c>
      <c r="P248" s="296">
        <v>55.72</v>
      </c>
      <c r="Q248" s="296">
        <v>52.22</v>
      </c>
      <c r="R248" s="296">
        <v>50.52</v>
      </c>
      <c r="S248" s="296">
        <v>58.9</v>
      </c>
      <c r="T248" s="296">
        <v>46.72</v>
      </c>
      <c r="U248" s="296">
        <v>39.090000000000003</v>
      </c>
      <c r="V248" s="296">
        <v>40.6</v>
      </c>
      <c r="W248" s="296">
        <v>36.700000000000003</v>
      </c>
      <c r="X248" s="296">
        <v>37.9</v>
      </c>
      <c r="Y248" s="324">
        <v>42.1</v>
      </c>
      <c r="Z248" s="324">
        <v>36.72</v>
      </c>
      <c r="AA248" s="324">
        <v>35.5</v>
      </c>
      <c r="AB248" s="324">
        <v>39.76</v>
      </c>
      <c r="AC248" s="296">
        <v>42.52</v>
      </c>
      <c r="AD248" s="296">
        <v>45.25</v>
      </c>
      <c r="AE248" s="324">
        <v>51.19</v>
      </c>
      <c r="AF248" s="324">
        <v>50.99</v>
      </c>
      <c r="AG248" s="324">
        <v>48.65</v>
      </c>
      <c r="AH248" s="324">
        <v>49.81</v>
      </c>
      <c r="AI248" s="324">
        <v>52.25</v>
      </c>
      <c r="AJ248" s="208">
        <f t="shared" si="254"/>
        <v>4.8986147359967758</v>
      </c>
      <c r="AK248" s="543">
        <f t="shared" si="255"/>
        <v>2.1834166601114813</v>
      </c>
      <c r="AL248" s="10"/>
      <c r="AM248" s="114"/>
      <c r="AN248" s="120"/>
      <c r="AO248" s="120"/>
      <c r="AP248" s="7"/>
    </row>
    <row r="249" spans="1:42" ht="18" customHeight="1" thickBot="1">
      <c r="A249" s="326" t="str">
        <f t="shared" si="256"/>
        <v>FR_D6000_PRO</v>
      </c>
      <c r="B249" s="320" t="s">
        <v>10</v>
      </c>
      <c r="C249" s="320" t="s">
        <v>39</v>
      </c>
      <c r="D249" s="296">
        <v>532</v>
      </c>
      <c r="E249" s="296">
        <v>490</v>
      </c>
      <c r="F249" s="296">
        <v>460</v>
      </c>
      <c r="G249" s="296">
        <v>445</v>
      </c>
      <c r="H249" s="296">
        <v>443</v>
      </c>
      <c r="I249" s="296">
        <v>466.21</v>
      </c>
      <c r="J249" s="296">
        <v>482.92</v>
      </c>
      <c r="K249" s="296">
        <v>470</v>
      </c>
      <c r="L249" s="296">
        <v>457</v>
      </c>
      <c r="M249" s="296">
        <v>452</v>
      </c>
      <c r="N249" s="296">
        <v>447</v>
      </c>
      <c r="O249" s="296">
        <v>449.43</v>
      </c>
      <c r="P249" s="296">
        <v>452.78</v>
      </c>
      <c r="Q249" s="296">
        <v>435.33</v>
      </c>
      <c r="R249" s="296">
        <v>415.09</v>
      </c>
      <c r="S249" s="296">
        <v>423.1</v>
      </c>
      <c r="T249" s="296">
        <v>400.52</v>
      </c>
      <c r="U249" s="296">
        <v>405.72</v>
      </c>
      <c r="V249" s="296">
        <v>432.74</v>
      </c>
      <c r="W249" s="296">
        <v>410.09</v>
      </c>
      <c r="X249" s="296">
        <v>411.02</v>
      </c>
      <c r="Y249" s="296">
        <v>431.33</v>
      </c>
      <c r="Z249" s="296">
        <v>417.2</v>
      </c>
      <c r="AA249" s="296">
        <v>400.98</v>
      </c>
      <c r="AB249" s="296">
        <v>444.13</v>
      </c>
      <c r="AC249" s="296">
        <v>444.01</v>
      </c>
      <c r="AD249" s="296">
        <v>434.23</v>
      </c>
      <c r="AE249" s="296">
        <v>412.72</v>
      </c>
      <c r="AF249" s="296">
        <v>417.41</v>
      </c>
      <c r="AG249" s="296">
        <v>419.22</v>
      </c>
      <c r="AH249" s="296">
        <v>417.48</v>
      </c>
      <c r="AI249" s="296">
        <v>410.48</v>
      </c>
      <c r="AJ249" s="208">
        <f t="shared" si="254"/>
        <v>-1.6767270288397085</v>
      </c>
      <c r="AK249" s="543">
        <f t="shared" si="255"/>
        <v>-0.49423712662706176</v>
      </c>
      <c r="AL249" s="10"/>
      <c r="AM249" s="114"/>
      <c r="AN249" s="126"/>
      <c r="AO249" s="97"/>
      <c r="AP249" s="7"/>
    </row>
    <row r="250" spans="1:42" ht="18" customHeight="1" thickBot="1">
      <c r="A250" s="326" t="str">
        <f t="shared" si="256"/>
        <v>HR_D6000_PRO</v>
      </c>
      <c r="B250" s="320" t="s">
        <v>11</v>
      </c>
      <c r="C250" s="320" t="s">
        <v>40</v>
      </c>
      <c r="D250" s="296">
        <v>2.8280749885688152</v>
      </c>
      <c r="E250" s="296">
        <v>2.8340192043895747</v>
      </c>
      <c r="F250" s="296">
        <v>2.8477366255144028</v>
      </c>
      <c r="G250" s="296">
        <v>2.8024691358024687</v>
      </c>
      <c r="H250" s="296">
        <v>2.8518518518518516</v>
      </c>
      <c r="I250" s="296">
        <v>2.8888888888888888</v>
      </c>
      <c r="J250" s="296">
        <v>2.6666666666666665</v>
      </c>
      <c r="K250" s="296">
        <v>3</v>
      </c>
      <c r="L250" s="296">
        <v>3</v>
      </c>
      <c r="M250" s="296">
        <v>2</v>
      </c>
      <c r="N250" s="296">
        <v>2</v>
      </c>
      <c r="O250" s="296">
        <v>2.302</v>
      </c>
      <c r="P250" s="296">
        <v>2.6040000000000001</v>
      </c>
      <c r="Q250" s="296">
        <v>2.9060000000000001</v>
      </c>
      <c r="R250" s="296">
        <v>3.2080000000000002</v>
      </c>
      <c r="S250" s="296">
        <v>3.51</v>
      </c>
      <c r="T250" s="296">
        <v>3.68</v>
      </c>
      <c r="U250" s="296">
        <v>4.04</v>
      </c>
      <c r="V250" s="296">
        <v>4.2300000000000004</v>
      </c>
      <c r="W250" s="296">
        <v>5.54</v>
      </c>
      <c r="X250" s="296">
        <v>4.8099999999999996</v>
      </c>
      <c r="Y250" s="296">
        <v>5.47</v>
      </c>
      <c r="Z250" s="296">
        <v>5.26</v>
      </c>
      <c r="AA250" s="296">
        <v>4.87</v>
      </c>
      <c r="AB250" s="296">
        <v>4.9441624365482237</v>
      </c>
      <c r="AC250" s="324">
        <v>3.84</v>
      </c>
      <c r="AD250" s="324">
        <v>3.94</v>
      </c>
      <c r="AE250" s="324">
        <v>4.58</v>
      </c>
      <c r="AF250" s="324">
        <v>3.72</v>
      </c>
      <c r="AG250" s="324">
        <v>4.4400000000000004</v>
      </c>
      <c r="AH250" s="324">
        <v>3.55</v>
      </c>
      <c r="AI250" s="324">
        <v>3.55</v>
      </c>
      <c r="AJ250" s="208">
        <f t="shared" si="254"/>
        <v>0</v>
      </c>
      <c r="AK250" s="543">
        <f t="shared" si="255"/>
        <v>-4.2311874295543284</v>
      </c>
      <c r="AL250" s="10"/>
      <c r="AM250" s="114"/>
      <c r="AN250" s="127"/>
      <c r="AO250" s="128"/>
      <c r="AP250" s="7"/>
    </row>
    <row r="251" spans="1:42" ht="18" customHeight="1" thickBot="1">
      <c r="A251" s="326" t="str">
        <f t="shared" si="256"/>
        <v>IT_D6000_PRO</v>
      </c>
      <c r="B251" s="320" t="s">
        <v>12</v>
      </c>
      <c r="C251" s="320" t="s">
        <v>41</v>
      </c>
      <c r="D251" s="296">
        <v>100.6</v>
      </c>
      <c r="E251" s="296">
        <v>101.8</v>
      </c>
      <c r="F251" s="296">
        <v>100.3</v>
      </c>
      <c r="G251" s="296">
        <v>93.3</v>
      </c>
      <c r="H251" s="296">
        <v>91.7</v>
      </c>
      <c r="I251" s="296">
        <v>108.3</v>
      </c>
      <c r="J251" s="296">
        <v>115.9</v>
      </c>
      <c r="K251" s="296">
        <v>140</v>
      </c>
      <c r="L251" s="296">
        <v>136</v>
      </c>
      <c r="M251" s="296">
        <v>147.43</v>
      </c>
      <c r="N251" s="296">
        <v>133.02000000000001</v>
      </c>
      <c r="O251" s="296">
        <v>121.8</v>
      </c>
      <c r="P251" s="296">
        <v>124.12</v>
      </c>
      <c r="Q251" s="296">
        <v>124.47</v>
      </c>
      <c r="R251" s="296">
        <v>123.46</v>
      </c>
      <c r="S251" s="296">
        <v>124.12</v>
      </c>
      <c r="T251" s="296">
        <v>119.64</v>
      </c>
      <c r="U251" s="296">
        <v>115.01</v>
      </c>
      <c r="V251" s="296">
        <v>106.19999999999999</v>
      </c>
      <c r="W251" s="296">
        <v>106.98</v>
      </c>
      <c r="X251" s="296">
        <v>107.79</v>
      </c>
      <c r="Y251" s="296">
        <v>102.42</v>
      </c>
      <c r="Z251" s="296">
        <v>100.97</v>
      </c>
      <c r="AA251" s="296">
        <v>98.36</v>
      </c>
      <c r="AB251" s="296">
        <v>100.51</v>
      </c>
      <c r="AC251" s="296">
        <v>95.91</v>
      </c>
      <c r="AD251" s="296">
        <v>95.4</v>
      </c>
      <c r="AE251" s="296">
        <v>91.22</v>
      </c>
      <c r="AF251" s="296">
        <v>97.48</v>
      </c>
      <c r="AG251" s="296">
        <v>94.03</v>
      </c>
      <c r="AH251" s="296">
        <v>92.25</v>
      </c>
      <c r="AI251" s="296">
        <v>94.15</v>
      </c>
      <c r="AJ251" s="208">
        <f t="shared" si="254"/>
        <v>2.0596205962059688</v>
      </c>
      <c r="AK251" s="543">
        <f t="shared" si="255"/>
        <v>-0.83839322531593652</v>
      </c>
      <c r="AL251" s="10"/>
      <c r="AM251" s="114"/>
      <c r="AN251" s="127"/>
      <c r="AO251" s="105"/>
      <c r="AP251" s="7"/>
    </row>
    <row r="252" spans="1:42" ht="18" customHeight="1" thickBot="1">
      <c r="A252" s="326" t="str">
        <f t="shared" si="256"/>
        <v>CY_D6000_PRO</v>
      </c>
      <c r="B252" s="320" t="s">
        <v>13</v>
      </c>
      <c r="C252" s="320" t="s">
        <v>42</v>
      </c>
      <c r="D252" s="296">
        <v>0</v>
      </c>
      <c r="E252" s="296">
        <v>0</v>
      </c>
      <c r="F252" s="296">
        <v>0</v>
      </c>
      <c r="G252" s="296">
        <v>0</v>
      </c>
      <c r="H252" s="296">
        <v>0</v>
      </c>
      <c r="I252" s="296">
        <v>0</v>
      </c>
      <c r="J252" s="296">
        <v>0</v>
      </c>
      <c r="K252" s="296">
        <v>0</v>
      </c>
      <c r="L252" s="296">
        <v>0</v>
      </c>
      <c r="M252" s="296">
        <v>0</v>
      </c>
      <c r="N252" s="296">
        <v>0</v>
      </c>
      <c r="O252" s="296">
        <v>0</v>
      </c>
      <c r="P252" s="296">
        <v>0.02</v>
      </c>
      <c r="Q252" s="296">
        <v>0.02</v>
      </c>
      <c r="R252" s="296">
        <v>0.39</v>
      </c>
      <c r="S252" s="296">
        <v>0.5</v>
      </c>
      <c r="T252" s="296">
        <v>0.45</v>
      </c>
      <c r="U252" s="296">
        <v>0.45</v>
      </c>
      <c r="V252" s="296">
        <v>0.22</v>
      </c>
      <c r="W252" s="296">
        <v>0.04</v>
      </c>
      <c r="X252" s="296">
        <v>0.01</v>
      </c>
      <c r="Y252" s="296">
        <v>0.01</v>
      </c>
      <c r="Z252" s="296">
        <v>0.02</v>
      </c>
      <c r="AA252" s="296">
        <v>0.01</v>
      </c>
      <c r="AB252" s="296">
        <v>0.02</v>
      </c>
      <c r="AC252" s="296">
        <v>0.03</v>
      </c>
      <c r="AD252" s="296">
        <v>0.03</v>
      </c>
      <c r="AE252" s="296">
        <v>0.03</v>
      </c>
      <c r="AF252" s="296">
        <v>7.0000000000000007E-2</v>
      </c>
      <c r="AG252" s="296">
        <v>0.04</v>
      </c>
      <c r="AH252" s="296">
        <v>0.04</v>
      </c>
      <c r="AI252" s="296">
        <v>0.04</v>
      </c>
      <c r="AJ252" s="208">
        <f t="shared" si="254"/>
        <v>0</v>
      </c>
      <c r="AK252" s="543">
        <f t="shared" si="255"/>
        <v>14.869835499703509</v>
      </c>
      <c r="AL252" s="10"/>
      <c r="AM252" s="114"/>
      <c r="AN252" s="126"/>
      <c r="AO252" s="97"/>
      <c r="AP252" s="7"/>
    </row>
    <row r="253" spans="1:42" ht="18" customHeight="1" thickBot="1">
      <c r="A253" s="326" t="str">
        <f t="shared" si="256"/>
        <v>LV_D6000_PRO</v>
      </c>
      <c r="B253" s="320" t="s">
        <v>14</v>
      </c>
      <c r="C253" s="320" t="s">
        <v>43</v>
      </c>
      <c r="D253" s="296">
        <v>43.6</v>
      </c>
      <c r="E253" s="296">
        <v>38.299999999999997</v>
      </c>
      <c r="F253" s="296">
        <v>31.8</v>
      </c>
      <c r="G253" s="296">
        <v>18.899999999999999</v>
      </c>
      <c r="H253" s="296">
        <v>9.8000000000000007</v>
      </c>
      <c r="I253" s="296">
        <v>6.5</v>
      </c>
      <c r="J253" s="296">
        <v>7.5</v>
      </c>
      <c r="K253" s="296">
        <v>7.8</v>
      </c>
      <c r="L253" s="296">
        <v>9.4</v>
      </c>
      <c r="M253" s="296">
        <v>7.6</v>
      </c>
      <c r="N253" s="296">
        <v>7.4</v>
      </c>
      <c r="O253" s="296">
        <v>7.3</v>
      </c>
      <c r="P253" s="296">
        <v>5.8</v>
      </c>
      <c r="Q253" s="296">
        <v>6.6</v>
      </c>
      <c r="R253" s="296">
        <v>6.59</v>
      </c>
      <c r="S253" s="296">
        <v>6.79</v>
      </c>
      <c r="T253" s="296">
        <v>7.05</v>
      </c>
      <c r="U253" s="296">
        <v>7.45</v>
      </c>
      <c r="V253" s="296">
        <v>5.53</v>
      </c>
      <c r="W253" s="296">
        <v>5.87</v>
      </c>
      <c r="X253" s="296">
        <v>6.44</v>
      </c>
      <c r="Y253" s="296">
        <v>5.33</v>
      </c>
      <c r="Z253" s="296">
        <v>5.62</v>
      </c>
      <c r="AA253" s="296">
        <v>6.59</v>
      </c>
      <c r="AB253" s="296">
        <v>7.53</v>
      </c>
      <c r="AC253" s="324">
        <v>6.91</v>
      </c>
      <c r="AD253" s="324">
        <v>7.2</v>
      </c>
      <c r="AE253" s="296">
        <v>4.6500000000000004</v>
      </c>
      <c r="AF253" s="296">
        <v>3.21</v>
      </c>
      <c r="AG253" s="296">
        <v>3.26</v>
      </c>
      <c r="AH253" s="296">
        <v>3.36</v>
      </c>
      <c r="AI253" s="296">
        <v>3.1</v>
      </c>
      <c r="AJ253" s="208">
        <f t="shared" si="254"/>
        <v>-7.7380952380952328</v>
      </c>
      <c r="AK253" s="543">
        <f t="shared" si="255"/>
        <v>-5.2752542022706184</v>
      </c>
      <c r="AL253" s="10"/>
      <c r="AM253" s="114"/>
      <c r="AN253" s="129"/>
      <c r="AO253" s="129"/>
      <c r="AP253" s="7"/>
    </row>
    <row r="254" spans="1:42" ht="18" customHeight="1" thickBot="1">
      <c r="A254" s="326" t="str">
        <f t="shared" si="256"/>
        <v>LT_D6000_PRO</v>
      </c>
      <c r="B254" s="320" t="s">
        <v>15</v>
      </c>
      <c r="C254" s="320" t="s">
        <v>44</v>
      </c>
      <c r="D254" s="296">
        <v>73.900000000000006</v>
      </c>
      <c r="E254" s="296">
        <v>67.2</v>
      </c>
      <c r="F254" s="296">
        <v>49.2</v>
      </c>
      <c r="G254" s="296">
        <v>45.3</v>
      </c>
      <c r="H254" s="296">
        <v>31.2</v>
      </c>
      <c r="I254" s="296">
        <v>32.4</v>
      </c>
      <c r="J254" s="296">
        <v>34.799999999999997</v>
      </c>
      <c r="K254" s="296">
        <v>34.799999999999997</v>
      </c>
      <c r="L254" s="296">
        <v>35.9</v>
      </c>
      <c r="M254" s="296">
        <v>26.3</v>
      </c>
      <c r="N254" s="296">
        <v>19.399999999999999</v>
      </c>
      <c r="O254" s="296">
        <v>18.3</v>
      </c>
      <c r="P254" s="296">
        <v>17.5</v>
      </c>
      <c r="Q254" s="296">
        <v>17.600000000000001</v>
      </c>
      <c r="R254" s="296">
        <v>11.32</v>
      </c>
      <c r="S254" s="296">
        <v>12.25</v>
      </c>
      <c r="T254" s="296">
        <v>14.65</v>
      </c>
      <c r="U254" s="296">
        <v>14.48</v>
      </c>
      <c r="V254" s="296">
        <v>11.57</v>
      </c>
      <c r="W254" s="296">
        <v>14.48</v>
      </c>
      <c r="X254" s="296">
        <v>10.86</v>
      </c>
      <c r="Y254" s="296">
        <v>10.89</v>
      </c>
      <c r="Z254" s="296">
        <v>12.49</v>
      </c>
      <c r="AA254" s="296">
        <v>13.13</v>
      </c>
      <c r="AB254" s="296">
        <v>17.47</v>
      </c>
      <c r="AC254" s="324">
        <v>14.88</v>
      </c>
      <c r="AD254" s="296">
        <v>17.670000000000002</v>
      </c>
      <c r="AE254" s="296">
        <v>14.95</v>
      </c>
      <c r="AF254" s="296">
        <v>14.18</v>
      </c>
      <c r="AG254" s="296">
        <v>14.32</v>
      </c>
      <c r="AH254" s="296">
        <v>15.18</v>
      </c>
      <c r="AI254" s="296">
        <v>10.73</v>
      </c>
      <c r="AJ254" s="208">
        <f t="shared" si="254"/>
        <v>-29.314888010540187</v>
      </c>
      <c r="AK254" s="543">
        <f t="shared" si="255"/>
        <v>-0.14790431661818593</v>
      </c>
      <c r="AL254" s="10"/>
      <c r="AM254" s="114"/>
      <c r="AN254" s="129"/>
      <c r="AO254" s="97"/>
      <c r="AP254" s="7"/>
    </row>
    <row r="255" spans="1:42" ht="18" customHeight="1" thickBot="1">
      <c r="A255" s="326" t="str">
        <f t="shared" si="256"/>
        <v>LU_D6000_PRO</v>
      </c>
      <c r="B255" s="320" t="s">
        <v>16</v>
      </c>
      <c r="C255" s="320" t="s">
        <v>45</v>
      </c>
      <c r="D255" s="314" t="s">
        <v>901</v>
      </c>
      <c r="E255" s="314" t="s">
        <v>901</v>
      </c>
      <c r="F255" s="314" t="s">
        <v>901</v>
      </c>
      <c r="G255" s="314" t="s">
        <v>901</v>
      </c>
      <c r="H255" s="314" t="s">
        <v>901</v>
      </c>
      <c r="I255" s="314" t="s">
        <v>901</v>
      </c>
      <c r="J255" s="314" t="s">
        <v>901</v>
      </c>
      <c r="K255" s="314" t="s">
        <v>901</v>
      </c>
      <c r="L255" s="314" t="s">
        <v>901</v>
      </c>
      <c r="M255" s="314" t="s">
        <v>901</v>
      </c>
      <c r="N255" s="314" t="s">
        <v>901</v>
      </c>
      <c r="O255" s="314" t="s">
        <v>901</v>
      </c>
      <c r="P255" s="314" t="s">
        <v>901</v>
      </c>
      <c r="Q255" s="314" t="s">
        <v>901</v>
      </c>
      <c r="R255" s="314" t="s">
        <v>901</v>
      </c>
      <c r="S255" s="314" t="s">
        <v>901</v>
      </c>
      <c r="T255" s="314" t="s">
        <v>901</v>
      </c>
      <c r="U255" s="314" t="s">
        <v>901</v>
      </c>
      <c r="V255" s="314" t="s">
        <v>901</v>
      </c>
      <c r="W255" s="314" t="s">
        <v>901</v>
      </c>
      <c r="X255" s="314" t="s">
        <v>901</v>
      </c>
      <c r="Y255" s="314" t="s">
        <v>901</v>
      </c>
      <c r="Z255" s="314" t="s">
        <v>901</v>
      </c>
      <c r="AA255" s="314" t="s">
        <v>901</v>
      </c>
      <c r="AB255" s="314" t="s">
        <v>901</v>
      </c>
      <c r="AC255" s="314" t="s">
        <v>901</v>
      </c>
      <c r="AD255" s="314" t="s">
        <v>901</v>
      </c>
      <c r="AE255" s="314" t="s">
        <v>901</v>
      </c>
      <c r="AF255" s="314" t="s">
        <v>901</v>
      </c>
      <c r="AG255" s="314" t="s">
        <v>901</v>
      </c>
      <c r="AH255" s="314" t="s">
        <v>901</v>
      </c>
      <c r="AI255" s="314" t="s">
        <v>901</v>
      </c>
      <c r="AJ255" s="208"/>
      <c r="AK255" s="543"/>
      <c r="AL255" s="10"/>
      <c r="AM255" s="114"/>
      <c r="AN255" s="96"/>
      <c r="AO255" s="97"/>
      <c r="AP255" s="7"/>
    </row>
    <row r="256" spans="1:42" ht="18" customHeight="1" thickBot="1">
      <c r="A256" s="326" t="str">
        <f t="shared" si="256"/>
        <v>HU_D6000_PRO</v>
      </c>
      <c r="B256" s="320" t="s">
        <v>17</v>
      </c>
      <c r="C256" s="320" t="s">
        <v>46</v>
      </c>
      <c r="D256" s="296">
        <v>40.17</v>
      </c>
      <c r="E256" s="296">
        <v>29.87</v>
      </c>
      <c r="F256" s="296">
        <v>22.66</v>
      </c>
      <c r="G256" s="296">
        <v>18.54</v>
      </c>
      <c r="H256" s="296">
        <v>15.45</v>
      </c>
      <c r="I256" s="296">
        <v>15.45</v>
      </c>
      <c r="J256" s="296">
        <v>13.39</v>
      </c>
      <c r="K256" s="296">
        <v>14.763333333333334</v>
      </c>
      <c r="L256" s="296">
        <v>14.534444444444444</v>
      </c>
      <c r="M256" s="296">
        <v>14.22925925925926</v>
      </c>
      <c r="N256" s="296">
        <v>14.509012345679013</v>
      </c>
      <c r="O256" s="296">
        <v>14.424238683127571</v>
      </c>
      <c r="P256" s="296">
        <v>24.05</v>
      </c>
      <c r="Q256" s="296">
        <v>13.66</v>
      </c>
      <c r="R256" s="296">
        <v>9.2100000000000009</v>
      </c>
      <c r="S256" s="296">
        <v>10.75</v>
      </c>
      <c r="T256" s="296">
        <v>7.99</v>
      </c>
      <c r="U256" s="296">
        <v>7.99</v>
      </c>
      <c r="V256" s="296">
        <v>8.1</v>
      </c>
      <c r="W256" s="296">
        <v>8.4</v>
      </c>
      <c r="X256" s="296">
        <v>10.45</v>
      </c>
      <c r="Y256" s="296">
        <v>8.7899999999999991</v>
      </c>
      <c r="Z256" s="296">
        <v>8.7899999999999991</v>
      </c>
      <c r="AA256" s="296">
        <v>9.41</v>
      </c>
      <c r="AB256" s="296">
        <v>9.74</v>
      </c>
      <c r="AC256" s="296">
        <v>5.99</v>
      </c>
      <c r="AD256" s="324">
        <v>8.24</v>
      </c>
      <c r="AE256" s="296">
        <v>9</v>
      </c>
      <c r="AF256" s="296">
        <v>9.3699999999999992</v>
      </c>
      <c r="AG256" s="296">
        <v>8.6300000000000008</v>
      </c>
      <c r="AH256" s="296">
        <v>9.19</v>
      </c>
      <c r="AI256" s="296">
        <v>9.2200000000000006</v>
      </c>
      <c r="AJ256" s="208">
        <f t="shared" ref="AJ256:AJ266" si="257">+(AI256/AH256-1)*100</f>
        <v>0.32644178454843686</v>
      </c>
      <c r="AK256" s="543">
        <f t="shared" ref="AK256:AK266" si="258">100*((POWER(AI256/Y256,1/($AF$5-$V$5)))-1)</f>
        <v>0.47874560097509455</v>
      </c>
      <c r="AL256" s="10"/>
      <c r="AM256" s="114"/>
      <c r="AN256" s="120"/>
      <c r="AO256" s="120"/>
      <c r="AP256" s="7"/>
    </row>
    <row r="257" spans="1:42" ht="18" customHeight="1" thickBot="1">
      <c r="A257" s="326" t="str">
        <f t="shared" si="256"/>
        <v>MT_D6000_PRO</v>
      </c>
      <c r="B257" s="320" t="s">
        <v>18</v>
      </c>
      <c r="C257" s="320" t="s">
        <v>47</v>
      </c>
      <c r="D257" s="296">
        <v>0</v>
      </c>
      <c r="E257" s="296">
        <v>0</v>
      </c>
      <c r="F257" s="296">
        <v>0</v>
      </c>
      <c r="G257" s="296">
        <v>0</v>
      </c>
      <c r="H257" s="296">
        <v>0</v>
      </c>
      <c r="I257" s="296">
        <v>0</v>
      </c>
      <c r="J257" s="296">
        <v>0</v>
      </c>
      <c r="K257" s="296">
        <v>0</v>
      </c>
      <c r="L257" s="296">
        <v>0</v>
      </c>
      <c r="M257" s="296">
        <v>0</v>
      </c>
      <c r="N257" s="296">
        <v>0</v>
      </c>
      <c r="O257" s="296">
        <v>0</v>
      </c>
      <c r="P257" s="296">
        <v>0</v>
      </c>
      <c r="Q257" s="296">
        <v>0</v>
      </c>
      <c r="R257" s="296">
        <v>0</v>
      </c>
      <c r="S257" s="296">
        <v>0</v>
      </c>
      <c r="T257" s="296">
        <v>0</v>
      </c>
      <c r="U257" s="296">
        <v>0</v>
      </c>
      <c r="V257" s="296">
        <v>0</v>
      </c>
      <c r="W257" s="296">
        <v>0</v>
      </c>
      <c r="X257" s="296">
        <v>0</v>
      </c>
      <c r="Y257" s="296">
        <v>0</v>
      </c>
      <c r="Z257" s="296">
        <v>0</v>
      </c>
      <c r="AA257" s="296">
        <v>0</v>
      </c>
      <c r="AB257" s="296">
        <v>0</v>
      </c>
      <c r="AC257" s="324">
        <v>0</v>
      </c>
      <c r="AD257" s="324">
        <v>0</v>
      </c>
      <c r="AE257" s="324">
        <v>0</v>
      </c>
      <c r="AF257" s="324">
        <v>0</v>
      </c>
      <c r="AG257" s="324">
        <v>0</v>
      </c>
      <c r="AH257" s="324">
        <v>0</v>
      </c>
      <c r="AI257" s="324">
        <v>0</v>
      </c>
      <c r="AJ257" s="208"/>
      <c r="AK257" s="543"/>
      <c r="AL257" s="10"/>
      <c r="AM257" s="115"/>
      <c r="AN257" s="126"/>
      <c r="AO257" s="97"/>
      <c r="AP257" s="7"/>
    </row>
    <row r="258" spans="1:42" ht="18" customHeight="1" thickBot="1">
      <c r="A258" s="326" t="str">
        <f t="shared" si="256"/>
        <v>NL_D6000_PRO</v>
      </c>
      <c r="B258" s="320" t="s">
        <v>19</v>
      </c>
      <c r="C258" s="320" t="s">
        <v>48</v>
      </c>
      <c r="D258" s="296">
        <v>215</v>
      </c>
      <c r="E258" s="296">
        <v>204</v>
      </c>
      <c r="F258" s="296">
        <v>199</v>
      </c>
      <c r="G258" s="296">
        <v>194</v>
      </c>
      <c r="H258" s="296">
        <v>184</v>
      </c>
      <c r="I258" s="296">
        <v>184</v>
      </c>
      <c r="J258" s="296">
        <v>172</v>
      </c>
      <c r="K258" s="296">
        <v>176</v>
      </c>
      <c r="L258" s="296">
        <v>189</v>
      </c>
      <c r="M258" s="296">
        <v>163</v>
      </c>
      <c r="N258" s="296">
        <v>146</v>
      </c>
      <c r="O258" s="296">
        <v>174.93</v>
      </c>
      <c r="P258" s="296">
        <v>163.37</v>
      </c>
      <c r="Q258" s="296">
        <v>164.28</v>
      </c>
      <c r="R258" s="296">
        <v>157.97</v>
      </c>
      <c r="S258" s="296">
        <v>160.16</v>
      </c>
      <c r="T258" s="296">
        <v>169.63</v>
      </c>
      <c r="U258" s="296">
        <v>174.13</v>
      </c>
      <c r="V258" s="296">
        <v>181.9</v>
      </c>
      <c r="W258" s="296">
        <v>165.28</v>
      </c>
      <c r="X258" s="296">
        <v>181.43</v>
      </c>
      <c r="Y258" s="296">
        <v>186.69</v>
      </c>
      <c r="Z258" s="296">
        <v>195.11</v>
      </c>
      <c r="AA258" s="296">
        <v>199.19</v>
      </c>
      <c r="AB258" s="296">
        <v>206.56</v>
      </c>
      <c r="AC258" s="324">
        <v>236</v>
      </c>
      <c r="AD258" s="324">
        <v>248</v>
      </c>
      <c r="AE258" s="324">
        <v>248</v>
      </c>
      <c r="AF258" s="324">
        <v>247</v>
      </c>
      <c r="AG258" s="324">
        <v>229.53</v>
      </c>
      <c r="AH258" s="324">
        <v>220.71</v>
      </c>
      <c r="AI258" s="324">
        <v>206.82</v>
      </c>
      <c r="AJ258" s="208">
        <f t="shared" si="257"/>
        <v>-6.2933260840016381</v>
      </c>
      <c r="AK258" s="543">
        <f t="shared" si="258"/>
        <v>1.0292543810655808</v>
      </c>
      <c r="AL258" s="10"/>
      <c r="AM258" s="115"/>
      <c r="AN258" s="126"/>
      <c r="AO258" s="97"/>
      <c r="AP258" s="7"/>
    </row>
    <row r="259" spans="1:42" ht="18" customHeight="1" thickBot="1">
      <c r="A259" s="326" t="str">
        <f t="shared" si="256"/>
        <v>AT_D6000_PRO</v>
      </c>
      <c r="B259" s="320" t="s">
        <v>20</v>
      </c>
      <c r="C259" s="320" t="s">
        <v>49</v>
      </c>
      <c r="D259" s="296">
        <v>35</v>
      </c>
      <c r="E259" s="296">
        <v>36</v>
      </c>
      <c r="F259" s="296">
        <v>37</v>
      </c>
      <c r="G259" s="296">
        <v>37</v>
      </c>
      <c r="H259" s="296">
        <v>37</v>
      </c>
      <c r="I259" s="296">
        <v>37</v>
      </c>
      <c r="J259" s="296">
        <v>40</v>
      </c>
      <c r="K259" s="296">
        <v>39</v>
      </c>
      <c r="L259" s="296">
        <v>38.5</v>
      </c>
      <c r="M259" s="296">
        <v>33.9</v>
      </c>
      <c r="N259" s="296">
        <v>35.200000000000003</v>
      </c>
      <c r="O259" s="296">
        <v>35.409999999999997</v>
      </c>
      <c r="P259" s="296">
        <v>31.75</v>
      </c>
      <c r="Q259" s="296">
        <v>31.75</v>
      </c>
      <c r="R259" s="296">
        <v>31.5</v>
      </c>
      <c r="S259" s="296">
        <v>29.6</v>
      </c>
      <c r="T259" s="296">
        <v>31.41</v>
      </c>
      <c r="U259" s="296">
        <v>32.74</v>
      </c>
      <c r="V259" s="296">
        <v>32.74</v>
      </c>
      <c r="W259" s="296">
        <v>31.33</v>
      </c>
      <c r="X259" s="296">
        <v>32.33</v>
      </c>
      <c r="Y259" s="296">
        <v>33.85</v>
      </c>
      <c r="Z259" s="296">
        <v>34.47</v>
      </c>
      <c r="AA259" s="296">
        <v>33.58</v>
      </c>
      <c r="AB259" s="296">
        <v>32.78</v>
      </c>
      <c r="AC259" s="296">
        <v>33.270000000000003</v>
      </c>
      <c r="AD259" s="296">
        <v>33.86</v>
      </c>
      <c r="AE259" s="296">
        <v>36.049999999999997</v>
      </c>
      <c r="AF259" s="296">
        <v>36.35</v>
      </c>
      <c r="AG259" s="296">
        <v>35.86</v>
      </c>
      <c r="AH259" s="296">
        <v>37.909999999999997</v>
      </c>
      <c r="AI259" s="296">
        <v>36.17</v>
      </c>
      <c r="AJ259" s="208">
        <f t="shared" si="257"/>
        <v>-4.5898179899762415</v>
      </c>
      <c r="AK259" s="543">
        <f t="shared" si="258"/>
        <v>0.66511258081436431</v>
      </c>
      <c r="AL259" s="10"/>
      <c r="AM259" s="114"/>
      <c r="AN259" s="126"/>
      <c r="AO259" s="97"/>
      <c r="AP259" s="7"/>
    </row>
    <row r="260" spans="1:42" ht="18" customHeight="1" thickBot="1">
      <c r="A260" s="326" t="str">
        <f t="shared" si="256"/>
        <v>PL_D6000_PRO</v>
      </c>
      <c r="B260" s="320" t="s">
        <v>21</v>
      </c>
      <c r="C260" s="320" t="s">
        <v>50</v>
      </c>
      <c r="D260" s="296">
        <v>272</v>
      </c>
      <c r="E260" s="296">
        <v>192</v>
      </c>
      <c r="F260" s="296">
        <v>155</v>
      </c>
      <c r="G260" s="296">
        <v>146</v>
      </c>
      <c r="H260" s="296">
        <v>120</v>
      </c>
      <c r="I260" s="296">
        <v>122</v>
      </c>
      <c r="J260" s="296">
        <v>132</v>
      </c>
      <c r="K260" s="296">
        <v>139</v>
      </c>
      <c r="L260" s="296">
        <v>146</v>
      </c>
      <c r="M260" s="296">
        <v>135</v>
      </c>
      <c r="N260" s="296">
        <v>139.1</v>
      </c>
      <c r="O260" s="296">
        <v>154.30000000000001</v>
      </c>
      <c r="P260" s="296">
        <v>157.9</v>
      </c>
      <c r="Q260" s="296">
        <v>151</v>
      </c>
      <c r="R260" s="296">
        <v>163.12</v>
      </c>
      <c r="S260" s="296">
        <v>170.12</v>
      </c>
      <c r="T260" s="296">
        <v>159</v>
      </c>
      <c r="U260" s="296">
        <v>162.41999999999999</v>
      </c>
      <c r="V260" s="296">
        <v>137.88999999999999</v>
      </c>
      <c r="W260" s="296">
        <v>141.1</v>
      </c>
      <c r="X260" s="296">
        <v>138.46</v>
      </c>
      <c r="Y260" s="296">
        <v>141.52000000000001</v>
      </c>
      <c r="Z260" s="296">
        <v>164.73</v>
      </c>
      <c r="AA260" s="296">
        <v>161.03</v>
      </c>
      <c r="AB260" s="296">
        <v>167.17</v>
      </c>
      <c r="AC260" s="296">
        <v>187.82</v>
      </c>
      <c r="AD260" s="296">
        <v>204.36</v>
      </c>
      <c r="AE260" s="296">
        <v>213.72</v>
      </c>
      <c r="AF260" s="296">
        <v>222.66</v>
      </c>
      <c r="AG260" s="296">
        <v>224.45</v>
      </c>
      <c r="AH260" s="296">
        <v>243.39</v>
      </c>
      <c r="AI260" s="296">
        <v>232.17</v>
      </c>
      <c r="AJ260" s="208">
        <f t="shared" si="257"/>
        <v>-4.6098853691606045</v>
      </c>
      <c r="AK260" s="543">
        <f t="shared" si="258"/>
        <v>5.0748619637782877</v>
      </c>
      <c r="AL260" s="10"/>
      <c r="AM260" s="114"/>
      <c r="AN260" s="126"/>
      <c r="AO260" s="97"/>
      <c r="AP260" s="7"/>
    </row>
    <row r="261" spans="1:42" ht="18" customHeight="1" thickBot="1">
      <c r="A261" s="326" t="str">
        <f t="shared" si="256"/>
        <v>PT_D6000_PRO</v>
      </c>
      <c r="B261" s="320" t="s">
        <v>22</v>
      </c>
      <c r="C261" s="320" t="s">
        <v>51</v>
      </c>
      <c r="D261" s="296">
        <v>15.45</v>
      </c>
      <c r="E261" s="296">
        <v>15.86</v>
      </c>
      <c r="F261" s="296">
        <v>16.579999999999998</v>
      </c>
      <c r="G261" s="296">
        <v>16.71</v>
      </c>
      <c r="H261" s="296">
        <v>16.920000000000002</v>
      </c>
      <c r="I261" s="296">
        <v>19.38</v>
      </c>
      <c r="J261" s="296">
        <v>19.27</v>
      </c>
      <c r="K261" s="296">
        <v>21.2</v>
      </c>
      <c r="L261" s="296">
        <v>19.600000000000001</v>
      </c>
      <c r="M261" s="296">
        <v>24.7</v>
      </c>
      <c r="N261" s="296">
        <v>24.6</v>
      </c>
      <c r="O261" s="296">
        <v>24.52</v>
      </c>
      <c r="P261" s="296">
        <v>27.44</v>
      </c>
      <c r="Q261" s="296">
        <v>26.25</v>
      </c>
      <c r="R261" s="296">
        <v>25.98</v>
      </c>
      <c r="S261" s="296">
        <v>26.97</v>
      </c>
      <c r="T261" s="296">
        <v>28.69</v>
      </c>
      <c r="U261" s="296">
        <v>27.7</v>
      </c>
      <c r="V261" s="296">
        <v>30.36</v>
      </c>
      <c r="W261" s="296">
        <v>29.26</v>
      </c>
      <c r="X261" s="296">
        <v>27.18</v>
      </c>
      <c r="Y261" s="296">
        <v>27.67</v>
      </c>
      <c r="Z261" s="296">
        <v>28.45</v>
      </c>
      <c r="AA261" s="296">
        <v>25.73</v>
      </c>
      <c r="AB261" s="296">
        <v>28.11</v>
      </c>
      <c r="AC261" s="324">
        <v>32.29</v>
      </c>
      <c r="AD261" s="324">
        <v>30.78</v>
      </c>
      <c r="AE261" s="324">
        <v>32.04</v>
      </c>
      <c r="AF261" s="324">
        <v>31.08</v>
      </c>
      <c r="AG261" s="324">
        <v>30.46</v>
      </c>
      <c r="AH261" s="324">
        <v>31.87</v>
      </c>
      <c r="AI261" s="324">
        <v>31.5</v>
      </c>
      <c r="AJ261" s="208">
        <f t="shared" si="257"/>
        <v>-1.1609664261060582</v>
      </c>
      <c r="AK261" s="543">
        <f t="shared" si="258"/>
        <v>1.3048270535941375</v>
      </c>
      <c r="AL261" s="10"/>
      <c r="AM261" s="115"/>
      <c r="AN261" s="126"/>
      <c r="AO261" s="97"/>
      <c r="AP261" s="7"/>
    </row>
    <row r="262" spans="1:42" ht="18" customHeight="1" thickBot="1">
      <c r="A262" s="326" t="str">
        <f t="shared" si="256"/>
        <v>RO_D6000_PRO</v>
      </c>
      <c r="B262" s="320" t="s">
        <v>23</v>
      </c>
      <c r="C262" s="320" t="s">
        <v>52</v>
      </c>
      <c r="D262" s="296">
        <v>33.299999999999997</v>
      </c>
      <c r="E262" s="296">
        <v>23</v>
      </c>
      <c r="F262" s="296">
        <v>20</v>
      </c>
      <c r="G262" s="296">
        <v>17</v>
      </c>
      <c r="H262" s="296">
        <v>14</v>
      </c>
      <c r="I262" s="296">
        <v>16</v>
      </c>
      <c r="J262" s="296">
        <v>13.4</v>
      </c>
      <c r="K262" s="296">
        <v>13.8</v>
      </c>
      <c r="L262" s="296">
        <v>6.6</v>
      </c>
      <c r="M262" s="296">
        <v>6.9</v>
      </c>
      <c r="N262" s="296">
        <v>5.9</v>
      </c>
      <c r="O262" s="296">
        <v>6.3</v>
      </c>
      <c r="P262" s="296">
        <v>5.82</v>
      </c>
      <c r="Q262" s="296">
        <v>5.34</v>
      </c>
      <c r="R262" s="296">
        <v>11.3</v>
      </c>
      <c r="S262" s="296">
        <v>11.78</v>
      </c>
      <c r="T262" s="296">
        <v>7.97</v>
      </c>
      <c r="U262" s="296">
        <v>8.23</v>
      </c>
      <c r="V262" s="296">
        <v>9.1999999999999993</v>
      </c>
      <c r="W262" s="296">
        <v>10.49</v>
      </c>
      <c r="X262" s="296">
        <v>9.75</v>
      </c>
      <c r="Y262" s="296">
        <v>9.4499999999999993</v>
      </c>
      <c r="Z262" s="296">
        <v>9.2899999999999991</v>
      </c>
      <c r="AA262" s="296">
        <v>9.8000000000000007</v>
      </c>
      <c r="AB262" s="296">
        <v>10.59</v>
      </c>
      <c r="AC262" s="324">
        <v>11.2</v>
      </c>
      <c r="AD262" s="324">
        <v>11.93</v>
      </c>
      <c r="AE262" s="324">
        <v>12.11</v>
      </c>
      <c r="AF262" s="324">
        <v>10.87</v>
      </c>
      <c r="AG262" s="324">
        <v>8.86</v>
      </c>
      <c r="AH262" s="324">
        <v>10.220000000000001</v>
      </c>
      <c r="AI262" s="324">
        <v>9.48</v>
      </c>
      <c r="AJ262" s="208">
        <f t="shared" si="257"/>
        <v>-7.2407045009784792</v>
      </c>
      <c r="AK262" s="543">
        <f t="shared" si="258"/>
        <v>3.1700771245612991E-2</v>
      </c>
      <c r="AL262" s="10"/>
      <c r="AM262" s="115"/>
      <c r="AN262" s="126"/>
      <c r="AO262" s="97"/>
      <c r="AP262" s="7"/>
    </row>
    <row r="263" spans="1:42" ht="18" customHeight="1" thickBot="1">
      <c r="A263" s="326" t="str">
        <f t="shared" si="256"/>
        <v>SI_D6000_PRO</v>
      </c>
      <c r="B263" s="320" t="s">
        <v>24</v>
      </c>
      <c r="C263" s="320" t="s">
        <v>53</v>
      </c>
      <c r="D263" s="296">
        <v>1.9362139917695471</v>
      </c>
      <c r="E263" s="296">
        <v>1.9604938271604937</v>
      </c>
      <c r="F263" s="296">
        <v>1.8703703703703702</v>
      </c>
      <c r="G263" s="296">
        <v>1.9777777777777779</v>
      </c>
      <c r="H263" s="296">
        <v>2.0333333333333332</v>
      </c>
      <c r="I263" s="296">
        <v>1.6</v>
      </c>
      <c r="J263" s="296">
        <v>2.2999999999999998</v>
      </c>
      <c r="K263" s="296">
        <v>2.2000000000000002</v>
      </c>
      <c r="L263" s="296">
        <v>3.5</v>
      </c>
      <c r="M263" s="296">
        <v>4.5999999999999996</v>
      </c>
      <c r="N263" s="296">
        <v>3.5</v>
      </c>
      <c r="O263" s="296">
        <v>4</v>
      </c>
      <c r="P263" s="296">
        <v>4.2</v>
      </c>
      <c r="Q263" s="296">
        <v>3.56</v>
      </c>
      <c r="R263" s="296">
        <v>3.05</v>
      </c>
      <c r="S263" s="296">
        <v>2.6799999999999997</v>
      </c>
      <c r="T263" s="296">
        <v>2.92</v>
      </c>
      <c r="U263" s="296">
        <v>2.54</v>
      </c>
      <c r="V263" s="296">
        <v>2.31</v>
      </c>
      <c r="W263" s="296">
        <v>2.2799999999999998</v>
      </c>
      <c r="X263" s="296">
        <v>2.64</v>
      </c>
      <c r="Y263" s="296">
        <v>2.67</v>
      </c>
      <c r="Z263" s="296">
        <v>2.59</v>
      </c>
      <c r="AA263" s="296">
        <v>2.29</v>
      </c>
      <c r="AB263" s="296">
        <v>2.3199999999999998</v>
      </c>
      <c r="AC263" s="324">
        <v>2.2599999999999998</v>
      </c>
      <c r="AD263" s="324">
        <v>2.37</v>
      </c>
      <c r="AE263" s="324">
        <v>2.74</v>
      </c>
      <c r="AF263" s="324">
        <v>2.63</v>
      </c>
      <c r="AG263" s="324">
        <v>2.54</v>
      </c>
      <c r="AH263" s="324">
        <v>2.63</v>
      </c>
      <c r="AI263" s="324">
        <v>2.63</v>
      </c>
      <c r="AJ263" s="208">
        <f t="shared" si="257"/>
        <v>0</v>
      </c>
      <c r="AK263" s="543">
        <f t="shared" si="258"/>
        <v>-0.15083239565409912</v>
      </c>
      <c r="AL263" s="10"/>
      <c r="AM263" s="115"/>
      <c r="AN263" s="120"/>
      <c r="AO263" s="120"/>
      <c r="AP263" s="7"/>
    </row>
    <row r="264" spans="1:42" ht="18" customHeight="1" thickBot="1">
      <c r="A264" s="326" t="str">
        <f t="shared" si="256"/>
        <v>SK_D6000_PRO</v>
      </c>
      <c r="B264" s="320" t="s">
        <v>25</v>
      </c>
      <c r="C264" s="320" t="s">
        <v>54</v>
      </c>
      <c r="D264" s="296">
        <v>33.299999999999997</v>
      </c>
      <c r="E264" s="296">
        <v>23</v>
      </c>
      <c r="F264" s="296">
        <v>20</v>
      </c>
      <c r="G264" s="296">
        <v>17</v>
      </c>
      <c r="H264" s="296">
        <v>14</v>
      </c>
      <c r="I264" s="296">
        <v>15</v>
      </c>
      <c r="J264" s="296">
        <v>14.5</v>
      </c>
      <c r="K264" s="296">
        <v>13.5</v>
      </c>
      <c r="L264" s="296">
        <v>15</v>
      </c>
      <c r="M264" s="296">
        <v>16.100000000000001</v>
      </c>
      <c r="N264" s="296">
        <v>16.100000000000001</v>
      </c>
      <c r="O264" s="296">
        <v>17</v>
      </c>
      <c r="P264" s="296">
        <v>14.88</v>
      </c>
      <c r="Q264" s="296">
        <v>15.42</v>
      </c>
      <c r="R264" s="296">
        <v>10.88</v>
      </c>
      <c r="S264" s="296">
        <v>8.4600000000000009</v>
      </c>
      <c r="T264" s="296">
        <v>8.82</v>
      </c>
      <c r="U264" s="296">
        <v>9.5399999999999991</v>
      </c>
      <c r="V264" s="296">
        <v>9.6199999999999992</v>
      </c>
      <c r="W264" s="296">
        <v>8.2100000000000009</v>
      </c>
      <c r="X264" s="296">
        <v>7.58</v>
      </c>
      <c r="Y264" s="296">
        <v>7.89</v>
      </c>
      <c r="Z264" s="296">
        <v>8.5299999999999994</v>
      </c>
      <c r="AA264" s="296">
        <v>9.08</v>
      </c>
      <c r="AB264" s="296">
        <v>8.6300000000000008</v>
      </c>
      <c r="AC264" s="324">
        <v>8.93</v>
      </c>
      <c r="AD264" s="324">
        <v>8.9700000000000006</v>
      </c>
      <c r="AE264" s="324">
        <v>8.9700000000000006</v>
      </c>
      <c r="AF264" s="324">
        <v>10.119999999999999</v>
      </c>
      <c r="AG264" s="324">
        <v>10.06</v>
      </c>
      <c r="AH264" s="324">
        <v>11.08</v>
      </c>
      <c r="AI264" s="324">
        <v>10.72</v>
      </c>
      <c r="AJ264" s="208">
        <f t="shared" si="257"/>
        <v>-3.2490974729241784</v>
      </c>
      <c r="AK264" s="543">
        <f t="shared" si="258"/>
        <v>3.1126095962442646</v>
      </c>
      <c r="AL264" s="10"/>
      <c r="AM264" s="114"/>
      <c r="AN264" s="126"/>
      <c r="AO264" s="97"/>
      <c r="AP264" s="7"/>
    </row>
    <row r="265" spans="1:42" ht="18" customHeight="1" thickBot="1">
      <c r="A265" s="326" t="str">
        <f t="shared" si="256"/>
        <v>FI_D6000_PRO</v>
      </c>
      <c r="B265" s="320" t="s">
        <v>26</v>
      </c>
      <c r="C265" s="320" t="s">
        <v>55</v>
      </c>
      <c r="D265" s="296">
        <v>56</v>
      </c>
      <c r="E265" s="296">
        <v>52</v>
      </c>
      <c r="F265" s="296">
        <v>47</v>
      </c>
      <c r="G265" s="296">
        <v>45</v>
      </c>
      <c r="H265" s="296">
        <v>45.3</v>
      </c>
      <c r="I265" s="296">
        <v>56.7</v>
      </c>
      <c r="J265" s="296">
        <v>56.2</v>
      </c>
      <c r="K265" s="296">
        <v>58.9</v>
      </c>
      <c r="L265" s="296">
        <v>64.900000000000006</v>
      </c>
      <c r="M265" s="296">
        <v>60.1</v>
      </c>
      <c r="N265" s="296">
        <v>70.400000000000006</v>
      </c>
      <c r="O265" s="296">
        <v>69.5</v>
      </c>
      <c r="P265" s="296">
        <v>68.900000000000006</v>
      </c>
      <c r="Q265" s="296">
        <v>74.7</v>
      </c>
      <c r="R265" s="296">
        <v>58.59</v>
      </c>
      <c r="S265" s="296">
        <v>57.4</v>
      </c>
      <c r="T265" s="296">
        <v>57.22</v>
      </c>
      <c r="U265" s="296">
        <v>55.25</v>
      </c>
      <c r="V265" s="296">
        <v>53.84</v>
      </c>
      <c r="W265" s="296">
        <v>55.68</v>
      </c>
      <c r="X265" s="296">
        <v>54.33</v>
      </c>
      <c r="Y265" s="296">
        <v>51.07</v>
      </c>
      <c r="Z265" s="296">
        <v>51.51</v>
      </c>
      <c r="AA265" s="296">
        <v>53.14</v>
      </c>
      <c r="AB265" s="296">
        <v>57.45</v>
      </c>
      <c r="AC265" s="324">
        <v>63.22</v>
      </c>
      <c r="AD265" s="296">
        <v>64.16</v>
      </c>
      <c r="AE265" s="324">
        <v>61.78</v>
      </c>
      <c r="AF265" s="324">
        <v>59.91</v>
      </c>
      <c r="AG265" s="324">
        <v>60.99</v>
      </c>
      <c r="AH265" s="324">
        <v>62.68</v>
      </c>
      <c r="AI265" s="324">
        <v>58.76</v>
      </c>
      <c r="AJ265" s="208">
        <f t="shared" si="257"/>
        <v>-6.2539885130823203</v>
      </c>
      <c r="AK265" s="543">
        <f t="shared" si="258"/>
        <v>1.4125242712107244</v>
      </c>
      <c r="AL265" s="10"/>
      <c r="AM265" s="115"/>
      <c r="AN265" s="126"/>
      <c r="AO265" s="97"/>
      <c r="AP265" s="7"/>
    </row>
    <row r="266" spans="1:42" ht="18" customHeight="1" thickBot="1">
      <c r="A266" s="326" t="str">
        <f t="shared" si="256"/>
        <v>SE_D6000_PRO</v>
      </c>
      <c r="B266" s="320" t="s">
        <v>27</v>
      </c>
      <c r="C266" s="320" t="s">
        <v>56</v>
      </c>
      <c r="D266" s="296">
        <v>74</v>
      </c>
      <c r="E266" s="296">
        <v>62</v>
      </c>
      <c r="F266" s="296">
        <v>60</v>
      </c>
      <c r="G266" s="296">
        <v>65</v>
      </c>
      <c r="H266" s="296">
        <v>65</v>
      </c>
      <c r="I266" s="296">
        <v>53.6</v>
      </c>
      <c r="J266" s="296">
        <v>61</v>
      </c>
      <c r="K266" s="296">
        <v>58.8</v>
      </c>
      <c r="L266" s="296">
        <v>53</v>
      </c>
      <c r="M266" s="296">
        <v>48.1</v>
      </c>
      <c r="N266" s="296">
        <v>50.34</v>
      </c>
      <c r="O266" s="296">
        <v>50.52</v>
      </c>
      <c r="P266" s="296">
        <v>47.52</v>
      </c>
      <c r="Q266" s="296">
        <v>49.26</v>
      </c>
      <c r="R266" s="296">
        <v>51.74</v>
      </c>
      <c r="S266" s="296">
        <v>44.49</v>
      </c>
      <c r="T266" s="296">
        <v>41.75</v>
      </c>
      <c r="U266" s="296">
        <v>37.94</v>
      </c>
      <c r="V266" s="296">
        <v>38.47</v>
      </c>
      <c r="W266" s="296">
        <v>40.79</v>
      </c>
      <c r="X266" s="296">
        <v>38.380000000000003</v>
      </c>
      <c r="Y266" s="296">
        <v>25.36</v>
      </c>
      <c r="Z266" s="296">
        <v>36.770000000000003</v>
      </c>
      <c r="AA266" s="296">
        <v>34.71</v>
      </c>
      <c r="AB266" s="296">
        <v>37.56</v>
      </c>
      <c r="AC266" s="296">
        <v>40.33</v>
      </c>
      <c r="AD266" s="324">
        <v>41.04</v>
      </c>
      <c r="AE266" s="324">
        <v>40.566844660194171</v>
      </c>
      <c r="AF266" s="324">
        <v>37.590000000000003</v>
      </c>
      <c r="AG266" s="324">
        <v>38.369999999999997</v>
      </c>
      <c r="AH266" s="324">
        <v>38.69</v>
      </c>
      <c r="AI266" s="324">
        <v>38.450000000000003</v>
      </c>
      <c r="AJ266" s="208">
        <f t="shared" si="257"/>
        <v>-0.6203153269578543</v>
      </c>
      <c r="AK266" s="543">
        <f t="shared" si="258"/>
        <v>4.2496749435277481</v>
      </c>
      <c r="AL266" s="10"/>
      <c r="AM266" s="115"/>
      <c r="AN266" s="126"/>
      <c r="AO266" s="97"/>
      <c r="AP266" s="7"/>
    </row>
    <row r="267" spans="1:42" ht="18" customHeight="1">
      <c r="A267" s="20"/>
      <c r="B267" s="79" t="s">
        <v>999</v>
      </c>
      <c r="C267" s="34"/>
      <c r="D267" s="34"/>
      <c r="E267" s="34"/>
      <c r="F267" s="34"/>
      <c r="G267" s="34"/>
      <c r="H267" s="34"/>
      <c r="I267" s="34"/>
      <c r="J267" s="34"/>
      <c r="K267" s="34"/>
      <c r="L267" s="34"/>
      <c r="M267" s="34"/>
      <c r="N267" s="33"/>
      <c r="O267" s="33"/>
      <c r="P267" s="33"/>
      <c r="Q267" s="33"/>
      <c r="R267" s="21"/>
      <c r="S267" s="33"/>
      <c r="T267" s="33"/>
      <c r="U267" s="33"/>
      <c r="V267" s="33"/>
      <c r="W267" s="33"/>
      <c r="X267" s="33"/>
      <c r="Y267" s="33"/>
      <c r="Z267" s="33"/>
      <c r="AA267" s="33"/>
      <c r="AB267" s="33"/>
      <c r="AC267" s="33"/>
      <c r="AD267" s="33"/>
      <c r="AE267" s="33"/>
      <c r="AF267" s="33"/>
      <c r="AG267" s="33"/>
      <c r="AH267" s="33"/>
      <c r="AI267" s="33"/>
      <c r="AJ267" s="32"/>
      <c r="AK267" s="20"/>
      <c r="AL267" s="10"/>
    </row>
    <row r="268" spans="1:42" ht="18" customHeight="1">
      <c r="AL268" s="10"/>
    </row>
    <row r="269" spans="1:42" ht="18" customHeight="1">
      <c r="B269" s="59" t="s">
        <v>251</v>
      </c>
      <c r="AA269" s="12"/>
      <c r="AB269" s="12"/>
      <c r="AC269" s="12"/>
      <c r="AD269" s="12"/>
      <c r="AE269" s="12"/>
      <c r="AF269" s="12"/>
      <c r="AG269" s="12"/>
      <c r="AH269" s="12"/>
      <c r="AI269" s="12"/>
      <c r="AL269" s="10"/>
    </row>
    <row r="270" spans="1:42" ht="18" customHeight="1">
      <c r="B270" s="210"/>
      <c r="C270" s="211"/>
      <c r="D270" s="771" t="s">
        <v>251</v>
      </c>
      <c r="E270" s="772"/>
      <c r="F270" s="772"/>
      <c r="G270" s="772"/>
      <c r="H270" s="772"/>
      <c r="I270" s="772"/>
      <c r="J270" s="772"/>
      <c r="K270" s="772"/>
      <c r="L270" s="772"/>
      <c r="M270" s="772"/>
      <c r="N270" s="772"/>
      <c r="O270" s="772"/>
      <c r="P270" s="772"/>
      <c r="Q270" s="772"/>
      <c r="R270" s="772"/>
      <c r="S270" s="772"/>
      <c r="T270" s="772"/>
      <c r="U270" s="772"/>
      <c r="V270" s="772"/>
      <c r="W270" s="772"/>
      <c r="X270" s="772"/>
      <c r="Y270" s="772"/>
      <c r="Z270" s="772"/>
      <c r="AA270" s="772"/>
      <c r="AB270" s="772"/>
      <c r="AC270" s="772"/>
      <c r="AD270" s="772"/>
      <c r="AE270" s="772"/>
      <c r="AF270" s="772"/>
      <c r="AG270" s="772"/>
      <c r="AH270" s="772"/>
      <c r="AI270" s="773"/>
      <c r="AJ270" s="516" t="s">
        <v>58</v>
      </c>
      <c r="AK270" s="525" t="str">
        <f>AK$4</f>
        <v xml:space="preserve">Annual rate of change
</v>
      </c>
      <c r="AL270" s="10"/>
    </row>
    <row r="271" spans="1:42" ht="18" customHeight="1" thickBot="1">
      <c r="B271" s="215"/>
      <c r="C271" s="216"/>
      <c r="D271" s="379">
        <v>1990</v>
      </c>
      <c r="E271" s="203">
        <v>1991</v>
      </c>
      <c r="F271" s="379">
        <v>1992</v>
      </c>
      <c r="G271" s="203">
        <v>1993</v>
      </c>
      <c r="H271" s="379">
        <v>1994</v>
      </c>
      <c r="I271" s="203">
        <v>1995</v>
      </c>
      <c r="J271" s="379">
        <v>1996</v>
      </c>
      <c r="K271" s="203">
        <v>1997</v>
      </c>
      <c r="L271" s="379">
        <v>1998</v>
      </c>
      <c r="M271" s="203">
        <v>1999</v>
      </c>
      <c r="N271" s="379">
        <v>2000</v>
      </c>
      <c r="O271" s="378">
        <v>2001</v>
      </c>
      <c r="P271" s="203">
        <v>2002</v>
      </c>
      <c r="Q271" s="378">
        <v>2003</v>
      </c>
      <c r="R271" s="203">
        <v>2004</v>
      </c>
      <c r="S271" s="378">
        <v>2005</v>
      </c>
      <c r="T271" s="203">
        <v>2006</v>
      </c>
      <c r="U271" s="378">
        <v>2007</v>
      </c>
      <c r="V271" s="203">
        <v>2008</v>
      </c>
      <c r="W271" s="378">
        <v>2009</v>
      </c>
      <c r="X271" s="203">
        <v>2010</v>
      </c>
      <c r="Y271" s="378">
        <v>2011</v>
      </c>
      <c r="Z271" s="203">
        <v>2012</v>
      </c>
      <c r="AA271" s="379">
        <v>2013</v>
      </c>
      <c r="AB271" s="379">
        <v>2014</v>
      </c>
      <c r="AC271" s="379">
        <v>2015</v>
      </c>
      <c r="AD271" s="379">
        <v>2016</v>
      </c>
      <c r="AE271" s="379">
        <v>2017</v>
      </c>
      <c r="AF271" s="379">
        <v>2018</v>
      </c>
      <c r="AG271" s="379">
        <v>2019</v>
      </c>
      <c r="AH271" s="379">
        <v>2020</v>
      </c>
      <c r="AI271" s="379">
        <v>2021</v>
      </c>
      <c r="AJ271" s="214" t="str">
        <f>AJ5</f>
        <v>2021/2020</v>
      </c>
      <c r="AK271" s="519" t="str">
        <f>AK5</f>
        <v>2011-2021</v>
      </c>
      <c r="AL271" s="10"/>
    </row>
    <row r="272" spans="1:42" ht="18" customHeight="1" thickBot="1">
      <c r="B272" s="235" t="s">
        <v>373</v>
      </c>
      <c r="C272" s="235"/>
      <c r="D272" s="327" t="str">
        <f>IF(COUNT(D273:D299)=26,SUM(D273:D299),"N.A.")</f>
        <v>N.A.</v>
      </c>
      <c r="E272" s="327" t="str">
        <f t="shared" ref="E272" si="259">IF(COUNT(E273:E299)=26,SUM(E273:E299),"N.A.")</f>
        <v>N.A.</v>
      </c>
      <c r="F272" s="327" t="str">
        <f t="shared" ref="F272" si="260">IF(COUNT(F273:F299)=26,SUM(F273:F299),"N.A.")</f>
        <v>N.A.</v>
      </c>
      <c r="G272" s="327" t="str">
        <f t="shared" ref="G272" si="261">IF(COUNT(G273:G299)=26,SUM(G273:G299),"N.A.")</f>
        <v>N.A.</v>
      </c>
      <c r="H272" s="327" t="str">
        <f t="shared" ref="H272" si="262">IF(COUNT(H273:H299)=26,SUM(H273:H299),"N.A.")</f>
        <v>N.A.</v>
      </c>
      <c r="I272" s="327" t="str">
        <f t="shared" ref="I272" si="263">IF(COUNT(I273:I299)=26,SUM(I273:I299),"N.A.")</f>
        <v>N.A.</v>
      </c>
      <c r="J272" s="327" t="str">
        <f t="shared" ref="J272" si="264">IF(COUNT(J273:J299)=26,SUM(J273:J299),"N.A.")</f>
        <v>N.A.</v>
      </c>
      <c r="K272" s="327" t="str">
        <f t="shared" ref="K272" si="265">IF(COUNT(K273:K299)=26,SUM(K273:K299),"N.A.")</f>
        <v>N.A.</v>
      </c>
      <c r="L272" s="327" t="str">
        <f t="shared" ref="L272" si="266">IF(COUNT(L273:L299)=26,SUM(L273:L299),"N.A.")</f>
        <v>N.A.</v>
      </c>
      <c r="M272" s="327" t="str">
        <f t="shared" ref="M272" si="267">IF(COUNT(M273:M299)=26,SUM(M273:M299),"N.A.")</f>
        <v>N.A.</v>
      </c>
      <c r="N272" s="327">
        <f t="shared" ref="N272" si="268">IF(COUNT(N273:N299)=26,SUM(N273:N299),"N.A.")</f>
        <v>1656.3531873101865</v>
      </c>
      <c r="O272" s="327">
        <f t="shared" ref="O272" si="269">IF(COUNT(O273:O299)=26,SUM(O273:O299),"N.A.")</f>
        <v>1611.6461709335217</v>
      </c>
      <c r="P272" s="327">
        <f t="shared" ref="P272" si="270">IF(COUNT(P273:P299)=26,SUM(P273:P299),"N.A.")</f>
        <v>1643.6478264155949</v>
      </c>
      <c r="Q272" s="327">
        <f t="shared" ref="Q272" si="271">IF(COUNT(Q273:Q299)=26,SUM(Q273:Q299),"N.A.")</f>
        <v>1642.6070380869021</v>
      </c>
      <c r="R272" s="327">
        <f t="shared" ref="R272" si="272">IF(COUNT(R273:R299)=26,SUM(R273:R299),"N.A.")</f>
        <v>1538.0059999999996</v>
      </c>
      <c r="S272" s="327">
        <f t="shared" ref="S272" si="273">IF(COUNT(S273:S299)=26,SUM(S273:S299),"N.A.")</f>
        <v>1563.5300000000007</v>
      </c>
      <c r="T272" s="327">
        <f t="shared" ref="T272" si="274">IF(COUNT(T273:T299)=26,SUM(T273:T299),"N.A.")</f>
        <v>1519.2800000000002</v>
      </c>
      <c r="U272" s="327">
        <f t="shared" ref="U272" si="275">IF(COUNT(U273:U299)=26,SUM(U273:U299),"N.A.")</f>
        <v>1519.5300000000002</v>
      </c>
      <c r="V272" s="327">
        <f t="shared" ref="V272" si="276">IF(COUNT(V273:V299)=26,SUM(V273:V299),"N.A.")</f>
        <v>1533.6499999999996</v>
      </c>
      <c r="W272" s="327">
        <f t="shared" ref="W272" si="277">IF(COUNT(W273:W299)=26,SUM(W273:W299),"N.A.")</f>
        <v>1512.6419340296864</v>
      </c>
      <c r="X272" s="327">
        <f t="shared" ref="X272" si="278">IF(COUNT(X273:X299)=26,SUM(X273:X299),"N.A.")</f>
        <v>1513.7688031885652</v>
      </c>
      <c r="Y272" s="327">
        <f t="shared" ref="Y272" si="279">IF(COUNT(Y273:Y299)=26,SUM(Y273:Y299),"N.A.")</f>
        <v>1563.973473886751</v>
      </c>
      <c r="Z272" s="327">
        <f t="shared" ref="Z272" si="280">IF(COUNT(Z273:Z299)=26,SUM(Z273:Z299),"N.A.")</f>
        <v>1618.3429276218612</v>
      </c>
      <c r="AA272" s="327">
        <f t="shared" ref="AA272" si="281">IF(COUNT(AA273:AA299)=26,SUM(AA273:AA299),"N.A.")</f>
        <v>1577.3604992614476</v>
      </c>
      <c r="AB272" s="327">
        <f t="shared" ref="AB272" si="282">IF(COUNT(AB273:AB299)=26,SUM(AB273:AB299),"N.A.")</f>
        <v>1669.35</v>
      </c>
      <c r="AC272" s="327">
        <f t="shared" ref="AC272" si="283">IF(COUNT(AC273:AC299)=26,SUM(AC273:AC299),"N.A.")</f>
        <v>1749.74</v>
      </c>
      <c r="AD272" s="327">
        <f t="shared" ref="AD272" si="284">IF(COUNT(AD273:AD299)=26,SUM(AD273:AD299),"N.A.")</f>
        <v>1800.2199999999996</v>
      </c>
      <c r="AE272" s="327">
        <f t="shared" ref="AE272" si="285">IF(COUNT(AE273:AE299)=26,SUM(AE273:AE299),"N.A.")</f>
        <v>1793.0599999999997</v>
      </c>
      <c r="AF272" s="327">
        <f t="shared" ref="AF272" si="286">IF(COUNT(AF273:AF299)=26,SUM(AF273:AF299),"N.A.")</f>
        <v>1830.0386045005662</v>
      </c>
      <c r="AG272" s="327">
        <f t="shared" ref="AG272" si="287">IF(COUNT(AG273:AG299)=26,SUM(AG273:AG299),"N.A.")</f>
        <v>1877.2160629088933</v>
      </c>
      <c r="AH272" s="327">
        <f t="shared" ref="AH272" si="288">IF(COUNT(AH273:AH299)=26,SUM(AH273:AH299),"N.A.")</f>
        <v>1913.3567390176081</v>
      </c>
      <c r="AI272" s="327">
        <f t="shared" ref="AI272" si="289">IF(COUNT(AI273:AI299)=26,SUM(AI273:AI299),"N.A.")</f>
        <v>1863.3111080794467</v>
      </c>
      <c r="AJ272" s="328">
        <f>+(AI272/AH272-1)*100</f>
        <v>-2.6155933139711651</v>
      </c>
      <c r="AK272" s="542">
        <f>100*((POWER(AI272/Y272,1/($AF$5-$V$5)))-1)</f>
        <v>1.7666782512471224</v>
      </c>
      <c r="AL272" s="10"/>
    </row>
    <row r="273" spans="1:43" ht="18" customHeight="1" thickBot="1">
      <c r="A273" s="9" t="str">
        <f>+CONCATENATE(C273,"_D6100_PRO")</f>
        <v>BE_D6100_PRO</v>
      </c>
      <c r="B273" s="320" t="s">
        <v>3</v>
      </c>
      <c r="C273" s="320" t="s">
        <v>30</v>
      </c>
      <c r="D273" s="296">
        <v>55.1</v>
      </c>
      <c r="E273" s="296">
        <v>47.2</v>
      </c>
      <c r="F273" s="296">
        <v>43.6</v>
      </c>
      <c r="G273" s="296">
        <v>34.799999999999997</v>
      </c>
      <c r="H273" s="296">
        <v>28</v>
      </c>
      <c r="I273" s="296">
        <v>33.5</v>
      </c>
      <c r="J273" s="296">
        <v>26.1</v>
      </c>
      <c r="K273" s="296">
        <v>8.49</v>
      </c>
      <c r="L273" s="296">
        <v>25.37</v>
      </c>
      <c r="M273" s="296">
        <v>37.130000000000003</v>
      </c>
      <c r="N273" s="296">
        <v>35.659999999999997</v>
      </c>
      <c r="O273" s="296">
        <v>24.67</v>
      </c>
      <c r="P273" s="296">
        <v>33.04</v>
      </c>
      <c r="Q273" s="296">
        <v>42.6</v>
      </c>
      <c r="R273" s="296">
        <v>25.83</v>
      </c>
      <c r="S273" s="296">
        <v>41.900000000000006</v>
      </c>
      <c r="T273" s="296">
        <v>17.5</v>
      </c>
      <c r="U273" s="296">
        <v>9.33</v>
      </c>
      <c r="V273" s="296">
        <v>23.03</v>
      </c>
      <c r="W273" s="296">
        <v>21.67</v>
      </c>
      <c r="X273" s="296">
        <v>26.12</v>
      </c>
      <c r="Y273" s="296">
        <v>25.82</v>
      </c>
      <c r="Z273" s="296">
        <v>33.659999999999997</v>
      </c>
      <c r="AA273" s="296">
        <v>21.1</v>
      </c>
      <c r="AB273" s="296">
        <v>30.07</v>
      </c>
      <c r="AC273" s="296">
        <v>32.200000000000003</v>
      </c>
      <c r="AD273" s="296">
        <v>36.9</v>
      </c>
      <c r="AE273" s="296">
        <v>42.12</v>
      </c>
      <c r="AF273" s="296">
        <v>40.74</v>
      </c>
      <c r="AG273" s="296">
        <v>88.48</v>
      </c>
      <c r="AH273" s="296">
        <v>87.07</v>
      </c>
      <c r="AI273" s="296">
        <v>83.56</v>
      </c>
      <c r="AJ273" s="208">
        <f t="shared" ref="AJ273:AJ287" si="290">+(AI273/AH273-1)*100</f>
        <v>-4.0312392328011875</v>
      </c>
      <c r="AK273" s="543">
        <f t="shared" ref="AK273:AK287" si="291">100*((POWER(AI273/Y273,1/($AF$5-$V$5)))-1)</f>
        <v>12.461589998949885</v>
      </c>
      <c r="AL273" s="10"/>
      <c r="AM273" s="7"/>
      <c r="AN273" s="130"/>
      <c r="AO273" s="96"/>
      <c r="AP273" s="97"/>
      <c r="AQ273" s="7"/>
    </row>
    <row r="274" spans="1:43" ht="18" customHeight="1" thickBot="1">
      <c r="A274" s="9" t="str">
        <f t="shared" ref="A274:A299" si="292">+CONCATENATE(C274,"_D6100_PRO")</f>
        <v>BG_D6100_PRO</v>
      </c>
      <c r="B274" s="320" t="s">
        <v>4</v>
      </c>
      <c r="C274" s="320" t="s">
        <v>31</v>
      </c>
      <c r="D274" s="296" t="s">
        <v>1249</v>
      </c>
      <c r="E274" s="296" t="s">
        <v>1249</v>
      </c>
      <c r="F274" s="296" t="s">
        <v>1249</v>
      </c>
      <c r="G274" s="296" t="s">
        <v>1249</v>
      </c>
      <c r="H274" s="296" t="s">
        <v>1249</v>
      </c>
      <c r="I274" s="296" t="s">
        <v>1249</v>
      </c>
      <c r="J274" s="296" t="s">
        <v>1249</v>
      </c>
      <c r="K274" s="296" t="s">
        <v>1249</v>
      </c>
      <c r="L274" s="296" t="s">
        <v>1249</v>
      </c>
      <c r="M274" s="296" t="s">
        <v>1249</v>
      </c>
      <c r="N274" s="296">
        <v>1.3</v>
      </c>
      <c r="O274" s="296">
        <v>1.3</v>
      </c>
      <c r="P274" s="296">
        <v>1.1000000000000001</v>
      </c>
      <c r="Q274" s="296">
        <v>0.9</v>
      </c>
      <c r="R274" s="296">
        <v>1.1000000000000001</v>
      </c>
      <c r="S274" s="296">
        <v>1.1000000000000001</v>
      </c>
      <c r="T274" s="296">
        <v>1.47</v>
      </c>
      <c r="U274" s="296">
        <v>2.0499999999999998</v>
      </c>
      <c r="V274" s="296">
        <v>1.32</v>
      </c>
      <c r="W274" s="296">
        <v>1.1499999999999999</v>
      </c>
      <c r="X274" s="296">
        <v>1.08</v>
      </c>
      <c r="Y274" s="296">
        <v>1.1299999999999999</v>
      </c>
      <c r="Z274" s="296">
        <v>1.1299999999999999</v>
      </c>
      <c r="AA274" s="296">
        <v>1.1100000000000001</v>
      </c>
      <c r="AB274" s="296">
        <v>1</v>
      </c>
      <c r="AC274" s="324">
        <v>0.97</v>
      </c>
      <c r="AD274" s="296">
        <v>0.88</v>
      </c>
      <c r="AE274" s="296">
        <v>1.05</v>
      </c>
      <c r="AF274" s="296">
        <v>1.07</v>
      </c>
      <c r="AG274" s="296">
        <v>1.0900000000000001</v>
      </c>
      <c r="AH274" s="296">
        <v>1.02</v>
      </c>
      <c r="AI274" s="296">
        <v>1.25</v>
      </c>
      <c r="AJ274" s="208">
        <f t="shared" si="290"/>
        <v>22.549019607843146</v>
      </c>
      <c r="AK274" s="543">
        <f t="shared" si="291"/>
        <v>1.0143693836658807</v>
      </c>
      <c r="AL274" s="10"/>
      <c r="AM274" s="7"/>
      <c r="AN274" s="130"/>
      <c r="AO274" s="96"/>
      <c r="AP274" s="97"/>
      <c r="AQ274" s="7"/>
    </row>
    <row r="275" spans="1:43" ht="18" customHeight="1" thickBot="1">
      <c r="A275" s="9" t="str">
        <f t="shared" si="292"/>
        <v>CZ_D6100_PRO</v>
      </c>
      <c r="B275" s="320" t="s">
        <v>340</v>
      </c>
      <c r="C275" s="320" t="s">
        <v>32</v>
      </c>
      <c r="D275" s="296">
        <v>120</v>
      </c>
      <c r="E275" s="296">
        <v>105</v>
      </c>
      <c r="F275" s="296">
        <v>86</v>
      </c>
      <c r="G275" s="296">
        <v>85</v>
      </c>
      <c r="H275" s="296">
        <v>69</v>
      </c>
      <c r="I275" s="296">
        <v>72</v>
      </c>
      <c r="J275" s="296">
        <v>69</v>
      </c>
      <c r="K275" s="296">
        <v>62</v>
      </c>
      <c r="L275" s="296">
        <v>65</v>
      </c>
      <c r="M275" s="296">
        <v>65.400000000000006</v>
      </c>
      <c r="N275" s="296">
        <v>59.8</v>
      </c>
      <c r="O275" s="296">
        <v>57.8</v>
      </c>
      <c r="P275" s="296">
        <v>48.57</v>
      </c>
      <c r="Q275" s="296">
        <v>47.91</v>
      </c>
      <c r="R275" s="296">
        <v>41.2</v>
      </c>
      <c r="S275" s="296">
        <v>36.299999999999997</v>
      </c>
      <c r="T275" s="296">
        <v>32.799999999999997</v>
      </c>
      <c r="U275" s="296">
        <v>31.48</v>
      </c>
      <c r="V275" s="296">
        <v>29.14</v>
      </c>
      <c r="W275" s="296">
        <v>26.8</v>
      </c>
      <c r="X275" s="296">
        <v>23.38</v>
      </c>
      <c r="Y275" s="296">
        <v>21.89</v>
      </c>
      <c r="Z275" s="296">
        <v>23.02</v>
      </c>
      <c r="AA275" s="296">
        <v>23.98</v>
      </c>
      <c r="AB275" s="296">
        <v>21.91</v>
      </c>
      <c r="AC275" s="296">
        <v>24.63</v>
      </c>
      <c r="AD275" s="296">
        <v>24.2</v>
      </c>
      <c r="AE275" s="296">
        <v>21.9</v>
      </c>
      <c r="AF275" s="296">
        <v>20.23</v>
      </c>
      <c r="AG275" s="296">
        <v>22.8</v>
      </c>
      <c r="AH275" s="296">
        <v>23.47</v>
      </c>
      <c r="AI275" s="296">
        <v>22.04</v>
      </c>
      <c r="AJ275" s="208">
        <f t="shared" si="290"/>
        <v>-6.0928845334469521</v>
      </c>
      <c r="AK275" s="543">
        <f t="shared" si="291"/>
        <v>6.8314050925688541E-2</v>
      </c>
      <c r="AL275" s="10"/>
      <c r="AM275" s="7"/>
      <c r="AN275" s="130"/>
      <c r="AO275" s="96"/>
      <c r="AP275" s="124"/>
      <c r="AQ275" s="7"/>
    </row>
    <row r="276" spans="1:43" ht="18" customHeight="1" thickBot="1">
      <c r="A276" s="9" t="str">
        <f t="shared" si="292"/>
        <v>DK_D6100_PRO</v>
      </c>
      <c r="B276" s="320" t="s">
        <v>5</v>
      </c>
      <c r="C276" s="320" t="s">
        <v>33</v>
      </c>
      <c r="D276" s="296">
        <v>93</v>
      </c>
      <c r="E276" s="296">
        <v>71</v>
      </c>
      <c r="F276" s="296">
        <v>62</v>
      </c>
      <c r="G276" s="296">
        <v>59</v>
      </c>
      <c r="H276" s="296">
        <v>59</v>
      </c>
      <c r="I276" s="296">
        <v>55</v>
      </c>
      <c r="J276" s="296">
        <v>77</v>
      </c>
      <c r="K276" s="296">
        <v>50</v>
      </c>
      <c r="L276" s="296">
        <v>49</v>
      </c>
      <c r="M276" s="296">
        <v>48</v>
      </c>
      <c r="N276" s="296">
        <v>46</v>
      </c>
      <c r="O276" s="296">
        <v>46</v>
      </c>
      <c r="P276" s="296">
        <v>50.6</v>
      </c>
      <c r="Q276" s="296">
        <v>53.6</v>
      </c>
      <c r="R276" s="296">
        <v>46.9</v>
      </c>
      <c r="S276" s="296">
        <v>44.4</v>
      </c>
      <c r="T276" s="296">
        <v>38.200000000000003</v>
      </c>
      <c r="U276" s="296">
        <v>35.700000000000003</v>
      </c>
      <c r="V276" s="296">
        <v>38.799999999999997</v>
      </c>
      <c r="W276" s="296">
        <v>36.299999999999997</v>
      </c>
      <c r="X276" s="296">
        <v>33.4</v>
      </c>
      <c r="Y276" s="296">
        <v>36.799999999999997</v>
      </c>
      <c r="Z276" s="296">
        <v>39.200000000000003</v>
      </c>
      <c r="AA276" s="296">
        <v>43</v>
      </c>
      <c r="AB276" s="296">
        <v>42.8</v>
      </c>
      <c r="AC276" s="296">
        <v>44.7</v>
      </c>
      <c r="AD276" s="296">
        <v>56.3</v>
      </c>
      <c r="AE276" s="296">
        <v>57.3</v>
      </c>
      <c r="AF276" s="296">
        <v>74</v>
      </c>
      <c r="AG276" s="296">
        <v>75</v>
      </c>
      <c r="AH276" s="296">
        <v>72.599999999999994</v>
      </c>
      <c r="AI276" s="296">
        <v>75.3</v>
      </c>
      <c r="AJ276" s="208">
        <f t="shared" si="290"/>
        <v>3.7190082644628086</v>
      </c>
      <c r="AK276" s="543">
        <f t="shared" si="291"/>
        <v>7.42236653957149</v>
      </c>
      <c r="AL276" s="10"/>
      <c r="AM276" s="7"/>
      <c r="AN276" s="130"/>
      <c r="AO276" s="96"/>
      <c r="AP276" s="97"/>
      <c r="AQ276" s="7"/>
    </row>
    <row r="277" spans="1:43" ht="18" customHeight="1" thickBot="1">
      <c r="A277" s="9" t="str">
        <f t="shared" si="292"/>
        <v>DE_D6100_PRO</v>
      </c>
      <c r="B277" s="320" t="s">
        <v>28</v>
      </c>
      <c r="C277" s="320" t="s">
        <v>34</v>
      </c>
      <c r="D277" s="296">
        <v>393.1</v>
      </c>
      <c r="E277" s="296">
        <v>556.5</v>
      </c>
      <c r="F277" s="296">
        <v>473.8</v>
      </c>
      <c r="G277" s="296">
        <v>482.2</v>
      </c>
      <c r="H277" s="296">
        <v>461.3</v>
      </c>
      <c r="I277" s="296">
        <v>486.2</v>
      </c>
      <c r="J277" s="296">
        <v>480.2</v>
      </c>
      <c r="K277" s="296">
        <v>416.81</v>
      </c>
      <c r="L277" s="296">
        <v>396.82</v>
      </c>
      <c r="M277" s="296">
        <v>387.28</v>
      </c>
      <c r="N277" s="296">
        <v>380.76</v>
      </c>
      <c r="O277" s="296">
        <v>368.83</v>
      </c>
      <c r="P277" s="296">
        <v>384.39</v>
      </c>
      <c r="Q277" s="296">
        <v>397.2</v>
      </c>
      <c r="R277" s="296">
        <v>388.32</v>
      </c>
      <c r="S277" s="296">
        <v>392.03</v>
      </c>
      <c r="T277" s="296">
        <v>384.21</v>
      </c>
      <c r="U277" s="296">
        <v>391.03</v>
      </c>
      <c r="V277" s="296">
        <v>418.61</v>
      </c>
      <c r="W277" s="296">
        <v>409.54</v>
      </c>
      <c r="X277" s="296">
        <v>403.89</v>
      </c>
      <c r="Y277" s="296">
        <v>424.85</v>
      </c>
      <c r="Z277" s="296">
        <v>441.22</v>
      </c>
      <c r="AA277" s="321">
        <v>424.34</v>
      </c>
      <c r="AB277" s="296">
        <v>441.11</v>
      </c>
      <c r="AC277" s="296">
        <v>456.12</v>
      </c>
      <c r="AD277" s="296">
        <v>451.21</v>
      </c>
      <c r="AE277" s="296">
        <v>430.1</v>
      </c>
      <c r="AF277" s="296">
        <v>416.12</v>
      </c>
      <c r="AG277" s="296">
        <v>429.17</v>
      </c>
      <c r="AH277" s="296">
        <v>433.71</v>
      </c>
      <c r="AI277" s="296">
        <v>390.69</v>
      </c>
      <c r="AJ277" s="208">
        <f t="shared" si="290"/>
        <v>-9.9190703465449221</v>
      </c>
      <c r="AK277" s="543">
        <f t="shared" si="291"/>
        <v>-0.83471433950912388</v>
      </c>
      <c r="AL277" s="10"/>
      <c r="AM277" s="7"/>
      <c r="AN277" s="130"/>
      <c r="AO277" s="96"/>
      <c r="AP277" s="97"/>
      <c r="AQ277" s="7"/>
    </row>
    <row r="278" spans="1:43" ht="18" customHeight="1" thickBot="1">
      <c r="A278" s="9" t="str">
        <f t="shared" si="292"/>
        <v>EE_D6100_PRO</v>
      </c>
      <c r="B278" s="320" t="s">
        <v>6</v>
      </c>
      <c r="C278" s="320" t="s">
        <v>35</v>
      </c>
      <c r="D278" s="296" t="s">
        <v>1249</v>
      </c>
      <c r="E278" s="296" t="s">
        <v>1249</v>
      </c>
      <c r="F278" s="296" t="s">
        <v>1249</v>
      </c>
      <c r="G278" s="296" t="s">
        <v>1249</v>
      </c>
      <c r="H278" s="296" t="s">
        <v>1249</v>
      </c>
      <c r="I278" s="296" t="s">
        <v>1249</v>
      </c>
      <c r="J278" s="296" t="s">
        <v>1249</v>
      </c>
      <c r="K278" s="296" t="s">
        <v>1249</v>
      </c>
      <c r="L278" s="296">
        <v>11.4</v>
      </c>
      <c r="M278" s="296">
        <v>7.4</v>
      </c>
      <c r="N278" s="296">
        <v>8.6999999999999993</v>
      </c>
      <c r="O278" s="296">
        <v>6.7</v>
      </c>
      <c r="P278" s="296">
        <v>7.3</v>
      </c>
      <c r="Q278" s="296">
        <v>6.2</v>
      </c>
      <c r="R278" s="296">
        <v>6.4</v>
      </c>
      <c r="S278" s="296">
        <v>5.9</v>
      </c>
      <c r="T278" s="296">
        <v>4.3</v>
      </c>
      <c r="U278" s="296">
        <v>5.2</v>
      </c>
      <c r="V278" s="296">
        <v>5.9</v>
      </c>
      <c r="W278" s="296">
        <v>7.1</v>
      </c>
      <c r="X278" s="296">
        <v>5.6</v>
      </c>
      <c r="Y278" s="296">
        <v>6.22</v>
      </c>
      <c r="Z278" s="296">
        <v>3.85</v>
      </c>
      <c r="AA278" s="296">
        <v>3.37</v>
      </c>
      <c r="AB278" s="296">
        <v>4.46</v>
      </c>
      <c r="AC278" s="296">
        <v>5</v>
      </c>
      <c r="AD278" s="296">
        <v>4.97</v>
      </c>
      <c r="AE278" s="324">
        <v>4.1500000000000004</v>
      </c>
      <c r="AF278" s="324">
        <v>4.7</v>
      </c>
      <c r="AG278" s="324">
        <v>4.82</v>
      </c>
      <c r="AH278" s="324">
        <v>4.82</v>
      </c>
      <c r="AI278" s="324">
        <v>4.82</v>
      </c>
      <c r="AJ278" s="208">
        <f t="shared" si="290"/>
        <v>0</v>
      </c>
      <c r="AK278" s="543">
        <f t="shared" si="291"/>
        <v>-2.5177229027743553</v>
      </c>
      <c r="AL278" s="10"/>
      <c r="AM278" s="7"/>
      <c r="AN278" s="130"/>
      <c r="AO278" s="96"/>
      <c r="AP278" s="97"/>
      <c r="AQ278" s="7"/>
    </row>
    <row r="279" spans="1:43" ht="18" customHeight="1" thickBot="1">
      <c r="A279" s="9" t="str">
        <f t="shared" si="292"/>
        <v>IE_D6100_PRO</v>
      </c>
      <c r="B279" s="320" t="s">
        <v>7</v>
      </c>
      <c r="C279" s="320" t="s">
        <v>36</v>
      </c>
      <c r="D279" s="296">
        <v>148.30000000000001</v>
      </c>
      <c r="E279" s="296">
        <v>140.1</v>
      </c>
      <c r="F279" s="296">
        <v>133.4</v>
      </c>
      <c r="G279" s="296">
        <v>127.5</v>
      </c>
      <c r="H279" s="296">
        <v>127.2</v>
      </c>
      <c r="I279" s="296">
        <v>142.5</v>
      </c>
      <c r="J279" s="296">
        <v>142.19999999999999</v>
      </c>
      <c r="K279" s="296">
        <v>138.80000000000001</v>
      </c>
      <c r="L279" s="296">
        <v>131.1</v>
      </c>
      <c r="M279" s="296">
        <v>135.30000000000001</v>
      </c>
      <c r="N279" s="296">
        <v>135.4</v>
      </c>
      <c r="O279" s="296">
        <v>129.30000000000001</v>
      </c>
      <c r="P279" s="296">
        <v>135.19999999999999</v>
      </c>
      <c r="Q279" s="296">
        <v>140.1</v>
      </c>
      <c r="R279" s="296">
        <v>136.9</v>
      </c>
      <c r="S279" s="296">
        <v>140.6</v>
      </c>
      <c r="T279" s="296">
        <v>139.1</v>
      </c>
      <c r="U279" s="296">
        <v>141.4</v>
      </c>
      <c r="V279" s="296">
        <v>123.8</v>
      </c>
      <c r="W279" s="296">
        <v>120.3</v>
      </c>
      <c r="X279" s="296">
        <v>135.1</v>
      </c>
      <c r="Y279" s="296">
        <v>145.9</v>
      </c>
      <c r="Z279" s="296">
        <v>145</v>
      </c>
      <c r="AA279" s="296">
        <v>152.1</v>
      </c>
      <c r="AB279" s="324">
        <v>166.4</v>
      </c>
      <c r="AC279" s="324">
        <v>187.49</v>
      </c>
      <c r="AD279" s="324">
        <v>198.7</v>
      </c>
      <c r="AE279" s="296">
        <v>223.7</v>
      </c>
      <c r="AF279" s="296">
        <v>237.8</v>
      </c>
      <c r="AG279" s="296">
        <v>250.8</v>
      </c>
      <c r="AH279" s="296">
        <v>264.7</v>
      </c>
      <c r="AI279" s="296">
        <v>275.60000000000002</v>
      </c>
      <c r="AJ279" s="208">
        <f t="shared" si="290"/>
        <v>4.1178692859841437</v>
      </c>
      <c r="AK279" s="543">
        <f t="shared" si="291"/>
        <v>6.5669146424180758</v>
      </c>
      <c r="AL279" s="10"/>
      <c r="AM279" s="7"/>
      <c r="AN279" s="130"/>
      <c r="AO279" s="96"/>
      <c r="AP279" s="97"/>
      <c r="AQ279" s="7"/>
    </row>
    <row r="280" spans="1:43" ht="18" customHeight="1" thickBot="1">
      <c r="A280" s="9" t="str">
        <f t="shared" si="292"/>
        <v>EL_D6100_PRO</v>
      </c>
      <c r="B280" s="320" t="s">
        <v>8</v>
      </c>
      <c r="C280" s="320" t="s">
        <v>37</v>
      </c>
      <c r="D280" s="296">
        <v>1</v>
      </c>
      <c r="E280" s="296">
        <v>1.5</v>
      </c>
      <c r="F280" s="296">
        <v>1.2</v>
      </c>
      <c r="G280" s="296">
        <v>1.4</v>
      </c>
      <c r="H280" s="296">
        <v>1.5</v>
      </c>
      <c r="I280" s="296">
        <v>1.6</v>
      </c>
      <c r="J280" s="296">
        <v>1.4</v>
      </c>
      <c r="K280" s="296">
        <v>1.4</v>
      </c>
      <c r="L280" s="296">
        <v>1</v>
      </c>
      <c r="M280" s="296">
        <v>1.5</v>
      </c>
      <c r="N280" s="296">
        <v>1.2</v>
      </c>
      <c r="O280" s="296">
        <v>1.3</v>
      </c>
      <c r="P280" s="296">
        <v>1.5</v>
      </c>
      <c r="Q280" s="296">
        <v>1.1000000000000001</v>
      </c>
      <c r="R280" s="296">
        <v>1</v>
      </c>
      <c r="S280" s="296">
        <v>1.3</v>
      </c>
      <c r="T280" s="296">
        <v>1.1000000000000001</v>
      </c>
      <c r="U280" s="296">
        <v>1.5</v>
      </c>
      <c r="V280" s="296">
        <v>1.5</v>
      </c>
      <c r="W280" s="296">
        <v>1.1000000000000001</v>
      </c>
      <c r="X280" s="296">
        <v>2.2000000000000002</v>
      </c>
      <c r="Y280" s="296">
        <v>1.1000000000000001</v>
      </c>
      <c r="Z280" s="296">
        <v>1.3</v>
      </c>
      <c r="AA280" s="296">
        <v>1.1000000000000001</v>
      </c>
      <c r="AB280" s="296">
        <v>1.2</v>
      </c>
      <c r="AC280" s="296">
        <v>1.2</v>
      </c>
      <c r="AD280" s="296">
        <v>1.3</v>
      </c>
      <c r="AE280" s="296">
        <v>1.5</v>
      </c>
      <c r="AF280" s="296">
        <v>2.1</v>
      </c>
      <c r="AG280" s="296">
        <v>2.29</v>
      </c>
      <c r="AH280" s="296">
        <v>2.58</v>
      </c>
      <c r="AI280" s="296">
        <v>2.5099999999999998</v>
      </c>
      <c r="AJ280" s="208">
        <f t="shared" si="290"/>
        <v>-2.7131782945736593</v>
      </c>
      <c r="AK280" s="543">
        <f t="shared" si="291"/>
        <v>8.5995694911434661</v>
      </c>
      <c r="AL280" s="10"/>
      <c r="AM280" s="7"/>
      <c r="AN280" s="130"/>
      <c r="AO280" s="96"/>
      <c r="AP280" s="97"/>
      <c r="AQ280" s="7"/>
    </row>
    <row r="281" spans="1:43" ht="18" customHeight="1" thickBot="1">
      <c r="A281" s="9" t="str">
        <f t="shared" si="292"/>
        <v>ES_D6100_PRO</v>
      </c>
      <c r="B281" s="320" t="s">
        <v>9</v>
      </c>
      <c r="C281" s="320" t="s">
        <v>38</v>
      </c>
      <c r="D281" s="296">
        <v>45.5</v>
      </c>
      <c r="E281" s="296">
        <v>37.5</v>
      </c>
      <c r="F281" s="296">
        <v>28.9</v>
      </c>
      <c r="G281" s="296">
        <v>25.2</v>
      </c>
      <c r="H281" s="296">
        <v>18.7</v>
      </c>
      <c r="I281" s="296">
        <v>26.1</v>
      </c>
      <c r="J281" s="296">
        <v>23.3</v>
      </c>
      <c r="K281" s="296">
        <v>29.6</v>
      </c>
      <c r="L281" s="296">
        <v>30.6</v>
      </c>
      <c r="M281" s="296">
        <v>35.799999999999997</v>
      </c>
      <c r="N281" s="296">
        <v>38.090000000000003</v>
      </c>
      <c r="O281" s="296">
        <v>31.6</v>
      </c>
      <c r="P281" s="296">
        <v>55.58</v>
      </c>
      <c r="Q281" s="296">
        <v>50.42</v>
      </c>
      <c r="R281" s="296">
        <v>40.416000000000004</v>
      </c>
      <c r="S281" s="296">
        <v>41.51</v>
      </c>
      <c r="T281" s="296">
        <v>37.89</v>
      </c>
      <c r="U281" s="296">
        <v>32.130000000000003</v>
      </c>
      <c r="V281" s="296">
        <v>30.7</v>
      </c>
      <c r="W281" s="296">
        <v>33.799999999999997</v>
      </c>
      <c r="X281" s="296">
        <v>31</v>
      </c>
      <c r="Y281" s="324">
        <v>41</v>
      </c>
      <c r="Z281" s="324">
        <v>35</v>
      </c>
      <c r="AA281" s="324">
        <v>33.700000000000003</v>
      </c>
      <c r="AB281" s="324">
        <v>30.68</v>
      </c>
      <c r="AC281" s="296">
        <v>32.56</v>
      </c>
      <c r="AD281" s="296">
        <v>31.39</v>
      </c>
      <c r="AE281" s="324">
        <v>41.24</v>
      </c>
      <c r="AF281" s="324">
        <v>37.549999999999997</v>
      </c>
      <c r="AG281" s="324">
        <v>33.848316430020283</v>
      </c>
      <c r="AH281" s="324">
        <v>33.029528397565926</v>
      </c>
      <c r="AI281" s="324">
        <v>34.450000000000003</v>
      </c>
      <c r="AJ281" s="208">
        <f t="shared" si="290"/>
        <v>4.3006112147176756</v>
      </c>
      <c r="AK281" s="543">
        <f t="shared" si="291"/>
        <v>-1.7255692311596849</v>
      </c>
      <c r="AL281" s="10"/>
      <c r="AM281" s="7"/>
      <c r="AN281" s="130"/>
      <c r="AO281" s="96"/>
      <c r="AP281" s="97"/>
      <c r="AQ281" s="7"/>
    </row>
    <row r="282" spans="1:43" ht="18" customHeight="1" thickBot="1">
      <c r="A282" s="9" t="str">
        <f t="shared" si="292"/>
        <v>FR_D6100_PRO</v>
      </c>
      <c r="B282" s="320" t="s">
        <v>10</v>
      </c>
      <c r="C282" s="320" t="s">
        <v>39</v>
      </c>
      <c r="D282" s="296">
        <v>456</v>
      </c>
      <c r="E282" s="296">
        <v>417</v>
      </c>
      <c r="F282" s="296">
        <v>401</v>
      </c>
      <c r="G282" s="296">
        <v>379</v>
      </c>
      <c r="H282" s="296">
        <v>379</v>
      </c>
      <c r="I282" s="296">
        <v>381.03</v>
      </c>
      <c r="J282" s="296">
        <v>404.15</v>
      </c>
      <c r="K282" s="296">
        <v>383</v>
      </c>
      <c r="L282" s="296">
        <v>377</v>
      </c>
      <c r="M282" s="296">
        <v>369</v>
      </c>
      <c r="N282" s="296">
        <v>368.7</v>
      </c>
      <c r="O282" s="296">
        <v>366.1</v>
      </c>
      <c r="P282" s="296">
        <v>370.16</v>
      </c>
      <c r="Q282" s="296">
        <v>353.42</v>
      </c>
      <c r="R282" s="296">
        <v>335.25</v>
      </c>
      <c r="S282" s="296">
        <v>332.18</v>
      </c>
      <c r="T282" s="296">
        <v>325.14</v>
      </c>
      <c r="U282" s="296">
        <v>331.7</v>
      </c>
      <c r="V282" s="296">
        <v>351.78</v>
      </c>
      <c r="W282" s="296">
        <v>340.87</v>
      </c>
      <c r="X282" s="296">
        <v>341.62</v>
      </c>
      <c r="Y282" s="296">
        <v>361.85</v>
      </c>
      <c r="Z282" s="296">
        <v>354.09</v>
      </c>
      <c r="AA282" s="296">
        <v>338.07</v>
      </c>
      <c r="AB282" s="296">
        <v>364.86</v>
      </c>
      <c r="AC282" s="296">
        <v>367.82</v>
      </c>
      <c r="AD282" s="296">
        <v>363.9</v>
      </c>
      <c r="AE282" s="296">
        <v>345.56</v>
      </c>
      <c r="AF282" s="296">
        <v>353.4</v>
      </c>
      <c r="AG282" s="296">
        <v>353.97</v>
      </c>
      <c r="AH282" s="296">
        <v>355.51</v>
      </c>
      <c r="AI282" s="296">
        <v>353.1</v>
      </c>
      <c r="AJ282" s="208">
        <f t="shared" si="290"/>
        <v>-0.67789935585496064</v>
      </c>
      <c r="AK282" s="543">
        <f t="shared" si="291"/>
        <v>-0.24448523062229333</v>
      </c>
      <c r="AL282" s="10"/>
      <c r="AM282" s="7"/>
      <c r="AN282" s="130"/>
      <c r="AO282" s="96"/>
      <c r="AP282" s="97"/>
      <c r="AQ282" s="7"/>
    </row>
    <row r="283" spans="1:43" ht="18" customHeight="1" thickBot="1">
      <c r="A283" s="9" t="str">
        <f t="shared" si="292"/>
        <v>HR_D6100_PRO</v>
      </c>
      <c r="B283" s="320" t="s">
        <v>11</v>
      </c>
      <c r="C283" s="320" t="s">
        <v>40</v>
      </c>
      <c r="D283" s="296" t="s">
        <v>1249</v>
      </c>
      <c r="E283" s="296" t="s">
        <v>1249</v>
      </c>
      <c r="F283" s="296" t="s">
        <v>1249</v>
      </c>
      <c r="G283" s="296" t="s">
        <v>1249</v>
      </c>
      <c r="H283" s="296" t="s">
        <v>1249</v>
      </c>
      <c r="I283" s="296" t="s">
        <v>1249</v>
      </c>
      <c r="J283" s="296" t="s">
        <v>1249</v>
      </c>
      <c r="K283" s="296" t="s">
        <v>1249</v>
      </c>
      <c r="L283" s="296" t="s">
        <v>1249</v>
      </c>
      <c r="M283" s="296" t="s">
        <v>1249</v>
      </c>
      <c r="N283" s="296">
        <v>0.3491271820448878</v>
      </c>
      <c r="O283" s="296">
        <v>0.40184538653366586</v>
      </c>
      <c r="P283" s="296">
        <v>0.45456359102244392</v>
      </c>
      <c r="Q283" s="296">
        <v>0.50728179551122199</v>
      </c>
      <c r="R283" s="296">
        <v>0.56000000000000005</v>
      </c>
      <c r="S283" s="296">
        <v>1.01</v>
      </c>
      <c r="T283" s="296">
        <v>1.0900000000000001</v>
      </c>
      <c r="U283" s="296">
        <v>1.02</v>
      </c>
      <c r="V283" s="296">
        <v>3.42</v>
      </c>
      <c r="W283" s="296">
        <v>3.18</v>
      </c>
      <c r="X283" s="296">
        <v>3.4</v>
      </c>
      <c r="Y283" s="296">
        <v>4.0999999999999996</v>
      </c>
      <c r="Z283" s="296">
        <v>4.25</v>
      </c>
      <c r="AA283" s="296">
        <v>3.86</v>
      </c>
      <c r="AB283" s="296">
        <v>3.88</v>
      </c>
      <c r="AC283" s="324">
        <v>3.66</v>
      </c>
      <c r="AD283" s="324">
        <v>3.74</v>
      </c>
      <c r="AE283" s="324">
        <v>4.32</v>
      </c>
      <c r="AF283" s="324">
        <v>3.5</v>
      </c>
      <c r="AG283" s="324">
        <v>4.26</v>
      </c>
      <c r="AH283" s="324">
        <v>3.52</v>
      </c>
      <c r="AI283" s="324">
        <v>3.52</v>
      </c>
      <c r="AJ283" s="208"/>
      <c r="AK283" s="543"/>
      <c r="AL283" s="10"/>
      <c r="AM283" s="7"/>
      <c r="AN283" s="130"/>
      <c r="AO283" s="132"/>
      <c r="AP283" s="128"/>
      <c r="AQ283" s="7"/>
    </row>
    <row r="284" spans="1:43" ht="18" customHeight="1" thickBot="1">
      <c r="A284" s="9" t="str">
        <f t="shared" si="292"/>
        <v>IT_D6100_PRO</v>
      </c>
      <c r="B284" s="320" t="s">
        <v>12</v>
      </c>
      <c r="C284" s="320" t="s">
        <v>41</v>
      </c>
      <c r="D284" s="296">
        <v>90.7</v>
      </c>
      <c r="E284" s="296">
        <v>85.2</v>
      </c>
      <c r="F284" s="296">
        <v>78.5</v>
      </c>
      <c r="G284" s="296">
        <v>74.5</v>
      </c>
      <c r="H284" s="296">
        <v>76.599999999999994</v>
      </c>
      <c r="I284" s="296">
        <v>74.7</v>
      </c>
      <c r="J284" s="296">
        <v>77.099999999999994</v>
      </c>
      <c r="K284" s="296">
        <v>123</v>
      </c>
      <c r="L284" s="296">
        <v>103</v>
      </c>
      <c r="M284" s="296">
        <v>146.22999999999999</v>
      </c>
      <c r="N284" s="296">
        <v>132.4</v>
      </c>
      <c r="O284" s="296">
        <v>119.5</v>
      </c>
      <c r="P284" s="296">
        <v>122.95</v>
      </c>
      <c r="Q284" s="296">
        <v>123.1</v>
      </c>
      <c r="R284" s="296">
        <v>123.46</v>
      </c>
      <c r="S284" s="296">
        <v>123.53</v>
      </c>
      <c r="T284" s="296">
        <v>118.86</v>
      </c>
      <c r="U284" s="296">
        <v>114.7</v>
      </c>
      <c r="V284" s="296">
        <v>105.97</v>
      </c>
      <c r="W284" s="296">
        <v>106.75000000000001</v>
      </c>
      <c r="X284" s="296">
        <v>107.56000000000002</v>
      </c>
      <c r="Y284" s="296">
        <v>101.63</v>
      </c>
      <c r="Z284" s="296">
        <v>100.18</v>
      </c>
      <c r="AA284" s="296">
        <v>97.41</v>
      </c>
      <c r="AB284" s="296">
        <v>99.68</v>
      </c>
      <c r="AC284" s="296">
        <v>95.21</v>
      </c>
      <c r="AD284" s="296">
        <v>93.82</v>
      </c>
      <c r="AE284" s="296">
        <v>90.42</v>
      </c>
      <c r="AF284" s="296">
        <v>96.49</v>
      </c>
      <c r="AG284" s="296">
        <v>93.12</v>
      </c>
      <c r="AH284" s="296">
        <v>91.24</v>
      </c>
      <c r="AI284" s="296">
        <v>92.98</v>
      </c>
      <c r="AJ284" s="208">
        <f t="shared" si="290"/>
        <v>1.907058307759768</v>
      </c>
      <c r="AK284" s="543">
        <f t="shared" si="291"/>
        <v>-0.88559877597209624</v>
      </c>
      <c r="AL284" s="10"/>
      <c r="AM284" s="7"/>
      <c r="AN284" s="130"/>
      <c r="AO284" s="96"/>
      <c r="AP284" s="97"/>
      <c r="AQ284" s="7"/>
    </row>
    <row r="285" spans="1:43" ht="18" customHeight="1" thickBot="1">
      <c r="A285" s="9" t="str">
        <f t="shared" si="292"/>
        <v>CY_D6100_PRO</v>
      </c>
      <c r="B285" s="320" t="s">
        <v>13</v>
      </c>
      <c r="C285" s="320" t="s">
        <v>42</v>
      </c>
      <c r="D285" s="296" t="s">
        <v>1249</v>
      </c>
      <c r="E285" s="296" t="s">
        <v>1249</v>
      </c>
      <c r="F285" s="296" t="s">
        <v>1249</v>
      </c>
      <c r="G285" s="296" t="s">
        <v>1249</v>
      </c>
      <c r="H285" s="296" t="s">
        <v>1249</v>
      </c>
      <c r="I285" s="296" t="s">
        <v>1249</v>
      </c>
      <c r="J285" s="296" t="s">
        <v>1249</v>
      </c>
      <c r="K285" s="296" t="s">
        <v>1249</v>
      </c>
      <c r="L285" s="296" t="s">
        <v>1249</v>
      </c>
      <c r="M285" s="296" t="s">
        <v>1249</v>
      </c>
      <c r="N285" s="296">
        <v>0</v>
      </c>
      <c r="O285" s="296">
        <v>0</v>
      </c>
      <c r="P285" s="296">
        <v>0</v>
      </c>
      <c r="Q285" s="296">
        <v>0</v>
      </c>
      <c r="R285" s="296">
        <v>0.37</v>
      </c>
      <c r="S285" s="296">
        <v>0.5</v>
      </c>
      <c r="T285" s="296">
        <v>0.45</v>
      </c>
      <c r="U285" s="296">
        <v>0.45</v>
      </c>
      <c r="V285" s="296">
        <v>0.22</v>
      </c>
      <c r="W285" s="296">
        <v>0.04</v>
      </c>
      <c r="X285" s="296">
        <v>0.01</v>
      </c>
      <c r="Y285" s="296">
        <v>0.01</v>
      </c>
      <c r="Z285" s="296">
        <v>0.02</v>
      </c>
      <c r="AA285" s="296">
        <v>0.01</v>
      </c>
      <c r="AB285" s="296">
        <v>0.02</v>
      </c>
      <c r="AC285" s="296">
        <v>0.03</v>
      </c>
      <c r="AD285" s="296">
        <v>0.03</v>
      </c>
      <c r="AE285" s="296">
        <v>0.03</v>
      </c>
      <c r="AF285" s="296">
        <v>7.0000000000000007E-2</v>
      </c>
      <c r="AG285" s="296">
        <v>0.04</v>
      </c>
      <c r="AH285" s="296">
        <v>0.04</v>
      </c>
      <c r="AI285" s="296">
        <v>0.04</v>
      </c>
      <c r="AJ285" s="208">
        <f t="shared" si="290"/>
        <v>0</v>
      </c>
      <c r="AK285" s="543">
        <f t="shared" si="291"/>
        <v>14.869835499703509</v>
      </c>
      <c r="AL285" s="10"/>
      <c r="AM285" s="7"/>
      <c r="AN285" s="130"/>
      <c r="AO285" s="96"/>
      <c r="AP285" s="97"/>
      <c r="AQ285" s="7"/>
    </row>
    <row r="286" spans="1:43" ht="18" customHeight="1" thickBot="1">
      <c r="A286" s="9" t="str">
        <f t="shared" si="292"/>
        <v>LV_D6100_PRO</v>
      </c>
      <c r="B286" s="320" t="s">
        <v>14</v>
      </c>
      <c r="C286" s="320" t="s">
        <v>43</v>
      </c>
      <c r="D286" s="296" t="s">
        <v>1249</v>
      </c>
      <c r="E286" s="296" t="s">
        <v>1249</v>
      </c>
      <c r="F286" s="296" t="s">
        <v>1249</v>
      </c>
      <c r="G286" s="296" t="s">
        <v>1249</v>
      </c>
      <c r="H286" s="296" t="s">
        <v>1249</v>
      </c>
      <c r="I286" s="296" t="s">
        <v>1249</v>
      </c>
      <c r="J286" s="296" t="s">
        <v>1249</v>
      </c>
      <c r="K286" s="296" t="s">
        <v>1249</v>
      </c>
      <c r="L286" s="296" t="s">
        <v>1249</v>
      </c>
      <c r="M286" s="296">
        <v>7.6</v>
      </c>
      <c r="N286" s="296">
        <v>7.4</v>
      </c>
      <c r="O286" s="296">
        <v>7.3</v>
      </c>
      <c r="P286" s="296">
        <v>5.8</v>
      </c>
      <c r="Q286" s="296">
        <v>6.6</v>
      </c>
      <c r="R286" s="296">
        <v>4.6900000000000004</v>
      </c>
      <c r="S286" s="296">
        <v>5.39</v>
      </c>
      <c r="T286" s="296">
        <v>5.25</v>
      </c>
      <c r="U286" s="296">
        <v>5.88</v>
      </c>
      <c r="V286" s="296">
        <v>4.03</v>
      </c>
      <c r="W286" s="296">
        <v>4.34</v>
      </c>
      <c r="X286" s="296">
        <v>5.18</v>
      </c>
      <c r="Y286" s="296">
        <v>4.34</v>
      </c>
      <c r="Z286" s="296">
        <v>4.9000000000000004</v>
      </c>
      <c r="AA286" s="296">
        <v>5.52</v>
      </c>
      <c r="AB286" s="296">
        <v>6.93</v>
      </c>
      <c r="AC286" s="324">
        <v>6.27</v>
      </c>
      <c r="AD286" s="324">
        <v>6.99</v>
      </c>
      <c r="AE286" s="296">
        <v>4.4800000000000004</v>
      </c>
      <c r="AF286" s="296">
        <v>3.12</v>
      </c>
      <c r="AG286" s="296">
        <v>3.21</v>
      </c>
      <c r="AH286" s="296">
        <v>3.33</v>
      </c>
      <c r="AI286" s="296">
        <v>3.08</v>
      </c>
      <c r="AJ286" s="208">
        <f t="shared" si="290"/>
        <v>-7.5075075075075048</v>
      </c>
      <c r="AK286" s="543">
        <f t="shared" si="291"/>
        <v>-3.3713084710940922</v>
      </c>
      <c r="AL286" s="10"/>
      <c r="AM286" s="7"/>
      <c r="AN286" s="130"/>
      <c r="AO286" s="133"/>
      <c r="AP286" s="122"/>
      <c r="AQ286" s="7"/>
    </row>
    <row r="287" spans="1:43" ht="18" customHeight="1" thickBot="1">
      <c r="A287" s="9" t="str">
        <f t="shared" si="292"/>
        <v>LT_D6100_PRO</v>
      </c>
      <c r="B287" s="320" t="s">
        <v>15</v>
      </c>
      <c r="C287" s="320" t="s">
        <v>44</v>
      </c>
      <c r="D287" s="296" t="s">
        <v>1249</v>
      </c>
      <c r="E287" s="296" t="s">
        <v>1249</v>
      </c>
      <c r="F287" s="296" t="s">
        <v>1249</v>
      </c>
      <c r="G287" s="296" t="s">
        <v>1249</v>
      </c>
      <c r="H287" s="296" t="s">
        <v>1249</v>
      </c>
      <c r="I287" s="296" t="s">
        <v>1249</v>
      </c>
      <c r="J287" s="296" t="s">
        <v>1249</v>
      </c>
      <c r="K287" s="296" t="s">
        <v>1249</v>
      </c>
      <c r="L287" s="296">
        <v>35.9</v>
      </c>
      <c r="M287" s="296">
        <v>26.3</v>
      </c>
      <c r="N287" s="296">
        <v>19.399999999999999</v>
      </c>
      <c r="O287" s="296">
        <v>18.3</v>
      </c>
      <c r="P287" s="296">
        <v>9</v>
      </c>
      <c r="Q287" s="296">
        <v>9.1</v>
      </c>
      <c r="R287" s="296">
        <v>6.8</v>
      </c>
      <c r="S287" s="296">
        <v>8.43</v>
      </c>
      <c r="T287" s="296">
        <v>11.78</v>
      </c>
      <c r="U287" s="296">
        <v>11.91</v>
      </c>
      <c r="V287" s="296">
        <v>8.5500000000000007</v>
      </c>
      <c r="W287" s="296">
        <v>11.6</v>
      </c>
      <c r="X287" s="296">
        <v>8.11</v>
      </c>
      <c r="Y287" s="296">
        <v>8.4499999999999993</v>
      </c>
      <c r="Z287" s="296">
        <v>10.5</v>
      </c>
      <c r="AA287" s="296">
        <v>11.26</v>
      </c>
      <c r="AB287" s="296">
        <v>16</v>
      </c>
      <c r="AC287" s="324">
        <v>13.6</v>
      </c>
      <c r="AD287" s="296">
        <v>16.62</v>
      </c>
      <c r="AE287" s="296">
        <v>13.93</v>
      </c>
      <c r="AF287" s="296">
        <v>13.4</v>
      </c>
      <c r="AG287" s="296">
        <v>13.28</v>
      </c>
      <c r="AH287" s="296">
        <v>14.34</v>
      </c>
      <c r="AI287" s="296">
        <v>10.18</v>
      </c>
      <c r="AJ287" s="208">
        <f t="shared" si="290"/>
        <v>-29.009762900976288</v>
      </c>
      <c r="AK287" s="543">
        <f t="shared" si="291"/>
        <v>1.880040023786389</v>
      </c>
      <c r="AL287" s="10"/>
      <c r="AM287" s="7"/>
      <c r="AN287" s="130"/>
      <c r="AO287" s="96"/>
      <c r="AP287" s="97"/>
      <c r="AQ287" s="7"/>
    </row>
    <row r="288" spans="1:43" ht="18" customHeight="1" thickBot="1">
      <c r="A288" s="9" t="str">
        <f t="shared" si="292"/>
        <v>LU_D6100_PRO</v>
      </c>
      <c r="B288" s="320" t="s">
        <v>16</v>
      </c>
      <c r="C288" s="320" t="s">
        <v>45</v>
      </c>
      <c r="D288" s="314" t="s">
        <v>901</v>
      </c>
      <c r="E288" s="314" t="s">
        <v>901</v>
      </c>
      <c r="F288" s="314" t="s">
        <v>901</v>
      </c>
      <c r="G288" s="314" t="s">
        <v>901</v>
      </c>
      <c r="H288" s="314" t="s">
        <v>901</v>
      </c>
      <c r="I288" s="314" t="s">
        <v>901</v>
      </c>
      <c r="J288" s="314" t="s">
        <v>901</v>
      </c>
      <c r="K288" s="314" t="s">
        <v>901</v>
      </c>
      <c r="L288" s="314" t="s">
        <v>901</v>
      </c>
      <c r="M288" s="314" t="s">
        <v>901</v>
      </c>
      <c r="N288" s="314" t="s">
        <v>901</v>
      </c>
      <c r="O288" s="314" t="s">
        <v>901</v>
      </c>
      <c r="P288" s="314" t="s">
        <v>901</v>
      </c>
      <c r="Q288" s="314" t="s">
        <v>901</v>
      </c>
      <c r="R288" s="314" t="s">
        <v>901</v>
      </c>
      <c r="S288" s="314" t="s">
        <v>901</v>
      </c>
      <c r="T288" s="314" t="s">
        <v>901</v>
      </c>
      <c r="U288" s="314" t="s">
        <v>901</v>
      </c>
      <c r="V288" s="314" t="s">
        <v>901</v>
      </c>
      <c r="W288" s="314" t="s">
        <v>901</v>
      </c>
      <c r="X288" s="314" t="s">
        <v>901</v>
      </c>
      <c r="Y288" s="314" t="s">
        <v>901</v>
      </c>
      <c r="Z288" s="314" t="s">
        <v>901</v>
      </c>
      <c r="AA288" s="314" t="s">
        <v>901</v>
      </c>
      <c r="AB288" s="314" t="s">
        <v>901</v>
      </c>
      <c r="AC288" s="314" t="s">
        <v>901</v>
      </c>
      <c r="AD288" s="314" t="s">
        <v>901</v>
      </c>
      <c r="AE288" s="314" t="s">
        <v>901</v>
      </c>
      <c r="AF288" s="314" t="s">
        <v>901</v>
      </c>
      <c r="AG288" s="314" t="s">
        <v>901</v>
      </c>
      <c r="AH288" s="314" t="s">
        <v>901</v>
      </c>
      <c r="AI288" s="314" t="s">
        <v>901</v>
      </c>
      <c r="AJ288" s="208"/>
      <c r="AK288" s="543"/>
      <c r="AL288" s="10"/>
      <c r="AM288" s="7"/>
      <c r="AN288" s="130"/>
      <c r="AO288" s="96"/>
      <c r="AP288" s="97"/>
      <c r="AQ288" s="7"/>
    </row>
    <row r="289" spans="1:43" ht="18" customHeight="1" thickBot="1">
      <c r="A289" s="9" t="str">
        <f t="shared" si="292"/>
        <v>HU_D6100_PRO</v>
      </c>
      <c r="B289" s="320" t="s">
        <v>17</v>
      </c>
      <c r="C289" s="320" t="s">
        <v>46</v>
      </c>
      <c r="D289" s="296" t="s">
        <v>1249</v>
      </c>
      <c r="E289" s="296" t="s">
        <v>1249</v>
      </c>
      <c r="F289" s="296" t="s">
        <v>1249</v>
      </c>
      <c r="G289" s="296" t="s">
        <v>1249</v>
      </c>
      <c r="H289" s="296" t="s">
        <v>1249</v>
      </c>
      <c r="I289" s="296" t="s">
        <v>1249</v>
      </c>
      <c r="J289" s="296" t="s">
        <v>1249</v>
      </c>
      <c r="K289" s="296" t="s">
        <v>1249</v>
      </c>
      <c r="L289" s="296" t="s">
        <v>1249</v>
      </c>
      <c r="M289" s="296" t="s">
        <v>1249</v>
      </c>
      <c r="N289" s="296">
        <v>8.946721542054874</v>
      </c>
      <c r="O289" s="296">
        <v>8.8944473875584968</v>
      </c>
      <c r="P289" s="296">
        <v>14.82</v>
      </c>
      <c r="Q289" s="296">
        <v>8.39</v>
      </c>
      <c r="R289" s="296">
        <v>4.76</v>
      </c>
      <c r="S289" s="296">
        <v>4.01</v>
      </c>
      <c r="T289" s="296">
        <v>2.83</v>
      </c>
      <c r="U289" s="296">
        <v>3.58</v>
      </c>
      <c r="V289" s="296">
        <v>4.42</v>
      </c>
      <c r="W289" s="296">
        <v>4.58</v>
      </c>
      <c r="X289" s="296">
        <v>4.47</v>
      </c>
      <c r="Y289" s="296">
        <v>3.95</v>
      </c>
      <c r="Z289" s="296">
        <v>3.58</v>
      </c>
      <c r="AA289" s="296">
        <v>4.3099999999999996</v>
      </c>
      <c r="AB289" s="296">
        <v>4.3099999999999996</v>
      </c>
      <c r="AC289" s="296">
        <v>4.5599999999999996</v>
      </c>
      <c r="AD289" s="324">
        <v>5.62</v>
      </c>
      <c r="AE289" s="296">
        <v>5.81</v>
      </c>
      <c r="AF289" s="296">
        <v>6.36</v>
      </c>
      <c r="AG289" s="296">
        <v>5.82</v>
      </c>
      <c r="AH289" s="296">
        <v>5.69</v>
      </c>
      <c r="AI289" s="296">
        <v>5.98</v>
      </c>
      <c r="AJ289" s="208">
        <f t="shared" ref="AJ289:AJ299" si="293">+(AI289/AH289-1)*100</f>
        <v>5.0966608084358489</v>
      </c>
      <c r="AK289" s="543">
        <f t="shared" ref="AK289:AK299" si="294">100*((POWER(AI289/Y289,1/($AF$5-$V$5)))-1)</f>
        <v>4.2342411155340987</v>
      </c>
      <c r="AL289" s="10"/>
      <c r="AM289" s="7"/>
      <c r="AN289" s="130"/>
      <c r="AO289" s="124"/>
      <c r="AP289" s="124"/>
      <c r="AQ289" s="7"/>
    </row>
    <row r="290" spans="1:43" ht="18" customHeight="1" thickBot="1">
      <c r="A290" s="9" t="str">
        <f t="shared" si="292"/>
        <v>MT_D6100_PRO</v>
      </c>
      <c r="B290" s="320" t="s">
        <v>18</v>
      </c>
      <c r="C290" s="320" t="s">
        <v>47</v>
      </c>
      <c r="D290" s="296" t="s">
        <v>1249</v>
      </c>
      <c r="E290" s="296" t="s">
        <v>1249</v>
      </c>
      <c r="F290" s="296" t="s">
        <v>1249</v>
      </c>
      <c r="G290" s="296" t="s">
        <v>1249</v>
      </c>
      <c r="H290" s="296" t="s">
        <v>1249</v>
      </c>
      <c r="I290" s="296" t="s">
        <v>1249</v>
      </c>
      <c r="J290" s="296" t="s">
        <v>1249</v>
      </c>
      <c r="K290" s="296" t="s">
        <v>1249</v>
      </c>
      <c r="L290" s="296" t="s">
        <v>1249</v>
      </c>
      <c r="M290" s="296">
        <v>0</v>
      </c>
      <c r="N290" s="296">
        <v>0</v>
      </c>
      <c r="O290" s="296">
        <v>0</v>
      </c>
      <c r="P290" s="296">
        <v>0</v>
      </c>
      <c r="Q290" s="296">
        <v>0</v>
      </c>
      <c r="R290" s="296">
        <v>0</v>
      </c>
      <c r="S290" s="296">
        <v>0</v>
      </c>
      <c r="T290" s="296">
        <v>0</v>
      </c>
      <c r="U290" s="296">
        <v>0</v>
      </c>
      <c r="V290" s="296">
        <v>0</v>
      </c>
      <c r="W290" s="296">
        <v>0</v>
      </c>
      <c r="X290" s="296">
        <v>0</v>
      </c>
      <c r="Y290" s="296">
        <v>0</v>
      </c>
      <c r="Z290" s="296">
        <v>0</v>
      </c>
      <c r="AA290" s="296">
        <v>0</v>
      </c>
      <c r="AB290" s="296">
        <v>0</v>
      </c>
      <c r="AC290" s="324">
        <v>0</v>
      </c>
      <c r="AD290" s="324">
        <v>0</v>
      </c>
      <c r="AE290" s="324">
        <v>0</v>
      </c>
      <c r="AF290" s="324">
        <v>0</v>
      </c>
      <c r="AG290" s="324">
        <v>0</v>
      </c>
      <c r="AH290" s="324">
        <v>0</v>
      </c>
      <c r="AI290" s="324">
        <v>0</v>
      </c>
      <c r="AJ290" s="208"/>
      <c r="AK290" s="543"/>
      <c r="AL290" s="10"/>
      <c r="AM290" s="7"/>
      <c r="AN290" s="131"/>
      <c r="AO290" s="96"/>
      <c r="AP290" s="97"/>
      <c r="AQ290" s="7"/>
    </row>
    <row r="291" spans="1:43" ht="18" customHeight="1" thickBot="1">
      <c r="A291" s="9" t="str">
        <f t="shared" si="292"/>
        <v>NL_D6100_PRO</v>
      </c>
      <c r="B291" s="320" t="s">
        <v>19</v>
      </c>
      <c r="C291" s="320" t="s">
        <v>48</v>
      </c>
      <c r="D291" s="296">
        <v>178</v>
      </c>
      <c r="E291" s="296">
        <v>163</v>
      </c>
      <c r="F291" s="296">
        <v>149</v>
      </c>
      <c r="G291" s="296">
        <v>147</v>
      </c>
      <c r="H291" s="296">
        <v>129</v>
      </c>
      <c r="I291" s="296" t="s">
        <v>1249</v>
      </c>
      <c r="J291" s="296" t="s">
        <v>1249</v>
      </c>
      <c r="K291" s="296" t="s">
        <v>1249</v>
      </c>
      <c r="L291" s="296" t="s">
        <v>1249</v>
      </c>
      <c r="M291" s="296" t="s">
        <v>1249</v>
      </c>
      <c r="N291" s="296">
        <v>108.86777568170123</v>
      </c>
      <c r="O291" s="296">
        <v>130.44</v>
      </c>
      <c r="P291" s="296">
        <v>119.36</v>
      </c>
      <c r="Q291" s="296">
        <v>116.42</v>
      </c>
      <c r="R291" s="296">
        <v>101</v>
      </c>
      <c r="S291" s="296">
        <v>102.97</v>
      </c>
      <c r="T291" s="296">
        <v>125.15</v>
      </c>
      <c r="U291" s="296">
        <v>129.22</v>
      </c>
      <c r="V291" s="296">
        <v>124.31</v>
      </c>
      <c r="W291" s="296">
        <v>112.95193402968664</v>
      </c>
      <c r="X291" s="296">
        <v>123.98880318856514</v>
      </c>
      <c r="Y291" s="296">
        <v>127.58347388675097</v>
      </c>
      <c r="Z291" s="296">
        <v>133.19999999999999</v>
      </c>
      <c r="AA291" s="296">
        <v>133.19999999999999</v>
      </c>
      <c r="AB291" s="296">
        <v>140.5</v>
      </c>
      <c r="AC291" s="324">
        <v>147.5</v>
      </c>
      <c r="AD291" s="324">
        <v>161.30000000000001</v>
      </c>
      <c r="AE291" s="324">
        <v>148.9</v>
      </c>
      <c r="AF291" s="324">
        <v>153.80000000000001</v>
      </c>
      <c r="AG291" s="324">
        <v>137.80000000000001</v>
      </c>
      <c r="AH291" s="324">
        <v>131.80000000000001</v>
      </c>
      <c r="AI291" s="324">
        <v>135.94651685393259</v>
      </c>
      <c r="AJ291" s="208">
        <f t="shared" si="293"/>
        <v>3.1460674157303359</v>
      </c>
      <c r="AK291" s="543">
        <f t="shared" si="294"/>
        <v>0.63692683135665451</v>
      </c>
      <c r="AL291" s="10"/>
      <c r="AM291" s="7"/>
      <c r="AN291" s="131"/>
      <c r="AO291" s="96"/>
      <c r="AP291" s="97"/>
      <c r="AQ291" s="7"/>
    </row>
    <row r="292" spans="1:43" ht="18" customHeight="1" thickBot="1">
      <c r="A292" s="9" t="str">
        <f t="shared" si="292"/>
        <v>AT_D6100_PRO</v>
      </c>
      <c r="B292" s="320" t="s">
        <v>20</v>
      </c>
      <c r="C292" s="320" t="s">
        <v>49</v>
      </c>
      <c r="D292" s="296">
        <v>35</v>
      </c>
      <c r="E292" s="296">
        <v>36</v>
      </c>
      <c r="F292" s="296">
        <v>37</v>
      </c>
      <c r="G292" s="296">
        <v>37</v>
      </c>
      <c r="H292" s="296">
        <v>37</v>
      </c>
      <c r="I292" s="296">
        <v>37</v>
      </c>
      <c r="J292" s="296">
        <v>40</v>
      </c>
      <c r="K292" s="296">
        <v>39</v>
      </c>
      <c r="L292" s="296">
        <v>36</v>
      </c>
      <c r="M292" s="296">
        <v>31.7</v>
      </c>
      <c r="N292" s="296">
        <v>33.700000000000003</v>
      </c>
      <c r="O292" s="296">
        <v>33.840000000000003</v>
      </c>
      <c r="P292" s="296">
        <v>30.14</v>
      </c>
      <c r="Q292" s="296">
        <v>29.13</v>
      </c>
      <c r="R292" s="296">
        <v>28.58</v>
      </c>
      <c r="S292" s="296">
        <v>27.66</v>
      </c>
      <c r="T292" s="296">
        <v>29.5</v>
      </c>
      <c r="U292" s="296">
        <v>31.15</v>
      </c>
      <c r="V292" s="296">
        <v>29.85</v>
      </c>
      <c r="W292" s="296">
        <v>29.31</v>
      </c>
      <c r="X292" s="296">
        <v>29.4</v>
      </c>
      <c r="Y292" s="296">
        <v>31.28</v>
      </c>
      <c r="Z292" s="296">
        <v>31.852927621861152</v>
      </c>
      <c r="AA292" s="296">
        <v>31.030499261447559</v>
      </c>
      <c r="AB292" s="296">
        <v>32.39</v>
      </c>
      <c r="AC292" s="296">
        <v>32.5</v>
      </c>
      <c r="AD292" s="296">
        <v>33.119999999999997</v>
      </c>
      <c r="AE292" s="296">
        <v>35.24</v>
      </c>
      <c r="AF292" s="296">
        <v>35.770000000000003</v>
      </c>
      <c r="AG292" s="296">
        <v>33.47</v>
      </c>
      <c r="AH292" s="296">
        <v>35.700000000000003</v>
      </c>
      <c r="AI292" s="296">
        <v>35.67</v>
      </c>
      <c r="AJ292" s="208">
        <f t="shared" si="293"/>
        <v>-8.4033613445377853E-2</v>
      </c>
      <c r="AK292" s="543">
        <f t="shared" si="294"/>
        <v>1.3219726409770871</v>
      </c>
      <c r="AL292" s="10"/>
      <c r="AM292" s="7"/>
      <c r="AN292" s="130"/>
      <c r="AO292" s="96"/>
      <c r="AP292" s="97"/>
      <c r="AQ292" s="7"/>
    </row>
    <row r="293" spans="1:43" ht="18" customHeight="1" thickBot="1">
      <c r="A293" s="9" t="str">
        <f t="shared" si="292"/>
        <v>PL_D6100_PRO</v>
      </c>
      <c r="B293" s="320" t="s">
        <v>21</v>
      </c>
      <c r="C293" s="320" t="s">
        <v>50</v>
      </c>
      <c r="D293" s="296" t="s">
        <v>1249</v>
      </c>
      <c r="E293" s="296" t="s">
        <v>1249</v>
      </c>
      <c r="F293" s="296" t="s">
        <v>1249</v>
      </c>
      <c r="G293" s="296" t="s">
        <v>1249</v>
      </c>
      <c r="H293" s="296" t="s">
        <v>1249</v>
      </c>
      <c r="I293" s="296" t="s">
        <v>1249</v>
      </c>
      <c r="J293" s="296" t="s">
        <v>1249</v>
      </c>
      <c r="K293" s="296" t="s">
        <v>1249</v>
      </c>
      <c r="L293" s="296" t="s">
        <v>1249</v>
      </c>
      <c r="M293" s="296" t="s">
        <v>1249</v>
      </c>
      <c r="N293" s="296">
        <v>137.03956290438535</v>
      </c>
      <c r="O293" s="296">
        <v>123.53987815942968</v>
      </c>
      <c r="P293" s="296">
        <v>120.72326282457252</v>
      </c>
      <c r="Q293" s="296">
        <v>126.23975629139073</v>
      </c>
      <c r="R293" s="296">
        <v>116.86</v>
      </c>
      <c r="S293" s="296">
        <v>128.11000000000001</v>
      </c>
      <c r="T293" s="296">
        <v>119.97</v>
      </c>
      <c r="U293" s="296">
        <v>124.32</v>
      </c>
      <c r="V293" s="296">
        <v>110.96</v>
      </c>
      <c r="W293" s="296">
        <v>120.28</v>
      </c>
      <c r="X293" s="296">
        <v>119.48</v>
      </c>
      <c r="Y293" s="296">
        <v>122.32</v>
      </c>
      <c r="Z293" s="296">
        <v>146.29</v>
      </c>
      <c r="AA293" s="296">
        <v>143</v>
      </c>
      <c r="AB293" s="296">
        <v>147.81</v>
      </c>
      <c r="AC293" s="296">
        <v>170.05</v>
      </c>
      <c r="AD293" s="296">
        <v>186.12</v>
      </c>
      <c r="AE293" s="296">
        <v>196.58</v>
      </c>
      <c r="AF293" s="296">
        <v>207.87</v>
      </c>
      <c r="AG293" s="296">
        <v>209.32</v>
      </c>
      <c r="AH293" s="296">
        <v>229.52</v>
      </c>
      <c r="AI293" s="296">
        <v>216.66</v>
      </c>
      <c r="AJ293" s="208">
        <f t="shared" si="293"/>
        <v>-5.6029975601254893</v>
      </c>
      <c r="AK293" s="543">
        <f t="shared" si="294"/>
        <v>5.8834605239977966</v>
      </c>
      <c r="AL293" s="10"/>
      <c r="AM293" s="7"/>
      <c r="AN293" s="130"/>
      <c r="AO293" s="124"/>
      <c r="AP293" s="122"/>
      <c r="AQ293" s="7"/>
    </row>
    <row r="294" spans="1:43" ht="18" customHeight="1" thickBot="1">
      <c r="A294" s="9" t="str">
        <f t="shared" si="292"/>
        <v>PT_D6100_PRO</v>
      </c>
      <c r="B294" s="320" t="s">
        <v>22</v>
      </c>
      <c r="C294" s="320" t="s">
        <v>51</v>
      </c>
      <c r="D294" s="296">
        <v>15.45</v>
      </c>
      <c r="E294" s="296">
        <v>15.86</v>
      </c>
      <c r="F294" s="296">
        <v>16.579999999999998</v>
      </c>
      <c r="G294" s="296">
        <v>16.71</v>
      </c>
      <c r="H294" s="296">
        <v>16.920000000000002</v>
      </c>
      <c r="I294" s="296">
        <v>19.38</v>
      </c>
      <c r="J294" s="296">
        <v>19.27</v>
      </c>
      <c r="K294" s="296">
        <v>21.2</v>
      </c>
      <c r="L294" s="296">
        <v>19.600000000000001</v>
      </c>
      <c r="M294" s="296">
        <v>24.7</v>
      </c>
      <c r="N294" s="296">
        <v>24.6</v>
      </c>
      <c r="O294" s="296">
        <v>24.52</v>
      </c>
      <c r="P294" s="296">
        <v>27.44</v>
      </c>
      <c r="Q294" s="296">
        <v>26.25</v>
      </c>
      <c r="R294" s="296">
        <v>25.98</v>
      </c>
      <c r="S294" s="296">
        <v>26.97</v>
      </c>
      <c r="T294" s="296">
        <v>28.69</v>
      </c>
      <c r="U294" s="296">
        <v>27.7</v>
      </c>
      <c r="V294" s="296">
        <v>30.36</v>
      </c>
      <c r="W294" s="296">
        <v>29.26</v>
      </c>
      <c r="X294" s="296">
        <v>27.18</v>
      </c>
      <c r="Y294" s="296">
        <v>27.67</v>
      </c>
      <c r="Z294" s="296">
        <v>28.45</v>
      </c>
      <c r="AA294" s="296">
        <v>25.73</v>
      </c>
      <c r="AB294" s="296">
        <v>28.11</v>
      </c>
      <c r="AC294" s="324">
        <v>32.29</v>
      </c>
      <c r="AD294" s="324">
        <v>30.78</v>
      </c>
      <c r="AE294" s="324">
        <v>32.04</v>
      </c>
      <c r="AF294" s="324">
        <v>31.08</v>
      </c>
      <c r="AG294" s="324">
        <v>30.45</v>
      </c>
      <c r="AH294" s="324">
        <v>31.82</v>
      </c>
      <c r="AI294" s="324">
        <v>31.49</v>
      </c>
      <c r="AJ294" s="208">
        <f t="shared" si="293"/>
        <v>-1.0370835952231316</v>
      </c>
      <c r="AK294" s="543">
        <f t="shared" si="294"/>
        <v>1.3016105678137491</v>
      </c>
      <c r="AL294" s="10"/>
      <c r="AM294" s="7"/>
      <c r="AN294" s="131"/>
      <c r="AO294" s="96"/>
      <c r="AP294" s="97"/>
      <c r="AQ294" s="7"/>
    </row>
    <row r="295" spans="1:43" ht="18" customHeight="1" thickBot="1">
      <c r="A295" s="9" t="str">
        <f t="shared" si="292"/>
        <v>RO_D6100_PRO</v>
      </c>
      <c r="B295" s="320" t="s">
        <v>23</v>
      </c>
      <c r="C295" s="320" t="s">
        <v>52</v>
      </c>
      <c r="D295" s="296" t="s">
        <v>1249</v>
      </c>
      <c r="E295" s="296" t="s">
        <v>1249</v>
      </c>
      <c r="F295" s="296" t="s">
        <v>1249</v>
      </c>
      <c r="G295" s="296" t="s">
        <v>1249</v>
      </c>
      <c r="H295" s="296" t="s">
        <v>1249</v>
      </c>
      <c r="I295" s="296" t="s">
        <v>1249</v>
      </c>
      <c r="J295" s="296" t="s">
        <v>1249</v>
      </c>
      <c r="K295" s="296" t="s">
        <v>1249</v>
      </c>
      <c r="L295" s="296" t="s">
        <v>1249</v>
      </c>
      <c r="M295" s="296" t="s">
        <v>1249</v>
      </c>
      <c r="N295" s="296">
        <v>5.9</v>
      </c>
      <c r="O295" s="296">
        <v>6.3</v>
      </c>
      <c r="P295" s="296">
        <v>5.82</v>
      </c>
      <c r="Q295" s="296">
        <v>5.19</v>
      </c>
      <c r="R295" s="296">
        <v>6.3</v>
      </c>
      <c r="S295" s="296">
        <v>11.78</v>
      </c>
      <c r="T295" s="296">
        <v>7.49</v>
      </c>
      <c r="U295" s="296">
        <v>8.23</v>
      </c>
      <c r="V295" s="296">
        <v>9.1999999999999993</v>
      </c>
      <c r="W295" s="296">
        <v>10.49</v>
      </c>
      <c r="X295" s="296">
        <v>9.75</v>
      </c>
      <c r="Y295" s="296">
        <v>9.4499999999999993</v>
      </c>
      <c r="Z295" s="296">
        <v>9.2899999999999991</v>
      </c>
      <c r="AA295" s="296">
        <v>9.8000000000000007</v>
      </c>
      <c r="AB295" s="296">
        <v>10.59</v>
      </c>
      <c r="AC295" s="324">
        <v>11.2</v>
      </c>
      <c r="AD295" s="324">
        <v>11.93</v>
      </c>
      <c r="AE295" s="324">
        <v>12.11</v>
      </c>
      <c r="AF295" s="324">
        <v>10.87</v>
      </c>
      <c r="AG295" s="324">
        <v>2.6</v>
      </c>
      <c r="AH295" s="324">
        <v>2.89</v>
      </c>
      <c r="AI295" s="324">
        <v>2.78</v>
      </c>
      <c r="AJ295" s="208">
        <f t="shared" si="293"/>
        <v>-3.8062283737024361</v>
      </c>
      <c r="AK295" s="543">
        <f t="shared" si="294"/>
        <v>-11.516702569107229</v>
      </c>
      <c r="AL295" s="10"/>
      <c r="AM295" s="7"/>
      <c r="AN295" s="131"/>
      <c r="AO295" s="96"/>
      <c r="AP295" s="97"/>
      <c r="AQ295" s="7"/>
    </row>
    <row r="296" spans="1:43" ht="18" customHeight="1" thickBot="1">
      <c r="A296" s="9" t="str">
        <f t="shared" si="292"/>
        <v>SI_D6100_PRO</v>
      </c>
      <c r="B296" s="320" t="s">
        <v>24</v>
      </c>
      <c r="C296" s="320" t="s">
        <v>53</v>
      </c>
      <c r="D296" s="296">
        <v>1.9362139917695471</v>
      </c>
      <c r="E296" s="296">
        <v>1.9604938271604937</v>
      </c>
      <c r="F296" s="296">
        <v>1.8703703703703702</v>
      </c>
      <c r="G296" s="296">
        <v>1.9777777777777779</v>
      </c>
      <c r="H296" s="296">
        <v>2.0333333333333332</v>
      </c>
      <c r="I296" s="296">
        <v>1.6</v>
      </c>
      <c r="J296" s="296">
        <v>2.2999999999999998</v>
      </c>
      <c r="K296" s="296">
        <v>2.2000000000000002</v>
      </c>
      <c r="L296" s="296">
        <v>3.5</v>
      </c>
      <c r="M296" s="296">
        <v>4.3</v>
      </c>
      <c r="N296" s="296">
        <v>3.1</v>
      </c>
      <c r="O296" s="296">
        <v>4</v>
      </c>
      <c r="P296" s="296">
        <v>4.2</v>
      </c>
      <c r="Q296" s="296">
        <v>3.56</v>
      </c>
      <c r="R296" s="296">
        <v>3.05</v>
      </c>
      <c r="S296" s="296">
        <v>2.6799999999999997</v>
      </c>
      <c r="T296" s="296">
        <v>2.92</v>
      </c>
      <c r="U296" s="296">
        <v>2.54</v>
      </c>
      <c r="V296" s="296">
        <v>2.31</v>
      </c>
      <c r="W296" s="296">
        <v>2.2799999999999998</v>
      </c>
      <c r="X296" s="296">
        <v>2.64</v>
      </c>
      <c r="Y296" s="296">
        <v>2.67</v>
      </c>
      <c r="Z296" s="296">
        <v>2.59</v>
      </c>
      <c r="AA296" s="296">
        <v>2.29</v>
      </c>
      <c r="AB296" s="296">
        <v>2.3199999999999998</v>
      </c>
      <c r="AC296" s="324">
        <v>2.2599999999999998</v>
      </c>
      <c r="AD296" s="324">
        <v>1.37</v>
      </c>
      <c r="AE296" s="324">
        <v>1.7400000000000002</v>
      </c>
      <c r="AF296" s="324">
        <v>2.63</v>
      </c>
      <c r="AG296" s="324">
        <v>2.54</v>
      </c>
      <c r="AH296" s="324">
        <v>2.63</v>
      </c>
      <c r="AI296" s="324">
        <v>2.63</v>
      </c>
      <c r="AJ296" s="208">
        <f t="shared" si="293"/>
        <v>0</v>
      </c>
      <c r="AK296" s="543">
        <f t="shared" si="294"/>
        <v>-0.15083239565409912</v>
      </c>
      <c r="AL296" s="10"/>
      <c r="AM296" s="7"/>
      <c r="AN296" s="131"/>
      <c r="AO296" s="96"/>
      <c r="AP296" s="124"/>
      <c r="AQ296" s="7"/>
    </row>
    <row r="297" spans="1:43" ht="18" customHeight="1" thickBot="1">
      <c r="A297" s="9" t="str">
        <f t="shared" si="292"/>
        <v>SK_D6100_PRO</v>
      </c>
      <c r="B297" s="320" t="s">
        <v>25</v>
      </c>
      <c r="C297" s="320" t="s">
        <v>54</v>
      </c>
      <c r="D297" s="296">
        <v>33.299999999999997</v>
      </c>
      <c r="E297" s="296">
        <v>23</v>
      </c>
      <c r="F297" s="296">
        <v>20</v>
      </c>
      <c r="G297" s="296">
        <v>17</v>
      </c>
      <c r="H297" s="296">
        <v>14</v>
      </c>
      <c r="I297" s="296">
        <v>15</v>
      </c>
      <c r="J297" s="296">
        <v>14.5</v>
      </c>
      <c r="K297" s="296">
        <v>13.5</v>
      </c>
      <c r="L297" s="296">
        <v>14</v>
      </c>
      <c r="M297" s="296">
        <v>14</v>
      </c>
      <c r="N297" s="296">
        <v>14</v>
      </c>
      <c r="O297" s="296">
        <v>17</v>
      </c>
      <c r="P297" s="296">
        <v>13.49</v>
      </c>
      <c r="Q297" s="296">
        <v>13.44</v>
      </c>
      <c r="R297" s="296">
        <v>9.0399999999999991</v>
      </c>
      <c r="S297" s="296">
        <v>6.39</v>
      </c>
      <c r="T297" s="296">
        <v>7.2</v>
      </c>
      <c r="U297" s="296">
        <v>7.68</v>
      </c>
      <c r="V297" s="296">
        <v>7.84</v>
      </c>
      <c r="W297" s="296">
        <v>6.81</v>
      </c>
      <c r="X297" s="296">
        <v>6.08</v>
      </c>
      <c r="Y297" s="296">
        <v>6.31</v>
      </c>
      <c r="Z297" s="296">
        <v>6.75</v>
      </c>
      <c r="AA297" s="296">
        <v>7.03</v>
      </c>
      <c r="AB297" s="296">
        <v>6.79</v>
      </c>
      <c r="AC297" s="324">
        <v>6.82</v>
      </c>
      <c r="AD297" s="324">
        <v>7.01</v>
      </c>
      <c r="AE297" s="324">
        <v>7.01</v>
      </c>
      <c r="AF297" s="324">
        <v>8.2100000000000009</v>
      </c>
      <c r="AG297" s="324">
        <v>8.1999999999999993</v>
      </c>
      <c r="AH297" s="324">
        <v>9.33</v>
      </c>
      <c r="AI297" s="324">
        <v>9.1199999999999992</v>
      </c>
      <c r="AJ297" s="208">
        <f t="shared" si="293"/>
        <v>-2.2508038585209111</v>
      </c>
      <c r="AK297" s="543">
        <f t="shared" si="294"/>
        <v>3.7520168812779309</v>
      </c>
      <c r="AL297" s="10"/>
      <c r="AM297" s="7"/>
      <c r="AN297" s="130"/>
      <c r="AO297" s="134"/>
      <c r="AP297" s="135"/>
      <c r="AQ297" s="7"/>
    </row>
    <row r="298" spans="1:43" ht="18" customHeight="1" thickBot="1">
      <c r="A298" s="9" t="str">
        <f t="shared" si="292"/>
        <v>FI_D6100_PRO</v>
      </c>
      <c r="B298" s="320" t="s">
        <v>26</v>
      </c>
      <c r="C298" s="320" t="s">
        <v>55</v>
      </c>
      <c r="D298" s="296" t="s">
        <v>1249</v>
      </c>
      <c r="E298" s="296" t="s">
        <v>1249</v>
      </c>
      <c r="F298" s="296" t="s">
        <v>1249</v>
      </c>
      <c r="G298" s="296" t="s">
        <v>1249</v>
      </c>
      <c r="H298" s="296" t="s">
        <v>1249</v>
      </c>
      <c r="I298" s="296">
        <v>44.7</v>
      </c>
      <c r="J298" s="296">
        <v>46.6</v>
      </c>
      <c r="K298" s="296">
        <v>50</v>
      </c>
      <c r="L298" s="296">
        <v>50</v>
      </c>
      <c r="M298" s="296">
        <v>51.9</v>
      </c>
      <c r="N298" s="296">
        <v>55.2</v>
      </c>
      <c r="O298" s="296">
        <v>53.8</v>
      </c>
      <c r="P298" s="296">
        <v>53.5</v>
      </c>
      <c r="Q298" s="296">
        <v>51</v>
      </c>
      <c r="R298" s="296">
        <v>51.09</v>
      </c>
      <c r="S298" s="296">
        <v>50</v>
      </c>
      <c r="T298" s="296">
        <v>50.25</v>
      </c>
      <c r="U298" s="296">
        <v>48.28</v>
      </c>
      <c r="V298" s="296">
        <v>46.62</v>
      </c>
      <c r="W298" s="296">
        <v>48.47</v>
      </c>
      <c r="X298" s="296">
        <v>44.53</v>
      </c>
      <c r="Y298" s="296">
        <v>41.71</v>
      </c>
      <c r="Z298" s="296">
        <v>41.44</v>
      </c>
      <c r="AA298" s="296">
        <v>44.01</v>
      </c>
      <c r="AB298" s="296">
        <v>48.66</v>
      </c>
      <c r="AC298" s="324">
        <v>54.65</v>
      </c>
      <c r="AD298" s="296">
        <v>55.54</v>
      </c>
      <c r="AE298" s="324">
        <v>55.54</v>
      </c>
      <c r="AF298" s="324">
        <v>53.858604500566628</v>
      </c>
      <c r="AG298" s="324">
        <v>54.757746478873237</v>
      </c>
      <c r="AH298" s="324">
        <v>56.367210620042101</v>
      </c>
      <c r="AI298" s="324">
        <v>52.824591225513998</v>
      </c>
      <c r="AJ298" s="208">
        <f t="shared" si="293"/>
        <v>-6.2848939224756979</v>
      </c>
      <c r="AK298" s="543">
        <f t="shared" si="294"/>
        <v>2.3904839065216787</v>
      </c>
      <c r="AL298" s="10"/>
      <c r="AM298" s="7"/>
      <c r="AN298" s="131"/>
      <c r="AO298" s="96"/>
      <c r="AP298" s="97"/>
      <c r="AQ298" s="7"/>
    </row>
    <row r="299" spans="1:43" ht="18" customHeight="1" thickBot="1">
      <c r="A299" s="9" t="str">
        <f t="shared" si="292"/>
        <v>SE_D6100_PRO</v>
      </c>
      <c r="B299" s="320" t="s">
        <v>27</v>
      </c>
      <c r="C299" s="320" t="s">
        <v>56</v>
      </c>
      <c r="D299" s="296" t="s">
        <v>1249</v>
      </c>
      <c r="E299" s="296" t="s">
        <v>1249</v>
      </c>
      <c r="F299" s="296" t="s">
        <v>1249</v>
      </c>
      <c r="G299" s="296" t="s">
        <v>1249</v>
      </c>
      <c r="H299" s="296" t="s">
        <v>1249</v>
      </c>
      <c r="I299" s="296">
        <v>44.1</v>
      </c>
      <c r="J299" s="296">
        <v>29.8</v>
      </c>
      <c r="K299" s="296">
        <v>32.700000000000003</v>
      </c>
      <c r="L299" s="296">
        <v>30.9</v>
      </c>
      <c r="M299" s="296">
        <v>26.1</v>
      </c>
      <c r="N299" s="296">
        <v>29.84</v>
      </c>
      <c r="O299" s="296">
        <v>30.21</v>
      </c>
      <c r="P299" s="296">
        <v>28.51</v>
      </c>
      <c r="Q299" s="296">
        <v>30.23</v>
      </c>
      <c r="R299" s="296">
        <v>32.15</v>
      </c>
      <c r="S299" s="296">
        <v>26.88</v>
      </c>
      <c r="T299" s="296">
        <v>26.14</v>
      </c>
      <c r="U299" s="296">
        <v>21.35</v>
      </c>
      <c r="V299" s="296">
        <v>21.01</v>
      </c>
      <c r="W299" s="296">
        <v>23.67</v>
      </c>
      <c r="X299" s="296">
        <v>18.600000000000001</v>
      </c>
      <c r="Y299" s="296">
        <v>5.94</v>
      </c>
      <c r="Z299" s="296">
        <v>17.579999999999998</v>
      </c>
      <c r="AA299" s="296">
        <v>17.03</v>
      </c>
      <c r="AB299" s="296">
        <v>16.87</v>
      </c>
      <c r="AC299" s="296">
        <v>16.45</v>
      </c>
      <c r="AD299" s="324">
        <v>16.48</v>
      </c>
      <c r="AE299" s="324">
        <v>16.29</v>
      </c>
      <c r="AF299" s="324">
        <v>15.3</v>
      </c>
      <c r="AG299" s="324">
        <v>16.079999999999998</v>
      </c>
      <c r="AH299" s="324">
        <v>16.63</v>
      </c>
      <c r="AI299" s="324">
        <v>17.09</v>
      </c>
      <c r="AJ299" s="208">
        <f t="shared" si="293"/>
        <v>2.7660853878532787</v>
      </c>
      <c r="AK299" s="543">
        <f t="shared" si="294"/>
        <v>11.146441251068406</v>
      </c>
      <c r="AL299" s="10"/>
      <c r="AM299" s="7"/>
      <c r="AN299" s="131"/>
      <c r="AO299" s="96"/>
      <c r="AP299" s="97"/>
      <c r="AQ299" s="7"/>
    </row>
    <row r="300" spans="1:43" ht="18" customHeight="1">
      <c r="A300" s="20"/>
      <c r="B300" s="79" t="s">
        <v>999</v>
      </c>
      <c r="C300" s="34"/>
      <c r="D300" s="34"/>
      <c r="E300" s="34"/>
      <c r="F300" s="34"/>
      <c r="G300" s="34"/>
      <c r="H300" s="34"/>
      <c r="I300" s="34"/>
      <c r="J300" s="34"/>
      <c r="K300" s="34"/>
      <c r="L300" s="34"/>
      <c r="M300" s="34"/>
      <c r="N300" s="33"/>
      <c r="O300" s="33"/>
      <c r="P300" s="33"/>
      <c r="Q300" s="33"/>
      <c r="R300" s="21"/>
      <c r="S300" s="33"/>
      <c r="T300" s="33"/>
      <c r="U300" s="33"/>
      <c r="V300" s="33"/>
      <c r="W300" s="33"/>
      <c r="X300" s="33"/>
      <c r="Y300" s="33"/>
      <c r="Z300" s="33"/>
      <c r="AA300" s="33"/>
      <c r="AB300" s="33"/>
      <c r="AC300" s="33"/>
      <c r="AD300" s="33"/>
      <c r="AE300" s="33"/>
      <c r="AF300" s="33"/>
      <c r="AG300" s="33"/>
      <c r="AH300" s="33"/>
      <c r="AI300" s="33"/>
      <c r="AJ300" s="32"/>
      <c r="AK300" s="20"/>
      <c r="AL300" s="10"/>
      <c r="AM300" s="7"/>
      <c r="AN300" s="7"/>
      <c r="AO300" s="7"/>
      <c r="AP300" s="7"/>
      <c r="AQ300" s="7"/>
    </row>
    <row r="301" spans="1:43" ht="18" customHeight="1">
      <c r="AL301" s="10"/>
    </row>
    <row r="302" spans="1:43" ht="18" customHeight="1">
      <c r="B302" s="59" t="s">
        <v>252</v>
      </c>
      <c r="AA302" s="12"/>
      <c r="AB302" s="12"/>
      <c r="AC302" s="12"/>
      <c r="AD302" s="12"/>
      <c r="AE302" s="12"/>
      <c r="AF302" s="12"/>
      <c r="AG302" s="12"/>
      <c r="AH302" s="12"/>
      <c r="AI302" s="12"/>
      <c r="AL302" s="10"/>
    </row>
    <row r="303" spans="1:43" ht="18" customHeight="1">
      <c r="B303" s="87" t="s">
        <v>253</v>
      </c>
      <c r="AA303" s="12"/>
      <c r="AB303" s="12"/>
      <c r="AC303" s="12"/>
      <c r="AD303" s="12"/>
      <c r="AE303" s="12"/>
      <c r="AF303" s="12"/>
      <c r="AG303" s="12"/>
      <c r="AH303" s="12"/>
      <c r="AI303" s="12"/>
      <c r="AL303" s="10"/>
    </row>
    <row r="304" spans="1:43" ht="18" customHeight="1">
      <c r="B304" s="210"/>
      <c r="C304" s="211"/>
      <c r="D304" s="771" t="s">
        <v>252</v>
      </c>
      <c r="E304" s="772"/>
      <c r="F304" s="772"/>
      <c r="G304" s="772"/>
      <c r="H304" s="772"/>
      <c r="I304" s="772"/>
      <c r="J304" s="772"/>
      <c r="K304" s="772"/>
      <c r="L304" s="772"/>
      <c r="M304" s="772"/>
      <c r="N304" s="772"/>
      <c r="O304" s="772"/>
      <c r="P304" s="772"/>
      <c r="Q304" s="772"/>
      <c r="R304" s="772"/>
      <c r="S304" s="772"/>
      <c r="T304" s="772"/>
      <c r="U304" s="772"/>
      <c r="V304" s="772"/>
      <c r="W304" s="772"/>
      <c r="X304" s="772"/>
      <c r="Y304" s="772"/>
      <c r="Z304" s="772"/>
      <c r="AA304" s="772"/>
      <c r="AB304" s="772"/>
      <c r="AC304" s="772"/>
      <c r="AD304" s="772"/>
      <c r="AE304" s="772"/>
      <c r="AF304" s="772"/>
      <c r="AG304" s="772"/>
      <c r="AH304" s="772"/>
      <c r="AI304" s="773"/>
      <c r="AJ304" s="516" t="s">
        <v>58</v>
      </c>
      <c r="AK304" s="525" t="str">
        <f>AK$4</f>
        <v xml:space="preserve">Annual rate of change
</v>
      </c>
      <c r="AL304" s="10"/>
    </row>
    <row r="305" spans="1:42" ht="18" customHeight="1" thickBot="1">
      <c r="B305" s="215"/>
      <c r="C305" s="216"/>
      <c r="D305" s="379">
        <v>1990</v>
      </c>
      <c r="E305" s="203">
        <v>1991</v>
      </c>
      <c r="F305" s="379">
        <v>1992</v>
      </c>
      <c r="G305" s="203">
        <v>1993</v>
      </c>
      <c r="H305" s="379">
        <v>1994</v>
      </c>
      <c r="I305" s="203">
        <v>1995</v>
      </c>
      <c r="J305" s="379">
        <v>1996</v>
      </c>
      <c r="K305" s="203">
        <v>1997</v>
      </c>
      <c r="L305" s="379">
        <v>1998</v>
      </c>
      <c r="M305" s="203">
        <v>1999</v>
      </c>
      <c r="N305" s="379">
        <v>2000</v>
      </c>
      <c r="O305" s="378">
        <v>2001</v>
      </c>
      <c r="P305" s="203">
        <v>2002</v>
      </c>
      <c r="Q305" s="378">
        <v>2003</v>
      </c>
      <c r="R305" s="203">
        <v>2004</v>
      </c>
      <c r="S305" s="378">
        <v>2005</v>
      </c>
      <c r="T305" s="203">
        <v>2006</v>
      </c>
      <c r="U305" s="378">
        <v>2007</v>
      </c>
      <c r="V305" s="203">
        <v>2008</v>
      </c>
      <c r="W305" s="378">
        <v>2009</v>
      </c>
      <c r="X305" s="203">
        <v>2010</v>
      </c>
      <c r="Y305" s="378">
        <v>2011</v>
      </c>
      <c r="Z305" s="203">
        <v>2012</v>
      </c>
      <c r="AA305" s="379">
        <v>2013</v>
      </c>
      <c r="AB305" s="379">
        <v>2014</v>
      </c>
      <c r="AC305" s="379">
        <v>2015</v>
      </c>
      <c r="AD305" s="379">
        <v>2016</v>
      </c>
      <c r="AE305" s="379">
        <v>2017</v>
      </c>
      <c r="AF305" s="379">
        <v>2018</v>
      </c>
      <c r="AG305" s="379">
        <v>2019</v>
      </c>
      <c r="AH305" s="379">
        <v>2020</v>
      </c>
      <c r="AI305" s="379">
        <v>2021</v>
      </c>
      <c r="AJ305" s="214" t="str">
        <f>AJ5</f>
        <v>2021/2020</v>
      </c>
      <c r="AK305" s="519" t="str">
        <f>AK5</f>
        <v>2011-2021</v>
      </c>
      <c r="AL305" s="10"/>
    </row>
    <row r="306" spans="1:42" ht="18" customHeight="1" thickBot="1">
      <c r="B306" s="235" t="s">
        <v>373</v>
      </c>
      <c r="C306" s="235"/>
      <c r="D306" s="327">
        <f>IF(COUNT(D307:D333)=26,SUM(D307:D333),"N.A.")</f>
        <v>5907.2300000000023</v>
      </c>
      <c r="E306" s="327">
        <f t="shared" ref="E306" si="295">IF(COUNT(E307:E333)=26,SUM(E307:E333),"N.A.")</f>
        <v>5996.0100000000011</v>
      </c>
      <c r="F306" s="327">
        <f t="shared" ref="F306" si="296">IF(COUNT(F307:F333)=26,SUM(F307:F333),"N.A.")</f>
        <v>5936.5228038386267</v>
      </c>
      <c r="G306" s="327">
        <f t="shared" ref="G306" si="297">IF(COUNT(G307:G333)=26,SUM(G307:G333),"N.A.")</f>
        <v>6039.0402075046832</v>
      </c>
      <c r="H306" s="327">
        <f t="shared" ref="H306" si="298">IF(COUNT(H307:H333)=26,SUM(H307:H333),"N.A.")</f>
        <v>6306.3402679041174</v>
      </c>
      <c r="I306" s="327">
        <f t="shared" ref="I306" si="299">IF(COUNT(I307:I333)=26,SUM(I307:I333),"N.A.")</f>
        <v>6488.5399999999991</v>
      </c>
      <c r="J306" s="327">
        <f t="shared" ref="J306" si="300">IF(COUNT(J307:J333)=26,SUM(J307:J333),"N.A.")</f>
        <v>6621.5300000000007</v>
      </c>
      <c r="K306" s="327">
        <f t="shared" ref="K306" si="301">IF(COUNT(K307:K333)=26,SUM(K307:K333),"N.A.")</f>
        <v>6748.4967360661012</v>
      </c>
      <c r="L306" s="327">
        <f t="shared" ref="L306" si="302">IF(COUNT(L307:L333)=26,SUM(L307:L333),"N.A.")</f>
        <v>6913.2002017394916</v>
      </c>
      <c r="M306" s="327">
        <f t="shared" ref="M306" si="303">IF(COUNT(M307:M333)=26,SUM(M307:M333),"N.A.")</f>
        <v>7028.9338935077785</v>
      </c>
      <c r="N306" s="327">
        <f t="shared" ref="N306" si="304">IF(COUNT(N307:N333)=26,SUM(N307:N333),"N.A.")</f>
        <v>7271.5042154294233</v>
      </c>
      <c r="O306" s="327">
        <f t="shared" ref="O306" si="305">IF(COUNT(O307:O333)=26,SUM(O307:O333),"N.A.")</f>
        <v>7566.0681228816748</v>
      </c>
      <c r="P306" s="327">
        <f t="shared" ref="P306" si="306">IF(COUNT(P307:P333)=26,SUM(P307:P333),"N.A.")</f>
        <v>7627.3695672581416</v>
      </c>
      <c r="Q306" s="327">
        <f t="shared" ref="Q306" si="307">IF(COUNT(Q307:Q333)=26,SUM(Q307:Q333),"N.A.")</f>
        <v>7778.413925887201</v>
      </c>
      <c r="R306" s="327">
        <f t="shared" ref="R306" si="308">IF(COUNT(R307:R333)=26,SUM(R307:R333),"N.A.")</f>
        <v>7936.2400000000016</v>
      </c>
      <c r="S306" s="327">
        <f t="shared" ref="S306" si="309">IF(COUNT(S307:S333)=26,SUM(S307:S333),"N.A.")</f>
        <v>8144.7300000000005</v>
      </c>
      <c r="T306" s="327">
        <f t="shared" ref="T306" si="310">IF(COUNT(T307:T333)=26,SUM(T307:T333),"N.A.")</f>
        <v>8266.9</v>
      </c>
      <c r="U306" s="327">
        <f t="shared" ref="U306" si="311">IF(COUNT(U307:U333)=26,SUM(U307:U333),"N.A.")</f>
        <v>8380.57</v>
      </c>
      <c r="V306" s="327">
        <f t="shared" ref="V306" si="312">IF(COUNT(V307:V333)=26,SUM(V307:V333),"N.A.")</f>
        <v>8415.3199999999979</v>
      </c>
      <c r="W306" s="327">
        <f t="shared" ref="W306" si="313">IF(COUNT(W307:W333)=26,SUM(W307:W333),"N.A.")</f>
        <v>8460.4646366968936</v>
      </c>
      <c r="X306" s="327">
        <f t="shared" ref="X306" si="314">IF(COUNT(X307:X333)=26,SUM(X307:X333),"N.A.")</f>
        <v>8670.1124721603574</v>
      </c>
      <c r="Y306" s="327">
        <f t="shared" ref="Y306" si="315">IF(COUNT(Y307:Y333)=26,SUM(Y307:Y333),"N.A.")</f>
        <v>8702.0624721603563</v>
      </c>
      <c r="Z306" s="327">
        <f t="shared" ref="Z306" si="316">IF(COUNT(Z307:Z333)=26,SUM(Z307:Z333),"N.A.")</f>
        <v>8917.8974721603572</v>
      </c>
      <c r="AA306" s="327">
        <f t="shared" ref="AA306" si="317">IF(COUNT(AA307:AA333)=26,SUM(AA307:AA333),"N.A.")</f>
        <v>9003.4724721603543</v>
      </c>
      <c r="AB306" s="327">
        <f t="shared" ref="AB306" si="318">IF(COUNT(AB307:AB333)=26,SUM(AB307:AB333),"N.A.")</f>
        <v>9214.8724721603576</v>
      </c>
      <c r="AC306" s="327">
        <f t="shared" ref="AC306" si="319">IF(COUNT(AC307:AC333)=26,SUM(AC307:AC333),"N.A.")</f>
        <v>9471.1724721603568</v>
      </c>
      <c r="AD306" s="327">
        <f t="shared" ref="AD306" si="320">IF(COUNT(AD307:AD333)=26,SUM(AD307:AD333),"N.A.")</f>
        <v>9654.9499999999989</v>
      </c>
      <c r="AE306" s="327">
        <f t="shared" ref="AE306" si="321">IF(COUNT(AE307:AE333)=26,SUM(AE307:AE333),"N.A.")</f>
        <v>9794.11</v>
      </c>
      <c r="AF306" s="327">
        <f t="shared" ref="AF306" si="322">IF(COUNT(AF307:AF333)=26,SUM(AF307:AF333),"N.A.")</f>
        <v>9875.6999999999989</v>
      </c>
      <c r="AG306" s="327">
        <f t="shared" ref="AG306" si="323">IF(COUNT(AG307:AG333)=26,SUM(AG307:AG333),"N.A.")</f>
        <v>10044.68</v>
      </c>
      <c r="AH306" s="327">
        <f t="shared" ref="AH306" si="324">IF(COUNT(AH307:AH333)=26,SUM(AH307:AH333),"N.A.")</f>
        <v>10231.029999999999</v>
      </c>
      <c r="AI306" s="327">
        <f t="shared" ref="AI306" si="325">IF(COUNT(AI307:AI333)=26,SUM(AI307:AI333),"N.A.")</f>
        <v>10360</v>
      </c>
      <c r="AJ306" s="328">
        <f>+(AI306/AH306-1)*100</f>
        <v>1.2605768920626925</v>
      </c>
      <c r="AK306" s="542">
        <f>100*((POWER(AI306/Y306,1/($AF$5-$V$5)))-1)</f>
        <v>1.7592168322441593</v>
      </c>
      <c r="AL306" s="10"/>
    </row>
    <row r="307" spans="1:42" ht="18" customHeight="1" thickBot="1">
      <c r="A307" s="326" t="str">
        <f>+CONCATENATE(C307,"_D7100_PRO")</f>
        <v>BE_D7100_PRO</v>
      </c>
      <c r="B307" s="320" t="s">
        <v>3</v>
      </c>
      <c r="C307" s="320" t="s">
        <v>30</v>
      </c>
      <c r="D307" s="296">
        <v>62.6</v>
      </c>
      <c r="E307" s="296">
        <v>64.3</v>
      </c>
      <c r="F307" s="296">
        <v>68.7</v>
      </c>
      <c r="G307" s="296">
        <v>69.099999999999994</v>
      </c>
      <c r="H307" s="296">
        <v>69.8</v>
      </c>
      <c r="I307" s="296">
        <v>67.900000000000006</v>
      </c>
      <c r="J307" s="296">
        <v>69.099999999999994</v>
      </c>
      <c r="K307" s="296">
        <v>71.349999999999994</v>
      </c>
      <c r="L307" s="296">
        <v>70.759999999999991</v>
      </c>
      <c r="M307" s="296">
        <v>61.344215985775207</v>
      </c>
      <c r="N307" s="296">
        <v>60.032726481226263</v>
      </c>
      <c r="O307" s="296">
        <v>62.228864904736987</v>
      </c>
      <c r="P307" s="296">
        <v>61.972567258142057</v>
      </c>
      <c r="Q307" s="296">
        <v>60.634592553474242</v>
      </c>
      <c r="R307" s="296">
        <v>64.31</v>
      </c>
      <c r="S307" s="296">
        <v>62.38</v>
      </c>
      <c r="T307" s="296">
        <v>66.760000000000005</v>
      </c>
      <c r="U307" s="296">
        <v>70.16</v>
      </c>
      <c r="V307" s="296">
        <v>69.92</v>
      </c>
      <c r="W307" s="296">
        <v>71.930000000000007</v>
      </c>
      <c r="X307" s="296">
        <v>75.349999999999994</v>
      </c>
      <c r="Y307" s="296">
        <v>80.680000000000007</v>
      </c>
      <c r="Z307" s="296">
        <v>78.34</v>
      </c>
      <c r="AA307" s="296">
        <v>79.430000000000007</v>
      </c>
      <c r="AB307" s="296">
        <v>84.79</v>
      </c>
      <c r="AC307" s="296">
        <v>103.04999999999998</v>
      </c>
      <c r="AD307" s="296">
        <v>110.24000000000001</v>
      </c>
      <c r="AE307" s="296">
        <v>118.97999999999999</v>
      </c>
      <c r="AF307" s="296">
        <v>116.79</v>
      </c>
      <c r="AG307" s="296">
        <v>114.86</v>
      </c>
      <c r="AH307" s="296">
        <v>113.86</v>
      </c>
      <c r="AI307" s="296">
        <v>116.72</v>
      </c>
      <c r="AJ307" s="208">
        <f t="shared" ref="AJ307:AJ321" si="326">+(AI307/AH307-1)*100</f>
        <v>2.5118566660811581</v>
      </c>
      <c r="AK307" s="543">
        <f t="shared" ref="AK307:AK321" si="327">100*((POWER(AI307/Y307,1/($AF$5-$V$5)))-1)</f>
        <v>3.7619055795222511</v>
      </c>
      <c r="AL307" s="10"/>
      <c r="AN307" s="95"/>
      <c r="AO307" s="96"/>
      <c r="AP307" s="96"/>
    </row>
    <row r="308" spans="1:42" ht="18" customHeight="1" thickBot="1">
      <c r="A308" s="326" t="str">
        <f t="shared" ref="A308:A333" si="328">+CONCATENATE(C308,"_D7100_PRO")</f>
        <v>BG_D7100_PRO</v>
      </c>
      <c r="B308" s="320" t="s">
        <v>4</v>
      </c>
      <c r="C308" s="320" t="s">
        <v>31</v>
      </c>
      <c r="D308" s="296">
        <v>147</v>
      </c>
      <c r="E308" s="296">
        <v>121</v>
      </c>
      <c r="F308" s="296">
        <v>87</v>
      </c>
      <c r="G308" s="296">
        <v>68</v>
      </c>
      <c r="H308" s="296">
        <v>60</v>
      </c>
      <c r="I308" s="296">
        <v>53</v>
      </c>
      <c r="J308" s="296">
        <v>48</v>
      </c>
      <c r="K308" s="296">
        <v>38</v>
      </c>
      <c r="L308" s="296">
        <v>42.1</v>
      </c>
      <c r="M308" s="296">
        <v>28.2</v>
      </c>
      <c r="N308" s="296">
        <v>83.3</v>
      </c>
      <c r="O308" s="296">
        <v>71.000000000000014</v>
      </c>
      <c r="P308" s="296">
        <v>81.800000000000011</v>
      </c>
      <c r="Q308" s="296">
        <v>81.500000000000014</v>
      </c>
      <c r="R308" s="296">
        <v>83.4</v>
      </c>
      <c r="S308" s="296">
        <v>85.9</v>
      </c>
      <c r="T308" s="296">
        <v>86.679999999999993</v>
      </c>
      <c r="U308" s="296">
        <v>77.56</v>
      </c>
      <c r="V308" s="296">
        <v>73.029999999999987</v>
      </c>
      <c r="W308" s="296">
        <v>72.350000000000009</v>
      </c>
      <c r="X308" s="296">
        <v>68.94</v>
      </c>
      <c r="Y308" s="296">
        <v>68.220000000000013</v>
      </c>
      <c r="Z308" s="296">
        <v>68.510000000000005</v>
      </c>
      <c r="AA308" s="296">
        <v>67.61999999999999</v>
      </c>
      <c r="AB308" s="296">
        <v>77.399999999999991</v>
      </c>
      <c r="AC308" s="324">
        <v>76.799999999999983</v>
      </c>
      <c r="AD308" s="296">
        <v>79.56</v>
      </c>
      <c r="AE308" s="296">
        <v>89.41</v>
      </c>
      <c r="AF308" s="296">
        <v>91.9</v>
      </c>
      <c r="AG308" s="296">
        <v>99.95</v>
      </c>
      <c r="AH308" s="296">
        <v>103.39</v>
      </c>
      <c r="AI308" s="296">
        <v>101.46</v>
      </c>
      <c r="AJ308" s="208">
        <f t="shared" si="326"/>
        <v>-1.8667182512815628</v>
      </c>
      <c r="AK308" s="543">
        <f t="shared" si="327"/>
        <v>4.0490967108322895</v>
      </c>
      <c r="AL308" s="10"/>
      <c r="AN308" s="95"/>
      <c r="AO308" s="96"/>
      <c r="AP308" s="96"/>
    </row>
    <row r="309" spans="1:42" ht="18" customHeight="1" thickBot="1">
      <c r="A309" s="326" t="str">
        <f t="shared" si="328"/>
        <v>CZ_D7100_PRO</v>
      </c>
      <c r="B309" s="320" t="s">
        <v>340</v>
      </c>
      <c r="C309" s="320" t="s">
        <v>32</v>
      </c>
      <c r="D309" s="296">
        <v>75</v>
      </c>
      <c r="E309" s="296">
        <v>75</v>
      </c>
      <c r="F309" s="296">
        <v>54</v>
      </c>
      <c r="G309" s="296">
        <v>49</v>
      </c>
      <c r="H309" s="296">
        <v>57</v>
      </c>
      <c r="I309" s="296">
        <v>53</v>
      </c>
      <c r="J309" s="296">
        <v>68</v>
      </c>
      <c r="K309" s="296">
        <v>76</v>
      </c>
      <c r="L309" s="296">
        <v>83</v>
      </c>
      <c r="M309" s="296">
        <v>116.1</v>
      </c>
      <c r="N309" s="296">
        <v>121.3</v>
      </c>
      <c r="O309" s="296">
        <v>120.1</v>
      </c>
      <c r="P309" s="296">
        <v>131.1</v>
      </c>
      <c r="Q309" s="296">
        <v>122.96</v>
      </c>
      <c r="R309" s="296">
        <v>129</v>
      </c>
      <c r="S309" s="296">
        <v>120.7</v>
      </c>
      <c r="T309" s="296">
        <v>118.5</v>
      </c>
      <c r="U309" s="296">
        <v>115.78</v>
      </c>
      <c r="V309" s="296">
        <v>115.37</v>
      </c>
      <c r="W309" s="296">
        <v>113.14</v>
      </c>
      <c r="X309" s="296">
        <v>115.16</v>
      </c>
      <c r="Y309" s="296">
        <v>113.12</v>
      </c>
      <c r="Z309" s="296">
        <v>111.55</v>
      </c>
      <c r="AA309" s="296">
        <v>117.79</v>
      </c>
      <c r="AB309" s="296">
        <v>116.64</v>
      </c>
      <c r="AC309" s="296">
        <v>123</v>
      </c>
      <c r="AD309" s="296">
        <v>141.68</v>
      </c>
      <c r="AE309" s="296">
        <v>145.03</v>
      </c>
      <c r="AF309" s="296">
        <v>130.79</v>
      </c>
      <c r="AG309" s="296">
        <v>134.34</v>
      </c>
      <c r="AH309" s="296">
        <v>151.27000000000001</v>
      </c>
      <c r="AI309" s="296">
        <v>157.09</v>
      </c>
      <c r="AJ309" s="208">
        <f t="shared" si="326"/>
        <v>3.8474251338665999</v>
      </c>
      <c r="AK309" s="543">
        <f t="shared" si="327"/>
        <v>3.338205192557897</v>
      </c>
      <c r="AL309" s="10"/>
      <c r="AN309" s="95"/>
      <c r="AO309" s="96"/>
      <c r="AP309" s="118"/>
    </row>
    <row r="310" spans="1:42" ht="18" customHeight="1" thickBot="1">
      <c r="A310" s="326" t="str">
        <f t="shared" si="328"/>
        <v>DK_D7100_PRO</v>
      </c>
      <c r="B310" s="320" t="s">
        <v>5</v>
      </c>
      <c r="C310" s="320" t="s">
        <v>33</v>
      </c>
      <c r="D310" s="296">
        <v>295</v>
      </c>
      <c r="E310" s="296">
        <v>287</v>
      </c>
      <c r="F310" s="296">
        <v>292</v>
      </c>
      <c r="G310" s="296">
        <v>322</v>
      </c>
      <c r="H310" s="296">
        <v>288</v>
      </c>
      <c r="I310" s="296">
        <v>311</v>
      </c>
      <c r="J310" s="296">
        <v>298</v>
      </c>
      <c r="K310" s="296">
        <v>289</v>
      </c>
      <c r="L310" s="296">
        <v>289</v>
      </c>
      <c r="M310" s="296">
        <v>293</v>
      </c>
      <c r="N310" s="296">
        <v>306</v>
      </c>
      <c r="O310" s="296">
        <v>317.89999999999998</v>
      </c>
      <c r="P310" s="296">
        <v>320.2</v>
      </c>
      <c r="Q310" s="296">
        <v>326.10000000000002</v>
      </c>
      <c r="R310" s="296">
        <v>335.4</v>
      </c>
      <c r="S310" s="296">
        <v>355.4</v>
      </c>
      <c r="T310" s="296">
        <v>335.5</v>
      </c>
      <c r="U310" s="296">
        <v>350.6</v>
      </c>
      <c r="V310" s="296">
        <v>319.2</v>
      </c>
      <c r="W310" s="296">
        <v>321</v>
      </c>
      <c r="X310" s="296">
        <v>292.3</v>
      </c>
      <c r="Y310" s="296">
        <v>276</v>
      </c>
      <c r="Z310" s="296">
        <v>300</v>
      </c>
      <c r="AA310" s="296">
        <v>324.89999999999998</v>
      </c>
      <c r="AB310" s="296">
        <v>368.9</v>
      </c>
      <c r="AC310" s="296">
        <v>391.3</v>
      </c>
      <c r="AD310" s="296">
        <v>443</v>
      </c>
      <c r="AE310" s="296">
        <v>447</v>
      </c>
      <c r="AF310" s="296">
        <v>452</v>
      </c>
      <c r="AG310" s="296">
        <v>457</v>
      </c>
      <c r="AH310" s="296">
        <v>467.7</v>
      </c>
      <c r="AI310" s="296">
        <v>454.5</v>
      </c>
      <c r="AJ310" s="208">
        <f t="shared" si="326"/>
        <v>-2.8223220012828731</v>
      </c>
      <c r="AK310" s="543">
        <f t="shared" si="327"/>
        <v>5.1144641104893029</v>
      </c>
      <c r="AL310" s="10"/>
      <c r="AN310" s="95"/>
      <c r="AO310" s="96"/>
      <c r="AP310" s="97"/>
    </row>
    <row r="311" spans="1:42" ht="18" customHeight="1" thickBot="1">
      <c r="A311" s="326" t="str">
        <f t="shared" si="328"/>
        <v>DE_D7100_PRO</v>
      </c>
      <c r="B311" s="320" t="s">
        <v>28</v>
      </c>
      <c r="C311" s="320" t="s">
        <v>34</v>
      </c>
      <c r="D311" s="296">
        <v>1115.0999999999999</v>
      </c>
      <c r="E311" s="296">
        <v>1248.8</v>
      </c>
      <c r="F311" s="296">
        <v>1293.4000000000001</v>
      </c>
      <c r="G311" s="296">
        <v>1336.6</v>
      </c>
      <c r="H311" s="296">
        <v>1399.1</v>
      </c>
      <c r="I311" s="296">
        <v>1452.9</v>
      </c>
      <c r="J311" s="296">
        <v>1495.4</v>
      </c>
      <c r="K311" s="296">
        <v>1590.67</v>
      </c>
      <c r="L311" s="296">
        <v>1567.76</v>
      </c>
      <c r="M311" s="296">
        <v>1594.05</v>
      </c>
      <c r="N311" s="296">
        <v>1686.23</v>
      </c>
      <c r="O311" s="296">
        <v>1764.39</v>
      </c>
      <c r="P311" s="296">
        <v>1762.09</v>
      </c>
      <c r="Q311" s="296">
        <v>1816.41</v>
      </c>
      <c r="R311" s="296">
        <v>1865.39</v>
      </c>
      <c r="S311" s="296">
        <v>1929.64</v>
      </c>
      <c r="T311" s="296">
        <v>1905.59</v>
      </c>
      <c r="U311" s="296">
        <v>1927.39</v>
      </c>
      <c r="V311" s="296">
        <v>1940.75</v>
      </c>
      <c r="W311" s="296">
        <v>1999.02</v>
      </c>
      <c r="X311" s="296">
        <v>2083.2600000000002</v>
      </c>
      <c r="Y311" s="296">
        <v>2111.3000000000002</v>
      </c>
      <c r="Z311" s="296">
        <v>2161.15</v>
      </c>
      <c r="AA311" s="321">
        <v>2226.38</v>
      </c>
      <c r="AB311" s="296">
        <v>2276.16</v>
      </c>
      <c r="AC311" s="296">
        <v>2238.0899999999997</v>
      </c>
      <c r="AD311" s="296">
        <v>2233.96</v>
      </c>
      <c r="AE311" s="296">
        <v>2216.5500000000002</v>
      </c>
      <c r="AF311" s="296">
        <v>2245.8000000000002</v>
      </c>
      <c r="AG311" s="296">
        <v>2297.4</v>
      </c>
      <c r="AH311" s="296">
        <v>2355.12</v>
      </c>
      <c r="AI311" s="296">
        <v>2360.9</v>
      </c>
      <c r="AJ311" s="208">
        <f t="shared" si="326"/>
        <v>0.2454227385441099</v>
      </c>
      <c r="AK311" s="543">
        <f t="shared" si="327"/>
        <v>1.1236564303665597</v>
      </c>
      <c r="AL311" s="10"/>
      <c r="AN311" s="95"/>
      <c r="AO311" s="96"/>
      <c r="AP311" s="96"/>
    </row>
    <row r="312" spans="1:42" ht="18" customHeight="1" thickBot="1">
      <c r="A312" s="326" t="str">
        <f t="shared" si="328"/>
        <v>EE_D7100_PRO</v>
      </c>
      <c r="B312" s="320" t="s">
        <v>6</v>
      </c>
      <c r="C312" s="320" t="s">
        <v>35</v>
      </c>
      <c r="D312" s="296">
        <v>16.3</v>
      </c>
      <c r="E312" s="296">
        <v>13.8</v>
      </c>
      <c r="F312" s="296">
        <v>9.6999999999999993</v>
      </c>
      <c r="G312" s="296">
        <v>8.8000000000000007</v>
      </c>
      <c r="H312" s="296">
        <v>10.7</v>
      </c>
      <c r="I312" s="296">
        <v>8.6</v>
      </c>
      <c r="J312" s="296">
        <v>9.1</v>
      </c>
      <c r="K312" s="296">
        <v>11</v>
      </c>
      <c r="L312" s="296">
        <v>19.600000000000001</v>
      </c>
      <c r="M312" s="296">
        <v>19.8</v>
      </c>
      <c r="N312" s="296">
        <v>20</v>
      </c>
      <c r="O312" s="296">
        <v>22</v>
      </c>
      <c r="P312" s="296">
        <v>22.3</v>
      </c>
      <c r="Q312" s="296">
        <v>23.9</v>
      </c>
      <c r="R312" s="296">
        <v>22.3</v>
      </c>
      <c r="S312" s="296">
        <v>27.5</v>
      </c>
      <c r="T312" s="296">
        <v>32.799999999999997</v>
      </c>
      <c r="U312" s="296">
        <v>31.8</v>
      </c>
      <c r="V312" s="296">
        <v>35.700000000000003</v>
      </c>
      <c r="W312" s="296">
        <v>37.119999999999997</v>
      </c>
      <c r="X312" s="296">
        <v>38.4</v>
      </c>
      <c r="Y312" s="296">
        <v>40.630000000000003</v>
      </c>
      <c r="Z312" s="296">
        <v>42.63</v>
      </c>
      <c r="AA312" s="296">
        <v>43.83</v>
      </c>
      <c r="AB312" s="296">
        <v>40.53</v>
      </c>
      <c r="AC312" s="296">
        <v>43.1</v>
      </c>
      <c r="AD312" s="296">
        <v>43.29</v>
      </c>
      <c r="AE312" s="324">
        <v>44.39</v>
      </c>
      <c r="AF312" s="324">
        <v>44.83</v>
      </c>
      <c r="AG312" s="324">
        <v>47.29</v>
      </c>
      <c r="AH312" s="324">
        <v>46.18</v>
      </c>
      <c r="AI312" s="324">
        <v>47.36</v>
      </c>
      <c r="AJ312" s="208">
        <f t="shared" si="326"/>
        <v>2.5552187093980105</v>
      </c>
      <c r="AK312" s="543">
        <f t="shared" si="327"/>
        <v>1.5445190901754335</v>
      </c>
      <c r="AL312" s="10"/>
      <c r="AN312" s="95"/>
      <c r="AO312" s="96"/>
      <c r="AP312" s="96"/>
    </row>
    <row r="313" spans="1:42" ht="18" customHeight="1" thickBot="1">
      <c r="A313" s="326" t="str">
        <f t="shared" si="328"/>
        <v>IE_D7100_PRO</v>
      </c>
      <c r="B313" s="320" t="s">
        <v>7</v>
      </c>
      <c r="C313" s="320" t="s">
        <v>36</v>
      </c>
      <c r="D313" s="296">
        <v>69.8</v>
      </c>
      <c r="E313" s="296">
        <v>73.7</v>
      </c>
      <c r="F313" s="296">
        <v>93.5</v>
      </c>
      <c r="G313" s="296">
        <v>92.8</v>
      </c>
      <c r="H313" s="296">
        <v>97.7</v>
      </c>
      <c r="I313" s="296">
        <v>84.7</v>
      </c>
      <c r="J313" s="296">
        <v>103.9</v>
      </c>
      <c r="K313" s="296">
        <v>101.2</v>
      </c>
      <c r="L313" s="296">
        <v>95.3</v>
      </c>
      <c r="M313" s="296">
        <v>101.8</v>
      </c>
      <c r="N313" s="296">
        <v>98.5</v>
      </c>
      <c r="O313" s="296">
        <v>122.8</v>
      </c>
      <c r="P313" s="296">
        <v>115.9</v>
      </c>
      <c r="Q313" s="296">
        <v>112</v>
      </c>
      <c r="R313" s="296">
        <v>118.03</v>
      </c>
      <c r="S313" s="296">
        <v>118.8</v>
      </c>
      <c r="T313" s="296">
        <v>136.9</v>
      </c>
      <c r="U313" s="296">
        <v>140.4</v>
      </c>
      <c r="V313" s="296">
        <v>174.5</v>
      </c>
      <c r="W313" s="296">
        <v>162.59969237617997</v>
      </c>
      <c r="X313" s="296">
        <v>171.8</v>
      </c>
      <c r="Y313" s="296">
        <v>179.9</v>
      </c>
      <c r="Z313" s="296">
        <v>185.5</v>
      </c>
      <c r="AA313" s="296">
        <v>182.8</v>
      </c>
      <c r="AB313" s="324">
        <v>188.42</v>
      </c>
      <c r="AC313" s="324">
        <v>207.1</v>
      </c>
      <c r="AD313" s="324">
        <v>206.1</v>
      </c>
      <c r="AE313" s="296">
        <v>219.9</v>
      </c>
      <c r="AF313" s="296">
        <v>225.4</v>
      </c>
      <c r="AG313" s="296">
        <v>278.39999999999998</v>
      </c>
      <c r="AH313" s="296">
        <v>285.39999999999998</v>
      </c>
      <c r="AI313" s="296">
        <v>287</v>
      </c>
      <c r="AJ313" s="208">
        <f t="shared" si="326"/>
        <v>0.560616678346193</v>
      </c>
      <c r="AK313" s="543">
        <f t="shared" si="327"/>
        <v>4.7816114751791261</v>
      </c>
      <c r="AL313" s="10"/>
      <c r="AN313" s="95"/>
      <c r="AO313" s="96"/>
      <c r="AP313" s="96"/>
    </row>
    <row r="314" spans="1:42" ht="18" customHeight="1" thickBot="1">
      <c r="A314" s="326" t="str">
        <f t="shared" si="328"/>
        <v>EL_D7100_PRO</v>
      </c>
      <c r="B314" s="320" t="s">
        <v>8</v>
      </c>
      <c r="C314" s="320" t="s">
        <v>37</v>
      </c>
      <c r="D314" s="296">
        <v>97.9</v>
      </c>
      <c r="E314" s="296">
        <v>93</v>
      </c>
      <c r="F314" s="296">
        <v>97.7</v>
      </c>
      <c r="G314" s="296">
        <v>110</v>
      </c>
      <c r="H314" s="296">
        <v>126.9</v>
      </c>
      <c r="I314" s="296">
        <v>131.30000000000001</v>
      </c>
      <c r="J314" s="296">
        <v>109.4</v>
      </c>
      <c r="K314" s="296">
        <v>118.69999999999999</v>
      </c>
      <c r="L314" s="296">
        <v>143</v>
      </c>
      <c r="M314" s="296">
        <v>143.30000000000001</v>
      </c>
      <c r="N314" s="296">
        <v>142.5</v>
      </c>
      <c r="O314" s="296">
        <v>160.5</v>
      </c>
      <c r="P314" s="296">
        <v>162.1</v>
      </c>
      <c r="Q314" s="296">
        <v>146.6</v>
      </c>
      <c r="R314" s="296">
        <v>159</v>
      </c>
      <c r="S314" s="296">
        <v>155.9</v>
      </c>
      <c r="T314" s="296">
        <v>153.79999999999998</v>
      </c>
      <c r="U314" s="296">
        <v>187.7</v>
      </c>
      <c r="V314" s="296">
        <v>185.7</v>
      </c>
      <c r="W314" s="296">
        <v>195.3</v>
      </c>
      <c r="X314" s="296">
        <v>208.79999999999998</v>
      </c>
      <c r="Y314" s="296">
        <v>192.5</v>
      </c>
      <c r="Z314" s="296">
        <v>195</v>
      </c>
      <c r="AA314" s="296">
        <v>187</v>
      </c>
      <c r="AB314" s="296">
        <v>190</v>
      </c>
      <c r="AC314" s="296">
        <v>188.3</v>
      </c>
      <c r="AD314" s="296">
        <v>203.8</v>
      </c>
      <c r="AE314" s="296">
        <v>218.8</v>
      </c>
      <c r="AF314" s="296">
        <v>219.3</v>
      </c>
      <c r="AG314" s="296">
        <v>207.43</v>
      </c>
      <c r="AH314" s="296">
        <v>228.19</v>
      </c>
      <c r="AI314" s="296">
        <v>237.82</v>
      </c>
      <c r="AJ314" s="208">
        <f t="shared" si="326"/>
        <v>4.2201674043560233</v>
      </c>
      <c r="AK314" s="543">
        <f t="shared" si="327"/>
        <v>2.1366864173244293</v>
      </c>
      <c r="AL314" s="10"/>
      <c r="AN314" s="95"/>
      <c r="AO314" s="96"/>
      <c r="AP314" s="96"/>
    </row>
    <row r="315" spans="1:42" ht="18" customHeight="1" thickBot="1">
      <c r="A315" s="326" t="str">
        <f t="shared" si="328"/>
        <v>ES_D7100_PRO</v>
      </c>
      <c r="B315" s="320" t="s">
        <v>9</v>
      </c>
      <c r="C315" s="320" t="s">
        <v>38</v>
      </c>
      <c r="D315" s="296">
        <v>141.5</v>
      </c>
      <c r="E315" s="296">
        <v>229.3</v>
      </c>
      <c r="F315" s="296">
        <v>226.5</v>
      </c>
      <c r="G315" s="296">
        <v>227</v>
      </c>
      <c r="H315" s="296">
        <v>239.3</v>
      </c>
      <c r="I315" s="296">
        <v>229</v>
      </c>
      <c r="J315" s="296">
        <v>234.9</v>
      </c>
      <c r="K315" s="296">
        <v>240.6</v>
      </c>
      <c r="L315" s="296">
        <v>245.89999999999998</v>
      </c>
      <c r="M315" s="296">
        <v>257.79999999999995</v>
      </c>
      <c r="N315" s="296">
        <v>249.28999999999996</v>
      </c>
      <c r="O315" s="296">
        <v>259.87</v>
      </c>
      <c r="P315" s="296">
        <v>283.33000000000004</v>
      </c>
      <c r="Q315" s="296">
        <v>291.97000000000003</v>
      </c>
      <c r="R315" s="296">
        <v>296.27</v>
      </c>
      <c r="S315" s="296">
        <v>301.71999999999997</v>
      </c>
      <c r="T315" s="296">
        <v>307.89</v>
      </c>
      <c r="U315" s="296">
        <v>308.83</v>
      </c>
      <c r="V315" s="296">
        <v>310.60000000000002</v>
      </c>
      <c r="W315" s="296">
        <v>306.39999999999998</v>
      </c>
      <c r="X315" s="296">
        <v>301.89999999999998</v>
      </c>
      <c r="Y315" s="324">
        <v>306.8</v>
      </c>
      <c r="Z315" s="324">
        <v>315.70999999999998</v>
      </c>
      <c r="AA315" s="324">
        <v>315</v>
      </c>
      <c r="AB315" s="324">
        <v>387.74</v>
      </c>
      <c r="AC315" s="296">
        <v>452.04999999999995</v>
      </c>
      <c r="AD315" s="296">
        <v>460.93</v>
      </c>
      <c r="AE315" s="324">
        <v>481.12</v>
      </c>
      <c r="AF315" s="324">
        <v>474.68</v>
      </c>
      <c r="AG315" s="324">
        <v>442.23</v>
      </c>
      <c r="AH315" s="324">
        <v>471.84</v>
      </c>
      <c r="AI315" s="324">
        <v>548.30999999999995</v>
      </c>
      <c r="AJ315" s="208">
        <f t="shared" si="326"/>
        <v>16.206765005086467</v>
      </c>
      <c r="AK315" s="543">
        <f t="shared" si="327"/>
        <v>5.9783323137078126</v>
      </c>
      <c r="AL315" s="10"/>
      <c r="AN315" s="95"/>
      <c r="AO315" s="96"/>
      <c r="AP315" s="96"/>
    </row>
    <row r="316" spans="1:42" ht="18" customHeight="1" thickBot="1">
      <c r="A316" s="326" t="str">
        <f t="shared" si="328"/>
        <v>FR_D7100_PRO</v>
      </c>
      <c r="B316" s="320" t="s">
        <v>10</v>
      </c>
      <c r="C316" s="320" t="s">
        <v>39</v>
      </c>
      <c r="D316" s="296">
        <v>1439</v>
      </c>
      <c r="E316" s="296">
        <v>1471</v>
      </c>
      <c r="F316" s="296">
        <v>1413</v>
      </c>
      <c r="G316" s="296">
        <v>1442</v>
      </c>
      <c r="H316" s="296">
        <v>1560</v>
      </c>
      <c r="I316" s="296">
        <v>1583.63</v>
      </c>
      <c r="J316" s="296">
        <v>1605.05</v>
      </c>
      <c r="K316" s="296">
        <v>1619</v>
      </c>
      <c r="L316" s="296">
        <v>1655</v>
      </c>
      <c r="M316" s="296">
        <v>1678</v>
      </c>
      <c r="N316" s="296">
        <v>1725.8</v>
      </c>
      <c r="O316" s="296">
        <v>1772.44</v>
      </c>
      <c r="P316" s="296">
        <v>1794.24</v>
      </c>
      <c r="Q316" s="296">
        <v>1805.65</v>
      </c>
      <c r="R316" s="296">
        <v>1837.8600000000001</v>
      </c>
      <c r="S316" s="296">
        <v>1827.52</v>
      </c>
      <c r="T316" s="296">
        <v>1846.17</v>
      </c>
      <c r="U316" s="296">
        <v>1880</v>
      </c>
      <c r="V316" s="296">
        <v>1887.32</v>
      </c>
      <c r="W316" s="296">
        <v>1858.8</v>
      </c>
      <c r="X316" s="296">
        <v>1913.46</v>
      </c>
      <c r="Y316" s="296">
        <v>1923.05</v>
      </c>
      <c r="Z316" s="296">
        <v>1928.23</v>
      </c>
      <c r="AA316" s="296">
        <v>1946.63</v>
      </c>
      <c r="AB316" s="296">
        <v>1946.3100000000002</v>
      </c>
      <c r="AC316" s="296">
        <v>1949.84</v>
      </c>
      <c r="AD316" s="296">
        <v>1918.9699999999998</v>
      </c>
      <c r="AE316" s="296">
        <v>1919.57</v>
      </c>
      <c r="AF316" s="296">
        <v>1907.76</v>
      </c>
      <c r="AG316" s="296">
        <v>1903.29</v>
      </c>
      <c r="AH316" s="296">
        <v>1840.74</v>
      </c>
      <c r="AI316" s="296">
        <v>1855.71</v>
      </c>
      <c r="AJ316" s="208">
        <f t="shared" si="326"/>
        <v>0.8132598846116279</v>
      </c>
      <c r="AK316" s="543">
        <f t="shared" si="327"/>
        <v>-0.35581641928131846</v>
      </c>
      <c r="AL316" s="10"/>
      <c r="AN316" s="95"/>
      <c r="AO316" s="96"/>
      <c r="AP316" s="96"/>
    </row>
    <row r="317" spans="1:42" ht="18" customHeight="1" thickBot="1">
      <c r="A317" s="326" t="str">
        <f t="shared" si="328"/>
        <v>HR_D7100_PRO</v>
      </c>
      <c r="B317" s="320" t="s">
        <v>11</v>
      </c>
      <c r="C317" s="320" t="s">
        <v>40</v>
      </c>
      <c r="D317" s="296">
        <v>6</v>
      </c>
      <c r="E317" s="296">
        <v>6</v>
      </c>
      <c r="F317" s="296">
        <v>6</v>
      </c>
      <c r="G317" s="296">
        <v>6</v>
      </c>
      <c r="H317" s="296">
        <v>6</v>
      </c>
      <c r="I317" s="296">
        <v>6</v>
      </c>
      <c r="J317" s="296">
        <v>6</v>
      </c>
      <c r="K317" s="296">
        <v>6</v>
      </c>
      <c r="L317" s="296">
        <v>6</v>
      </c>
      <c r="M317" s="296">
        <v>6</v>
      </c>
      <c r="N317" s="296">
        <v>9.5340000000000025</v>
      </c>
      <c r="O317" s="296">
        <v>13.068000000000003</v>
      </c>
      <c r="P317" s="296">
        <v>16.602000000000004</v>
      </c>
      <c r="Q317" s="296">
        <v>20.136000000000003</v>
      </c>
      <c r="R317" s="296">
        <v>23.67</v>
      </c>
      <c r="S317" s="296">
        <v>26.3</v>
      </c>
      <c r="T317" s="296">
        <v>28.419999999999998</v>
      </c>
      <c r="U317" s="296">
        <v>29.7</v>
      </c>
      <c r="V317" s="296">
        <v>25.93</v>
      </c>
      <c r="W317" s="296">
        <v>28.24</v>
      </c>
      <c r="X317" s="296">
        <v>29.060000000000002</v>
      </c>
      <c r="Y317" s="296">
        <v>30.13</v>
      </c>
      <c r="Z317" s="296">
        <v>31.63</v>
      </c>
      <c r="AA317" s="296">
        <v>32.619999999999997</v>
      </c>
      <c r="AB317" s="296">
        <v>32.269999999999996</v>
      </c>
      <c r="AC317" s="324">
        <v>33.980000000000011</v>
      </c>
      <c r="AD317" s="324">
        <v>36.090000000000003</v>
      </c>
      <c r="AE317" s="324">
        <v>34.68</v>
      </c>
      <c r="AF317" s="324">
        <v>31.02</v>
      </c>
      <c r="AG317" s="324">
        <v>33.78</v>
      </c>
      <c r="AH317" s="324">
        <v>31.78</v>
      </c>
      <c r="AI317" s="324">
        <v>31.78</v>
      </c>
      <c r="AJ317" s="208">
        <f t="shared" si="326"/>
        <v>0</v>
      </c>
      <c r="AK317" s="543">
        <f t="shared" si="327"/>
        <v>0.53458189662689559</v>
      </c>
      <c r="AL317" s="10"/>
      <c r="AN317" s="95"/>
      <c r="AO317" s="96"/>
      <c r="AP317" s="96"/>
    </row>
    <row r="318" spans="1:42" ht="18" customHeight="1" thickBot="1">
      <c r="A318" s="326" t="str">
        <f t="shared" si="328"/>
        <v>IT_D7100_PRO</v>
      </c>
      <c r="B318" s="320" t="s">
        <v>12</v>
      </c>
      <c r="C318" s="320" t="s">
        <v>41</v>
      </c>
      <c r="D318" s="296">
        <v>865.6</v>
      </c>
      <c r="E318" s="296">
        <v>817.3</v>
      </c>
      <c r="F318" s="296">
        <v>835.8</v>
      </c>
      <c r="G318" s="296">
        <v>816</v>
      </c>
      <c r="H318" s="296">
        <v>838.9</v>
      </c>
      <c r="I318" s="296">
        <v>918.6</v>
      </c>
      <c r="J318" s="296">
        <v>929.9</v>
      </c>
      <c r="K318" s="296">
        <v>899</v>
      </c>
      <c r="L318" s="296">
        <v>1012.5000000000001</v>
      </c>
      <c r="M318" s="296">
        <v>1013.8599999999999</v>
      </c>
      <c r="N318" s="296">
        <v>1017.23</v>
      </c>
      <c r="O318" s="296">
        <v>1090.5999999999999</v>
      </c>
      <c r="P318" s="296">
        <v>1072.75</v>
      </c>
      <c r="Q318" s="296">
        <v>1097.3800000000001</v>
      </c>
      <c r="R318" s="296">
        <v>1087.1999999999998</v>
      </c>
      <c r="S318" s="296">
        <v>1155.5900000000001</v>
      </c>
      <c r="T318" s="296">
        <v>1154.0299999999997</v>
      </c>
      <c r="U318" s="296">
        <v>1149.4099999999999</v>
      </c>
      <c r="V318" s="296">
        <v>1161.4799999999998</v>
      </c>
      <c r="W318" s="296">
        <v>1177.5300000000002</v>
      </c>
      <c r="X318" s="296">
        <v>1177.1600000000003</v>
      </c>
      <c r="Y318" s="296">
        <v>1171.04</v>
      </c>
      <c r="Z318" s="296">
        <v>1203.76</v>
      </c>
      <c r="AA318" s="296">
        <v>1157.74</v>
      </c>
      <c r="AB318" s="296">
        <v>1176.02</v>
      </c>
      <c r="AC318" s="296">
        <v>1206.6699999999998</v>
      </c>
      <c r="AD318" s="296">
        <v>1232.2299999999998</v>
      </c>
      <c r="AE318" s="296">
        <v>1261.1299999999999</v>
      </c>
      <c r="AF318" s="296">
        <v>1308.03</v>
      </c>
      <c r="AG318" s="296">
        <v>1327.3</v>
      </c>
      <c r="AH318" s="296">
        <v>1344.69</v>
      </c>
      <c r="AI318" s="296">
        <v>1374.23</v>
      </c>
      <c r="AJ318" s="208">
        <f t="shared" si="326"/>
        <v>2.1967888509619282</v>
      </c>
      <c r="AK318" s="543">
        <f t="shared" si="327"/>
        <v>1.6128820692378643</v>
      </c>
      <c r="AL318" s="10"/>
      <c r="AN318" s="95"/>
      <c r="AO318" s="96"/>
      <c r="AP318" s="96"/>
    </row>
    <row r="319" spans="1:42" ht="18" customHeight="1" thickBot="1">
      <c r="A319" s="326" t="str">
        <f t="shared" si="328"/>
        <v>CY_D7100_PRO</v>
      </c>
      <c r="B319" s="320" t="s">
        <v>13</v>
      </c>
      <c r="C319" s="320" t="s">
        <v>42</v>
      </c>
      <c r="D319" s="296">
        <v>6</v>
      </c>
      <c r="E319" s="296">
        <v>7</v>
      </c>
      <c r="F319" s="296">
        <v>7</v>
      </c>
      <c r="G319" s="296">
        <v>7.5333333333333332</v>
      </c>
      <c r="H319" s="296">
        <v>8.0666666666666664</v>
      </c>
      <c r="I319" s="296">
        <v>8.6</v>
      </c>
      <c r="J319" s="296">
        <v>8.6999999999999993</v>
      </c>
      <c r="K319" s="296">
        <v>9.6</v>
      </c>
      <c r="L319" s="296">
        <v>9.9059760956175289</v>
      </c>
      <c r="M319" s="296">
        <v>10.552988047808764</v>
      </c>
      <c r="N319" s="296">
        <v>11.2</v>
      </c>
      <c r="O319" s="296">
        <v>11.3</v>
      </c>
      <c r="P319" s="296">
        <v>11.8</v>
      </c>
      <c r="Q319" s="296">
        <v>12.033333333725601</v>
      </c>
      <c r="R319" s="296">
        <v>14</v>
      </c>
      <c r="S319" s="296">
        <v>12.54</v>
      </c>
      <c r="T319" s="296">
        <v>11.760000000000002</v>
      </c>
      <c r="U319" s="296">
        <v>11.41</v>
      </c>
      <c r="V319" s="296">
        <v>10.57</v>
      </c>
      <c r="W319" s="296">
        <v>14.100000000000001</v>
      </c>
      <c r="X319" s="296">
        <v>14.48</v>
      </c>
      <c r="Y319" s="296">
        <v>16.09</v>
      </c>
      <c r="Z319" s="296">
        <v>19.43</v>
      </c>
      <c r="AA319" s="296">
        <v>19.850000000000001</v>
      </c>
      <c r="AB319" s="296">
        <v>19.990000000000002</v>
      </c>
      <c r="AC319" s="296">
        <v>23.18</v>
      </c>
      <c r="AD319" s="296">
        <v>26.61</v>
      </c>
      <c r="AE319" s="296">
        <v>27.78</v>
      </c>
      <c r="AF319" s="296">
        <v>27.93</v>
      </c>
      <c r="AG319" s="296">
        <v>32.06</v>
      </c>
      <c r="AH319" s="296">
        <v>35.479999999999997</v>
      </c>
      <c r="AI319" s="296">
        <v>38.700000000000003</v>
      </c>
      <c r="AJ319" s="208">
        <f t="shared" si="326"/>
        <v>9.0755355129650717</v>
      </c>
      <c r="AK319" s="543">
        <f t="shared" si="327"/>
        <v>9.1730622176759091</v>
      </c>
      <c r="AL319" s="10"/>
      <c r="AN319" s="95"/>
      <c r="AO319" s="96"/>
      <c r="AP319" s="96"/>
    </row>
    <row r="320" spans="1:42" ht="18" customHeight="1" thickBot="1">
      <c r="A320" s="326" t="str">
        <f t="shared" si="328"/>
        <v>LV_D7100_PRO</v>
      </c>
      <c r="B320" s="320" t="s">
        <v>14</v>
      </c>
      <c r="C320" s="320" t="s">
        <v>43</v>
      </c>
      <c r="D320" s="296">
        <v>20.3</v>
      </c>
      <c r="E320" s="296">
        <v>18.3</v>
      </c>
      <c r="F320" s="296">
        <v>15.8</v>
      </c>
      <c r="G320" s="296">
        <v>11.5</v>
      </c>
      <c r="H320" s="296">
        <v>8.9</v>
      </c>
      <c r="I320" s="296">
        <v>8.4</v>
      </c>
      <c r="J320" s="296">
        <v>8.3000000000000007</v>
      </c>
      <c r="K320" s="296">
        <v>9.8000000000000007</v>
      </c>
      <c r="L320" s="296">
        <v>10.1</v>
      </c>
      <c r="M320" s="296">
        <v>23</v>
      </c>
      <c r="N320" s="296">
        <v>20.9</v>
      </c>
      <c r="O320" s="296">
        <v>24.2</v>
      </c>
      <c r="P320" s="296">
        <v>24.3</v>
      </c>
      <c r="Q320" s="296">
        <v>28.5</v>
      </c>
      <c r="R320" s="296">
        <v>29.07</v>
      </c>
      <c r="S320" s="296">
        <v>32.450000000000003</v>
      </c>
      <c r="T320" s="296">
        <v>32.64</v>
      </c>
      <c r="U320" s="296">
        <v>35.29</v>
      </c>
      <c r="V320" s="296">
        <v>33.979999999999997</v>
      </c>
      <c r="W320" s="296">
        <v>29.1</v>
      </c>
      <c r="X320" s="296">
        <v>30.98</v>
      </c>
      <c r="Y320" s="296">
        <v>29.21</v>
      </c>
      <c r="Z320" s="296">
        <v>31.33</v>
      </c>
      <c r="AA320" s="296">
        <v>32.61</v>
      </c>
      <c r="AB320" s="296">
        <v>34.74</v>
      </c>
      <c r="AC320" s="324">
        <v>38.380000000000003</v>
      </c>
      <c r="AD320" s="324">
        <v>38.630000000000003</v>
      </c>
      <c r="AE320" s="296">
        <v>46.35</v>
      </c>
      <c r="AF320" s="296">
        <v>47.42</v>
      </c>
      <c r="AG320" s="296">
        <v>50.51</v>
      </c>
      <c r="AH320" s="296">
        <v>51.91</v>
      </c>
      <c r="AI320" s="296">
        <v>52.42</v>
      </c>
      <c r="AJ320" s="208">
        <f t="shared" si="326"/>
        <v>0.98246965902524241</v>
      </c>
      <c r="AK320" s="543">
        <f t="shared" si="327"/>
        <v>6.0221351135377521</v>
      </c>
      <c r="AL320" s="10"/>
      <c r="AN320" s="95"/>
      <c r="AO320" s="96"/>
      <c r="AP320" s="96"/>
    </row>
    <row r="321" spans="1:42" ht="18" customHeight="1" thickBot="1">
      <c r="A321" s="326" t="str">
        <f t="shared" si="328"/>
        <v>LT_D7100_PRO</v>
      </c>
      <c r="B321" s="320" t="s">
        <v>15</v>
      </c>
      <c r="C321" s="320" t="s">
        <v>44</v>
      </c>
      <c r="D321" s="296">
        <v>22.5</v>
      </c>
      <c r="E321" s="296">
        <v>21</v>
      </c>
      <c r="F321" s="296">
        <v>15.1</v>
      </c>
      <c r="G321" s="296">
        <v>18</v>
      </c>
      <c r="H321" s="296">
        <v>16.8</v>
      </c>
      <c r="I321" s="296">
        <v>15.7</v>
      </c>
      <c r="J321" s="296">
        <v>21</v>
      </c>
      <c r="K321" s="296">
        <v>28.5</v>
      </c>
      <c r="L321" s="296">
        <v>34.5</v>
      </c>
      <c r="M321" s="296">
        <v>34.5</v>
      </c>
      <c r="N321" s="296">
        <v>40.200000000000003</v>
      </c>
      <c r="O321" s="296">
        <v>48.2</v>
      </c>
      <c r="P321" s="296">
        <v>65.3</v>
      </c>
      <c r="Q321" s="296">
        <v>54.8</v>
      </c>
      <c r="R321" s="296">
        <v>71.31</v>
      </c>
      <c r="S321" s="296">
        <v>79.11</v>
      </c>
      <c r="T321" s="296">
        <v>101.01</v>
      </c>
      <c r="U321" s="296">
        <v>89.54</v>
      </c>
      <c r="V321" s="296">
        <v>105.74</v>
      </c>
      <c r="W321" s="296">
        <v>92.22</v>
      </c>
      <c r="X321" s="296">
        <v>95.27</v>
      </c>
      <c r="Y321" s="296">
        <v>102.77</v>
      </c>
      <c r="Z321" s="296">
        <v>111.81</v>
      </c>
      <c r="AA321" s="296">
        <v>113.05</v>
      </c>
      <c r="AB321" s="296">
        <v>102.51</v>
      </c>
      <c r="AC321" s="324">
        <v>100.96</v>
      </c>
      <c r="AD321" s="296">
        <v>97.5</v>
      </c>
      <c r="AE321" s="296">
        <v>99.57</v>
      </c>
      <c r="AF321" s="296">
        <v>101.05</v>
      </c>
      <c r="AG321" s="296">
        <v>97.85</v>
      </c>
      <c r="AH321" s="296">
        <v>100.61</v>
      </c>
      <c r="AI321" s="296">
        <v>97.87</v>
      </c>
      <c r="AJ321" s="208">
        <f t="shared" si="326"/>
        <v>-2.7233873372428108</v>
      </c>
      <c r="AK321" s="543">
        <f t="shared" si="327"/>
        <v>-0.48734275485363687</v>
      </c>
      <c r="AL321" s="10"/>
      <c r="AN321" s="95"/>
      <c r="AO321" s="96"/>
      <c r="AP321" s="96"/>
    </row>
    <row r="322" spans="1:42" ht="18" customHeight="1" thickBot="1">
      <c r="A322" s="326" t="str">
        <f t="shared" si="328"/>
        <v>LU_D7100_PRO</v>
      </c>
      <c r="B322" s="320" t="s">
        <v>16</v>
      </c>
      <c r="C322" s="320" t="s">
        <v>45</v>
      </c>
      <c r="D322" s="314" t="s">
        <v>901</v>
      </c>
      <c r="E322" s="314" t="s">
        <v>901</v>
      </c>
      <c r="F322" s="314" t="s">
        <v>901</v>
      </c>
      <c r="G322" s="314" t="s">
        <v>901</v>
      </c>
      <c r="H322" s="314" t="s">
        <v>901</v>
      </c>
      <c r="I322" s="314" t="s">
        <v>901</v>
      </c>
      <c r="J322" s="314" t="s">
        <v>901</v>
      </c>
      <c r="K322" s="314" t="s">
        <v>901</v>
      </c>
      <c r="L322" s="314" t="s">
        <v>901</v>
      </c>
      <c r="M322" s="314" t="s">
        <v>901</v>
      </c>
      <c r="N322" s="314" t="s">
        <v>901</v>
      </c>
      <c r="O322" s="314" t="s">
        <v>901</v>
      </c>
      <c r="P322" s="314" t="s">
        <v>901</v>
      </c>
      <c r="Q322" s="314" t="s">
        <v>901</v>
      </c>
      <c r="R322" s="314" t="s">
        <v>901</v>
      </c>
      <c r="S322" s="314" t="s">
        <v>901</v>
      </c>
      <c r="T322" s="314" t="s">
        <v>901</v>
      </c>
      <c r="U322" s="314" t="s">
        <v>901</v>
      </c>
      <c r="V322" s="314" t="s">
        <v>901</v>
      </c>
      <c r="W322" s="314" t="s">
        <v>901</v>
      </c>
      <c r="X322" s="314" t="s">
        <v>901</v>
      </c>
      <c r="Y322" s="314" t="s">
        <v>901</v>
      </c>
      <c r="Z322" s="314" t="s">
        <v>901</v>
      </c>
      <c r="AA322" s="314" t="s">
        <v>901</v>
      </c>
      <c r="AB322" s="314" t="s">
        <v>901</v>
      </c>
      <c r="AC322" s="314" t="s">
        <v>901</v>
      </c>
      <c r="AD322" s="314" t="s">
        <v>901</v>
      </c>
      <c r="AE322" s="314" t="s">
        <v>901</v>
      </c>
      <c r="AF322" s="314" t="s">
        <v>901</v>
      </c>
      <c r="AG322" s="314" t="s">
        <v>901</v>
      </c>
      <c r="AH322" s="314" t="s">
        <v>901</v>
      </c>
      <c r="AI322" s="314" t="s">
        <v>901</v>
      </c>
      <c r="AJ322" s="208"/>
      <c r="AK322" s="543"/>
      <c r="AL322" s="10"/>
      <c r="AN322" s="95"/>
      <c r="AO322" s="136"/>
      <c r="AP322" s="96"/>
    </row>
    <row r="323" spans="1:42" ht="18" customHeight="1" thickBot="1">
      <c r="A323" s="326" t="str">
        <f t="shared" si="328"/>
        <v>HU_D7100_PRO</v>
      </c>
      <c r="B323" s="320" t="s">
        <v>17</v>
      </c>
      <c r="C323" s="320" t="s">
        <v>46</v>
      </c>
      <c r="D323" s="296">
        <v>60.77</v>
      </c>
      <c r="E323" s="296">
        <v>53.56</v>
      </c>
      <c r="F323" s="296">
        <v>48.41</v>
      </c>
      <c r="G323" s="296">
        <v>51.5</v>
      </c>
      <c r="H323" s="296">
        <v>51.5</v>
      </c>
      <c r="I323" s="296">
        <v>52.53</v>
      </c>
      <c r="J323" s="296">
        <v>58.71</v>
      </c>
      <c r="K323" s="296">
        <v>54.336736066101118</v>
      </c>
      <c r="L323" s="296">
        <v>54.364225643874455</v>
      </c>
      <c r="M323" s="296">
        <v>54.843500456357418</v>
      </c>
      <c r="N323" s="296">
        <v>58.117739289572796</v>
      </c>
      <c r="O323" s="296">
        <v>61.801257976940086</v>
      </c>
      <c r="P323" s="296">
        <v>35.739999999999995</v>
      </c>
      <c r="Q323" s="296">
        <v>90.83</v>
      </c>
      <c r="R323" s="296">
        <v>64.140000000000015</v>
      </c>
      <c r="S323" s="296">
        <v>78.900000000000006</v>
      </c>
      <c r="T323" s="296">
        <v>72.849999999999994</v>
      </c>
      <c r="U323" s="296">
        <v>72.3</v>
      </c>
      <c r="V323" s="296">
        <v>73.050000000000011</v>
      </c>
      <c r="W323" s="296">
        <v>75.350000000000009</v>
      </c>
      <c r="X323" s="296">
        <v>72.48</v>
      </c>
      <c r="Y323" s="296">
        <v>65.34</v>
      </c>
      <c r="Z323" s="296">
        <v>72.61999999999999</v>
      </c>
      <c r="AA323" s="296">
        <v>67.989999999999995</v>
      </c>
      <c r="AB323" s="296">
        <v>74.790000000000006</v>
      </c>
      <c r="AC323" s="296">
        <v>80.449999999999989</v>
      </c>
      <c r="AD323" s="324">
        <v>80.459999999999994</v>
      </c>
      <c r="AE323" s="296">
        <v>87.38</v>
      </c>
      <c r="AF323" s="296">
        <v>83.67</v>
      </c>
      <c r="AG323" s="296">
        <v>86.13</v>
      </c>
      <c r="AH323" s="296">
        <v>94.08</v>
      </c>
      <c r="AI323" s="296">
        <v>95.55</v>
      </c>
      <c r="AJ323" s="208">
        <f t="shared" ref="AJ323:AJ333" si="329">+(AI323/AH323-1)*100</f>
        <v>1.5625</v>
      </c>
      <c r="AK323" s="543">
        <f t="shared" ref="AK323:AK333" si="330">100*((POWER(AI323/Y323,1/($AF$5-$V$5)))-1)</f>
        <v>3.8735934655515392</v>
      </c>
      <c r="AL323" s="10"/>
      <c r="AN323" s="95"/>
      <c r="AO323" s="118"/>
      <c r="AP323" s="118"/>
    </row>
    <row r="324" spans="1:42" ht="18" customHeight="1" thickBot="1">
      <c r="A324" s="326" t="str">
        <f t="shared" si="328"/>
        <v>MT_D7100_PRO</v>
      </c>
      <c r="B324" s="320" t="s">
        <v>18</v>
      </c>
      <c r="C324" s="320" t="s">
        <v>47</v>
      </c>
      <c r="D324" s="296">
        <v>2.02</v>
      </c>
      <c r="E324" s="296">
        <v>2.13</v>
      </c>
      <c r="F324" s="296">
        <v>2.2400000000000002</v>
      </c>
      <c r="G324" s="296">
        <v>2.31</v>
      </c>
      <c r="H324" s="296">
        <v>2.19</v>
      </c>
      <c r="I324" s="296">
        <v>2.0499999999999998</v>
      </c>
      <c r="J324" s="296">
        <v>2.2799999999999998</v>
      </c>
      <c r="K324" s="296">
        <v>2.2400000000000002</v>
      </c>
      <c r="L324" s="296">
        <v>2.11</v>
      </c>
      <c r="M324" s="296">
        <v>2.1831890178376647</v>
      </c>
      <c r="N324" s="296">
        <v>2.2497496586253982</v>
      </c>
      <c r="O324" s="296">
        <v>2.2999999999999998</v>
      </c>
      <c r="P324" s="296">
        <v>2.4900000000000002</v>
      </c>
      <c r="Q324" s="296">
        <v>2.37</v>
      </c>
      <c r="R324" s="296">
        <v>2.5</v>
      </c>
      <c r="S324" s="296">
        <v>2.64</v>
      </c>
      <c r="T324" s="296">
        <v>2.81</v>
      </c>
      <c r="U324" s="296">
        <v>2.96</v>
      </c>
      <c r="V324" s="296">
        <v>2.8</v>
      </c>
      <c r="W324" s="296">
        <v>2.8249443207126945</v>
      </c>
      <c r="X324" s="296">
        <v>2.8624721603563472</v>
      </c>
      <c r="Y324" s="296">
        <v>2.8624721603563472</v>
      </c>
      <c r="Z324" s="296">
        <v>2.8624721603563472</v>
      </c>
      <c r="AA324" s="296">
        <v>2.8624721603563472</v>
      </c>
      <c r="AB324" s="296">
        <v>2.8624721603563472</v>
      </c>
      <c r="AC324" s="324">
        <v>2.8624721603563472</v>
      </c>
      <c r="AD324" s="324">
        <v>2.9</v>
      </c>
      <c r="AE324" s="324">
        <v>2.9</v>
      </c>
      <c r="AF324" s="324">
        <v>2.9</v>
      </c>
      <c r="AG324" s="324">
        <v>2.9</v>
      </c>
      <c r="AH324" s="324">
        <v>2.9</v>
      </c>
      <c r="AI324" s="324">
        <v>2.9</v>
      </c>
      <c r="AJ324" s="208">
        <f t="shared" si="329"/>
        <v>0</v>
      </c>
      <c r="AK324" s="543">
        <f t="shared" si="330"/>
        <v>0.13033580136603273</v>
      </c>
      <c r="AL324" s="10"/>
      <c r="AN324" s="100"/>
      <c r="AO324" s="96"/>
      <c r="AP324" s="96"/>
    </row>
    <row r="325" spans="1:42" ht="18" customHeight="1" thickBot="1">
      <c r="A325" s="326" t="str">
        <f t="shared" si="328"/>
        <v>NL_D7100_PRO</v>
      </c>
      <c r="B325" s="320" t="s">
        <v>19</v>
      </c>
      <c r="C325" s="320" t="s">
        <v>48</v>
      </c>
      <c r="D325" s="296">
        <v>597</v>
      </c>
      <c r="E325" s="296">
        <v>616</v>
      </c>
      <c r="F325" s="296">
        <v>640</v>
      </c>
      <c r="G325" s="296">
        <v>640</v>
      </c>
      <c r="H325" s="296">
        <v>660</v>
      </c>
      <c r="I325" s="296">
        <v>691</v>
      </c>
      <c r="J325" s="296">
        <v>700</v>
      </c>
      <c r="K325" s="296">
        <v>704</v>
      </c>
      <c r="L325" s="296">
        <v>650</v>
      </c>
      <c r="M325" s="296">
        <v>659</v>
      </c>
      <c r="N325" s="296">
        <v>684</v>
      </c>
      <c r="O325" s="296">
        <v>651.79</v>
      </c>
      <c r="P325" s="296">
        <v>641.14</v>
      </c>
      <c r="Q325" s="296">
        <v>663.41</v>
      </c>
      <c r="R325" s="296">
        <v>684.19</v>
      </c>
      <c r="S325" s="296">
        <v>685.07999999999993</v>
      </c>
      <c r="T325" s="296">
        <v>727.52</v>
      </c>
      <c r="U325" s="296">
        <v>747.29</v>
      </c>
      <c r="V325" s="296">
        <v>740.31999999999994</v>
      </c>
      <c r="W325" s="296">
        <v>731.91</v>
      </c>
      <c r="X325" s="296">
        <v>771.31</v>
      </c>
      <c r="Y325" s="296">
        <v>768.51</v>
      </c>
      <c r="Z325" s="296">
        <v>783.93999999999994</v>
      </c>
      <c r="AA325" s="296">
        <v>814.67</v>
      </c>
      <c r="AB325" s="296">
        <v>793.43999999999994</v>
      </c>
      <c r="AC325" s="324">
        <v>870</v>
      </c>
      <c r="AD325" s="324">
        <v>911</v>
      </c>
      <c r="AE325" s="324">
        <v>896</v>
      </c>
      <c r="AF325" s="324">
        <v>902</v>
      </c>
      <c r="AG325" s="324">
        <v>953.26</v>
      </c>
      <c r="AH325" s="324">
        <v>999.6</v>
      </c>
      <c r="AI325" s="324">
        <v>953.5</v>
      </c>
      <c r="AJ325" s="208">
        <f t="shared" si="329"/>
        <v>-4.611844737895165</v>
      </c>
      <c r="AK325" s="543">
        <f t="shared" si="330"/>
        <v>2.1802868261932451</v>
      </c>
      <c r="AL325" s="10"/>
      <c r="AN325" s="100"/>
      <c r="AO325" s="96"/>
      <c r="AP325" s="96"/>
    </row>
    <row r="326" spans="1:42" ht="18" customHeight="1" thickBot="1">
      <c r="A326" s="326" t="str">
        <f t="shared" si="328"/>
        <v>AT_D7100_PRO</v>
      </c>
      <c r="B326" s="320" t="s">
        <v>20</v>
      </c>
      <c r="C326" s="320" t="s">
        <v>49</v>
      </c>
      <c r="D326" s="296">
        <v>107.5</v>
      </c>
      <c r="E326" s="296">
        <v>102.1</v>
      </c>
      <c r="F326" s="296">
        <v>102.9</v>
      </c>
      <c r="G326" s="296">
        <v>103.1</v>
      </c>
      <c r="H326" s="296">
        <v>102.7</v>
      </c>
      <c r="I326" s="296">
        <v>99</v>
      </c>
      <c r="J326" s="296">
        <v>98</v>
      </c>
      <c r="K326" s="296">
        <v>104</v>
      </c>
      <c r="L326" s="296">
        <v>107.3</v>
      </c>
      <c r="M326" s="296">
        <v>105.2</v>
      </c>
      <c r="N326" s="296">
        <v>115.7</v>
      </c>
      <c r="O326" s="296">
        <v>130.12</v>
      </c>
      <c r="P326" s="296">
        <v>132.96000000000004</v>
      </c>
      <c r="Q326" s="296">
        <v>143.82000000000002</v>
      </c>
      <c r="R326" s="296">
        <v>136.47</v>
      </c>
      <c r="S326" s="296">
        <v>139.76000000000002</v>
      </c>
      <c r="T326" s="296">
        <v>141.99</v>
      </c>
      <c r="U326" s="296">
        <v>145.35</v>
      </c>
      <c r="V326" s="296">
        <v>140.13</v>
      </c>
      <c r="W326" s="296">
        <v>142.20999999999998</v>
      </c>
      <c r="X326" s="296">
        <v>148.77000000000001</v>
      </c>
      <c r="Y326" s="296">
        <v>153.98999999999998</v>
      </c>
      <c r="Z326" s="296">
        <v>159.94</v>
      </c>
      <c r="AA326" s="296">
        <v>157.76</v>
      </c>
      <c r="AB326" s="296">
        <v>172.43</v>
      </c>
      <c r="AC326" s="296">
        <v>184.86999999999998</v>
      </c>
      <c r="AD326" s="296">
        <v>194.98</v>
      </c>
      <c r="AE326" s="296">
        <v>201.76000000000002</v>
      </c>
      <c r="AF326" s="296">
        <v>202.47</v>
      </c>
      <c r="AG326" s="296">
        <v>205.48</v>
      </c>
      <c r="AH326" s="296">
        <v>206.4</v>
      </c>
      <c r="AI326" s="296">
        <v>215.59</v>
      </c>
      <c r="AJ326" s="208">
        <f t="shared" si="329"/>
        <v>4.4525193798449658</v>
      </c>
      <c r="AK326" s="543">
        <f t="shared" si="330"/>
        <v>3.4221613012905605</v>
      </c>
      <c r="AL326" s="10"/>
      <c r="AN326" s="95"/>
      <c r="AO326" s="96"/>
      <c r="AP326" s="96"/>
    </row>
    <row r="327" spans="1:42" ht="18" customHeight="1" thickBot="1">
      <c r="A327" s="326" t="str">
        <f t="shared" si="328"/>
        <v>PL_D7100_PRO</v>
      </c>
      <c r="B327" s="320" t="s">
        <v>21</v>
      </c>
      <c r="C327" s="320" t="s">
        <v>50</v>
      </c>
      <c r="D327" s="296">
        <v>315</v>
      </c>
      <c r="E327" s="296">
        <v>281</v>
      </c>
      <c r="F327" s="296">
        <v>269</v>
      </c>
      <c r="G327" s="296">
        <v>287</v>
      </c>
      <c r="H327" s="296">
        <v>323</v>
      </c>
      <c r="I327" s="296">
        <v>324</v>
      </c>
      <c r="J327" s="296">
        <v>360</v>
      </c>
      <c r="K327" s="296">
        <v>403</v>
      </c>
      <c r="L327" s="296">
        <v>432</v>
      </c>
      <c r="M327" s="296">
        <v>438.2</v>
      </c>
      <c r="N327" s="296">
        <v>427.5</v>
      </c>
      <c r="O327" s="296">
        <v>455.2</v>
      </c>
      <c r="P327" s="296">
        <v>484.5</v>
      </c>
      <c r="Q327" s="296">
        <v>472.2</v>
      </c>
      <c r="R327" s="296">
        <v>513.1</v>
      </c>
      <c r="S327" s="296">
        <v>535.67000000000007</v>
      </c>
      <c r="T327" s="296">
        <v>579.94999999999993</v>
      </c>
      <c r="U327" s="296">
        <v>594.44999999999993</v>
      </c>
      <c r="V327" s="296">
        <v>594.33999999999992</v>
      </c>
      <c r="W327" s="296">
        <v>633.63</v>
      </c>
      <c r="X327" s="296">
        <v>666.58999999999992</v>
      </c>
      <c r="Y327" s="296">
        <v>675.83</v>
      </c>
      <c r="Z327" s="296">
        <v>721.4899999999999</v>
      </c>
      <c r="AA327" s="296">
        <v>732.2700000000001</v>
      </c>
      <c r="AB327" s="296">
        <v>743.7399999999999</v>
      </c>
      <c r="AC327" s="296">
        <v>772.67</v>
      </c>
      <c r="AD327" s="296">
        <v>805.88</v>
      </c>
      <c r="AE327" s="296">
        <v>840.53</v>
      </c>
      <c r="AF327" s="296">
        <v>855.59</v>
      </c>
      <c r="AG327" s="296">
        <v>867.95</v>
      </c>
      <c r="AH327" s="296">
        <v>893.78</v>
      </c>
      <c r="AI327" s="296">
        <v>919.71</v>
      </c>
      <c r="AJ327" s="208">
        <f t="shared" si="329"/>
        <v>2.9011613596187091</v>
      </c>
      <c r="AK327" s="543">
        <f t="shared" si="330"/>
        <v>3.129127672754084</v>
      </c>
      <c r="AL327" s="10"/>
      <c r="AN327" s="95"/>
      <c r="AO327" s="96"/>
      <c r="AP327" s="96"/>
    </row>
    <row r="328" spans="1:42" ht="18" customHeight="1" thickBot="1">
      <c r="A328" s="326" t="str">
        <f t="shared" si="328"/>
        <v>PT_D7100_PRO</v>
      </c>
      <c r="B328" s="320" t="s">
        <v>22</v>
      </c>
      <c r="C328" s="320" t="s">
        <v>51</v>
      </c>
      <c r="D328" s="296">
        <v>44.14</v>
      </c>
      <c r="E328" s="296">
        <v>46.72</v>
      </c>
      <c r="F328" s="296">
        <v>47.76</v>
      </c>
      <c r="G328" s="296">
        <v>47.31</v>
      </c>
      <c r="H328" s="296">
        <v>50.29</v>
      </c>
      <c r="I328" s="296">
        <v>52.33</v>
      </c>
      <c r="J328" s="296">
        <v>52.89</v>
      </c>
      <c r="K328" s="296">
        <v>54.1</v>
      </c>
      <c r="L328" s="296">
        <v>56.4</v>
      </c>
      <c r="M328" s="296">
        <v>63.5</v>
      </c>
      <c r="N328" s="296">
        <v>66.8</v>
      </c>
      <c r="O328" s="296">
        <v>67.490000000000009</v>
      </c>
      <c r="P328" s="296">
        <v>68.03</v>
      </c>
      <c r="Q328" s="296">
        <v>66.349999999999994</v>
      </c>
      <c r="R328" s="296">
        <v>66.94</v>
      </c>
      <c r="S328" s="296">
        <v>66.27</v>
      </c>
      <c r="T328" s="296">
        <v>66.040000000000006</v>
      </c>
      <c r="U328" s="296">
        <v>69.109999999999985</v>
      </c>
      <c r="V328" s="296">
        <v>66.98</v>
      </c>
      <c r="W328" s="296">
        <v>65.069999999999993</v>
      </c>
      <c r="X328" s="296">
        <v>68.88</v>
      </c>
      <c r="Y328" s="296">
        <v>72.25</v>
      </c>
      <c r="Z328" s="296">
        <v>71.89</v>
      </c>
      <c r="AA328" s="296">
        <v>69.94</v>
      </c>
      <c r="AB328" s="296">
        <v>73.36999999999999</v>
      </c>
      <c r="AC328" s="324">
        <v>73.34</v>
      </c>
      <c r="AD328" s="324">
        <v>75.03</v>
      </c>
      <c r="AE328" s="324">
        <v>78.63</v>
      </c>
      <c r="AF328" s="324">
        <v>80.14</v>
      </c>
      <c r="AG328" s="324">
        <v>84.48</v>
      </c>
      <c r="AH328" s="324">
        <v>80.739999999999995</v>
      </c>
      <c r="AI328" s="324">
        <v>82.36</v>
      </c>
      <c r="AJ328" s="208">
        <f t="shared" si="329"/>
        <v>2.006440426058953</v>
      </c>
      <c r="AK328" s="543">
        <f t="shared" si="330"/>
        <v>1.3182893651832117</v>
      </c>
      <c r="AL328" s="10"/>
      <c r="AN328" s="100"/>
      <c r="AO328" s="96"/>
      <c r="AP328" s="96"/>
    </row>
    <row r="329" spans="1:42" ht="18" customHeight="1" thickBot="1">
      <c r="A329" s="326" t="str">
        <f t="shared" si="328"/>
        <v>RO_D7100_PRO</v>
      </c>
      <c r="B329" s="320" t="s">
        <v>23</v>
      </c>
      <c r="C329" s="320" t="s">
        <v>52</v>
      </c>
      <c r="D329" s="296">
        <v>93.6</v>
      </c>
      <c r="E329" s="296">
        <v>71</v>
      </c>
      <c r="F329" s="296">
        <v>49</v>
      </c>
      <c r="G329" s="296">
        <v>50</v>
      </c>
      <c r="H329" s="296">
        <v>47</v>
      </c>
      <c r="I329" s="296">
        <v>51</v>
      </c>
      <c r="J329" s="296">
        <v>47.6</v>
      </c>
      <c r="K329" s="296">
        <v>42.4</v>
      </c>
      <c r="L329" s="296">
        <v>36.700000000000003</v>
      </c>
      <c r="M329" s="296">
        <v>31</v>
      </c>
      <c r="N329" s="296">
        <v>27.8</v>
      </c>
      <c r="O329" s="296">
        <v>30.5</v>
      </c>
      <c r="P329" s="296">
        <v>39.295000000000002</v>
      </c>
      <c r="Q329" s="296">
        <v>48.089999999999996</v>
      </c>
      <c r="R329" s="296">
        <v>57.5</v>
      </c>
      <c r="S329" s="296">
        <v>65.55</v>
      </c>
      <c r="T329" s="296">
        <v>70.819999999999993</v>
      </c>
      <c r="U329" s="296">
        <v>68.699999999999989</v>
      </c>
      <c r="V329" s="296">
        <v>70.260000000000005</v>
      </c>
      <c r="W329" s="296">
        <v>66.289999999999992</v>
      </c>
      <c r="X329" s="296">
        <v>63.97</v>
      </c>
      <c r="Y329" s="296">
        <v>60.57</v>
      </c>
      <c r="Z329" s="296">
        <v>67.384999999999991</v>
      </c>
      <c r="AA329" s="296">
        <v>70.48</v>
      </c>
      <c r="AB329" s="296">
        <v>74.649999999999991</v>
      </c>
      <c r="AC329" s="324">
        <v>81.660000000000011</v>
      </c>
      <c r="AD329" s="324">
        <v>87.580000000000013</v>
      </c>
      <c r="AE329" s="324">
        <v>91.07</v>
      </c>
      <c r="AF329" s="324">
        <v>96.24</v>
      </c>
      <c r="AG329" s="324">
        <v>96.4</v>
      </c>
      <c r="AH329" s="324">
        <v>97.36</v>
      </c>
      <c r="AI329" s="324">
        <v>98.82</v>
      </c>
      <c r="AJ329" s="208">
        <f t="shared" si="329"/>
        <v>1.4995891536565331</v>
      </c>
      <c r="AK329" s="543">
        <f t="shared" si="330"/>
        <v>5.0167871744751791</v>
      </c>
      <c r="AL329" s="10"/>
      <c r="AN329" s="100"/>
      <c r="AO329" s="96"/>
      <c r="AP329" s="96"/>
    </row>
    <row r="330" spans="1:42" ht="18" customHeight="1" thickBot="1">
      <c r="A330" s="326" t="str">
        <f t="shared" si="328"/>
        <v>SI_D7100_PRO</v>
      </c>
      <c r="B330" s="320" t="s">
        <v>24</v>
      </c>
      <c r="C330" s="320" t="s">
        <v>53</v>
      </c>
      <c r="D330" s="296">
        <v>10</v>
      </c>
      <c r="E330" s="296">
        <v>11</v>
      </c>
      <c r="F330" s="296">
        <v>12.012803838626176</v>
      </c>
      <c r="G330" s="296">
        <v>13.486874171349204</v>
      </c>
      <c r="H330" s="296">
        <v>14.743601237451861</v>
      </c>
      <c r="I330" s="296">
        <v>15.3</v>
      </c>
      <c r="J330" s="296">
        <v>16.5</v>
      </c>
      <c r="K330" s="296">
        <v>18.100000000000001</v>
      </c>
      <c r="L330" s="296">
        <v>20.399999999999999</v>
      </c>
      <c r="M330" s="296">
        <v>20.5</v>
      </c>
      <c r="N330" s="296">
        <v>21.5</v>
      </c>
      <c r="O330" s="296">
        <v>21.9</v>
      </c>
      <c r="P330" s="296">
        <v>22.9</v>
      </c>
      <c r="Q330" s="296">
        <v>24.41</v>
      </c>
      <c r="R330" s="296">
        <v>23.6</v>
      </c>
      <c r="S330" s="296">
        <v>21.71</v>
      </c>
      <c r="T330" s="296">
        <v>20.07</v>
      </c>
      <c r="U330" s="296">
        <v>19</v>
      </c>
      <c r="V330" s="296">
        <v>19.149999999999999</v>
      </c>
      <c r="W330" s="296">
        <v>18.079999999999998</v>
      </c>
      <c r="X330" s="296">
        <v>18.34</v>
      </c>
      <c r="Y330" s="296">
        <v>18.329999999999998</v>
      </c>
      <c r="Z330" s="296">
        <v>17.61</v>
      </c>
      <c r="AA330" s="296">
        <v>15.98</v>
      </c>
      <c r="AB330" s="296">
        <v>16.64</v>
      </c>
      <c r="AC330" s="324">
        <v>15.16</v>
      </c>
      <c r="AD330" s="324">
        <v>15.22</v>
      </c>
      <c r="AE330" s="324">
        <v>16.59</v>
      </c>
      <c r="AF330" s="324">
        <v>16.23</v>
      </c>
      <c r="AG330" s="324">
        <v>15.8</v>
      </c>
      <c r="AH330" s="324">
        <v>15.56</v>
      </c>
      <c r="AI330" s="324">
        <v>15.48</v>
      </c>
      <c r="AJ330" s="208">
        <f t="shared" si="329"/>
        <v>-0.51413881748072487</v>
      </c>
      <c r="AK330" s="543">
        <f t="shared" si="330"/>
        <v>-1.6757031882685514</v>
      </c>
      <c r="AL330" s="10"/>
      <c r="AN330" s="100"/>
      <c r="AO330" s="96"/>
      <c r="AP330" s="96"/>
    </row>
    <row r="331" spans="1:42" ht="18" customHeight="1" thickBot="1">
      <c r="A331" s="326" t="str">
        <f t="shared" si="328"/>
        <v>SK_D7100_PRO</v>
      </c>
      <c r="B331" s="320" t="s">
        <v>25</v>
      </c>
      <c r="C331" s="320" t="s">
        <v>54</v>
      </c>
      <c r="D331" s="296">
        <v>93.6</v>
      </c>
      <c r="E331" s="296">
        <v>71</v>
      </c>
      <c r="F331" s="296">
        <v>49</v>
      </c>
      <c r="G331" s="296">
        <v>50</v>
      </c>
      <c r="H331" s="296">
        <v>47</v>
      </c>
      <c r="I331" s="296">
        <v>44.4</v>
      </c>
      <c r="J331" s="296">
        <v>48.9</v>
      </c>
      <c r="K331" s="296">
        <v>51.5</v>
      </c>
      <c r="L331" s="296">
        <v>51.6</v>
      </c>
      <c r="M331" s="296">
        <v>51.8</v>
      </c>
      <c r="N331" s="296">
        <v>51.3</v>
      </c>
      <c r="O331" s="296">
        <v>54.9</v>
      </c>
      <c r="P331" s="296">
        <v>42.32</v>
      </c>
      <c r="Q331" s="296">
        <v>38.369999999999997</v>
      </c>
      <c r="R331" s="296">
        <v>35.559999999999995</v>
      </c>
      <c r="S331" s="296">
        <v>42.730000000000004</v>
      </c>
      <c r="T331" s="296">
        <v>47.46</v>
      </c>
      <c r="U331" s="296">
        <v>43.81</v>
      </c>
      <c r="V331" s="296">
        <v>37.520000000000003</v>
      </c>
      <c r="W331" s="296">
        <v>34.130000000000003</v>
      </c>
      <c r="X331" s="296">
        <v>28.869999999999997</v>
      </c>
      <c r="Y331" s="296">
        <v>30.66</v>
      </c>
      <c r="Z331" s="296">
        <v>32.11</v>
      </c>
      <c r="AA331" s="296">
        <v>32.92</v>
      </c>
      <c r="AB331" s="296">
        <v>33.28</v>
      </c>
      <c r="AC331" s="324">
        <v>35.76</v>
      </c>
      <c r="AD331" s="324">
        <v>38.29</v>
      </c>
      <c r="AE331" s="324">
        <v>40.300000000000004</v>
      </c>
      <c r="AF331" s="324">
        <v>42.72</v>
      </c>
      <c r="AG331" s="324">
        <v>43.3</v>
      </c>
      <c r="AH331" s="324">
        <v>43.29</v>
      </c>
      <c r="AI331" s="324">
        <v>44.34</v>
      </c>
      <c r="AJ331" s="208">
        <f t="shared" si="329"/>
        <v>2.4255024255024349</v>
      </c>
      <c r="AK331" s="543">
        <f t="shared" si="330"/>
        <v>3.758182042605851</v>
      </c>
      <c r="AL331" s="10"/>
      <c r="AN331" s="95"/>
      <c r="AO331" s="96"/>
      <c r="AP331" s="96"/>
    </row>
    <row r="332" spans="1:42" ht="18" customHeight="1" thickBot="1">
      <c r="A332" s="326" t="str">
        <f t="shared" si="328"/>
        <v>FI_D7100_PRO</v>
      </c>
      <c r="B332" s="320" t="s">
        <v>26</v>
      </c>
      <c r="C332" s="320" t="s">
        <v>55</v>
      </c>
      <c r="D332" s="296">
        <v>88</v>
      </c>
      <c r="E332" s="296">
        <v>80</v>
      </c>
      <c r="F332" s="296">
        <v>84</v>
      </c>
      <c r="G332" s="296">
        <v>84</v>
      </c>
      <c r="H332" s="296">
        <v>87.9</v>
      </c>
      <c r="I332" s="296">
        <v>95.7</v>
      </c>
      <c r="J332" s="296">
        <v>94.8</v>
      </c>
      <c r="K332" s="296">
        <v>87.9</v>
      </c>
      <c r="L332" s="296">
        <v>92.9</v>
      </c>
      <c r="M332" s="296">
        <v>93</v>
      </c>
      <c r="N332" s="296">
        <v>97.92</v>
      </c>
      <c r="O332" s="296">
        <v>102.86</v>
      </c>
      <c r="P332" s="296">
        <v>103.89999999999999</v>
      </c>
      <c r="Q332" s="296">
        <v>102.95</v>
      </c>
      <c r="R332" s="296">
        <v>98.22999999999999</v>
      </c>
      <c r="S332" s="296">
        <v>96.7</v>
      </c>
      <c r="T332" s="296">
        <v>100.08</v>
      </c>
      <c r="U332" s="296">
        <v>101.92999999999999</v>
      </c>
      <c r="V332" s="296">
        <v>106.8</v>
      </c>
      <c r="W332" s="296">
        <v>104.52</v>
      </c>
      <c r="X332" s="296">
        <v>108.58</v>
      </c>
      <c r="Y332" s="296">
        <v>108.98</v>
      </c>
      <c r="Z332" s="296">
        <v>102.31</v>
      </c>
      <c r="AA332" s="296">
        <v>102.38</v>
      </c>
      <c r="AB332" s="296">
        <v>99.13</v>
      </c>
      <c r="AC332" s="324">
        <v>88.36</v>
      </c>
      <c r="AD332" s="296">
        <v>83.77</v>
      </c>
      <c r="AE332" s="324">
        <v>85.99</v>
      </c>
      <c r="AF332" s="324">
        <v>87.2</v>
      </c>
      <c r="AG332" s="324">
        <v>83.59</v>
      </c>
      <c r="AH332" s="324">
        <v>85.68</v>
      </c>
      <c r="AI332" s="324">
        <v>85.68</v>
      </c>
      <c r="AJ332" s="208">
        <f t="shared" si="329"/>
        <v>0</v>
      </c>
      <c r="AK332" s="543">
        <f t="shared" si="330"/>
        <v>-2.3767491776608862</v>
      </c>
      <c r="AL332" s="10"/>
      <c r="AN332" s="100"/>
      <c r="AO332" s="96"/>
      <c r="AP332" s="96"/>
    </row>
    <row r="333" spans="1:42" ht="18" customHeight="1" thickBot="1">
      <c r="A333" s="326" t="str">
        <f t="shared" si="328"/>
        <v>SE_D7100_PRO</v>
      </c>
      <c r="B333" s="320" t="s">
        <v>27</v>
      </c>
      <c r="C333" s="320" t="s">
        <v>56</v>
      </c>
      <c r="D333" s="296">
        <v>116</v>
      </c>
      <c r="E333" s="296">
        <v>115</v>
      </c>
      <c r="F333" s="296">
        <v>117</v>
      </c>
      <c r="G333" s="296">
        <v>126</v>
      </c>
      <c r="H333" s="296">
        <v>132.85</v>
      </c>
      <c r="I333" s="296">
        <v>128.9</v>
      </c>
      <c r="J333" s="296">
        <v>127.1</v>
      </c>
      <c r="K333" s="296">
        <v>118.5</v>
      </c>
      <c r="L333" s="296">
        <v>125</v>
      </c>
      <c r="M333" s="296">
        <v>128.4</v>
      </c>
      <c r="N333" s="296">
        <v>126.6</v>
      </c>
      <c r="O333" s="296">
        <v>126.61</v>
      </c>
      <c r="P333" s="296">
        <v>128.31</v>
      </c>
      <c r="Q333" s="296">
        <v>125.04</v>
      </c>
      <c r="R333" s="296">
        <v>117.8</v>
      </c>
      <c r="S333" s="296">
        <v>118.27</v>
      </c>
      <c r="T333" s="296">
        <v>118.86</v>
      </c>
      <c r="U333" s="296">
        <v>110.1</v>
      </c>
      <c r="V333" s="296">
        <v>114.18</v>
      </c>
      <c r="W333" s="296">
        <v>107.6</v>
      </c>
      <c r="X333" s="296">
        <v>103.14</v>
      </c>
      <c r="Y333" s="296">
        <v>103.3</v>
      </c>
      <c r="Z333" s="296">
        <v>101.16</v>
      </c>
      <c r="AA333" s="296">
        <v>88.97</v>
      </c>
      <c r="AB333" s="296">
        <v>88.12</v>
      </c>
      <c r="AC333" s="296">
        <v>90.24</v>
      </c>
      <c r="AD333" s="324">
        <v>87.25</v>
      </c>
      <c r="AE333" s="324">
        <v>82.7</v>
      </c>
      <c r="AF333" s="324">
        <v>81.84</v>
      </c>
      <c r="AG333" s="324">
        <v>81.7</v>
      </c>
      <c r="AH333" s="324">
        <v>83.48</v>
      </c>
      <c r="AI333" s="324">
        <v>84.2</v>
      </c>
      <c r="AJ333" s="208">
        <f t="shared" si="329"/>
        <v>0.86248203162433423</v>
      </c>
      <c r="AK333" s="543">
        <f t="shared" si="330"/>
        <v>-2.0236678822172061</v>
      </c>
      <c r="AL333" s="10"/>
      <c r="AN333" s="100"/>
      <c r="AO333" s="96"/>
      <c r="AP333" s="96"/>
    </row>
    <row r="334" spans="1:42" ht="18" customHeight="1">
      <c r="A334" s="20"/>
      <c r="B334" s="79" t="s">
        <v>999</v>
      </c>
      <c r="C334" s="34"/>
      <c r="D334" s="34"/>
      <c r="E334" s="34"/>
      <c r="F334" s="34"/>
      <c r="G334" s="34"/>
      <c r="H334" s="34"/>
      <c r="I334" s="34"/>
      <c r="J334" s="34"/>
      <c r="K334" s="34"/>
      <c r="L334" s="34"/>
      <c r="M334" s="34"/>
      <c r="N334" s="33"/>
      <c r="O334" s="33"/>
      <c r="P334" s="33"/>
      <c r="Q334" s="33"/>
      <c r="R334" s="21"/>
      <c r="S334" s="33"/>
      <c r="T334" s="33"/>
      <c r="U334" s="33"/>
      <c r="V334" s="33"/>
      <c r="W334" s="33"/>
      <c r="X334" s="33"/>
      <c r="Y334" s="33"/>
      <c r="Z334" s="33"/>
      <c r="AA334" s="33"/>
      <c r="AB334" s="33"/>
      <c r="AC334" s="33"/>
      <c r="AD334" s="33"/>
      <c r="AE334" s="33"/>
      <c r="AF334" s="33"/>
      <c r="AG334" s="33"/>
      <c r="AH334" s="33"/>
      <c r="AI334" s="33"/>
      <c r="AJ334" s="32"/>
      <c r="AK334" s="20"/>
      <c r="AL334" s="10"/>
      <c r="AN334" s="7"/>
      <c r="AO334" s="7"/>
      <c r="AP334" s="7"/>
    </row>
    <row r="335" spans="1:42" ht="18" customHeight="1">
      <c r="AL335" s="10"/>
    </row>
    <row r="336" spans="1:42" ht="18" customHeight="1">
      <c r="B336" s="59" t="s">
        <v>1138</v>
      </c>
      <c r="AA336" s="12"/>
      <c r="AB336" s="12"/>
      <c r="AC336" s="12"/>
      <c r="AD336" s="12"/>
      <c r="AE336" s="12"/>
      <c r="AF336" s="12"/>
      <c r="AG336" s="12"/>
      <c r="AH336" s="12"/>
      <c r="AI336" s="12"/>
      <c r="AL336" s="10"/>
    </row>
    <row r="337" spans="1:42" ht="18" customHeight="1">
      <c r="B337" s="210"/>
      <c r="C337" s="211"/>
      <c r="D337" s="771" t="s">
        <v>1040</v>
      </c>
      <c r="E337" s="772"/>
      <c r="F337" s="772"/>
      <c r="G337" s="772"/>
      <c r="H337" s="772"/>
      <c r="I337" s="772"/>
      <c r="J337" s="772"/>
      <c r="K337" s="772"/>
      <c r="L337" s="772"/>
      <c r="M337" s="772"/>
      <c r="N337" s="772"/>
      <c r="O337" s="772"/>
      <c r="P337" s="772"/>
      <c r="Q337" s="772"/>
      <c r="R337" s="772"/>
      <c r="S337" s="772"/>
      <c r="T337" s="772"/>
      <c r="U337" s="772"/>
      <c r="V337" s="772"/>
      <c r="W337" s="772"/>
      <c r="X337" s="772"/>
      <c r="Y337" s="772"/>
      <c r="Z337" s="772"/>
      <c r="AA337" s="772"/>
      <c r="AB337" s="772"/>
      <c r="AC337" s="772"/>
      <c r="AD337" s="772"/>
      <c r="AE337" s="772"/>
      <c r="AF337" s="772"/>
      <c r="AG337" s="772"/>
      <c r="AH337" s="772"/>
      <c r="AI337" s="773"/>
      <c r="AJ337" s="516" t="s">
        <v>58</v>
      </c>
      <c r="AK337" s="525" t="str">
        <f>AK$4</f>
        <v xml:space="preserve">Annual rate of change
</v>
      </c>
      <c r="AL337" s="10"/>
    </row>
    <row r="338" spans="1:42" ht="18" customHeight="1" thickBot="1">
      <c r="B338" s="215"/>
      <c r="C338" s="216"/>
      <c r="D338" s="379">
        <v>1990</v>
      </c>
      <c r="E338" s="203">
        <v>1991</v>
      </c>
      <c r="F338" s="379">
        <v>1992</v>
      </c>
      <c r="G338" s="203">
        <v>1993</v>
      </c>
      <c r="H338" s="379">
        <v>1994</v>
      </c>
      <c r="I338" s="203">
        <v>1995</v>
      </c>
      <c r="J338" s="379">
        <v>1996</v>
      </c>
      <c r="K338" s="203">
        <v>1997</v>
      </c>
      <c r="L338" s="379">
        <v>1998</v>
      </c>
      <c r="M338" s="203">
        <v>1999</v>
      </c>
      <c r="N338" s="379">
        <v>2000</v>
      </c>
      <c r="O338" s="378">
        <v>2001</v>
      </c>
      <c r="P338" s="203">
        <v>2002</v>
      </c>
      <c r="Q338" s="378">
        <v>2003</v>
      </c>
      <c r="R338" s="203">
        <v>2004</v>
      </c>
      <c r="S338" s="378">
        <v>2005</v>
      </c>
      <c r="T338" s="203">
        <v>2006</v>
      </c>
      <c r="U338" s="378">
        <v>2007</v>
      </c>
      <c r="V338" s="203">
        <v>2008</v>
      </c>
      <c r="W338" s="378">
        <v>2009</v>
      </c>
      <c r="X338" s="203">
        <v>2010</v>
      </c>
      <c r="Y338" s="378">
        <v>2011</v>
      </c>
      <c r="Z338" s="203">
        <v>2012</v>
      </c>
      <c r="AA338" s="379">
        <v>2013</v>
      </c>
      <c r="AB338" s="379">
        <v>2014</v>
      </c>
      <c r="AC338" s="379">
        <v>2015</v>
      </c>
      <c r="AD338" s="379">
        <v>2016</v>
      </c>
      <c r="AE338" s="379">
        <v>2017</v>
      </c>
      <c r="AF338" s="379">
        <v>2018</v>
      </c>
      <c r="AG338" s="379">
        <v>2019</v>
      </c>
      <c r="AH338" s="379">
        <v>2020</v>
      </c>
      <c r="AI338" s="379">
        <v>2021</v>
      </c>
      <c r="AJ338" s="214" t="str">
        <f>AJ5</f>
        <v>2021/2020</v>
      </c>
      <c r="AK338" s="519" t="str">
        <f>AK5</f>
        <v>2011-2021</v>
      </c>
      <c r="AL338" s="10"/>
    </row>
    <row r="339" spans="1:42" ht="18" customHeight="1" thickBot="1">
      <c r="B339" s="235" t="s">
        <v>373</v>
      </c>
      <c r="C339" s="235"/>
      <c r="D339" s="327">
        <f>IF(COUNT(D340:D366)=26,SUM(D340:D366),"N.A.")</f>
        <v>5506.5994536349162</v>
      </c>
      <c r="E339" s="327">
        <f t="shared" ref="E339" si="331">IF(COUNT(E340:E366)=26,SUM(E340:E366),"N.A.")</f>
        <v>5571.2604875297693</v>
      </c>
      <c r="F339" s="327">
        <f t="shared" ref="F339" si="332">IF(COUNT(F340:F366)=26,SUM(F340:F366),"N.A.")</f>
        <v>5516.2491573089774</v>
      </c>
      <c r="G339" s="327">
        <f t="shared" ref="G339" si="333">IF(COUNT(G340:G366)=26,SUM(G340:G366),"N.A.")</f>
        <v>5603.0919553090362</v>
      </c>
      <c r="H339" s="327">
        <f t="shared" ref="H339" si="334">IF(COUNT(H340:H366)=26,SUM(H340:H366),"N.A.")</f>
        <v>5860.9766889603034</v>
      </c>
      <c r="I339" s="327">
        <f t="shared" ref="I339" si="335">IF(COUNT(I340:I366)=26,SUM(I340:I366),"N.A.")</f>
        <v>6039.7079563739881</v>
      </c>
      <c r="J339" s="327">
        <f t="shared" ref="J339" si="336">IF(COUNT(J340:J366)=26,SUM(J340:J366),"N.A.")</f>
        <v>6182.8267869352148</v>
      </c>
      <c r="K339" s="327">
        <f t="shared" ref="K339" si="337">IF(COUNT(K340:K366)=26,SUM(K340:K366),"N.A.")</f>
        <v>6298.0017529228908</v>
      </c>
      <c r="L339" s="327">
        <f t="shared" ref="L339" si="338">IF(COUNT(L340:L366)=26,SUM(L340:L366),"N.A.")</f>
        <v>6422.1050494718111</v>
      </c>
      <c r="M339" s="327">
        <f t="shared" ref="M339" si="339">IF(COUNT(M340:M366)=26,SUM(M340:M366),"N.A.")</f>
        <v>6529.9186940158788</v>
      </c>
      <c r="N339" s="327">
        <f t="shared" ref="N339" si="340">IF(COUNT(N340:N366)=26,SUM(N340:N366),"N.A.")</f>
        <v>6771.8732179051412</v>
      </c>
      <c r="O339" s="327">
        <f t="shared" ref="O339" si="341">IF(COUNT(O340:O366)=26,SUM(O340:O366),"N.A.")</f>
        <v>6978.3185811102176</v>
      </c>
      <c r="P339" s="327">
        <f t="shared" ref="P339" si="342">IF(COUNT(P340:P366)=26,SUM(P340:P366),"N.A.")</f>
        <v>7056.8585011523883</v>
      </c>
      <c r="Q339" s="327">
        <f t="shared" ref="Q339" si="343">IF(COUNT(Q340:Q366)=26,SUM(Q340:Q366),"N.A.")</f>
        <v>7198.8023536122237</v>
      </c>
      <c r="R339" s="327">
        <f t="shared" ref="R339" si="344">IF(COUNT(R340:R366)=26,SUM(R340:R366),"N.A.")</f>
        <v>7331.7400000000016</v>
      </c>
      <c r="S339" s="327">
        <f t="shared" ref="S339" si="345">IF(COUNT(S340:S366)=26,SUM(S340:S366),"N.A.")</f>
        <v>7532.5</v>
      </c>
      <c r="T339" s="327">
        <f t="shared" ref="T339" si="346">IF(COUNT(T340:T366)=26,SUM(T340:T366),"N.A.")</f>
        <v>7635.92</v>
      </c>
      <c r="U339" s="327">
        <f t="shared" ref="U339" si="347">IF(COUNT(U340:U366)=26,SUM(U340:U366),"N.A.")</f>
        <v>7710.3400000000029</v>
      </c>
      <c r="V339" s="327">
        <f t="shared" ref="V339" si="348">IF(COUNT(V340:V366)=26,SUM(V340:V366),"N.A.")</f>
        <v>7720.1799999999985</v>
      </c>
      <c r="W339" s="327">
        <f t="shared" ref="W339" si="349">IF(COUNT(W340:W366)=26,SUM(W340:W366),"N.A.")</f>
        <v>7772.4434290712761</v>
      </c>
      <c r="X339" s="327">
        <f t="shared" ref="X339" si="350">IF(COUNT(X340:X366)=26,SUM(X340:X366),"N.A.")</f>
        <v>7981.74</v>
      </c>
      <c r="Y339" s="327">
        <f t="shared" ref="Y339" si="351">IF(COUNT(Y340:Y366)=26,SUM(Y340:Y366),"N.A.")</f>
        <v>8022.9100000000008</v>
      </c>
      <c r="Z339" s="327">
        <f t="shared" ref="Z339" si="352">IF(COUNT(Z340:Z366)=26,SUM(Z340:Z366),"N.A.")</f>
        <v>8190.16</v>
      </c>
      <c r="AA339" s="327">
        <f t="shared" ref="AA339" si="353">IF(COUNT(AA340:AA366)=26,SUM(AA340:AA366),"N.A.")</f>
        <v>8290.7199999999993</v>
      </c>
      <c r="AB339" s="327">
        <f t="shared" ref="AB339" si="354">IF(COUNT(AB340:AB366)=26,SUM(AB340:AB366),"N.A.")</f>
        <v>8480.0999999999985</v>
      </c>
      <c r="AC339" s="327">
        <f t="shared" ref="AC339" si="355">IF(COUNT(AC340:AC366)=26,SUM(AC340:AC366),"N.A.")</f>
        <v>8628.9599999999991</v>
      </c>
      <c r="AD339" s="327">
        <f t="shared" ref="AD339" si="356">IF(COUNT(AD340:AD366)=26,SUM(AD340:AD366),"N.A.")</f>
        <v>8794.489999999998</v>
      </c>
      <c r="AE339" s="327">
        <f t="shared" ref="AE339" si="357">IF(COUNT(AE340:AE366)=26,SUM(AE340:AE366),"N.A.")</f>
        <v>8906.7199999999993</v>
      </c>
      <c r="AF339" s="327">
        <f t="shared" ref="AF339" si="358">IF(COUNT(AF340:AF366)=26,SUM(AF340:AF366),"N.A.")</f>
        <v>8950.3599999999988</v>
      </c>
      <c r="AG339" s="327">
        <f t="shared" ref="AG339" si="359">IF(COUNT(AG340:AG366)=26,SUM(AG340:AG366),"N.A.")</f>
        <v>9163.6100000000024</v>
      </c>
      <c r="AH339" s="327">
        <f t="shared" ref="AH339" si="360">IF(COUNT(AH340:AH366)=26,SUM(AH340:AH366),"N.A.")</f>
        <v>9313.7299999999977</v>
      </c>
      <c r="AI339" s="327">
        <f t="shared" ref="AI339" si="361">IF(COUNT(AI340:AI366)=26,SUM(AI340:AI366),"N.A.")</f>
        <v>9392.2200000000012</v>
      </c>
      <c r="AJ339" s="328">
        <f>+(AI339/AH339-1)*100</f>
        <v>0.84273432878130272</v>
      </c>
      <c r="AK339" s="542">
        <f>100*((POWER(AI339/Y339,1/($AF$5-$V$5)))-1)</f>
        <v>1.5882861595513775</v>
      </c>
      <c r="AL339" s="10"/>
    </row>
    <row r="340" spans="1:42" ht="18" customHeight="1" thickBot="1">
      <c r="A340" s="9" t="str">
        <f>+CONCATENATE(C340,"_D7121_PRO")</f>
        <v>BE_D7121_PRO</v>
      </c>
      <c r="B340" s="320" t="s">
        <v>3</v>
      </c>
      <c r="C340" s="320" t="s">
        <v>30</v>
      </c>
      <c r="D340" s="296">
        <v>62.6</v>
      </c>
      <c r="E340" s="296">
        <v>64.3</v>
      </c>
      <c r="F340" s="296">
        <v>68.7</v>
      </c>
      <c r="G340" s="296">
        <v>69.099999999999994</v>
      </c>
      <c r="H340" s="296">
        <v>69.8</v>
      </c>
      <c r="I340" s="296">
        <v>67.900000000000006</v>
      </c>
      <c r="J340" s="296">
        <v>69.099999999999994</v>
      </c>
      <c r="K340" s="296">
        <v>70.97</v>
      </c>
      <c r="L340" s="296">
        <v>70.3</v>
      </c>
      <c r="M340" s="296">
        <v>59.49</v>
      </c>
      <c r="N340" s="296">
        <v>58.16</v>
      </c>
      <c r="O340" s="296">
        <v>60.34</v>
      </c>
      <c r="P340" s="296">
        <v>60.08</v>
      </c>
      <c r="Q340" s="296">
        <v>58.88</v>
      </c>
      <c r="R340" s="296">
        <v>62.64</v>
      </c>
      <c r="S340" s="296">
        <v>60.77</v>
      </c>
      <c r="T340" s="296">
        <v>64.990000000000009</v>
      </c>
      <c r="U340" s="296">
        <v>68.150000000000006</v>
      </c>
      <c r="V340" s="296">
        <v>67.92</v>
      </c>
      <c r="W340" s="296">
        <v>68.735039999999998</v>
      </c>
      <c r="X340" s="296">
        <v>71.930000000000007</v>
      </c>
      <c r="Y340" s="296">
        <v>77.44</v>
      </c>
      <c r="Z340" s="296">
        <v>75.09</v>
      </c>
      <c r="AA340" s="296">
        <v>76.03</v>
      </c>
      <c r="AB340" s="296">
        <v>80.63</v>
      </c>
      <c r="AC340" s="296">
        <v>95.74</v>
      </c>
      <c r="AD340" s="296">
        <v>104.34</v>
      </c>
      <c r="AE340" s="296">
        <v>110.82</v>
      </c>
      <c r="AF340" s="296">
        <v>106.98</v>
      </c>
      <c r="AG340" s="296">
        <v>104.86</v>
      </c>
      <c r="AH340" s="296">
        <v>103.66</v>
      </c>
      <c r="AI340" s="296">
        <v>109.24</v>
      </c>
      <c r="AJ340" s="208">
        <f t="shared" ref="AJ340:AJ354" si="362">+(AI340/AH340-1)*100</f>
        <v>5.3829828284777115</v>
      </c>
      <c r="AK340" s="543">
        <f t="shared" ref="AK340:AK354" si="363">100*((POWER(AI340/Y340,1/($AF$5-$V$5)))-1)</f>
        <v>3.5003062203539326</v>
      </c>
      <c r="AL340" s="7"/>
      <c r="AM340" s="114"/>
      <c r="AN340" s="96"/>
      <c r="AO340" s="97"/>
      <c r="AP340" s="7"/>
    </row>
    <row r="341" spans="1:42" ht="18" customHeight="1" thickBot="1">
      <c r="A341" s="9" t="str">
        <f t="shared" ref="A341:A366" si="364">+CONCATENATE(C341,"_D7121_PRO")</f>
        <v>BG_D7121_PRO</v>
      </c>
      <c r="B341" s="320" t="s">
        <v>4</v>
      </c>
      <c r="C341" s="320" t="s">
        <v>31</v>
      </c>
      <c r="D341" s="296">
        <v>131.29411764705887</v>
      </c>
      <c r="E341" s="296">
        <v>108.07202881152465</v>
      </c>
      <c r="F341" s="296">
        <v>77.70468187274912</v>
      </c>
      <c r="G341" s="296">
        <v>60.734693877551045</v>
      </c>
      <c r="H341" s="296">
        <v>53.589435774309742</v>
      </c>
      <c r="I341" s="296">
        <v>47.337334933973601</v>
      </c>
      <c r="J341" s="296">
        <v>42.871548619447786</v>
      </c>
      <c r="K341" s="296">
        <v>33.939975990396164</v>
      </c>
      <c r="L341" s="296">
        <v>37.60192076830733</v>
      </c>
      <c r="M341" s="296">
        <v>25.187034813925571</v>
      </c>
      <c r="N341" s="296">
        <v>74.400000000000006</v>
      </c>
      <c r="O341" s="296">
        <v>62.5</v>
      </c>
      <c r="P341" s="296">
        <v>72.900000000000006</v>
      </c>
      <c r="Q341" s="296">
        <v>72.900000000000006</v>
      </c>
      <c r="R341" s="296">
        <v>73.5</v>
      </c>
      <c r="S341" s="296">
        <v>75.400000000000006</v>
      </c>
      <c r="T341" s="296">
        <v>76.22</v>
      </c>
      <c r="U341" s="296">
        <v>68.599999999999994</v>
      </c>
      <c r="V341" s="296">
        <v>64.36</v>
      </c>
      <c r="W341" s="296">
        <v>62.85</v>
      </c>
      <c r="X341" s="296">
        <v>60.17</v>
      </c>
      <c r="Y341" s="296">
        <v>59.59</v>
      </c>
      <c r="Z341" s="296">
        <v>58.95</v>
      </c>
      <c r="AA341" s="296">
        <v>58.35</v>
      </c>
      <c r="AB341" s="296">
        <v>66.599999999999994</v>
      </c>
      <c r="AC341" s="324">
        <v>67.72</v>
      </c>
      <c r="AD341" s="296">
        <v>68.98</v>
      </c>
      <c r="AE341" s="296">
        <v>76.44</v>
      </c>
      <c r="AF341" s="296">
        <v>80.900000000000006</v>
      </c>
      <c r="AG341" s="296">
        <v>89.78</v>
      </c>
      <c r="AH341" s="296">
        <v>90.9</v>
      </c>
      <c r="AI341" s="296">
        <v>89.89</v>
      </c>
      <c r="AJ341" s="208">
        <f t="shared" si="362"/>
        <v>-1.1111111111111183</v>
      </c>
      <c r="AK341" s="543">
        <f t="shared" si="363"/>
        <v>4.1966603655220203</v>
      </c>
      <c r="AL341" s="7"/>
      <c r="AM341" s="114"/>
      <c r="AN341" s="96"/>
      <c r="AO341" s="97"/>
      <c r="AP341" s="7"/>
    </row>
    <row r="342" spans="1:42" ht="18" customHeight="1" thickBot="1">
      <c r="A342" s="9" t="str">
        <f t="shared" si="364"/>
        <v>CZ_D7121_PRO</v>
      </c>
      <c r="B342" s="320" t="s">
        <v>340</v>
      </c>
      <c r="C342" s="320" t="s">
        <v>32</v>
      </c>
      <c r="D342" s="296">
        <v>75</v>
      </c>
      <c r="E342" s="296">
        <v>75</v>
      </c>
      <c r="F342" s="296">
        <v>54</v>
      </c>
      <c r="G342" s="296">
        <v>49</v>
      </c>
      <c r="H342" s="296">
        <v>57</v>
      </c>
      <c r="I342" s="296">
        <v>53</v>
      </c>
      <c r="J342" s="296">
        <v>68</v>
      </c>
      <c r="K342" s="296">
        <v>76</v>
      </c>
      <c r="L342" s="296">
        <v>83</v>
      </c>
      <c r="M342" s="296">
        <v>116.1</v>
      </c>
      <c r="N342" s="296">
        <v>121.3</v>
      </c>
      <c r="O342" s="296">
        <v>120.1</v>
      </c>
      <c r="P342" s="296">
        <v>131.1</v>
      </c>
      <c r="Q342" s="296">
        <v>122.96</v>
      </c>
      <c r="R342" s="296">
        <v>129</v>
      </c>
      <c r="S342" s="296">
        <v>120.7</v>
      </c>
      <c r="T342" s="296">
        <v>118.5</v>
      </c>
      <c r="U342" s="296">
        <v>115.78</v>
      </c>
      <c r="V342" s="296">
        <v>115.37</v>
      </c>
      <c r="W342" s="296">
        <v>113.14</v>
      </c>
      <c r="X342" s="296">
        <v>115.16</v>
      </c>
      <c r="Y342" s="296">
        <v>113.12</v>
      </c>
      <c r="Z342" s="296">
        <v>111.55</v>
      </c>
      <c r="AA342" s="296">
        <v>117.79</v>
      </c>
      <c r="AB342" s="296">
        <v>116.64</v>
      </c>
      <c r="AC342" s="296">
        <v>123</v>
      </c>
      <c r="AD342" s="296">
        <v>141.68</v>
      </c>
      <c r="AE342" s="296">
        <v>145.03</v>
      </c>
      <c r="AF342" s="296">
        <v>130.76</v>
      </c>
      <c r="AG342" s="296">
        <v>134.31</v>
      </c>
      <c r="AH342" s="296">
        <v>151.1</v>
      </c>
      <c r="AI342" s="296">
        <v>156.91999999999999</v>
      </c>
      <c r="AJ342" s="208">
        <f t="shared" si="362"/>
        <v>3.8517538054268607</v>
      </c>
      <c r="AK342" s="543">
        <f t="shared" si="363"/>
        <v>3.3270166663599499</v>
      </c>
      <c r="AL342" s="7"/>
      <c r="AM342" s="114"/>
      <c r="AN342" s="96"/>
      <c r="AO342" s="97"/>
      <c r="AP342" s="7"/>
    </row>
    <row r="343" spans="1:42" ht="18" customHeight="1" thickBot="1">
      <c r="A343" s="9" t="str">
        <f t="shared" si="364"/>
        <v>DK_D7121_PRO</v>
      </c>
      <c r="B343" s="320" t="s">
        <v>5</v>
      </c>
      <c r="C343" s="320" t="s">
        <v>33</v>
      </c>
      <c r="D343" s="296">
        <v>295</v>
      </c>
      <c r="E343" s="296">
        <v>287</v>
      </c>
      <c r="F343" s="296">
        <v>292</v>
      </c>
      <c r="G343" s="296">
        <v>322</v>
      </c>
      <c r="H343" s="296">
        <v>288</v>
      </c>
      <c r="I343" s="296">
        <v>311</v>
      </c>
      <c r="J343" s="296">
        <v>298</v>
      </c>
      <c r="K343" s="296">
        <v>289</v>
      </c>
      <c r="L343" s="296">
        <v>289</v>
      </c>
      <c r="M343" s="296">
        <v>293</v>
      </c>
      <c r="N343" s="296">
        <v>306</v>
      </c>
      <c r="O343" s="296">
        <v>317.89999999999998</v>
      </c>
      <c r="P343" s="296">
        <v>320.2</v>
      </c>
      <c r="Q343" s="296">
        <v>326.10000000000002</v>
      </c>
      <c r="R343" s="296">
        <v>335.4</v>
      </c>
      <c r="S343" s="296">
        <v>355.4</v>
      </c>
      <c r="T343" s="296">
        <v>335.5</v>
      </c>
      <c r="U343" s="296">
        <v>350.6</v>
      </c>
      <c r="V343" s="296">
        <v>319.2</v>
      </c>
      <c r="W343" s="296">
        <v>321</v>
      </c>
      <c r="X343" s="296">
        <v>292.3</v>
      </c>
      <c r="Y343" s="296">
        <v>276</v>
      </c>
      <c r="Z343" s="296">
        <v>300</v>
      </c>
      <c r="AA343" s="296">
        <v>324.89999999999998</v>
      </c>
      <c r="AB343" s="296">
        <v>368.9</v>
      </c>
      <c r="AC343" s="296">
        <v>391.3</v>
      </c>
      <c r="AD343" s="296">
        <v>428</v>
      </c>
      <c r="AE343" s="296">
        <v>450.5</v>
      </c>
      <c r="AF343" s="296">
        <v>452</v>
      </c>
      <c r="AG343" s="296">
        <v>457</v>
      </c>
      <c r="AH343" s="296">
        <v>467.7</v>
      </c>
      <c r="AI343" s="296">
        <v>454.5</v>
      </c>
      <c r="AJ343" s="208">
        <f t="shared" si="362"/>
        <v>-2.8223220012828731</v>
      </c>
      <c r="AK343" s="543">
        <f t="shared" si="363"/>
        <v>5.1144641104893029</v>
      </c>
      <c r="AL343" s="7"/>
      <c r="AM343" s="114"/>
      <c r="AN343" s="96"/>
      <c r="AO343" s="97"/>
      <c r="AP343" s="7"/>
    </row>
    <row r="344" spans="1:42" ht="18" customHeight="1" thickBot="1">
      <c r="A344" s="9" t="str">
        <f t="shared" si="364"/>
        <v>DE_D7121_PRO</v>
      </c>
      <c r="B344" s="320" t="s">
        <v>28</v>
      </c>
      <c r="C344" s="320" t="s">
        <v>34</v>
      </c>
      <c r="D344" s="296">
        <v>1115.0999999999999</v>
      </c>
      <c r="E344" s="296">
        <v>1248.8</v>
      </c>
      <c r="F344" s="296">
        <v>1293.4000000000001</v>
      </c>
      <c r="G344" s="296">
        <v>1336.6</v>
      </c>
      <c r="H344" s="296">
        <v>1399.1</v>
      </c>
      <c r="I344" s="296">
        <v>1452.9</v>
      </c>
      <c r="J344" s="296">
        <v>1495.3999999999999</v>
      </c>
      <c r="K344" s="296">
        <v>1590.67</v>
      </c>
      <c r="L344" s="296">
        <v>1567.76</v>
      </c>
      <c r="M344" s="296">
        <v>1594.05</v>
      </c>
      <c r="N344" s="296">
        <v>1686.23</v>
      </c>
      <c r="O344" s="296">
        <v>1764.39</v>
      </c>
      <c r="P344" s="296">
        <v>1762.09</v>
      </c>
      <c r="Q344" s="296">
        <v>1816.41</v>
      </c>
      <c r="R344" s="296">
        <v>1865.39</v>
      </c>
      <c r="S344" s="296">
        <v>1929.64</v>
      </c>
      <c r="T344" s="296">
        <v>1905.59</v>
      </c>
      <c r="U344" s="296">
        <v>1927.39</v>
      </c>
      <c r="V344" s="296">
        <v>1940.75</v>
      </c>
      <c r="W344" s="296">
        <v>1999.02</v>
      </c>
      <c r="X344" s="296">
        <v>2083.2600000000002</v>
      </c>
      <c r="Y344" s="296">
        <v>2111.3000000000002</v>
      </c>
      <c r="Z344" s="296">
        <v>2160.5300000000002</v>
      </c>
      <c r="AA344" s="321">
        <v>2223.0100000000002</v>
      </c>
      <c r="AB344" s="296">
        <v>2274.35</v>
      </c>
      <c r="AC344" s="296">
        <v>2236.4699999999998</v>
      </c>
      <c r="AD344" s="296">
        <v>2232.59</v>
      </c>
      <c r="AE344" s="296">
        <v>2215.27</v>
      </c>
      <c r="AF344" s="296">
        <v>2244.71</v>
      </c>
      <c r="AG344" s="296">
        <v>2296.2199999999998</v>
      </c>
      <c r="AH344" s="296">
        <v>2353.5100000000002</v>
      </c>
      <c r="AI344" s="296">
        <v>2359.4299999999998</v>
      </c>
      <c r="AJ344" s="208">
        <f t="shared" si="362"/>
        <v>0.25153919040070694</v>
      </c>
      <c r="AK344" s="543">
        <f t="shared" si="363"/>
        <v>1.1173582626301082</v>
      </c>
      <c r="AL344" s="7"/>
      <c r="AM344" s="114"/>
      <c r="AN344" s="96"/>
      <c r="AO344" s="97"/>
      <c r="AP344" s="7"/>
    </row>
    <row r="345" spans="1:42" ht="18" customHeight="1" thickBot="1">
      <c r="A345" s="9" t="str">
        <f t="shared" si="364"/>
        <v>EE_D7121_PRO</v>
      </c>
      <c r="B345" s="320" t="s">
        <v>6</v>
      </c>
      <c r="C345" s="320" t="s">
        <v>35</v>
      </c>
      <c r="D345" s="296">
        <v>16.3</v>
      </c>
      <c r="E345" s="296">
        <v>13.8</v>
      </c>
      <c r="F345" s="296">
        <v>9.6999999999999993</v>
      </c>
      <c r="G345" s="296">
        <v>8.8000000000000007</v>
      </c>
      <c r="H345" s="296">
        <v>10.7</v>
      </c>
      <c r="I345" s="296">
        <v>8.6</v>
      </c>
      <c r="J345" s="296">
        <v>9.1</v>
      </c>
      <c r="K345" s="296">
        <v>11</v>
      </c>
      <c r="L345" s="296">
        <v>19.600000000000001</v>
      </c>
      <c r="M345" s="296">
        <v>19.8</v>
      </c>
      <c r="N345" s="296">
        <v>20</v>
      </c>
      <c r="O345" s="296">
        <v>22</v>
      </c>
      <c r="P345" s="296">
        <v>22.3</v>
      </c>
      <c r="Q345" s="296">
        <v>23.9</v>
      </c>
      <c r="R345" s="296">
        <v>22.3</v>
      </c>
      <c r="S345" s="296">
        <v>27.5</v>
      </c>
      <c r="T345" s="296">
        <v>32.799999999999997</v>
      </c>
      <c r="U345" s="296">
        <v>31.8</v>
      </c>
      <c r="V345" s="296">
        <v>35.700000000000003</v>
      </c>
      <c r="W345" s="296">
        <v>37.119999999999997</v>
      </c>
      <c r="X345" s="296">
        <v>38.4</v>
      </c>
      <c r="Y345" s="296">
        <v>40.630000000000003</v>
      </c>
      <c r="Z345" s="296">
        <v>42.63</v>
      </c>
      <c r="AA345" s="296">
        <v>43.83</v>
      </c>
      <c r="AB345" s="296">
        <v>40.53</v>
      </c>
      <c r="AC345" s="296">
        <v>43.1</v>
      </c>
      <c r="AD345" s="296">
        <v>43.29</v>
      </c>
      <c r="AE345" s="324">
        <v>44.39</v>
      </c>
      <c r="AF345" s="324">
        <v>44.83</v>
      </c>
      <c r="AG345" s="324">
        <v>47.28</v>
      </c>
      <c r="AH345" s="324">
        <v>46.18</v>
      </c>
      <c r="AI345" s="324">
        <v>47.36</v>
      </c>
      <c r="AJ345" s="208">
        <f t="shared" si="362"/>
        <v>2.5552187093980105</v>
      </c>
      <c r="AK345" s="543">
        <f t="shared" si="363"/>
        <v>1.5445190901754335</v>
      </c>
      <c r="AL345" s="7"/>
      <c r="AM345" s="114"/>
      <c r="AN345" s="96"/>
      <c r="AO345" s="97"/>
      <c r="AP345" s="7"/>
    </row>
    <row r="346" spans="1:42" ht="18" customHeight="1" thickBot="1">
      <c r="A346" s="9" t="str">
        <f t="shared" si="364"/>
        <v>IE_D7121_PRO</v>
      </c>
      <c r="B346" s="320" t="s">
        <v>7</v>
      </c>
      <c r="C346" s="320" t="s">
        <v>36</v>
      </c>
      <c r="D346" s="296">
        <v>69.8</v>
      </c>
      <c r="E346" s="296">
        <v>73.7</v>
      </c>
      <c r="F346" s="296">
        <v>93.5</v>
      </c>
      <c r="G346" s="296">
        <v>92.8</v>
      </c>
      <c r="H346" s="296">
        <v>97.7</v>
      </c>
      <c r="I346" s="296">
        <v>84.7</v>
      </c>
      <c r="J346" s="296">
        <v>103.9</v>
      </c>
      <c r="K346" s="296">
        <v>101.2</v>
      </c>
      <c r="L346" s="296">
        <v>95.3</v>
      </c>
      <c r="M346" s="296">
        <v>101.8</v>
      </c>
      <c r="N346" s="296">
        <v>98.5</v>
      </c>
      <c r="O346" s="296">
        <v>122.8</v>
      </c>
      <c r="P346" s="296">
        <v>115.9</v>
      </c>
      <c r="Q346" s="296">
        <v>112</v>
      </c>
      <c r="R346" s="296">
        <v>118.03</v>
      </c>
      <c r="S346" s="296">
        <v>118.8</v>
      </c>
      <c r="T346" s="296">
        <v>136.9</v>
      </c>
      <c r="U346" s="296">
        <v>140.4</v>
      </c>
      <c r="V346" s="296">
        <v>174.5</v>
      </c>
      <c r="W346" s="296">
        <v>162.59969237617997</v>
      </c>
      <c r="X346" s="296">
        <v>171.8</v>
      </c>
      <c r="Y346" s="296">
        <v>179.9</v>
      </c>
      <c r="Z346" s="296">
        <v>185.5</v>
      </c>
      <c r="AA346" s="296">
        <v>182.8</v>
      </c>
      <c r="AB346" s="324">
        <v>188.42</v>
      </c>
      <c r="AC346" s="324">
        <v>207.1</v>
      </c>
      <c r="AD346" s="324">
        <v>206.1</v>
      </c>
      <c r="AE346" s="296">
        <v>219.9</v>
      </c>
      <c r="AF346" s="296">
        <v>225.4</v>
      </c>
      <c r="AG346" s="296">
        <v>278.39999999999998</v>
      </c>
      <c r="AH346" s="296">
        <v>285.39999999999998</v>
      </c>
      <c r="AI346" s="296">
        <v>287</v>
      </c>
      <c r="AJ346" s="208">
        <f t="shared" si="362"/>
        <v>0.560616678346193</v>
      </c>
      <c r="AK346" s="543">
        <f t="shared" si="363"/>
        <v>4.7816114751791261</v>
      </c>
      <c r="AL346" s="7"/>
      <c r="AM346" s="114"/>
      <c r="AN346" s="96"/>
      <c r="AO346" s="97"/>
      <c r="AP346" s="7"/>
    </row>
    <row r="347" spans="1:42" ht="18" customHeight="1" thickBot="1">
      <c r="A347" s="9" t="str">
        <f t="shared" si="364"/>
        <v>EL_D7121_PRO</v>
      </c>
      <c r="B347" s="320" t="s">
        <v>8</v>
      </c>
      <c r="C347" s="320" t="s">
        <v>37</v>
      </c>
      <c r="D347" s="296">
        <v>13.1</v>
      </c>
      <c r="E347" s="296">
        <v>11.5</v>
      </c>
      <c r="F347" s="296">
        <v>14</v>
      </c>
      <c r="G347" s="296">
        <v>13.9</v>
      </c>
      <c r="H347" s="296">
        <v>18</v>
      </c>
      <c r="I347" s="296">
        <v>16.399999999999999</v>
      </c>
      <c r="J347" s="296">
        <v>11</v>
      </c>
      <c r="K347" s="296">
        <v>9.1</v>
      </c>
      <c r="L347" s="296">
        <v>18.2</v>
      </c>
      <c r="M347" s="296">
        <v>17.600000000000001</v>
      </c>
      <c r="N347" s="296">
        <v>24.2</v>
      </c>
      <c r="O347" s="296">
        <v>18.600000000000001</v>
      </c>
      <c r="P347" s="296">
        <v>20.5</v>
      </c>
      <c r="Q347" s="296">
        <v>13.1</v>
      </c>
      <c r="R347" s="296">
        <v>22.1</v>
      </c>
      <c r="S347" s="296">
        <v>17.899999999999999</v>
      </c>
      <c r="T347" s="296">
        <v>17.7</v>
      </c>
      <c r="U347" s="296">
        <v>19.5</v>
      </c>
      <c r="V347" s="296">
        <v>17.3</v>
      </c>
      <c r="W347" s="296">
        <v>27.3</v>
      </c>
      <c r="X347" s="296">
        <v>27.7</v>
      </c>
      <c r="Y347" s="296">
        <v>24.7</v>
      </c>
      <c r="Z347" s="296">
        <v>23.9</v>
      </c>
      <c r="AA347" s="296">
        <v>22.7</v>
      </c>
      <c r="AB347" s="296">
        <v>45.1</v>
      </c>
      <c r="AC347" s="296">
        <v>26.9</v>
      </c>
      <c r="AD347" s="296">
        <v>20.5</v>
      </c>
      <c r="AE347" s="296">
        <v>24</v>
      </c>
      <c r="AF347" s="296">
        <v>20.7</v>
      </c>
      <c r="AG347" s="296">
        <v>20.78</v>
      </c>
      <c r="AH347" s="296">
        <v>23.58</v>
      </c>
      <c r="AI347" s="296">
        <v>27.89</v>
      </c>
      <c r="AJ347" s="208">
        <f t="shared" si="362"/>
        <v>18.278201865988141</v>
      </c>
      <c r="AK347" s="543">
        <f t="shared" si="363"/>
        <v>1.2220564066828254</v>
      </c>
      <c r="AL347" s="7"/>
      <c r="AM347" s="114"/>
      <c r="AN347" s="96"/>
      <c r="AO347" s="97"/>
      <c r="AP347" s="7"/>
    </row>
    <row r="348" spans="1:42" ht="18" customHeight="1" thickBot="1">
      <c r="A348" s="9" t="str">
        <f t="shared" si="364"/>
        <v>ES_D7121_PRO</v>
      </c>
      <c r="B348" s="320" t="s">
        <v>9</v>
      </c>
      <c r="C348" s="320" t="s">
        <v>38</v>
      </c>
      <c r="D348" s="296">
        <v>58.811305070656687</v>
      </c>
      <c r="E348" s="296">
        <v>95.30340814630091</v>
      </c>
      <c r="F348" s="296">
        <v>94.139650872817953</v>
      </c>
      <c r="G348" s="296">
        <v>94.347464671654194</v>
      </c>
      <c r="H348" s="296">
        <v>99.459684123025781</v>
      </c>
      <c r="I348" s="296">
        <v>95.178719866999174</v>
      </c>
      <c r="J348" s="296">
        <v>97.630922693266839</v>
      </c>
      <c r="K348" s="296">
        <v>100</v>
      </c>
      <c r="L348" s="296">
        <v>110.2</v>
      </c>
      <c r="M348" s="296">
        <v>117.1</v>
      </c>
      <c r="N348" s="296">
        <v>111.05</v>
      </c>
      <c r="O348" s="296">
        <v>114.56</v>
      </c>
      <c r="P348" s="296">
        <v>123.65</v>
      </c>
      <c r="Q348" s="296">
        <v>131.97</v>
      </c>
      <c r="R348" s="296">
        <v>128.88999999999999</v>
      </c>
      <c r="S348" s="296">
        <v>131.19</v>
      </c>
      <c r="T348" s="296">
        <v>127</v>
      </c>
      <c r="U348" s="296">
        <v>128.97999999999999</v>
      </c>
      <c r="V348" s="296">
        <v>127.1</v>
      </c>
      <c r="W348" s="296">
        <v>121.8</v>
      </c>
      <c r="X348" s="296">
        <v>124.1</v>
      </c>
      <c r="Y348" s="324">
        <v>133.30000000000001</v>
      </c>
      <c r="Z348" s="324">
        <v>112.08</v>
      </c>
      <c r="AA348" s="324">
        <v>124.9</v>
      </c>
      <c r="AB348" s="324">
        <v>161.08000000000001</v>
      </c>
      <c r="AC348" s="296">
        <v>160.91</v>
      </c>
      <c r="AD348" s="296">
        <v>205.61</v>
      </c>
      <c r="AE348" s="324">
        <v>200.51</v>
      </c>
      <c r="AF348" s="324">
        <v>178.83</v>
      </c>
      <c r="AG348" s="324">
        <v>185.89</v>
      </c>
      <c r="AH348" s="324">
        <v>193.6</v>
      </c>
      <c r="AI348" s="324">
        <v>223.71</v>
      </c>
      <c r="AJ348" s="208">
        <f t="shared" si="362"/>
        <v>15.552685950413236</v>
      </c>
      <c r="AK348" s="543">
        <f t="shared" si="363"/>
        <v>5.3138585131918159</v>
      </c>
      <c r="AL348" s="7"/>
      <c r="AM348" s="114"/>
      <c r="AN348" s="96"/>
      <c r="AO348" s="97"/>
      <c r="AP348" s="7"/>
    </row>
    <row r="349" spans="1:42" ht="18" customHeight="1" thickBot="1">
      <c r="A349" s="9" t="str">
        <f t="shared" si="364"/>
        <v>FR_D7121_PRO</v>
      </c>
      <c r="B349" s="320" t="s">
        <v>10</v>
      </c>
      <c r="C349" s="320" t="s">
        <v>39</v>
      </c>
      <c r="D349" s="296">
        <v>1361.0995623977824</v>
      </c>
      <c r="E349" s="296">
        <v>1391.3672385595121</v>
      </c>
      <c r="F349" s="296">
        <v>1336.507075516377</v>
      </c>
      <c r="G349" s="296">
        <v>1363.9371570379444</v>
      </c>
      <c r="H349" s="296">
        <v>1475.5492128843225</v>
      </c>
      <c r="I349" s="296">
        <v>1497.9</v>
      </c>
      <c r="J349" s="296">
        <v>1515.66</v>
      </c>
      <c r="K349" s="296">
        <v>1524</v>
      </c>
      <c r="L349" s="296">
        <v>1556</v>
      </c>
      <c r="M349" s="296">
        <v>1571</v>
      </c>
      <c r="N349" s="296">
        <v>1611.5</v>
      </c>
      <c r="O349" s="296">
        <v>1652.24</v>
      </c>
      <c r="P349" s="296">
        <v>1668.79</v>
      </c>
      <c r="Q349" s="296">
        <v>1676.01</v>
      </c>
      <c r="R349" s="296">
        <v>1702.99</v>
      </c>
      <c r="S349" s="296">
        <v>1687.93</v>
      </c>
      <c r="T349" s="296">
        <v>1696.45</v>
      </c>
      <c r="U349" s="296">
        <v>1727.41</v>
      </c>
      <c r="V349" s="296">
        <v>1718.04</v>
      </c>
      <c r="W349" s="296">
        <v>1691.21</v>
      </c>
      <c r="X349" s="296">
        <v>1759.47</v>
      </c>
      <c r="Y349" s="296">
        <v>1765.09</v>
      </c>
      <c r="Z349" s="296">
        <v>1768.19</v>
      </c>
      <c r="AA349" s="296">
        <v>1789.1</v>
      </c>
      <c r="AB349" s="296">
        <v>1785.43</v>
      </c>
      <c r="AC349" s="296">
        <v>1782.12</v>
      </c>
      <c r="AD349" s="296">
        <v>1743.55</v>
      </c>
      <c r="AE349" s="296">
        <v>1744.5</v>
      </c>
      <c r="AF349" s="296">
        <v>1728.03</v>
      </c>
      <c r="AG349" s="296">
        <v>1729.69</v>
      </c>
      <c r="AH349" s="296">
        <v>1663.55</v>
      </c>
      <c r="AI349" s="296">
        <v>1679.11</v>
      </c>
      <c r="AJ349" s="208">
        <f t="shared" si="362"/>
        <v>0.93534910282226935</v>
      </c>
      <c r="AK349" s="543">
        <f t="shared" si="363"/>
        <v>-0.49813307606713098</v>
      </c>
      <c r="AL349" s="7"/>
      <c r="AM349" s="114"/>
      <c r="AN349" s="96"/>
      <c r="AO349" s="97"/>
      <c r="AP349" s="7"/>
    </row>
    <row r="350" spans="1:42" ht="18" customHeight="1" thickBot="1">
      <c r="A350" s="9" t="str">
        <f t="shared" si="364"/>
        <v>HR_D7121_PRO</v>
      </c>
      <c r="B350" s="320" t="s">
        <v>11</v>
      </c>
      <c r="C350" s="320" t="s">
        <v>40</v>
      </c>
      <c r="D350" s="296">
        <v>5.9467680608365017</v>
      </c>
      <c r="E350" s="296">
        <v>5.9467680608365017</v>
      </c>
      <c r="F350" s="296">
        <v>5.9467680608365017</v>
      </c>
      <c r="G350" s="296">
        <v>5.9467680608365017</v>
      </c>
      <c r="H350" s="296">
        <v>5.9467680608365017</v>
      </c>
      <c r="I350" s="296">
        <v>5.9467680608365017</v>
      </c>
      <c r="J350" s="296">
        <v>5.9467680608365017</v>
      </c>
      <c r="K350" s="296">
        <v>5.9467680608365017</v>
      </c>
      <c r="L350" s="296">
        <v>5.9467680608365017</v>
      </c>
      <c r="M350" s="296">
        <v>5.9467680608365026</v>
      </c>
      <c r="N350" s="296">
        <v>9.449414448669204</v>
      </c>
      <c r="O350" s="296">
        <v>12.952060836501905</v>
      </c>
      <c r="P350" s="296">
        <v>16.454707224334605</v>
      </c>
      <c r="Q350" s="296">
        <v>19.957353612167303</v>
      </c>
      <c r="R350" s="296">
        <v>23.46</v>
      </c>
      <c r="S350" s="296">
        <v>25.98</v>
      </c>
      <c r="T350" s="296">
        <v>28.09</v>
      </c>
      <c r="U350" s="296">
        <v>29.35</v>
      </c>
      <c r="V350" s="296">
        <v>25.71</v>
      </c>
      <c r="W350" s="296">
        <v>27.95</v>
      </c>
      <c r="X350" s="296">
        <v>28.69</v>
      </c>
      <c r="Y350" s="296">
        <v>29.8</v>
      </c>
      <c r="Z350" s="296">
        <v>31.36</v>
      </c>
      <c r="AA350" s="296">
        <v>32.299999999999997</v>
      </c>
      <c r="AB350" s="296">
        <v>31.95</v>
      </c>
      <c r="AC350" s="324">
        <v>33.590000000000003</v>
      </c>
      <c r="AD350" s="324">
        <v>35.69</v>
      </c>
      <c r="AE350" s="324">
        <v>34.5</v>
      </c>
      <c r="AF350" s="324">
        <v>30.82</v>
      </c>
      <c r="AG350" s="324">
        <v>33.44</v>
      </c>
      <c r="AH350" s="324">
        <v>31.37</v>
      </c>
      <c r="AI350" s="324">
        <v>31.37</v>
      </c>
      <c r="AJ350" s="208">
        <f t="shared" si="362"/>
        <v>0</v>
      </c>
      <c r="AK350" s="543">
        <f t="shared" si="363"/>
        <v>0.51475662975510872</v>
      </c>
      <c r="AL350" s="7"/>
      <c r="AM350" s="114"/>
      <c r="AN350" s="96"/>
      <c r="AO350" s="97"/>
      <c r="AP350" s="7"/>
    </row>
    <row r="351" spans="1:42" ht="18" customHeight="1" thickBot="1">
      <c r="A351" s="9" t="str">
        <f t="shared" si="364"/>
        <v>IT_D7121_PRO</v>
      </c>
      <c r="B351" s="320" t="s">
        <v>12</v>
      </c>
      <c r="C351" s="320" t="s">
        <v>41</v>
      </c>
      <c r="D351" s="296">
        <v>753</v>
      </c>
      <c r="E351" s="296">
        <v>726</v>
      </c>
      <c r="F351" s="296">
        <v>739</v>
      </c>
      <c r="G351" s="296">
        <v>716</v>
      </c>
      <c r="H351" s="296">
        <v>754.8</v>
      </c>
      <c r="I351" s="296">
        <v>833.7</v>
      </c>
      <c r="J351" s="296">
        <v>844.9</v>
      </c>
      <c r="K351" s="296">
        <v>821</v>
      </c>
      <c r="L351" s="296">
        <v>908.2</v>
      </c>
      <c r="M351" s="296">
        <v>920</v>
      </c>
      <c r="N351" s="296">
        <v>927.25</v>
      </c>
      <c r="O351" s="296">
        <v>948.7</v>
      </c>
      <c r="P351" s="296">
        <v>971.7</v>
      </c>
      <c r="Q351" s="296">
        <v>986.69</v>
      </c>
      <c r="R351" s="296">
        <v>978</v>
      </c>
      <c r="S351" s="296">
        <v>1053.94</v>
      </c>
      <c r="T351" s="296">
        <v>1048.8599999999999</v>
      </c>
      <c r="U351" s="296">
        <v>1038.3900000000001</v>
      </c>
      <c r="V351" s="296">
        <v>1046.8599999999999</v>
      </c>
      <c r="W351" s="296">
        <v>1071.78</v>
      </c>
      <c r="X351" s="296">
        <v>1068.9000000000001</v>
      </c>
      <c r="Y351" s="296">
        <v>1058.9000000000001</v>
      </c>
      <c r="Z351" s="296">
        <v>1090.98</v>
      </c>
      <c r="AA351" s="296">
        <v>1043.49</v>
      </c>
      <c r="AB351" s="296">
        <v>1063.26</v>
      </c>
      <c r="AC351" s="296">
        <v>1086.08</v>
      </c>
      <c r="AD351" s="296">
        <v>1103.5999999999999</v>
      </c>
      <c r="AE351" s="296">
        <v>1129.0899999999999</v>
      </c>
      <c r="AF351" s="296">
        <v>1169.6500000000001</v>
      </c>
      <c r="AG351" s="296">
        <v>1185.97</v>
      </c>
      <c r="AH351" s="296">
        <v>1212.5999999999999</v>
      </c>
      <c r="AI351" s="296">
        <v>1236.93</v>
      </c>
      <c r="AJ351" s="208">
        <f t="shared" si="362"/>
        <v>2.006432459178642</v>
      </c>
      <c r="AK351" s="543">
        <f t="shared" si="363"/>
        <v>1.5661563612602958</v>
      </c>
      <c r="AL351" s="7"/>
      <c r="AM351" s="114"/>
      <c r="AN351" s="96"/>
      <c r="AO351" s="97"/>
      <c r="AP351" s="7"/>
    </row>
    <row r="352" spans="1:42" ht="18" customHeight="1" thickBot="1">
      <c r="A352" s="9" t="str">
        <f t="shared" si="364"/>
        <v>CY_D7121_PRO</v>
      </c>
      <c r="B352" s="320" t="s">
        <v>13</v>
      </c>
      <c r="C352" s="320" t="s">
        <v>42</v>
      </c>
      <c r="D352" s="296">
        <v>0.90000000000000024</v>
      </c>
      <c r="E352" s="296">
        <v>1.0500000000000003</v>
      </c>
      <c r="F352" s="296">
        <v>1.0500000000000003</v>
      </c>
      <c r="G352" s="296">
        <v>1.1300000000000003</v>
      </c>
      <c r="H352" s="296">
        <v>1.2100000000000004</v>
      </c>
      <c r="I352" s="296">
        <v>1.2900000000000003</v>
      </c>
      <c r="J352" s="296">
        <v>1.3050000000000002</v>
      </c>
      <c r="K352" s="296">
        <v>1.4400000000000002</v>
      </c>
      <c r="L352" s="296">
        <v>1.4858964143426296</v>
      </c>
      <c r="M352" s="296">
        <v>1.582948207171315</v>
      </c>
      <c r="N352" s="296">
        <v>1.6800000000000002</v>
      </c>
      <c r="O352" s="296">
        <v>1.6950000000000003</v>
      </c>
      <c r="P352" s="296">
        <v>1.7700000000000002</v>
      </c>
      <c r="Q352" s="296">
        <v>1.8050000000588402</v>
      </c>
      <c r="R352" s="296">
        <v>2.1</v>
      </c>
      <c r="S352" s="296">
        <v>1.64</v>
      </c>
      <c r="T352" s="296">
        <v>1.63</v>
      </c>
      <c r="U352" s="296">
        <v>1.6</v>
      </c>
      <c r="V352" s="296">
        <v>1.45</v>
      </c>
      <c r="W352" s="296">
        <v>2.3199999999999998</v>
      </c>
      <c r="X352" s="296">
        <v>1.35</v>
      </c>
      <c r="Y352" s="296">
        <v>1.31</v>
      </c>
      <c r="Z352" s="296">
        <v>0.8</v>
      </c>
      <c r="AA352" s="296">
        <v>1.04</v>
      </c>
      <c r="AB352" s="296">
        <v>2.0699999999999998</v>
      </c>
      <c r="AC352" s="296">
        <v>2.0499999999999998</v>
      </c>
      <c r="AD352" s="296">
        <v>2.44</v>
      </c>
      <c r="AE352" s="296">
        <v>2.67</v>
      </c>
      <c r="AF352" s="296">
        <v>2.78</v>
      </c>
      <c r="AG352" s="296">
        <v>3.01</v>
      </c>
      <c r="AH352" s="296">
        <v>2.74</v>
      </c>
      <c r="AI352" s="296">
        <v>2.92</v>
      </c>
      <c r="AJ352" s="208">
        <f t="shared" si="362"/>
        <v>6.5693430656934115</v>
      </c>
      <c r="AK352" s="543">
        <f t="shared" si="363"/>
        <v>8.3455692162095261</v>
      </c>
      <c r="AL352" s="7"/>
      <c r="AM352" s="114"/>
      <c r="AN352" s="96"/>
      <c r="AO352" s="97"/>
      <c r="AP352" s="7"/>
    </row>
    <row r="353" spans="1:42" ht="18" customHeight="1" thickBot="1">
      <c r="A353" s="9" t="str">
        <f t="shared" si="364"/>
        <v>LV_D7121_PRO</v>
      </c>
      <c r="B353" s="320" t="s">
        <v>14</v>
      </c>
      <c r="C353" s="320" t="s">
        <v>43</v>
      </c>
      <c r="D353" s="296">
        <v>20.3</v>
      </c>
      <c r="E353" s="296">
        <v>18.3</v>
      </c>
      <c r="F353" s="296">
        <v>15.8</v>
      </c>
      <c r="G353" s="296">
        <v>11.5</v>
      </c>
      <c r="H353" s="296">
        <v>8.9</v>
      </c>
      <c r="I353" s="296">
        <v>8.4</v>
      </c>
      <c r="J353" s="296">
        <v>8.3000000000000007</v>
      </c>
      <c r="K353" s="296">
        <v>9.8000000000000007</v>
      </c>
      <c r="L353" s="296">
        <v>10.1</v>
      </c>
      <c r="M353" s="296">
        <v>23</v>
      </c>
      <c r="N353" s="296">
        <v>20.9</v>
      </c>
      <c r="O353" s="296">
        <v>24.2</v>
      </c>
      <c r="P353" s="296">
        <v>24.3</v>
      </c>
      <c r="Q353" s="296">
        <v>28.5</v>
      </c>
      <c r="R353" s="296">
        <v>29.07</v>
      </c>
      <c r="S353" s="296">
        <v>32.450000000000003</v>
      </c>
      <c r="T353" s="296">
        <v>32.64</v>
      </c>
      <c r="U353" s="296">
        <v>35.29</v>
      </c>
      <c r="V353" s="296">
        <v>33.979999999999997</v>
      </c>
      <c r="W353" s="296">
        <v>29.1</v>
      </c>
      <c r="X353" s="296">
        <v>30.98</v>
      </c>
      <c r="Y353" s="296">
        <v>29.21</v>
      </c>
      <c r="Z353" s="296">
        <v>31.33</v>
      </c>
      <c r="AA353" s="296">
        <v>32.61</v>
      </c>
      <c r="AB353" s="296">
        <v>34.74</v>
      </c>
      <c r="AC353" s="324">
        <v>38.380000000000003</v>
      </c>
      <c r="AD353" s="324">
        <v>38.630000000000003</v>
      </c>
      <c r="AE353" s="296">
        <v>46.35</v>
      </c>
      <c r="AF353" s="296">
        <v>47.42</v>
      </c>
      <c r="AG353" s="296">
        <v>50.51</v>
      </c>
      <c r="AH353" s="296">
        <v>51.91</v>
      </c>
      <c r="AI353" s="296">
        <v>52.42</v>
      </c>
      <c r="AJ353" s="208">
        <f t="shared" si="362"/>
        <v>0.98246965902524241</v>
      </c>
      <c r="AK353" s="543">
        <f t="shared" si="363"/>
        <v>6.0221351135377521</v>
      </c>
      <c r="AL353" s="7"/>
      <c r="AM353" s="114"/>
      <c r="AN353" s="129"/>
      <c r="AO353" s="111"/>
      <c r="AP353" s="7"/>
    </row>
    <row r="354" spans="1:42" ht="18" customHeight="1" thickBot="1">
      <c r="A354" s="9" t="str">
        <f t="shared" si="364"/>
        <v>LT_D7121_PRO</v>
      </c>
      <c r="B354" s="320" t="s">
        <v>15</v>
      </c>
      <c r="C354" s="320" t="s">
        <v>44</v>
      </c>
      <c r="D354" s="296">
        <v>22.5</v>
      </c>
      <c r="E354" s="296">
        <v>21</v>
      </c>
      <c r="F354" s="296">
        <v>15.1</v>
      </c>
      <c r="G354" s="296">
        <v>18</v>
      </c>
      <c r="H354" s="296">
        <v>16.8</v>
      </c>
      <c r="I354" s="296">
        <v>15.7</v>
      </c>
      <c r="J354" s="296">
        <v>21</v>
      </c>
      <c r="K354" s="296">
        <v>28.5</v>
      </c>
      <c r="L354" s="296">
        <v>34.5</v>
      </c>
      <c r="M354" s="296">
        <v>34.5</v>
      </c>
      <c r="N354" s="296">
        <v>40.200000000000003</v>
      </c>
      <c r="O354" s="296">
        <v>48.2</v>
      </c>
      <c r="P354" s="296">
        <v>65.3</v>
      </c>
      <c r="Q354" s="296">
        <v>54.8</v>
      </c>
      <c r="R354" s="296">
        <v>71.31</v>
      </c>
      <c r="S354" s="296">
        <v>79.11</v>
      </c>
      <c r="T354" s="296">
        <v>101.01</v>
      </c>
      <c r="U354" s="296">
        <v>89.54</v>
      </c>
      <c r="V354" s="296">
        <v>105.74</v>
      </c>
      <c r="W354" s="296">
        <v>92.22</v>
      </c>
      <c r="X354" s="296">
        <v>95.27</v>
      </c>
      <c r="Y354" s="296">
        <v>102.77</v>
      </c>
      <c r="Z354" s="296">
        <v>111.81</v>
      </c>
      <c r="AA354" s="296">
        <v>113.05</v>
      </c>
      <c r="AB354" s="296">
        <v>102.51</v>
      </c>
      <c r="AC354" s="324">
        <v>100.96</v>
      </c>
      <c r="AD354" s="296">
        <v>97.5</v>
      </c>
      <c r="AE354" s="296">
        <v>99.57</v>
      </c>
      <c r="AF354" s="296">
        <v>101.05</v>
      </c>
      <c r="AG354" s="296">
        <v>97.85</v>
      </c>
      <c r="AH354" s="296">
        <v>100.61</v>
      </c>
      <c r="AI354" s="296">
        <v>97.87</v>
      </c>
      <c r="AJ354" s="208">
        <f t="shared" si="362"/>
        <v>-2.7233873372428108</v>
      </c>
      <c r="AK354" s="543">
        <f t="shared" si="363"/>
        <v>-0.48734275485363687</v>
      </c>
      <c r="AL354" s="7"/>
      <c r="AM354" s="114"/>
      <c r="AN354" s="96"/>
      <c r="AO354" s="97"/>
      <c r="AP354" s="7"/>
    </row>
    <row r="355" spans="1:42" ht="18" customHeight="1" thickBot="1">
      <c r="A355" s="9" t="str">
        <f t="shared" si="364"/>
        <v>LU_D7121_PRO</v>
      </c>
      <c r="B355" s="320" t="s">
        <v>16</v>
      </c>
      <c r="C355" s="320" t="s">
        <v>45</v>
      </c>
      <c r="D355" s="314" t="s">
        <v>901</v>
      </c>
      <c r="E355" s="314" t="s">
        <v>901</v>
      </c>
      <c r="F355" s="314" t="s">
        <v>901</v>
      </c>
      <c r="G355" s="314" t="s">
        <v>901</v>
      </c>
      <c r="H355" s="314" t="s">
        <v>901</v>
      </c>
      <c r="I355" s="314" t="s">
        <v>901</v>
      </c>
      <c r="J355" s="314" t="s">
        <v>901</v>
      </c>
      <c r="K355" s="314" t="s">
        <v>901</v>
      </c>
      <c r="L355" s="314" t="s">
        <v>901</v>
      </c>
      <c r="M355" s="314" t="s">
        <v>901</v>
      </c>
      <c r="N355" s="314" t="s">
        <v>901</v>
      </c>
      <c r="O355" s="314" t="s">
        <v>901</v>
      </c>
      <c r="P355" s="314" t="s">
        <v>901</v>
      </c>
      <c r="Q355" s="314" t="s">
        <v>901</v>
      </c>
      <c r="R355" s="314" t="s">
        <v>901</v>
      </c>
      <c r="S355" s="314" t="s">
        <v>901</v>
      </c>
      <c r="T355" s="314" t="s">
        <v>901</v>
      </c>
      <c r="U355" s="314" t="s">
        <v>901</v>
      </c>
      <c r="V355" s="314" t="s">
        <v>901</v>
      </c>
      <c r="W355" s="314" t="s">
        <v>901</v>
      </c>
      <c r="X355" s="314" t="s">
        <v>901</v>
      </c>
      <c r="Y355" s="314" t="s">
        <v>901</v>
      </c>
      <c r="Z355" s="314" t="s">
        <v>901</v>
      </c>
      <c r="AA355" s="314" t="s">
        <v>901</v>
      </c>
      <c r="AB355" s="314" t="s">
        <v>901</v>
      </c>
      <c r="AC355" s="314" t="s">
        <v>901</v>
      </c>
      <c r="AD355" s="314" t="s">
        <v>901</v>
      </c>
      <c r="AE355" s="314" t="s">
        <v>901</v>
      </c>
      <c r="AF355" s="314" t="s">
        <v>901</v>
      </c>
      <c r="AG355" s="314" t="s">
        <v>901</v>
      </c>
      <c r="AH355" s="314" t="s">
        <v>901</v>
      </c>
      <c r="AI355" s="314" t="s">
        <v>901</v>
      </c>
      <c r="AJ355" s="208"/>
      <c r="AK355" s="543"/>
      <c r="AL355" s="7"/>
      <c r="AM355" s="114"/>
      <c r="AN355" s="137"/>
      <c r="AO355" s="111"/>
      <c r="AP355" s="7"/>
    </row>
    <row r="356" spans="1:42" ht="18" customHeight="1" thickBot="1">
      <c r="A356" s="9" t="str">
        <f t="shared" si="364"/>
        <v>HU_D7121_PRO</v>
      </c>
      <c r="B356" s="320" t="s">
        <v>17</v>
      </c>
      <c r="C356" s="320" t="s">
        <v>46</v>
      </c>
      <c r="D356" s="296">
        <v>60.77</v>
      </c>
      <c r="E356" s="296">
        <v>53.56</v>
      </c>
      <c r="F356" s="296">
        <v>48.41</v>
      </c>
      <c r="G356" s="296">
        <v>51.5</v>
      </c>
      <c r="H356" s="296">
        <v>51.5</v>
      </c>
      <c r="I356" s="296">
        <v>52.53</v>
      </c>
      <c r="J356" s="296">
        <v>58.71</v>
      </c>
      <c r="K356" s="296">
        <v>54.336736066101118</v>
      </c>
      <c r="L356" s="296">
        <v>54.364225643874455</v>
      </c>
      <c r="M356" s="296">
        <v>54.843500456357418</v>
      </c>
      <c r="N356" s="296">
        <v>58.117739289572796</v>
      </c>
      <c r="O356" s="296">
        <v>61.801257976940086</v>
      </c>
      <c r="P356" s="296">
        <v>35.409999999999997</v>
      </c>
      <c r="Q356" s="296">
        <v>90.66</v>
      </c>
      <c r="R356" s="296">
        <v>64.040000000000006</v>
      </c>
      <c r="S356" s="296">
        <v>77.13</v>
      </c>
      <c r="T356" s="296">
        <v>72.72</v>
      </c>
      <c r="U356" s="296">
        <v>72.13</v>
      </c>
      <c r="V356" s="296">
        <v>72.92</v>
      </c>
      <c r="W356" s="296">
        <v>75.010000000000005</v>
      </c>
      <c r="X356" s="296">
        <v>71.989999999999995</v>
      </c>
      <c r="Y356" s="296">
        <v>64.959999999999994</v>
      </c>
      <c r="Z356" s="296">
        <v>72.22</v>
      </c>
      <c r="AA356" s="296">
        <v>67.599999999999994</v>
      </c>
      <c r="AB356" s="296">
        <v>74.400000000000006</v>
      </c>
      <c r="AC356" s="296">
        <v>80.099999999999994</v>
      </c>
      <c r="AD356" s="324">
        <v>80.11</v>
      </c>
      <c r="AE356" s="296">
        <v>87.02</v>
      </c>
      <c r="AF356" s="296">
        <v>83.28</v>
      </c>
      <c r="AG356" s="296">
        <v>85.75</v>
      </c>
      <c r="AH356" s="296">
        <v>93.68</v>
      </c>
      <c r="AI356" s="296">
        <v>95.1</v>
      </c>
      <c r="AJ356" s="208">
        <f t="shared" ref="AJ356:AJ366" si="365">+(AI356/AH356-1)*100</f>
        <v>1.5157984628522581</v>
      </c>
      <c r="AK356" s="543">
        <f t="shared" ref="AK356:AK366" si="366">100*((POWER(AI356/Y356,1/($AF$5-$V$5)))-1)</f>
        <v>3.8851449468040533</v>
      </c>
      <c r="AL356" s="7"/>
      <c r="AM356" s="114"/>
      <c r="AN356" s="96"/>
      <c r="AO356" s="97"/>
      <c r="AP356" s="7"/>
    </row>
    <row r="357" spans="1:42" ht="18" customHeight="1" thickBot="1">
      <c r="A357" s="9" t="str">
        <f t="shared" si="364"/>
        <v>MT_D7121_PRO</v>
      </c>
      <c r="B357" s="320" t="s">
        <v>18</v>
      </c>
      <c r="C357" s="320" t="s">
        <v>47</v>
      </c>
      <c r="D357" s="296">
        <v>0.30016064257028141</v>
      </c>
      <c r="E357" s="296">
        <v>0.31650602409638595</v>
      </c>
      <c r="F357" s="296">
        <v>0.33285140562249071</v>
      </c>
      <c r="G357" s="296">
        <v>0.34325301204819358</v>
      </c>
      <c r="H357" s="296">
        <v>0.32542168674698857</v>
      </c>
      <c r="I357" s="296">
        <v>0.30461847389558305</v>
      </c>
      <c r="J357" s="296">
        <v>0.33879518072289239</v>
      </c>
      <c r="K357" s="296">
        <v>0.33285140562249071</v>
      </c>
      <c r="L357" s="296">
        <v>0.31353413654618523</v>
      </c>
      <c r="M357" s="296">
        <v>0.32440961309234417</v>
      </c>
      <c r="N357" s="296">
        <v>0.33430015007686675</v>
      </c>
      <c r="O357" s="296">
        <v>0.34176706827309267</v>
      </c>
      <c r="P357" s="296">
        <v>0.37</v>
      </c>
      <c r="Q357" s="296">
        <v>0.35</v>
      </c>
      <c r="R357" s="296">
        <v>0.4</v>
      </c>
      <c r="S357" s="296">
        <v>0.4</v>
      </c>
      <c r="T357" s="296">
        <v>0.35</v>
      </c>
      <c r="U357" s="296">
        <v>0.4</v>
      </c>
      <c r="V357" s="296">
        <v>0.4</v>
      </c>
      <c r="W357" s="296">
        <v>0.4</v>
      </c>
      <c r="X357" s="296">
        <v>0.4</v>
      </c>
      <c r="Y357" s="296">
        <v>0.4</v>
      </c>
      <c r="Z357" s="296">
        <v>0.4</v>
      </c>
      <c r="AA357" s="296">
        <v>0.5</v>
      </c>
      <c r="AB357" s="296">
        <v>0.5</v>
      </c>
      <c r="AC357" s="324">
        <v>0.5</v>
      </c>
      <c r="AD357" s="324">
        <v>0.5</v>
      </c>
      <c r="AE357" s="324">
        <v>0.5</v>
      </c>
      <c r="AF357" s="324">
        <v>0.5</v>
      </c>
      <c r="AG357" s="324">
        <v>0.5</v>
      </c>
      <c r="AH357" s="324">
        <v>0.5</v>
      </c>
      <c r="AI357" s="324">
        <v>0.5</v>
      </c>
      <c r="AJ357" s="208">
        <f t="shared" si="365"/>
        <v>0</v>
      </c>
      <c r="AK357" s="543">
        <f t="shared" si="366"/>
        <v>2.2565182563572872</v>
      </c>
      <c r="AL357" s="7"/>
      <c r="AM357" s="115"/>
      <c r="AN357" s="96"/>
      <c r="AO357" s="97"/>
      <c r="AP357" s="7"/>
    </row>
    <row r="358" spans="1:42" ht="18" customHeight="1" thickBot="1">
      <c r="A358" s="9" t="str">
        <f t="shared" si="364"/>
        <v>NL_D7121_PRO</v>
      </c>
      <c r="B358" s="320" t="s">
        <v>19</v>
      </c>
      <c r="C358" s="320" t="s">
        <v>48</v>
      </c>
      <c r="D358" s="296">
        <v>597</v>
      </c>
      <c r="E358" s="296">
        <v>616</v>
      </c>
      <c r="F358" s="296">
        <v>640</v>
      </c>
      <c r="G358" s="296">
        <v>640</v>
      </c>
      <c r="H358" s="296">
        <v>660</v>
      </c>
      <c r="I358" s="296">
        <v>691</v>
      </c>
      <c r="J358" s="296">
        <v>700</v>
      </c>
      <c r="K358" s="296">
        <v>704</v>
      </c>
      <c r="L358" s="296">
        <v>650</v>
      </c>
      <c r="M358" s="296">
        <v>659</v>
      </c>
      <c r="N358" s="296">
        <v>684</v>
      </c>
      <c r="O358" s="296">
        <v>651.79</v>
      </c>
      <c r="P358" s="296">
        <v>639.14</v>
      </c>
      <c r="Q358" s="296">
        <v>657.91</v>
      </c>
      <c r="R358" s="296">
        <v>675.19</v>
      </c>
      <c r="S358" s="296">
        <v>672.18</v>
      </c>
      <c r="T358" s="296">
        <v>714.02</v>
      </c>
      <c r="U358" s="296">
        <v>732.29</v>
      </c>
      <c r="V358" s="296">
        <v>723.52</v>
      </c>
      <c r="W358" s="296">
        <v>713.91</v>
      </c>
      <c r="X358" s="296">
        <v>752.64</v>
      </c>
      <c r="Y358" s="296">
        <v>749.68</v>
      </c>
      <c r="Z358" s="296">
        <v>764.16</v>
      </c>
      <c r="AA358" s="296">
        <v>793.49</v>
      </c>
      <c r="AB358" s="296">
        <v>771.92</v>
      </c>
      <c r="AC358" s="324">
        <v>845</v>
      </c>
      <c r="AD358" s="324">
        <v>888</v>
      </c>
      <c r="AE358" s="324">
        <v>874</v>
      </c>
      <c r="AF358" s="324">
        <v>880</v>
      </c>
      <c r="AG358" s="324">
        <v>921.89</v>
      </c>
      <c r="AH358" s="324">
        <v>970.57</v>
      </c>
      <c r="AI358" s="324">
        <v>927.16</v>
      </c>
      <c r="AJ358" s="208">
        <f t="shared" si="365"/>
        <v>-4.4726294857660998</v>
      </c>
      <c r="AK358" s="543">
        <f t="shared" si="366"/>
        <v>2.14753156369063</v>
      </c>
      <c r="AL358" s="7"/>
      <c r="AM358" s="115"/>
      <c r="AN358" s="96"/>
      <c r="AO358" s="97"/>
      <c r="AP358" s="7"/>
    </row>
    <row r="359" spans="1:42" ht="18" customHeight="1" thickBot="1">
      <c r="A359" s="9" t="str">
        <f t="shared" si="364"/>
        <v>AT_D7121_PRO</v>
      </c>
      <c r="B359" s="320" t="s">
        <v>20</v>
      </c>
      <c r="C359" s="320" t="s">
        <v>49</v>
      </c>
      <c r="D359" s="296">
        <v>106.46634615384617</v>
      </c>
      <c r="E359" s="296">
        <v>101.11826923076924</v>
      </c>
      <c r="F359" s="296">
        <v>101.91057692307695</v>
      </c>
      <c r="G359" s="296">
        <v>102.10865384615386</v>
      </c>
      <c r="H359" s="296">
        <v>101.71250000000002</v>
      </c>
      <c r="I359" s="296">
        <v>98.048076923076934</v>
      </c>
      <c r="J359" s="296">
        <v>97.057692307692307</v>
      </c>
      <c r="K359" s="296">
        <v>103</v>
      </c>
      <c r="L359" s="296">
        <v>106.4</v>
      </c>
      <c r="M359" s="296">
        <v>104.3</v>
      </c>
      <c r="N359" s="296">
        <v>114.5</v>
      </c>
      <c r="O359" s="296">
        <v>129.12</v>
      </c>
      <c r="P359" s="296">
        <v>131.77000000000001</v>
      </c>
      <c r="Q359" s="296">
        <v>142.9</v>
      </c>
      <c r="R359" s="296">
        <v>135.66999999999999</v>
      </c>
      <c r="S359" s="296">
        <v>138.96</v>
      </c>
      <c r="T359" s="296">
        <v>141.25</v>
      </c>
      <c r="U359" s="296">
        <v>144.22</v>
      </c>
      <c r="V359" s="296">
        <v>139.18</v>
      </c>
      <c r="W359" s="296">
        <v>140.96</v>
      </c>
      <c r="X359" s="296">
        <v>147.28</v>
      </c>
      <c r="Y359" s="296">
        <v>152.47</v>
      </c>
      <c r="Z359" s="296">
        <v>158.21</v>
      </c>
      <c r="AA359" s="296">
        <v>155.71</v>
      </c>
      <c r="AB359" s="296">
        <v>170.34</v>
      </c>
      <c r="AC359" s="296">
        <v>183.01</v>
      </c>
      <c r="AD359" s="296">
        <v>193.1</v>
      </c>
      <c r="AE359" s="296">
        <v>199.74</v>
      </c>
      <c r="AF359" s="296">
        <v>199.85</v>
      </c>
      <c r="AG359" s="296">
        <v>203.28</v>
      </c>
      <c r="AH359" s="296">
        <v>204.12</v>
      </c>
      <c r="AI359" s="296">
        <v>213.16</v>
      </c>
      <c r="AJ359" s="208">
        <f t="shared" si="365"/>
        <v>4.4287673917303483</v>
      </c>
      <c r="AK359" s="543">
        <f t="shared" si="366"/>
        <v>3.4075220154138108</v>
      </c>
      <c r="AL359" s="7"/>
      <c r="AM359" s="114"/>
      <c r="AN359" s="96"/>
      <c r="AO359" s="97"/>
      <c r="AP359" s="7"/>
    </row>
    <row r="360" spans="1:42" ht="18" customHeight="1" thickBot="1">
      <c r="A360" s="9" t="str">
        <f t="shared" si="364"/>
        <v>PL_D7121_PRO</v>
      </c>
      <c r="B360" s="320" t="s">
        <v>21</v>
      </c>
      <c r="C360" s="320" t="s">
        <v>50</v>
      </c>
      <c r="D360" s="296">
        <v>314.74</v>
      </c>
      <c r="E360" s="296">
        <v>280.74</v>
      </c>
      <c r="F360" s="296">
        <v>268.74</v>
      </c>
      <c r="G360" s="296">
        <v>286.74</v>
      </c>
      <c r="H360" s="296">
        <v>322.74</v>
      </c>
      <c r="I360" s="296">
        <v>323.74</v>
      </c>
      <c r="J360" s="296">
        <v>359.74</v>
      </c>
      <c r="K360" s="296">
        <v>402.74</v>
      </c>
      <c r="L360" s="296">
        <v>431.74</v>
      </c>
      <c r="M360" s="296">
        <v>437.94</v>
      </c>
      <c r="N360" s="296">
        <v>427.24</v>
      </c>
      <c r="O360" s="296">
        <v>454.94</v>
      </c>
      <c r="P360" s="296">
        <v>484.24</v>
      </c>
      <c r="Q360" s="296">
        <v>471.94</v>
      </c>
      <c r="R360" s="296">
        <v>512.84</v>
      </c>
      <c r="S360" s="296">
        <v>535.37</v>
      </c>
      <c r="T360" s="296">
        <v>579.62</v>
      </c>
      <c r="U360" s="296">
        <v>594.14</v>
      </c>
      <c r="V360" s="296">
        <v>594</v>
      </c>
      <c r="W360" s="296">
        <v>633.47</v>
      </c>
      <c r="X360" s="296">
        <v>666.41</v>
      </c>
      <c r="Y360" s="296">
        <v>675.57</v>
      </c>
      <c r="Z360" s="296">
        <v>721.3</v>
      </c>
      <c r="AA360" s="296">
        <v>731.82</v>
      </c>
      <c r="AB360" s="296">
        <v>743.17</v>
      </c>
      <c r="AC360" s="296">
        <v>772</v>
      </c>
      <c r="AD360" s="296">
        <v>805.21</v>
      </c>
      <c r="AE360" s="296">
        <v>839.86</v>
      </c>
      <c r="AF360" s="296">
        <v>854.77</v>
      </c>
      <c r="AG360" s="296">
        <v>867.16</v>
      </c>
      <c r="AH360" s="296">
        <v>893.27</v>
      </c>
      <c r="AI360" s="296">
        <v>919.14</v>
      </c>
      <c r="AJ360" s="208">
        <f t="shared" si="365"/>
        <v>2.8961008429702062</v>
      </c>
      <c r="AK360" s="543">
        <f t="shared" si="366"/>
        <v>3.126702449100871</v>
      </c>
      <c r="AL360" s="7"/>
      <c r="AM360" s="114"/>
      <c r="AN360" s="96"/>
      <c r="AO360" s="97"/>
      <c r="AP360" s="7"/>
    </row>
    <row r="361" spans="1:42" ht="18" customHeight="1" thickBot="1">
      <c r="A361" s="9" t="str">
        <f t="shared" si="364"/>
        <v>PT_D7121_PRO</v>
      </c>
      <c r="B361" s="320" t="s">
        <v>22</v>
      </c>
      <c r="C361" s="320" t="s">
        <v>51</v>
      </c>
      <c r="D361" s="296">
        <v>42</v>
      </c>
      <c r="E361" s="296">
        <v>43</v>
      </c>
      <c r="F361" s="296">
        <v>44</v>
      </c>
      <c r="G361" s="296">
        <v>44</v>
      </c>
      <c r="H361" s="296">
        <v>47</v>
      </c>
      <c r="I361" s="296">
        <v>47.5</v>
      </c>
      <c r="J361" s="296">
        <v>48.5</v>
      </c>
      <c r="K361" s="296">
        <v>50.7</v>
      </c>
      <c r="L361" s="296">
        <v>52.9</v>
      </c>
      <c r="M361" s="296">
        <v>55.5</v>
      </c>
      <c r="N361" s="296">
        <v>58.1</v>
      </c>
      <c r="O361" s="296">
        <v>59.31</v>
      </c>
      <c r="P361" s="296">
        <v>59.63</v>
      </c>
      <c r="Q361" s="296">
        <v>58.28</v>
      </c>
      <c r="R361" s="296">
        <v>58.38</v>
      </c>
      <c r="S361" s="296">
        <v>57.75</v>
      </c>
      <c r="T361" s="296">
        <v>56.63</v>
      </c>
      <c r="U361" s="296">
        <v>60.18</v>
      </c>
      <c r="V361" s="296">
        <v>57.07</v>
      </c>
      <c r="W361" s="296">
        <v>55.06</v>
      </c>
      <c r="X361" s="296">
        <v>58.04</v>
      </c>
      <c r="Y361" s="296">
        <v>60.47</v>
      </c>
      <c r="Z361" s="296">
        <v>60.05</v>
      </c>
      <c r="AA361" s="296">
        <v>57.39</v>
      </c>
      <c r="AB361" s="296">
        <v>60.72</v>
      </c>
      <c r="AC361" s="324">
        <v>59.03</v>
      </c>
      <c r="AD361" s="324">
        <v>61.72</v>
      </c>
      <c r="AE361" s="324">
        <v>64.25</v>
      </c>
      <c r="AF361" s="324">
        <v>62.6</v>
      </c>
      <c r="AG361" s="324">
        <v>67.84</v>
      </c>
      <c r="AH361" s="324">
        <v>64.89</v>
      </c>
      <c r="AI361" s="324">
        <v>67.53</v>
      </c>
      <c r="AJ361" s="208">
        <f t="shared" si="365"/>
        <v>4.0684234858992196</v>
      </c>
      <c r="AK361" s="543">
        <f t="shared" si="366"/>
        <v>1.1103649890480183</v>
      </c>
      <c r="AL361" s="7"/>
      <c r="AM361" s="115"/>
      <c r="AN361" s="96"/>
      <c r="AO361" s="97"/>
      <c r="AP361" s="7"/>
    </row>
    <row r="362" spans="1:42" ht="18" customHeight="1" thickBot="1">
      <c r="A362" s="9" t="str">
        <f t="shared" si="364"/>
        <v>RO_D7121_PRO</v>
      </c>
      <c r="B362" s="320" t="s">
        <v>23</v>
      </c>
      <c r="C362" s="320" t="s">
        <v>52</v>
      </c>
      <c r="D362" s="296">
        <v>82.54472863381163</v>
      </c>
      <c r="E362" s="296">
        <v>62.614056976502411</v>
      </c>
      <c r="F362" s="296">
        <v>43.212518195050961</v>
      </c>
      <c r="G362" s="296">
        <v>44.094406321480569</v>
      </c>
      <c r="H362" s="296">
        <v>41.448741942191738</v>
      </c>
      <c r="I362" s="296">
        <v>44.976294447910178</v>
      </c>
      <c r="J362" s="296">
        <v>41.9778748180495</v>
      </c>
      <c r="K362" s="296">
        <v>37.392056560615522</v>
      </c>
      <c r="L362" s="296">
        <v>32.365294239966737</v>
      </c>
      <c r="M362" s="296">
        <v>27.338531919317948</v>
      </c>
      <c r="N362" s="296">
        <v>24.51648991474319</v>
      </c>
      <c r="O362" s="296">
        <v>26.89758785610314</v>
      </c>
      <c r="P362" s="296">
        <v>34.65379392805157</v>
      </c>
      <c r="Q362" s="296">
        <v>42.41</v>
      </c>
      <c r="R362" s="296">
        <v>49.5</v>
      </c>
      <c r="S362" s="296">
        <v>56.91</v>
      </c>
      <c r="T362" s="296">
        <v>65.03</v>
      </c>
      <c r="U362" s="296">
        <v>63.47</v>
      </c>
      <c r="V362" s="296">
        <v>65.510000000000005</v>
      </c>
      <c r="W362" s="296">
        <v>64.849999999999994</v>
      </c>
      <c r="X362" s="296">
        <v>60.39</v>
      </c>
      <c r="Y362" s="296">
        <v>59.08</v>
      </c>
      <c r="Z362" s="296">
        <v>60.23</v>
      </c>
      <c r="AA362" s="296">
        <v>62.76</v>
      </c>
      <c r="AB362" s="296">
        <v>64.38</v>
      </c>
      <c r="AC362" s="324">
        <v>69.14</v>
      </c>
      <c r="AD362" s="324">
        <v>73.73</v>
      </c>
      <c r="AE362" s="324">
        <v>77.05</v>
      </c>
      <c r="AF362" s="324">
        <v>81.56</v>
      </c>
      <c r="AG362" s="324">
        <v>82.75</v>
      </c>
      <c r="AH362" s="324">
        <v>85.21</v>
      </c>
      <c r="AI362" s="324">
        <v>91.43</v>
      </c>
      <c r="AJ362" s="208">
        <f t="shared" si="365"/>
        <v>7.2996127215115836</v>
      </c>
      <c r="AK362" s="543">
        <f t="shared" si="366"/>
        <v>4.4635603114405065</v>
      </c>
      <c r="AL362" s="7"/>
      <c r="AM362" s="115"/>
      <c r="AN362" s="96"/>
      <c r="AO362" s="97"/>
      <c r="AP362" s="7"/>
    </row>
    <row r="363" spans="1:42" ht="18" customHeight="1" thickBot="1">
      <c r="A363" s="9" t="str">
        <f t="shared" si="364"/>
        <v>SI_D7121_PRO</v>
      </c>
      <c r="B363" s="320" t="s">
        <v>24</v>
      </c>
      <c r="C363" s="320" t="s">
        <v>53</v>
      </c>
      <c r="D363" s="296">
        <v>10</v>
      </c>
      <c r="E363" s="296">
        <v>11</v>
      </c>
      <c r="F363" s="296">
        <v>12.012803838626176</v>
      </c>
      <c r="G363" s="296">
        <v>13.486874171349204</v>
      </c>
      <c r="H363" s="296">
        <v>14.743601237451861</v>
      </c>
      <c r="I363" s="296">
        <v>15.3</v>
      </c>
      <c r="J363" s="296">
        <v>16.5</v>
      </c>
      <c r="K363" s="296">
        <v>18.100000000000001</v>
      </c>
      <c r="L363" s="296">
        <v>20.399999999999999</v>
      </c>
      <c r="M363" s="296">
        <v>20.5</v>
      </c>
      <c r="N363" s="296">
        <v>21.5</v>
      </c>
      <c r="O363" s="296">
        <v>21.9</v>
      </c>
      <c r="P363" s="296">
        <v>22.9</v>
      </c>
      <c r="Q363" s="296">
        <v>24.41</v>
      </c>
      <c r="R363" s="296">
        <v>23.6</v>
      </c>
      <c r="S363" s="296">
        <v>21.71</v>
      </c>
      <c r="T363" s="296">
        <v>20.07</v>
      </c>
      <c r="U363" s="296">
        <v>19</v>
      </c>
      <c r="V363" s="296">
        <v>19.149999999999999</v>
      </c>
      <c r="W363" s="296">
        <v>18.079999999999998</v>
      </c>
      <c r="X363" s="296">
        <v>18.34</v>
      </c>
      <c r="Y363" s="296">
        <v>18.329999999999998</v>
      </c>
      <c r="Z363" s="296">
        <v>17.61</v>
      </c>
      <c r="AA363" s="296">
        <v>15.98</v>
      </c>
      <c r="AB363" s="296">
        <v>16.64</v>
      </c>
      <c r="AC363" s="324">
        <v>15.16</v>
      </c>
      <c r="AD363" s="324">
        <v>15.22</v>
      </c>
      <c r="AE363" s="324">
        <v>16.59</v>
      </c>
      <c r="AF363" s="324">
        <v>16.23</v>
      </c>
      <c r="AG363" s="324">
        <v>15.8</v>
      </c>
      <c r="AH363" s="324">
        <v>15.56</v>
      </c>
      <c r="AI363" s="324">
        <v>15.48</v>
      </c>
      <c r="AJ363" s="208">
        <f t="shared" si="365"/>
        <v>-0.51413881748072487</v>
      </c>
      <c r="AK363" s="543">
        <f t="shared" si="366"/>
        <v>-1.6757031882685514</v>
      </c>
      <c r="AL363" s="7"/>
      <c r="AM363" s="115"/>
      <c r="AN363" s="96"/>
      <c r="AO363" s="120"/>
      <c r="AP363" s="7"/>
    </row>
    <row r="364" spans="1:42" ht="18" customHeight="1" thickBot="1">
      <c r="A364" s="9" t="str">
        <f t="shared" si="364"/>
        <v>SK_D7121_PRO</v>
      </c>
      <c r="B364" s="320" t="s">
        <v>25</v>
      </c>
      <c r="C364" s="320" t="s">
        <v>54</v>
      </c>
      <c r="D364" s="296">
        <v>88.026465028355375</v>
      </c>
      <c r="E364" s="296">
        <v>66.772211720226835</v>
      </c>
      <c r="F364" s="296">
        <v>46.082230623818525</v>
      </c>
      <c r="G364" s="296">
        <v>47.022684310018903</v>
      </c>
      <c r="H364" s="296">
        <v>44.201323251417769</v>
      </c>
      <c r="I364" s="296">
        <v>41.756143667296783</v>
      </c>
      <c r="J364" s="296">
        <v>45.988185255198488</v>
      </c>
      <c r="K364" s="296">
        <v>48.433364839319474</v>
      </c>
      <c r="L364" s="296">
        <v>48.527410207939511</v>
      </c>
      <c r="M364" s="296">
        <v>48.715500945179585</v>
      </c>
      <c r="N364" s="296">
        <v>48.245274102079399</v>
      </c>
      <c r="O364" s="296">
        <v>51.630907372400756</v>
      </c>
      <c r="P364" s="296">
        <v>39.799999999999997</v>
      </c>
      <c r="Q364" s="296">
        <v>36.22</v>
      </c>
      <c r="R364" s="296">
        <v>32.15</v>
      </c>
      <c r="S364" s="296">
        <v>38.770000000000003</v>
      </c>
      <c r="T364" s="296">
        <v>43.46</v>
      </c>
      <c r="U364" s="296">
        <v>39.770000000000003</v>
      </c>
      <c r="V364" s="296">
        <v>33.549999999999997</v>
      </c>
      <c r="W364" s="296">
        <v>30.518696695095947</v>
      </c>
      <c r="X364" s="296">
        <v>25.13</v>
      </c>
      <c r="Y364" s="296">
        <v>26.69</v>
      </c>
      <c r="Z364" s="296">
        <v>27.89</v>
      </c>
      <c r="AA364" s="296">
        <v>28.29</v>
      </c>
      <c r="AB364" s="296">
        <v>28.57</v>
      </c>
      <c r="AC364" s="324">
        <v>31</v>
      </c>
      <c r="AD364" s="324">
        <v>33.380000000000003</v>
      </c>
      <c r="AE364" s="324">
        <v>35.520000000000003</v>
      </c>
      <c r="AF364" s="324">
        <v>37.68</v>
      </c>
      <c r="AG364" s="324">
        <v>38.35</v>
      </c>
      <c r="AH364" s="324">
        <v>38.35</v>
      </c>
      <c r="AI364" s="324">
        <v>38.35</v>
      </c>
      <c r="AJ364" s="208">
        <f t="shared" si="365"/>
        <v>0</v>
      </c>
      <c r="AK364" s="543">
        <f t="shared" si="366"/>
        <v>3.6911472177395988</v>
      </c>
      <c r="AL364" s="7"/>
      <c r="AM364" s="114"/>
      <c r="AN364" s="96"/>
      <c r="AO364" s="97"/>
      <c r="AP364" s="7"/>
    </row>
    <row r="365" spans="1:42" ht="18" customHeight="1" thickBot="1">
      <c r="A365" s="9" t="str">
        <f t="shared" si="364"/>
        <v>FI_D7121_PRO</v>
      </c>
      <c r="B365" s="320" t="s">
        <v>26</v>
      </c>
      <c r="C365" s="320" t="s">
        <v>55</v>
      </c>
      <c r="D365" s="296">
        <v>88</v>
      </c>
      <c r="E365" s="296">
        <v>80</v>
      </c>
      <c r="F365" s="296">
        <v>84</v>
      </c>
      <c r="G365" s="296">
        <v>84</v>
      </c>
      <c r="H365" s="296">
        <v>87.9</v>
      </c>
      <c r="I365" s="296">
        <v>95.7</v>
      </c>
      <c r="J365" s="296">
        <v>94.8</v>
      </c>
      <c r="K365" s="296">
        <v>87.9</v>
      </c>
      <c r="L365" s="296">
        <v>92.9</v>
      </c>
      <c r="M365" s="296">
        <v>92.9</v>
      </c>
      <c r="N365" s="296">
        <v>97.9</v>
      </c>
      <c r="O365" s="296">
        <v>102.8</v>
      </c>
      <c r="P365" s="296">
        <v>103.6</v>
      </c>
      <c r="Q365" s="296">
        <v>102.7</v>
      </c>
      <c r="R365" s="296">
        <v>97.99</v>
      </c>
      <c r="S365" s="296">
        <v>96.7</v>
      </c>
      <c r="T365" s="296">
        <v>100.03</v>
      </c>
      <c r="U365" s="296">
        <v>101.86</v>
      </c>
      <c r="V365" s="296">
        <v>106.72</v>
      </c>
      <c r="W365" s="296">
        <v>104.44</v>
      </c>
      <c r="X365" s="296">
        <v>108.5</v>
      </c>
      <c r="Y365" s="296">
        <v>108.9</v>
      </c>
      <c r="Z365" s="296">
        <v>102.23</v>
      </c>
      <c r="AA365" s="296">
        <v>102.31</v>
      </c>
      <c r="AB365" s="296">
        <v>99.13</v>
      </c>
      <c r="AC365" s="324">
        <v>88.36</v>
      </c>
      <c r="AD365" s="296">
        <v>83.77</v>
      </c>
      <c r="AE365" s="324">
        <v>85.99</v>
      </c>
      <c r="AF365" s="324">
        <v>87.19</v>
      </c>
      <c r="AG365" s="324">
        <v>83.6</v>
      </c>
      <c r="AH365" s="324">
        <v>85.69</v>
      </c>
      <c r="AI365" s="324">
        <v>83.61</v>
      </c>
      <c r="AJ365" s="208">
        <f t="shared" si="365"/>
        <v>-2.4273544170848371</v>
      </c>
      <c r="AK365" s="543">
        <f t="shared" si="366"/>
        <v>-2.6080560725680879</v>
      </c>
      <c r="AL365" s="7"/>
      <c r="AM365" s="115"/>
      <c r="AN365" s="96"/>
      <c r="AO365" s="97"/>
      <c r="AP365" s="7"/>
    </row>
    <row r="366" spans="1:42" ht="18" customHeight="1" thickBot="1">
      <c r="A366" s="9" t="str">
        <f t="shared" si="364"/>
        <v>SE_D7121_PRO</v>
      </c>
      <c r="B366" s="320" t="s">
        <v>27</v>
      </c>
      <c r="C366" s="320" t="s">
        <v>56</v>
      </c>
      <c r="D366" s="296">
        <v>116</v>
      </c>
      <c r="E366" s="296">
        <v>115</v>
      </c>
      <c r="F366" s="296">
        <v>117</v>
      </c>
      <c r="G366" s="296">
        <v>126</v>
      </c>
      <c r="H366" s="296">
        <v>132.85</v>
      </c>
      <c r="I366" s="296">
        <v>128.9</v>
      </c>
      <c r="J366" s="296">
        <v>127.1</v>
      </c>
      <c r="K366" s="296">
        <v>118.5</v>
      </c>
      <c r="L366" s="296">
        <v>125</v>
      </c>
      <c r="M366" s="296">
        <v>128.4</v>
      </c>
      <c r="N366" s="296">
        <v>126.6</v>
      </c>
      <c r="O366" s="296">
        <v>126.61</v>
      </c>
      <c r="P366" s="296">
        <v>128.31</v>
      </c>
      <c r="Q366" s="296">
        <v>125.04</v>
      </c>
      <c r="R366" s="296">
        <v>117.8</v>
      </c>
      <c r="S366" s="296">
        <v>118.27</v>
      </c>
      <c r="T366" s="296">
        <v>118.86</v>
      </c>
      <c r="U366" s="296">
        <v>110.1</v>
      </c>
      <c r="V366" s="296">
        <v>114.18</v>
      </c>
      <c r="W366" s="296">
        <v>107.6</v>
      </c>
      <c r="X366" s="296">
        <v>103.14</v>
      </c>
      <c r="Y366" s="296">
        <v>103.3</v>
      </c>
      <c r="Z366" s="296">
        <v>101.16</v>
      </c>
      <c r="AA366" s="296">
        <v>88.97</v>
      </c>
      <c r="AB366" s="296">
        <v>88.12</v>
      </c>
      <c r="AC366" s="296">
        <v>90.24</v>
      </c>
      <c r="AD366" s="324">
        <v>87.25</v>
      </c>
      <c r="AE366" s="324">
        <v>82.66</v>
      </c>
      <c r="AF366" s="324">
        <v>81.84</v>
      </c>
      <c r="AG366" s="324">
        <v>81.7</v>
      </c>
      <c r="AH366" s="324">
        <v>83.48</v>
      </c>
      <c r="AI366" s="324">
        <v>84.2</v>
      </c>
      <c r="AJ366" s="208">
        <f t="shared" si="365"/>
        <v>0.86248203162433423</v>
      </c>
      <c r="AK366" s="543">
        <f t="shared" si="366"/>
        <v>-2.0236678822172061</v>
      </c>
      <c r="AL366" s="7"/>
      <c r="AM366" s="115"/>
      <c r="AN366" s="96"/>
      <c r="AO366" s="97"/>
      <c r="AP366" s="7"/>
    </row>
    <row r="367" spans="1:42" ht="18" customHeight="1">
      <c r="A367" s="20"/>
      <c r="B367" s="79" t="s">
        <v>999</v>
      </c>
      <c r="C367" s="34"/>
      <c r="D367" s="34"/>
      <c r="E367" s="34"/>
      <c r="F367" s="34"/>
      <c r="G367" s="34"/>
      <c r="H367" s="34"/>
      <c r="I367" s="34"/>
      <c r="J367" s="34"/>
      <c r="K367" s="34"/>
      <c r="L367" s="34"/>
      <c r="M367" s="34"/>
      <c r="N367" s="33"/>
      <c r="O367" s="33"/>
      <c r="P367" s="33"/>
      <c r="Q367" s="33"/>
      <c r="R367" s="21"/>
      <c r="S367" s="33"/>
      <c r="T367" s="33"/>
      <c r="U367" s="33"/>
      <c r="V367" s="33"/>
      <c r="W367" s="33"/>
      <c r="X367" s="33"/>
      <c r="Y367" s="33"/>
      <c r="Z367" s="33"/>
      <c r="AA367" s="33"/>
      <c r="AB367" s="33"/>
      <c r="AC367" s="33"/>
      <c r="AD367" s="33"/>
      <c r="AE367" s="33"/>
      <c r="AF367" s="33"/>
      <c r="AG367" s="33"/>
      <c r="AH367" s="33"/>
      <c r="AI367" s="33"/>
      <c r="AJ367" s="32"/>
      <c r="AK367" s="20"/>
      <c r="AL367" s="10"/>
    </row>
    <row r="368" spans="1:42" ht="18" customHeight="1">
      <c r="AL368" s="10"/>
    </row>
    <row r="369" spans="1:42" ht="18" customHeight="1">
      <c r="B369" s="59" t="s">
        <v>254</v>
      </c>
      <c r="AA369" s="12"/>
      <c r="AB369" s="12"/>
      <c r="AC369" s="12"/>
      <c r="AD369" s="12"/>
      <c r="AE369" s="12"/>
      <c r="AF369" s="12"/>
      <c r="AG369" s="12"/>
      <c r="AH369" s="12"/>
      <c r="AI369" s="12"/>
      <c r="AL369" s="10"/>
    </row>
    <row r="370" spans="1:42" ht="18" customHeight="1">
      <c r="B370" s="210"/>
      <c r="C370" s="211"/>
      <c r="D370" s="771" t="s">
        <v>254</v>
      </c>
      <c r="E370" s="772"/>
      <c r="F370" s="772"/>
      <c r="G370" s="772"/>
      <c r="H370" s="772"/>
      <c r="I370" s="772"/>
      <c r="J370" s="772"/>
      <c r="K370" s="772"/>
      <c r="L370" s="772"/>
      <c r="M370" s="772"/>
      <c r="N370" s="772"/>
      <c r="O370" s="772"/>
      <c r="P370" s="772"/>
      <c r="Q370" s="772"/>
      <c r="R370" s="772"/>
      <c r="S370" s="772"/>
      <c r="T370" s="772"/>
      <c r="U370" s="772"/>
      <c r="V370" s="772"/>
      <c r="W370" s="772"/>
      <c r="X370" s="772"/>
      <c r="Y370" s="772"/>
      <c r="Z370" s="772"/>
      <c r="AA370" s="772"/>
      <c r="AB370" s="772"/>
      <c r="AC370" s="772"/>
      <c r="AD370" s="772"/>
      <c r="AE370" s="772"/>
      <c r="AF370" s="772"/>
      <c r="AG370" s="772"/>
      <c r="AH370" s="772"/>
      <c r="AI370" s="773"/>
      <c r="AJ370" s="516" t="s">
        <v>58</v>
      </c>
      <c r="AK370" s="525" t="str">
        <f>AK$4</f>
        <v xml:space="preserve">Annual rate of change
</v>
      </c>
      <c r="AL370" s="10"/>
    </row>
    <row r="371" spans="1:42" ht="18" customHeight="1" thickBot="1">
      <c r="B371" s="215"/>
      <c r="C371" s="216"/>
      <c r="D371" s="379">
        <v>1990</v>
      </c>
      <c r="E371" s="203">
        <v>1991</v>
      </c>
      <c r="F371" s="379">
        <v>1992</v>
      </c>
      <c r="G371" s="203">
        <v>1993</v>
      </c>
      <c r="H371" s="379">
        <v>1994</v>
      </c>
      <c r="I371" s="203">
        <v>1995</v>
      </c>
      <c r="J371" s="379">
        <v>1996</v>
      </c>
      <c r="K371" s="203">
        <v>1997</v>
      </c>
      <c r="L371" s="379">
        <v>1998</v>
      </c>
      <c r="M371" s="203">
        <v>1999</v>
      </c>
      <c r="N371" s="379">
        <v>2000</v>
      </c>
      <c r="O371" s="378">
        <v>2001</v>
      </c>
      <c r="P371" s="203">
        <v>2002</v>
      </c>
      <c r="Q371" s="378">
        <v>2003</v>
      </c>
      <c r="R371" s="203">
        <v>2004</v>
      </c>
      <c r="S371" s="378">
        <v>2005</v>
      </c>
      <c r="T371" s="203">
        <v>2006</v>
      </c>
      <c r="U371" s="378">
        <v>2007</v>
      </c>
      <c r="V371" s="203">
        <v>2008</v>
      </c>
      <c r="W371" s="378">
        <v>2009</v>
      </c>
      <c r="X371" s="203">
        <v>2010</v>
      </c>
      <c r="Y371" s="378">
        <v>2011</v>
      </c>
      <c r="Z371" s="203">
        <v>2012</v>
      </c>
      <c r="AA371" s="379">
        <v>2013</v>
      </c>
      <c r="AB371" s="379">
        <v>2014</v>
      </c>
      <c r="AC371" s="379">
        <v>2015</v>
      </c>
      <c r="AD371" s="379">
        <v>2016</v>
      </c>
      <c r="AE371" s="379">
        <v>2017</v>
      </c>
      <c r="AF371" s="379">
        <v>2018</v>
      </c>
      <c r="AG371" s="379">
        <v>2019</v>
      </c>
      <c r="AH371" s="379">
        <v>2020</v>
      </c>
      <c r="AI371" s="379">
        <v>2021</v>
      </c>
      <c r="AJ371" s="214" t="str">
        <f>AJ5</f>
        <v>2021/2020</v>
      </c>
      <c r="AK371" s="519" t="str">
        <f>AK5</f>
        <v>2011-2021</v>
      </c>
      <c r="AL371" s="10"/>
    </row>
    <row r="372" spans="1:42" ht="18" customHeight="1" thickBot="1">
      <c r="B372" s="235" t="s">
        <v>373</v>
      </c>
      <c r="C372" s="235"/>
      <c r="D372" s="327">
        <f>IF(COUNT(D373:D399)=26,SUM(D373:D399),"N.A.")</f>
        <v>537.6646270683583</v>
      </c>
      <c r="E372" s="327">
        <f t="shared" ref="E372" si="367">IF(COUNT(E373:E399)=26,SUM(E373:E399),"N.A.")</f>
        <v>542.94238156460301</v>
      </c>
      <c r="F372" s="327">
        <f t="shared" ref="F372" si="368">IF(COUNT(F373:F399)=26,SUM(F373:F399),"N.A.")</f>
        <v>529.90001131840131</v>
      </c>
      <c r="G372" s="327">
        <f t="shared" ref="G372" si="369">IF(COUNT(G373:G399)=26,SUM(G373:G399),"N.A.")</f>
        <v>556.08146018136824</v>
      </c>
      <c r="H372" s="327">
        <f t="shared" ref="H372" si="370">IF(COUNT(H373:H399)=26,SUM(H373:H399),"N.A.")</f>
        <v>561.73799481972651</v>
      </c>
      <c r="I372" s="327">
        <f t="shared" ref="I372" si="371">IF(COUNT(I373:I399)=26,SUM(I373:I399),"N.A.")</f>
        <v>562.19424070261596</v>
      </c>
      <c r="J372" s="327">
        <f t="shared" ref="J372" si="372">IF(COUNT(J373:J399)=26,SUM(J373:J399),"N.A.")</f>
        <v>578.19143354481628</v>
      </c>
      <c r="K372" s="327">
        <f t="shared" ref="K372" si="373">IF(COUNT(K373:K399)=26,SUM(K373:K399),"N.A.")</f>
        <v>586.36129972380809</v>
      </c>
      <c r="L372" s="327">
        <f t="shared" ref="L372" si="374">IF(COUNT(L373:L399)=26,SUM(L373:L399),"N.A.")</f>
        <v>571.57749945643025</v>
      </c>
      <c r="M372" s="327">
        <f t="shared" ref="M372" si="375">IF(COUNT(M373:M399)=26,SUM(M373:M399),"N.A.")</f>
        <v>630.31382200921519</v>
      </c>
      <c r="N372" s="327">
        <f t="shared" ref="N372" si="376">IF(COUNT(N373:N399)=26,SUM(N373:N399),"N.A.")</f>
        <v>620.96809497659808</v>
      </c>
      <c r="O372" s="327">
        <f t="shared" ref="O372" si="377">IF(COUNT(O373:O399)=26,SUM(O373:O399),"N.A.")</f>
        <v>621.18167910734394</v>
      </c>
      <c r="P372" s="327">
        <f t="shared" ref="P372" si="378">IF(COUNT(P373:P399)=26,SUM(P373:P399),"N.A.")</f>
        <v>617.20102946367649</v>
      </c>
      <c r="Q372" s="327">
        <f t="shared" ref="Q372" si="379">IF(COUNT(Q373:Q399)=26,SUM(Q373:Q399),"N.A.")</f>
        <v>617.2496248397224</v>
      </c>
      <c r="R372" s="327">
        <f t="shared" ref="R372" si="380">IF(COUNT(R373:R399)=26,SUM(R373:R399),"N.A.")</f>
        <v>632.96409827514094</v>
      </c>
      <c r="S372" s="327">
        <f t="shared" ref="S372" si="381">IF(COUNT(S373:S399)=26,SUM(S373:S399),"N.A.")</f>
        <v>635.53787336840378</v>
      </c>
      <c r="T372" s="327">
        <f t="shared" ref="T372" si="382">IF(COUNT(T373:T399)=26,SUM(T373:T399),"N.A.")</f>
        <v>643.77150203933672</v>
      </c>
      <c r="U372" s="327">
        <f t="shared" ref="U372" si="383">IF(COUNT(U373:U399)=26,SUM(U373:U399),"N.A.")</f>
        <v>653.9461526844965</v>
      </c>
      <c r="V372" s="327">
        <f t="shared" ref="V372" si="384">IF(COUNT(V373:V399)=26,SUM(V373:V399),"N.A.")</f>
        <v>605.99448143044845</v>
      </c>
      <c r="W372" s="327">
        <f t="shared" ref="W372" si="385">IF(COUNT(W373:W399)=26,SUM(W373:W399),"N.A.")</f>
        <v>605.72836897099694</v>
      </c>
      <c r="X372" s="327">
        <f t="shared" ref="X372" si="386">IF(COUNT(X373:X399)=26,SUM(X373:X399),"N.A.")</f>
        <v>607.98932529881199</v>
      </c>
      <c r="Y372" s="327">
        <f t="shared" ref="Y372" si="387">IF(COUNT(Y373:Y399)=26,SUM(Y373:Y399),"N.A.")</f>
        <v>607.10821018690808</v>
      </c>
      <c r="Z372" s="327">
        <f t="shared" ref="Z372" si="388">IF(COUNT(Z373:Z399)=26,SUM(Z373:Z399),"N.A.")</f>
        <v>592.19194195074181</v>
      </c>
      <c r="AA372" s="327">
        <f t="shared" ref="AA372" si="389">IF(COUNT(AA373:AA399)=26,SUM(AA373:AA399),"N.A.")</f>
        <v>643.63317810743411</v>
      </c>
      <c r="AB372" s="327">
        <f t="shared" ref="AB372" si="390">IF(COUNT(AB373:AB399)=26,SUM(AB373:AB399),"N.A.")</f>
        <v>623.44494177683828</v>
      </c>
      <c r="AC372" s="327">
        <f t="shared" ref="AC372" si="391">IF(COUNT(AC373:AC399)=26,SUM(AC373:AC399),"N.A.")</f>
        <v>602.61176007023289</v>
      </c>
      <c r="AD372" s="327">
        <f t="shared" ref="AD372" si="392">IF(COUNT(AD373:AD399)=26,SUM(AD373:AD399),"N.A.")</f>
        <v>619.95827497578637</v>
      </c>
      <c r="AE372" s="327">
        <f t="shared" ref="AE372" si="393">IF(COUNT(AE373:AE399)=26,SUM(AE373:AE399),"N.A.")</f>
        <v>629.17545812951755</v>
      </c>
      <c r="AF372" s="327">
        <f t="shared" ref="AF372" si="394">IF(COUNT(AF373:AF399)=26,SUM(AF373:AF399),"N.A.")</f>
        <v>669.97915400693159</v>
      </c>
      <c r="AG372" s="327">
        <f t="shared" ref="AG372" si="395">IF(COUNT(AG373:AG399)=26,SUM(AG373:AG399),"N.A.")</f>
        <v>677.36789017084971</v>
      </c>
      <c r="AH372" s="327">
        <f t="shared" ref="AH372" si="396">IF(COUNT(AH373:AH399)=26,SUM(AH373:AH399),"N.A.")</f>
        <v>654.9985790014897</v>
      </c>
      <c r="AI372" s="327">
        <f t="shared" ref="AI372" si="397">IF(COUNT(AI373:AI399)=26,SUM(AI373:AI399),"N.A.")</f>
        <v>665.43424595521719</v>
      </c>
      <c r="AJ372" s="328">
        <f>+(AI372/AH372-1)*100</f>
        <v>1.593235052454034</v>
      </c>
      <c r="AK372" s="542">
        <f>100*((POWER(AI372/Y372,1/($AF$5-$V$5)))-1)</f>
        <v>0.92154817989436033</v>
      </c>
      <c r="AL372" s="10"/>
    </row>
    <row r="373" spans="1:42" ht="18" customHeight="1" thickBot="1">
      <c r="A373" s="9" t="str">
        <f>+CONCATENATE(C373,"_D7200_PRO")</f>
        <v>BE_D7200_PRO</v>
      </c>
      <c r="B373" s="320" t="s">
        <v>3</v>
      </c>
      <c r="C373" s="320" t="s">
        <v>30</v>
      </c>
      <c r="D373" s="296">
        <v>42.8</v>
      </c>
      <c r="E373" s="296">
        <v>48.9</v>
      </c>
      <c r="F373" s="296">
        <v>54.9</v>
      </c>
      <c r="G373" s="296">
        <v>54</v>
      </c>
      <c r="H373" s="296">
        <v>51.2</v>
      </c>
      <c r="I373" s="296">
        <v>51.5</v>
      </c>
      <c r="J373" s="296">
        <v>53.6</v>
      </c>
      <c r="K373" s="296">
        <v>54.96</v>
      </c>
      <c r="L373" s="296">
        <v>52.91</v>
      </c>
      <c r="M373" s="296">
        <v>51.82</v>
      </c>
      <c r="N373" s="296">
        <v>55.41</v>
      </c>
      <c r="O373" s="296">
        <v>45.53</v>
      </c>
      <c r="P373" s="296">
        <v>42.09</v>
      </c>
      <c r="Q373" s="296">
        <v>42.26</v>
      </c>
      <c r="R373" s="296">
        <v>44.31</v>
      </c>
      <c r="S373" s="296">
        <v>46.29</v>
      </c>
      <c r="T373" s="296">
        <v>44.88</v>
      </c>
      <c r="U373" s="296">
        <v>42.69</v>
      </c>
      <c r="V373" s="296">
        <v>40.44</v>
      </c>
      <c r="W373" s="296">
        <v>36.659999999999997</v>
      </c>
      <c r="X373" s="296">
        <v>44.4</v>
      </c>
      <c r="Y373" s="296">
        <v>43.714999999999996</v>
      </c>
      <c r="Z373" s="296">
        <v>43.029999999999994</v>
      </c>
      <c r="AA373" s="296">
        <v>42.344999999999992</v>
      </c>
      <c r="AB373" s="296">
        <v>41.659999999999989</v>
      </c>
      <c r="AC373" s="296">
        <v>40.974999999999987</v>
      </c>
      <c r="AD373" s="296">
        <v>40.29</v>
      </c>
      <c r="AE373" s="296">
        <v>39.6</v>
      </c>
      <c r="AF373" s="296">
        <v>38.46</v>
      </c>
      <c r="AG373" s="296">
        <v>24.1</v>
      </c>
      <c r="AH373" s="296">
        <v>12.43</v>
      </c>
      <c r="AI373" s="296">
        <v>13.099104765579781</v>
      </c>
      <c r="AJ373" s="208">
        <f t="shared" ref="AJ373:AJ387" si="398">+(AI373/AH373-1)*100</f>
        <v>5.3829828284777337</v>
      </c>
      <c r="AK373" s="543">
        <f t="shared" ref="AK373:AK387" si="399">100*((POWER(AI373/Y373,1/($AF$5-$V$5)))-1)</f>
        <v>-11.353597952013317</v>
      </c>
      <c r="AL373" s="7"/>
      <c r="AM373" s="95"/>
      <c r="AN373" s="99"/>
      <c r="AO373" s="97"/>
      <c r="AP373" s="7"/>
    </row>
    <row r="374" spans="1:42" ht="18" customHeight="1" thickBot="1">
      <c r="A374" s="9" t="str">
        <f t="shared" ref="A374:A399" si="400">+CONCATENATE(C374,"_D7200_PRO")</f>
        <v>BG_D7200_PRO</v>
      </c>
      <c r="B374" s="320" t="s">
        <v>4</v>
      </c>
      <c r="C374" s="320" t="s">
        <v>31</v>
      </c>
      <c r="D374" s="296">
        <v>0.8</v>
      </c>
      <c r="E374" s="296">
        <v>0.2</v>
      </c>
      <c r="F374" s="296">
        <v>0.2</v>
      </c>
      <c r="G374" s="296">
        <v>0.1</v>
      </c>
      <c r="H374" s="296">
        <v>0.2</v>
      </c>
      <c r="I374" s="296">
        <v>0.2</v>
      </c>
      <c r="J374" s="296">
        <v>0.1</v>
      </c>
      <c r="K374" s="296">
        <v>0.1</v>
      </c>
      <c r="L374" s="296">
        <v>0.2</v>
      </c>
      <c r="M374" s="296">
        <v>0.20312124849939975</v>
      </c>
      <c r="N374" s="296">
        <v>0.6</v>
      </c>
      <c r="O374" s="296">
        <v>0.6</v>
      </c>
      <c r="P374" s="296">
        <v>0.7</v>
      </c>
      <c r="Q374" s="296">
        <v>0.6</v>
      </c>
      <c r="R374" s="296">
        <v>0.6</v>
      </c>
      <c r="S374" s="296">
        <v>0.7</v>
      </c>
      <c r="T374" s="296">
        <v>0.87</v>
      </c>
      <c r="U374" s="296">
        <v>1.02</v>
      </c>
      <c r="V374" s="296">
        <v>0.99</v>
      </c>
      <c r="W374" s="296">
        <v>1.06</v>
      </c>
      <c r="X374" s="296">
        <v>1.1599999999999999</v>
      </c>
      <c r="Y374" s="296">
        <v>1.03</v>
      </c>
      <c r="Z374" s="296">
        <v>1.36</v>
      </c>
      <c r="AA374" s="296">
        <v>1.67</v>
      </c>
      <c r="AB374" s="296">
        <v>1.97</v>
      </c>
      <c r="AC374" s="324">
        <v>2.78</v>
      </c>
      <c r="AD374" s="296">
        <v>3</v>
      </c>
      <c r="AE374" s="296">
        <v>1.79</v>
      </c>
      <c r="AF374" s="296">
        <v>1.7</v>
      </c>
      <c r="AG374" s="296">
        <v>1.89</v>
      </c>
      <c r="AH374" s="296">
        <v>1.89</v>
      </c>
      <c r="AI374" s="296">
        <v>1.62</v>
      </c>
      <c r="AJ374" s="208">
        <f t="shared" si="398"/>
        <v>-14.285714285714279</v>
      </c>
      <c r="AK374" s="543">
        <f t="shared" si="399"/>
        <v>4.6327835398242811</v>
      </c>
      <c r="AL374" s="7"/>
      <c r="AM374" s="95"/>
      <c r="AN374" s="96"/>
      <c r="AO374" s="97"/>
      <c r="AP374" s="7"/>
    </row>
    <row r="375" spans="1:42" ht="18" customHeight="1" thickBot="1">
      <c r="A375" s="9" t="str">
        <f t="shared" si="400"/>
        <v>CZ_D7200_PRO</v>
      </c>
      <c r="B375" s="320" t="s">
        <v>340</v>
      </c>
      <c r="C375" s="320" t="s">
        <v>32</v>
      </c>
      <c r="D375" s="296">
        <v>27</v>
      </c>
      <c r="E375" s="296">
        <v>28</v>
      </c>
      <c r="F375" s="296">
        <v>23</v>
      </c>
      <c r="G375" s="296">
        <v>21</v>
      </c>
      <c r="H375" s="296">
        <v>16</v>
      </c>
      <c r="I375" s="296">
        <v>13</v>
      </c>
      <c r="J375" s="296">
        <v>18</v>
      </c>
      <c r="K375" s="296">
        <v>22</v>
      </c>
      <c r="L375" s="296">
        <v>21</v>
      </c>
      <c r="M375" s="296">
        <v>21</v>
      </c>
      <c r="N375" s="296">
        <v>24</v>
      </c>
      <c r="O375" s="296">
        <v>22.689999999999998</v>
      </c>
      <c r="P375" s="296">
        <v>21.38</v>
      </c>
      <c r="Q375" s="296">
        <v>20.07</v>
      </c>
      <c r="R375" s="296">
        <v>19.899999999999999</v>
      </c>
      <c r="S375" s="296">
        <v>19.899999999999999</v>
      </c>
      <c r="T375" s="296">
        <v>19.2</v>
      </c>
      <c r="U375" s="296">
        <v>19.05</v>
      </c>
      <c r="V375" s="296">
        <v>15.65</v>
      </c>
      <c r="W375" s="296">
        <v>15.33</v>
      </c>
      <c r="X375" s="296">
        <v>13.95</v>
      </c>
      <c r="Y375" s="296">
        <v>13.62</v>
      </c>
      <c r="Z375" s="296">
        <v>14.57</v>
      </c>
      <c r="AA375" s="296">
        <v>23.79</v>
      </c>
      <c r="AB375" s="296">
        <v>12.65</v>
      </c>
      <c r="AC375" s="296">
        <v>8.3800000000000008</v>
      </c>
      <c r="AD375" s="296">
        <v>6.36</v>
      </c>
      <c r="AE375" s="296">
        <v>9.9</v>
      </c>
      <c r="AF375" s="296">
        <v>9.74</v>
      </c>
      <c r="AG375" s="296">
        <v>14.31</v>
      </c>
      <c r="AH375" s="296">
        <v>9.24</v>
      </c>
      <c r="AI375" s="296">
        <v>8.59</v>
      </c>
      <c r="AJ375" s="208">
        <f t="shared" si="398"/>
        <v>-7.0346320346320379</v>
      </c>
      <c r="AK375" s="543">
        <f t="shared" si="399"/>
        <v>-4.5047861463043626</v>
      </c>
      <c r="AL375" s="7"/>
      <c r="AM375" s="95"/>
      <c r="AN375" s="96"/>
      <c r="AO375" s="97"/>
      <c r="AP375" s="7"/>
    </row>
    <row r="376" spans="1:42" ht="18" customHeight="1" thickBot="1">
      <c r="A376" s="9" t="str">
        <f t="shared" si="400"/>
        <v>DK_D7200_PRO</v>
      </c>
      <c r="B376" s="320" t="s">
        <v>5</v>
      </c>
      <c r="C376" s="320" t="s">
        <v>33</v>
      </c>
      <c r="D376" s="296">
        <v>0</v>
      </c>
      <c r="E376" s="296">
        <v>0</v>
      </c>
      <c r="F376" s="296">
        <v>0</v>
      </c>
      <c r="G376" s="296">
        <v>0</v>
      </c>
      <c r="H376" s="296">
        <v>0</v>
      </c>
      <c r="I376" s="296">
        <v>0</v>
      </c>
      <c r="J376" s="296">
        <v>0</v>
      </c>
      <c r="K376" s="296">
        <v>17</v>
      </c>
      <c r="L376" s="296">
        <v>18</v>
      </c>
      <c r="M376" s="296">
        <v>18</v>
      </c>
      <c r="N376" s="296">
        <v>18</v>
      </c>
      <c r="O376" s="296">
        <v>15</v>
      </c>
      <c r="P376" s="296">
        <v>14.8</v>
      </c>
      <c r="Q376" s="296">
        <v>16.600000000000001</v>
      </c>
      <c r="R376" s="296">
        <v>19.5</v>
      </c>
      <c r="S376" s="296">
        <v>22.7</v>
      </c>
      <c r="T376" s="296">
        <v>9.4</v>
      </c>
      <c r="U376" s="296">
        <v>17.8</v>
      </c>
      <c r="V376" s="296">
        <v>6</v>
      </c>
      <c r="W376" s="296">
        <v>6.5</v>
      </c>
      <c r="X376" s="296">
        <v>6.3</v>
      </c>
      <c r="Y376" s="296">
        <v>6.2</v>
      </c>
      <c r="Z376" s="296">
        <v>0</v>
      </c>
      <c r="AA376" s="296">
        <v>7.2</v>
      </c>
      <c r="AB376" s="296">
        <v>5.8</v>
      </c>
      <c r="AC376" s="296">
        <v>8</v>
      </c>
      <c r="AD376" s="296">
        <v>0</v>
      </c>
      <c r="AE376" s="296">
        <v>8.9</v>
      </c>
      <c r="AF376" s="296">
        <v>8.6</v>
      </c>
      <c r="AG376" s="296">
        <v>7.41</v>
      </c>
      <c r="AH376" s="296">
        <v>7.72</v>
      </c>
      <c r="AI376" s="296">
        <v>7.32</v>
      </c>
      <c r="AJ376" s="208">
        <f t="shared" si="398"/>
        <v>-5.1813471502590636</v>
      </c>
      <c r="AK376" s="543">
        <f t="shared" si="399"/>
        <v>1.6744751333500618</v>
      </c>
      <c r="AL376" s="7"/>
      <c r="AM376" s="95"/>
      <c r="AN376" s="96"/>
      <c r="AO376" s="97"/>
      <c r="AP376" s="7"/>
    </row>
    <row r="377" spans="1:42" ht="18" customHeight="1" thickBot="1">
      <c r="A377" s="9" t="str">
        <f t="shared" si="400"/>
        <v>DE_D7200_PRO</v>
      </c>
      <c r="B377" s="320" t="s">
        <v>28</v>
      </c>
      <c r="C377" s="320" t="s">
        <v>34</v>
      </c>
      <c r="D377" s="296">
        <v>151.69999999999999</v>
      </c>
      <c r="E377" s="296">
        <v>166</v>
      </c>
      <c r="F377" s="296">
        <v>164.5</v>
      </c>
      <c r="G377" s="296">
        <v>164.2</v>
      </c>
      <c r="H377" s="296">
        <v>164.1</v>
      </c>
      <c r="I377" s="296">
        <v>159.19999999999999</v>
      </c>
      <c r="J377" s="296">
        <v>157.1</v>
      </c>
      <c r="K377" s="296">
        <v>148.5</v>
      </c>
      <c r="L377" s="296">
        <v>156.13999999999999</v>
      </c>
      <c r="M377" s="296">
        <v>160.55000000000001</v>
      </c>
      <c r="N377" s="296">
        <v>170.68</v>
      </c>
      <c r="O377" s="296">
        <v>175.37</v>
      </c>
      <c r="P377" s="296">
        <v>177.48</v>
      </c>
      <c r="Q377" s="296">
        <v>167.33</v>
      </c>
      <c r="R377" s="296">
        <v>175.24</v>
      </c>
      <c r="S377" s="296">
        <v>177.14</v>
      </c>
      <c r="T377" s="296">
        <v>185.15</v>
      </c>
      <c r="U377" s="296">
        <v>183.2</v>
      </c>
      <c r="V377" s="296">
        <v>180.62</v>
      </c>
      <c r="W377" s="296">
        <v>181.36</v>
      </c>
      <c r="X377" s="296">
        <v>182.82</v>
      </c>
      <c r="Y377" s="296">
        <v>177.29</v>
      </c>
      <c r="Z377" s="296">
        <v>165.3</v>
      </c>
      <c r="AA377" s="321">
        <v>170.95</v>
      </c>
      <c r="AB377" s="296">
        <v>173.57</v>
      </c>
      <c r="AC377" s="296">
        <v>172.56</v>
      </c>
      <c r="AD377" s="296">
        <v>172.24</v>
      </c>
      <c r="AE377" s="296">
        <v>175.92</v>
      </c>
      <c r="AF377" s="296">
        <v>185.85</v>
      </c>
      <c r="AG377" s="296">
        <v>191.27</v>
      </c>
      <c r="AH377" s="296">
        <v>192.62</v>
      </c>
      <c r="AI377" s="296">
        <v>204.26</v>
      </c>
      <c r="AJ377" s="208">
        <f t="shared" si="398"/>
        <v>6.0429861904267357</v>
      </c>
      <c r="AK377" s="543">
        <f t="shared" si="399"/>
        <v>1.426142571185629</v>
      </c>
      <c r="AL377" s="7"/>
      <c r="AM377" s="95"/>
      <c r="AN377" s="99"/>
      <c r="AO377" s="99"/>
      <c r="AP377" s="7"/>
    </row>
    <row r="378" spans="1:42" ht="18" customHeight="1" thickBot="1">
      <c r="A378" s="9" t="str">
        <f t="shared" si="400"/>
        <v>EE_D7200_PRO</v>
      </c>
      <c r="B378" s="320" t="s">
        <v>6</v>
      </c>
      <c r="C378" s="320" t="s">
        <v>35</v>
      </c>
      <c r="D378" s="296">
        <v>0</v>
      </c>
      <c r="E378" s="296">
        <v>0</v>
      </c>
      <c r="F378" s="296">
        <v>0</v>
      </c>
      <c r="G378" s="296">
        <v>0</v>
      </c>
      <c r="H378" s="296">
        <v>0</v>
      </c>
      <c r="I378" s="296">
        <v>0</v>
      </c>
      <c r="J378" s="296">
        <v>0</v>
      </c>
      <c r="K378" s="296">
        <v>0</v>
      </c>
      <c r="L378" s="296">
        <v>0</v>
      </c>
      <c r="M378" s="296">
        <v>0.14912133891213386</v>
      </c>
      <c r="N378" s="296">
        <v>0.30125523012552297</v>
      </c>
      <c r="O378" s="296">
        <v>0.49707112970711292</v>
      </c>
      <c r="P378" s="296">
        <v>0.67179916317991628</v>
      </c>
      <c r="Q378" s="296">
        <v>0.9</v>
      </c>
      <c r="R378" s="296">
        <v>1</v>
      </c>
      <c r="S378" s="296">
        <v>1.1000000000000001</v>
      </c>
      <c r="T378" s="296">
        <v>1.3</v>
      </c>
      <c r="U378" s="296">
        <v>1.4</v>
      </c>
      <c r="V378" s="296">
        <v>1.2</v>
      </c>
      <c r="W378" s="296">
        <v>1.34</v>
      </c>
      <c r="X378" s="296">
        <v>1.3</v>
      </c>
      <c r="Y378" s="296">
        <v>1.19</v>
      </c>
      <c r="Z378" s="296">
        <v>1.19</v>
      </c>
      <c r="AA378" s="296">
        <v>1.39</v>
      </c>
      <c r="AB378" s="296">
        <v>1.52</v>
      </c>
      <c r="AC378" s="296">
        <v>1.52</v>
      </c>
      <c r="AD378" s="296">
        <v>1.52</v>
      </c>
      <c r="AE378" s="324">
        <v>1.67</v>
      </c>
      <c r="AF378" s="324">
        <v>1.73</v>
      </c>
      <c r="AG378" s="324">
        <v>1.93</v>
      </c>
      <c r="AH378" s="324">
        <v>1.55</v>
      </c>
      <c r="AI378" s="324">
        <v>1.62</v>
      </c>
      <c r="AJ378" s="208">
        <f t="shared" si="398"/>
        <v>4.5161290322580649</v>
      </c>
      <c r="AK378" s="543">
        <f t="shared" si="399"/>
        <v>3.1327991792672094</v>
      </c>
      <c r="AL378" s="7"/>
      <c r="AM378" s="95"/>
      <c r="AN378" s="96"/>
      <c r="AO378" s="97"/>
      <c r="AP378" s="7"/>
    </row>
    <row r="379" spans="1:42" ht="18" customHeight="1" thickBot="1">
      <c r="A379" s="9" t="str">
        <f t="shared" si="400"/>
        <v>IE_D7200_PRO</v>
      </c>
      <c r="B379" s="320" t="s">
        <v>7</v>
      </c>
      <c r="C379" s="320" t="s">
        <v>36</v>
      </c>
      <c r="D379" s="296">
        <v>0</v>
      </c>
      <c r="E379" s="296">
        <v>0</v>
      </c>
      <c r="F379" s="296">
        <v>0</v>
      </c>
      <c r="G379" s="296">
        <v>0</v>
      </c>
      <c r="H379" s="296">
        <v>0</v>
      </c>
      <c r="I379" s="296">
        <v>0</v>
      </c>
      <c r="J379" s="296">
        <v>0</v>
      </c>
      <c r="K379" s="296">
        <v>0</v>
      </c>
      <c r="L379" s="296">
        <v>0</v>
      </c>
      <c r="M379" s="296">
        <v>0</v>
      </c>
      <c r="N379" s="296">
        <v>0</v>
      </c>
      <c r="O379" s="296">
        <v>0</v>
      </c>
      <c r="P379" s="296">
        <v>0</v>
      </c>
      <c r="Q379" s="296">
        <v>0</v>
      </c>
      <c r="R379" s="296">
        <v>0</v>
      </c>
      <c r="S379" s="296">
        <v>0</v>
      </c>
      <c r="T379" s="296">
        <v>0</v>
      </c>
      <c r="U379" s="296">
        <v>0</v>
      </c>
      <c r="V379" s="296">
        <v>0</v>
      </c>
      <c r="W379" s="296">
        <v>0</v>
      </c>
      <c r="X379" s="296">
        <v>0</v>
      </c>
      <c r="Y379" s="296">
        <v>0</v>
      </c>
      <c r="Z379" s="296">
        <v>0</v>
      </c>
      <c r="AA379" s="296">
        <v>0</v>
      </c>
      <c r="AB379" s="324">
        <v>0</v>
      </c>
      <c r="AC379" s="324">
        <v>0</v>
      </c>
      <c r="AD379" s="324">
        <v>0</v>
      </c>
      <c r="AE379" s="296">
        <v>0</v>
      </c>
      <c r="AF379" s="296">
        <v>0</v>
      </c>
      <c r="AG379" s="296">
        <v>0</v>
      </c>
      <c r="AH379" s="296">
        <v>0</v>
      </c>
      <c r="AI379" s="296">
        <v>0</v>
      </c>
      <c r="AJ379" s="208"/>
      <c r="AK379" s="543"/>
      <c r="AL379" s="7"/>
      <c r="AM379" s="95"/>
      <c r="AN379" s="96"/>
      <c r="AO379" s="96"/>
      <c r="AP379" s="7"/>
    </row>
    <row r="380" spans="1:42" ht="18" customHeight="1" thickBot="1">
      <c r="A380" s="9" t="str">
        <f t="shared" si="400"/>
        <v>EL_D7200_PRO</v>
      </c>
      <c r="B380" s="320" t="s">
        <v>8</v>
      </c>
      <c r="C380" s="320" t="s">
        <v>37</v>
      </c>
      <c r="D380" s="296">
        <v>0</v>
      </c>
      <c r="E380" s="296">
        <v>0</v>
      </c>
      <c r="F380" s="296">
        <v>0</v>
      </c>
      <c r="G380" s="296">
        <v>0</v>
      </c>
      <c r="H380" s="296">
        <v>0</v>
      </c>
      <c r="I380" s="296">
        <v>0</v>
      </c>
      <c r="J380" s="296">
        <v>0</v>
      </c>
      <c r="K380" s="296">
        <v>0</v>
      </c>
      <c r="L380" s="296">
        <v>0.7</v>
      </c>
      <c r="M380" s="296">
        <v>0.4</v>
      </c>
      <c r="N380" s="296">
        <v>0.5</v>
      </c>
      <c r="O380" s="296">
        <v>0.5</v>
      </c>
      <c r="P380" s="296">
        <v>0.4</v>
      </c>
      <c r="Q380" s="296">
        <v>0</v>
      </c>
      <c r="R380" s="296">
        <v>0.5</v>
      </c>
      <c r="S380" s="296">
        <v>0</v>
      </c>
      <c r="T380" s="296">
        <v>0</v>
      </c>
      <c r="U380" s="296">
        <v>0</v>
      </c>
      <c r="V380" s="296">
        <v>0</v>
      </c>
      <c r="W380" s="296">
        <v>0.3</v>
      </c>
      <c r="X380" s="296">
        <v>0.2</v>
      </c>
      <c r="Y380" s="296">
        <v>0.1</v>
      </c>
      <c r="Z380" s="296">
        <v>0.1</v>
      </c>
      <c r="AA380" s="296">
        <v>0.2</v>
      </c>
      <c r="AB380" s="296">
        <v>0.2</v>
      </c>
      <c r="AC380" s="296">
        <v>0.2</v>
      </c>
      <c r="AD380" s="296">
        <v>0.2</v>
      </c>
      <c r="AE380" s="296">
        <v>0.21</v>
      </c>
      <c r="AF380" s="296">
        <v>0.2</v>
      </c>
      <c r="AG380" s="296">
        <v>0.17</v>
      </c>
      <c r="AH380" s="296">
        <v>0.28000000000000003</v>
      </c>
      <c r="AI380" s="296">
        <v>0.27</v>
      </c>
      <c r="AJ380" s="208">
        <f t="shared" si="398"/>
        <v>-3.5714285714285698</v>
      </c>
      <c r="AK380" s="543">
        <f t="shared" si="399"/>
        <v>10.442537523679473</v>
      </c>
      <c r="AL380" s="7"/>
      <c r="AM380" s="95"/>
      <c r="AN380" s="96"/>
      <c r="AO380" s="97"/>
      <c r="AP380" s="7"/>
    </row>
    <row r="381" spans="1:42" ht="18" customHeight="1" thickBot="1">
      <c r="A381" s="9" t="str">
        <f t="shared" si="400"/>
        <v>ES_D7200_PRO</v>
      </c>
      <c r="B381" s="320" t="s">
        <v>9</v>
      </c>
      <c r="C381" s="320" t="s">
        <v>38</v>
      </c>
      <c r="D381" s="296">
        <v>31.5</v>
      </c>
      <c r="E381" s="296">
        <v>37.299999999999997</v>
      </c>
      <c r="F381" s="296">
        <v>36.200000000000003</v>
      </c>
      <c r="G381" s="296">
        <v>41.9</v>
      </c>
      <c r="H381" s="296">
        <v>49.3</v>
      </c>
      <c r="I381" s="296">
        <v>47.9</v>
      </c>
      <c r="J381" s="296">
        <v>50.1</v>
      </c>
      <c r="K381" s="296">
        <v>36.1</v>
      </c>
      <c r="L381" s="296">
        <v>32.700000000000003</v>
      </c>
      <c r="M381" s="296">
        <v>31.7</v>
      </c>
      <c r="N381" s="296">
        <v>30.89</v>
      </c>
      <c r="O381" s="296">
        <v>29.05</v>
      </c>
      <c r="P381" s="296">
        <v>25.61</v>
      </c>
      <c r="Q381" s="296">
        <v>22.91</v>
      </c>
      <c r="R381" s="296">
        <v>21.88</v>
      </c>
      <c r="S381" s="296">
        <v>21.25</v>
      </c>
      <c r="T381" s="296">
        <v>23.05</v>
      </c>
      <c r="U381" s="296">
        <v>23.87</v>
      </c>
      <c r="V381" s="296">
        <v>25</v>
      </c>
      <c r="W381" s="296">
        <v>34.1</v>
      </c>
      <c r="X381" s="296">
        <v>33.799999999999997</v>
      </c>
      <c r="Y381" s="324">
        <v>34.6</v>
      </c>
      <c r="Z381" s="324">
        <v>24.35</v>
      </c>
      <c r="AA381" s="324">
        <v>47.2</v>
      </c>
      <c r="AB381" s="324">
        <v>48.09</v>
      </c>
      <c r="AC381" s="296">
        <v>25.82</v>
      </c>
      <c r="AD381" s="296">
        <v>51.69</v>
      </c>
      <c r="AE381" s="324">
        <v>45.6</v>
      </c>
      <c r="AF381" s="324">
        <v>73.540000000000006</v>
      </c>
      <c r="AG381" s="324">
        <v>78.14</v>
      </c>
      <c r="AH381" s="324">
        <v>52.99</v>
      </c>
      <c r="AI381" s="324">
        <v>60.77</v>
      </c>
      <c r="AJ381" s="208">
        <f t="shared" si="398"/>
        <v>14.682015474617849</v>
      </c>
      <c r="AK381" s="543">
        <f t="shared" si="399"/>
        <v>5.7940672168121266</v>
      </c>
      <c r="AL381" s="7"/>
      <c r="AM381" s="95"/>
      <c r="AN381" s="99"/>
      <c r="AO381" s="99"/>
      <c r="AP381" s="7"/>
    </row>
    <row r="382" spans="1:42" ht="18" customHeight="1" thickBot="1">
      <c r="A382" s="9" t="str">
        <f t="shared" si="400"/>
        <v>FR_D7200_PRO</v>
      </c>
      <c r="B382" s="320" t="s">
        <v>10</v>
      </c>
      <c r="C382" s="320" t="s">
        <v>39</v>
      </c>
      <c r="D382" s="296">
        <v>104</v>
      </c>
      <c r="E382" s="296">
        <v>101</v>
      </c>
      <c r="F382" s="296">
        <v>106</v>
      </c>
      <c r="G382" s="296">
        <v>116</v>
      </c>
      <c r="H382" s="296">
        <v>119</v>
      </c>
      <c r="I382" s="296">
        <v>126.79</v>
      </c>
      <c r="J382" s="296">
        <v>128.21</v>
      </c>
      <c r="K382" s="296">
        <v>129</v>
      </c>
      <c r="L382" s="296">
        <v>134</v>
      </c>
      <c r="M382" s="296">
        <v>141</v>
      </c>
      <c r="N382" s="296">
        <v>139.80000000000001</v>
      </c>
      <c r="O382" s="296">
        <v>137.07</v>
      </c>
      <c r="P382" s="296">
        <v>133.86000000000001</v>
      </c>
      <c r="Q382" s="296">
        <v>129.29</v>
      </c>
      <c r="R382" s="296">
        <v>130.41</v>
      </c>
      <c r="S382" s="296">
        <v>125.29</v>
      </c>
      <c r="T382" s="296">
        <v>126.79</v>
      </c>
      <c r="U382" s="296">
        <v>127.76</v>
      </c>
      <c r="V382" s="296">
        <v>128.9</v>
      </c>
      <c r="W382" s="296">
        <v>123.5</v>
      </c>
      <c r="X382" s="296">
        <v>127.24</v>
      </c>
      <c r="Y382" s="296">
        <v>132.91999999999999</v>
      </c>
      <c r="Z382" s="296">
        <v>132.97999999999999</v>
      </c>
      <c r="AA382" s="296">
        <v>138.63999999999999</v>
      </c>
      <c r="AB382" s="296">
        <v>134.38</v>
      </c>
      <c r="AC382" s="296">
        <v>132.29</v>
      </c>
      <c r="AD382" s="296">
        <v>139.44999999999999</v>
      </c>
      <c r="AE382" s="296">
        <v>139.65</v>
      </c>
      <c r="AF382" s="296">
        <v>133.63</v>
      </c>
      <c r="AG382" s="296">
        <v>135.30000000000001</v>
      </c>
      <c r="AH382" s="296">
        <v>141.24</v>
      </c>
      <c r="AI382" s="296">
        <v>132.91</v>
      </c>
      <c r="AJ382" s="208">
        <f t="shared" si="398"/>
        <v>-5.8977626734636139</v>
      </c>
      <c r="AK382" s="543">
        <f t="shared" si="399"/>
        <v>-7.5235770129467028E-4</v>
      </c>
      <c r="AL382" s="7"/>
      <c r="AM382" s="95"/>
      <c r="AN382" s="96"/>
      <c r="AO382" s="97"/>
      <c r="AP382" s="7"/>
    </row>
    <row r="383" spans="1:42" ht="18" customHeight="1" thickBot="1">
      <c r="A383" s="9" t="str">
        <f t="shared" si="400"/>
        <v>HR_D7200_PRO</v>
      </c>
      <c r="B383" s="320" t="s">
        <v>11</v>
      </c>
      <c r="C383" s="320" t="s">
        <v>40</v>
      </c>
      <c r="D383" s="296">
        <v>0.5019011406844105</v>
      </c>
      <c r="E383" s="296">
        <v>0.5019011406844105</v>
      </c>
      <c r="F383" s="296">
        <v>0.5019011406844105</v>
      </c>
      <c r="G383" s="296">
        <v>0.5019011406844105</v>
      </c>
      <c r="H383" s="296">
        <v>0.5019011406844105</v>
      </c>
      <c r="I383" s="296">
        <v>0.5019011406844105</v>
      </c>
      <c r="J383" s="296">
        <v>0.5019011406844105</v>
      </c>
      <c r="K383" s="296">
        <v>0.5019011406844105</v>
      </c>
      <c r="L383" s="296">
        <v>0.5019011406844105</v>
      </c>
      <c r="M383" s="296">
        <v>0.50190114068441061</v>
      </c>
      <c r="N383" s="296">
        <v>0.79752091254752855</v>
      </c>
      <c r="O383" s="296">
        <v>1.0931406844106466</v>
      </c>
      <c r="P383" s="296">
        <v>1.3887604562737645</v>
      </c>
      <c r="Q383" s="296">
        <v>1.6843802281368823</v>
      </c>
      <c r="R383" s="296">
        <v>1.98</v>
      </c>
      <c r="S383" s="296">
        <v>1.88</v>
      </c>
      <c r="T383" s="296">
        <v>1.77</v>
      </c>
      <c r="U383" s="296">
        <v>1.92</v>
      </c>
      <c r="V383" s="296">
        <v>0.56999999999999995</v>
      </c>
      <c r="W383" s="296">
        <v>1.73</v>
      </c>
      <c r="X383" s="296">
        <v>1.92</v>
      </c>
      <c r="Y383" s="296">
        <v>2.08</v>
      </c>
      <c r="Z383" s="296">
        <v>2.13</v>
      </c>
      <c r="AA383" s="296">
        <v>2</v>
      </c>
      <c r="AB383" s="296">
        <v>2.0299999999999998</v>
      </c>
      <c r="AC383" s="324">
        <v>2.04</v>
      </c>
      <c r="AD383" s="324">
        <v>2.2200000000000002</v>
      </c>
      <c r="AE383" s="324">
        <v>2.21</v>
      </c>
      <c r="AF383" s="324">
        <v>2.25</v>
      </c>
      <c r="AG383" s="324">
        <v>2.44</v>
      </c>
      <c r="AH383" s="324">
        <v>2.89</v>
      </c>
      <c r="AI383" s="324">
        <v>2.89</v>
      </c>
      <c r="AJ383" s="208">
        <f t="shared" si="398"/>
        <v>0</v>
      </c>
      <c r="AK383" s="543">
        <f t="shared" si="399"/>
        <v>3.3435677686631804</v>
      </c>
      <c r="AL383" s="7"/>
      <c r="AM383" s="95"/>
      <c r="AN383" s="96"/>
      <c r="AO383" s="97"/>
      <c r="AP383" s="7"/>
    </row>
    <row r="384" spans="1:42" ht="18" customHeight="1" thickBot="1">
      <c r="A384" s="9" t="str">
        <f t="shared" si="400"/>
        <v>IT_D7200_PRO</v>
      </c>
      <c r="B384" s="320" t="s">
        <v>12</v>
      </c>
      <c r="C384" s="320" t="s">
        <v>41</v>
      </c>
      <c r="D384" s="296">
        <v>32.5</v>
      </c>
      <c r="E384" s="296">
        <v>32.299999999999997</v>
      </c>
      <c r="F384" s="296">
        <v>29.8</v>
      </c>
      <c r="G384" s="296">
        <v>31.3</v>
      </c>
      <c r="H384" s="296">
        <v>35</v>
      </c>
      <c r="I384" s="296">
        <v>34.4</v>
      </c>
      <c r="J384" s="296">
        <v>31.1</v>
      </c>
      <c r="K384" s="296">
        <v>33</v>
      </c>
      <c r="L384" s="296">
        <v>17</v>
      </c>
      <c r="M384" s="296">
        <v>67.459999999999994</v>
      </c>
      <c r="N384" s="296">
        <v>37.159999999999997</v>
      </c>
      <c r="O384" s="296">
        <v>37.799999999999997</v>
      </c>
      <c r="P384" s="296">
        <v>43.13</v>
      </c>
      <c r="Q384" s="296">
        <v>41.99</v>
      </c>
      <c r="R384" s="296">
        <v>44.88</v>
      </c>
      <c r="S384" s="296">
        <v>45.69</v>
      </c>
      <c r="T384" s="296">
        <v>50.57</v>
      </c>
      <c r="U384" s="296">
        <v>47.54</v>
      </c>
      <c r="V384" s="296">
        <v>47.46</v>
      </c>
      <c r="W384" s="296">
        <v>50.46</v>
      </c>
      <c r="X384" s="296">
        <v>39.1</v>
      </c>
      <c r="Y384" s="296">
        <v>41.01</v>
      </c>
      <c r="Z384" s="296">
        <v>42.24</v>
      </c>
      <c r="AA384" s="296">
        <v>39.01</v>
      </c>
      <c r="AB384" s="296">
        <v>40.74</v>
      </c>
      <c r="AC384" s="296">
        <v>41.77</v>
      </c>
      <c r="AD384" s="296">
        <v>37.51</v>
      </c>
      <c r="AE384" s="296">
        <v>39.47</v>
      </c>
      <c r="AF384" s="296">
        <v>49.37</v>
      </c>
      <c r="AG384" s="296">
        <v>53.22</v>
      </c>
      <c r="AH384" s="296">
        <v>54.07</v>
      </c>
      <c r="AI384" s="296">
        <v>55.17</v>
      </c>
      <c r="AJ384" s="208">
        <f t="shared" si="398"/>
        <v>2.0343998520436557</v>
      </c>
      <c r="AK384" s="543">
        <f t="shared" si="399"/>
        <v>3.0104587952547446</v>
      </c>
      <c r="AL384" s="7"/>
      <c r="AM384" s="95"/>
      <c r="AN384" s="99"/>
      <c r="AO384" s="99"/>
      <c r="AP384" s="7"/>
    </row>
    <row r="385" spans="1:42" ht="18" customHeight="1" thickBot="1">
      <c r="A385" s="9" t="str">
        <f t="shared" si="400"/>
        <v>CY_D7200_PRO</v>
      </c>
      <c r="B385" s="320" t="s">
        <v>13</v>
      </c>
      <c r="C385" s="320" t="s">
        <v>42</v>
      </c>
      <c r="D385" s="296">
        <v>4.2857142857142885E-3</v>
      </c>
      <c r="E385" s="296">
        <v>5.0000000000000027E-3</v>
      </c>
      <c r="F385" s="296">
        <v>5.0000000000000027E-3</v>
      </c>
      <c r="G385" s="296">
        <v>5.3809523809523838E-3</v>
      </c>
      <c r="H385" s="296">
        <v>5.761904761904765E-3</v>
      </c>
      <c r="I385" s="296">
        <v>6.1428571428571452E-3</v>
      </c>
      <c r="J385" s="296">
        <v>6.2142857142857165E-3</v>
      </c>
      <c r="K385" s="296">
        <v>6.8571428571428594E-3</v>
      </c>
      <c r="L385" s="296">
        <v>7.0756972111553802E-3</v>
      </c>
      <c r="M385" s="296">
        <v>7.5378486055776911E-3</v>
      </c>
      <c r="N385" s="296">
        <v>8.0000000000000019E-3</v>
      </c>
      <c r="O385" s="296">
        <v>8.0714285714285731E-3</v>
      </c>
      <c r="P385" s="296">
        <v>8.4285714285714294E-3</v>
      </c>
      <c r="Q385" s="296">
        <v>8.5952380955182858E-3</v>
      </c>
      <c r="R385" s="296">
        <v>0.01</v>
      </c>
      <c r="S385" s="296">
        <v>0</v>
      </c>
      <c r="T385" s="296">
        <v>0</v>
      </c>
      <c r="U385" s="296">
        <v>0</v>
      </c>
      <c r="V385" s="296">
        <v>0</v>
      </c>
      <c r="W385" s="296">
        <v>0</v>
      </c>
      <c r="X385" s="296">
        <v>0</v>
      </c>
      <c r="Y385" s="296">
        <v>0</v>
      </c>
      <c r="Z385" s="296">
        <v>0</v>
      </c>
      <c r="AA385" s="296">
        <v>0</v>
      </c>
      <c r="AB385" s="296">
        <v>0</v>
      </c>
      <c r="AC385" s="296">
        <v>0</v>
      </c>
      <c r="AD385" s="296">
        <v>0</v>
      </c>
      <c r="AE385" s="296">
        <v>0</v>
      </c>
      <c r="AF385" s="296">
        <v>0</v>
      </c>
      <c r="AG385" s="296">
        <v>0</v>
      </c>
      <c r="AH385" s="296">
        <v>0</v>
      </c>
      <c r="AI385" s="296">
        <v>0</v>
      </c>
      <c r="AJ385" s="208"/>
      <c r="AK385" s="543"/>
      <c r="AL385" s="7"/>
      <c r="AM385" s="95"/>
      <c r="AN385" s="96"/>
      <c r="AO385" s="97"/>
      <c r="AP385" s="7"/>
    </row>
    <row r="386" spans="1:42" ht="18" customHeight="1" thickBot="1">
      <c r="A386" s="9" t="str">
        <f t="shared" si="400"/>
        <v>LV_D7200_PRO</v>
      </c>
      <c r="B386" s="320" t="s">
        <v>14</v>
      </c>
      <c r="C386" s="320" t="s">
        <v>43</v>
      </c>
      <c r="D386" s="296">
        <v>3.7</v>
      </c>
      <c r="E386" s="296">
        <v>3</v>
      </c>
      <c r="F386" s="296">
        <v>1.6</v>
      </c>
      <c r="G386" s="296">
        <v>0.5</v>
      </c>
      <c r="H386" s="296">
        <v>1</v>
      </c>
      <c r="I386" s="296">
        <v>1</v>
      </c>
      <c r="J386" s="296">
        <v>1</v>
      </c>
      <c r="K386" s="296">
        <v>1.3</v>
      </c>
      <c r="L386" s="296">
        <v>1</v>
      </c>
      <c r="M386" s="296">
        <v>1.3</v>
      </c>
      <c r="N386" s="296">
        <v>1.3332203389830506</v>
      </c>
      <c r="O386" s="296">
        <v>1.5437288135593217</v>
      </c>
      <c r="P386" s="296">
        <v>1.5501078582434511</v>
      </c>
      <c r="Q386" s="296">
        <v>1.8180277349768872</v>
      </c>
      <c r="R386" s="296">
        <v>1.854388289676425</v>
      </c>
      <c r="S386" s="296">
        <v>2.0699999999999998</v>
      </c>
      <c r="T386" s="296">
        <v>2.0821201848998454</v>
      </c>
      <c r="U386" s="296">
        <v>2.2511648690292754</v>
      </c>
      <c r="V386" s="296">
        <v>2.1675993836671794</v>
      </c>
      <c r="W386" s="296">
        <v>1.8563020030816637</v>
      </c>
      <c r="X386" s="296">
        <v>1.976228043143297</v>
      </c>
      <c r="Y386" s="296">
        <v>1.8633189522342062</v>
      </c>
      <c r="Z386" s="296">
        <v>1.9985546995377499</v>
      </c>
      <c r="AA386" s="296">
        <v>2.0802064714946065</v>
      </c>
      <c r="AB386" s="296">
        <v>2.2160801232665635</v>
      </c>
      <c r="AC386" s="324">
        <v>2.4482773497688748</v>
      </c>
      <c r="AD386" s="324">
        <v>2.4642249614791982</v>
      </c>
      <c r="AE386" s="296">
        <v>1.57</v>
      </c>
      <c r="AF386" s="296">
        <v>1.57</v>
      </c>
      <c r="AG386" s="296">
        <v>1.57</v>
      </c>
      <c r="AH386" s="296">
        <v>1.57</v>
      </c>
      <c r="AI386" s="296">
        <v>1.57</v>
      </c>
      <c r="AJ386" s="208">
        <f t="shared" si="398"/>
        <v>0</v>
      </c>
      <c r="AK386" s="543">
        <f t="shared" si="399"/>
        <v>-1.6982509602301521</v>
      </c>
      <c r="AL386" s="7"/>
      <c r="AM386" s="95"/>
      <c r="AN386" s="96"/>
      <c r="AO386" s="97"/>
      <c r="AP386" s="7"/>
    </row>
    <row r="387" spans="1:42" ht="18" customHeight="1" thickBot="1">
      <c r="A387" s="9" t="str">
        <f t="shared" si="400"/>
        <v>LT_D7200_PRO</v>
      </c>
      <c r="B387" s="320" t="s">
        <v>15</v>
      </c>
      <c r="C387" s="320" t="s">
        <v>44</v>
      </c>
      <c r="D387" s="296">
        <v>3.8</v>
      </c>
      <c r="E387" s="296">
        <v>3.5</v>
      </c>
      <c r="F387" s="296">
        <v>2.5</v>
      </c>
      <c r="G387" s="296">
        <v>1.7</v>
      </c>
      <c r="H387" s="296">
        <v>1.7</v>
      </c>
      <c r="I387" s="296">
        <v>1.5</v>
      </c>
      <c r="J387" s="296">
        <v>1.3</v>
      </c>
      <c r="K387" s="296">
        <v>1.4</v>
      </c>
      <c r="L387" s="296">
        <v>1.3</v>
      </c>
      <c r="M387" s="296">
        <v>1</v>
      </c>
      <c r="N387" s="296">
        <v>1.5</v>
      </c>
      <c r="O387" s="296">
        <v>2.7</v>
      </c>
      <c r="P387" s="296">
        <v>2.6</v>
      </c>
      <c r="Q387" s="296">
        <v>2.4</v>
      </c>
      <c r="R387" s="296">
        <v>1.85</v>
      </c>
      <c r="S387" s="296">
        <v>2.4</v>
      </c>
      <c r="T387" s="296">
        <v>2.48</v>
      </c>
      <c r="U387" s="296">
        <v>2.5299999999999998</v>
      </c>
      <c r="V387" s="296">
        <v>2.35</v>
      </c>
      <c r="W387" s="296">
        <v>2.2999999999999998</v>
      </c>
      <c r="X387" s="296">
        <v>2.67</v>
      </c>
      <c r="Y387" s="296">
        <v>2.73</v>
      </c>
      <c r="Z387" s="296">
        <v>2.83</v>
      </c>
      <c r="AA387" s="296">
        <v>2.83</v>
      </c>
      <c r="AB387" s="296">
        <v>2.88</v>
      </c>
      <c r="AC387" s="324">
        <v>2.76</v>
      </c>
      <c r="AD387" s="296">
        <v>2.78</v>
      </c>
      <c r="AE387" s="296">
        <v>2.95</v>
      </c>
      <c r="AF387" s="296">
        <v>3.09</v>
      </c>
      <c r="AG387" s="296">
        <v>3.13</v>
      </c>
      <c r="AH387" s="296">
        <v>3.28</v>
      </c>
      <c r="AI387" s="296">
        <v>3.18</v>
      </c>
      <c r="AJ387" s="208">
        <f t="shared" si="398"/>
        <v>-3.0487804878048697</v>
      </c>
      <c r="AK387" s="543">
        <f t="shared" si="399"/>
        <v>1.5374955699738901</v>
      </c>
      <c r="AL387" s="7"/>
      <c r="AM387" s="95"/>
      <c r="AN387" s="96"/>
      <c r="AO387" s="97"/>
      <c r="AP387" s="7"/>
    </row>
    <row r="388" spans="1:42" ht="18" customHeight="1" thickBot="1">
      <c r="A388" s="9" t="str">
        <f t="shared" si="400"/>
        <v>LU_D7200_PRO</v>
      </c>
      <c r="B388" s="320" t="s">
        <v>16</v>
      </c>
      <c r="C388" s="320" t="s">
        <v>45</v>
      </c>
      <c r="D388" s="314" t="s">
        <v>901</v>
      </c>
      <c r="E388" s="314" t="s">
        <v>901</v>
      </c>
      <c r="F388" s="314" t="s">
        <v>901</v>
      </c>
      <c r="G388" s="314" t="s">
        <v>901</v>
      </c>
      <c r="H388" s="314" t="s">
        <v>901</v>
      </c>
      <c r="I388" s="314" t="s">
        <v>901</v>
      </c>
      <c r="J388" s="314" t="s">
        <v>901</v>
      </c>
      <c r="K388" s="314" t="s">
        <v>901</v>
      </c>
      <c r="L388" s="314" t="s">
        <v>901</v>
      </c>
      <c r="M388" s="314" t="s">
        <v>901</v>
      </c>
      <c r="N388" s="314" t="s">
        <v>901</v>
      </c>
      <c r="O388" s="314" t="s">
        <v>901</v>
      </c>
      <c r="P388" s="314" t="s">
        <v>901</v>
      </c>
      <c r="Q388" s="314" t="s">
        <v>901</v>
      </c>
      <c r="R388" s="314" t="s">
        <v>901</v>
      </c>
      <c r="S388" s="314" t="s">
        <v>901</v>
      </c>
      <c r="T388" s="314" t="s">
        <v>901</v>
      </c>
      <c r="U388" s="314" t="s">
        <v>901</v>
      </c>
      <c r="V388" s="314" t="s">
        <v>901</v>
      </c>
      <c r="W388" s="314" t="s">
        <v>901</v>
      </c>
      <c r="X388" s="314" t="s">
        <v>901</v>
      </c>
      <c r="Y388" s="314" t="s">
        <v>901</v>
      </c>
      <c r="Z388" s="314" t="s">
        <v>901</v>
      </c>
      <c r="AA388" s="314" t="s">
        <v>901</v>
      </c>
      <c r="AB388" s="314" t="s">
        <v>901</v>
      </c>
      <c r="AC388" s="314" t="s">
        <v>901</v>
      </c>
      <c r="AD388" s="314" t="s">
        <v>901</v>
      </c>
      <c r="AE388" s="314" t="s">
        <v>901</v>
      </c>
      <c r="AF388" s="314" t="s">
        <v>901</v>
      </c>
      <c r="AG388" s="314" t="s">
        <v>901</v>
      </c>
      <c r="AH388" s="314" t="s">
        <v>901</v>
      </c>
      <c r="AI388" s="314" t="s">
        <v>901</v>
      </c>
      <c r="AJ388" s="208"/>
      <c r="AK388" s="543"/>
      <c r="AL388" s="7"/>
      <c r="AM388" s="95"/>
      <c r="AN388" s="96"/>
      <c r="AO388" s="97"/>
      <c r="AP388" s="7"/>
    </row>
    <row r="389" spans="1:42" ht="18" customHeight="1" thickBot="1">
      <c r="A389" s="9" t="str">
        <f t="shared" si="400"/>
        <v>HU_D7200_PRO</v>
      </c>
      <c r="B389" s="320" t="s">
        <v>17</v>
      </c>
      <c r="C389" s="320" t="s">
        <v>46</v>
      </c>
      <c r="D389" s="296">
        <v>7.4739190381645697</v>
      </c>
      <c r="E389" s="296">
        <v>6.587182881094197</v>
      </c>
      <c r="F389" s="296">
        <v>5.9537999117582157</v>
      </c>
      <c r="G389" s="296">
        <v>6.3338296933598048</v>
      </c>
      <c r="H389" s="296">
        <v>6.3338296933598048</v>
      </c>
      <c r="I389" s="296">
        <v>6.4605062872270018</v>
      </c>
      <c r="J389" s="296">
        <v>7.2205658504301784</v>
      </c>
      <c r="K389" s="296">
        <v>6.6827113074898232</v>
      </c>
      <c r="L389" s="296">
        <v>6.686092167760866</v>
      </c>
      <c r="M389" s="296">
        <v>6.7450367316168673</v>
      </c>
      <c r="N389" s="296">
        <v>7.1477254917133983</v>
      </c>
      <c r="O389" s="296">
        <v>7.6007503468219939</v>
      </c>
      <c r="P389" s="296">
        <v>9.06</v>
      </c>
      <c r="Q389" s="296">
        <v>11.15</v>
      </c>
      <c r="R389" s="296">
        <v>9.75</v>
      </c>
      <c r="S389" s="296">
        <v>10.050000000000001</v>
      </c>
      <c r="T389" s="296">
        <v>9.68</v>
      </c>
      <c r="U389" s="296">
        <v>9.5399999999999991</v>
      </c>
      <c r="V389" s="296">
        <v>7.94</v>
      </c>
      <c r="W389" s="296">
        <v>8.1300000000000008</v>
      </c>
      <c r="X389" s="296">
        <v>8.1199999999999992</v>
      </c>
      <c r="Y389" s="296">
        <v>8.49</v>
      </c>
      <c r="Z389" s="296">
        <v>12.04</v>
      </c>
      <c r="AA389" s="296">
        <v>14.35</v>
      </c>
      <c r="AB389" s="296">
        <v>13.91</v>
      </c>
      <c r="AC389" s="296">
        <v>15.24</v>
      </c>
      <c r="AD389" s="324">
        <v>13.86</v>
      </c>
      <c r="AE389" s="296">
        <v>15.65</v>
      </c>
      <c r="AF389" s="296">
        <v>13.67</v>
      </c>
      <c r="AG389" s="296">
        <v>13.51</v>
      </c>
      <c r="AH389" s="296">
        <v>13.7</v>
      </c>
      <c r="AI389" s="296">
        <v>14.29</v>
      </c>
      <c r="AJ389" s="208">
        <f t="shared" ref="AJ389:AJ399" si="401">+(AI389/AH389-1)*100</f>
        <v>4.3065693430657026</v>
      </c>
      <c r="AK389" s="543">
        <f t="shared" ref="AK389:AK399" si="402">100*((POWER(AI389/Y389,1/($AF$5-$V$5)))-1)</f>
        <v>5.3446425514161122</v>
      </c>
      <c r="AL389" s="7"/>
      <c r="AM389" s="95"/>
      <c r="AN389" s="99"/>
      <c r="AO389" s="99"/>
      <c r="AP389" s="7"/>
    </row>
    <row r="390" spans="1:42" ht="18" customHeight="1" thickBot="1">
      <c r="A390" s="9" t="str">
        <f t="shared" si="400"/>
        <v>MT_D7200_PRO</v>
      </c>
      <c r="B390" s="320" t="s">
        <v>18</v>
      </c>
      <c r="C390" s="320" t="s">
        <v>47</v>
      </c>
      <c r="D390" s="296">
        <v>0</v>
      </c>
      <c r="E390" s="296">
        <v>0</v>
      </c>
      <c r="F390" s="296">
        <v>0</v>
      </c>
      <c r="G390" s="296">
        <v>0</v>
      </c>
      <c r="H390" s="296">
        <v>0</v>
      </c>
      <c r="I390" s="296">
        <v>0</v>
      </c>
      <c r="J390" s="296">
        <v>0</v>
      </c>
      <c r="K390" s="296">
        <v>0</v>
      </c>
      <c r="L390" s="296">
        <v>0</v>
      </c>
      <c r="M390" s="296">
        <v>0</v>
      </c>
      <c r="N390" s="296">
        <v>0</v>
      </c>
      <c r="O390" s="296">
        <v>0</v>
      </c>
      <c r="P390" s="296">
        <v>0</v>
      </c>
      <c r="Q390" s="296">
        <v>0</v>
      </c>
      <c r="R390" s="296">
        <v>0</v>
      </c>
      <c r="S390" s="296">
        <v>0</v>
      </c>
      <c r="T390" s="296">
        <v>0</v>
      </c>
      <c r="U390" s="296">
        <v>0</v>
      </c>
      <c r="V390" s="296">
        <v>0</v>
      </c>
      <c r="W390" s="296">
        <v>0</v>
      </c>
      <c r="X390" s="296">
        <v>0</v>
      </c>
      <c r="Y390" s="296">
        <v>0</v>
      </c>
      <c r="Z390" s="296">
        <v>0</v>
      </c>
      <c r="AA390" s="296">
        <v>0</v>
      </c>
      <c r="AB390" s="296">
        <v>0</v>
      </c>
      <c r="AC390" s="324">
        <v>0</v>
      </c>
      <c r="AD390" s="324">
        <v>0</v>
      </c>
      <c r="AE390" s="324">
        <v>0</v>
      </c>
      <c r="AF390" s="324">
        <v>0</v>
      </c>
      <c r="AG390" s="324">
        <v>0</v>
      </c>
      <c r="AH390" s="324">
        <v>0</v>
      </c>
      <c r="AI390" s="324">
        <v>0</v>
      </c>
      <c r="AJ390" s="208"/>
      <c r="AK390" s="543"/>
      <c r="AL390" s="7"/>
      <c r="AM390" s="100"/>
      <c r="AN390" s="96"/>
      <c r="AO390" s="97"/>
      <c r="AP390" s="7"/>
    </row>
    <row r="391" spans="1:42" ht="18" customHeight="1" thickBot="1">
      <c r="A391" s="9" t="str">
        <f t="shared" si="400"/>
        <v>NL_D7200_PRO</v>
      </c>
      <c r="B391" s="320" t="s">
        <v>19</v>
      </c>
      <c r="C391" s="320" t="s">
        <v>48</v>
      </c>
      <c r="D391" s="296">
        <v>33</v>
      </c>
      <c r="E391" s="296">
        <v>34</v>
      </c>
      <c r="F391" s="296">
        <v>32</v>
      </c>
      <c r="G391" s="296">
        <v>32</v>
      </c>
      <c r="H391" s="296">
        <v>31</v>
      </c>
      <c r="I391" s="296">
        <v>31</v>
      </c>
      <c r="J391" s="296">
        <v>30</v>
      </c>
      <c r="K391" s="296">
        <v>30</v>
      </c>
      <c r="L391" s="296">
        <v>30</v>
      </c>
      <c r="M391" s="296">
        <v>28.574716125167789</v>
      </c>
      <c r="N391" s="296">
        <v>27.748237605927866</v>
      </c>
      <c r="O391" s="296">
        <v>24.621025178674156</v>
      </c>
      <c r="P391" s="296">
        <v>22.357981013244618</v>
      </c>
      <c r="Q391" s="296">
        <v>21.176956995925561</v>
      </c>
      <c r="R391" s="296">
        <v>19.847280411236056</v>
      </c>
      <c r="S391" s="296">
        <v>17.881319287544194</v>
      </c>
      <c r="T391" s="296">
        <v>17</v>
      </c>
      <c r="U391" s="296">
        <v>17.434987815467355</v>
      </c>
      <c r="V391" s="296">
        <v>17.226184140500269</v>
      </c>
      <c r="W391" s="296">
        <v>16.997381025741578</v>
      </c>
      <c r="X391" s="296">
        <v>17.919498053275824</v>
      </c>
      <c r="Y391" s="296">
        <v>17.849023836867318</v>
      </c>
      <c r="Z391" s="296">
        <v>18.193776084703511</v>
      </c>
      <c r="AA391" s="296">
        <v>18.892089857426964</v>
      </c>
      <c r="AB391" s="296">
        <v>18.378532814206885</v>
      </c>
      <c r="AC391" s="324">
        <v>20.118484076076303</v>
      </c>
      <c r="AD391" s="324">
        <v>21.142264922551188</v>
      </c>
      <c r="AE391" s="324">
        <v>20.80894092602448</v>
      </c>
      <c r="AF391" s="324">
        <v>20.951794067393067</v>
      </c>
      <c r="AG391" s="324">
        <v>21.949147082714767</v>
      </c>
      <c r="AH391" s="324">
        <v>23.108162236351919</v>
      </c>
      <c r="AI391" s="324">
        <v>22.074619758550178</v>
      </c>
      <c r="AJ391" s="208">
        <f t="shared" si="401"/>
        <v>-4.4726294857660998</v>
      </c>
      <c r="AK391" s="543">
        <f t="shared" si="402"/>
        <v>2.14753156369063</v>
      </c>
      <c r="AL391" s="7"/>
      <c r="AM391" s="100"/>
      <c r="AN391" s="96"/>
      <c r="AO391" s="97"/>
      <c r="AP391" s="7"/>
    </row>
    <row r="392" spans="1:42" ht="18" customHeight="1" thickBot="1">
      <c r="A392" s="9" t="str">
        <f t="shared" si="400"/>
        <v>AT_D7200_PRO</v>
      </c>
      <c r="B392" s="320" t="s">
        <v>20</v>
      </c>
      <c r="C392" s="320" t="s">
        <v>49</v>
      </c>
      <c r="D392" s="296">
        <v>13</v>
      </c>
      <c r="E392" s="296">
        <v>13</v>
      </c>
      <c r="F392" s="296">
        <v>13</v>
      </c>
      <c r="G392" s="296">
        <v>13</v>
      </c>
      <c r="H392" s="296">
        <v>13</v>
      </c>
      <c r="I392" s="296">
        <v>13</v>
      </c>
      <c r="J392" s="296">
        <v>14</v>
      </c>
      <c r="K392" s="296">
        <v>14</v>
      </c>
      <c r="L392" s="296">
        <v>14</v>
      </c>
      <c r="M392" s="296">
        <v>18</v>
      </c>
      <c r="N392" s="296">
        <v>18</v>
      </c>
      <c r="O392" s="296">
        <v>21.04</v>
      </c>
      <c r="P392" s="296">
        <v>24.03</v>
      </c>
      <c r="Q392" s="296">
        <v>29.94</v>
      </c>
      <c r="R392" s="296">
        <v>31.9</v>
      </c>
      <c r="S392" s="296">
        <v>33.200000000000003</v>
      </c>
      <c r="T392" s="296">
        <v>32</v>
      </c>
      <c r="U392" s="296">
        <v>28.31</v>
      </c>
      <c r="V392" s="296">
        <v>29</v>
      </c>
      <c r="W392" s="296">
        <v>32.1</v>
      </c>
      <c r="X392" s="296">
        <v>33.33</v>
      </c>
      <c r="Y392" s="296">
        <v>34.549999999999997</v>
      </c>
      <c r="Z392" s="296">
        <v>35.31</v>
      </c>
      <c r="AA392" s="296">
        <v>38.28</v>
      </c>
      <c r="AB392" s="296">
        <v>39.25</v>
      </c>
      <c r="AC392" s="296">
        <v>40.72</v>
      </c>
      <c r="AD392" s="296">
        <v>41.38</v>
      </c>
      <c r="AE392" s="296">
        <v>37.72</v>
      </c>
      <c r="AF392" s="296">
        <v>40.520000000000003</v>
      </c>
      <c r="AG392" s="296">
        <v>42.72</v>
      </c>
      <c r="AH392" s="296">
        <v>45.29</v>
      </c>
      <c r="AI392" s="296">
        <v>44.21</v>
      </c>
      <c r="AJ392" s="208">
        <f t="shared" si="401"/>
        <v>-2.3846323691764204</v>
      </c>
      <c r="AK392" s="543">
        <f t="shared" si="402"/>
        <v>2.4960777251847643</v>
      </c>
      <c r="AL392" s="7"/>
      <c r="AM392" s="95"/>
      <c r="AN392" s="99"/>
      <c r="AO392" s="99"/>
      <c r="AP392" s="7"/>
    </row>
    <row r="393" spans="1:42" ht="18" customHeight="1" thickBot="1">
      <c r="A393" s="9" t="str">
        <f t="shared" si="400"/>
        <v>PL_D7200_PRO</v>
      </c>
      <c r="B393" s="320" t="s">
        <v>21</v>
      </c>
      <c r="C393" s="320" t="s">
        <v>50</v>
      </c>
      <c r="D393" s="296">
        <v>19.899999999999999</v>
      </c>
      <c r="E393" s="296">
        <v>15.1</v>
      </c>
      <c r="F393" s="296">
        <v>16.600000000000001</v>
      </c>
      <c r="G393" s="296">
        <v>28.5</v>
      </c>
      <c r="H393" s="296">
        <v>29</v>
      </c>
      <c r="I393" s="296">
        <v>29.6</v>
      </c>
      <c r="J393" s="296">
        <v>36.799999999999997</v>
      </c>
      <c r="K393" s="296">
        <v>42.5</v>
      </c>
      <c r="L393" s="296">
        <v>41.1</v>
      </c>
      <c r="M393" s="296">
        <v>42.9</v>
      </c>
      <c r="N393" s="296">
        <v>47.9</v>
      </c>
      <c r="O393" s="296">
        <v>54.7</v>
      </c>
      <c r="P393" s="296">
        <v>50.8</v>
      </c>
      <c r="Q393" s="296">
        <v>58.5</v>
      </c>
      <c r="R393" s="296">
        <v>60.58</v>
      </c>
      <c r="S393" s="296">
        <v>59.69</v>
      </c>
      <c r="T393" s="296">
        <v>65.61</v>
      </c>
      <c r="U393" s="296">
        <v>74.09</v>
      </c>
      <c r="V393" s="296">
        <v>47.56</v>
      </c>
      <c r="W393" s="296">
        <v>45.07</v>
      </c>
      <c r="X393" s="296">
        <v>42.8</v>
      </c>
      <c r="Y393" s="296">
        <v>40.369999999999997</v>
      </c>
      <c r="Z393" s="296">
        <v>49.46</v>
      </c>
      <c r="AA393" s="296">
        <v>50.52</v>
      </c>
      <c r="AB393" s="296">
        <v>44.22</v>
      </c>
      <c r="AC393" s="296">
        <v>46.99</v>
      </c>
      <c r="AD393" s="296">
        <v>47</v>
      </c>
      <c r="AE393" s="296">
        <v>47.08</v>
      </c>
      <c r="AF393" s="296">
        <v>44.9</v>
      </c>
      <c r="AG393" s="296">
        <v>44.8</v>
      </c>
      <c r="AH393" s="296">
        <v>51.24</v>
      </c>
      <c r="AI393" s="296">
        <v>51.52</v>
      </c>
      <c r="AJ393" s="208">
        <f t="shared" si="401"/>
        <v>0.5464480874316946</v>
      </c>
      <c r="AK393" s="543">
        <f t="shared" si="402"/>
        <v>2.4688142106579214</v>
      </c>
      <c r="AL393" s="7"/>
      <c r="AM393" s="95"/>
      <c r="AN393" s="96"/>
      <c r="AO393" s="97"/>
      <c r="AP393" s="7"/>
    </row>
    <row r="394" spans="1:42" ht="18" customHeight="1" thickBot="1">
      <c r="A394" s="9" t="str">
        <f t="shared" si="400"/>
        <v>PT_D7200_PRO</v>
      </c>
      <c r="B394" s="320" t="s">
        <v>22</v>
      </c>
      <c r="C394" s="320" t="s">
        <v>51</v>
      </c>
      <c r="D394" s="296">
        <v>2.8</v>
      </c>
      <c r="E394" s="296">
        <v>2.71</v>
      </c>
      <c r="F394" s="296">
        <v>2.73</v>
      </c>
      <c r="G394" s="296">
        <v>3.7</v>
      </c>
      <c r="H394" s="296">
        <v>3.75</v>
      </c>
      <c r="I394" s="296">
        <v>4.2300000000000004</v>
      </c>
      <c r="J394" s="296">
        <v>4.18</v>
      </c>
      <c r="K394" s="296">
        <v>3</v>
      </c>
      <c r="L394" s="296">
        <v>2.7</v>
      </c>
      <c r="M394" s="296">
        <v>0.4</v>
      </c>
      <c r="N394" s="296">
        <v>0.17377866400797606</v>
      </c>
      <c r="O394" s="296">
        <v>0.17739780658025922</v>
      </c>
      <c r="P394" s="296">
        <v>0.17835493519441675</v>
      </c>
      <c r="Q394" s="296">
        <v>0.17431704885343968</v>
      </c>
      <c r="R394" s="296">
        <v>0.17461615154536392</v>
      </c>
      <c r="S394" s="296">
        <v>0.17273180458624127</v>
      </c>
      <c r="T394" s="296">
        <v>0.16938185443668993</v>
      </c>
      <c r="U394" s="296">
        <v>0.18</v>
      </c>
      <c r="V394" s="296">
        <v>0.17069790628115653</v>
      </c>
      <c r="W394" s="296">
        <v>0.16468594217347957</v>
      </c>
      <c r="X394" s="296">
        <v>0.17359920239282153</v>
      </c>
      <c r="Y394" s="296">
        <v>0.18086739780658026</v>
      </c>
      <c r="Z394" s="296">
        <v>0.17961116650049849</v>
      </c>
      <c r="AA394" s="296">
        <v>0.17165503489531406</v>
      </c>
      <c r="AB394" s="296">
        <v>0.18161515453639079</v>
      </c>
      <c r="AC394" s="324">
        <v>0.17656031904287137</v>
      </c>
      <c r="AD394" s="324">
        <v>0.18460618145563307</v>
      </c>
      <c r="AE394" s="324">
        <v>0.19217347956131603</v>
      </c>
      <c r="AF394" s="324">
        <v>0.19217347956131603</v>
      </c>
      <c r="AG394" s="324">
        <v>0.19217347956131603</v>
      </c>
      <c r="AH394" s="324">
        <v>0.19217347956131603</v>
      </c>
      <c r="AI394" s="324">
        <v>0.19217347956131603</v>
      </c>
      <c r="AJ394" s="208">
        <f t="shared" si="401"/>
        <v>0</v>
      </c>
      <c r="AK394" s="543">
        <f t="shared" si="402"/>
        <v>0.60818547810432833</v>
      </c>
      <c r="AL394" s="7"/>
      <c r="AM394" s="100"/>
      <c r="AN394" s="96"/>
      <c r="AO394" s="97"/>
      <c r="AP394" s="7"/>
    </row>
    <row r="395" spans="1:42" ht="18" customHeight="1" thickBot="1">
      <c r="A395" s="9" t="str">
        <f t="shared" si="400"/>
        <v>RO_D7200_PRO</v>
      </c>
      <c r="B395" s="320" t="s">
        <v>23</v>
      </c>
      <c r="C395" s="320" t="s">
        <v>52</v>
      </c>
      <c r="D395" s="296">
        <v>25.14684965689333</v>
      </c>
      <c r="E395" s="296">
        <v>19.075067581617805</v>
      </c>
      <c r="F395" s="296">
        <v>13.164483260553133</v>
      </c>
      <c r="G395" s="296">
        <v>13.433146184237891</v>
      </c>
      <c r="H395" s="296">
        <v>12.627157413183619</v>
      </c>
      <c r="I395" s="296">
        <v>13.701809107922649</v>
      </c>
      <c r="J395" s="296">
        <v>12.788355167394473</v>
      </c>
      <c r="K395" s="296">
        <v>11.391307964233732</v>
      </c>
      <c r="L395" s="296">
        <v>9.8599292992306129</v>
      </c>
      <c r="M395" s="296">
        <v>8.3285506342274918</v>
      </c>
      <c r="N395" s="296">
        <v>7.4688292784362673</v>
      </c>
      <c r="O395" s="296">
        <v>8.1942191723851128</v>
      </c>
      <c r="P395" s="296">
        <v>10.557109586192556</v>
      </c>
      <c r="Q395" s="296">
        <v>12.92</v>
      </c>
      <c r="R395" s="296">
        <v>12.3</v>
      </c>
      <c r="S395" s="296">
        <v>14.33</v>
      </c>
      <c r="T395" s="296">
        <v>15.69</v>
      </c>
      <c r="U395" s="296">
        <v>14.04</v>
      </c>
      <c r="V395" s="296">
        <v>15.16</v>
      </c>
      <c r="W395" s="296">
        <v>12.01</v>
      </c>
      <c r="X395" s="296">
        <v>11.14</v>
      </c>
      <c r="Y395" s="296">
        <v>9.93</v>
      </c>
      <c r="Z395" s="296">
        <v>8.8699999999999992</v>
      </c>
      <c r="AA395" s="296">
        <v>8.93</v>
      </c>
      <c r="AB395" s="296">
        <v>8.0299999999999994</v>
      </c>
      <c r="AC395" s="324">
        <v>8</v>
      </c>
      <c r="AD395" s="324">
        <v>8.3000000000000007</v>
      </c>
      <c r="AE395" s="324">
        <v>8.93</v>
      </c>
      <c r="AF395" s="324">
        <v>10.01</v>
      </c>
      <c r="AG395" s="324">
        <v>9.7799999999999994</v>
      </c>
      <c r="AH395" s="324">
        <v>9.77</v>
      </c>
      <c r="AI395" s="324">
        <v>10.32</v>
      </c>
      <c r="AJ395" s="208">
        <f t="shared" si="401"/>
        <v>5.6294779938587558</v>
      </c>
      <c r="AK395" s="543">
        <f t="shared" si="402"/>
        <v>0.38597579534656035</v>
      </c>
      <c r="AL395" s="7"/>
      <c r="AM395" s="100"/>
      <c r="AN395" s="99"/>
      <c r="AO395" s="99"/>
      <c r="AP395" s="7"/>
    </row>
    <row r="396" spans="1:42" ht="18" customHeight="1" thickBot="1">
      <c r="A396" s="9" t="str">
        <f t="shared" si="400"/>
        <v>SI_D7200_PRO</v>
      </c>
      <c r="B396" s="320" t="s">
        <v>24</v>
      </c>
      <c r="C396" s="320" t="s">
        <v>53</v>
      </c>
      <c r="D396" s="296">
        <v>0.13357899585444499</v>
      </c>
      <c r="E396" s="296">
        <v>0.1469368954398895</v>
      </c>
      <c r="F396" s="296">
        <v>0.1604658274160107</v>
      </c>
      <c r="G396" s="296">
        <v>0.18015631090240763</v>
      </c>
      <c r="H396" s="296">
        <v>0.1969435448577172</v>
      </c>
      <c r="I396" s="296">
        <v>0.20437586365730082</v>
      </c>
      <c r="J396" s="296">
        <v>0.2204053431598342</v>
      </c>
      <c r="K396" s="296">
        <v>0.24177798249654542</v>
      </c>
      <c r="L396" s="296">
        <v>0.2725011515430677</v>
      </c>
      <c r="M396" s="296">
        <v>0.2738369415016122</v>
      </c>
      <c r="N396" s="296">
        <v>0.28719484108705667</v>
      </c>
      <c r="O396" s="296">
        <v>0.29253800092123444</v>
      </c>
      <c r="P396" s="296">
        <v>0.30589590050667892</v>
      </c>
      <c r="Q396" s="296">
        <v>0.32606632888070014</v>
      </c>
      <c r="R396" s="296">
        <v>0.31524643021649013</v>
      </c>
      <c r="S396" s="296">
        <v>0.28999999999999998</v>
      </c>
      <c r="T396" s="296">
        <v>0.31</v>
      </c>
      <c r="U396" s="296">
        <v>0.35</v>
      </c>
      <c r="V396" s="296">
        <v>0.39</v>
      </c>
      <c r="W396" s="296">
        <v>0.37</v>
      </c>
      <c r="X396" s="296">
        <v>0.33</v>
      </c>
      <c r="Y396" s="296">
        <v>0.33</v>
      </c>
      <c r="Z396" s="296">
        <v>0.38</v>
      </c>
      <c r="AA396" s="296">
        <v>0.34</v>
      </c>
      <c r="AB396" s="296">
        <v>0.33</v>
      </c>
      <c r="AC396" s="324">
        <v>0.34</v>
      </c>
      <c r="AD396" s="324">
        <v>0.33</v>
      </c>
      <c r="AE396" s="324">
        <v>0.34</v>
      </c>
      <c r="AF396" s="324">
        <v>0.31</v>
      </c>
      <c r="AG396" s="324">
        <v>0.31</v>
      </c>
      <c r="AH396" s="324">
        <v>0.23</v>
      </c>
      <c r="AI396" s="324">
        <v>0.23</v>
      </c>
      <c r="AJ396" s="208">
        <f t="shared" si="401"/>
        <v>0</v>
      </c>
      <c r="AK396" s="543">
        <f t="shared" si="402"/>
        <v>-3.5457452957900371</v>
      </c>
      <c r="AL396" s="7"/>
      <c r="AM396" s="100"/>
      <c r="AN396" s="96"/>
      <c r="AO396" s="120"/>
      <c r="AP396" s="7"/>
    </row>
    <row r="397" spans="1:42" ht="18" customHeight="1" thickBot="1">
      <c r="A397" s="9" t="str">
        <f t="shared" si="400"/>
        <v>SK_D7200_PRO</v>
      </c>
      <c r="B397" s="320" t="s">
        <v>25</v>
      </c>
      <c r="C397" s="320" t="s">
        <v>54</v>
      </c>
      <c r="D397" s="296">
        <v>21.767441860465112</v>
      </c>
      <c r="E397" s="296">
        <v>16.511627906976742</v>
      </c>
      <c r="F397" s="296">
        <v>11.395348837209301</v>
      </c>
      <c r="G397" s="296">
        <v>11.627906976744185</v>
      </c>
      <c r="H397" s="296">
        <v>10.930232558139535</v>
      </c>
      <c r="I397" s="296">
        <v>10.325581395348836</v>
      </c>
      <c r="J397" s="296">
        <v>11.372093023255813</v>
      </c>
      <c r="K397" s="296">
        <v>11.976744186046512</v>
      </c>
      <c r="L397" s="296">
        <v>12</v>
      </c>
      <c r="M397" s="296">
        <v>12</v>
      </c>
      <c r="N397" s="296">
        <v>11</v>
      </c>
      <c r="O397" s="296">
        <v>13.494388825324181</v>
      </c>
      <c r="P397" s="296">
        <v>11.73</v>
      </c>
      <c r="Q397" s="296">
        <v>12.31</v>
      </c>
      <c r="R397" s="296">
        <v>11.76</v>
      </c>
      <c r="S397" s="296">
        <v>10.63</v>
      </c>
      <c r="T397" s="296">
        <v>11.6</v>
      </c>
      <c r="U397" s="296">
        <v>13.64</v>
      </c>
      <c r="V397" s="296">
        <v>11.7</v>
      </c>
      <c r="W397" s="296">
        <v>10.32</v>
      </c>
      <c r="X397" s="296">
        <v>11.26</v>
      </c>
      <c r="Y397" s="296">
        <v>11.66</v>
      </c>
      <c r="Z397" s="296">
        <v>11.5</v>
      </c>
      <c r="AA397" s="296">
        <v>9.48</v>
      </c>
      <c r="AB397" s="296">
        <v>8.9600000000000009</v>
      </c>
      <c r="AC397" s="324">
        <v>9.02</v>
      </c>
      <c r="AD397" s="324">
        <v>8.4600000000000009</v>
      </c>
      <c r="AE397" s="324">
        <v>9.002372678250449</v>
      </c>
      <c r="AF397" s="324">
        <v>9.5498142600359479</v>
      </c>
      <c r="AG397" s="324">
        <v>9.7196225284601532</v>
      </c>
      <c r="AH397" s="324">
        <v>9.7196225284601532</v>
      </c>
      <c r="AI397" s="324">
        <v>9.7196225284601532</v>
      </c>
      <c r="AJ397" s="208">
        <f t="shared" si="401"/>
        <v>0</v>
      </c>
      <c r="AK397" s="543">
        <f t="shared" si="402"/>
        <v>-1.8037088599779705</v>
      </c>
      <c r="AL397" s="7"/>
      <c r="AM397" s="95"/>
      <c r="AN397" s="96"/>
      <c r="AO397" s="97"/>
      <c r="AP397" s="7"/>
    </row>
    <row r="398" spans="1:42" ht="18" customHeight="1" thickBot="1">
      <c r="A398" s="9" t="str">
        <f t="shared" si="400"/>
        <v>FI_D7200_PRO</v>
      </c>
      <c r="B398" s="320" t="s">
        <v>26</v>
      </c>
      <c r="C398" s="320" t="s">
        <v>55</v>
      </c>
      <c r="D398" s="296">
        <v>10.850574712643679</v>
      </c>
      <c r="E398" s="296">
        <v>9.8641588296760716</v>
      </c>
      <c r="F398" s="296">
        <v>10.357366771159874</v>
      </c>
      <c r="G398" s="296">
        <v>10.357366771159874</v>
      </c>
      <c r="H398" s="296">
        <v>10.838244514106583</v>
      </c>
      <c r="I398" s="296">
        <v>11.8</v>
      </c>
      <c r="J398" s="296">
        <v>14.8</v>
      </c>
      <c r="K398" s="296">
        <v>17.3</v>
      </c>
      <c r="L398" s="296">
        <v>14.1</v>
      </c>
      <c r="M398" s="296">
        <v>10.6</v>
      </c>
      <c r="N398" s="296">
        <v>13.1</v>
      </c>
      <c r="O398" s="296">
        <v>14.580389008935715</v>
      </c>
      <c r="P398" s="296">
        <v>15.52499308430146</v>
      </c>
      <c r="Q398" s="296">
        <v>16.214041155375543</v>
      </c>
      <c r="R398" s="296">
        <v>16.256568534036308</v>
      </c>
      <c r="S398" s="296">
        <v>16.818339467516228</v>
      </c>
      <c r="T398" s="296">
        <v>18.2</v>
      </c>
      <c r="U398" s="296">
        <v>18.920000000000002</v>
      </c>
      <c r="V398" s="296">
        <v>19.27</v>
      </c>
      <c r="W398" s="296">
        <v>17.7</v>
      </c>
      <c r="X398" s="296">
        <v>19.71</v>
      </c>
      <c r="Y398" s="296">
        <v>19.57</v>
      </c>
      <c r="Z398" s="296">
        <v>18.18</v>
      </c>
      <c r="AA398" s="296">
        <v>18.194226743617332</v>
      </c>
      <c r="AB398" s="296">
        <v>17.628713684828323</v>
      </c>
      <c r="AC398" s="324">
        <v>15.713438325344807</v>
      </c>
      <c r="AD398" s="296">
        <v>14.897178910300299</v>
      </c>
      <c r="AE398" s="324">
        <v>15.291971045681302</v>
      </c>
      <c r="AF398" s="324">
        <v>15.505372199941306</v>
      </c>
      <c r="AG398" s="324">
        <v>14.866947080113468</v>
      </c>
      <c r="AH398" s="324">
        <v>15.238620757116305</v>
      </c>
      <c r="AI398" s="324">
        <v>14.868725423065635</v>
      </c>
      <c r="AJ398" s="208">
        <f t="shared" si="401"/>
        <v>-2.4273544170848371</v>
      </c>
      <c r="AK398" s="543">
        <f t="shared" si="402"/>
        <v>-2.7099802429096376</v>
      </c>
      <c r="AL398" s="7"/>
      <c r="AM398" s="100"/>
      <c r="AN398" s="96"/>
      <c r="AO398" s="97"/>
      <c r="AP398" s="7"/>
    </row>
    <row r="399" spans="1:42" ht="18" customHeight="1" thickBot="1">
      <c r="A399" s="9" t="str">
        <f t="shared" si="400"/>
        <v>SE_D7200_PRO</v>
      </c>
      <c r="B399" s="320" t="s">
        <v>27</v>
      </c>
      <c r="C399" s="320" t="s">
        <v>56</v>
      </c>
      <c r="D399" s="296">
        <v>5.2860759493670892</v>
      </c>
      <c r="E399" s="296">
        <v>5.2405063291139244</v>
      </c>
      <c r="F399" s="296">
        <v>5.331645569620254</v>
      </c>
      <c r="G399" s="296">
        <v>5.7417721518987346</v>
      </c>
      <c r="H399" s="296">
        <v>6.0539240506329115</v>
      </c>
      <c r="I399" s="296">
        <v>5.8739240506329127</v>
      </c>
      <c r="J399" s="296">
        <v>5.7918987341772157</v>
      </c>
      <c r="K399" s="296">
        <v>5.4</v>
      </c>
      <c r="L399" s="296">
        <v>5.4</v>
      </c>
      <c r="M399" s="296">
        <v>7.4</v>
      </c>
      <c r="N399" s="296">
        <v>7.1623326137693946</v>
      </c>
      <c r="O399" s="296">
        <v>7.0289587114526144</v>
      </c>
      <c r="P399" s="296">
        <v>6.9875988951110317</v>
      </c>
      <c r="Q399" s="296">
        <v>6.6772401094779585</v>
      </c>
      <c r="R399" s="296">
        <v>6.1659984584302991</v>
      </c>
      <c r="S399" s="296">
        <v>6.0654828087570678</v>
      </c>
      <c r="T399" s="296">
        <v>5.97</v>
      </c>
      <c r="U399" s="296">
        <v>6.41</v>
      </c>
      <c r="V399" s="296">
        <v>6.23</v>
      </c>
      <c r="W399" s="296">
        <v>6.37</v>
      </c>
      <c r="X399" s="296">
        <v>6.37</v>
      </c>
      <c r="Y399" s="296">
        <v>5.83</v>
      </c>
      <c r="Z399" s="296">
        <v>6</v>
      </c>
      <c r="AA399" s="296">
        <v>5.17</v>
      </c>
      <c r="AB399" s="296">
        <v>4.8499999999999996</v>
      </c>
      <c r="AC399" s="296">
        <v>4.75</v>
      </c>
      <c r="AD399" s="324">
        <v>4.68</v>
      </c>
      <c r="AE399" s="324">
        <v>4.72</v>
      </c>
      <c r="AF399" s="324">
        <v>4.6399999999999997</v>
      </c>
      <c r="AG399" s="324">
        <v>4.6399999999999997</v>
      </c>
      <c r="AH399" s="324">
        <v>4.74</v>
      </c>
      <c r="AI399" s="324">
        <v>4.74</v>
      </c>
      <c r="AJ399" s="208">
        <f t="shared" si="401"/>
        <v>0</v>
      </c>
      <c r="AK399" s="543">
        <f t="shared" si="402"/>
        <v>-2.0485253387200197</v>
      </c>
      <c r="AL399" s="7"/>
      <c r="AM399" s="100"/>
      <c r="AN399" s="96"/>
      <c r="AO399" s="97"/>
      <c r="AP399" s="7"/>
    </row>
    <row r="400" spans="1:42" ht="18" customHeight="1">
      <c r="A400" s="20"/>
      <c r="B400" s="79" t="s">
        <v>999</v>
      </c>
      <c r="C400" s="34"/>
      <c r="D400" s="34"/>
      <c r="E400" s="34"/>
      <c r="F400" s="34"/>
      <c r="G400" s="34"/>
      <c r="H400" s="34"/>
      <c r="I400" s="34"/>
      <c r="J400" s="34"/>
      <c r="K400" s="34"/>
      <c r="L400" s="34"/>
      <c r="M400" s="34"/>
      <c r="N400" s="33"/>
      <c r="O400" s="33"/>
      <c r="P400" s="33"/>
      <c r="Q400" s="33"/>
      <c r="R400" s="21"/>
      <c r="S400" s="33"/>
      <c r="T400" s="33"/>
      <c r="U400" s="33"/>
      <c r="V400" s="33"/>
      <c r="W400" s="33"/>
      <c r="X400" s="33"/>
      <c r="Y400" s="33"/>
      <c r="Z400" s="33"/>
      <c r="AA400" s="33"/>
      <c r="AB400" s="33"/>
      <c r="AC400" s="33"/>
      <c r="AD400" s="33"/>
      <c r="AE400" s="33"/>
      <c r="AF400" s="33"/>
      <c r="AG400" s="33"/>
      <c r="AH400" s="33"/>
      <c r="AI400" s="33"/>
      <c r="AJ400" s="32"/>
      <c r="AK400" s="20"/>
      <c r="AL400" s="10"/>
    </row>
    <row r="401" spans="1:41" ht="18" customHeight="1">
      <c r="AL401" s="10"/>
    </row>
    <row r="402" spans="1:41" ht="18" customHeight="1">
      <c r="B402" s="59" t="s">
        <v>255</v>
      </c>
      <c r="AA402" s="12"/>
      <c r="AB402" s="12"/>
      <c r="AC402" s="12"/>
      <c r="AD402" s="12"/>
      <c r="AE402" s="12"/>
      <c r="AF402" s="12"/>
      <c r="AG402" s="12"/>
      <c r="AH402" s="12"/>
      <c r="AI402" s="12"/>
      <c r="AL402" s="10"/>
    </row>
    <row r="403" spans="1:41" ht="18" customHeight="1">
      <c r="B403" s="210"/>
      <c r="C403" s="211"/>
      <c r="D403" s="771" t="s">
        <v>255</v>
      </c>
      <c r="E403" s="772"/>
      <c r="F403" s="772"/>
      <c r="G403" s="772"/>
      <c r="H403" s="772"/>
      <c r="I403" s="772"/>
      <c r="J403" s="772"/>
      <c r="K403" s="772"/>
      <c r="L403" s="772"/>
      <c r="M403" s="772"/>
      <c r="N403" s="772"/>
      <c r="O403" s="772"/>
      <c r="P403" s="772"/>
      <c r="Q403" s="772"/>
      <c r="R403" s="772"/>
      <c r="S403" s="772"/>
      <c r="T403" s="772"/>
      <c r="U403" s="772"/>
      <c r="V403" s="772"/>
      <c r="W403" s="772"/>
      <c r="X403" s="772"/>
      <c r="Y403" s="772"/>
      <c r="Z403" s="772"/>
      <c r="AA403" s="772"/>
      <c r="AB403" s="772"/>
      <c r="AC403" s="772"/>
      <c r="AD403" s="772"/>
      <c r="AE403" s="772"/>
      <c r="AF403" s="772"/>
      <c r="AG403" s="772"/>
      <c r="AH403" s="772"/>
      <c r="AI403" s="773"/>
      <c r="AJ403" s="516" t="s">
        <v>58</v>
      </c>
      <c r="AK403" s="525" t="str">
        <f>AK$4</f>
        <v xml:space="preserve">Annual rate of change
</v>
      </c>
      <c r="AL403" s="10"/>
    </row>
    <row r="404" spans="1:41" ht="18" customHeight="1" thickBot="1">
      <c r="B404" s="215"/>
      <c r="C404" s="216"/>
      <c r="D404" s="379">
        <v>1990</v>
      </c>
      <c r="E404" s="203">
        <v>1991</v>
      </c>
      <c r="F404" s="379">
        <v>1992</v>
      </c>
      <c r="G404" s="203">
        <v>1993</v>
      </c>
      <c r="H404" s="379">
        <v>1994</v>
      </c>
      <c r="I404" s="203">
        <v>1995</v>
      </c>
      <c r="J404" s="379">
        <v>1996</v>
      </c>
      <c r="K404" s="203">
        <v>1997</v>
      </c>
      <c r="L404" s="379">
        <v>1998</v>
      </c>
      <c r="M404" s="203">
        <v>1999</v>
      </c>
      <c r="N404" s="379">
        <v>2000</v>
      </c>
      <c r="O404" s="378">
        <v>2001</v>
      </c>
      <c r="P404" s="203">
        <v>2002</v>
      </c>
      <c r="Q404" s="378">
        <v>2003</v>
      </c>
      <c r="R404" s="203">
        <v>2004</v>
      </c>
      <c r="S404" s="378">
        <v>2005</v>
      </c>
      <c r="T404" s="203">
        <v>2006</v>
      </c>
      <c r="U404" s="378">
        <v>2007</v>
      </c>
      <c r="V404" s="203">
        <v>2008</v>
      </c>
      <c r="W404" s="378">
        <v>2009</v>
      </c>
      <c r="X404" s="203">
        <v>2010</v>
      </c>
      <c r="Y404" s="378">
        <v>2011</v>
      </c>
      <c r="Z404" s="203">
        <v>2012</v>
      </c>
      <c r="AA404" s="379">
        <v>2013</v>
      </c>
      <c r="AB404" s="379">
        <v>2014</v>
      </c>
      <c r="AC404" s="379">
        <v>2015</v>
      </c>
      <c r="AD404" s="379">
        <v>2016</v>
      </c>
      <c r="AE404" s="379">
        <v>2017</v>
      </c>
      <c r="AF404" s="379">
        <v>2018</v>
      </c>
      <c r="AG404" s="379">
        <v>2019</v>
      </c>
      <c r="AH404" s="379">
        <v>2020</v>
      </c>
      <c r="AI404" s="379">
        <v>2021</v>
      </c>
      <c r="AJ404" s="214" t="str">
        <f>AJ5</f>
        <v>2021/2020</v>
      </c>
      <c r="AK404" s="519" t="str">
        <f>AK5</f>
        <v>2011-2021</v>
      </c>
      <c r="AL404" s="10"/>
    </row>
    <row r="405" spans="1:41" ht="18" customHeight="1" thickBot="1">
      <c r="B405" s="235" t="s">
        <v>373</v>
      </c>
      <c r="C405" s="235"/>
      <c r="D405" s="327" t="str">
        <f>IF(COUNT(D406:D432)=26,SUM(D406:D432),"N.A.")</f>
        <v>N.A.</v>
      </c>
      <c r="E405" s="327" t="str">
        <f t="shared" ref="E405" si="403">IF(COUNT(E406:E432)=26,SUM(E406:E432),"N.A.")</f>
        <v>N.A.</v>
      </c>
      <c r="F405" s="327" t="str">
        <f t="shared" ref="F405" si="404">IF(COUNT(F406:F432)=26,SUM(F406:F432),"N.A.")</f>
        <v>N.A.</v>
      </c>
      <c r="G405" s="327" t="str">
        <f t="shared" ref="G405" si="405">IF(COUNT(G406:G432)=26,SUM(G406:G432),"N.A.")</f>
        <v>N.A.</v>
      </c>
      <c r="H405" s="327" t="str">
        <f t="shared" ref="H405" si="406">IF(COUNT(H406:H432)=26,SUM(H406:H432),"N.A.")</f>
        <v>N.A.</v>
      </c>
      <c r="I405" s="327">
        <f t="shared" ref="I405" si="407">IF(COUNT(I406:I432)=26,SUM(I406:I432),"N.A.")</f>
        <v>1641.7762862544075</v>
      </c>
      <c r="J405" s="327">
        <f t="shared" ref="J405" si="408">IF(COUNT(J406:J432)=26,SUM(J406:J432),"N.A.")</f>
        <v>1116.7865738457817</v>
      </c>
      <c r="K405" s="327">
        <f t="shared" ref="K405" si="409">IF(COUNT(K406:K432)=26,SUM(K406:K432),"N.A.")</f>
        <v>1180.8580066715012</v>
      </c>
      <c r="L405" s="327">
        <f t="shared" ref="L405" si="410">IF(COUNT(L406:L432)=26,SUM(L406:L432),"N.A.")</f>
        <v>1231.8051606478125</v>
      </c>
      <c r="M405" s="327">
        <f t="shared" ref="M405" si="411">IF(COUNT(M406:M432)=26,SUM(M406:M432),"N.A.")</f>
        <v>1692.0330408025141</v>
      </c>
      <c r="N405" s="327">
        <f t="shared" ref="N405" si="412">IF(COUNT(N406:N432)=26,SUM(N406:N432),"N.A.")</f>
        <v>1619.3148614938364</v>
      </c>
      <c r="O405" s="327">
        <f t="shared" ref="O405" si="413">IF(COUNT(O406:O432)=26,SUM(O406:O432),"N.A.")</f>
        <v>1898.7493790186124</v>
      </c>
      <c r="P405" s="327">
        <f t="shared" ref="P405" si="414">IF(COUNT(P406:P432)=26,SUM(P406:P432),"N.A.")</f>
        <v>1467.7941904761906</v>
      </c>
      <c r="Q405" s="327">
        <f t="shared" ref="Q405" si="415">IF(COUNT(Q406:Q432)=26,SUM(Q406:Q432),"N.A.")</f>
        <v>1582.1580952380955</v>
      </c>
      <c r="R405" s="327">
        <f t="shared" ref="R405" si="416">IF(COUNT(R406:R432)=26,SUM(R406:R432),"N.A.")</f>
        <v>1514.5449999999998</v>
      </c>
      <c r="S405" s="327">
        <f t="shared" ref="S405" si="417">IF(COUNT(S406:S432)=26,SUM(S406:S432),"N.A.")</f>
        <v>1531.2250000000006</v>
      </c>
      <c r="T405" s="327">
        <f t="shared" ref="T405" si="418">IF(COUNT(T406:T432)=26,SUM(T406:T432),"N.A.")</f>
        <v>1546.415</v>
      </c>
      <c r="U405" s="327">
        <f t="shared" ref="U405" si="419">IF(COUNT(U406:U432)=26,SUM(U406:U432),"N.A.")</f>
        <v>1664.9699999999998</v>
      </c>
      <c r="V405" s="327">
        <f t="shared" ref="V405" si="420">IF(COUNT(V406:V432)=26,SUM(V406:V432),"N.A.")</f>
        <v>1621.5000000000002</v>
      </c>
      <c r="W405" s="327">
        <f t="shared" ref="W405" si="421">IF(COUNT(W406:W432)=26,SUM(W406:W432),"N.A.")</f>
        <v>1503.9199999999998</v>
      </c>
      <c r="X405" s="327">
        <f t="shared" ref="X405" si="422">IF(COUNT(X406:X432)=26,SUM(X406:X432),"N.A.")</f>
        <v>1708.2768723221936</v>
      </c>
      <c r="Y405" s="327">
        <f t="shared" ref="Y405" si="423">IF(COUNT(Y406:Y432)=26,SUM(Y406:Y432),"N.A.")</f>
        <v>1683.4710668380462</v>
      </c>
      <c r="Z405" s="327">
        <f t="shared" ref="Z405" si="424">IF(COUNT(Z406:Z432)=26,SUM(Z406:Z432),"N.A.")</f>
        <v>1801.2053170522706</v>
      </c>
      <c r="AA405" s="327">
        <f t="shared" ref="AA405" si="425">IF(COUNT(AA406:AA432)=26,SUM(AA406:AA432),"N.A.")</f>
        <v>1855.9040916880895</v>
      </c>
      <c r="AB405" s="327">
        <f t="shared" ref="AB405" si="426">IF(COUNT(AB406:AB432)=26,SUM(AB406:AB432),"N.A.")</f>
        <v>1785.4038192145642</v>
      </c>
      <c r="AC405" s="327">
        <f t="shared" ref="AC405" si="427">IF(COUNT(AC406:AC432)=26,SUM(AC406:AC432),"N.A.")</f>
        <v>1828.4412043558148</v>
      </c>
      <c r="AD405" s="327">
        <f t="shared" ref="AD405" si="428">IF(COUNT(AD406:AD432)=26,SUM(AD406:AD432),"N.A.")</f>
        <v>1815.5120704222261</v>
      </c>
      <c r="AE405" s="327">
        <f t="shared" ref="AE405" si="429">IF(COUNT(AE406:AE432)=26,SUM(AE406:AE432),"N.A.")</f>
        <v>1909.254149195923</v>
      </c>
      <c r="AF405" s="327">
        <f t="shared" ref="AF405" si="430">IF(COUNT(AF406:AF432)=26,SUM(AF406:AF432),"N.A.")</f>
        <v>1992.8668035455785</v>
      </c>
      <c r="AG405" s="327">
        <f t="shared" ref="AG405" si="431">IF(COUNT(AG406:AG432)=26,SUM(AG406:AG432),"N.A.")</f>
        <v>2099.2970460230135</v>
      </c>
      <c r="AH405" s="327">
        <f t="shared" ref="AH405" si="432">IF(COUNT(AH406:AH432)=26,SUM(AH406:AH432),"N.A.")</f>
        <v>2112.7837605366012</v>
      </c>
      <c r="AI405" s="327">
        <f t="shared" ref="AI405" si="433">IF(COUNT(AI406:AI432)=26,SUM(AI406:AI432),"N.A.")</f>
        <v>2170.3277781382212</v>
      </c>
      <c r="AJ405" s="328">
        <f>+(AI405/AH405-1)*100</f>
        <v>2.7236113168062737</v>
      </c>
      <c r="AK405" s="542">
        <f>100*((POWER(AI405/Y405,1/($AF$5-$V$5)))-1)</f>
        <v>2.5727424457320902</v>
      </c>
      <c r="AL405" s="10"/>
    </row>
    <row r="406" spans="1:41" ht="18" customHeight="1" thickBot="1">
      <c r="A406" s="9" t="str">
        <f>+CONCATENATE(C406,"_D5300_PRO")</f>
        <v>BE_D5300_PRO</v>
      </c>
      <c r="B406" s="320" t="s">
        <v>3</v>
      </c>
      <c r="C406" s="320" t="s">
        <v>30</v>
      </c>
      <c r="D406" s="296">
        <v>3.8</v>
      </c>
      <c r="E406" s="296">
        <v>3.7</v>
      </c>
      <c r="F406" s="296">
        <v>3</v>
      </c>
      <c r="G406" s="296">
        <v>2.9</v>
      </c>
      <c r="H406" s="296">
        <v>1.6</v>
      </c>
      <c r="I406" s="296">
        <v>1.1000000000000001</v>
      </c>
      <c r="J406" s="296">
        <v>1.3</v>
      </c>
      <c r="K406" s="296">
        <v>1.3</v>
      </c>
      <c r="L406" s="296">
        <v>1.3</v>
      </c>
      <c r="M406" s="296">
        <v>0</v>
      </c>
      <c r="N406" s="296">
        <v>0</v>
      </c>
      <c r="O406" s="296">
        <v>0</v>
      </c>
      <c r="P406" s="296">
        <v>0</v>
      </c>
      <c r="Q406" s="296">
        <v>0</v>
      </c>
      <c r="R406" s="296">
        <v>0</v>
      </c>
      <c r="S406" s="296">
        <v>0</v>
      </c>
      <c r="T406" s="296">
        <v>0</v>
      </c>
      <c r="U406" s="296">
        <v>0</v>
      </c>
      <c r="V406" s="296">
        <v>0</v>
      </c>
      <c r="W406" s="296">
        <v>0</v>
      </c>
      <c r="X406" s="296">
        <v>0</v>
      </c>
      <c r="Y406" s="296">
        <v>0</v>
      </c>
      <c r="Z406" s="296">
        <v>0</v>
      </c>
      <c r="AA406" s="296">
        <v>0</v>
      </c>
      <c r="AB406" s="296">
        <v>0</v>
      </c>
      <c r="AC406" s="296">
        <v>0.04</v>
      </c>
      <c r="AD406" s="296">
        <v>0.27</v>
      </c>
      <c r="AE406" s="296">
        <v>-0.11</v>
      </c>
      <c r="AF406" s="296">
        <v>-0.42</v>
      </c>
      <c r="AG406" s="296">
        <v>-0.32</v>
      </c>
      <c r="AH406" s="296">
        <v>-0.81</v>
      </c>
      <c r="AI406" s="296">
        <v>-0.56000000000000005</v>
      </c>
      <c r="AJ406" s="208"/>
      <c r="AK406" s="543"/>
      <c r="AL406" s="10"/>
      <c r="AM406" s="114"/>
      <c r="AN406" s="138"/>
      <c r="AO406" s="97"/>
    </row>
    <row r="407" spans="1:41" ht="18" customHeight="1" thickBot="1">
      <c r="A407" s="9" t="str">
        <f t="shared" ref="A407:A432" si="434">+CONCATENATE(C407,"_D5300_PRO")</f>
        <v>BG_D5300_PRO</v>
      </c>
      <c r="B407" s="320" t="s">
        <v>4</v>
      </c>
      <c r="C407" s="320" t="s">
        <v>31</v>
      </c>
      <c r="D407" s="296" t="s">
        <v>1249</v>
      </c>
      <c r="E407" s="296" t="s">
        <v>1249</v>
      </c>
      <c r="F407" s="296">
        <v>0</v>
      </c>
      <c r="G407" s="296">
        <v>0</v>
      </c>
      <c r="H407" s="296">
        <v>0</v>
      </c>
      <c r="I407" s="296">
        <v>0</v>
      </c>
      <c r="J407" s="296">
        <v>0</v>
      </c>
      <c r="K407" s="296">
        <v>0</v>
      </c>
      <c r="L407" s="296">
        <v>0</v>
      </c>
      <c r="M407" s="296">
        <v>0</v>
      </c>
      <c r="N407" s="296">
        <v>0</v>
      </c>
      <c r="O407" s="296">
        <v>0</v>
      </c>
      <c r="P407" s="296">
        <v>0</v>
      </c>
      <c r="Q407" s="296">
        <v>0</v>
      </c>
      <c r="R407" s="296">
        <v>0</v>
      </c>
      <c r="S407" s="296">
        <v>0</v>
      </c>
      <c r="T407" s="296">
        <v>0</v>
      </c>
      <c r="U407" s="296">
        <v>0</v>
      </c>
      <c r="V407" s="296">
        <v>0</v>
      </c>
      <c r="W407" s="296">
        <v>0</v>
      </c>
      <c r="X407" s="296">
        <v>0</v>
      </c>
      <c r="Y407" s="296">
        <v>0</v>
      </c>
      <c r="Z407" s="296">
        <v>0</v>
      </c>
      <c r="AA407" s="296">
        <v>0</v>
      </c>
      <c r="AB407" s="296">
        <v>0</v>
      </c>
      <c r="AC407" s="324">
        <v>0</v>
      </c>
      <c r="AD407" s="296">
        <v>0</v>
      </c>
      <c r="AE407" s="296">
        <v>0</v>
      </c>
      <c r="AF407" s="296">
        <v>0</v>
      </c>
      <c r="AG407" s="296">
        <v>0</v>
      </c>
      <c r="AH407" s="296">
        <v>0</v>
      </c>
      <c r="AI407" s="296">
        <v>0</v>
      </c>
      <c r="AJ407" s="208"/>
      <c r="AK407" s="543"/>
      <c r="AL407" s="10"/>
      <c r="AM407" s="114"/>
      <c r="AN407" s="138"/>
      <c r="AO407" s="97"/>
    </row>
    <row r="408" spans="1:41" ht="18" customHeight="1" thickBot="1">
      <c r="A408" s="9" t="str">
        <f t="shared" si="434"/>
        <v>CZ_D5300_PRO</v>
      </c>
      <c r="B408" s="320" t="s">
        <v>340</v>
      </c>
      <c r="C408" s="320" t="s">
        <v>32</v>
      </c>
      <c r="D408" s="296" t="s">
        <v>1249</v>
      </c>
      <c r="E408" s="296" t="s">
        <v>1249</v>
      </c>
      <c r="F408" s="296" t="s">
        <v>1249</v>
      </c>
      <c r="G408" s="296">
        <v>13.449746192893395</v>
      </c>
      <c r="H408" s="296">
        <v>0.11208121827411162</v>
      </c>
      <c r="I408" s="296">
        <v>1.6812182741116743</v>
      </c>
      <c r="J408" s="296">
        <v>3.0261928934010141</v>
      </c>
      <c r="K408" s="296">
        <v>4.8194923857868002</v>
      </c>
      <c r="L408" s="296">
        <v>5.4919796954314712</v>
      </c>
      <c r="M408" s="296">
        <v>5.1557360406091357</v>
      </c>
      <c r="N408" s="296">
        <v>9.863147208121827</v>
      </c>
      <c r="O408" s="296">
        <v>15.243045685279187</v>
      </c>
      <c r="P408" s="296">
        <v>22.08</v>
      </c>
      <c r="Q408" s="296">
        <v>23.52</v>
      </c>
      <c r="R408" s="296">
        <v>23.5</v>
      </c>
      <c r="S408" s="296">
        <v>29.3</v>
      </c>
      <c r="T408" s="296">
        <v>34.700000000000003</v>
      </c>
      <c r="U408" s="296">
        <v>49.29</v>
      </c>
      <c r="V408" s="296">
        <v>33.869999999999997</v>
      </c>
      <c r="W408" s="296">
        <v>27.85</v>
      </c>
      <c r="X408" s="296">
        <v>33.24</v>
      </c>
      <c r="Y408" s="296">
        <v>28.92</v>
      </c>
      <c r="Z408" s="296">
        <v>30.003333333333334</v>
      </c>
      <c r="AA408" s="296">
        <v>33.64</v>
      </c>
      <c r="AB408" s="296">
        <v>33.25</v>
      </c>
      <c r="AC408" s="296">
        <v>31.42</v>
      </c>
      <c r="AD408" s="296">
        <v>30.37</v>
      </c>
      <c r="AE408" s="296">
        <v>32.04</v>
      </c>
      <c r="AF408" s="296">
        <v>30.31</v>
      </c>
      <c r="AG408" s="296">
        <v>33.85</v>
      </c>
      <c r="AH408" s="296">
        <v>33.39</v>
      </c>
      <c r="AI408" s="296">
        <v>34.676100595632029</v>
      </c>
      <c r="AJ408" s="208">
        <f t="shared" ref="AJ408:AJ420" si="435">+(AI408/AH408-1)*100</f>
        <v>3.8517538054268607</v>
      </c>
      <c r="AK408" s="543">
        <f t="shared" ref="AK408:AK420" si="436">100*((POWER(AI408/Y408,1/($AF$5-$V$5)))-1)</f>
        <v>1.8317474867617145</v>
      </c>
      <c r="AL408" s="10"/>
      <c r="AM408" s="114"/>
      <c r="AN408" s="138"/>
      <c r="AO408" s="97"/>
    </row>
    <row r="409" spans="1:41" ht="18" customHeight="1" thickBot="1">
      <c r="A409" s="9" t="str">
        <f t="shared" si="434"/>
        <v>DK_D5300_PRO</v>
      </c>
      <c r="B409" s="320" t="s">
        <v>5</v>
      </c>
      <c r="C409" s="320" t="s">
        <v>33</v>
      </c>
      <c r="D409" s="296">
        <v>19</v>
      </c>
      <c r="E409" s="296">
        <v>17</v>
      </c>
      <c r="F409" s="296">
        <v>20</v>
      </c>
      <c r="G409" s="296">
        <v>17</v>
      </c>
      <c r="H409" s="296">
        <v>18</v>
      </c>
      <c r="I409" s="296">
        <v>23</v>
      </c>
      <c r="J409" s="296">
        <v>26</v>
      </c>
      <c r="K409" s="296">
        <v>24</v>
      </c>
      <c r="L409" s="296">
        <v>23</v>
      </c>
      <c r="M409" s="296">
        <v>24</v>
      </c>
      <c r="N409" s="296">
        <v>27</v>
      </c>
      <c r="O409" s="296">
        <v>29</v>
      </c>
      <c r="P409" s="296">
        <v>26.4</v>
      </c>
      <c r="Q409" s="296">
        <v>25.3</v>
      </c>
      <c r="R409" s="296">
        <v>21.9</v>
      </c>
      <c r="S409" s="296">
        <v>23.4</v>
      </c>
      <c r="T409" s="296">
        <v>18.7</v>
      </c>
      <c r="U409" s="296">
        <v>15.9</v>
      </c>
      <c r="V409" s="296">
        <v>21.3</v>
      </c>
      <c r="W409" s="296">
        <v>20.399999999999999</v>
      </c>
      <c r="X409" s="296">
        <v>27.3</v>
      </c>
      <c r="Y409" s="296">
        <v>28.8</v>
      </c>
      <c r="Z409" s="296">
        <v>32.1</v>
      </c>
      <c r="AA409" s="296">
        <v>34.6</v>
      </c>
      <c r="AB409" s="296">
        <v>32.9</v>
      </c>
      <c r="AC409" s="296">
        <v>31.6</v>
      </c>
      <c r="AD409" s="296">
        <v>29</v>
      </c>
      <c r="AE409" s="296">
        <v>30.524532710280372</v>
      </c>
      <c r="AF409" s="296">
        <v>39</v>
      </c>
      <c r="AG409" s="296">
        <v>65</v>
      </c>
      <c r="AH409" s="296">
        <v>80.5</v>
      </c>
      <c r="AI409" s="296">
        <v>83.8</v>
      </c>
      <c r="AJ409" s="208">
        <f t="shared" si="435"/>
        <v>4.0993788819875698</v>
      </c>
      <c r="AK409" s="543">
        <f t="shared" si="436"/>
        <v>11.271810138737482</v>
      </c>
      <c r="AL409" s="10"/>
      <c r="AM409" s="114"/>
      <c r="AN409" s="138"/>
      <c r="AO409" s="138"/>
    </row>
    <row r="410" spans="1:41" ht="18" customHeight="1" thickBot="1">
      <c r="A410" s="9" t="str">
        <f t="shared" si="434"/>
        <v>DE_D5300_PRO</v>
      </c>
      <c r="B410" s="320" t="s">
        <v>28</v>
      </c>
      <c r="C410" s="320" t="s">
        <v>34</v>
      </c>
      <c r="D410" s="296">
        <v>141.30000000000001</v>
      </c>
      <c r="E410" s="296">
        <v>146.9</v>
      </c>
      <c r="F410" s="296">
        <v>157.4</v>
      </c>
      <c r="G410" s="296">
        <v>158.1</v>
      </c>
      <c r="H410" s="296">
        <v>146.30000000000001</v>
      </c>
      <c r="I410" s="296">
        <v>154</v>
      </c>
      <c r="J410" s="296">
        <v>184.7</v>
      </c>
      <c r="K410" s="296">
        <v>199.2</v>
      </c>
      <c r="L410" s="296">
        <v>202.71</v>
      </c>
      <c r="M410" s="296">
        <v>196.08</v>
      </c>
      <c r="N410" s="296">
        <v>227.66</v>
      </c>
      <c r="O410" s="296">
        <v>235.75</v>
      </c>
      <c r="P410" s="296">
        <v>249.06</v>
      </c>
      <c r="Q410" s="296">
        <v>275.72000000000003</v>
      </c>
      <c r="R410" s="296">
        <v>294.01</v>
      </c>
      <c r="S410" s="296">
        <v>355.55</v>
      </c>
      <c r="T410" s="296">
        <v>344.46</v>
      </c>
      <c r="U410" s="296">
        <v>357.73</v>
      </c>
      <c r="V410" s="296">
        <v>361.56</v>
      </c>
      <c r="W410" s="296">
        <v>340.54</v>
      </c>
      <c r="X410" s="296">
        <v>370.28</v>
      </c>
      <c r="Y410" s="296">
        <v>371.48</v>
      </c>
      <c r="Z410" s="296">
        <v>371.73</v>
      </c>
      <c r="AA410" s="321">
        <v>348.54</v>
      </c>
      <c r="AB410" s="296">
        <v>387.51</v>
      </c>
      <c r="AC410" s="296">
        <v>400.46</v>
      </c>
      <c r="AD410" s="296">
        <v>359.7</v>
      </c>
      <c r="AE410" s="296">
        <v>345.17</v>
      </c>
      <c r="AF410" s="296">
        <v>315.74</v>
      </c>
      <c r="AG410" s="296">
        <v>310.17</v>
      </c>
      <c r="AH410" s="296">
        <v>317.2</v>
      </c>
      <c r="AI410" s="296">
        <v>369.73</v>
      </c>
      <c r="AJ410" s="208">
        <f t="shared" si="435"/>
        <v>16.560529634300124</v>
      </c>
      <c r="AK410" s="543">
        <f t="shared" si="436"/>
        <v>-4.7209026846584123E-2</v>
      </c>
      <c r="AL410" s="10"/>
      <c r="AM410" s="114"/>
      <c r="AN410" s="139"/>
      <c r="AO410" s="99"/>
    </row>
    <row r="411" spans="1:41" ht="18" customHeight="1" thickBot="1">
      <c r="A411" s="9" t="str">
        <f t="shared" si="434"/>
        <v>EE_D5300_PRO</v>
      </c>
      <c r="B411" s="320" t="s">
        <v>6</v>
      </c>
      <c r="C411" s="320" t="s">
        <v>35</v>
      </c>
      <c r="D411" s="296">
        <v>0.2</v>
      </c>
      <c r="E411" s="296">
        <v>0.2</v>
      </c>
      <c r="F411" s="296">
        <v>0.2</v>
      </c>
      <c r="G411" s="296">
        <v>0.2</v>
      </c>
      <c r="H411" s="296">
        <v>0.2</v>
      </c>
      <c r="I411" s="296">
        <v>0.2</v>
      </c>
      <c r="J411" s="296">
        <v>0.2</v>
      </c>
      <c r="K411" s="296">
        <v>0.2</v>
      </c>
      <c r="L411" s="296">
        <v>0.2</v>
      </c>
      <c r="M411" s="296">
        <v>0.2</v>
      </c>
      <c r="N411" s="296">
        <v>0.2</v>
      </c>
      <c r="O411" s="296">
        <v>0.3</v>
      </c>
      <c r="P411" s="296">
        <v>1.4</v>
      </c>
      <c r="Q411" s="296">
        <v>1.4</v>
      </c>
      <c r="R411" s="296">
        <v>1.4</v>
      </c>
      <c r="S411" s="296">
        <v>3.5999999999999996</v>
      </c>
      <c r="T411" s="296">
        <v>5.8</v>
      </c>
      <c r="U411" s="296">
        <v>5</v>
      </c>
      <c r="V411" s="296">
        <v>6.1099999999999994</v>
      </c>
      <c r="W411" s="296">
        <v>7.22</v>
      </c>
      <c r="X411" s="296">
        <v>5.6</v>
      </c>
      <c r="Y411" s="296">
        <v>5.6</v>
      </c>
      <c r="Z411" s="296">
        <v>5.6</v>
      </c>
      <c r="AA411" s="296">
        <v>5.6</v>
      </c>
      <c r="AB411" s="296">
        <v>5.6</v>
      </c>
      <c r="AC411" s="296">
        <v>5.6</v>
      </c>
      <c r="AD411" s="296">
        <v>5.6</v>
      </c>
      <c r="AE411" s="324">
        <v>5.6</v>
      </c>
      <c r="AF411" s="324">
        <v>5.6</v>
      </c>
      <c r="AG411" s="324">
        <v>5.6</v>
      </c>
      <c r="AH411" s="324">
        <v>5.6</v>
      </c>
      <c r="AI411" s="324">
        <v>5.6</v>
      </c>
      <c r="AJ411" s="208">
        <f t="shared" si="435"/>
        <v>0</v>
      </c>
      <c r="AK411" s="543">
        <f t="shared" si="436"/>
        <v>0</v>
      </c>
      <c r="AL411" s="10"/>
      <c r="AM411" s="114"/>
      <c r="AN411" s="138"/>
      <c r="AO411" s="97"/>
    </row>
    <row r="412" spans="1:41" ht="18" customHeight="1" thickBot="1">
      <c r="A412" s="9" t="str">
        <f t="shared" si="434"/>
        <v>IE_D5300_PRO</v>
      </c>
      <c r="B412" s="320" t="s">
        <v>7</v>
      </c>
      <c r="C412" s="320" t="s">
        <v>36</v>
      </c>
      <c r="D412" s="296">
        <v>33</v>
      </c>
      <c r="E412" s="296">
        <v>33</v>
      </c>
      <c r="F412" s="296">
        <v>52.5</v>
      </c>
      <c r="G412" s="296">
        <v>47.5</v>
      </c>
      <c r="H412" s="296">
        <v>35.200000000000003</v>
      </c>
      <c r="I412" s="296">
        <v>35.200000000000003</v>
      </c>
      <c r="J412" s="296">
        <v>35.200000000000003</v>
      </c>
      <c r="K412" s="296">
        <v>35.200000000000003</v>
      </c>
      <c r="L412" s="296">
        <v>35.200000000000003</v>
      </c>
      <c r="M412" s="296">
        <v>35.200000000000003</v>
      </c>
      <c r="N412" s="296">
        <v>35.200000000000003</v>
      </c>
      <c r="O412" s="296">
        <v>35.200000000000003</v>
      </c>
      <c r="P412" s="296">
        <v>35.200000000000003</v>
      </c>
      <c r="Q412" s="296">
        <v>35.200000000000003</v>
      </c>
      <c r="R412" s="296">
        <v>35.200000000000003</v>
      </c>
      <c r="S412" s="296">
        <v>35.200000000000003</v>
      </c>
      <c r="T412" s="296">
        <v>35.200000000000003</v>
      </c>
      <c r="U412" s="296">
        <v>101.22</v>
      </c>
      <c r="V412" s="296">
        <v>86.58</v>
      </c>
      <c r="W412" s="296">
        <v>35.200000000000003</v>
      </c>
      <c r="X412" s="296">
        <v>100.46</v>
      </c>
      <c r="Y412" s="296">
        <v>100.46</v>
      </c>
      <c r="Z412" s="296">
        <v>110.79</v>
      </c>
      <c r="AA412" s="296">
        <v>110.79</v>
      </c>
      <c r="AB412" s="324">
        <v>114.19612582056892</v>
      </c>
      <c r="AC412" s="324">
        <v>125.5175547045952</v>
      </c>
      <c r="AD412" s="324">
        <v>210.7</v>
      </c>
      <c r="AE412" s="296">
        <v>225.7</v>
      </c>
      <c r="AF412" s="296">
        <v>231.2</v>
      </c>
      <c r="AG412" s="296">
        <v>268</v>
      </c>
      <c r="AH412" s="296">
        <v>258.5</v>
      </c>
      <c r="AI412" s="296">
        <v>258</v>
      </c>
      <c r="AJ412" s="208">
        <f t="shared" si="435"/>
        <v>-0.19342359767892114</v>
      </c>
      <c r="AK412" s="543">
        <f t="shared" si="436"/>
        <v>9.891133541990893</v>
      </c>
      <c r="AL412" s="10"/>
      <c r="AM412" s="114"/>
      <c r="AN412" s="99"/>
      <c r="AO412" s="99"/>
    </row>
    <row r="413" spans="1:41" ht="18" customHeight="1" thickBot="1">
      <c r="A413" s="9" t="str">
        <f t="shared" si="434"/>
        <v>EL_D5300_PRO</v>
      </c>
      <c r="B413" s="320" t="s">
        <v>8</v>
      </c>
      <c r="C413" s="320" t="s">
        <v>37</v>
      </c>
      <c r="D413" s="296">
        <v>0</v>
      </c>
      <c r="E413" s="296">
        <v>0</v>
      </c>
      <c r="F413" s="296">
        <v>0</v>
      </c>
      <c r="G413" s="296">
        <v>0</v>
      </c>
      <c r="H413" s="296">
        <v>0</v>
      </c>
      <c r="I413" s="296">
        <v>0</v>
      </c>
      <c r="J413" s="296">
        <v>0</v>
      </c>
      <c r="K413" s="296">
        <v>0</v>
      </c>
      <c r="L413" s="296">
        <v>0</v>
      </c>
      <c r="M413" s="296">
        <v>0</v>
      </c>
      <c r="N413" s="296">
        <v>0</v>
      </c>
      <c r="O413" s="296">
        <v>0</v>
      </c>
      <c r="P413" s="296">
        <v>0</v>
      </c>
      <c r="Q413" s="296">
        <v>0</v>
      </c>
      <c r="R413" s="296">
        <v>0</v>
      </c>
      <c r="S413" s="296">
        <v>0</v>
      </c>
      <c r="T413" s="296">
        <v>0</v>
      </c>
      <c r="U413" s="296">
        <v>0</v>
      </c>
      <c r="V413" s="296">
        <v>0</v>
      </c>
      <c r="W413" s="296">
        <v>0</v>
      </c>
      <c r="X413" s="296">
        <v>0</v>
      </c>
      <c r="Y413" s="296">
        <v>0</v>
      </c>
      <c r="Z413" s="296">
        <v>0</v>
      </c>
      <c r="AA413" s="296">
        <v>0</v>
      </c>
      <c r="AB413" s="296">
        <v>0</v>
      </c>
      <c r="AC413" s="296">
        <v>0</v>
      </c>
      <c r="AD413" s="296">
        <v>0</v>
      </c>
      <c r="AE413" s="296">
        <v>0</v>
      </c>
      <c r="AF413" s="296">
        <v>0</v>
      </c>
      <c r="AG413" s="296">
        <v>0</v>
      </c>
      <c r="AH413" s="296">
        <v>0</v>
      </c>
      <c r="AI413" s="296">
        <v>0</v>
      </c>
      <c r="AJ413" s="208"/>
      <c r="AK413" s="543"/>
      <c r="AL413" s="10"/>
      <c r="AM413" s="114"/>
      <c r="AN413" s="138"/>
      <c r="AO413" s="97"/>
    </row>
    <row r="414" spans="1:41" ht="18" customHeight="1" thickBot="1">
      <c r="A414" s="9" t="str">
        <f t="shared" si="434"/>
        <v>ES_D5300_PRO</v>
      </c>
      <c r="B414" s="320" t="s">
        <v>9</v>
      </c>
      <c r="C414" s="320" t="s">
        <v>38</v>
      </c>
      <c r="D414" s="296">
        <v>0</v>
      </c>
      <c r="E414" s="296">
        <v>0</v>
      </c>
      <c r="F414" s="296">
        <v>0</v>
      </c>
      <c r="G414" s="296">
        <v>0</v>
      </c>
      <c r="H414" s="296">
        <v>0</v>
      </c>
      <c r="I414" s="296">
        <v>2</v>
      </c>
      <c r="J414" s="296">
        <v>3</v>
      </c>
      <c r="K414" s="296">
        <v>4.3</v>
      </c>
      <c r="L414" s="296">
        <v>10.199999999999999</v>
      </c>
      <c r="M414" s="296">
        <v>16.7</v>
      </c>
      <c r="N414" s="296">
        <v>9.94</v>
      </c>
      <c r="O414" s="296">
        <v>7.88</v>
      </c>
      <c r="P414" s="296">
        <v>14.02</v>
      </c>
      <c r="Q414" s="296">
        <v>15.05</v>
      </c>
      <c r="R414" s="296">
        <v>8.4</v>
      </c>
      <c r="S414" s="296">
        <v>11.58</v>
      </c>
      <c r="T414" s="296">
        <v>12.4</v>
      </c>
      <c r="U414" s="296">
        <v>13.32</v>
      </c>
      <c r="V414" s="296">
        <v>14.5</v>
      </c>
      <c r="W414" s="296">
        <v>17.2</v>
      </c>
      <c r="X414" s="296">
        <v>26.6</v>
      </c>
      <c r="Y414" s="324">
        <v>34.700000000000003</v>
      </c>
      <c r="Z414" s="324">
        <v>25.36</v>
      </c>
      <c r="AA414" s="324">
        <v>27.5</v>
      </c>
      <c r="AB414" s="324">
        <v>32.22</v>
      </c>
      <c r="AC414" s="296">
        <v>32.185995778495155</v>
      </c>
      <c r="AD414" s="296">
        <v>41.12710578594487</v>
      </c>
      <c r="AE414" s="324">
        <v>40.106979140799595</v>
      </c>
      <c r="AF414" s="324">
        <v>35.7704407747703</v>
      </c>
      <c r="AG414" s="324">
        <v>32.03</v>
      </c>
      <c r="AH414" s="324">
        <v>25.89</v>
      </c>
      <c r="AI414" s="324">
        <v>26.26</v>
      </c>
      <c r="AJ414" s="208">
        <f t="shared" si="435"/>
        <v>1.4291232135959842</v>
      </c>
      <c r="AK414" s="543">
        <f t="shared" si="436"/>
        <v>-2.7484516041262896</v>
      </c>
      <c r="AL414" s="10"/>
      <c r="AM414" s="114"/>
      <c r="AN414" s="99"/>
      <c r="AO414" s="99"/>
    </row>
    <row r="415" spans="1:41" ht="18" customHeight="1" thickBot="1">
      <c r="A415" s="9" t="str">
        <f t="shared" si="434"/>
        <v>FR_D5300_PRO</v>
      </c>
      <c r="B415" s="320" t="s">
        <v>10</v>
      </c>
      <c r="C415" s="320" t="s">
        <v>39</v>
      </c>
      <c r="D415" s="296">
        <v>416</v>
      </c>
      <c r="E415" s="296">
        <v>444</v>
      </c>
      <c r="F415" s="296">
        <v>474</v>
      </c>
      <c r="G415" s="296">
        <v>479</v>
      </c>
      <c r="H415" s="296">
        <v>497</v>
      </c>
      <c r="I415" s="296">
        <v>540.30999999999995</v>
      </c>
      <c r="J415" s="296">
        <v>517.27</v>
      </c>
      <c r="K415" s="296">
        <v>504</v>
      </c>
      <c r="L415" s="296">
        <v>557</v>
      </c>
      <c r="M415" s="296">
        <v>593</v>
      </c>
      <c r="N415" s="296">
        <v>605.9</v>
      </c>
      <c r="O415" s="296">
        <v>650.86</v>
      </c>
      <c r="P415" s="296">
        <v>628.69000000000005</v>
      </c>
      <c r="Q415" s="296">
        <v>623.46</v>
      </c>
      <c r="R415" s="296">
        <v>612.21</v>
      </c>
      <c r="S415" s="296">
        <v>613.77</v>
      </c>
      <c r="T415" s="296">
        <v>619.78</v>
      </c>
      <c r="U415" s="296">
        <v>642.29999999999995</v>
      </c>
      <c r="V415" s="296">
        <v>642.52</v>
      </c>
      <c r="W415" s="296">
        <v>618.36</v>
      </c>
      <c r="X415" s="296">
        <v>637.62</v>
      </c>
      <c r="Y415" s="296">
        <v>635.34</v>
      </c>
      <c r="Z415" s="296">
        <v>600.97</v>
      </c>
      <c r="AA415" s="296">
        <v>629.9</v>
      </c>
      <c r="AB415" s="296">
        <v>562.46</v>
      </c>
      <c r="AC415" s="296">
        <v>552.76</v>
      </c>
      <c r="AD415" s="296">
        <v>540.46</v>
      </c>
      <c r="AE415" s="296">
        <v>565.85</v>
      </c>
      <c r="AF415" s="296">
        <v>544.29999999999995</v>
      </c>
      <c r="AG415" s="296">
        <v>527.96</v>
      </c>
      <c r="AH415" s="296">
        <v>510.60904559998744</v>
      </c>
      <c r="AI415" s="296">
        <v>514.7616241350504</v>
      </c>
      <c r="AJ415" s="208">
        <f t="shared" si="435"/>
        <v>0.8132598846116279</v>
      </c>
      <c r="AK415" s="543">
        <f t="shared" si="436"/>
        <v>-2.0825722137554736</v>
      </c>
      <c r="AL415" s="10"/>
      <c r="AM415" s="114"/>
      <c r="AN415" s="138"/>
      <c r="AO415" s="97"/>
    </row>
    <row r="416" spans="1:41" ht="18" customHeight="1" thickBot="1">
      <c r="A416" s="9" t="str">
        <f t="shared" si="434"/>
        <v>HR_D5300_PRO</v>
      </c>
      <c r="B416" s="320" t="s">
        <v>11</v>
      </c>
      <c r="C416" s="320" t="s">
        <v>40</v>
      </c>
      <c r="D416" s="296" t="s">
        <v>1249</v>
      </c>
      <c r="E416" s="296" t="s">
        <v>1249</v>
      </c>
      <c r="F416" s="296">
        <v>2.3695238095238094</v>
      </c>
      <c r="G416" s="296">
        <v>2.3695238095238094</v>
      </c>
      <c r="H416" s="296">
        <v>2.6657142857142855</v>
      </c>
      <c r="I416" s="296">
        <v>2.6657142857142855</v>
      </c>
      <c r="J416" s="296">
        <v>2.8138095238095233</v>
      </c>
      <c r="K416" s="296">
        <v>3.1099999999999994</v>
      </c>
      <c r="L416" s="296">
        <v>2.8138095238095233</v>
      </c>
      <c r="M416" s="296">
        <v>2.8138095238095233</v>
      </c>
      <c r="N416" s="296">
        <v>3.2580952380952382</v>
      </c>
      <c r="O416" s="296">
        <v>3.4061904761904755</v>
      </c>
      <c r="P416" s="296">
        <v>3.4061904761904755</v>
      </c>
      <c r="Q416" s="296">
        <v>3.2580952380952382</v>
      </c>
      <c r="R416" s="296">
        <v>3.11</v>
      </c>
      <c r="S416" s="296">
        <v>3.15</v>
      </c>
      <c r="T416" s="296">
        <v>2.68</v>
      </c>
      <c r="U416" s="296">
        <v>3.61</v>
      </c>
      <c r="V416" s="296">
        <v>4</v>
      </c>
      <c r="W416" s="296">
        <v>4.54</v>
      </c>
      <c r="X416" s="296">
        <v>3.5868723221936594</v>
      </c>
      <c r="Y416" s="296">
        <v>4.0410668380462731</v>
      </c>
      <c r="Z416" s="296">
        <v>3.5119837189374472</v>
      </c>
      <c r="AA416" s="296">
        <v>4.7140916880891188</v>
      </c>
      <c r="AB416" s="296">
        <v>7.0881576692373622</v>
      </c>
      <c r="AC416" s="324">
        <v>8.7901713796058285</v>
      </c>
      <c r="AD416" s="324">
        <v>9.3397206471608207</v>
      </c>
      <c r="AE416" s="324">
        <v>9.0283093955463247</v>
      </c>
      <c r="AF416" s="324">
        <v>8.0652897266880501</v>
      </c>
      <c r="AG416" s="324">
        <v>8.7509178604947557</v>
      </c>
      <c r="AH416" s="324">
        <v>8.2092192967619759</v>
      </c>
      <c r="AI416" s="324">
        <v>8.2092192967619759</v>
      </c>
      <c r="AJ416" s="208">
        <f t="shared" si="435"/>
        <v>0</v>
      </c>
      <c r="AK416" s="543">
        <f t="shared" si="436"/>
        <v>7.3446940127159577</v>
      </c>
      <c r="AL416" s="10"/>
      <c r="AM416" s="114"/>
      <c r="AN416" s="138"/>
      <c r="AO416" s="99"/>
    </row>
    <row r="417" spans="1:41" ht="18" customHeight="1" thickBot="1">
      <c r="A417" s="9" t="str">
        <f t="shared" si="434"/>
        <v>IT_D5300_PRO</v>
      </c>
      <c r="B417" s="320" t="s">
        <v>12</v>
      </c>
      <c r="C417" s="320" t="s">
        <v>41</v>
      </c>
      <c r="D417" s="296">
        <v>23.4</v>
      </c>
      <c r="E417" s="296">
        <v>3.9</v>
      </c>
      <c r="F417" s="296">
        <v>4.2</v>
      </c>
      <c r="G417" s="296">
        <v>3.6</v>
      </c>
      <c r="H417" s="296">
        <v>5.2</v>
      </c>
      <c r="I417" s="296">
        <v>3.2</v>
      </c>
      <c r="J417" s="296">
        <v>10.9</v>
      </c>
      <c r="K417" s="296">
        <v>89</v>
      </c>
      <c r="L417" s="296">
        <v>45</v>
      </c>
      <c r="M417" s="296">
        <v>29.86</v>
      </c>
      <c r="N417" s="296">
        <v>348</v>
      </c>
      <c r="O417" s="296">
        <v>583.86</v>
      </c>
      <c r="P417" s="296">
        <v>64.650000000000006</v>
      </c>
      <c r="Q417" s="296">
        <v>146.80000000000001</v>
      </c>
      <c r="R417" s="296">
        <v>155.61500000000001</v>
      </c>
      <c r="S417" s="296">
        <v>164.43</v>
      </c>
      <c r="T417" s="296">
        <v>144.80000000000001</v>
      </c>
      <c r="U417" s="296">
        <v>125.17</v>
      </c>
      <c r="V417" s="296">
        <v>128.72</v>
      </c>
      <c r="W417" s="296">
        <v>114.76</v>
      </c>
      <c r="X417" s="296">
        <v>120.64</v>
      </c>
      <c r="Y417" s="296">
        <v>106.85</v>
      </c>
      <c r="Z417" s="296">
        <v>204.86</v>
      </c>
      <c r="AA417" s="296">
        <v>198.17</v>
      </c>
      <c r="AB417" s="296">
        <v>190.85</v>
      </c>
      <c r="AC417" s="296">
        <v>214.68</v>
      </c>
      <c r="AD417" s="296">
        <v>194.08</v>
      </c>
      <c r="AE417" s="296">
        <v>210.41</v>
      </c>
      <c r="AF417" s="296">
        <v>223.43</v>
      </c>
      <c r="AG417" s="296">
        <v>250.82</v>
      </c>
      <c r="AH417" s="296">
        <v>239.53</v>
      </c>
      <c r="AI417" s="296">
        <v>243.56</v>
      </c>
      <c r="AJ417" s="208">
        <f t="shared" si="435"/>
        <v>1.6824614870788679</v>
      </c>
      <c r="AK417" s="543">
        <f t="shared" si="436"/>
        <v>8.5883274507151377</v>
      </c>
      <c r="AL417" s="10"/>
      <c r="AM417" s="114"/>
      <c r="AN417" s="139"/>
      <c r="AO417" s="99"/>
    </row>
    <row r="418" spans="1:41" ht="18" customHeight="1" thickBot="1">
      <c r="A418" s="9" t="str">
        <f t="shared" si="434"/>
        <v>CY_D5300_PRO</v>
      </c>
      <c r="B418" s="320" t="s">
        <v>13</v>
      </c>
      <c r="C418" s="320" t="s">
        <v>42</v>
      </c>
      <c r="D418" s="296" t="s">
        <v>1249</v>
      </c>
      <c r="E418" s="296" t="s">
        <v>1249</v>
      </c>
      <c r="F418" s="296">
        <v>0</v>
      </c>
      <c r="G418" s="296">
        <v>0</v>
      </c>
      <c r="H418" s="296">
        <v>0</v>
      </c>
      <c r="I418" s="296">
        <v>0</v>
      </c>
      <c r="J418" s="296">
        <v>0</v>
      </c>
      <c r="K418" s="296">
        <v>0</v>
      </c>
      <c r="L418" s="296">
        <v>0</v>
      </c>
      <c r="M418" s="296">
        <v>0</v>
      </c>
      <c r="N418" s="296">
        <v>0</v>
      </c>
      <c r="O418" s="296">
        <v>0</v>
      </c>
      <c r="P418" s="296">
        <v>0</v>
      </c>
      <c r="Q418" s="296">
        <v>0</v>
      </c>
      <c r="R418" s="296">
        <v>0</v>
      </c>
      <c r="S418" s="296">
        <v>0</v>
      </c>
      <c r="T418" s="296">
        <v>0</v>
      </c>
      <c r="U418" s="296">
        <v>0</v>
      </c>
      <c r="V418" s="296">
        <v>0</v>
      </c>
      <c r="W418" s="296">
        <v>0</v>
      </c>
      <c r="X418" s="296">
        <v>0</v>
      </c>
      <c r="Y418" s="296">
        <v>0</v>
      </c>
      <c r="Z418" s="296">
        <v>0</v>
      </c>
      <c r="AA418" s="296">
        <v>0</v>
      </c>
      <c r="AB418" s="296">
        <v>0</v>
      </c>
      <c r="AC418" s="296">
        <v>0</v>
      </c>
      <c r="AD418" s="296">
        <v>0</v>
      </c>
      <c r="AE418" s="296">
        <v>0</v>
      </c>
      <c r="AF418" s="296">
        <v>0</v>
      </c>
      <c r="AG418" s="296">
        <v>0</v>
      </c>
      <c r="AH418" s="296">
        <v>0</v>
      </c>
      <c r="AI418" s="296">
        <v>0</v>
      </c>
      <c r="AJ418" s="208"/>
      <c r="AK418" s="543"/>
      <c r="AL418" s="10"/>
      <c r="AM418" s="114"/>
      <c r="AN418" s="138"/>
      <c r="AO418" s="97"/>
    </row>
    <row r="419" spans="1:41" ht="18" customHeight="1" thickBot="1">
      <c r="A419" s="9" t="str">
        <f t="shared" si="434"/>
        <v>LV_D5300_PRO</v>
      </c>
      <c r="B419" s="320" t="s">
        <v>14</v>
      </c>
      <c r="C419" s="320" t="s">
        <v>43</v>
      </c>
      <c r="D419" s="296">
        <v>0.14000000000000001</v>
      </c>
      <c r="E419" s="296">
        <v>0.14000000000000001</v>
      </c>
      <c r="F419" s="296">
        <v>0.14000000000000001</v>
      </c>
      <c r="G419" s="296">
        <v>0.14000000000000001</v>
      </c>
      <c r="H419" s="296">
        <v>0.14000000000000001</v>
      </c>
      <c r="I419" s="296">
        <v>0.14000000000000001</v>
      </c>
      <c r="J419" s="296">
        <v>0.14000000000000001</v>
      </c>
      <c r="K419" s="296">
        <v>0.14000000000000001</v>
      </c>
      <c r="L419" s="296">
        <v>0.14000000000000001</v>
      </c>
      <c r="M419" s="296">
        <v>0.14000000000000001</v>
      </c>
      <c r="N419" s="296">
        <v>0.14000000000000001</v>
      </c>
      <c r="O419" s="296">
        <v>0.14000000000000001</v>
      </c>
      <c r="P419" s="296">
        <v>0.14000000000000001</v>
      </c>
      <c r="Q419" s="296">
        <v>0.14000000000000001</v>
      </c>
      <c r="R419" s="296">
        <v>0.14000000000000001</v>
      </c>
      <c r="S419" s="296">
        <v>0.14000000000000001</v>
      </c>
      <c r="T419" s="296">
        <v>0</v>
      </c>
      <c r="U419" s="296">
        <v>0</v>
      </c>
      <c r="V419" s="296">
        <v>0</v>
      </c>
      <c r="W419" s="296">
        <v>0</v>
      </c>
      <c r="X419" s="296">
        <v>0</v>
      </c>
      <c r="Y419" s="296">
        <v>0</v>
      </c>
      <c r="Z419" s="296">
        <v>0</v>
      </c>
      <c r="AA419" s="296">
        <v>0</v>
      </c>
      <c r="AB419" s="296">
        <v>0</v>
      </c>
      <c r="AC419" s="324">
        <v>0</v>
      </c>
      <c r="AD419" s="324">
        <v>0</v>
      </c>
      <c r="AE419" s="296">
        <v>0</v>
      </c>
      <c r="AF419" s="296">
        <v>0</v>
      </c>
      <c r="AG419" s="296">
        <v>0</v>
      </c>
      <c r="AH419" s="296">
        <v>0</v>
      </c>
      <c r="AI419" s="296">
        <v>0</v>
      </c>
      <c r="AJ419" s="208"/>
      <c r="AK419" s="543"/>
      <c r="AL419" s="10"/>
      <c r="AM419" s="114"/>
      <c r="AN419" s="138"/>
      <c r="AO419" s="97"/>
    </row>
    <row r="420" spans="1:41" ht="18" customHeight="1" thickBot="1">
      <c r="A420" s="9" t="str">
        <f t="shared" si="434"/>
        <v>LT_D5300_PRO</v>
      </c>
      <c r="B420" s="320" t="s">
        <v>15</v>
      </c>
      <c r="C420" s="320" t="s">
        <v>44</v>
      </c>
      <c r="D420" s="296">
        <v>0</v>
      </c>
      <c r="E420" s="296">
        <v>0</v>
      </c>
      <c r="F420" s="296">
        <v>0.77500000000000002</v>
      </c>
      <c r="G420" s="296">
        <v>0.66428571428571426</v>
      </c>
      <c r="H420" s="296">
        <v>0.77500000000000002</v>
      </c>
      <c r="I420" s="296">
        <v>0.66428571428571426</v>
      </c>
      <c r="J420" s="296">
        <v>0.88571428571428579</v>
      </c>
      <c r="K420" s="296">
        <v>1.1071428571428572</v>
      </c>
      <c r="L420" s="296">
        <v>3.1</v>
      </c>
      <c r="M420" s="296">
        <v>3.9</v>
      </c>
      <c r="N420" s="296">
        <v>5.9</v>
      </c>
      <c r="O420" s="296">
        <v>7.8</v>
      </c>
      <c r="P420" s="296">
        <v>7.7</v>
      </c>
      <c r="Q420" s="296">
        <v>9.9</v>
      </c>
      <c r="R420" s="296">
        <v>13.16</v>
      </c>
      <c r="S420" s="296">
        <v>17.66</v>
      </c>
      <c r="T420" s="296">
        <v>23.56</v>
      </c>
      <c r="U420" s="296">
        <v>22.3</v>
      </c>
      <c r="V420" s="296">
        <v>22.43</v>
      </c>
      <c r="W420" s="296">
        <v>16.38</v>
      </c>
      <c r="X420" s="296">
        <v>20.190000000000001</v>
      </c>
      <c r="Y420" s="296">
        <v>24.95</v>
      </c>
      <c r="Z420" s="296">
        <v>25.99</v>
      </c>
      <c r="AA420" s="296">
        <v>23.56</v>
      </c>
      <c r="AB420" s="296">
        <v>19.89</v>
      </c>
      <c r="AC420" s="324">
        <v>21.12</v>
      </c>
      <c r="AD420" s="296">
        <v>19.46</v>
      </c>
      <c r="AE420" s="296">
        <v>21.76</v>
      </c>
      <c r="AF420" s="296">
        <v>25.98</v>
      </c>
      <c r="AG420" s="296">
        <v>32.6</v>
      </c>
      <c r="AH420" s="296">
        <v>34.75</v>
      </c>
      <c r="AI420" s="296">
        <v>37.119999999999997</v>
      </c>
      <c r="AJ420" s="208">
        <f t="shared" si="435"/>
        <v>6.8201438848920715</v>
      </c>
      <c r="AK420" s="543">
        <f t="shared" si="436"/>
        <v>4.0527929185007139</v>
      </c>
      <c r="AL420" s="10"/>
      <c r="AM420" s="114"/>
      <c r="AN420" s="99"/>
      <c r="AO420" s="99"/>
    </row>
    <row r="421" spans="1:41" ht="18" customHeight="1" thickBot="1">
      <c r="A421" s="9" t="str">
        <f t="shared" si="434"/>
        <v>LU_D5300_PRO</v>
      </c>
      <c r="B421" s="320" t="s">
        <v>16</v>
      </c>
      <c r="C421" s="320" t="s">
        <v>45</v>
      </c>
      <c r="D421" s="314" t="s">
        <v>901</v>
      </c>
      <c r="E421" s="314" t="s">
        <v>901</v>
      </c>
      <c r="F421" s="314" t="s">
        <v>901</v>
      </c>
      <c r="G421" s="314" t="s">
        <v>901</v>
      </c>
      <c r="H421" s="314" t="s">
        <v>901</v>
      </c>
      <c r="I421" s="314" t="s">
        <v>901</v>
      </c>
      <c r="J421" s="314" t="s">
        <v>901</v>
      </c>
      <c r="K421" s="314" t="s">
        <v>901</v>
      </c>
      <c r="L421" s="314" t="s">
        <v>901</v>
      </c>
      <c r="M421" s="314" t="s">
        <v>901</v>
      </c>
      <c r="N421" s="314" t="s">
        <v>901</v>
      </c>
      <c r="O421" s="314" t="s">
        <v>901</v>
      </c>
      <c r="P421" s="314" t="s">
        <v>901</v>
      </c>
      <c r="Q421" s="314" t="s">
        <v>901</v>
      </c>
      <c r="R421" s="314" t="s">
        <v>901</v>
      </c>
      <c r="S421" s="314" t="s">
        <v>901</v>
      </c>
      <c r="T421" s="314" t="s">
        <v>901</v>
      </c>
      <c r="U421" s="314" t="s">
        <v>901</v>
      </c>
      <c r="V421" s="314" t="s">
        <v>901</v>
      </c>
      <c r="W421" s="314" t="s">
        <v>901</v>
      </c>
      <c r="X421" s="314" t="s">
        <v>901</v>
      </c>
      <c r="Y421" s="314" t="s">
        <v>901</v>
      </c>
      <c r="Z421" s="314" t="s">
        <v>901</v>
      </c>
      <c r="AA421" s="314" t="s">
        <v>901</v>
      </c>
      <c r="AB421" s="314" t="s">
        <v>901</v>
      </c>
      <c r="AC421" s="314" t="s">
        <v>901</v>
      </c>
      <c r="AD421" s="314" t="s">
        <v>901</v>
      </c>
      <c r="AE421" s="314" t="s">
        <v>901</v>
      </c>
      <c r="AF421" s="314" t="s">
        <v>901</v>
      </c>
      <c r="AG421" s="314" t="s">
        <v>901</v>
      </c>
      <c r="AH421" s="314" t="s">
        <v>901</v>
      </c>
      <c r="AI421" s="314" t="s">
        <v>901</v>
      </c>
      <c r="AJ421" s="208"/>
      <c r="AK421" s="543"/>
      <c r="AL421" s="10"/>
      <c r="AM421" s="114"/>
      <c r="AN421" s="138"/>
      <c r="AO421" s="97"/>
    </row>
    <row r="422" spans="1:41" ht="18" customHeight="1" thickBot="1">
      <c r="A422" s="9" t="str">
        <f t="shared" si="434"/>
        <v>HU_D5300_PRO</v>
      </c>
      <c r="B422" s="320" t="s">
        <v>17</v>
      </c>
      <c r="C422" s="320" t="s">
        <v>46</v>
      </c>
      <c r="D422" s="296" t="s">
        <v>1249</v>
      </c>
      <c r="E422" s="296" t="s">
        <v>1249</v>
      </c>
      <c r="F422" s="296" t="s">
        <v>1249</v>
      </c>
      <c r="G422" s="296" t="s">
        <v>1249</v>
      </c>
      <c r="H422" s="296">
        <v>7.9050000000000002</v>
      </c>
      <c r="I422" s="296">
        <v>7.9050000000000002</v>
      </c>
      <c r="J422" s="296">
        <v>7.9050000000000002</v>
      </c>
      <c r="K422" s="296">
        <v>11.594000000000001</v>
      </c>
      <c r="L422" s="296">
        <v>33.201000000000001</v>
      </c>
      <c r="M422" s="296">
        <v>41.106000000000002</v>
      </c>
      <c r="N422" s="296">
        <v>54.808</v>
      </c>
      <c r="O422" s="296">
        <v>10.54</v>
      </c>
      <c r="P422" s="296">
        <v>10.54</v>
      </c>
      <c r="Q422" s="296">
        <v>9.3000000000000007</v>
      </c>
      <c r="R422" s="296">
        <v>7.27</v>
      </c>
      <c r="S422" s="296">
        <v>8.85</v>
      </c>
      <c r="T422" s="296">
        <v>9.7149999999999999</v>
      </c>
      <c r="U422" s="296">
        <v>10.58</v>
      </c>
      <c r="V422" s="296">
        <v>8.69</v>
      </c>
      <c r="W422" s="296">
        <v>7.5</v>
      </c>
      <c r="X422" s="296">
        <v>6.5</v>
      </c>
      <c r="Y422" s="296">
        <v>5.38</v>
      </c>
      <c r="Z422" s="296">
        <v>5.7100000000000009</v>
      </c>
      <c r="AA422" s="296">
        <v>5.4599999999999831</v>
      </c>
      <c r="AB422" s="296">
        <v>6.4399999999999835</v>
      </c>
      <c r="AC422" s="296">
        <v>6.9333870967741751</v>
      </c>
      <c r="AD422" s="324">
        <v>6.9342526881720259</v>
      </c>
      <c r="AE422" s="296">
        <v>7.5323763440860025</v>
      </c>
      <c r="AF422" s="296">
        <v>7.2086451612903053</v>
      </c>
      <c r="AG422" s="296">
        <v>7.4224462365591215</v>
      </c>
      <c r="AH422" s="296">
        <v>7.75</v>
      </c>
      <c r="AI422" s="296">
        <v>7.92</v>
      </c>
      <c r="AJ422" s="208">
        <f t="shared" ref="AJ422:AJ432" si="437">+(AI422/AH422-1)*100</f>
        <v>2.1935483870967776</v>
      </c>
      <c r="AK422" s="543">
        <f t="shared" ref="AK422:AK432" si="438">100*((POWER(AI422/Y422,1/($AF$5-$V$5)))-1)</f>
        <v>3.9427710329609456</v>
      </c>
      <c r="AL422" s="10"/>
      <c r="AM422" s="114"/>
      <c r="AN422" s="138"/>
      <c r="AO422" s="97"/>
    </row>
    <row r="423" spans="1:41" ht="18" customHeight="1" thickBot="1">
      <c r="A423" s="9" t="str">
        <f t="shared" si="434"/>
        <v>MT_D5300_PRO</v>
      </c>
      <c r="B423" s="320" t="s">
        <v>18</v>
      </c>
      <c r="C423" s="320" t="s">
        <v>47</v>
      </c>
      <c r="D423" s="296">
        <v>0</v>
      </c>
      <c r="E423" s="296">
        <v>0</v>
      </c>
      <c r="F423" s="296">
        <v>0</v>
      </c>
      <c r="G423" s="296">
        <v>0</v>
      </c>
      <c r="H423" s="296">
        <v>0</v>
      </c>
      <c r="I423" s="296">
        <v>0</v>
      </c>
      <c r="J423" s="296">
        <v>0</v>
      </c>
      <c r="K423" s="296">
        <v>0</v>
      </c>
      <c r="L423" s="296">
        <v>0</v>
      </c>
      <c r="M423" s="296">
        <v>0</v>
      </c>
      <c r="N423" s="296">
        <v>0</v>
      </c>
      <c r="O423" s="296">
        <v>0</v>
      </c>
      <c r="P423" s="296">
        <v>0</v>
      </c>
      <c r="Q423" s="296">
        <v>0</v>
      </c>
      <c r="R423" s="296">
        <v>0</v>
      </c>
      <c r="S423" s="296">
        <v>0</v>
      </c>
      <c r="T423" s="296">
        <v>0</v>
      </c>
      <c r="U423" s="296">
        <v>0</v>
      </c>
      <c r="V423" s="296">
        <v>0</v>
      </c>
      <c r="W423" s="296">
        <v>0</v>
      </c>
      <c r="X423" s="296">
        <v>0</v>
      </c>
      <c r="Y423" s="296">
        <v>0</v>
      </c>
      <c r="Z423" s="296">
        <v>0</v>
      </c>
      <c r="AA423" s="296">
        <v>0</v>
      </c>
      <c r="AB423" s="296">
        <v>0</v>
      </c>
      <c r="AC423" s="324">
        <v>0</v>
      </c>
      <c r="AD423" s="324">
        <v>0</v>
      </c>
      <c r="AE423" s="324">
        <v>0</v>
      </c>
      <c r="AF423" s="324">
        <v>0</v>
      </c>
      <c r="AG423" s="324">
        <v>0</v>
      </c>
      <c r="AH423" s="324">
        <v>0</v>
      </c>
      <c r="AI423" s="324">
        <v>0</v>
      </c>
      <c r="AJ423" s="208"/>
      <c r="AK423" s="543"/>
      <c r="AL423" s="10"/>
      <c r="AM423" s="115"/>
      <c r="AN423" s="138"/>
      <c r="AO423" s="97"/>
    </row>
    <row r="424" spans="1:41" ht="18" customHeight="1" thickBot="1">
      <c r="A424" s="9" t="str">
        <f t="shared" si="434"/>
        <v>NL_D5300_PRO</v>
      </c>
      <c r="B424" s="320" t="s">
        <v>19</v>
      </c>
      <c r="C424" s="320" t="s">
        <v>48</v>
      </c>
      <c r="D424" s="296">
        <v>251</v>
      </c>
      <c r="E424" s="296">
        <v>228</v>
      </c>
      <c r="F424" s="296">
        <v>264</v>
      </c>
      <c r="G424" s="296">
        <v>274</v>
      </c>
      <c r="H424" s="296">
        <v>239</v>
      </c>
      <c r="I424" s="296">
        <v>252</v>
      </c>
      <c r="J424" s="296">
        <v>282</v>
      </c>
      <c r="K424" s="296">
        <v>251</v>
      </c>
      <c r="L424" s="296">
        <v>243</v>
      </c>
      <c r="M424" s="296">
        <v>193</v>
      </c>
      <c r="N424" s="296">
        <v>160</v>
      </c>
      <c r="O424" s="296">
        <v>150.16</v>
      </c>
      <c r="P424" s="296">
        <v>208.98</v>
      </c>
      <c r="Q424" s="296">
        <v>204.03</v>
      </c>
      <c r="R424" s="296">
        <v>137.87</v>
      </c>
      <c r="S424" s="296">
        <v>123.4</v>
      </c>
      <c r="T424" s="296">
        <v>129.22</v>
      </c>
      <c r="U424" s="296">
        <v>131.87</v>
      </c>
      <c r="V424" s="296">
        <v>103.89</v>
      </c>
      <c r="W424" s="296">
        <v>100.03</v>
      </c>
      <c r="X424" s="296">
        <v>143.68</v>
      </c>
      <c r="Y424" s="296">
        <v>117.45</v>
      </c>
      <c r="Z424" s="296">
        <v>136.84</v>
      </c>
      <c r="AA424" s="296">
        <v>149.22999999999999</v>
      </c>
      <c r="AB424" s="296">
        <v>140.05000000000001</v>
      </c>
      <c r="AC424" s="324">
        <v>127</v>
      </c>
      <c r="AD424" s="324">
        <v>121</v>
      </c>
      <c r="AE424" s="324">
        <v>162</v>
      </c>
      <c r="AF424" s="324">
        <v>165</v>
      </c>
      <c r="AG424" s="324">
        <v>185.55</v>
      </c>
      <c r="AH424" s="324">
        <v>200.66</v>
      </c>
      <c r="AI424" s="324">
        <v>173.73</v>
      </c>
      <c r="AJ424" s="208">
        <f t="shared" si="437"/>
        <v>-13.420711651549889</v>
      </c>
      <c r="AK424" s="543">
        <f t="shared" si="438"/>
        <v>3.9925385512604716</v>
      </c>
      <c r="AL424" s="10"/>
      <c r="AM424" s="115"/>
      <c r="AN424" s="138"/>
      <c r="AO424" s="97"/>
    </row>
    <row r="425" spans="1:41" ht="18" customHeight="1" thickBot="1">
      <c r="A425" s="9" t="str">
        <f t="shared" si="434"/>
        <v>AT_D5300_PRO</v>
      </c>
      <c r="B425" s="320" t="s">
        <v>20</v>
      </c>
      <c r="C425" s="320" t="s">
        <v>49</v>
      </c>
      <c r="D425" s="296" t="s">
        <v>1249</v>
      </c>
      <c r="E425" s="296" t="s">
        <v>1249</v>
      </c>
      <c r="F425" s="296" t="s">
        <v>1249</v>
      </c>
      <c r="G425" s="296" t="s">
        <v>1249</v>
      </c>
      <c r="H425" s="296" t="s">
        <v>1249</v>
      </c>
      <c r="I425" s="296">
        <v>1.7068965517241377</v>
      </c>
      <c r="J425" s="296">
        <v>3</v>
      </c>
      <c r="K425" s="296">
        <v>0</v>
      </c>
      <c r="L425" s="296">
        <v>0.7</v>
      </c>
      <c r="M425" s="296">
        <v>0.4</v>
      </c>
      <c r="N425" s="296">
        <v>0.7</v>
      </c>
      <c r="O425" s="296">
        <v>6.47</v>
      </c>
      <c r="P425" s="296">
        <v>8.6</v>
      </c>
      <c r="Q425" s="296">
        <v>8.6999999999999993</v>
      </c>
      <c r="R425" s="296">
        <v>10.8</v>
      </c>
      <c r="S425" s="296">
        <v>10.98</v>
      </c>
      <c r="T425" s="296">
        <v>14.72</v>
      </c>
      <c r="U425" s="296">
        <v>20.16</v>
      </c>
      <c r="V425" s="296">
        <v>17.93</v>
      </c>
      <c r="W425" s="296">
        <v>22.85</v>
      </c>
      <c r="X425" s="296">
        <v>20.02</v>
      </c>
      <c r="Y425" s="296">
        <v>19.86</v>
      </c>
      <c r="Z425" s="296">
        <v>20.71</v>
      </c>
      <c r="AA425" s="296">
        <v>37.090000000000003</v>
      </c>
      <c r="AB425" s="296">
        <v>22.77</v>
      </c>
      <c r="AC425" s="296">
        <v>26.42</v>
      </c>
      <c r="AD425" s="296">
        <v>25.18</v>
      </c>
      <c r="AE425" s="296">
        <v>31.21</v>
      </c>
      <c r="AF425" s="296">
        <v>24.3</v>
      </c>
      <c r="AG425" s="296">
        <v>23.83</v>
      </c>
      <c r="AH425" s="296">
        <v>24.84</v>
      </c>
      <c r="AI425" s="296">
        <v>23.69</v>
      </c>
      <c r="AJ425" s="208">
        <f t="shared" si="437"/>
        <v>-4.629629629629628</v>
      </c>
      <c r="AK425" s="543">
        <f t="shared" si="438"/>
        <v>1.7790942417007516</v>
      </c>
      <c r="AL425" s="10"/>
      <c r="AM425" s="114"/>
      <c r="AN425" s="138"/>
      <c r="AO425" s="97"/>
    </row>
    <row r="426" spans="1:41" ht="18" customHeight="1" thickBot="1">
      <c r="A426" s="9" t="str">
        <f t="shared" si="434"/>
        <v>PL_D5300_PRO</v>
      </c>
      <c r="B426" s="320" t="s">
        <v>21</v>
      </c>
      <c r="C426" s="320" t="s">
        <v>50</v>
      </c>
      <c r="D426" s="296" t="s">
        <v>1249</v>
      </c>
      <c r="E426" s="296" t="s">
        <v>1249</v>
      </c>
      <c r="F426" s="296" t="s">
        <v>1249</v>
      </c>
      <c r="G426" s="296" t="s">
        <v>1249</v>
      </c>
      <c r="H426" s="296">
        <v>2.1248857142857154</v>
      </c>
      <c r="I426" s="296">
        <v>0.19317142857142866</v>
      </c>
      <c r="J426" s="296">
        <v>0.96585714285714319</v>
      </c>
      <c r="K426" s="296">
        <v>15.067371428571434</v>
      </c>
      <c r="L426" s="296">
        <v>21.828371428571437</v>
      </c>
      <c r="M426" s="296">
        <v>26.850828571428579</v>
      </c>
      <c r="N426" s="296">
        <v>25.112285714285719</v>
      </c>
      <c r="O426" s="296">
        <v>39.600142857142863</v>
      </c>
      <c r="P426" s="296">
        <v>54.088000000000001</v>
      </c>
      <c r="Q426" s="296">
        <v>67.61</v>
      </c>
      <c r="R426" s="296">
        <v>67.61</v>
      </c>
      <c r="S426" s="296">
        <v>74.55</v>
      </c>
      <c r="T426" s="296">
        <v>96.26</v>
      </c>
      <c r="U426" s="296">
        <v>111.56</v>
      </c>
      <c r="V426" s="296">
        <v>110.8</v>
      </c>
      <c r="W426" s="296">
        <v>111.11</v>
      </c>
      <c r="X426" s="296">
        <v>129.52000000000001</v>
      </c>
      <c r="Y426" s="296">
        <v>135.04</v>
      </c>
      <c r="Z426" s="296">
        <v>168.04</v>
      </c>
      <c r="AA426" s="296">
        <v>187.89</v>
      </c>
      <c r="AB426" s="296">
        <v>172.47</v>
      </c>
      <c r="AC426" s="296">
        <v>188.67</v>
      </c>
      <c r="AD426" s="296">
        <v>165.5</v>
      </c>
      <c r="AE426" s="296">
        <v>164.3</v>
      </c>
      <c r="AF426" s="296">
        <v>284.83</v>
      </c>
      <c r="AG426" s="296">
        <v>288.45999999999998</v>
      </c>
      <c r="AH426" s="296">
        <v>309.29000000000002</v>
      </c>
      <c r="AI426" s="296">
        <v>323.55</v>
      </c>
      <c r="AJ426" s="208">
        <f t="shared" si="437"/>
        <v>4.6105596689191231</v>
      </c>
      <c r="AK426" s="543">
        <f t="shared" si="438"/>
        <v>9.1309403694757485</v>
      </c>
      <c r="AL426" s="10"/>
      <c r="AM426" s="114"/>
      <c r="AN426" s="99"/>
      <c r="AO426" s="99"/>
    </row>
    <row r="427" spans="1:41" ht="18" customHeight="1" thickBot="1">
      <c r="A427" s="9" t="str">
        <f t="shared" si="434"/>
        <v>PT_D5300_PRO</v>
      </c>
      <c r="B427" s="320" t="s">
        <v>22</v>
      </c>
      <c r="C427" s="320" t="s">
        <v>51</v>
      </c>
      <c r="D427" s="296">
        <v>0.72</v>
      </c>
      <c r="E427" s="296">
        <v>0.94</v>
      </c>
      <c r="F427" s="296">
        <v>0.98</v>
      </c>
      <c r="G427" s="296">
        <v>0.62</v>
      </c>
      <c r="H427" s="296">
        <v>1.37</v>
      </c>
      <c r="I427" s="296">
        <v>5.99</v>
      </c>
      <c r="J427" s="296">
        <v>6.46</v>
      </c>
      <c r="K427" s="296">
        <v>5.4</v>
      </c>
      <c r="L427" s="296">
        <v>6.8</v>
      </c>
      <c r="M427" s="296">
        <v>7.5066666666666668</v>
      </c>
      <c r="N427" s="296">
        <v>8.2133333333333329</v>
      </c>
      <c r="O427" s="296">
        <v>8.92</v>
      </c>
      <c r="P427" s="296">
        <v>11.02</v>
      </c>
      <c r="Q427" s="296">
        <v>10.76</v>
      </c>
      <c r="R427" s="296">
        <v>10.43</v>
      </c>
      <c r="S427" s="296">
        <v>11.89</v>
      </c>
      <c r="T427" s="296">
        <v>11.71</v>
      </c>
      <c r="U427" s="296">
        <v>13.12</v>
      </c>
      <c r="V427" s="296">
        <v>13.98</v>
      </c>
      <c r="W427" s="296">
        <v>15.17</v>
      </c>
      <c r="X427" s="296">
        <v>16.39</v>
      </c>
      <c r="Y427" s="296">
        <v>18.32</v>
      </c>
      <c r="Z427" s="296">
        <v>15.58</v>
      </c>
      <c r="AA427" s="296">
        <v>17.64</v>
      </c>
      <c r="AB427" s="296">
        <v>17.329999999999998</v>
      </c>
      <c r="AC427" s="324">
        <v>17.13</v>
      </c>
      <c r="AD427" s="324">
        <v>18.39</v>
      </c>
      <c r="AE427" s="324">
        <v>18.600000000000001</v>
      </c>
      <c r="AF427" s="324">
        <v>12.64</v>
      </c>
      <c r="AG427" s="324">
        <v>20.73</v>
      </c>
      <c r="AH427" s="324">
        <v>19.828562794811322</v>
      </c>
      <c r="AI427" s="324">
        <v>20.635272700471702</v>
      </c>
      <c r="AJ427" s="208">
        <f t="shared" si="437"/>
        <v>4.0684234858992196</v>
      </c>
      <c r="AK427" s="543">
        <f t="shared" si="438"/>
        <v>1.1971948826765555</v>
      </c>
      <c r="AL427" s="10"/>
      <c r="AM427" s="115"/>
      <c r="AN427" s="138"/>
      <c r="AO427" s="97"/>
    </row>
    <row r="428" spans="1:41" ht="18" customHeight="1" thickBot="1">
      <c r="A428" s="9" t="str">
        <f t="shared" si="434"/>
        <v>RO_D5300_PRO</v>
      </c>
      <c r="B428" s="320" t="s">
        <v>23</v>
      </c>
      <c r="C428" s="320" t="s">
        <v>52</v>
      </c>
      <c r="D428" s="296" t="s">
        <v>1249</v>
      </c>
      <c r="E428" s="296" t="s">
        <v>1249</v>
      </c>
      <c r="F428" s="296">
        <v>0.44</v>
      </c>
      <c r="G428" s="296">
        <v>0.44</v>
      </c>
      <c r="H428" s="296">
        <v>0.44</v>
      </c>
      <c r="I428" s="296">
        <v>0.44</v>
      </c>
      <c r="J428" s="296">
        <v>0.44</v>
      </c>
      <c r="K428" s="296">
        <v>0.44</v>
      </c>
      <c r="L428" s="296">
        <v>0.44</v>
      </c>
      <c r="M428" s="296">
        <v>0.44</v>
      </c>
      <c r="N428" s="296">
        <v>0.44</v>
      </c>
      <c r="O428" s="296">
        <v>0.44</v>
      </c>
      <c r="P428" s="296">
        <v>0.44</v>
      </c>
      <c r="Q428" s="296">
        <v>0.44</v>
      </c>
      <c r="R428" s="296">
        <v>0.44</v>
      </c>
      <c r="S428" s="296">
        <v>0.44</v>
      </c>
      <c r="T428" s="296">
        <v>0.44</v>
      </c>
      <c r="U428" s="296">
        <v>0.75</v>
      </c>
      <c r="V428" s="296">
        <v>0.75</v>
      </c>
      <c r="W428" s="296">
        <v>0.75</v>
      </c>
      <c r="X428" s="296">
        <v>0.75</v>
      </c>
      <c r="Y428" s="296">
        <v>0.75</v>
      </c>
      <c r="Z428" s="296">
        <v>0.75</v>
      </c>
      <c r="AA428" s="296">
        <v>0.75</v>
      </c>
      <c r="AB428" s="296">
        <v>0.75</v>
      </c>
      <c r="AC428" s="324">
        <v>0.75</v>
      </c>
      <c r="AD428" s="324">
        <v>0.46</v>
      </c>
      <c r="AE428" s="324">
        <v>0.48071341380713406</v>
      </c>
      <c r="AF428" s="324">
        <v>0.50885121388851207</v>
      </c>
      <c r="AG428" s="324">
        <v>0.51627560016275587</v>
      </c>
      <c r="AH428" s="324">
        <v>0.53162349111623475</v>
      </c>
      <c r="AI428" s="324">
        <v>0.5704299471042994</v>
      </c>
      <c r="AJ428" s="208">
        <f t="shared" si="437"/>
        <v>7.2996127215115836</v>
      </c>
      <c r="AK428" s="543">
        <f t="shared" si="438"/>
        <v>-2.6997165540923351</v>
      </c>
      <c r="AL428" s="10"/>
      <c r="AM428" s="115"/>
      <c r="AN428" s="139"/>
      <c r="AO428" s="99"/>
    </row>
    <row r="429" spans="1:41" ht="18" customHeight="1" thickBot="1">
      <c r="A429" s="9" t="str">
        <f t="shared" si="434"/>
        <v>SI_D5300_PRO</v>
      </c>
      <c r="B429" s="320" t="s">
        <v>24</v>
      </c>
      <c r="C429" s="320" t="s">
        <v>53</v>
      </c>
      <c r="D429" s="296" t="s">
        <v>1249</v>
      </c>
      <c r="E429" s="296" t="s">
        <v>1249</v>
      </c>
      <c r="F429" s="296" t="s">
        <v>1249</v>
      </c>
      <c r="G429" s="296" t="s">
        <v>1249</v>
      </c>
      <c r="H429" s="296" t="s">
        <v>1249</v>
      </c>
      <c r="I429" s="296">
        <v>0</v>
      </c>
      <c r="J429" s="296">
        <v>0</v>
      </c>
      <c r="K429" s="296">
        <v>0</v>
      </c>
      <c r="L429" s="296">
        <v>0</v>
      </c>
      <c r="M429" s="296">
        <v>0</v>
      </c>
      <c r="N429" s="296">
        <v>0</v>
      </c>
      <c r="O429" s="296">
        <v>0</v>
      </c>
      <c r="P429" s="296">
        <v>0</v>
      </c>
      <c r="Q429" s="296">
        <v>0</v>
      </c>
      <c r="R429" s="296">
        <v>0</v>
      </c>
      <c r="S429" s="296">
        <v>0</v>
      </c>
      <c r="T429" s="296">
        <v>0</v>
      </c>
      <c r="U429" s="296">
        <v>0</v>
      </c>
      <c r="V429" s="296">
        <v>0</v>
      </c>
      <c r="W429" s="296">
        <v>0</v>
      </c>
      <c r="X429" s="296">
        <v>0</v>
      </c>
      <c r="Y429" s="296">
        <v>0</v>
      </c>
      <c r="Z429" s="296">
        <v>0</v>
      </c>
      <c r="AA429" s="296">
        <v>0</v>
      </c>
      <c r="AB429" s="296">
        <v>0</v>
      </c>
      <c r="AC429" s="324">
        <v>0</v>
      </c>
      <c r="AD429" s="324">
        <v>0</v>
      </c>
      <c r="AE429" s="324">
        <v>0</v>
      </c>
      <c r="AF429" s="324">
        <v>0</v>
      </c>
      <c r="AG429" s="324">
        <v>0</v>
      </c>
      <c r="AH429" s="324">
        <v>0</v>
      </c>
      <c r="AI429" s="324">
        <v>0</v>
      </c>
      <c r="AJ429" s="208"/>
      <c r="AK429" s="543"/>
      <c r="AL429" s="10"/>
      <c r="AM429" s="115"/>
      <c r="AN429" s="138"/>
      <c r="AO429" s="99"/>
    </row>
    <row r="430" spans="1:41" ht="18" customHeight="1" thickBot="1">
      <c r="A430" s="9" t="str">
        <f t="shared" si="434"/>
        <v>SK_D5300_PRO</v>
      </c>
      <c r="B430" s="320" t="s">
        <v>25</v>
      </c>
      <c r="C430" s="320" t="s">
        <v>54</v>
      </c>
      <c r="D430" s="296" t="s">
        <v>1249</v>
      </c>
      <c r="E430" s="296" t="s">
        <v>1249</v>
      </c>
      <c r="F430" s="296" t="s">
        <v>1249</v>
      </c>
      <c r="G430" s="296" t="s">
        <v>1249</v>
      </c>
      <c r="H430" s="296" t="s">
        <v>1249</v>
      </c>
      <c r="I430" s="296">
        <v>2.58</v>
      </c>
      <c r="J430" s="296">
        <v>2.58</v>
      </c>
      <c r="K430" s="296">
        <v>2.58</v>
      </c>
      <c r="L430" s="296">
        <v>2.58</v>
      </c>
      <c r="M430" s="296">
        <v>2.58</v>
      </c>
      <c r="N430" s="296">
        <v>2.58</v>
      </c>
      <c r="O430" s="296">
        <v>2.58</v>
      </c>
      <c r="P430" s="296">
        <v>2.58</v>
      </c>
      <c r="Q430" s="296">
        <v>2.58</v>
      </c>
      <c r="R430" s="296">
        <v>2.58</v>
      </c>
      <c r="S430" s="296">
        <v>2.58</v>
      </c>
      <c r="T430" s="296">
        <v>2.58</v>
      </c>
      <c r="U430" s="296">
        <v>2.58</v>
      </c>
      <c r="V430" s="296">
        <v>2.58</v>
      </c>
      <c r="W430" s="296">
        <v>2.58</v>
      </c>
      <c r="X430" s="296">
        <v>2.58</v>
      </c>
      <c r="Y430" s="296">
        <v>2.67</v>
      </c>
      <c r="Z430" s="296">
        <v>3.43</v>
      </c>
      <c r="AA430" s="296">
        <v>3.68</v>
      </c>
      <c r="AB430" s="296">
        <v>4.04</v>
      </c>
      <c r="AC430" s="324">
        <v>5.35</v>
      </c>
      <c r="AD430" s="324">
        <v>7.09</v>
      </c>
      <c r="AE430" s="324">
        <v>7.5445416417016178</v>
      </c>
      <c r="AF430" s="324">
        <v>8.0033313361294169</v>
      </c>
      <c r="AG430" s="324">
        <v>8.14564110245656</v>
      </c>
      <c r="AH430" s="324">
        <v>5.58</v>
      </c>
      <c r="AI430" s="324">
        <v>8.82</v>
      </c>
      <c r="AJ430" s="208">
        <f t="shared" si="437"/>
        <v>58.064516129032249</v>
      </c>
      <c r="AK430" s="543">
        <f t="shared" si="438"/>
        <v>12.692686537337018</v>
      </c>
      <c r="AL430" s="10"/>
      <c r="AM430" s="114"/>
      <c r="AN430" s="139"/>
      <c r="AO430" s="97"/>
    </row>
    <row r="431" spans="1:41" ht="18" customHeight="1" thickBot="1">
      <c r="A431" s="9" t="str">
        <f t="shared" si="434"/>
        <v>FI_D5300_PRO</v>
      </c>
      <c r="B431" s="320" t="s">
        <v>26</v>
      </c>
      <c r="C431" s="320" t="s">
        <v>55</v>
      </c>
      <c r="D431" s="296" t="s">
        <v>1249</v>
      </c>
      <c r="E431" s="296" t="s">
        <v>1249</v>
      </c>
      <c r="F431" s="296" t="s">
        <v>1249</v>
      </c>
      <c r="G431" s="296" t="s">
        <v>1249</v>
      </c>
      <c r="H431" s="296" t="s">
        <v>1249</v>
      </c>
      <c r="I431" s="296">
        <v>600.1</v>
      </c>
      <c r="J431" s="296">
        <v>22.1</v>
      </c>
      <c r="K431" s="296">
        <v>22.1</v>
      </c>
      <c r="L431" s="296">
        <v>22.9</v>
      </c>
      <c r="M431" s="296">
        <v>493.9</v>
      </c>
      <c r="N431" s="296">
        <v>88.7</v>
      </c>
      <c r="O431" s="296">
        <v>102.6</v>
      </c>
      <c r="P431" s="296">
        <v>109.9</v>
      </c>
      <c r="Q431" s="296">
        <v>112.89</v>
      </c>
      <c r="R431" s="296">
        <v>103.5</v>
      </c>
      <c r="S431" s="296">
        <v>36.200000000000003</v>
      </c>
      <c r="T431" s="296">
        <v>35.979999999999997</v>
      </c>
      <c r="U431" s="296">
        <v>35.36</v>
      </c>
      <c r="V431" s="296">
        <v>37.85</v>
      </c>
      <c r="W431" s="296">
        <v>38.24</v>
      </c>
      <c r="X431" s="296">
        <v>40.22</v>
      </c>
      <c r="Y431" s="296">
        <v>39.75</v>
      </c>
      <c r="Z431" s="296">
        <v>36.28</v>
      </c>
      <c r="AA431" s="296">
        <v>34.44</v>
      </c>
      <c r="AB431" s="296">
        <v>33.369535724758087</v>
      </c>
      <c r="AC431" s="324">
        <v>29.744095396344445</v>
      </c>
      <c r="AD431" s="296">
        <v>28.198991300948098</v>
      </c>
      <c r="AE431" s="324">
        <v>28.946296549701884</v>
      </c>
      <c r="AF431" s="324">
        <v>29.35024533281204</v>
      </c>
      <c r="AG431" s="324">
        <v>28.141765223340826</v>
      </c>
      <c r="AH431" s="324">
        <v>28.845309353924346</v>
      </c>
      <c r="AI431" s="324">
        <v>28.145131463200077</v>
      </c>
      <c r="AJ431" s="208">
        <f t="shared" si="437"/>
        <v>-2.4273544170848371</v>
      </c>
      <c r="AK431" s="543">
        <f t="shared" si="438"/>
        <v>-3.3934406718345356</v>
      </c>
      <c r="AL431" s="10"/>
      <c r="AM431" s="115"/>
      <c r="AN431" s="138"/>
      <c r="AO431" s="97"/>
    </row>
    <row r="432" spans="1:41" ht="18" customHeight="1" thickBot="1">
      <c r="A432" s="9" t="str">
        <f t="shared" si="434"/>
        <v>SE_D5300_PRO</v>
      </c>
      <c r="B432" s="320" t="s">
        <v>27</v>
      </c>
      <c r="C432" s="320" t="s">
        <v>56</v>
      </c>
      <c r="D432" s="296" t="s">
        <v>1249</v>
      </c>
      <c r="E432" s="296" t="s">
        <v>1249</v>
      </c>
      <c r="F432" s="296" t="s">
        <v>1249</v>
      </c>
      <c r="G432" s="296" t="s">
        <v>1249</v>
      </c>
      <c r="H432" s="296" t="s">
        <v>1249</v>
      </c>
      <c r="I432" s="296">
        <v>6.7</v>
      </c>
      <c r="J432" s="296">
        <v>5.9</v>
      </c>
      <c r="K432" s="296">
        <v>6.3</v>
      </c>
      <c r="L432" s="296">
        <v>14.2</v>
      </c>
      <c r="M432" s="296">
        <v>19.2</v>
      </c>
      <c r="N432" s="296">
        <v>5.7</v>
      </c>
      <c r="O432" s="296">
        <v>8</v>
      </c>
      <c r="P432" s="296">
        <v>8.9</v>
      </c>
      <c r="Q432" s="296">
        <v>6.1</v>
      </c>
      <c r="R432" s="296">
        <v>5.4</v>
      </c>
      <c r="S432" s="296">
        <v>4.5549999999999997</v>
      </c>
      <c r="T432" s="296">
        <v>3.71</v>
      </c>
      <c r="U432" s="296">
        <v>3.15</v>
      </c>
      <c r="V432" s="296">
        <v>3.44</v>
      </c>
      <c r="W432" s="296">
        <v>3.24</v>
      </c>
      <c r="X432" s="296">
        <v>3.1</v>
      </c>
      <c r="Y432" s="296">
        <v>3.11</v>
      </c>
      <c r="Z432" s="296">
        <v>2.95</v>
      </c>
      <c r="AA432" s="296">
        <v>2.71</v>
      </c>
      <c r="AB432" s="296">
        <v>2.2200000000000002</v>
      </c>
      <c r="AC432" s="296">
        <v>2.27</v>
      </c>
      <c r="AD432" s="324">
        <v>2.6520000000000001</v>
      </c>
      <c r="AE432" s="324">
        <v>2.5604</v>
      </c>
      <c r="AF432" s="324">
        <v>2.0499999999999998</v>
      </c>
      <c r="AG432" s="324">
        <v>2.04</v>
      </c>
      <c r="AH432" s="324">
        <v>2.09</v>
      </c>
      <c r="AI432" s="324">
        <v>2.11</v>
      </c>
      <c r="AJ432" s="208">
        <f t="shared" si="437"/>
        <v>0.95693779904306719</v>
      </c>
      <c r="AK432" s="543">
        <f t="shared" si="438"/>
        <v>-3.8050647537541726</v>
      </c>
      <c r="AL432" s="10"/>
      <c r="AM432" s="115"/>
      <c r="AN432" s="139"/>
      <c r="AO432" s="97"/>
    </row>
    <row r="433" spans="1:38" ht="18" customHeight="1">
      <c r="A433" s="20"/>
      <c r="B433" s="79" t="s">
        <v>999</v>
      </c>
      <c r="C433" s="34"/>
      <c r="D433" s="34"/>
      <c r="E433" s="34"/>
      <c r="F433" s="34"/>
      <c r="G433" s="34"/>
      <c r="H433" s="34"/>
      <c r="I433" s="34"/>
      <c r="J433" s="34"/>
      <c r="K433" s="34"/>
      <c r="L433" s="34"/>
      <c r="M433" s="34"/>
      <c r="N433" s="33"/>
      <c r="O433" s="33"/>
      <c r="P433" s="33"/>
      <c r="Q433" s="33"/>
      <c r="R433" s="21"/>
      <c r="S433" s="33"/>
      <c r="T433" s="33"/>
      <c r="U433" s="33"/>
      <c r="V433" s="33"/>
      <c r="W433" s="33"/>
      <c r="X433" s="33"/>
      <c r="Y433" s="33"/>
      <c r="Z433" s="33"/>
      <c r="AA433" s="33"/>
      <c r="AB433" s="33"/>
      <c r="AC433" s="33"/>
      <c r="AD433" s="33"/>
      <c r="AE433" s="33"/>
      <c r="AF433" s="33"/>
      <c r="AG433" s="33"/>
      <c r="AH433" s="33"/>
      <c r="AI433" s="33"/>
      <c r="AJ433" s="32"/>
      <c r="AK433" s="20"/>
      <c r="AL433" s="10"/>
    </row>
    <row r="434" spans="1:38" ht="18" customHeight="1">
      <c r="A434" s="20"/>
      <c r="B434" s="22"/>
      <c r="C434" s="34"/>
      <c r="D434" s="34"/>
      <c r="E434" s="34"/>
      <c r="F434" s="34"/>
      <c r="G434" s="34"/>
      <c r="H434" s="34"/>
      <c r="I434" s="34"/>
      <c r="J434" s="34"/>
      <c r="K434" s="34"/>
      <c r="L434" s="34"/>
      <c r="M434" s="34"/>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2"/>
      <c r="AK434" s="20"/>
      <c r="AL434" s="10"/>
    </row>
    <row r="435" spans="1:38" ht="18" customHeight="1">
      <c r="AL435" s="10"/>
    </row>
    <row r="436" spans="1:38" ht="18" customHeight="1">
      <c r="AL436" s="10"/>
    </row>
    <row r="437" spans="1:38" ht="18" customHeight="1">
      <c r="AL437" s="10"/>
    </row>
    <row r="438" spans="1:38" ht="18" customHeight="1">
      <c r="AL438" s="10"/>
    </row>
    <row r="439" spans="1:38" ht="18" customHeight="1">
      <c r="AL439" s="10"/>
    </row>
    <row r="440" spans="1:38" ht="18" customHeight="1">
      <c r="AL440" s="10"/>
    </row>
    <row r="441" spans="1:38" ht="18" customHeight="1">
      <c r="AL441" s="10"/>
    </row>
    <row r="442" spans="1:38" ht="18" customHeight="1">
      <c r="AL442" s="10"/>
    </row>
    <row r="443" spans="1:38" ht="18" customHeight="1">
      <c r="AL443" s="10"/>
    </row>
    <row r="444" spans="1:38" ht="18" customHeight="1">
      <c r="AL444" s="10"/>
    </row>
    <row r="445" spans="1:38" ht="18" customHeight="1">
      <c r="AL445" s="10"/>
    </row>
    <row r="446" spans="1:38" ht="18" customHeight="1">
      <c r="AL446" s="10"/>
    </row>
    <row r="447" spans="1:38" ht="18" customHeight="1">
      <c r="AL447" s="10"/>
    </row>
    <row r="448" spans="1:38" ht="18" customHeight="1">
      <c r="AL448" s="10"/>
    </row>
    <row r="449" spans="38:38" ht="18" customHeight="1">
      <c r="AL449" s="10"/>
    </row>
    <row r="450" spans="38:38" ht="18" customHeight="1">
      <c r="AL450" s="10"/>
    </row>
    <row r="451" spans="38:38" ht="18" customHeight="1">
      <c r="AL451" s="10"/>
    </row>
    <row r="452" spans="38:38" ht="18" customHeight="1">
      <c r="AL452" s="10"/>
    </row>
    <row r="453" spans="38:38" ht="18" customHeight="1">
      <c r="AL453" s="10"/>
    </row>
    <row r="454" spans="38:38" ht="18" customHeight="1">
      <c r="AL454" s="10"/>
    </row>
    <row r="455" spans="38:38" ht="18" customHeight="1">
      <c r="AL455" s="10"/>
    </row>
    <row r="456" spans="38:38" ht="18" customHeight="1">
      <c r="AL456" s="10"/>
    </row>
  </sheetData>
  <mergeCells count="13">
    <mergeCell ref="D4:AI4"/>
    <mergeCell ref="D37:AI37"/>
    <mergeCell ref="D70:AI70"/>
    <mergeCell ref="D103:AI103"/>
    <mergeCell ref="D136:AI136"/>
    <mergeCell ref="D337:AI337"/>
    <mergeCell ref="D370:AI370"/>
    <mergeCell ref="D403:AI403"/>
    <mergeCell ref="D170:AI170"/>
    <mergeCell ref="D203:AI203"/>
    <mergeCell ref="D237:AI237"/>
    <mergeCell ref="D270:AI270"/>
    <mergeCell ref="D304:AI304"/>
  </mergeCells>
  <pageMargins left="0.7" right="0.7" top="0.75" bottom="0.75" header="0.3" footer="0.3"/>
  <pageSetup paperSize="9" scale="57"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28290"/>
  </sheetPr>
  <dimension ref="A1:AM78"/>
  <sheetViews>
    <sheetView showGridLines="0" zoomScale="110" zoomScaleNormal="110" workbookViewId="0"/>
  </sheetViews>
  <sheetFormatPr defaultColWidth="9.28515625" defaultRowHeight="18" customHeight="1"/>
  <cols>
    <col min="1" max="1" width="36.42578125" style="141" customWidth="1"/>
    <col min="2" max="21" width="10.7109375" style="151" customWidth="1"/>
    <col min="22" max="23" width="10.7109375" style="155" customWidth="1"/>
    <col min="24" max="25" width="10.7109375" style="390" customWidth="1"/>
    <col min="26" max="29" width="9.28515625" style="141"/>
    <col min="30" max="30" width="21.7109375" style="166" hidden="1" customWidth="1"/>
    <col min="31" max="31" width="9.28515625" style="166" hidden="1" customWidth="1"/>
    <col min="32" max="16384" width="9.28515625" style="141"/>
  </cols>
  <sheetData>
    <row r="1" spans="1:31" s="166" customFormat="1" ht="18" customHeight="1">
      <c r="A1" s="162"/>
      <c r="B1" s="163">
        <v>15</v>
      </c>
      <c r="C1" s="164">
        <f>B1+1</f>
        <v>16</v>
      </c>
      <c r="D1" s="164">
        <f t="shared" ref="D1:Y1" si="0">C1+1</f>
        <v>17</v>
      </c>
      <c r="E1" s="164">
        <f t="shared" si="0"/>
        <v>18</v>
      </c>
      <c r="F1" s="164">
        <f t="shared" si="0"/>
        <v>19</v>
      </c>
      <c r="G1" s="164">
        <f t="shared" si="0"/>
        <v>20</v>
      </c>
      <c r="H1" s="164">
        <f t="shared" si="0"/>
        <v>21</v>
      </c>
      <c r="I1" s="164">
        <f t="shared" si="0"/>
        <v>22</v>
      </c>
      <c r="J1" s="164">
        <f t="shared" si="0"/>
        <v>23</v>
      </c>
      <c r="K1" s="164">
        <f t="shared" si="0"/>
        <v>24</v>
      </c>
      <c r="L1" s="164">
        <f t="shared" si="0"/>
        <v>25</v>
      </c>
      <c r="M1" s="164">
        <f t="shared" si="0"/>
        <v>26</v>
      </c>
      <c r="N1" s="164">
        <f t="shared" si="0"/>
        <v>27</v>
      </c>
      <c r="O1" s="164">
        <f t="shared" si="0"/>
        <v>28</v>
      </c>
      <c r="P1" s="164">
        <f t="shared" si="0"/>
        <v>29</v>
      </c>
      <c r="Q1" s="164">
        <f t="shared" si="0"/>
        <v>30</v>
      </c>
      <c r="R1" s="164">
        <f t="shared" si="0"/>
        <v>31</v>
      </c>
      <c r="S1" s="164">
        <f t="shared" si="0"/>
        <v>32</v>
      </c>
      <c r="T1" s="164">
        <f t="shared" si="0"/>
        <v>33</v>
      </c>
      <c r="U1" s="164">
        <f t="shared" si="0"/>
        <v>34</v>
      </c>
      <c r="V1" s="164">
        <f t="shared" si="0"/>
        <v>35</v>
      </c>
      <c r="W1" s="164">
        <f t="shared" si="0"/>
        <v>36</v>
      </c>
      <c r="X1" s="164">
        <f t="shared" si="0"/>
        <v>37</v>
      </c>
      <c r="Y1" s="164">
        <f t="shared" si="0"/>
        <v>38</v>
      </c>
    </row>
    <row r="2" spans="1:31" s="143" customFormat="1" ht="18" customHeight="1">
      <c r="A2" s="142" t="s">
        <v>949</v>
      </c>
      <c r="B2" s="152"/>
      <c r="C2" s="152"/>
      <c r="D2" s="152"/>
      <c r="E2" s="152"/>
      <c r="F2" s="152"/>
      <c r="G2" s="153"/>
      <c r="H2" s="153"/>
      <c r="I2" s="153"/>
      <c r="J2" s="153"/>
      <c r="K2" s="153"/>
      <c r="L2" s="153"/>
      <c r="M2" s="153"/>
      <c r="N2" s="153"/>
      <c r="O2" s="153"/>
      <c r="P2" s="154"/>
      <c r="Q2" s="154"/>
      <c r="R2" s="154"/>
      <c r="S2" s="154"/>
      <c r="T2" s="154"/>
      <c r="U2" s="154"/>
      <c r="V2" s="155"/>
      <c r="W2" s="155"/>
      <c r="X2" s="155"/>
      <c r="Y2" s="155"/>
      <c r="Z2" s="408"/>
      <c r="AD2" s="166"/>
      <c r="AE2" s="167"/>
    </row>
    <row r="3" spans="1:31" s="144" customFormat="1" ht="18" customHeight="1">
      <c r="A3" s="218"/>
      <c r="B3" s="782" t="s">
        <v>293</v>
      </c>
      <c r="C3" s="783"/>
      <c r="D3" s="783"/>
      <c r="E3" s="783"/>
      <c r="F3" s="783"/>
      <c r="G3" s="783"/>
      <c r="H3" s="783"/>
      <c r="I3" s="783"/>
      <c r="J3" s="783"/>
      <c r="K3" s="783"/>
      <c r="L3" s="783"/>
      <c r="M3" s="783"/>
      <c r="N3" s="783"/>
      <c r="O3" s="783"/>
      <c r="P3" s="783"/>
      <c r="Q3" s="783"/>
      <c r="R3" s="783"/>
      <c r="S3" s="783"/>
      <c r="T3" s="783"/>
      <c r="U3" s="783"/>
      <c r="V3" s="783"/>
      <c r="W3" s="783"/>
      <c r="X3" s="783"/>
      <c r="Y3" s="396"/>
      <c r="Z3" s="409"/>
      <c r="AD3" s="168"/>
      <c r="AE3" s="168"/>
    </row>
    <row r="4" spans="1:31" ht="18" customHeight="1" thickBot="1">
      <c r="A4" s="203"/>
      <c r="B4" s="241">
        <v>2000</v>
      </c>
      <c r="C4" s="241">
        <v>2001</v>
      </c>
      <c r="D4" s="241">
        <v>2002</v>
      </c>
      <c r="E4" s="241">
        <v>2003</v>
      </c>
      <c r="F4" s="241">
        <v>2004</v>
      </c>
      <c r="G4" s="241">
        <v>2005</v>
      </c>
      <c r="H4" s="241">
        <v>2006</v>
      </c>
      <c r="I4" s="241">
        <v>2007</v>
      </c>
      <c r="J4" s="241">
        <v>2008</v>
      </c>
      <c r="K4" s="241">
        <v>2009</v>
      </c>
      <c r="L4" s="241">
        <v>2010</v>
      </c>
      <c r="M4" s="241">
        <v>2011</v>
      </c>
      <c r="N4" s="241">
        <v>2012</v>
      </c>
      <c r="O4" s="241">
        <v>2013</v>
      </c>
      <c r="P4" s="241">
        <v>2014</v>
      </c>
      <c r="Q4" s="241">
        <v>2015</v>
      </c>
      <c r="R4" s="241">
        <v>2016</v>
      </c>
      <c r="S4" s="241">
        <v>2017</v>
      </c>
      <c r="T4" s="241">
        <v>2018</v>
      </c>
      <c r="U4" s="241">
        <v>2019</v>
      </c>
      <c r="V4" s="242">
        <v>2020</v>
      </c>
      <c r="W4" s="241">
        <v>2021</v>
      </c>
      <c r="X4" s="242">
        <v>2022</v>
      </c>
      <c r="Y4" s="242" t="s">
        <v>1126</v>
      </c>
      <c r="Z4" s="410"/>
    </row>
    <row r="5" spans="1:31" ht="18" customHeight="1" thickBot="1">
      <c r="A5" s="217" t="s">
        <v>0</v>
      </c>
      <c r="B5" s="238">
        <f t="shared" ref="B5:Y5" si="1">SUM(B20,B34,B48,B62)</f>
        <v>38439.683519751874</v>
      </c>
      <c r="C5" s="238">
        <f t="shared" si="1"/>
        <v>39028.101488631364</v>
      </c>
      <c r="D5" s="238">
        <f t="shared" si="1"/>
        <v>40094.217659171423</v>
      </c>
      <c r="E5" s="238">
        <f t="shared" si="1"/>
        <v>39302.681927946564</v>
      </c>
      <c r="F5" s="238">
        <f t="shared" si="1"/>
        <v>39349.268910391314</v>
      </c>
      <c r="G5" s="238">
        <f t="shared" si="1"/>
        <v>39178.030702377604</v>
      </c>
      <c r="H5" s="238">
        <f t="shared" si="1"/>
        <v>39236.404569515173</v>
      </c>
      <c r="I5" s="238">
        <f t="shared" si="1"/>
        <v>40509.103383841153</v>
      </c>
      <c r="J5" s="238">
        <f t="shared" si="1"/>
        <v>40365.892658711113</v>
      </c>
      <c r="K5" s="238">
        <f t="shared" si="1"/>
        <v>39652.714726210448</v>
      </c>
      <c r="L5" s="238">
        <f t="shared" si="1"/>
        <v>40636.314775298517</v>
      </c>
      <c r="M5" s="238">
        <f t="shared" si="1"/>
        <v>41114.707707755668</v>
      </c>
      <c r="N5" s="238">
        <f t="shared" si="1"/>
        <v>40584.359501395593</v>
      </c>
      <c r="O5" s="238">
        <f t="shared" si="1"/>
        <v>40173.673123957953</v>
      </c>
      <c r="P5" s="238">
        <f t="shared" si="1"/>
        <v>40954.813406692207</v>
      </c>
      <c r="Q5" s="238">
        <f t="shared" si="1"/>
        <v>42262.220169216293</v>
      </c>
      <c r="R5" s="238">
        <f t="shared" si="1"/>
        <v>43477.310600261226</v>
      </c>
      <c r="S5" s="238">
        <f t="shared" si="1"/>
        <v>43363.154904034367</v>
      </c>
      <c r="T5" s="238">
        <f t="shared" si="1"/>
        <v>44439.72542889457</v>
      </c>
      <c r="U5" s="238">
        <f t="shared" si="1"/>
        <v>44424.870474598807</v>
      </c>
      <c r="V5" s="238">
        <f t="shared" si="1"/>
        <v>44672.500237982684</v>
      </c>
      <c r="W5" s="238">
        <f t="shared" si="1"/>
        <v>44687.691562292071</v>
      </c>
      <c r="X5" s="403">
        <f t="shared" si="1"/>
        <v>42940.262362946138</v>
      </c>
      <c r="Y5" s="403">
        <f t="shared" si="1"/>
        <v>41825.053928763933</v>
      </c>
      <c r="Z5" s="410"/>
    </row>
    <row r="6" spans="1:31" s="145" customFormat="1" ht="18" customHeight="1" thickBot="1">
      <c r="A6" s="233" t="s">
        <v>419</v>
      </c>
      <c r="B6" s="243">
        <f t="shared" ref="B6:Y6" si="2">SUM(B21,B35,B49,B63)</f>
        <v>14.385878000000002</v>
      </c>
      <c r="C6" s="243">
        <f t="shared" si="2"/>
        <v>4.2916600000000003</v>
      </c>
      <c r="D6" s="243">
        <f t="shared" si="2"/>
        <v>5.3137310000000006</v>
      </c>
      <c r="E6" s="243">
        <f t="shared" si="2"/>
        <v>5.7308390000000005</v>
      </c>
      <c r="F6" s="243">
        <f t="shared" si="2"/>
        <v>4.8920449999999995</v>
      </c>
      <c r="G6" s="243">
        <f t="shared" si="2"/>
        <v>6.4765839999999999</v>
      </c>
      <c r="H6" s="243">
        <f t="shared" si="2"/>
        <v>5.3464710000000002</v>
      </c>
      <c r="I6" s="243">
        <f t="shared" si="2"/>
        <v>7.2949199999999994</v>
      </c>
      <c r="J6" s="243">
        <f t="shared" si="2"/>
        <v>4.1759089999999999</v>
      </c>
      <c r="K6" s="243">
        <f t="shared" si="2"/>
        <v>3.3276900000000005</v>
      </c>
      <c r="L6" s="243">
        <f t="shared" si="2"/>
        <v>2.8097339999999997</v>
      </c>
      <c r="M6" s="243">
        <f t="shared" si="2"/>
        <v>4.6392629999999997</v>
      </c>
      <c r="N6" s="243">
        <f t="shared" si="2"/>
        <v>6.1728809999999994</v>
      </c>
      <c r="O6" s="243">
        <f t="shared" si="2"/>
        <v>6.0530209999999993</v>
      </c>
      <c r="P6" s="243">
        <f t="shared" si="2"/>
        <v>6.4033059999999997</v>
      </c>
      <c r="Q6" s="243">
        <f t="shared" si="2"/>
        <v>5.9979899999999997</v>
      </c>
      <c r="R6" s="243">
        <f t="shared" si="2"/>
        <v>7.4614400000000005</v>
      </c>
      <c r="S6" s="243">
        <f t="shared" si="2"/>
        <v>7.815245</v>
      </c>
      <c r="T6" s="243">
        <f t="shared" si="2"/>
        <v>7.4739360000000001</v>
      </c>
      <c r="U6" s="243">
        <f t="shared" si="2"/>
        <v>10.745884999999999</v>
      </c>
      <c r="V6" s="243">
        <f t="shared" si="2"/>
        <v>11.162375000000001</v>
      </c>
      <c r="W6" s="243">
        <f t="shared" si="2"/>
        <v>9.5761029999999998</v>
      </c>
      <c r="X6" s="404">
        <f t="shared" si="2"/>
        <v>8.3444019999999988</v>
      </c>
      <c r="Y6" s="404">
        <f t="shared" si="2"/>
        <v>8.3444019999999988</v>
      </c>
      <c r="Z6" s="411"/>
      <c r="AD6" s="166"/>
      <c r="AE6" s="166"/>
    </row>
    <row r="7" spans="1:31" s="145" customFormat="1" ht="18" customHeight="1" thickBot="1">
      <c r="A7" s="233" t="s">
        <v>420</v>
      </c>
      <c r="B7" s="243">
        <f t="shared" ref="B7:Y7" si="3">SUM(B22,B36,B50,B64)</f>
        <v>145.41740199999998</v>
      </c>
      <c r="C7" s="243">
        <f t="shared" si="3"/>
        <v>94.632167000000024</v>
      </c>
      <c r="D7" s="243">
        <f t="shared" si="3"/>
        <v>136.23173299999999</v>
      </c>
      <c r="E7" s="243">
        <f t="shared" si="3"/>
        <v>130.90222399999999</v>
      </c>
      <c r="F7" s="243">
        <f t="shared" si="3"/>
        <v>136.06204400000001</v>
      </c>
      <c r="G7" s="243">
        <f t="shared" si="3"/>
        <v>109.454863</v>
      </c>
      <c r="H7" s="243">
        <f t="shared" si="3"/>
        <v>100.636413</v>
      </c>
      <c r="I7" s="243">
        <f t="shared" si="3"/>
        <v>92.429766999999998</v>
      </c>
      <c r="J7" s="243">
        <f t="shared" si="3"/>
        <v>125.812465</v>
      </c>
      <c r="K7" s="243">
        <f t="shared" si="3"/>
        <v>184.368988</v>
      </c>
      <c r="L7" s="243">
        <f t="shared" si="3"/>
        <v>213.41604300000003</v>
      </c>
      <c r="M7" s="243">
        <f t="shared" si="3"/>
        <v>256.42594800000001</v>
      </c>
      <c r="N7" s="243">
        <f t="shared" si="3"/>
        <v>249.63982999999999</v>
      </c>
      <c r="O7" s="243">
        <f t="shared" si="3"/>
        <v>214.21763799999999</v>
      </c>
      <c r="P7" s="243">
        <f t="shared" si="3"/>
        <v>245.85846099999998</v>
      </c>
      <c r="Q7" s="243">
        <f t="shared" si="3"/>
        <v>294.125428</v>
      </c>
      <c r="R7" s="243">
        <f t="shared" si="3"/>
        <v>331.20104099999998</v>
      </c>
      <c r="S7" s="243">
        <f t="shared" si="3"/>
        <v>354.62257799999998</v>
      </c>
      <c r="T7" s="243">
        <f t="shared" si="3"/>
        <v>359.23645899999997</v>
      </c>
      <c r="U7" s="243">
        <f t="shared" si="3"/>
        <v>351.67973799999999</v>
      </c>
      <c r="V7" s="243">
        <f t="shared" si="3"/>
        <v>326.250226</v>
      </c>
      <c r="W7" s="243">
        <f t="shared" si="3"/>
        <v>328.12471799999997</v>
      </c>
      <c r="X7" s="404">
        <f t="shared" si="3"/>
        <v>301.17339000000004</v>
      </c>
      <c r="Y7" s="404">
        <f t="shared" si="3"/>
        <v>295.14937105500002</v>
      </c>
      <c r="Z7" s="411"/>
      <c r="AD7" s="166"/>
      <c r="AE7" s="166"/>
    </row>
    <row r="8" spans="1:31" ht="18" customHeight="1" thickBot="1">
      <c r="A8" s="217" t="s">
        <v>1</v>
      </c>
      <c r="B8" s="238">
        <f t="shared" ref="B8:Y8" si="4">SUM(B23,B37,B51,B65)</f>
        <v>38308.651995751876</v>
      </c>
      <c r="C8" s="238">
        <f t="shared" si="4"/>
        <v>38937.760981631363</v>
      </c>
      <c r="D8" s="238">
        <f t="shared" si="4"/>
        <v>39963.299657171425</v>
      </c>
      <c r="E8" s="238">
        <f t="shared" si="4"/>
        <v>39177.510542946555</v>
      </c>
      <c r="F8" s="238">
        <f t="shared" si="4"/>
        <v>39218.098911391309</v>
      </c>
      <c r="G8" s="238">
        <f t="shared" si="4"/>
        <v>39075.052423377609</v>
      </c>
      <c r="H8" s="238">
        <f t="shared" si="4"/>
        <v>39141.11462751517</v>
      </c>
      <c r="I8" s="238">
        <f t="shared" si="4"/>
        <v>40423.968536841152</v>
      </c>
      <c r="J8" s="238">
        <f t="shared" si="4"/>
        <v>40244.256102711115</v>
      </c>
      <c r="K8" s="238">
        <f t="shared" si="4"/>
        <v>39471.673428210444</v>
      </c>
      <c r="L8" s="238">
        <f t="shared" si="4"/>
        <v>40425.708466298507</v>
      </c>
      <c r="M8" s="238">
        <f t="shared" si="4"/>
        <v>40862.921022755669</v>
      </c>
      <c r="N8" s="238">
        <f t="shared" si="4"/>
        <v>40340.892552395591</v>
      </c>
      <c r="O8" s="238">
        <f t="shared" si="4"/>
        <v>39965.508506957951</v>
      </c>
      <c r="P8" s="238">
        <f t="shared" si="4"/>
        <v>40715.358251692203</v>
      </c>
      <c r="Q8" s="238">
        <f t="shared" si="4"/>
        <v>41974.092731216289</v>
      </c>
      <c r="R8" s="238">
        <f t="shared" si="4"/>
        <v>43153.570999261217</v>
      </c>
      <c r="S8" s="238">
        <f t="shared" si="4"/>
        <v>43016.34757103437</v>
      </c>
      <c r="T8" s="238">
        <f t="shared" si="4"/>
        <v>44087.962905894572</v>
      </c>
      <c r="U8" s="238">
        <f t="shared" si="4"/>
        <v>44083.936621598805</v>
      </c>
      <c r="V8" s="238">
        <f t="shared" si="4"/>
        <v>44357.41238698268</v>
      </c>
      <c r="W8" s="238">
        <f t="shared" si="4"/>
        <v>44369.142947292072</v>
      </c>
      <c r="X8" s="403">
        <f t="shared" si="4"/>
        <v>42647.433374946137</v>
      </c>
      <c r="Y8" s="403">
        <f t="shared" si="4"/>
        <v>41538.248959708922</v>
      </c>
      <c r="Z8" s="410"/>
    </row>
    <row r="9" spans="1:31" ht="18" customHeight="1" thickBot="1">
      <c r="A9" s="235" t="s">
        <v>421</v>
      </c>
      <c r="B9" s="244">
        <f t="shared" ref="B9:Y9" si="5">SUM(B24,B38,B52,B67)</f>
        <v>1010.819529</v>
      </c>
      <c r="C9" s="244">
        <f t="shared" si="5"/>
        <v>1079.4881169999999</v>
      </c>
      <c r="D9" s="244">
        <f t="shared" si="5"/>
        <v>1252.0142089999999</v>
      </c>
      <c r="E9" s="244">
        <f t="shared" si="5"/>
        <v>1425.991213</v>
      </c>
      <c r="F9" s="244">
        <f t="shared" si="5"/>
        <v>1451.2973069999998</v>
      </c>
      <c r="G9" s="244">
        <f t="shared" si="5"/>
        <v>1705.075642</v>
      </c>
      <c r="H9" s="244">
        <f t="shared" si="5"/>
        <v>1750.2324230000002</v>
      </c>
      <c r="I9" s="244">
        <f t="shared" si="5"/>
        <v>1695.8446039999999</v>
      </c>
      <c r="J9" s="244">
        <f t="shared" si="5"/>
        <v>1652.786963</v>
      </c>
      <c r="K9" s="244">
        <f t="shared" si="5"/>
        <v>1690.9253900000001</v>
      </c>
      <c r="L9" s="244">
        <f t="shared" si="5"/>
        <v>1553.2018909999999</v>
      </c>
      <c r="M9" s="244">
        <f t="shared" si="5"/>
        <v>1600.2727779999998</v>
      </c>
      <c r="N9" s="244">
        <f t="shared" si="5"/>
        <v>1597.477257</v>
      </c>
      <c r="O9" s="244">
        <f t="shared" si="5"/>
        <v>1576.390351</v>
      </c>
      <c r="P9" s="244">
        <f t="shared" si="5"/>
        <v>1552.6498689999999</v>
      </c>
      <c r="Q9" s="244">
        <f t="shared" si="5"/>
        <v>1549.413716</v>
      </c>
      <c r="R9" s="244">
        <f t="shared" si="5"/>
        <v>1587.0547710000001</v>
      </c>
      <c r="S9" s="244">
        <f t="shared" si="5"/>
        <v>1519.839105</v>
      </c>
      <c r="T9" s="244">
        <f t="shared" si="5"/>
        <v>1546.0075370000002</v>
      </c>
      <c r="U9" s="244">
        <f t="shared" si="5"/>
        <v>1559.4760959999999</v>
      </c>
      <c r="V9" s="244">
        <f t="shared" si="5"/>
        <v>1328.435868</v>
      </c>
      <c r="W9" s="244">
        <f t="shared" si="5"/>
        <v>1220.563631</v>
      </c>
      <c r="X9" s="405">
        <f t="shared" si="5"/>
        <v>1449.9271449999999</v>
      </c>
      <c r="Y9" s="405">
        <f t="shared" si="5"/>
        <v>1539.7809369300001</v>
      </c>
      <c r="Z9" s="410"/>
    </row>
    <row r="10" spans="1:31" ht="18" customHeight="1" thickBot="1">
      <c r="A10" s="235" t="s">
        <v>422</v>
      </c>
      <c r="B10" s="244">
        <f t="shared" ref="B10:Y10" si="6">SUM(B25,B39,B53,B68)</f>
        <v>4077.056106</v>
      </c>
      <c r="C10" s="244">
        <f t="shared" si="6"/>
        <v>3768.7601139999997</v>
      </c>
      <c r="D10" s="244">
        <f t="shared" si="6"/>
        <v>4095.7308200000007</v>
      </c>
      <c r="E10" s="244">
        <f t="shared" si="6"/>
        <v>4047.1417880000004</v>
      </c>
      <c r="F10" s="244">
        <f t="shared" si="6"/>
        <v>4149.9617820000003</v>
      </c>
      <c r="G10" s="244">
        <f t="shared" si="6"/>
        <v>3962.2928709999996</v>
      </c>
      <c r="H10" s="244">
        <f t="shared" si="6"/>
        <v>4060.3025709999997</v>
      </c>
      <c r="I10" s="244">
        <f t="shared" si="6"/>
        <v>4069.1319400000007</v>
      </c>
      <c r="J10" s="244">
        <f t="shared" si="6"/>
        <v>4552.3097130000006</v>
      </c>
      <c r="K10" s="244">
        <f t="shared" si="6"/>
        <v>4249.1710030000004</v>
      </c>
      <c r="L10" s="244">
        <f t="shared" si="6"/>
        <v>4987.5842519999997</v>
      </c>
      <c r="M10" s="244">
        <f t="shared" si="6"/>
        <v>5563.4385620000003</v>
      </c>
      <c r="N10" s="244">
        <f t="shared" si="6"/>
        <v>5416.9975539999996</v>
      </c>
      <c r="O10" s="244">
        <f t="shared" si="6"/>
        <v>5364.979832</v>
      </c>
      <c r="P10" s="244">
        <f t="shared" si="6"/>
        <v>5247.3352130000003</v>
      </c>
      <c r="Q10" s="244">
        <f t="shared" si="6"/>
        <v>5689.5741330000001</v>
      </c>
      <c r="R10" s="244">
        <f t="shared" si="6"/>
        <v>6528.9014420000003</v>
      </c>
      <c r="S10" s="244">
        <f t="shared" si="6"/>
        <v>6406.050585</v>
      </c>
      <c r="T10" s="244">
        <f t="shared" si="6"/>
        <v>6551.2548310000002</v>
      </c>
      <c r="U10" s="244">
        <f t="shared" si="6"/>
        <v>7309.1501430000008</v>
      </c>
      <c r="V10" s="244">
        <f t="shared" si="6"/>
        <v>7938.6281119999994</v>
      </c>
      <c r="W10" s="244">
        <f t="shared" si="6"/>
        <v>7501.377375</v>
      </c>
      <c r="X10" s="405">
        <f t="shared" si="6"/>
        <v>6500.0530479999998</v>
      </c>
      <c r="Y10" s="405">
        <f t="shared" si="6"/>
        <v>6283.1418017799997</v>
      </c>
      <c r="Z10" s="410"/>
    </row>
    <row r="11" spans="1:31" s="147" customFormat="1" ht="18" customHeight="1" thickBot="1">
      <c r="A11" s="235" t="s">
        <v>371</v>
      </c>
      <c r="B11" s="363">
        <f t="shared" ref="B11:Y11" si="7">SUM(B26,B40,B54,B69)</f>
        <v>35242.415418751872</v>
      </c>
      <c r="C11" s="363">
        <f t="shared" si="7"/>
        <v>36248.488984631367</v>
      </c>
      <c r="D11" s="363">
        <f t="shared" si="7"/>
        <v>37119.583046171429</v>
      </c>
      <c r="E11" s="363">
        <f t="shared" si="7"/>
        <v>36556.359967946562</v>
      </c>
      <c r="F11" s="363">
        <f t="shared" si="7"/>
        <v>36519.434436391311</v>
      </c>
      <c r="G11" s="363">
        <f t="shared" si="7"/>
        <v>36817.835194377607</v>
      </c>
      <c r="H11" s="363">
        <f t="shared" si="7"/>
        <v>36831.044479515178</v>
      </c>
      <c r="I11" s="363">
        <f t="shared" si="7"/>
        <v>38050.681200841151</v>
      </c>
      <c r="J11" s="363">
        <f t="shared" si="7"/>
        <v>37344.733352711111</v>
      </c>
      <c r="K11" s="363">
        <f t="shared" si="7"/>
        <v>36913.427815210445</v>
      </c>
      <c r="L11" s="363">
        <f t="shared" si="7"/>
        <v>36991.326105298504</v>
      </c>
      <c r="M11" s="363">
        <f t="shared" si="7"/>
        <v>36899.755238755672</v>
      </c>
      <c r="N11" s="363">
        <f t="shared" si="7"/>
        <v>36521.372255395596</v>
      </c>
      <c r="O11" s="363">
        <f t="shared" si="7"/>
        <v>36176.919025957955</v>
      </c>
      <c r="P11" s="363">
        <f t="shared" si="7"/>
        <v>37020.672907692206</v>
      </c>
      <c r="Q11" s="363">
        <f t="shared" si="7"/>
        <v>37833.93231421629</v>
      </c>
      <c r="R11" s="363">
        <f t="shared" si="7"/>
        <v>38211.724328261218</v>
      </c>
      <c r="S11" s="363">
        <f t="shared" si="7"/>
        <v>38130.136091034372</v>
      </c>
      <c r="T11" s="363">
        <f t="shared" si="7"/>
        <v>39082.715611894571</v>
      </c>
      <c r="U11" s="363">
        <f t="shared" si="7"/>
        <v>38334.262574598812</v>
      </c>
      <c r="V11" s="363">
        <f t="shared" si="7"/>
        <v>37747.220142982682</v>
      </c>
      <c r="W11" s="363">
        <f t="shared" si="7"/>
        <v>38088.329203292073</v>
      </c>
      <c r="X11" s="406">
        <f t="shared" si="7"/>
        <v>37597.307471946137</v>
      </c>
      <c r="Y11" s="406">
        <f t="shared" si="7"/>
        <v>36794.888094858921</v>
      </c>
      <c r="Z11" s="412"/>
      <c r="AD11" s="169"/>
      <c r="AE11" s="169"/>
    </row>
    <row r="12" spans="1:31" s="150" customFormat="1" ht="18" customHeight="1" thickBot="1">
      <c r="A12" s="298" t="s">
        <v>349</v>
      </c>
      <c r="B12" s="386">
        <f t="shared" ref="B12:Y12" si="8">SUM(B27,B41,B55,B70)</f>
        <v>64.846309717881383</v>
      </c>
      <c r="C12" s="386">
        <f t="shared" si="8"/>
        <v>66.756670766653684</v>
      </c>
      <c r="D12" s="386">
        <f t="shared" si="8"/>
        <v>68.248196049906625</v>
      </c>
      <c r="E12" s="386">
        <f t="shared" si="8"/>
        <v>66.924997563759376</v>
      </c>
      <c r="F12" s="386">
        <f t="shared" si="8"/>
        <v>66.622374544337845</v>
      </c>
      <c r="G12" s="386">
        <f t="shared" si="8"/>
        <v>66.985086829040938</v>
      </c>
      <c r="H12" s="386">
        <f t="shared" si="8"/>
        <v>66.735996289746836</v>
      </c>
      <c r="I12" s="386">
        <f t="shared" si="8"/>
        <v>68.797377969511757</v>
      </c>
      <c r="J12" s="386">
        <f t="shared" si="8"/>
        <v>67.404402399053765</v>
      </c>
      <c r="K12" s="386">
        <f t="shared" si="8"/>
        <v>66.478361267004885</v>
      </c>
      <c r="L12" s="386">
        <f t="shared" si="8"/>
        <v>66.524600078146776</v>
      </c>
      <c r="M12" s="386">
        <f t="shared" si="8"/>
        <v>66.426187015035694</v>
      </c>
      <c r="N12" s="386">
        <f t="shared" si="8"/>
        <v>65.865583698648933</v>
      </c>
      <c r="O12" s="386">
        <f t="shared" si="8"/>
        <v>65.145984167031841</v>
      </c>
      <c r="P12" s="386">
        <f t="shared" si="8"/>
        <v>66.522423752327569</v>
      </c>
      <c r="Q12" s="386">
        <f t="shared" si="8"/>
        <v>67.875449259905139</v>
      </c>
      <c r="R12" s="386">
        <f t="shared" si="8"/>
        <v>68.466248525895423</v>
      </c>
      <c r="S12" s="386">
        <f t="shared" si="8"/>
        <v>68.202556024135561</v>
      </c>
      <c r="T12" s="386">
        <f t="shared" si="8"/>
        <v>69.873939821206733</v>
      </c>
      <c r="U12" s="386">
        <f t="shared" si="8"/>
        <v>68.511721527913295</v>
      </c>
      <c r="V12" s="386">
        <f t="shared" si="8"/>
        <v>67.482994176241903</v>
      </c>
      <c r="W12" s="386">
        <f t="shared" si="8"/>
        <v>68.101464437125401</v>
      </c>
      <c r="X12" s="386">
        <f t="shared" si="8"/>
        <v>66.555017205490216</v>
      </c>
      <c r="Y12" s="386">
        <f t="shared" si="8"/>
        <v>65.016626301284788</v>
      </c>
      <c r="Z12" s="414"/>
      <c r="AD12" s="170"/>
      <c r="AE12" s="170"/>
    </row>
    <row r="13" spans="1:31" s="145" customFormat="1" ht="18" customHeight="1" thickBot="1">
      <c r="A13" s="594" t="s">
        <v>29</v>
      </c>
      <c r="B13" s="595">
        <f t="shared" ref="B13:Y13" si="9">+B5/B11*100</f>
        <v>109.07221614355862</v>
      </c>
      <c r="C13" s="595">
        <f t="shared" si="9"/>
        <v>107.66821619841448</v>
      </c>
      <c r="D13" s="595">
        <f t="shared" si="9"/>
        <v>108.01365308791313</v>
      </c>
      <c r="E13" s="595">
        <f t="shared" si="9"/>
        <v>107.51256952937338</v>
      </c>
      <c r="F13" s="595">
        <f t="shared" si="9"/>
        <v>107.74884528655268</v>
      </c>
      <c r="G13" s="595">
        <f t="shared" si="9"/>
        <v>106.41046790377405</v>
      </c>
      <c r="H13" s="595">
        <f t="shared" si="9"/>
        <v>106.53079521363512</v>
      </c>
      <c r="I13" s="595">
        <f t="shared" si="9"/>
        <v>106.46091503598537</v>
      </c>
      <c r="J13" s="595">
        <f t="shared" si="9"/>
        <v>108.08992067895078</v>
      </c>
      <c r="K13" s="595">
        <f t="shared" si="9"/>
        <v>107.42084133912716</v>
      </c>
      <c r="L13" s="595">
        <f t="shared" si="9"/>
        <v>109.85363071230343</v>
      </c>
      <c r="M13" s="595">
        <f t="shared" si="9"/>
        <v>111.42271118528464</v>
      </c>
      <c r="N13" s="595">
        <f t="shared" si="9"/>
        <v>111.12495778523146</v>
      </c>
      <c r="O13" s="595">
        <f t="shared" si="9"/>
        <v>111.04780121030267</v>
      </c>
      <c r="P13" s="595">
        <f t="shared" si="9"/>
        <v>110.62687463517867</v>
      </c>
      <c r="Q13" s="595">
        <f t="shared" si="9"/>
        <v>111.70454030054933</v>
      </c>
      <c r="R13" s="595">
        <f t="shared" si="9"/>
        <v>113.78002789606016</v>
      </c>
      <c r="S13" s="595">
        <f t="shared" si="9"/>
        <v>113.7241021131064</v>
      </c>
      <c r="T13" s="595">
        <f t="shared" si="9"/>
        <v>113.70685156629602</v>
      </c>
      <c r="U13" s="595">
        <f t="shared" si="9"/>
        <v>115.88815720179204</v>
      </c>
      <c r="V13" s="595">
        <f t="shared" si="9"/>
        <v>118.3464638422849</v>
      </c>
      <c r="W13" s="595">
        <f t="shared" si="9"/>
        <v>117.32646849321394</v>
      </c>
      <c r="X13" s="596">
        <f t="shared" si="9"/>
        <v>114.21100405923146</v>
      </c>
      <c r="Y13" s="596">
        <f t="shared" si="9"/>
        <v>113.67082791755479</v>
      </c>
      <c r="Z13" s="411"/>
      <c r="AD13" s="166"/>
      <c r="AE13" s="166"/>
    </row>
    <row r="14" spans="1:31" ht="18" customHeight="1">
      <c r="A14" s="590" t="s">
        <v>1087</v>
      </c>
      <c r="B14" s="387"/>
      <c r="C14" s="387"/>
      <c r="D14" s="387"/>
      <c r="E14" s="387"/>
      <c r="F14" s="387"/>
      <c r="G14" s="387"/>
      <c r="H14" s="387"/>
      <c r="I14" s="387"/>
      <c r="J14" s="387"/>
      <c r="K14" s="387"/>
      <c r="Z14" s="410"/>
    </row>
    <row r="15" spans="1:31" ht="18" customHeight="1">
      <c r="A15" s="591" t="s">
        <v>950</v>
      </c>
      <c r="Z15" s="410"/>
    </row>
    <row r="16" spans="1:31" s="166" customFormat="1" ht="18" customHeight="1">
      <c r="A16" s="162"/>
      <c r="B16" s="163"/>
      <c r="C16" s="164"/>
      <c r="D16" s="164"/>
      <c r="E16" s="164"/>
      <c r="F16" s="164"/>
      <c r="G16" s="164"/>
      <c r="H16" s="164"/>
      <c r="I16" s="164"/>
      <c r="J16" s="164"/>
      <c r="K16" s="164"/>
      <c r="L16" s="164"/>
      <c r="M16" s="164"/>
      <c r="N16" s="164"/>
      <c r="O16" s="164"/>
      <c r="P16" s="164"/>
      <c r="Q16" s="164"/>
      <c r="R16" s="164"/>
      <c r="S16" s="164"/>
      <c r="T16" s="164"/>
      <c r="U16" s="164"/>
      <c r="V16" s="164"/>
      <c r="W16" s="164"/>
      <c r="X16" s="164"/>
      <c r="Y16" s="164"/>
      <c r="Z16" s="413"/>
    </row>
    <row r="17" spans="1:31" s="143" customFormat="1" ht="18" customHeight="1">
      <c r="A17" s="142" t="s">
        <v>945</v>
      </c>
      <c r="B17" s="152"/>
      <c r="C17" s="152"/>
      <c r="D17" s="152"/>
      <c r="E17" s="152"/>
      <c r="F17" s="152"/>
      <c r="G17" s="153"/>
      <c r="H17" s="153"/>
      <c r="I17" s="153"/>
      <c r="J17" s="153"/>
      <c r="K17" s="153"/>
      <c r="L17" s="153"/>
      <c r="M17" s="153"/>
      <c r="N17" s="153"/>
      <c r="O17" s="153"/>
      <c r="P17" s="154"/>
      <c r="Q17" s="154"/>
      <c r="R17" s="154"/>
      <c r="S17" s="154"/>
      <c r="T17" s="154"/>
      <c r="U17" s="154"/>
      <c r="V17" s="155"/>
      <c r="W17" s="155"/>
      <c r="X17" s="390"/>
      <c r="Y17" s="390"/>
      <c r="Z17" s="408"/>
      <c r="AD17" s="166"/>
      <c r="AE17" s="167"/>
    </row>
    <row r="18" spans="1:31" s="144" customFormat="1" ht="18" customHeight="1">
      <c r="A18" s="218"/>
      <c r="B18" s="782" t="s">
        <v>289</v>
      </c>
      <c r="C18" s="783"/>
      <c r="D18" s="783"/>
      <c r="E18" s="783"/>
      <c r="F18" s="783"/>
      <c r="G18" s="783"/>
      <c r="H18" s="783"/>
      <c r="I18" s="783"/>
      <c r="J18" s="783"/>
      <c r="K18" s="783"/>
      <c r="L18" s="783"/>
      <c r="M18" s="783"/>
      <c r="N18" s="783"/>
      <c r="O18" s="783"/>
      <c r="P18" s="783"/>
      <c r="Q18" s="783"/>
      <c r="R18" s="783"/>
      <c r="S18" s="783"/>
      <c r="T18" s="783"/>
      <c r="U18" s="783"/>
      <c r="V18" s="783"/>
      <c r="W18" s="783"/>
      <c r="X18" s="783"/>
      <c r="Y18" s="396"/>
      <c r="Z18" s="409"/>
      <c r="AD18" s="168"/>
      <c r="AE18" s="168"/>
    </row>
    <row r="19" spans="1:31" ht="18" customHeight="1" thickBot="1">
      <c r="A19" s="203"/>
      <c r="B19" s="241">
        <f>B4</f>
        <v>2000</v>
      </c>
      <c r="C19" s="241">
        <f t="shared" ref="C19:Y19" si="10">C4</f>
        <v>2001</v>
      </c>
      <c r="D19" s="241">
        <f t="shared" si="10"/>
        <v>2002</v>
      </c>
      <c r="E19" s="241">
        <f t="shared" si="10"/>
        <v>2003</v>
      </c>
      <c r="F19" s="241">
        <f t="shared" si="10"/>
        <v>2004</v>
      </c>
      <c r="G19" s="241">
        <f t="shared" si="10"/>
        <v>2005</v>
      </c>
      <c r="H19" s="241">
        <f t="shared" si="10"/>
        <v>2006</v>
      </c>
      <c r="I19" s="241">
        <f t="shared" si="10"/>
        <v>2007</v>
      </c>
      <c r="J19" s="241">
        <f t="shared" si="10"/>
        <v>2008</v>
      </c>
      <c r="K19" s="241">
        <f t="shared" si="10"/>
        <v>2009</v>
      </c>
      <c r="L19" s="241">
        <f t="shared" si="10"/>
        <v>2010</v>
      </c>
      <c r="M19" s="241">
        <f t="shared" si="10"/>
        <v>2011</v>
      </c>
      <c r="N19" s="241">
        <f t="shared" si="10"/>
        <v>2012</v>
      </c>
      <c r="O19" s="241">
        <f t="shared" si="10"/>
        <v>2013</v>
      </c>
      <c r="P19" s="241">
        <f t="shared" si="10"/>
        <v>2014</v>
      </c>
      <c r="Q19" s="241">
        <f t="shared" si="10"/>
        <v>2015</v>
      </c>
      <c r="R19" s="241">
        <f t="shared" si="10"/>
        <v>2016</v>
      </c>
      <c r="S19" s="241">
        <f t="shared" si="10"/>
        <v>2017</v>
      </c>
      <c r="T19" s="241">
        <f t="shared" si="10"/>
        <v>2018</v>
      </c>
      <c r="U19" s="241">
        <f t="shared" si="10"/>
        <v>2019</v>
      </c>
      <c r="V19" s="241">
        <f t="shared" si="10"/>
        <v>2020</v>
      </c>
      <c r="W19" s="241">
        <f t="shared" si="10"/>
        <v>2021</v>
      </c>
      <c r="X19" s="242">
        <f t="shared" si="10"/>
        <v>2022</v>
      </c>
      <c r="Y19" s="242" t="str">
        <f t="shared" si="10"/>
        <v>2023f</v>
      </c>
      <c r="Z19" s="410"/>
    </row>
    <row r="20" spans="1:31" ht="18" customHeight="1" thickBot="1">
      <c r="A20" s="217" t="s">
        <v>0</v>
      </c>
      <c r="B20" s="238">
        <v>7907.022194690373</v>
      </c>
      <c r="C20" s="238">
        <v>7738.4127358972446</v>
      </c>
      <c r="D20" s="238">
        <v>7892.6211901236911</v>
      </c>
      <c r="E20" s="238">
        <v>7685.4884254704184</v>
      </c>
      <c r="F20" s="238">
        <v>7705.7924963439054</v>
      </c>
      <c r="G20" s="238">
        <v>7445.1064000000006</v>
      </c>
      <c r="H20" s="238">
        <v>7395.6553359999998</v>
      </c>
      <c r="I20" s="238">
        <v>7427.718398</v>
      </c>
      <c r="J20" s="238">
        <v>7313.7521259999976</v>
      </c>
      <c r="K20" s="238">
        <v>7202.7465159999992</v>
      </c>
      <c r="L20" s="238">
        <v>7296.335114999998</v>
      </c>
      <c r="M20" s="238">
        <v>7261.3568789999981</v>
      </c>
      <c r="N20" s="238">
        <v>6986.8472709999987</v>
      </c>
      <c r="O20" s="238">
        <v>6649.7509850000006</v>
      </c>
      <c r="P20" s="238">
        <v>6792.7089795317179</v>
      </c>
      <c r="Q20" s="238">
        <v>6963.1681530000005</v>
      </c>
      <c r="R20" s="238">
        <v>7165.933070000001</v>
      </c>
      <c r="S20" s="238">
        <v>7195.7954019999997</v>
      </c>
      <c r="T20" s="238">
        <v>7310.2818380000008</v>
      </c>
      <c r="U20" s="238">
        <v>7197.2935189999989</v>
      </c>
      <c r="V20" s="238">
        <v>7135.0402599999989</v>
      </c>
      <c r="W20" s="238">
        <v>7098.7617690000025</v>
      </c>
      <c r="X20" s="403">
        <v>6911.0461689836065</v>
      </c>
      <c r="Y20" s="403">
        <v>6801.6760471501639</v>
      </c>
      <c r="Z20" s="410"/>
      <c r="AD20" s="166" t="s">
        <v>427</v>
      </c>
      <c r="AE20" s="166">
        <v>29</v>
      </c>
    </row>
    <row r="21" spans="1:31" s="145" customFormat="1" ht="18" customHeight="1" thickBot="1">
      <c r="A21" s="233" t="s">
        <v>419</v>
      </c>
      <c r="B21" s="243">
        <v>0.33349200000000001</v>
      </c>
      <c r="C21" s="243">
        <v>0.15313300000000002</v>
      </c>
      <c r="D21" s="243">
        <v>0.63546900000000006</v>
      </c>
      <c r="E21" s="243">
        <v>1.353942</v>
      </c>
      <c r="F21" s="243">
        <v>1.299339</v>
      </c>
      <c r="G21" s="243">
        <v>1.2983910000000001</v>
      </c>
      <c r="H21" s="243">
        <v>2.8857010000000001</v>
      </c>
      <c r="I21" s="243">
        <v>3.5955169999999996</v>
      </c>
      <c r="J21" s="243">
        <v>1.290896</v>
      </c>
      <c r="K21" s="243">
        <v>1.6621239999999999</v>
      </c>
      <c r="L21" s="243">
        <v>0.53830600000000006</v>
      </c>
      <c r="M21" s="243">
        <v>1.0251189999999999</v>
      </c>
      <c r="N21" s="243">
        <v>2.2816670000000001</v>
      </c>
      <c r="O21" s="243">
        <v>1.541344</v>
      </c>
      <c r="P21" s="243">
        <v>0.97663300000000008</v>
      </c>
      <c r="Q21" s="243">
        <v>1.1908109999999998</v>
      </c>
      <c r="R21" s="243">
        <v>1.6170440000000001</v>
      </c>
      <c r="S21" s="243">
        <v>1.8181720000000001</v>
      </c>
      <c r="T21" s="243">
        <v>2.2896619999999999</v>
      </c>
      <c r="U21" s="243">
        <v>2.3511329999999999</v>
      </c>
      <c r="V21" s="243">
        <v>2.2782530000000003</v>
      </c>
      <c r="W21" s="243">
        <v>0.851302</v>
      </c>
      <c r="X21" s="404">
        <v>0.950044</v>
      </c>
      <c r="Y21" s="404">
        <v>0.950044</v>
      </c>
      <c r="Z21" s="411"/>
      <c r="AD21" s="166" t="s">
        <v>428</v>
      </c>
      <c r="AE21" s="166">
        <v>30</v>
      </c>
    </row>
    <row r="22" spans="1:31" s="145" customFormat="1" ht="18" customHeight="1" thickBot="1">
      <c r="A22" s="233" t="s">
        <v>420</v>
      </c>
      <c r="B22" s="243">
        <v>126.67617</v>
      </c>
      <c r="C22" s="243">
        <v>77.207494000000011</v>
      </c>
      <c r="D22" s="243">
        <v>108.39921099999999</v>
      </c>
      <c r="E22" s="243">
        <v>103.754734</v>
      </c>
      <c r="F22" s="243">
        <v>101.98481600000001</v>
      </c>
      <c r="G22" s="243">
        <v>70.827790999999991</v>
      </c>
      <c r="H22" s="243">
        <v>54.671036999999998</v>
      </c>
      <c r="I22" s="243">
        <v>54.943915000000004</v>
      </c>
      <c r="J22" s="243">
        <v>47.223022</v>
      </c>
      <c r="K22" s="243">
        <v>62.912639999999996</v>
      </c>
      <c r="L22" s="243">
        <v>122.243421</v>
      </c>
      <c r="M22" s="243">
        <v>161.79199799999998</v>
      </c>
      <c r="N22" s="243">
        <v>175.388938</v>
      </c>
      <c r="O22" s="243">
        <v>121.26232899999999</v>
      </c>
      <c r="P22" s="243">
        <v>131.001195</v>
      </c>
      <c r="Q22" s="243">
        <v>190.128964</v>
      </c>
      <c r="R22" s="243">
        <v>228.250114</v>
      </c>
      <c r="S22" s="243">
        <v>246.31357399999999</v>
      </c>
      <c r="T22" s="243">
        <v>245.50149999999999</v>
      </c>
      <c r="U22" s="243">
        <v>235.594652</v>
      </c>
      <c r="V22" s="243">
        <v>235.01851300000001</v>
      </c>
      <c r="W22" s="243">
        <v>217.543071</v>
      </c>
      <c r="X22" s="404">
        <v>198.088672</v>
      </c>
      <c r="Y22" s="404">
        <v>194.12689856</v>
      </c>
      <c r="Z22" s="411"/>
      <c r="AD22" s="166" t="s">
        <v>429</v>
      </c>
      <c r="AE22" s="166">
        <v>31</v>
      </c>
    </row>
    <row r="23" spans="1:31" ht="18" customHeight="1" thickBot="1">
      <c r="A23" s="217" t="s">
        <v>1</v>
      </c>
      <c r="B23" s="238">
        <v>7780.679516690373</v>
      </c>
      <c r="C23" s="238">
        <v>7661.3583748972442</v>
      </c>
      <c r="D23" s="238">
        <v>7784.857448123691</v>
      </c>
      <c r="E23" s="238">
        <v>7583.087633470418</v>
      </c>
      <c r="F23" s="238">
        <v>7605.1070193439054</v>
      </c>
      <c r="G23" s="238">
        <v>7375.5770000000011</v>
      </c>
      <c r="H23" s="238">
        <v>7343.87</v>
      </c>
      <c r="I23" s="238">
        <v>7376.37</v>
      </c>
      <c r="J23" s="238">
        <v>7267.8199999999979</v>
      </c>
      <c r="K23" s="238">
        <v>7141.4960000000001</v>
      </c>
      <c r="L23" s="238">
        <v>7174.6299999999983</v>
      </c>
      <c r="M23" s="238">
        <v>7100.5899999999983</v>
      </c>
      <c r="N23" s="238">
        <v>6813.7399999999989</v>
      </c>
      <c r="O23" s="238">
        <v>6530.0300000000007</v>
      </c>
      <c r="P23" s="238">
        <v>6662.6844175317183</v>
      </c>
      <c r="Q23" s="238">
        <v>6774.2300000000014</v>
      </c>
      <c r="R23" s="238">
        <v>6939.3</v>
      </c>
      <c r="S23" s="238">
        <v>6951.3</v>
      </c>
      <c r="T23" s="238">
        <v>7067.0700000000006</v>
      </c>
      <c r="U23" s="238">
        <v>6964.0499999999993</v>
      </c>
      <c r="V23" s="238">
        <v>6902.2999999999993</v>
      </c>
      <c r="W23" s="238">
        <v>6882.0700000000024</v>
      </c>
      <c r="X23" s="403">
        <v>6713.9075409836069</v>
      </c>
      <c r="Y23" s="403">
        <v>6608.4991925901641</v>
      </c>
      <c r="Z23" s="410"/>
      <c r="AD23" s="166" t="s">
        <v>430</v>
      </c>
      <c r="AE23" s="166">
        <v>32</v>
      </c>
    </row>
    <row r="24" spans="1:31" ht="18" customHeight="1" thickBot="1">
      <c r="A24" s="235" t="s">
        <v>421</v>
      </c>
      <c r="B24" s="244">
        <v>203.59010000000001</v>
      </c>
      <c r="C24" s="244">
        <v>185.34046900000001</v>
      </c>
      <c r="D24" s="244">
        <v>275.86911099999998</v>
      </c>
      <c r="E24" s="244">
        <v>290.76158399999997</v>
      </c>
      <c r="F24" s="244">
        <v>360.839451</v>
      </c>
      <c r="G24" s="244">
        <v>428.86315300000001</v>
      </c>
      <c r="H24" s="244">
        <v>474.76348300000001</v>
      </c>
      <c r="I24" s="244">
        <v>396.37651299999999</v>
      </c>
      <c r="J24" s="244">
        <v>284.53222600000004</v>
      </c>
      <c r="K24" s="244">
        <v>341.613315</v>
      </c>
      <c r="L24" s="244">
        <v>345.93178899999998</v>
      </c>
      <c r="M24" s="244">
        <v>351.58798300000001</v>
      </c>
      <c r="N24" s="244">
        <v>327.52436999999998</v>
      </c>
      <c r="O24" s="244">
        <v>338.30886099999998</v>
      </c>
      <c r="P24" s="244">
        <v>341.538095</v>
      </c>
      <c r="Q24" s="244">
        <v>330.13228999999995</v>
      </c>
      <c r="R24" s="244">
        <v>350.59002100000004</v>
      </c>
      <c r="S24" s="244">
        <v>347.70194600000002</v>
      </c>
      <c r="T24" s="244">
        <v>371.05633500000005</v>
      </c>
      <c r="U24" s="244">
        <v>386.57436300000001</v>
      </c>
      <c r="V24" s="244">
        <v>306.304575</v>
      </c>
      <c r="W24" s="244">
        <v>284.454609</v>
      </c>
      <c r="X24" s="405">
        <v>355.892135</v>
      </c>
      <c r="Y24" s="405">
        <v>373.68674175000001</v>
      </c>
      <c r="Z24" s="410"/>
      <c r="AD24" s="166" t="s">
        <v>431</v>
      </c>
      <c r="AE24" s="166">
        <v>33</v>
      </c>
    </row>
    <row r="25" spans="1:31" ht="18" customHeight="1" thickBot="1">
      <c r="A25" s="235" t="s">
        <v>422</v>
      </c>
      <c r="B25" s="244">
        <v>656.82676800000002</v>
      </c>
      <c r="C25" s="244">
        <v>657.42208100000005</v>
      </c>
      <c r="D25" s="244">
        <v>700.01622900000007</v>
      </c>
      <c r="E25" s="244">
        <v>589.12313000000006</v>
      </c>
      <c r="F25" s="244">
        <v>521.32328999999993</v>
      </c>
      <c r="G25" s="244">
        <v>391.27712699999995</v>
      </c>
      <c r="H25" s="244">
        <v>381.62423100000001</v>
      </c>
      <c r="I25" s="244">
        <v>317.38172499999996</v>
      </c>
      <c r="J25" s="244">
        <v>382.56705299999999</v>
      </c>
      <c r="K25" s="244">
        <v>320.027761</v>
      </c>
      <c r="L25" s="244">
        <v>492.649539</v>
      </c>
      <c r="M25" s="244">
        <v>597.06638800000007</v>
      </c>
      <c r="N25" s="244">
        <v>462.50011499999999</v>
      </c>
      <c r="O25" s="244">
        <v>420.04418400000003</v>
      </c>
      <c r="P25" s="244">
        <v>482.049712</v>
      </c>
      <c r="Q25" s="244">
        <v>506.47740199999998</v>
      </c>
      <c r="R25" s="244">
        <v>584.69085900000005</v>
      </c>
      <c r="S25" s="244">
        <v>612.70638100000008</v>
      </c>
      <c r="T25" s="244">
        <v>594.63618500000007</v>
      </c>
      <c r="U25" s="244">
        <v>576.57734400000004</v>
      </c>
      <c r="V25" s="244">
        <v>592.75151199999993</v>
      </c>
      <c r="W25" s="244">
        <v>567.32925399999999</v>
      </c>
      <c r="X25" s="405">
        <v>537.61818799999992</v>
      </c>
      <c r="Y25" s="405">
        <v>537.61818799999992</v>
      </c>
      <c r="Z25" s="410"/>
      <c r="AD25" s="166" t="s">
        <v>432</v>
      </c>
      <c r="AE25" s="166">
        <v>34</v>
      </c>
    </row>
    <row r="26" spans="1:31" ht="18" customHeight="1" thickBot="1">
      <c r="A26" s="235" t="s">
        <v>371</v>
      </c>
      <c r="B26" s="363">
        <v>7327.4428486903735</v>
      </c>
      <c r="C26" s="363">
        <v>7189.2767628972442</v>
      </c>
      <c r="D26" s="363">
        <v>7360.7103301236912</v>
      </c>
      <c r="E26" s="363">
        <v>7284.726087470418</v>
      </c>
      <c r="F26" s="363">
        <v>7444.623180343905</v>
      </c>
      <c r="G26" s="363">
        <v>7413.1630260000011</v>
      </c>
      <c r="H26" s="363">
        <v>7437.0092519999998</v>
      </c>
      <c r="I26" s="363">
        <v>7455.3647879999999</v>
      </c>
      <c r="J26" s="363">
        <v>7169.7851729999984</v>
      </c>
      <c r="K26" s="363">
        <v>7163.0815539999994</v>
      </c>
      <c r="L26" s="363">
        <v>7027.9122499999985</v>
      </c>
      <c r="M26" s="363">
        <v>6855.1115949999985</v>
      </c>
      <c r="N26" s="363">
        <v>6678.7642549999991</v>
      </c>
      <c r="O26" s="363">
        <v>6448.2946769999999</v>
      </c>
      <c r="P26" s="363">
        <v>6522.1728005317182</v>
      </c>
      <c r="Q26" s="363">
        <v>6597.8848880000005</v>
      </c>
      <c r="R26" s="363">
        <v>6705.1991619999999</v>
      </c>
      <c r="S26" s="363">
        <v>6686.2955650000004</v>
      </c>
      <c r="T26" s="363">
        <v>6843.4901500000005</v>
      </c>
      <c r="U26" s="363">
        <v>6774.0470189999987</v>
      </c>
      <c r="V26" s="363">
        <v>6615.8530629999996</v>
      </c>
      <c r="W26" s="363">
        <v>6599.1953550000026</v>
      </c>
      <c r="X26" s="406">
        <v>6532.1814879836074</v>
      </c>
      <c r="Y26" s="406">
        <v>6444.5677463401644</v>
      </c>
      <c r="Z26" s="410"/>
      <c r="AD26" s="166" t="s">
        <v>874</v>
      </c>
      <c r="AE26" s="166">
        <v>35</v>
      </c>
    </row>
    <row r="27" spans="1:31" s="150" customFormat="1" ht="18" customHeight="1" thickBot="1">
      <c r="A27" s="298" t="s">
        <v>349</v>
      </c>
      <c r="B27" s="593">
        <v>11.960178954361176</v>
      </c>
      <c r="C27" s="386">
        <v>11.71759079920742</v>
      </c>
      <c r="D27" s="593">
        <v>11.969839480141925</v>
      </c>
      <c r="E27" s="386">
        <v>11.804606895488819</v>
      </c>
      <c r="F27" s="593">
        <v>12.018834230679492</v>
      </c>
      <c r="G27" s="386">
        <v>11.92604053449559</v>
      </c>
      <c r="H27" s="386">
        <v>11.925877794851377</v>
      </c>
      <c r="I27" s="386">
        <v>11.91560727849914</v>
      </c>
      <c r="J27" s="386">
        <v>11.422399132141118</v>
      </c>
      <c r="K27" s="386">
        <v>11.386646296305472</v>
      </c>
      <c r="L27" s="386">
        <v>11.153743511817721</v>
      </c>
      <c r="M27" s="386">
        <v>10.880827097964305</v>
      </c>
      <c r="N27" s="386">
        <v>10.603492757940755</v>
      </c>
      <c r="O27" s="386">
        <v>10.210595706923927</v>
      </c>
      <c r="P27" s="386">
        <v>10.29951453171179</v>
      </c>
      <c r="Q27" s="386">
        <v>10.396572176888654</v>
      </c>
      <c r="R27" s="386">
        <v>10.543508760127475</v>
      </c>
      <c r="S27" s="386">
        <v>10.497210331888047</v>
      </c>
      <c r="T27" s="386">
        <v>10.733022343164706</v>
      </c>
      <c r="U27" s="386">
        <v>10.610900281020866</v>
      </c>
      <c r="V27" s="386">
        <v>10.354157325063971</v>
      </c>
      <c r="W27" s="386">
        <v>10.336906257803486</v>
      </c>
      <c r="X27" s="407">
        <v>10.121702927539161</v>
      </c>
      <c r="Y27" s="407">
        <v>9.9498018895827816</v>
      </c>
      <c r="Z27" s="414"/>
      <c r="AD27" s="166" t="s">
        <v>433</v>
      </c>
      <c r="AE27" s="166">
        <v>36</v>
      </c>
    </row>
    <row r="28" spans="1:31" s="145" customFormat="1" ht="18" customHeight="1" thickBot="1">
      <c r="A28" s="594" t="s">
        <v>29</v>
      </c>
      <c r="B28" s="595">
        <v>107.90970817470911</v>
      </c>
      <c r="C28" s="595">
        <v>107.63826447514174</v>
      </c>
      <c r="D28" s="595">
        <v>107.22635229677707</v>
      </c>
      <c r="E28" s="595">
        <v>105.50140572463395</v>
      </c>
      <c r="F28" s="595">
        <v>103.50816031481041</v>
      </c>
      <c r="G28" s="595">
        <v>100.43090073546156</v>
      </c>
      <c r="H28" s="595">
        <v>99.443944271161428</v>
      </c>
      <c r="I28" s="595">
        <v>99.629174550325175</v>
      </c>
      <c r="J28" s="595">
        <v>102.00796745685143</v>
      </c>
      <c r="K28" s="595">
        <v>100.55374159432613</v>
      </c>
      <c r="L28" s="595">
        <v>103.81938270501314</v>
      </c>
      <c r="M28" s="595">
        <v>105.92616587447398</v>
      </c>
      <c r="N28" s="595">
        <v>104.6128745414147</v>
      </c>
      <c r="O28" s="595">
        <v>103.12417961788505</v>
      </c>
      <c r="P28" s="595">
        <v>104.14794558920524</v>
      </c>
      <c r="Q28" s="595">
        <v>105.53636917285969</v>
      </c>
      <c r="R28" s="595">
        <v>106.87129340782437</v>
      </c>
      <c r="S28" s="595">
        <v>107.62006154300178</v>
      </c>
      <c r="T28" s="595">
        <v>106.82095944859364</v>
      </c>
      <c r="U28" s="595">
        <v>106.2480596726428</v>
      </c>
      <c r="V28" s="595">
        <v>107.84762285461899</v>
      </c>
      <c r="W28" s="595">
        <v>107.57011100787453</v>
      </c>
      <c r="X28" s="596">
        <v>105.79997175058512</v>
      </c>
      <c r="Y28" s="596">
        <v>105.54122968158414</v>
      </c>
      <c r="Z28" s="411"/>
      <c r="AD28" s="166" t="s">
        <v>434</v>
      </c>
      <c r="AE28" s="166">
        <v>38</v>
      </c>
    </row>
    <row r="29" spans="1:31" ht="18" customHeight="1">
      <c r="A29" s="592" t="s">
        <v>1088</v>
      </c>
      <c r="B29" s="156"/>
      <c r="C29" s="156"/>
      <c r="D29" s="156"/>
      <c r="E29" s="156"/>
      <c r="F29" s="156"/>
      <c r="G29" s="156"/>
      <c r="H29" s="156"/>
      <c r="I29" s="156"/>
      <c r="J29" s="156"/>
      <c r="K29" s="156"/>
      <c r="L29" s="156"/>
      <c r="M29" s="157"/>
      <c r="N29" s="157"/>
      <c r="O29" s="157"/>
      <c r="P29" s="158"/>
      <c r="Q29" s="158"/>
      <c r="R29" s="158"/>
      <c r="S29" s="158"/>
      <c r="T29" s="158"/>
      <c r="U29" s="158"/>
      <c r="Z29" s="410"/>
    </row>
    <row r="30" spans="1:31" ht="18" customHeight="1">
      <c r="A30" s="146"/>
      <c r="B30" s="159"/>
      <c r="C30" s="159"/>
      <c r="D30" s="159"/>
      <c r="E30" s="159"/>
      <c r="F30" s="159"/>
      <c r="G30" s="159"/>
      <c r="H30" s="159"/>
      <c r="I30" s="159"/>
      <c r="J30" s="159"/>
      <c r="K30" s="159"/>
      <c r="L30" s="159"/>
      <c r="M30" s="160"/>
      <c r="N30" s="160"/>
      <c r="O30" s="160"/>
      <c r="Z30" s="410"/>
    </row>
    <row r="31" spans="1:31" s="143" customFormat="1" ht="18" customHeight="1">
      <c r="A31" s="142" t="s">
        <v>946</v>
      </c>
      <c r="B31" s="152"/>
      <c r="C31" s="152"/>
      <c r="D31" s="152"/>
      <c r="E31" s="152"/>
      <c r="F31" s="152"/>
      <c r="G31" s="153"/>
      <c r="H31" s="153"/>
      <c r="I31" s="153"/>
      <c r="J31" s="153"/>
      <c r="K31" s="153"/>
      <c r="L31" s="153"/>
      <c r="M31" s="153"/>
      <c r="N31" s="153"/>
      <c r="O31" s="153"/>
      <c r="P31" s="154"/>
      <c r="Q31" s="154"/>
      <c r="R31" s="154"/>
      <c r="S31" s="154"/>
      <c r="T31" s="154"/>
      <c r="U31" s="154"/>
      <c r="V31" s="155"/>
      <c r="W31" s="155"/>
      <c r="X31" s="390"/>
      <c r="Y31" s="390"/>
      <c r="Z31" s="408"/>
      <c r="AD31" s="166"/>
      <c r="AE31" s="167"/>
    </row>
    <row r="32" spans="1:31" s="144" customFormat="1" ht="18" customHeight="1">
      <c r="A32" s="218"/>
      <c r="B32" s="782" t="s">
        <v>290</v>
      </c>
      <c r="C32" s="783"/>
      <c r="D32" s="783"/>
      <c r="E32" s="783"/>
      <c r="F32" s="783"/>
      <c r="G32" s="783"/>
      <c r="H32" s="783"/>
      <c r="I32" s="783"/>
      <c r="J32" s="783"/>
      <c r="K32" s="783"/>
      <c r="L32" s="783"/>
      <c r="M32" s="783"/>
      <c r="N32" s="783"/>
      <c r="O32" s="783"/>
      <c r="P32" s="783"/>
      <c r="Q32" s="783"/>
      <c r="R32" s="783"/>
      <c r="S32" s="783"/>
      <c r="T32" s="783"/>
      <c r="U32" s="783"/>
      <c r="V32" s="783"/>
      <c r="W32" s="783"/>
      <c r="X32" s="783"/>
      <c r="Y32" s="396"/>
      <c r="Z32" s="409"/>
      <c r="AD32" s="168"/>
      <c r="AE32" s="168"/>
    </row>
    <row r="33" spans="1:31" ht="18" customHeight="1" thickBot="1">
      <c r="A33" s="203"/>
      <c r="B33" s="241">
        <f>B4</f>
        <v>2000</v>
      </c>
      <c r="C33" s="241">
        <f t="shared" ref="C33:X33" si="11">C4</f>
        <v>2001</v>
      </c>
      <c r="D33" s="241">
        <f t="shared" si="11"/>
        <v>2002</v>
      </c>
      <c r="E33" s="241">
        <f t="shared" si="11"/>
        <v>2003</v>
      </c>
      <c r="F33" s="241">
        <f t="shared" si="11"/>
        <v>2004</v>
      </c>
      <c r="G33" s="241">
        <f t="shared" si="11"/>
        <v>2005</v>
      </c>
      <c r="H33" s="241">
        <f t="shared" si="11"/>
        <v>2006</v>
      </c>
      <c r="I33" s="241">
        <f t="shared" si="11"/>
        <v>2007</v>
      </c>
      <c r="J33" s="241">
        <f t="shared" si="11"/>
        <v>2008</v>
      </c>
      <c r="K33" s="241">
        <f t="shared" si="11"/>
        <v>2009</v>
      </c>
      <c r="L33" s="241">
        <f t="shared" si="11"/>
        <v>2010</v>
      </c>
      <c r="M33" s="241">
        <f t="shared" si="11"/>
        <v>2011</v>
      </c>
      <c r="N33" s="241">
        <f t="shared" si="11"/>
        <v>2012</v>
      </c>
      <c r="O33" s="241">
        <f t="shared" si="11"/>
        <v>2013</v>
      </c>
      <c r="P33" s="241">
        <f t="shared" si="11"/>
        <v>2014</v>
      </c>
      <c r="Q33" s="241">
        <f t="shared" si="11"/>
        <v>2015</v>
      </c>
      <c r="R33" s="241">
        <f t="shared" si="11"/>
        <v>2016</v>
      </c>
      <c r="S33" s="241">
        <f t="shared" si="11"/>
        <v>2017</v>
      </c>
      <c r="T33" s="241">
        <f t="shared" si="11"/>
        <v>2018</v>
      </c>
      <c r="U33" s="241">
        <f t="shared" si="11"/>
        <v>2019</v>
      </c>
      <c r="V33" s="241">
        <f t="shared" si="11"/>
        <v>2020</v>
      </c>
      <c r="W33" s="241">
        <f t="shared" si="11"/>
        <v>2021</v>
      </c>
      <c r="X33" s="242">
        <f t="shared" si="11"/>
        <v>2022</v>
      </c>
      <c r="Y33" s="242" t="str">
        <f>Y4</f>
        <v>2023f</v>
      </c>
      <c r="Z33" s="410"/>
    </row>
    <row r="34" spans="1:31" ht="18" customHeight="1" thickBot="1">
      <c r="A34" s="217" t="s">
        <v>0</v>
      </c>
      <c r="B34" s="238">
        <v>20757.66079294563</v>
      </c>
      <c r="C34" s="238">
        <v>21053.158679403499</v>
      </c>
      <c r="D34" s="238">
        <v>21388.173093068399</v>
      </c>
      <c r="E34" s="238">
        <v>21436.238114960554</v>
      </c>
      <c r="F34" s="238">
        <v>21253.51252</v>
      </c>
      <c r="G34" s="238">
        <v>21204.344664</v>
      </c>
      <c r="H34" s="238">
        <v>21533.258783000005</v>
      </c>
      <c r="I34" s="238">
        <v>22355.777896999993</v>
      </c>
      <c r="J34" s="238">
        <v>22194.427482999999</v>
      </c>
      <c r="K34" s="238">
        <v>21636.748853999994</v>
      </c>
      <c r="L34" s="238">
        <v>22177.200585999999</v>
      </c>
      <c r="M34" s="238">
        <v>22446.903502999998</v>
      </c>
      <c r="N34" s="238">
        <v>21926.541464999998</v>
      </c>
      <c r="O34" s="238">
        <v>21769.420447999993</v>
      </c>
      <c r="P34" s="238">
        <v>21939.320338999998</v>
      </c>
      <c r="Q34" s="238">
        <v>22588.926857000002</v>
      </c>
      <c r="R34" s="238">
        <v>22983.657825999999</v>
      </c>
      <c r="S34" s="238">
        <v>22801.631764999991</v>
      </c>
      <c r="T34" s="238">
        <v>23205.373149000003</v>
      </c>
      <c r="U34" s="238">
        <v>23038.561343000001</v>
      </c>
      <c r="V34" s="238">
        <v>23241.913121042144</v>
      </c>
      <c r="W34" s="238">
        <v>23659.304965894193</v>
      </c>
      <c r="X34" s="403">
        <v>22325.717981791935</v>
      </c>
      <c r="Y34" s="403">
        <v>21182.51073644315</v>
      </c>
      <c r="Z34" s="410"/>
      <c r="AD34" s="166" t="s">
        <v>435</v>
      </c>
      <c r="AE34" s="166">
        <v>43</v>
      </c>
    </row>
    <row r="35" spans="1:31" s="145" customFormat="1" ht="18" customHeight="1" thickBot="1">
      <c r="A35" s="233" t="s">
        <v>419</v>
      </c>
      <c r="B35" s="243">
        <v>3.1540030000000003</v>
      </c>
      <c r="C35" s="243">
        <v>0.64022000000000001</v>
      </c>
      <c r="D35" s="243">
        <v>0.78740500000000002</v>
      </c>
      <c r="E35" s="243">
        <v>1.4292470000000002</v>
      </c>
      <c r="F35" s="243">
        <v>0.72244000000000008</v>
      </c>
      <c r="G35" s="243">
        <v>1.171519</v>
      </c>
      <c r="H35" s="243">
        <v>0.43574400000000002</v>
      </c>
      <c r="I35" s="243">
        <v>0.21793199999999999</v>
      </c>
      <c r="J35" s="243">
        <v>0.191412</v>
      </c>
      <c r="K35" s="243">
        <v>0.38719199999999998</v>
      </c>
      <c r="L35" s="243">
        <v>0.269673</v>
      </c>
      <c r="M35" s="243">
        <v>0.16596100000000003</v>
      </c>
      <c r="N35" s="243">
        <v>0.15492699999999998</v>
      </c>
      <c r="O35" s="243">
        <v>0.33999299999999999</v>
      </c>
      <c r="P35" s="243">
        <v>1.377823</v>
      </c>
      <c r="Q35" s="243">
        <v>1.758507</v>
      </c>
      <c r="R35" s="243">
        <v>1.6088930000000001</v>
      </c>
      <c r="S35" s="243">
        <v>1.2940699999999998</v>
      </c>
      <c r="T35" s="243">
        <v>1.1717390000000001</v>
      </c>
      <c r="U35" s="243">
        <v>0.98285100000000003</v>
      </c>
      <c r="V35" s="243">
        <v>1.0849790000000001</v>
      </c>
      <c r="W35" s="243">
        <v>1.5373299999999999</v>
      </c>
      <c r="X35" s="404">
        <v>0.92174199999999995</v>
      </c>
      <c r="Y35" s="404">
        <v>0.92174199999999995</v>
      </c>
      <c r="Z35" s="411"/>
      <c r="AD35" s="166" t="s">
        <v>436</v>
      </c>
      <c r="AE35" s="166">
        <v>44</v>
      </c>
    </row>
    <row r="36" spans="1:31" s="145" customFormat="1" ht="18" customHeight="1" thickBot="1">
      <c r="A36" s="233" t="s">
        <v>420</v>
      </c>
      <c r="B36" s="243">
        <v>5.3489260000000005</v>
      </c>
      <c r="C36" s="243">
        <v>4.3441940000000008</v>
      </c>
      <c r="D36" s="243">
        <v>12.718444</v>
      </c>
      <c r="E36" s="243">
        <v>13.676608</v>
      </c>
      <c r="F36" s="243">
        <v>22.11496</v>
      </c>
      <c r="G36" s="243">
        <v>26.746183000000002</v>
      </c>
      <c r="H36" s="243">
        <v>34.824527000000003</v>
      </c>
      <c r="I36" s="243">
        <v>27.825829000000002</v>
      </c>
      <c r="J36" s="243">
        <v>69.748895000000005</v>
      </c>
      <c r="K36" s="243">
        <v>109.57604600000001</v>
      </c>
      <c r="L36" s="243">
        <v>71.02025900000001</v>
      </c>
      <c r="M36" s="243">
        <v>64.169464000000005</v>
      </c>
      <c r="N36" s="243">
        <v>37.276392000000001</v>
      </c>
      <c r="O36" s="243">
        <v>47.570441000000002</v>
      </c>
      <c r="P36" s="243">
        <v>65.928162</v>
      </c>
      <c r="Q36" s="243">
        <v>53.305364000000004</v>
      </c>
      <c r="R36" s="243">
        <v>38.376718999999994</v>
      </c>
      <c r="S36" s="243">
        <v>45.385835</v>
      </c>
      <c r="T36" s="243">
        <v>51.024887999999997</v>
      </c>
      <c r="U36" s="243">
        <v>43.364194000000005</v>
      </c>
      <c r="V36" s="243">
        <v>22.602026000000002</v>
      </c>
      <c r="W36" s="243">
        <v>44.620936999999998</v>
      </c>
      <c r="X36" s="404">
        <v>42.437933999999998</v>
      </c>
      <c r="Y36" s="404">
        <v>41.589175319999995</v>
      </c>
      <c r="Z36" s="411"/>
      <c r="AD36" s="166" t="s">
        <v>437</v>
      </c>
      <c r="AE36" s="166">
        <v>45</v>
      </c>
    </row>
    <row r="37" spans="1:31" ht="18" customHeight="1" thickBot="1">
      <c r="A37" s="217" t="s">
        <v>1</v>
      </c>
      <c r="B37" s="238">
        <v>20755.46586994563</v>
      </c>
      <c r="C37" s="238">
        <v>21049.454705403499</v>
      </c>
      <c r="D37" s="238">
        <v>21376.2420540684</v>
      </c>
      <c r="E37" s="238">
        <v>21423.990753960552</v>
      </c>
      <c r="F37" s="238">
        <v>21232.120000000003</v>
      </c>
      <c r="G37" s="238">
        <v>21178.77</v>
      </c>
      <c r="H37" s="238">
        <v>21498.870000000003</v>
      </c>
      <c r="I37" s="238">
        <v>22328.169999999991</v>
      </c>
      <c r="J37" s="238">
        <v>22124.87</v>
      </c>
      <c r="K37" s="238">
        <v>21527.559999999994</v>
      </c>
      <c r="L37" s="238">
        <v>22106.449999999997</v>
      </c>
      <c r="M37" s="238">
        <v>22382.899999999998</v>
      </c>
      <c r="N37" s="238">
        <v>21889.42</v>
      </c>
      <c r="O37" s="238">
        <v>21722.189999999995</v>
      </c>
      <c r="P37" s="238">
        <v>21874.769999999997</v>
      </c>
      <c r="Q37" s="238">
        <v>22537.38</v>
      </c>
      <c r="R37" s="238">
        <v>22946.89</v>
      </c>
      <c r="S37" s="238">
        <v>22757.53999999999</v>
      </c>
      <c r="T37" s="238">
        <v>23155.520000000004</v>
      </c>
      <c r="U37" s="238">
        <v>22996.18</v>
      </c>
      <c r="V37" s="238">
        <v>23220.396074042143</v>
      </c>
      <c r="W37" s="238">
        <v>23616.221358894192</v>
      </c>
      <c r="X37" s="403">
        <v>22284.201789791932</v>
      </c>
      <c r="Y37" s="403">
        <v>21141.843303123147</v>
      </c>
      <c r="Z37" s="410"/>
      <c r="AD37" s="166" t="s">
        <v>438</v>
      </c>
      <c r="AE37" s="166">
        <v>46</v>
      </c>
    </row>
    <row r="38" spans="1:31" ht="18" customHeight="1" thickBot="1">
      <c r="A38" s="235" t="s">
        <v>421</v>
      </c>
      <c r="B38" s="244">
        <v>126.01666400000001</v>
      </c>
      <c r="C38" s="244">
        <v>67.095244999999991</v>
      </c>
      <c r="D38" s="244">
        <v>107.152761</v>
      </c>
      <c r="E38" s="244">
        <v>113.020375</v>
      </c>
      <c r="F38" s="244">
        <v>141.46779500000002</v>
      </c>
      <c r="G38" s="244">
        <v>174.71069900000001</v>
      </c>
      <c r="H38" s="244">
        <v>215.237345</v>
      </c>
      <c r="I38" s="244">
        <v>147.316778</v>
      </c>
      <c r="J38" s="244">
        <v>175.26154600000001</v>
      </c>
      <c r="K38" s="244">
        <v>162.05408499999999</v>
      </c>
      <c r="L38" s="244">
        <v>157.71991699999998</v>
      </c>
      <c r="M38" s="244">
        <v>157.262956</v>
      </c>
      <c r="N38" s="244">
        <v>154.469585</v>
      </c>
      <c r="O38" s="244">
        <v>151.81268599999999</v>
      </c>
      <c r="P38" s="244">
        <v>143.87205600000001</v>
      </c>
      <c r="Q38" s="244">
        <v>142.919096</v>
      </c>
      <c r="R38" s="244">
        <v>152.12862100000001</v>
      </c>
      <c r="S38" s="244">
        <v>154.21150700000001</v>
      </c>
      <c r="T38" s="244">
        <v>166.98326399999999</v>
      </c>
      <c r="U38" s="244">
        <v>162.01215900000003</v>
      </c>
      <c r="V38" s="244">
        <v>158.95343499999998</v>
      </c>
      <c r="W38" s="244">
        <v>97.243443999999997</v>
      </c>
      <c r="X38" s="405">
        <v>121.497468</v>
      </c>
      <c r="Y38" s="405">
        <v>123.92741736000001</v>
      </c>
      <c r="Z38" s="410"/>
      <c r="AD38" s="166" t="s">
        <v>439</v>
      </c>
      <c r="AE38" s="166">
        <v>47</v>
      </c>
    </row>
    <row r="39" spans="1:31" ht="18" customHeight="1" thickBot="1">
      <c r="A39" s="235" t="s">
        <v>422</v>
      </c>
      <c r="B39" s="244">
        <v>2035.7537399999999</v>
      </c>
      <c r="C39" s="244">
        <v>1778.3957549999998</v>
      </c>
      <c r="D39" s="244">
        <v>1859.253972</v>
      </c>
      <c r="E39" s="244">
        <v>2053.5568160000003</v>
      </c>
      <c r="F39" s="244">
        <v>2270.2799720000003</v>
      </c>
      <c r="G39" s="244">
        <v>2163.2269940000001</v>
      </c>
      <c r="H39" s="244">
        <v>2304.751546</v>
      </c>
      <c r="I39" s="244">
        <v>2365.4611770000001</v>
      </c>
      <c r="J39" s="244">
        <v>2738.0329630000001</v>
      </c>
      <c r="K39" s="244">
        <v>2485.2267769999999</v>
      </c>
      <c r="L39" s="244">
        <v>2808.2266249999998</v>
      </c>
      <c r="M39" s="244">
        <v>3109.1443199999999</v>
      </c>
      <c r="N39" s="244">
        <v>3082.3656889999997</v>
      </c>
      <c r="O39" s="244">
        <v>3115.4229599999999</v>
      </c>
      <c r="P39" s="244">
        <v>2854.141552</v>
      </c>
      <c r="Q39" s="244">
        <v>3144.270767</v>
      </c>
      <c r="R39" s="244">
        <v>3695.4677069999998</v>
      </c>
      <c r="S39" s="244">
        <v>3497.6441420000001</v>
      </c>
      <c r="T39" s="244">
        <v>3579.501796</v>
      </c>
      <c r="U39" s="244">
        <v>4177.3293990000002</v>
      </c>
      <c r="V39" s="244">
        <v>4943.0924529999993</v>
      </c>
      <c r="W39" s="244">
        <v>4751.8195500000002</v>
      </c>
      <c r="X39" s="405">
        <v>3972.7498089999999</v>
      </c>
      <c r="Y39" s="405">
        <v>3853.5673147299999</v>
      </c>
      <c r="Z39" s="410"/>
      <c r="AD39" s="166" t="s">
        <v>440</v>
      </c>
      <c r="AE39" s="166">
        <v>48</v>
      </c>
    </row>
    <row r="40" spans="1:31" ht="18" customHeight="1" thickBot="1">
      <c r="A40" s="235" t="s">
        <v>371</v>
      </c>
      <c r="B40" s="363">
        <v>18845.728793945629</v>
      </c>
      <c r="C40" s="363">
        <v>19338.154195403498</v>
      </c>
      <c r="D40" s="363">
        <v>19624.140843068402</v>
      </c>
      <c r="E40" s="363">
        <v>19483.454312960552</v>
      </c>
      <c r="F40" s="363">
        <v>19103.307823000003</v>
      </c>
      <c r="G40" s="363">
        <v>19190.253704999999</v>
      </c>
      <c r="H40" s="363">
        <v>19409.355799000004</v>
      </c>
      <c r="I40" s="363">
        <v>20110.02560099999</v>
      </c>
      <c r="J40" s="363">
        <v>19562.098582999999</v>
      </c>
      <c r="K40" s="363">
        <v>19204.387307999994</v>
      </c>
      <c r="L40" s="363">
        <v>19455.943291999996</v>
      </c>
      <c r="M40" s="363">
        <v>19431.018635999997</v>
      </c>
      <c r="N40" s="363">
        <v>18961.523895999999</v>
      </c>
      <c r="O40" s="363">
        <v>18758.579725999996</v>
      </c>
      <c r="P40" s="363">
        <v>19164.500503999996</v>
      </c>
      <c r="Q40" s="363">
        <v>19536.028329000001</v>
      </c>
      <c r="R40" s="363">
        <v>19403.550913999999</v>
      </c>
      <c r="S40" s="363">
        <v>19414.107364999989</v>
      </c>
      <c r="T40" s="363">
        <v>19743.001468000002</v>
      </c>
      <c r="U40" s="363">
        <v>18980.862760000004</v>
      </c>
      <c r="V40" s="363">
        <v>18436.257056042145</v>
      </c>
      <c r="W40" s="363">
        <v>18961.645252894192</v>
      </c>
      <c r="X40" s="406">
        <v>18432.949448791933</v>
      </c>
      <c r="Y40" s="406">
        <v>17412.203405753145</v>
      </c>
      <c r="Z40" s="410"/>
      <c r="AD40" s="166" t="s">
        <v>441</v>
      </c>
      <c r="AE40" s="166">
        <v>49</v>
      </c>
    </row>
    <row r="41" spans="1:31" s="150" customFormat="1" ht="18" customHeight="1" thickBot="1">
      <c r="A41" s="298" t="s">
        <v>349</v>
      </c>
      <c r="B41" s="386">
        <v>34.276363327986751</v>
      </c>
      <c r="C41" s="386">
        <v>35.120824769319299</v>
      </c>
      <c r="D41" s="386">
        <v>35.559513790674615</v>
      </c>
      <c r="E41" s="386">
        <v>35.180404033607317</v>
      </c>
      <c r="F41" s="386">
        <v>34.365665729064048</v>
      </c>
      <c r="G41" s="386">
        <v>34.400916189854058</v>
      </c>
      <c r="H41" s="386">
        <v>34.681647275129663</v>
      </c>
      <c r="I41" s="386">
        <v>35.814300153372614</v>
      </c>
      <c r="J41" s="386">
        <v>34.726674338194037</v>
      </c>
      <c r="K41" s="386">
        <v>34.016760582451347</v>
      </c>
      <c r="L41" s="386">
        <v>34.406712418625979</v>
      </c>
      <c r="M41" s="386">
        <v>34.366832883921404</v>
      </c>
      <c r="N41" s="386">
        <v>33.544600988762689</v>
      </c>
      <c r="O41" s="386">
        <v>33.098073855345241</v>
      </c>
      <c r="P41" s="386">
        <v>33.722403523020127</v>
      </c>
      <c r="Q41" s="386">
        <v>34.301907997915293</v>
      </c>
      <c r="R41" s="386">
        <v>33.997834728230941</v>
      </c>
      <c r="S41" s="386">
        <v>33.962708566538588</v>
      </c>
      <c r="T41" s="386">
        <v>34.502783053969395</v>
      </c>
      <c r="U41" s="386">
        <v>33.129626376074107</v>
      </c>
      <c r="V41" s="386">
        <v>32.15127691797305</v>
      </c>
      <c r="W41" s="386">
        <v>33.095745847910813</v>
      </c>
      <c r="X41" s="386">
        <v>31.826342988816446</v>
      </c>
      <c r="Y41" s="386">
        <v>29.955111101896467</v>
      </c>
      <c r="Z41" s="414"/>
      <c r="AD41" s="166" t="s">
        <v>442</v>
      </c>
      <c r="AE41" s="166">
        <v>50</v>
      </c>
    </row>
    <row r="42" spans="1:31" s="145" customFormat="1" ht="18" customHeight="1" thickBot="1">
      <c r="A42" s="594" t="s">
        <v>29</v>
      </c>
      <c r="B42" s="595">
        <v>110.14517411294929</v>
      </c>
      <c r="C42" s="595">
        <v>108.86850144367781</v>
      </c>
      <c r="D42" s="595">
        <v>108.98909289383276</v>
      </c>
      <c r="E42" s="595">
        <v>110.02278020433469</v>
      </c>
      <c r="F42" s="595">
        <v>111.25566690817385</v>
      </c>
      <c r="G42" s="595">
        <v>110.4953847404072</v>
      </c>
      <c r="H42" s="595">
        <v>110.94267633606587</v>
      </c>
      <c r="I42" s="595">
        <v>111.16732688738263</v>
      </c>
      <c r="J42" s="595">
        <v>113.45627049588416</v>
      </c>
      <c r="K42" s="595">
        <v>112.66565554521361</v>
      </c>
      <c r="L42" s="595">
        <v>113.98676616784212</v>
      </c>
      <c r="M42" s="595">
        <v>115.52098180489851</v>
      </c>
      <c r="N42" s="595">
        <v>115.63702150345354</v>
      </c>
      <c r="O42" s="595">
        <v>116.05047272223321</v>
      </c>
      <c r="P42" s="595">
        <v>114.47895724921631</v>
      </c>
      <c r="Q42" s="595">
        <v>115.62701730662504</v>
      </c>
      <c r="R42" s="595">
        <v>118.45078216800458</v>
      </c>
      <c r="S42" s="595">
        <v>117.44877751169274</v>
      </c>
      <c r="T42" s="595">
        <v>117.53721026973487</v>
      </c>
      <c r="U42" s="595">
        <v>121.37784058768463</v>
      </c>
      <c r="V42" s="595">
        <v>126.06633250117889</v>
      </c>
      <c r="W42" s="595">
        <v>124.77453644104526</v>
      </c>
      <c r="X42" s="596">
        <v>121.11853311275223</v>
      </c>
      <c r="Y42" s="596">
        <v>121.65324653538254</v>
      </c>
      <c r="Z42" s="411"/>
      <c r="AD42" s="166" t="s">
        <v>443</v>
      </c>
      <c r="AE42" s="166">
        <v>52</v>
      </c>
    </row>
    <row r="43" spans="1:31" ht="18" customHeight="1">
      <c r="A43" s="590" t="s">
        <v>1089</v>
      </c>
      <c r="B43" s="159"/>
      <c r="C43" s="159"/>
      <c r="D43" s="159"/>
      <c r="E43" s="159"/>
      <c r="F43" s="159"/>
      <c r="G43" s="159"/>
      <c r="H43" s="159"/>
      <c r="I43" s="159"/>
      <c r="J43" s="159"/>
      <c r="K43" s="159"/>
      <c r="L43" s="160"/>
      <c r="M43" s="160"/>
      <c r="N43" s="160"/>
      <c r="O43" s="160"/>
      <c r="Z43" s="410"/>
    </row>
    <row r="44" spans="1:31" ht="18" customHeight="1">
      <c r="A44" s="146"/>
      <c r="B44" s="159"/>
      <c r="C44" s="159"/>
      <c r="D44" s="159"/>
      <c r="E44" s="159"/>
      <c r="F44" s="159"/>
      <c r="G44" s="159"/>
      <c r="H44" s="159"/>
      <c r="I44" s="159"/>
      <c r="J44" s="159"/>
      <c r="K44" s="159"/>
      <c r="L44" s="159"/>
      <c r="M44" s="161"/>
      <c r="N44" s="161"/>
      <c r="O44" s="161"/>
      <c r="Z44" s="410"/>
    </row>
    <row r="45" spans="1:31" s="143" customFormat="1" ht="18" customHeight="1">
      <c r="A45" s="142" t="s">
        <v>947</v>
      </c>
      <c r="B45" s="152"/>
      <c r="C45" s="152"/>
      <c r="D45" s="152"/>
      <c r="E45" s="152"/>
      <c r="F45" s="152"/>
      <c r="G45" s="153"/>
      <c r="H45" s="153"/>
      <c r="I45" s="153"/>
      <c r="J45" s="153"/>
      <c r="K45" s="153"/>
      <c r="L45" s="153"/>
      <c r="M45" s="153"/>
      <c r="N45" s="153"/>
      <c r="O45" s="153"/>
      <c r="P45" s="154"/>
      <c r="Q45" s="154"/>
      <c r="R45" s="154"/>
      <c r="S45" s="154"/>
      <c r="T45" s="154"/>
      <c r="U45" s="154"/>
      <c r="V45" s="155"/>
      <c r="W45" s="155"/>
      <c r="X45" s="390"/>
      <c r="Y45" s="390"/>
      <c r="Z45" s="408"/>
      <c r="AD45" s="166"/>
      <c r="AE45" s="167"/>
    </row>
    <row r="46" spans="1:31" s="144" customFormat="1" ht="18" customHeight="1">
      <c r="A46" s="218"/>
      <c r="B46" s="782" t="s">
        <v>291</v>
      </c>
      <c r="C46" s="783"/>
      <c r="D46" s="783"/>
      <c r="E46" s="783"/>
      <c r="F46" s="783"/>
      <c r="G46" s="783"/>
      <c r="H46" s="783"/>
      <c r="I46" s="783"/>
      <c r="J46" s="783"/>
      <c r="K46" s="783"/>
      <c r="L46" s="783"/>
      <c r="M46" s="783"/>
      <c r="N46" s="783"/>
      <c r="O46" s="783"/>
      <c r="P46" s="783"/>
      <c r="Q46" s="783"/>
      <c r="R46" s="783"/>
      <c r="S46" s="783"/>
      <c r="T46" s="783"/>
      <c r="U46" s="783"/>
      <c r="V46" s="783"/>
      <c r="W46" s="783"/>
      <c r="X46" s="783"/>
      <c r="Y46" s="396"/>
      <c r="Z46" s="409"/>
      <c r="AD46" s="168"/>
      <c r="AE46" s="168"/>
    </row>
    <row r="47" spans="1:31" ht="18" customHeight="1" thickBot="1">
      <c r="A47" s="203"/>
      <c r="B47" s="241">
        <f>B4</f>
        <v>2000</v>
      </c>
      <c r="C47" s="241">
        <f t="shared" ref="C47:Y47" si="12">C4</f>
        <v>2001</v>
      </c>
      <c r="D47" s="241">
        <f t="shared" si="12"/>
        <v>2002</v>
      </c>
      <c r="E47" s="241">
        <f t="shared" si="12"/>
        <v>2003</v>
      </c>
      <c r="F47" s="241">
        <f t="shared" si="12"/>
        <v>2004</v>
      </c>
      <c r="G47" s="241">
        <f t="shared" si="12"/>
        <v>2005</v>
      </c>
      <c r="H47" s="241">
        <f t="shared" si="12"/>
        <v>2006</v>
      </c>
      <c r="I47" s="241">
        <f t="shared" si="12"/>
        <v>2007</v>
      </c>
      <c r="J47" s="241">
        <f t="shared" si="12"/>
        <v>2008</v>
      </c>
      <c r="K47" s="241">
        <f t="shared" si="12"/>
        <v>2009</v>
      </c>
      <c r="L47" s="241">
        <f t="shared" si="12"/>
        <v>2010</v>
      </c>
      <c r="M47" s="241">
        <f t="shared" si="12"/>
        <v>2011</v>
      </c>
      <c r="N47" s="241">
        <f t="shared" si="12"/>
        <v>2012</v>
      </c>
      <c r="O47" s="241">
        <f t="shared" si="12"/>
        <v>2013</v>
      </c>
      <c r="P47" s="241">
        <f t="shared" si="12"/>
        <v>2014</v>
      </c>
      <c r="Q47" s="241">
        <f t="shared" si="12"/>
        <v>2015</v>
      </c>
      <c r="R47" s="241">
        <f t="shared" si="12"/>
        <v>2016</v>
      </c>
      <c r="S47" s="241">
        <f t="shared" si="12"/>
        <v>2017</v>
      </c>
      <c r="T47" s="241">
        <f t="shared" si="12"/>
        <v>2018</v>
      </c>
      <c r="U47" s="241">
        <f t="shared" si="12"/>
        <v>2019</v>
      </c>
      <c r="V47" s="241">
        <f t="shared" si="12"/>
        <v>2020</v>
      </c>
      <c r="W47" s="241">
        <f t="shared" si="12"/>
        <v>2021</v>
      </c>
      <c r="X47" s="242">
        <f t="shared" si="12"/>
        <v>2022</v>
      </c>
      <c r="Y47" s="242" t="str">
        <f t="shared" si="12"/>
        <v>2023f</v>
      </c>
      <c r="Z47" s="410"/>
    </row>
    <row r="48" spans="1:31" ht="18" customHeight="1" thickBot="1">
      <c r="A48" s="217" t="s">
        <v>0</v>
      </c>
      <c r="B48" s="238">
        <v>8906.3391181090428</v>
      </c>
      <c r="C48" s="238">
        <v>9370.8050918948848</v>
      </c>
      <c r="D48" s="238">
        <v>9970.9864588193959</v>
      </c>
      <c r="E48" s="238">
        <v>9340.0844509433336</v>
      </c>
      <c r="F48" s="238">
        <v>9552.344227738995</v>
      </c>
      <c r="G48" s="238">
        <v>9706.1226453776053</v>
      </c>
      <c r="H48" s="238">
        <v>9504.4014750594706</v>
      </c>
      <c r="I48" s="238">
        <v>9942.74005277787</v>
      </c>
      <c r="J48" s="238">
        <v>10153.559385711118</v>
      </c>
      <c r="K48" s="238">
        <v>10231.873484210455</v>
      </c>
      <c r="L48" s="238">
        <v>10599.93961572541</v>
      </c>
      <c r="M48" s="238">
        <v>10835.55756275567</v>
      </c>
      <c r="N48" s="238">
        <v>11112.897765395601</v>
      </c>
      <c r="O48" s="238">
        <v>11147.941538801459</v>
      </c>
      <c r="P48" s="238">
        <v>11624.564336452269</v>
      </c>
      <c r="Q48" s="238">
        <v>12102.977721852894</v>
      </c>
      <c r="R48" s="238">
        <v>12704.960224449551</v>
      </c>
      <c r="S48" s="238">
        <v>12742.91884732616</v>
      </c>
      <c r="T48" s="238">
        <v>13292.460378000002</v>
      </c>
      <c r="U48" s="238">
        <v>13543.409054000002</v>
      </c>
      <c r="V48" s="238">
        <v>13668.686189790005</v>
      </c>
      <c r="W48" s="238">
        <v>13300.909464999999</v>
      </c>
      <c r="X48" s="403">
        <v>13077.562966097486</v>
      </c>
      <c r="Y48" s="403">
        <v>13222.573943563233</v>
      </c>
      <c r="Z48" s="410"/>
      <c r="AD48" s="166" t="s">
        <v>444</v>
      </c>
      <c r="AE48" s="166">
        <v>57</v>
      </c>
    </row>
    <row r="49" spans="1:39" s="145" customFormat="1" ht="18" customHeight="1" thickBot="1">
      <c r="A49" s="233" t="s">
        <v>419</v>
      </c>
      <c r="B49" s="243">
        <v>1.675559</v>
      </c>
      <c r="C49" s="243">
        <v>1.297806</v>
      </c>
      <c r="D49" s="243">
        <v>1.489158</v>
      </c>
      <c r="E49" s="243">
        <v>1.3279670000000001</v>
      </c>
      <c r="F49" s="243">
        <v>1.561976</v>
      </c>
      <c r="G49" s="243">
        <v>2.5080740000000001</v>
      </c>
      <c r="H49" s="243">
        <v>0.45723599999999998</v>
      </c>
      <c r="I49" s="243">
        <v>2.7485529999999998</v>
      </c>
      <c r="J49" s="243">
        <v>2.108968</v>
      </c>
      <c r="K49" s="243">
        <v>0.706901</v>
      </c>
      <c r="L49" s="243">
        <v>1.4722149999999998</v>
      </c>
      <c r="M49" s="243">
        <v>2.3287310000000003</v>
      </c>
      <c r="N49" s="243">
        <v>1.92492</v>
      </c>
      <c r="O49" s="243">
        <v>2.6707669999999997</v>
      </c>
      <c r="P49" s="243">
        <v>3.4478059999999999</v>
      </c>
      <c r="Q49" s="243">
        <v>2.58826</v>
      </c>
      <c r="R49" s="243">
        <v>3.347756</v>
      </c>
      <c r="S49" s="243">
        <v>3.9214349999999998</v>
      </c>
      <c r="T49" s="243">
        <v>3.3877250000000001</v>
      </c>
      <c r="U49" s="243">
        <v>3.1988629999999998</v>
      </c>
      <c r="V49" s="243">
        <v>3.8653899999999997</v>
      </c>
      <c r="W49" s="243">
        <v>3.877046</v>
      </c>
      <c r="X49" s="404">
        <v>2.9842530000000003</v>
      </c>
      <c r="Y49" s="404">
        <v>2.9842530000000003</v>
      </c>
      <c r="Z49" s="411"/>
      <c r="AD49" s="166" t="s">
        <v>445</v>
      </c>
      <c r="AE49" s="166">
        <v>58</v>
      </c>
    </row>
    <row r="50" spans="1:39" s="145" customFormat="1" ht="18" customHeight="1" thickBot="1">
      <c r="A50" s="233" t="s">
        <v>420</v>
      </c>
      <c r="B50" s="243">
        <v>5.1071239999999998</v>
      </c>
      <c r="C50" s="243">
        <v>5.8962569999999994</v>
      </c>
      <c r="D50" s="243">
        <v>5.9945579999999996</v>
      </c>
      <c r="E50" s="243">
        <v>4.0719609999999999</v>
      </c>
      <c r="F50" s="243">
        <v>4.7737929999999995</v>
      </c>
      <c r="G50" s="243">
        <v>5.6282960000000006</v>
      </c>
      <c r="H50" s="243">
        <v>4.7021499999999996</v>
      </c>
      <c r="I50" s="243">
        <v>5.5689739999999999</v>
      </c>
      <c r="J50" s="243">
        <v>6.0792510000000002</v>
      </c>
      <c r="K50" s="243">
        <v>8.4300669999999993</v>
      </c>
      <c r="L50" s="243">
        <v>9.6372210000000003</v>
      </c>
      <c r="M50" s="243">
        <v>8.6262710000000009</v>
      </c>
      <c r="N50" s="243">
        <v>10.186133</v>
      </c>
      <c r="O50" s="243">
        <v>11.571332</v>
      </c>
      <c r="P50" s="243">
        <v>12.457737999999999</v>
      </c>
      <c r="Q50" s="243">
        <v>12.76337</v>
      </c>
      <c r="R50" s="243">
        <v>12.135204</v>
      </c>
      <c r="S50" s="243">
        <v>10.351141</v>
      </c>
      <c r="T50" s="243">
        <v>11.880045000000001</v>
      </c>
      <c r="U50" s="243">
        <v>10.494729999999999</v>
      </c>
      <c r="V50" s="243">
        <v>8.1078480000000006</v>
      </c>
      <c r="W50" s="243">
        <v>12.689973</v>
      </c>
      <c r="X50" s="404">
        <v>6.7344489999999997</v>
      </c>
      <c r="Y50" s="404">
        <v>7.4078939000000004</v>
      </c>
      <c r="Z50" s="411"/>
      <c r="AD50" s="166" t="s">
        <v>446</v>
      </c>
      <c r="AE50" s="166">
        <v>59</v>
      </c>
    </row>
    <row r="51" spans="1:39" ht="18" customHeight="1" thickBot="1">
      <c r="A51" s="217" t="s">
        <v>1</v>
      </c>
      <c r="B51" s="238">
        <v>8902.9075531090421</v>
      </c>
      <c r="C51" s="238">
        <v>9366.2066408948849</v>
      </c>
      <c r="D51" s="238">
        <v>9966.4810588193959</v>
      </c>
      <c r="E51" s="238">
        <v>9337.3404569433333</v>
      </c>
      <c r="F51" s="238">
        <v>9549.1324107389955</v>
      </c>
      <c r="G51" s="238">
        <v>9703.0024233776039</v>
      </c>
      <c r="H51" s="238">
        <v>9500.1565610594716</v>
      </c>
      <c r="I51" s="238">
        <v>9939.9196317778697</v>
      </c>
      <c r="J51" s="238">
        <v>10149.589102711119</v>
      </c>
      <c r="K51" s="238">
        <v>10224.150318210455</v>
      </c>
      <c r="L51" s="238">
        <v>10591.774609725409</v>
      </c>
      <c r="M51" s="238">
        <v>10829.26002275567</v>
      </c>
      <c r="N51" s="238">
        <v>11104.636552395601</v>
      </c>
      <c r="O51" s="238">
        <v>11139.040973801459</v>
      </c>
      <c r="P51" s="238">
        <v>11615.55440445227</v>
      </c>
      <c r="Q51" s="238">
        <v>12092.802611852894</v>
      </c>
      <c r="R51" s="238">
        <v>12696.17277644955</v>
      </c>
      <c r="S51" s="238">
        <v>12736.489141326161</v>
      </c>
      <c r="T51" s="238">
        <v>13283.968058000002</v>
      </c>
      <c r="U51" s="238">
        <v>13536.113187000001</v>
      </c>
      <c r="V51" s="238">
        <v>13664.443731790006</v>
      </c>
      <c r="W51" s="238">
        <v>13292.096537999998</v>
      </c>
      <c r="X51" s="403">
        <v>13073.812770097487</v>
      </c>
      <c r="Y51" s="403">
        <v>13218.150302663234</v>
      </c>
      <c r="Z51" s="410"/>
      <c r="AD51" s="166" t="s">
        <v>447</v>
      </c>
      <c r="AE51" s="166">
        <v>60</v>
      </c>
    </row>
    <row r="52" spans="1:39" ht="18" customHeight="1" thickBot="1">
      <c r="A52" s="235" t="s">
        <v>421</v>
      </c>
      <c r="B52" s="244">
        <v>422.793499</v>
      </c>
      <c r="C52" s="244">
        <v>628.886753</v>
      </c>
      <c r="D52" s="244">
        <v>651.26218099999994</v>
      </c>
      <c r="E52" s="244">
        <v>804.22214300000007</v>
      </c>
      <c r="F52" s="244">
        <v>741.34301399999993</v>
      </c>
      <c r="G52" s="244">
        <v>869.242434</v>
      </c>
      <c r="H52" s="244">
        <v>826.033591</v>
      </c>
      <c r="I52" s="244">
        <v>933.67778199999998</v>
      </c>
      <c r="J52" s="244">
        <v>957.50276899999994</v>
      </c>
      <c r="K52" s="244">
        <v>953.27657900000008</v>
      </c>
      <c r="L52" s="244">
        <v>841.45435999999995</v>
      </c>
      <c r="M52" s="244">
        <v>882.27582299999995</v>
      </c>
      <c r="N52" s="244">
        <v>945.079611</v>
      </c>
      <c r="O52" s="244">
        <v>913.18039399999998</v>
      </c>
      <c r="P52" s="244">
        <v>900.03223700000001</v>
      </c>
      <c r="Q52" s="244">
        <v>902.71837000000005</v>
      </c>
      <c r="R52" s="244">
        <v>914.2979499999999</v>
      </c>
      <c r="S52" s="244">
        <v>848.78316900000004</v>
      </c>
      <c r="T52" s="244">
        <v>835.71093500000006</v>
      </c>
      <c r="U52" s="244">
        <v>848.45491000000004</v>
      </c>
      <c r="V52" s="244">
        <v>709.73704700000008</v>
      </c>
      <c r="W52" s="244">
        <v>712.51818500000002</v>
      </c>
      <c r="X52" s="405">
        <v>817.37675400000001</v>
      </c>
      <c r="Y52" s="405">
        <v>874.59312678000003</v>
      </c>
      <c r="Z52" s="410"/>
      <c r="AD52" s="166" t="s">
        <v>448</v>
      </c>
      <c r="AE52" s="166">
        <v>61</v>
      </c>
    </row>
    <row r="53" spans="1:39" ht="18" customHeight="1" thickBot="1">
      <c r="A53" s="235" t="s">
        <v>422</v>
      </c>
      <c r="B53" s="244">
        <v>1369.0949390000001</v>
      </c>
      <c r="C53" s="244">
        <v>1312.6470570000001</v>
      </c>
      <c r="D53" s="244">
        <v>1514.22353</v>
      </c>
      <c r="E53" s="244">
        <v>1379.676297</v>
      </c>
      <c r="F53" s="244">
        <v>1330.2343470000001</v>
      </c>
      <c r="G53" s="244">
        <v>1376.1806839999999</v>
      </c>
      <c r="H53" s="244">
        <v>1341.9933119999998</v>
      </c>
      <c r="I53" s="244">
        <v>1354.122752</v>
      </c>
      <c r="J53" s="244">
        <v>1399.4592970000001</v>
      </c>
      <c r="K53" s="244">
        <v>1416.2575889999998</v>
      </c>
      <c r="L53" s="244">
        <v>1653.1187199999999</v>
      </c>
      <c r="M53" s="244">
        <v>1820.058411</v>
      </c>
      <c r="N53" s="244">
        <v>1833.6438770000002</v>
      </c>
      <c r="O53" s="244">
        <v>1791.541072</v>
      </c>
      <c r="P53" s="244">
        <v>1876.3406179999999</v>
      </c>
      <c r="Q53" s="244">
        <v>1999.2379210000001</v>
      </c>
      <c r="R53" s="244">
        <v>2207.9371719999999</v>
      </c>
      <c r="S53" s="244">
        <v>2240.2544290000001</v>
      </c>
      <c r="T53" s="244">
        <v>2326.348958</v>
      </c>
      <c r="U53" s="244">
        <v>2498.7825240000002</v>
      </c>
      <c r="V53" s="244">
        <v>2345.0125290000001</v>
      </c>
      <c r="W53" s="244">
        <v>2135.541698</v>
      </c>
      <c r="X53" s="405">
        <v>1945.797536</v>
      </c>
      <c r="Y53" s="405">
        <v>1848.5076592</v>
      </c>
      <c r="Z53" s="410"/>
      <c r="AD53" s="166" t="s">
        <v>449</v>
      </c>
      <c r="AE53" s="166">
        <v>62</v>
      </c>
    </row>
    <row r="54" spans="1:39" ht="18" customHeight="1" thickBot="1">
      <c r="A54" s="235" t="s">
        <v>371</v>
      </c>
      <c r="B54" s="363">
        <v>7956.606113109041</v>
      </c>
      <c r="C54" s="363">
        <v>8682.4463368948855</v>
      </c>
      <c r="D54" s="363">
        <v>9103.5197098193967</v>
      </c>
      <c r="E54" s="363">
        <v>8761.8863029433342</v>
      </c>
      <c r="F54" s="363">
        <v>8960.241077738996</v>
      </c>
      <c r="G54" s="363">
        <v>9196.0641733776029</v>
      </c>
      <c r="H54" s="363">
        <v>8984.1968400594706</v>
      </c>
      <c r="I54" s="363">
        <v>9519.474661777871</v>
      </c>
      <c r="J54" s="363">
        <v>9707.6325747111205</v>
      </c>
      <c r="K54" s="363">
        <v>9761.1693082104539</v>
      </c>
      <c r="L54" s="363">
        <v>9780.1102497254087</v>
      </c>
      <c r="M54" s="363">
        <v>9891.4774347556704</v>
      </c>
      <c r="N54" s="363">
        <v>10216.0722863956</v>
      </c>
      <c r="O54" s="363">
        <v>10260.68029580146</v>
      </c>
      <c r="P54" s="363">
        <v>10639.24602345227</v>
      </c>
      <c r="Q54" s="363">
        <v>10996.283060852895</v>
      </c>
      <c r="R54" s="363">
        <v>11402.53355444955</v>
      </c>
      <c r="S54" s="363">
        <v>11345.017881326161</v>
      </c>
      <c r="T54" s="363">
        <v>11793.330035000001</v>
      </c>
      <c r="U54" s="363">
        <v>11885.785573000001</v>
      </c>
      <c r="V54" s="363">
        <v>12029.168249790007</v>
      </c>
      <c r="W54" s="363">
        <v>11869.073024999998</v>
      </c>
      <c r="X54" s="406">
        <v>11945.391988097488</v>
      </c>
      <c r="Y54" s="406">
        <v>12244.235770243235</v>
      </c>
      <c r="Z54" s="410"/>
      <c r="AD54" s="166" t="s">
        <v>450</v>
      </c>
      <c r="AE54" s="166">
        <v>63</v>
      </c>
    </row>
    <row r="55" spans="1:39" s="150" customFormat="1" ht="18" customHeight="1" thickBot="1">
      <c r="A55" s="298" t="s">
        <v>349</v>
      </c>
      <c r="B55" s="386">
        <v>16.32667430674336</v>
      </c>
      <c r="C55" s="386">
        <v>17.790160434583242</v>
      </c>
      <c r="D55" s="386">
        <v>18.610693994477455</v>
      </c>
      <c r="E55" s="386">
        <v>17.84927366422172</v>
      </c>
      <c r="F55" s="386">
        <v>18.185445795267952</v>
      </c>
      <c r="G55" s="386">
        <v>18.598561516335831</v>
      </c>
      <c r="H55" s="386">
        <v>18.111562701892428</v>
      </c>
      <c r="I55" s="386">
        <v>19.126913651677743</v>
      </c>
      <c r="J55" s="386">
        <v>19.442367633154063</v>
      </c>
      <c r="K55" s="386">
        <v>19.506637457931419</v>
      </c>
      <c r="L55" s="386">
        <v>19.512939847942626</v>
      </c>
      <c r="M55" s="386">
        <v>19.737546982928844</v>
      </c>
      <c r="N55" s="386">
        <v>20.390196886587628</v>
      </c>
      <c r="O55" s="386">
        <v>20.425231745127466</v>
      </c>
      <c r="P55" s="386">
        <v>21.1212655858975</v>
      </c>
      <c r="Q55" s="386">
        <v>21.782914235844853</v>
      </c>
      <c r="R55" s="386">
        <v>22.540288592828006</v>
      </c>
      <c r="S55" s="386">
        <v>22.391240032945596</v>
      </c>
      <c r="T55" s="386">
        <v>23.252276115708913</v>
      </c>
      <c r="U55" s="386">
        <v>23.405425971084597</v>
      </c>
      <c r="V55" s="386">
        <v>23.667323114106676</v>
      </c>
      <c r="W55" s="386">
        <v>23.372277114592709</v>
      </c>
      <c r="X55" s="386">
        <v>23.269142643010387</v>
      </c>
      <c r="Y55" s="386">
        <v>23.764952791831035</v>
      </c>
      <c r="Z55" s="414"/>
      <c r="AD55" s="166" t="s">
        <v>451</v>
      </c>
      <c r="AE55" s="166">
        <v>64</v>
      </c>
    </row>
    <row r="56" spans="1:39" s="145" customFormat="1" ht="18" customHeight="1" thickBot="1">
      <c r="A56" s="594" t="s">
        <v>29</v>
      </c>
      <c r="B56" s="595">
        <v>111.93640845731012</v>
      </c>
      <c r="C56" s="595">
        <v>107.92816596026526</v>
      </c>
      <c r="D56" s="595">
        <v>109.52891603084373</v>
      </c>
      <c r="E56" s="595">
        <v>106.59901450451108</v>
      </c>
      <c r="F56" s="595">
        <v>106.60811628686008</v>
      </c>
      <c r="G56" s="595">
        <v>105.54648665324248</v>
      </c>
      <c r="H56" s="595">
        <v>105.79021858337374</v>
      </c>
      <c r="I56" s="595">
        <v>104.4463103904197</v>
      </c>
      <c r="J56" s="595">
        <v>104.59356910727813</v>
      </c>
      <c r="K56" s="595">
        <v>104.82221095790311</v>
      </c>
      <c r="L56" s="595">
        <v>108.38261885670481</v>
      </c>
      <c r="M56" s="595">
        <v>109.54437933288699</v>
      </c>
      <c r="N56" s="595">
        <v>108.77857413160901</v>
      </c>
      <c r="O56" s="595">
        <v>108.64719704173081</v>
      </c>
      <c r="P56" s="595">
        <v>109.26116672956003</v>
      </c>
      <c r="Q56" s="595">
        <v>110.06426130425713</v>
      </c>
      <c r="R56" s="595">
        <v>111.42225685002929</v>
      </c>
      <c r="S56" s="595">
        <v>112.32171672731283</v>
      </c>
      <c r="T56" s="595">
        <v>112.71167972532706</v>
      </c>
      <c r="U56" s="595">
        <v>113.94626775671853</v>
      </c>
      <c r="V56" s="595">
        <v>113.62952039538243</v>
      </c>
      <c r="W56" s="595">
        <v>112.06359112446358</v>
      </c>
      <c r="X56" s="596">
        <v>109.47788887236271</v>
      </c>
      <c r="Y56" s="596">
        <v>107.99019384858319</v>
      </c>
      <c r="Z56" s="411"/>
      <c r="AD56" s="166" t="s">
        <v>452</v>
      </c>
      <c r="AE56" s="166">
        <v>66</v>
      </c>
    </row>
    <row r="57" spans="1:39" ht="18" customHeight="1">
      <c r="A57" s="590" t="s">
        <v>1090</v>
      </c>
      <c r="B57" s="388"/>
      <c r="C57" s="388"/>
      <c r="D57" s="388"/>
      <c r="E57" s="388"/>
      <c r="F57" s="388"/>
      <c r="G57" s="159"/>
      <c r="H57" s="159"/>
      <c r="I57" s="159"/>
      <c r="J57" s="159"/>
      <c r="K57" s="159"/>
      <c r="L57" s="159"/>
      <c r="M57" s="159"/>
      <c r="N57" s="159"/>
      <c r="O57" s="159"/>
      <c r="Z57" s="410"/>
    </row>
    <row r="58" spans="1:39" ht="18" customHeight="1">
      <c r="A58" s="148"/>
      <c r="B58" s="159"/>
      <c r="C58" s="159"/>
      <c r="D58" s="159"/>
      <c r="E58" s="159"/>
      <c r="F58" s="159"/>
      <c r="G58" s="159"/>
      <c r="H58" s="159"/>
      <c r="I58" s="159"/>
      <c r="J58" s="159"/>
      <c r="K58" s="159"/>
      <c r="L58" s="159"/>
      <c r="M58" s="159"/>
      <c r="N58" s="159"/>
      <c r="O58" s="159"/>
      <c r="Z58" s="410"/>
    </row>
    <row r="59" spans="1:39" s="143" customFormat="1" ht="18" customHeight="1">
      <c r="A59" s="142" t="s">
        <v>948</v>
      </c>
      <c r="B59" s="152"/>
      <c r="C59" s="152"/>
      <c r="D59" s="152"/>
      <c r="E59" s="152"/>
      <c r="F59" s="152"/>
      <c r="G59" s="153"/>
      <c r="H59" s="153"/>
      <c r="I59" s="153"/>
      <c r="J59" s="153"/>
      <c r="K59" s="153"/>
      <c r="L59" s="153"/>
      <c r="M59" s="153"/>
      <c r="N59" s="153"/>
      <c r="O59" s="153"/>
      <c r="P59" s="154"/>
      <c r="Q59" s="154"/>
      <c r="R59" s="154"/>
      <c r="S59" s="154"/>
      <c r="T59" s="154"/>
      <c r="U59" s="154"/>
      <c r="V59" s="155"/>
      <c r="W59" s="155"/>
      <c r="X59" s="390"/>
      <c r="Y59" s="390"/>
      <c r="Z59" s="408"/>
      <c r="AD59" s="166"/>
      <c r="AE59" s="167"/>
    </row>
    <row r="60" spans="1:39" s="144" customFormat="1" ht="18" customHeight="1">
      <c r="A60" s="218"/>
      <c r="B60" s="782" t="s">
        <v>292</v>
      </c>
      <c r="C60" s="783"/>
      <c r="D60" s="783"/>
      <c r="E60" s="783"/>
      <c r="F60" s="783"/>
      <c r="G60" s="783"/>
      <c r="H60" s="783"/>
      <c r="I60" s="783"/>
      <c r="J60" s="783"/>
      <c r="K60" s="783"/>
      <c r="L60" s="783"/>
      <c r="M60" s="783"/>
      <c r="N60" s="783"/>
      <c r="O60" s="783"/>
      <c r="P60" s="783"/>
      <c r="Q60" s="783"/>
      <c r="R60" s="783"/>
      <c r="S60" s="783"/>
      <c r="T60" s="783"/>
      <c r="U60" s="783"/>
      <c r="V60" s="783"/>
      <c r="W60" s="783"/>
      <c r="X60" s="783"/>
      <c r="Y60" s="396"/>
      <c r="Z60" s="409"/>
      <c r="AD60" s="168"/>
      <c r="AE60" s="168"/>
    </row>
    <row r="61" spans="1:39" s="147" customFormat="1" ht="18" customHeight="1" thickBot="1">
      <c r="A61" s="203"/>
      <c r="B61" s="241">
        <f>B4</f>
        <v>2000</v>
      </c>
      <c r="C61" s="241">
        <f t="shared" ref="C61:Y61" si="13">C4</f>
        <v>2001</v>
      </c>
      <c r="D61" s="241">
        <f t="shared" si="13"/>
        <v>2002</v>
      </c>
      <c r="E61" s="241">
        <f t="shared" si="13"/>
        <v>2003</v>
      </c>
      <c r="F61" s="241">
        <f t="shared" si="13"/>
        <v>2004</v>
      </c>
      <c r="G61" s="241">
        <f t="shared" si="13"/>
        <v>2005</v>
      </c>
      <c r="H61" s="241">
        <f t="shared" si="13"/>
        <v>2006</v>
      </c>
      <c r="I61" s="241">
        <f t="shared" si="13"/>
        <v>2007</v>
      </c>
      <c r="J61" s="241">
        <f t="shared" si="13"/>
        <v>2008</v>
      </c>
      <c r="K61" s="241">
        <f t="shared" si="13"/>
        <v>2009</v>
      </c>
      <c r="L61" s="241">
        <f t="shared" si="13"/>
        <v>2010</v>
      </c>
      <c r="M61" s="241">
        <f t="shared" si="13"/>
        <v>2011</v>
      </c>
      <c r="N61" s="241">
        <f t="shared" si="13"/>
        <v>2012</v>
      </c>
      <c r="O61" s="241">
        <f t="shared" si="13"/>
        <v>2013</v>
      </c>
      <c r="P61" s="241">
        <f t="shared" si="13"/>
        <v>2014</v>
      </c>
      <c r="Q61" s="241">
        <f t="shared" si="13"/>
        <v>2015</v>
      </c>
      <c r="R61" s="241">
        <f t="shared" si="13"/>
        <v>2016</v>
      </c>
      <c r="S61" s="241">
        <f t="shared" si="13"/>
        <v>2017</v>
      </c>
      <c r="T61" s="241">
        <f t="shared" si="13"/>
        <v>2018</v>
      </c>
      <c r="U61" s="241">
        <f t="shared" si="13"/>
        <v>2019</v>
      </c>
      <c r="V61" s="241">
        <f t="shared" si="13"/>
        <v>2020</v>
      </c>
      <c r="W61" s="241">
        <f t="shared" si="13"/>
        <v>2021</v>
      </c>
      <c r="X61" s="242">
        <f t="shared" si="13"/>
        <v>2022</v>
      </c>
      <c r="Y61" s="242" t="str">
        <f t="shared" si="13"/>
        <v>2023f</v>
      </c>
      <c r="Z61" s="412"/>
      <c r="AD61" s="166"/>
      <c r="AE61" s="169"/>
    </row>
    <row r="62" spans="1:39" ht="18" customHeight="1" thickBot="1">
      <c r="A62" s="217" t="s">
        <v>0</v>
      </c>
      <c r="B62" s="238">
        <v>868.66141400682989</v>
      </c>
      <c r="C62" s="238">
        <v>865.72498143573705</v>
      </c>
      <c r="D62" s="238">
        <v>842.4369171599393</v>
      </c>
      <c r="E62" s="238">
        <v>840.87093657225091</v>
      </c>
      <c r="F62" s="238">
        <v>837.61966630841107</v>
      </c>
      <c r="G62" s="238">
        <v>822.45699300000024</v>
      </c>
      <c r="H62" s="238">
        <v>803.08897545569641</v>
      </c>
      <c r="I62" s="238">
        <v>782.86703606329115</v>
      </c>
      <c r="J62" s="238">
        <v>704.15366399999994</v>
      </c>
      <c r="K62" s="238">
        <v>581.3458720000001</v>
      </c>
      <c r="L62" s="238">
        <v>562.83945857310562</v>
      </c>
      <c r="M62" s="238">
        <v>570.88976300000002</v>
      </c>
      <c r="N62" s="238">
        <v>558.07299999999987</v>
      </c>
      <c r="O62" s="238">
        <v>606.56015215649882</v>
      </c>
      <c r="P62" s="238">
        <v>598.21975170822293</v>
      </c>
      <c r="Q62" s="238">
        <v>607.14743736339528</v>
      </c>
      <c r="R62" s="238">
        <v>622.7594798116711</v>
      </c>
      <c r="S62" s="238">
        <v>622.80888970822286</v>
      </c>
      <c r="T62" s="238">
        <v>631.61006389456236</v>
      </c>
      <c r="U62" s="238">
        <v>645.6065585988066</v>
      </c>
      <c r="V62" s="238">
        <v>626.8606671505305</v>
      </c>
      <c r="W62" s="238">
        <v>628.71536239787804</v>
      </c>
      <c r="X62" s="238">
        <v>625.93524607311224</v>
      </c>
      <c r="Y62" s="238">
        <v>618.29320160738121</v>
      </c>
      <c r="Z62" s="415"/>
      <c r="AA62" s="149"/>
      <c r="AB62" s="149"/>
      <c r="AC62" s="149"/>
      <c r="AD62" s="166" t="s">
        <v>453</v>
      </c>
      <c r="AE62" s="166">
        <v>71</v>
      </c>
      <c r="AF62" s="149"/>
      <c r="AG62" s="149"/>
      <c r="AH62" s="149"/>
      <c r="AI62" s="149"/>
      <c r="AJ62" s="149"/>
      <c r="AK62" s="149"/>
      <c r="AL62" s="149"/>
      <c r="AM62" s="149"/>
    </row>
    <row r="63" spans="1:39" s="145" customFormat="1" ht="18" customHeight="1" thickBot="1">
      <c r="A63" s="233" t="s">
        <v>419</v>
      </c>
      <c r="B63" s="243">
        <v>9.222824000000001</v>
      </c>
      <c r="C63" s="243">
        <v>2.200501</v>
      </c>
      <c r="D63" s="243">
        <v>2.4016990000000003</v>
      </c>
      <c r="E63" s="243">
        <v>1.619683</v>
      </c>
      <c r="F63" s="243">
        <v>1.30829</v>
      </c>
      <c r="G63" s="243">
        <v>1.4985999999999999</v>
      </c>
      <c r="H63" s="243">
        <v>1.56779</v>
      </c>
      <c r="I63" s="243">
        <v>0.73291799999999996</v>
      </c>
      <c r="J63" s="243">
        <v>0.58463300000000007</v>
      </c>
      <c r="K63" s="243">
        <v>0.57147300000000001</v>
      </c>
      <c r="L63" s="243">
        <v>0.52954000000000001</v>
      </c>
      <c r="M63" s="243">
        <v>1.1194519999999999</v>
      </c>
      <c r="N63" s="243">
        <v>1.8113669999999999</v>
      </c>
      <c r="O63" s="243">
        <v>1.5009169999999998</v>
      </c>
      <c r="P63" s="243">
        <v>0.60104400000000002</v>
      </c>
      <c r="Q63" s="243">
        <v>0.46041199999999999</v>
      </c>
      <c r="R63" s="243">
        <v>0.88774699999999995</v>
      </c>
      <c r="S63" s="243">
        <v>0.78156799999999993</v>
      </c>
      <c r="T63" s="243">
        <v>0.62480999999999998</v>
      </c>
      <c r="U63" s="243">
        <v>4.2130379999999992</v>
      </c>
      <c r="V63" s="243">
        <v>3.9337530000000003</v>
      </c>
      <c r="W63" s="243">
        <v>3.3104250000000004</v>
      </c>
      <c r="X63" s="243">
        <v>3.4883629999999997</v>
      </c>
      <c r="Y63" s="243">
        <v>3.4883629999999997</v>
      </c>
      <c r="Z63" s="411"/>
      <c r="AD63" s="166" t="s">
        <v>454</v>
      </c>
      <c r="AE63" s="166">
        <v>72</v>
      </c>
    </row>
    <row r="64" spans="1:39" s="145" customFormat="1" ht="18" customHeight="1" thickBot="1">
      <c r="A64" s="233" t="s">
        <v>420</v>
      </c>
      <c r="B64" s="243">
        <v>8.2851820000000007</v>
      </c>
      <c r="C64" s="243">
        <v>7.1842220000000001</v>
      </c>
      <c r="D64" s="243">
        <v>9.1195199999999996</v>
      </c>
      <c r="E64" s="243">
        <v>9.3989209999999996</v>
      </c>
      <c r="F64" s="243">
        <v>7.1884750000000004</v>
      </c>
      <c r="G64" s="243">
        <v>6.2525930000000001</v>
      </c>
      <c r="H64" s="243">
        <v>6.4386989999999997</v>
      </c>
      <c r="I64" s="243">
        <v>4.0910489999999999</v>
      </c>
      <c r="J64" s="243">
        <v>2.7612969999999999</v>
      </c>
      <c r="K64" s="243">
        <v>3.4502350000000002</v>
      </c>
      <c r="L64" s="243">
        <v>10.515141999999999</v>
      </c>
      <c r="M64" s="243">
        <v>21.838215000000002</v>
      </c>
      <c r="N64" s="243">
        <v>26.788366999999997</v>
      </c>
      <c r="O64" s="243">
        <v>33.813535999999999</v>
      </c>
      <c r="P64" s="243">
        <v>36.471366000000003</v>
      </c>
      <c r="Q64" s="243">
        <v>37.927730000000004</v>
      </c>
      <c r="R64" s="243">
        <v>52.439004000000004</v>
      </c>
      <c r="S64" s="243">
        <v>52.572027999999996</v>
      </c>
      <c r="T64" s="243">
        <v>50.830025999999997</v>
      </c>
      <c r="U64" s="243">
        <v>62.226161999999995</v>
      </c>
      <c r="V64" s="243">
        <v>60.521839</v>
      </c>
      <c r="W64" s="243">
        <v>53.270737000000004</v>
      </c>
      <c r="X64" s="243">
        <v>53.912334999999999</v>
      </c>
      <c r="Y64" s="243">
        <v>52.025403274999995</v>
      </c>
      <c r="Z64" s="411"/>
      <c r="AD64" s="166" t="s">
        <v>455</v>
      </c>
      <c r="AE64" s="166">
        <v>73</v>
      </c>
    </row>
    <row r="65" spans="1:33" ht="18" customHeight="1" thickBot="1">
      <c r="A65" s="217" t="s">
        <v>1</v>
      </c>
      <c r="B65" s="238">
        <v>869.59905600682987</v>
      </c>
      <c r="C65" s="238">
        <v>860.7412604357371</v>
      </c>
      <c r="D65" s="238">
        <v>835.71909615993934</v>
      </c>
      <c r="E65" s="238">
        <v>833.09169857225095</v>
      </c>
      <c r="F65" s="238">
        <v>831.73948130841109</v>
      </c>
      <c r="G65" s="238">
        <v>817.7030000000002</v>
      </c>
      <c r="H65" s="238">
        <v>798.21806645569632</v>
      </c>
      <c r="I65" s="238">
        <v>779.50890506329119</v>
      </c>
      <c r="J65" s="238">
        <v>701.97699999999998</v>
      </c>
      <c r="K65" s="238">
        <v>578.46711000000005</v>
      </c>
      <c r="L65" s="238">
        <v>552.85385657310565</v>
      </c>
      <c r="M65" s="238">
        <v>550.17100000000005</v>
      </c>
      <c r="N65" s="238">
        <v>533.09599999999989</v>
      </c>
      <c r="O65" s="238">
        <v>574.24753315649878</v>
      </c>
      <c r="P65" s="238">
        <v>562.34942970822294</v>
      </c>
      <c r="Q65" s="238">
        <v>569.68011936339531</v>
      </c>
      <c r="R65" s="238">
        <v>571.20822281167113</v>
      </c>
      <c r="S65" s="238">
        <v>571.01842970822281</v>
      </c>
      <c r="T65" s="238">
        <v>581.40484789456241</v>
      </c>
      <c r="U65" s="238">
        <v>587.59343459880654</v>
      </c>
      <c r="V65" s="238">
        <v>570.27258115053053</v>
      </c>
      <c r="W65" s="238">
        <v>578.75505039787799</v>
      </c>
      <c r="X65" s="238">
        <v>575.5112740731123</v>
      </c>
      <c r="Y65" s="238">
        <v>569.75616133238123</v>
      </c>
      <c r="Z65" s="415"/>
      <c r="AA65" s="149"/>
      <c r="AB65" s="149"/>
      <c r="AC65" s="149"/>
      <c r="AD65" s="166" t="s">
        <v>456</v>
      </c>
      <c r="AE65" s="166">
        <v>74</v>
      </c>
      <c r="AF65" s="149"/>
      <c r="AG65" s="149"/>
    </row>
    <row r="66" spans="1:33" ht="18" customHeight="1" thickBot="1">
      <c r="A66" s="433" t="s">
        <v>210</v>
      </c>
      <c r="B66" s="434">
        <v>0</v>
      </c>
      <c r="C66" s="434">
        <v>0</v>
      </c>
      <c r="D66" s="434">
        <v>0</v>
      </c>
      <c r="E66" s="434">
        <v>0.45</v>
      </c>
      <c r="F66" s="434">
        <v>0.62</v>
      </c>
      <c r="G66" s="434">
        <v>0.52</v>
      </c>
      <c r="H66" s="434">
        <v>0.54</v>
      </c>
      <c r="I66" s="434">
        <v>0.49</v>
      </c>
      <c r="J66" s="434">
        <v>0.76</v>
      </c>
      <c r="K66" s="434">
        <v>149.61711</v>
      </c>
      <c r="L66" s="434">
        <v>126.14</v>
      </c>
      <c r="M66" s="434">
        <v>130.18</v>
      </c>
      <c r="N66" s="434">
        <v>122.05</v>
      </c>
      <c r="O66" s="434">
        <v>106.03000000000002</v>
      </c>
      <c r="P66" s="434">
        <v>110.05999999999999</v>
      </c>
      <c r="Q66" s="434">
        <v>100.88000000000002</v>
      </c>
      <c r="R66" s="434">
        <v>103.35000000000001</v>
      </c>
      <c r="S66" s="434">
        <v>98.550000000000026</v>
      </c>
      <c r="T66" s="434">
        <v>97.410000000000039</v>
      </c>
      <c r="U66" s="434">
        <v>103.22999999999999</v>
      </c>
      <c r="V66" s="434">
        <v>105.95</v>
      </c>
      <c r="W66" s="434">
        <v>107.38</v>
      </c>
      <c r="X66" s="434">
        <f>W66</f>
        <v>107.38</v>
      </c>
      <c r="Y66" s="434">
        <f>X66</f>
        <v>107.38</v>
      </c>
      <c r="Z66" s="415"/>
      <c r="AA66" s="149"/>
      <c r="AB66" s="149"/>
      <c r="AC66" s="149"/>
      <c r="AD66" s="166" t="s">
        <v>457</v>
      </c>
      <c r="AE66" s="166">
        <v>75</v>
      </c>
      <c r="AF66" s="149"/>
      <c r="AG66" s="149"/>
    </row>
    <row r="67" spans="1:33" ht="18" customHeight="1" thickBot="1">
      <c r="A67" s="235" t="s">
        <v>421</v>
      </c>
      <c r="B67" s="244">
        <v>258.41926599999999</v>
      </c>
      <c r="C67" s="244">
        <v>198.16565</v>
      </c>
      <c r="D67" s="244">
        <v>217.73015599999999</v>
      </c>
      <c r="E67" s="244">
        <v>217.987111</v>
      </c>
      <c r="F67" s="244">
        <v>207.64704699999999</v>
      </c>
      <c r="G67" s="244">
        <v>232.259356</v>
      </c>
      <c r="H67" s="244">
        <v>234.198004</v>
      </c>
      <c r="I67" s="244">
        <v>218.47353099999998</v>
      </c>
      <c r="J67" s="244">
        <v>235.490422</v>
      </c>
      <c r="K67" s="244">
        <v>233.98141099999998</v>
      </c>
      <c r="L67" s="244">
        <v>208.09582500000002</v>
      </c>
      <c r="M67" s="244">
        <v>209.146016</v>
      </c>
      <c r="N67" s="244">
        <v>170.40369099999998</v>
      </c>
      <c r="O67" s="244">
        <v>173.08841000000001</v>
      </c>
      <c r="P67" s="244">
        <v>167.207481</v>
      </c>
      <c r="Q67" s="244">
        <v>173.64395999999999</v>
      </c>
      <c r="R67" s="244">
        <v>170.03817900000001</v>
      </c>
      <c r="S67" s="244">
        <v>169.142483</v>
      </c>
      <c r="T67" s="244">
        <v>172.257003</v>
      </c>
      <c r="U67" s="244">
        <v>162.434664</v>
      </c>
      <c r="V67" s="244">
        <v>153.440811</v>
      </c>
      <c r="W67" s="244">
        <v>126.347393</v>
      </c>
      <c r="X67" s="244">
        <v>155.160788</v>
      </c>
      <c r="Y67" s="244">
        <v>167.57365104000002</v>
      </c>
      <c r="Z67" s="410"/>
      <c r="AD67" s="166" t="s">
        <v>458</v>
      </c>
      <c r="AE67" s="166">
        <v>76</v>
      </c>
    </row>
    <row r="68" spans="1:33" ht="18" customHeight="1" thickBot="1">
      <c r="A68" s="235" t="s">
        <v>422</v>
      </c>
      <c r="B68" s="244">
        <v>15.380659</v>
      </c>
      <c r="C68" s="244">
        <v>20.295221000000002</v>
      </c>
      <c r="D68" s="244">
        <v>22.237089000000001</v>
      </c>
      <c r="E68" s="244">
        <v>24.785544999999999</v>
      </c>
      <c r="F68" s="244">
        <v>28.124172999999999</v>
      </c>
      <c r="G68" s="244">
        <v>31.608065999999997</v>
      </c>
      <c r="H68" s="244">
        <v>31.933482000000001</v>
      </c>
      <c r="I68" s="244">
        <v>32.166285999999999</v>
      </c>
      <c r="J68" s="244">
        <v>32.250399999999999</v>
      </c>
      <c r="K68" s="244">
        <v>27.658875999999999</v>
      </c>
      <c r="L68" s="244">
        <v>33.589368</v>
      </c>
      <c r="M68" s="244">
        <v>37.169443000000001</v>
      </c>
      <c r="N68" s="244">
        <v>38.487873</v>
      </c>
      <c r="O68" s="244">
        <v>37.971616000000004</v>
      </c>
      <c r="P68" s="244">
        <v>34.803331</v>
      </c>
      <c r="Q68" s="244">
        <v>39.588042999999999</v>
      </c>
      <c r="R68" s="244">
        <v>40.805703999999999</v>
      </c>
      <c r="S68" s="244">
        <v>55.445633000000001</v>
      </c>
      <c r="T68" s="244">
        <v>50.767892000000003</v>
      </c>
      <c r="U68" s="244">
        <v>56.460875999999999</v>
      </c>
      <c r="V68" s="244">
        <v>57.771618000000004</v>
      </c>
      <c r="W68" s="244">
        <v>46.686872999999999</v>
      </c>
      <c r="X68" s="244">
        <v>43.887515</v>
      </c>
      <c r="Y68" s="244">
        <v>43.448639849999999</v>
      </c>
      <c r="Z68" s="410"/>
      <c r="AD68" s="166" t="s">
        <v>459</v>
      </c>
      <c r="AE68" s="166">
        <v>77</v>
      </c>
    </row>
    <row r="69" spans="1:33" ht="18" customHeight="1" thickBot="1">
      <c r="A69" s="235" t="s">
        <v>371</v>
      </c>
      <c r="B69" s="363">
        <v>1112.6376630068298</v>
      </c>
      <c r="C69" s="363">
        <v>1038.6116894357369</v>
      </c>
      <c r="D69" s="363">
        <v>1031.2121631599393</v>
      </c>
      <c r="E69" s="363">
        <v>1026.293264572251</v>
      </c>
      <c r="F69" s="363">
        <v>1011.262355308411</v>
      </c>
      <c r="G69" s="363">
        <v>1018.3542900000002</v>
      </c>
      <c r="H69" s="363">
        <v>1000.4825884556964</v>
      </c>
      <c r="I69" s="363">
        <v>965.81615006329116</v>
      </c>
      <c r="J69" s="363">
        <v>905.21702199999993</v>
      </c>
      <c r="K69" s="363">
        <v>784.78964500000006</v>
      </c>
      <c r="L69" s="363">
        <v>727.3603135731056</v>
      </c>
      <c r="M69" s="363">
        <v>722.14757300000008</v>
      </c>
      <c r="N69" s="363">
        <v>665.01181799999983</v>
      </c>
      <c r="O69" s="363">
        <v>709.3643271564988</v>
      </c>
      <c r="P69" s="363">
        <v>694.75357970822301</v>
      </c>
      <c r="Q69" s="363">
        <v>703.73603636339533</v>
      </c>
      <c r="R69" s="363">
        <v>700.44069781167116</v>
      </c>
      <c r="S69" s="363">
        <v>684.71527970822274</v>
      </c>
      <c r="T69" s="363">
        <v>702.89395889456239</v>
      </c>
      <c r="U69" s="363">
        <v>693.56722259880655</v>
      </c>
      <c r="V69" s="363">
        <v>665.94177415053059</v>
      </c>
      <c r="W69" s="363">
        <v>658.41557039787801</v>
      </c>
      <c r="X69" s="363">
        <v>686.78454707311232</v>
      </c>
      <c r="Y69" s="363">
        <v>693.88117252238123</v>
      </c>
      <c r="Z69" s="410"/>
      <c r="AD69" s="166" t="s">
        <v>460</v>
      </c>
      <c r="AE69" s="166">
        <v>78</v>
      </c>
    </row>
    <row r="70" spans="1:33" s="150" customFormat="1" ht="18" customHeight="1" thickBot="1">
      <c r="A70" s="298" t="s">
        <v>349</v>
      </c>
      <c r="B70" s="386">
        <v>2.2830931287901035</v>
      </c>
      <c r="C70" s="386">
        <v>2.128094763543714</v>
      </c>
      <c r="D70" s="386">
        <v>2.1081487846126197</v>
      </c>
      <c r="E70" s="386">
        <v>2.0907129704415301</v>
      </c>
      <c r="F70" s="386">
        <v>2.0524287893263531</v>
      </c>
      <c r="G70" s="386">
        <v>2.0595685883554569</v>
      </c>
      <c r="H70" s="386">
        <v>2.0169085178733721</v>
      </c>
      <c r="I70" s="386">
        <v>1.9405568859622706</v>
      </c>
      <c r="J70" s="386">
        <v>1.8129612955645504</v>
      </c>
      <c r="K70" s="386">
        <v>1.5683169303166484</v>
      </c>
      <c r="L70" s="386">
        <v>1.4512042997604433</v>
      </c>
      <c r="M70" s="386">
        <v>1.4409800502211438</v>
      </c>
      <c r="N70" s="386">
        <v>1.3272930653578674</v>
      </c>
      <c r="O70" s="386">
        <v>1.4120828596352029</v>
      </c>
      <c r="P70" s="386">
        <v>1.3792401116981483</v>
      </c>
      <c r="Q70" s="386">
        <v>1.3940548492563316</v>
      </c>
      <c r="R70" s="386">
        <v>1.3846164447089901</v>
      </c>
      <c r="S70" s="386">
        <v>1.3513970927633416</v>
      </c>
      <c r="T70" s="386">
        <v>1.3858583083637168</v>
      </c>
      <c r="U70" s="386">
        <v>1.3657688997337187</v>
      </c>
      <c r="V70" s="386">
        <v>1.3102368190982114</v>
      </c>
      <c r="W70" s="386">
        <v>1.296535216818403</v>
      </c>
      <c r="X70" s="386">
        <v>1.337828646124217</v>
      </c>
      <c r="Y70" s="386">
        <v>1.3467605179745061</v>
      </c>
      <c r="Z70" s="414"/>
      <c r="AD70" s="166" t="s">
        <v>461</v>
      </c>
      <c r="AE70" s="166">
        <v>79</v>
      </c>
    </row>
    <row r="71" spans="1:33" s="145" customFormat="1" ht="18" customHeight="1" thickBot="1">
      <c r="A71" s="594" t="s">
        <v>29</v>
      </c>
      <c r="B71" s="595">
        <v>78.072264034216659</v>
      </c>
      <c r="C71" s="595">
        <v>83.354057174734209</v>
      </c>
      <c r="D71" s="595">
        <v>81.693849942427292</v>
      </c>
      <c r="E71" s="595">
        <v>81.932812539963194</v>
      </c>
      <c r="F71" s="595">
        <v>82.829115699946826</v>
      </c>
      <c r="G71" s="595">
        <v>80.763345436488521</v>
      </c>
      <c r="H71" s="595">
        <v>80.270160092971878</v>
      </c>
      <c r="I71" s="595">
        <v>81.057563182391277</v>
      </c>
      <c r="J71" s="595">
        <v>77.788380784558413</v>
      </c>
      <c r="K71" s="595">
        <v>74.076649163738651</v>
      </c>
      <c r="L71" s="595">
        <v>77.381106457155596</v>
      </c>
      <c r="M71" s="595">
        <v>79.054445980946326</v>
      </c>
      <c r="N71" s="595">
        <v>83.919260514555248</v>
      </c>
      <c r="O71" s="595">
        <v>85.507563453029476</v>
      </c>
      <c r="P71" s="595">
        <v>86.105314053863296</v>
      </c>
      <c r="Q71" s="595">
        <v>86.274882340951535</v>
      </c>
      <c r="R71" s="595">
        <v>88.909665266068487</v>
      </c>
      <c r="S71" s="595">
        <v>90.95881283292232</v>
      </c>
      <c r="T71" s="595">
        <v>89.858513635241948</v>
      </c>
      <c r="U71" s="595">
        <v>93.084929270404288</v>
      </c>
      <c r="V71" s="595">
        <v>94.131452851136785</v>
      </c>
      <c r="W71" s="595">
        <v>95.489139483434101</v>
      </c>
      <c r="X71" s="595">
        <v>91.125926748063208</v>
      </c>
      <c r="Y71" s="595">
        <v>89.089575242650682</v>
      </c>
      <c r="Z71" s="411"/>
      <c r="AD71" s="166" t="s">
        <v>462</v>
      </c>
      <c r="AE71" s="166">
        <v>81</v>
      </c>
    </row>
    <row r="72" spans="1:33" ht="18" customHeight="1">
      <c r="A72" s="590" t="s">
        <v>1091</v>
      </c>
      <c r="B72" s="159"/>
      <c r="C72" s="159"/>
      <c r="D72" s="159"/>
      <c r="E72" s="159"/>
      <c r="F72" s="159"/>
      <c r="G72" s="159"/>
      <c r="H72" s="159"/>
      <c r="I72" s="159"/>
      <c r="J72" s="159"/>
      <c r="K72" s="159"/>
      <c r="L72" s="159"/>
      <c r="M72" s="159"/>
      <c r="N72" s="159"/>
      <c r="O72" s="159"/>
      <c r="Z72" s="410"/>
    </row>
    <row r="73" spans="1:33" ht="18" customHeight="1">
      <c r="A73" s="719" t="s">
        <v>1134</v>
      </c>
      <c r="B73" s="159"/>
      <c r="C73" s="159"/>
      <c r="D73" s="159"/>
      <c r="E73" s="159"/>
      <c r="F73" s="159"/>
      <c r="G73" s="159"/>
      <c r="H73" s="159"/>
      <c r="I73" s="159"/>
      <c r="J73" s="159"/>
      <c r="K73" s="159"/>
      <c r="L73" s="159"/>
      <c r="M73" s="159"/>
      <c r="N73" s="159"/>
      <c r="O73" s="159"/>
      <c r="Z73" s="410"/>
    </row>
    <row r="74" spans="1:33" ht="18" customHeight="1">
      <c r="A74" s="148"/>
      <c r="B74" s="159"/>
      <c r="C74" s="159"/>
      <c r="D74" s="159"/>
      <c r="E74" s="159"/>
      <c r="F74" s="159"/>
      <c r="G74" s="159"/>
      <c r="H74" s="159"/>
      <c r="I74" s="159"/>
      <c r="J74" s="159"/>
      <c r="K74" s="159"/>
      <c r="L74" s="159"/>
      <c r="M74" s="159"/>
      <c r="N74" s="159"/>
      <c r="O74" s="159"/>
      <c r="Z74" s="410"/>
    </row>
    <row r="75" spans="1:33" ht="18" customHeight="1">
      <c r="Z75" s="410"/>
    </row>
    <row r="76" spans="1:33" ht="18" customHeight="1">
      <c r="Z76" s="410"/>
    </row>
    <row r="77" spans="1:33" ht="18" customHeight="1">
      <c r="Z77" s="410"/>
    </row>
    <row r="78" spans="1:33" ht="18" customHeight="1">
      <c r="Z78" s="410"/>
    </row>
  </sheetData>
  <mergeCells count="5">
    <mergeCell ref="B60:X60"/>
    <mergeCell ref="B3:X3"/>
    <mergeCell ref="B18:X18"/>
    <mergeCell ref="B32:X32"/>
    <mergeCell ref="B46:X4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E1CDD4"/>
    <pageSetUpPr fitToPage="1"/>
  </sheetPr>
  <dimension ref="A1:BN394"/>
  <sheetViews>
    <sheetView showGridLines="0" zoomScale="70" zoomScaleNormal="70" zoomScaleSheetLayoutView="80" workbookViewId="0"/>
  </sheetViews>
  <sheetFormatPr defaultColWidth="9.28515625" defaultRowHeight="15"/>
  <cols>
    <col min="1" max="1" width="12.5703125" style="9" customWidth="1"/>
    <col min="2" max="2" width="6.28515625" style="9" customWidth="1"/>
    <col min="3" max="35" width="12.5703125" style="9" customWidth="1"/>
    <col min="36" max="36" width="15.140625" style="12" customWidth="1"/>
    <col min="37" max="37" width="23.7109375" style="9" customWidth="1"/>
    <col min="38" max="40" width="9.28515625" style="9"/>
    <col min="44" max="44" width="44.5703125" style="177" hidden="1" customWidth="1"/>
    <col min="45" max="45" width="9.28515625" style="178" hidden="1" customWidth="1"/>
    <col min="46" max="47" width="9.28515625" style="179"/>
    <col min="48" max="53" width="9.28515625" style="87"/>
    <col min="54" max="16384" width="9.28515625" style="9"/>
  </cols>
  <sheetData>
    <row r="1" spans="1:53" s="171" customFormat="1" ht="14.45" customHeight="1">
      <c r="C1" s="171">
        <v>15</v>
      </c>
      <c r="D1" s="171">
        <f>C1+1</f>
        <v>16</v>
      </c>
      <c r="E1" s="171">
        <f t="shared" ref="E1:AF1" si="0">D1+1</f>
        <v>17</v>
      </c>
      <c r="F1" s="171">
        <f t="shared" si="0"/>
        <v>18</v>
      </c>
      <c r="G1" s="171">
        <f t="shared" si="0"/>
        <v>19</v>
      </c>
      <c r="H1" s="171">
        <f t="shared" si="0"/>
        <v>20</v>
      </c>
      <c r="I1" s="171">
        <f t="shared" si="0"/>
        <v>21</v>
      </c>
      <c r="J1" s="171">
        <f t="shared" si="0"/>
        <v>22</v>
      </c>
      <c r="K1" s="171">
        <f t="shared" si="0"/>
        <v>23</v>
      </c>
      <c r="L1" s="171">
        <f t="shared" si="0"/>
        <v>24</v>
      </c>
      <c r="M1" s="171">
        <f t="shared" si="0"/>
        <v>25</v>
      </c>
      <c r="N1" s="171">
        <f t="shared" si="0"/>
        <v>26</v>
      </c>
      <c r="O1" s="171">
        <f t="shared" si="0"/>
        <v>27</v>
      </c>
      <c r="P1" s="171">
        <f t="shared" si="0"/>
        <v>28</v>
      </c>
      <c r="Q1" s="171">
        <f t="shared" si="0"/>
        <v>29</v>
      </c>
      <c r="R1" s="171">
        <f t="shared" si="0"/>
        <v>30</v>
      </c>
      <c r="S1" s="171">
        <f t="shared" si="0"/>
        <v>31</v>
      </c>
      <c r="T1" s="171">
        <f t="shared" si="0"/>
        <v>32</v>
      </c>
      <c r="U1" s="171">
        <f t="shared" si="0"/>
        <v>33</v>
      </c>
      <c r="V1" s="171">
        <f t="shared" si="0"/>
        <v>34</v>
      </c>
      <c r="W1" s="171">
        <f t="shared" si="0"/>
        <v>35</v>
      </c>
      <c r="X1" s="171">
        <f t="shared" si="0"/>
        <v>36</v>
      </c>
      <c r="Y1" s="171">
        <f t="shared" si="0"/>
        <v>37</v>
      </c>
      <c r="Z1" s="171">
        <f t="shared" si="0"/>
        <v>38</v>
      </c>
      <c r="AA1" s="171">
        <f t="shared" si="0"/>
        <v>39</v>
      </c>
      <c r="AB1" s="171">
        <f t="shared" si="0"/>
        <v>40</v>
      </c>
      <c r="AC1" s="171">
        <f t="shared" si="0"/>
        <v>41</v>
      </c>
      <c r="AD1" s="171">
        <f t="shared" si="0"/>
        <v>42</v>
      </c>
      <c r="AE1" s="171">
        <f t="shared" si="0"/>
        <v>43</v>
      </c>
      <c r="AF1" s="171">
        <f t="shared" si="0"/>
        <v>44</v>
      </c>
      <c r="AG1" s="171">
        <f t="shared" ref="AG1:AI1" si="1">AF1+1</f>
        <v>45</v>
      </c>
      <c r="AH1" s="171">
        <f t="shared" si="1"/>
        <v>46</v>
      </c>
      <c r="AI1" s="171">
        <f t="shared" si="1"/>
        <v>47</v>
      </c>
      <c r="AJ1" s="196"/>
      <c r="AO1" s="165"/>
      <c r="AP1" s="165"/>
      <c r="AQ1" s="165"/>
      <c r="AR1" s="165"/>
      <c r="AS1" s="165"/>
      <c r="AT1" s="165"/>
      <c r="AU1" s="165"/>
      <c r="AV1" s="165"/>
      <c r="AW1" s="165"/>
    </row>
    <row r="2" spans="1:53" s="249" customFormat="1" ht="18" customHeight="1">
      <c r="A2" s="247" t="s">
        <v>233</v>
      </c>
      <c r="B2" s="248"/>
      <c r="C2" s="248"/>
      <c r="D2" s="248"/>
      <c r="E2" s="248"/>
      <c r="F2" s="248"/>
      <c r="G2" s="248"/>
      <c r="H2" s="248"/>
      <c r="I2" s="248"/>
      <c r="J2" s="248"/>
      <c r="K2" s="248"/>
      <c r="L2" s="248"/>
      <c r="AJ2" s="250"/>
      <c r="AO2" s="251"/>
      <c r="AP2" s="251"/>
      <c r="AQ2" s="251"/>
      <c r="AR2" s="251"/>
      <c r="AS2" s="251"/>
      <c r="AT2" s="251"/>
      <c r="AU2" s="251"/>
      <c r="AV2" s="251"/>
      <c r="AW2" s="251"/>
      <c r="AX2" s="252"/>
      <c r="AY2" s="252"/>
      <c r="AZ2" s="252"/>
      <c r="BA2" s="252"/>
    </row>
    <row r="3" spans="1:53" s="249" customFormat="1" ht="18" customHeight="1">
      <c r="A3" s="253"/>
      <c r="B3" s="254"/>
      <c r="C3" s="789"/>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1"/>
      <c r="AJ3" s="518" t="s">
        <v>58</v>
      </c>
      <c r="AK3" s="255" t="s">
        <v>1066</v>
      </c>
      <c r="AO3" s="251"/>
      <c r="AP3" s="251"/>
      <c r="AQ3" s="251"/>
      <c r="AR3" s="256"/>
      <c r="AS3" s="257"/>
      <c r="AT3" s="258"/>
      <c r="AU3" s="258"/>
      <c r="AV3" s="252"/>
      <c r="AW3" s="252"/>
      <c r="AX3" s="252"/>
      <c r="AY3" s="252"/>
      <c r="AZ3" s="252"/>
      <c r="BA3" s="252"/>
    </row>
    <row r="4" spans="1:53" s="249" customFormat="1" ht="18" customHeight="1" thickBot="1">
      <c r="A4" s="253"/>
      <c r="B4" s="259"/>
      <c r="C4" s="260">
        <v>1990</v>
      </c>
      <c r="D4" s="261">
        <v>1991</v>
      </c>
      <c r="E4" s="261">
        <v>1992</v>
      </c>
      <c r="F4" s="261">
        <v>1993</v>
      </c>
      <c r="G4" s="260">
        <v>1994</v>
      </c>
      <c r="H4" s="261">
        <v>1995</v>
      </c>
      <c r="I4" s="260">
        <v>1996</v>
      </c>
      <c r="J4" s="261">
        <v>1997</v>
      </c>
      <c r="K4" s="260">
        <v>1998</v>
      </c>
      <c r="L4" s="261">
        <v>1999</v>
      </c>
      <c r="M4" s="260">
        <v>2000</v>
      </c>
      <c r="N4" s="262">
        <v>2001</v>
      </c>
      <c r="O4" s="261">
        <v>2002</v>
      </c>
      <c r="P4" s="262">
        <v>2003</v>
      </c>
      <c r="Q4" s="261">
        <v>2004</v>
      </c>
      <c r="R4" s="262">
        <v>2005</v>
      </c>
      <c r="S4" s="261">
        <v>2006</v>
      </c>
      <c r="T4" s="262">
        <v>2007</v>
      </c>
      <c r="U4" s="261">
        <v>2008</v>
      </c>
      <c r="V4" s="262">
        <v>2009</v>
      </c>
      <c r="W4" s="261">
        <v>2010</v>
      </c>
      <c r="X4" s="262">
        <v>2011</v>
      </c>
      <c r="Y4" s="261">
        <v>2012</v>
      </c>
      <c r="Z4" s="260">
        <v>2013</v>
      </c>
      <c r="AA4" s="261">
        <v>2014</v>
      </c>
      <c r="AB4" s="261">
        <v>2015</v>
      </c>
      <c r="AC4" s="263">
        <v>2016</v>
      </c>
      <c r="AD4" s="263">
        <v>2017</v>
      </c>
      <c r="AE4" s="263">
        <v>2018</v>
      </c>
      <c r="AF4" s="263">
        <v>2019</v>
      </c>
      <c r="AG4" s="263">
        <v>2020</v>
      </c>
      <c r="AH4" s="263">
        <v>2021</v>
      </c>
      <c r="AI4" s="263">
        <v>2022</v>
      </c>
      <c r="AJ4" s="265" t="s">
        <v>882</v>
      </c>
      <c r="AK4" s="264" t="s">
        <v>1062</v>
      </c>
      <c r="AO4" s="251"/>
      <c r="AP4" s="251"/>
      <c r="AQ4" s="251"/>
      <c r="AR4" s="256"/>
      <c r="AS4" s="257"/>
      <c r="AT4" s="258"/>
      <c r="AU4" s="258"/>
      <c r="AV4" s="252"/>
      <c r="AW4" s="252"/>
      <c r="AX4" s="252"/>
      <c r="AY4" s="252"/>
      <c r="AZ4" s="252"/>
      <c r="BA4" s="252"/>
    </row>
    <row r="5" spans="1:53" ht="18" customHeight="1" thickBot="1">
      <c r="A5" s="235" t="s">
        <v>373</v>
      </c>
      <c r="B5" s="235"/>
      <c r="C5" s="327">
        <f>IF(COUNT(C6:C32)=27,SUM(C6:C32),"N.A.")</f>
        <v>33936.248587719783</v>
      </c>
      <c r="D5" s="327">
        <f t="shared" ref="D5:AE5" si="2">IF(COUNT(D6:D32)=27,SUM(D6:D32),"N.A.")</f>
        <v>36811.569297067996</v>
      </c>
      <c r="E5" s="327">
        <f t="shared" si="2"/>
        <v>35956.937110682709</v>
      </c>
      <c r="F5" s="327">
        <f t="shared" si="2"/>
        <v>33786.996337887955</v>
      </c>
      <c r="G5" s="327">
        <f t="shared" si="2"/>
        <v>32041.844720952056</v>
      </c>
      <c r="H5" s="327">
        <f t="shared" si="2"/>
        <v>31023.479943302475</v>
      </c>
      <c r="I5" s="327">
        <f t="shared" si="2"/>
        <v>31346.583501110541</v>
      </c>
      <c r="J5" s="327">
        <f t="shared" si="2"/>
        <v>31761.100507788709</v>
      </c>
      <c r="K5" s="327">
        <f t="shared" si="2"/>
        <v>31040.408203798535</v>
      </c>
      <c r="L5" s="327">
        <f t="shared" si="2"/>
        <v>30689.279528771334</v>
      </c>
      <c r="M5" s="327">
        <f t="shared" si="2"/>
        <v>29516.200213291988</v>
      </c>
      <c r="N5" s="327">
        <f t="shared" si="2"/>
        <v>28694.518250346926</v>
      </c>
      <c r="O5" s="327">
        <f t="shared" si="2"/>
        <v>29111.193666984203</v>
      </c>
      <c r="P5" s="327">
        <f t="shared" si="2"/>
        <v>28724.317085895804</v>
      </c>
      <c r="Q5" s="327">
        <f t="shared" si="2"/>
        <v>28477.029674610603</v>
      </c>
      <c r="R5" s="327">
        <f t="shared" si="2"/>
        <v>27418.015274409041</v>
      </c>
      <c r="S5" s="327">
        <f t="shared" si="2"/>
        <v>26991.449999999993</v>
      </c>
      <c r="T5" s="327">
        <f t="shared" si="2"/>
        <v>26605.170000000002</v>
      </c>
      <c r="U5" s="327">
        <f t="shared" si="2"/>
        <v>26589.55</v>
      </c>
      <c r="V5" s="327">
        <f t="shared" si="2"/>
        <v>26216.719999999998</v>
      </c>
      <c r="W5" s="327">
        <f t="shared" si="2"/>
        <v>25967.169999999995</v>
      </c>
      <c r="X5" s="327">
        <f t="shared" si="2"/>
        <v>25665.396666666667</v>
      </c>
      <c r="Y5" s="327">
        <f t="shared" si="2"/>
        <v>24625.455092592598</v>
      </c>
      <c r="Z5" s="327">
        <f t="shared" si="2"/>
        <v>23505.642129629628</v>
      </c>
      <c r="AA5" s="327">
        <f t="shared" si="2"/>
        <v>23456.45</v>
      </c>
      <c r="AB5" s="327">
        <f t="shared" si="2"/>
        <v>23605.827037037034</v>
      </c>
      <c r="AC5" s="327">
        <f t="shared" si="2"/>
        <v>24190.263442087329</v>
      </c>
      <c r="AD5" s="327">
        <f t="shared" si="2"/>
        <v>24089.733127572013</v>
      </c>
      <c r="AE5" s="327">
        <f t="shared" si="2"/>
        <v>24338.805157750339</v>
      </c>
      <c r="AF5" s="327">
        <f t="shared" ref="AF5:AG5" si="3">IF(COUNT(AF6:AF32)=27,SUM(AF6:AF32),"N.A.")</f>
        <v>23821.732761774118</v>
      </c>
      <c r="AG5" s="327">
        <f t="shared" si="3"/>
        <v>23568.39</v>
      </c>
      <c r="AH5" s="327">
        <f t="shared" ref="AH5" si="4">IF(COUNT(AH6:AH32)=27,SUM(AH6:AH32),"N.A.")</f>
        <v>23689.339999999997</v>
      </c>
      <c r="AI5" s="327">
        <f t="shared" ref="AI5" si="5">IF(COUNT(AI6:AI32)=27,SUM(AI6:AI32),"N.A.")</f>
        <v>23306.362343921141</v>
      </c>
      <c r="AJ5" s="328">
        <f>IFERROR((AI5/AH5-1)*100,":")</f>
        <v>-1.6166666360432846</v>
      </c>
      <c r="AK5" s="542">
        <f>IFERROR(100*((POWER(AI5/Y5,1/(2020-2010)))-1),":")</f>
        <v>-0.54903011566819204</v>
      </c>
      <c r="AR5" s="180" t="s">
        <v>884</v>
      </c>
      <c r="AS5" s="181" t="e">
        <v>#N/A</v>
      </c>
      <c r="AT5" s="180"/>
      <c r="AU5" s="180"/>
    </row>
    <row r="6" spans="1:53" ht="18" customHeight="1" thickBot="1">
      <c r="A6" s="347" t="s">
        <v>3</v>
      </c>
      <c r="B6" s="347" t="s">
        <v>30</v>
      </c>
      <c r="C6" s="348">
        <v>912.38</v>
      </c>
      <c r="D6" s="296">
        <v>1121.01</v>
      </c>
      <c r="E6" s="296">
        <v>1082.25</v>
      </c>
      <c r="F6" s="296">
        <v>1100.96</v>
      </c>
      <c r="G6" s="296">
        <v>1061.18</v>
      </c>
      <c r="H6" s="296">
        <v>1047.0999999999999</v>
      </c>
      <c r="I6" s="296">
        <v>1046.3</v>
      </c>
      <c r="J6" s="296">
        <v>1034.6600000000001</v>
      </c>
      <c r="K6" s="296">
        <v>923.27</v>
      </c>
      <c r="L6" s="296">
        <v>812.74</v>
      </c>
      <c r="M6" s="296">
        <v>832.93</v>
      </c>
      <c r="N6" s="296">
        <v>873.27</v>
      </c>
      <c r="O6" s="296">
        <v>929.48</v>
      </c>
      <c r="P6" s="296">
        <v>853.64</v>
      </c>
      <c r="Q6" s="296">
        <v>842.59</v>
      </c>
      <c r="R6" s="296">
        <v>823.23</v>
      </c>
      <c r="S6" s="296">
        <v>819.44</v>
      </c>
      <c r="T6" s="296">
        <v>815.29</v>
      </c>
      <c r="U6" s="296">
        <v>812.54</v>
      </c>
      <c r="V6" s="296">
        <v>789.99</v>
      </c>
      <c r="W6" s="296">
        <v>835.2</v>
      </c>
      <c r="X6" s="296">
        <v>857.2</v>
      </c>
      <c r="Y6" s="296">
        <v>822.57</v>
      </c>
      <c r="Z6" s="296">
        <v>806.18</v>
      </c>
      <c r="AA6" s="296">
        <v>835.33</v>
      </c>
      <c r="AB6" s="296">
        <v>872.55</v>
      </c>
      <c r="AC6" s="296">
        <v>911.37</v>
      </c>
      <c r="AD6" s="296">
        <v>920.14</v>
      </c>
      <c r="AE6" s="296">
        <v>888.1</v>
      </c>
      <c r="AF6" s="296">
        <v>837.89</v>
      </c>
      <c r="AG6" s="349">
        <v>782.65</v>
      </c>
      <c r="AH6" s="349">
        <v>766.94</v>
      </c>
      <c r="AI6" s="349">
        <v>755.08</v>
      </c>
      <c r="AJ6" s="341">
        <f t="shared" ref="AJ6:AJ32" si="6">IFERROR((AI6/AH6-1)*100,":")</f>
        <v>-1.546405194669731</v>
      </c>
      <c r="AK6" s="715">
        <f t="shared" ref="AK6:AK32" si="7">IFERROR(100*((POWER(AI6/Y6,1/(2020-2010)))-1),":")</f>
        <v>-0.85244472407899341</v>
      </c>
      <c r="AR6" s="180" t="s">
        <v>463</v>
      </c>
      <c r="AS6" s="181">
        <v>16</v>
      </c>
      <c r="AT6" s="180"/>
      <c r="AU6" s="180"/>
    </row>
    <row r="7" spans="1:53" ht="18" customHeight="1" thickBot="1">
      <c r="A7" s="347" t="s">
        <v>4</v>
      </c>
      <c r="B7" s="347" t="s">
        <v>31</v>
      </c>
      <c r="C7" s="350">
        <v>602.20100000000002</v>
      </c>
      <c r="D7" s="351">
        <v>578.19899999999996</v>
      </c>
      <c r="E7" s="351">
        <v>555.72299999999996</v>
      </c>
      <c r="F7" s="351">
        <v>636.55999999999995</v>
      </c>
      <c r="G7" s="351">
        <v>559</v>
      </c>
      <c r="H7" s="351">
        <v>474.52100000000002</v>
      </c>
      <c r="I7" s="351">
        <v>350</v>
      </c>
      <c r="J7" s="351">
        <v>417</v>
      </c>
      <c r="K7" s="351">
        <v>315</v>
      </c>
      <c r="L7" s="351">
        <v>300</v>
      </c>
      <c r="M7" s="351">
        <v>343</v>
      </c>
      <c r="N7" s="351">
        <v>333.9</v>
      </c>
      <c r="O7" s="351">
        <v>380</v>
      </c>
      <c r="P7" s="351">
        <v>164.977</v>
      </c>
      <c r="Q7" s="351">
        <v>175.90100000000001</v>
      </c>
      <c r="R7" s="351">
        <v>224.16399999999999</v>
      </c>
      <c r="S7" s="352">
        <v>161.27000000000001</v>
      </c>
      <c r="T7" s="351">
        <v>148.07999999999998</v>
      </c>
      <c r="U7" s="352">
        <v>134.88999999999999</v>
      </c>
      <c r="V7" s="352">
        <v>199.44</v>
      </c>
      <c r="W7" s="351">
        <v>138.01999999999998</v>
      </c>
      <c r="X7" s="351">
        <v>147.66999999999999</v>
      </c>
      <c r="Y7" s="352">
        <v>143.35</v>
      </c>
      <c r="Z7" s="352">
        <v>129.76</v>
      </c>
      <c r="AA7" s="352">
        <v>126.83</v>
      </c>
      <c r="AB7" s="352">
        <v>113.13</v>
      </c>
      <c r="AC7" s="351">
        <v>118.13109640831757</v>
      </c>
      <c r="AD7" s="352">
        <v>119.31</v>
      </c>
      <c r="AE7" s="352">
        <v>116.22999999999999</v>
      </c>
      <c r="AF7" s="352">
        <v>119.08999999999999</v>
      </c>
      <c r="AG7" s="353">
        <v>108.11</v>
      </c>
      <c r="AH7" s="353">
        <v>122.14000000000001</v>
      </c>
      <c r="AI7" s="353">
        <v>122.14000000000001</v>
      </c>
      <c r="AJ7" s="341">
        <f t="shared" si="6"/>
        <v>0</v>
      </c>
      <c r="AK7" s="715">
        <f t="shared" si="7"/>
        <v>-1.5884613846481432</v>
      </c>
      <c r="AR7" s="180" t="s">
        <v>464</v>
      </c>
      <c r="AS7" s="181">
        <v>17</v>
      </c>
      <c r="AT7" s="180"/>
      <c r="AU7" s="180"/>
    </row>
    <row r="8" spans="1:53" ht="18" customHeight="1" thickBot="1">
      <c r="A8" s="347" t="s">
        <v>340</v>
      </c>
      <c r="B8" s="347" t="s">
        <v>32</v>
      </c>
      <c r="C8" s="314">
        <v>248.70796460176985</v>
      </c>
      <c r="D8" s="314">
        <v>248.70796460176985</v>
      </c>
      <c r="E8" s="314">
        <v>248.70796460176985</v>
      </c>
      <c r="F8" s="314">
        <v>248.70796460176985</v>
      </c>
      <c r="G8" s="314">
        <v>235.17283727650346</v>
      </c>
      <c r="H8" s="314">
        <v>252.09174643308646</v>
      </c>
      <c r="I8" s="314">
        <v>284.23767383059413</v>
      </c>
      <c r="J8" s="314">
        <v>275.77821925230262</v>
      </c>
      <c r="K8" s="314">
        <v>356.98898320390094</v>
      </c>
      <c r="L8" s="314">
        <v>299.46469207151881</v>
      </c>
      <c r="M8" s="314">
        <v>294.38901932454394</v>
      </c>
      <c r="N8" s="314">
        <v>311.30792848112691</v>
      </c>
      <c r="O8" s="314">
        <v>262.24309192703629</v>
      </c>
      <c r="P8" s="314">
        <v>263.27514538558785</v>
      </c>
      <c r="Q8" s="314">
        <v>299.90458370959004</v>
      </c>
      <c r="R8" s="296">
        <v>281.04000000000002</v>
      </c>
      <c r="S8" s="296">
        <v>273.58999999999997</v>
      </c>
      <c r="T8" s="296">
        <v>269.66000000000003</v>
      </c>
      <c r="U8" s="296">
        <v>273.67</v>
      </c>
      <c r="V8" s="296">
        <v>269.35000000000002</v>
      </c>
      <c r="W8" s="296">
        <v>255.48</v>
      </c>
      <c r="X8" s="296">
        <v>248.39</v>
      </c>
      <c r="Y8" s="314">
        <v>228.72287037037037</v>
      </c>
      <c r="Z8" s="314">
        <v>223.09101851851852</v>
      </c>
      <c r="AA8" s="296">
        <v>225.38</v>
      </c>
      <c r="AB8" s="296">
        <v>234.04</v>
      </c>
      <c r="AC8" s="296">
        <v>244.67999999999998</v>
      </c>
      <c r="AD8" s="296">
        <v>230.84</v>
      </c>
      <c r="AE8" s="296">
        <v>241.18</v>
      </c>
      <c r="AF8" s="296">
        <v>244.10000000000002</v>
      </c>
      <c r="AG8" s="296">
        <v>240.53</v>
      </c>
      <c r="AH8" s="296">
        <v>241.85</v>
      </c>
      <c r="AI8" s="296">
        <v>229.44</v>
      </c>
      <c r="AJ8" s="341">
        <f t="shared" si="6"/>
        <v>-5.1312797188339925</v>
      </c>
      <c r="AK8" s="715">
        <f t="shared" si="7"/>
        <v>3.1309498029385985E-2</v>
      </c>
      <c r="AR8" s="180" t="s">
        <v>465</v>
      </c>
      <c r="AS8" s="181">
        <v>18</v>
      </c>
      <c r="AT8" s="180"/>
      <c r="AU8" s="180"/>
    </row>
    <row r="9" spans="1:53" ht="18" customHeight="1" thickBot="1">
      <c r="A9" s="347" t="s">
        <v>5</v>
      </c>
      <c r="B9" s="347" t="s">
        <v>33</v>
      </c>
      <c r="C9" s="296">
        <v>788</v>
      </c>
      <c r="D9" s="296">
        <v>836.2</v>
      </c>
      <c r="E9" s="296">
        <v>857.5</v>
      </c>
      <c r="F9" s="296">
        <v>801.1</v>
      </c>
      <c r="G9" s="296">
        <v>774</v>
      </c>
      <c r="H9" s="296">
        <v>758.1</v>
      </c>
      <c r="I9" s="296">
        <v>747</v>
      </c>
      <c r="J9" s="296">
        <v>722.58</v>
      </c>
      <c r="K9" s="296">
        <v>664.78</v>
      </c>
      <c r="L9" s="296">
        <v>638.74</v>
      </c>
      <c r="M9" s="296">
        <v>622.23</v>
      </c>
      <c r="N9" s="296">
        <v>615.54</v>
      </c>
      <c r="O9" s="296">
        <v>626.16</v>
      </c>
      <c r="P9" s="296">
        <v>593.52</v>
      </c>
      <c r="Q9" s="296">
        <v>606.91</v>
      </c>
      <c r="R9" s="296">
        <v>531.77</v>
      </c>
      <c r="S9" s="296">
        <v>492.9</v>
      </c>
      <c r="T9" s="296">
        <v>498.03</v>
      </c>
      <c r="U9" s="296">
        <v>494.9</v>
      </c>
      <c r="V9" s="296">
        <v>489</v>
      </c>
      <c r="W9" s="296">
        <v>502.8</v>
      </c>
      <c r="X9" s="296">
        <v>521.1</v>
      </c>
      <c r="Y9" s="296">
        <v>498</v>
      </c>
      <c r="Z9" s="296">
        <v>497.5</v>
      </c>
      <c r="AA9" s="296">
        <v>493.5</v>
      </c>
      <c r="AB9" s="296">
        <v>466.7</v>
      </c>
      <c r="AC9" s="296">
        <v>498.5</v>
      </c>
      <c r="AD9" s="296">
        <v>469.7</v>
      </c>
      <c r="AE9" s="296">
        <v>493.2</v>
      </c>
      <c r="AF9" s="296">
        <v>466.9</v>
      </c>
      <c r="AG9" s="296">
        <v>449.81000000000006</v>
      </c>
      <c r="AH9" s="296">
        <v>454.41</v>
      </c>
      <c r="AI9" s="296">
        <v>448.78000000000003</v>
      </c>
      <c r="AJ9" s="341">
        <f t="shared" si="6"/>
        <v>-1.2389692128254248</v>
      </c>
      <c r="AK9" s="715">
        <f t="shared" si="7"/>
        <v>-1.0352766061458296</v>
      </c>
      <c r="AR9" s="180" t="s">
        <v>466</v>
      </c>
      <c r="AS9" s="181">
        <v>19</v>
      </c>
      <c r="AT9" s="180"/>
      <c r="AU9" s="180"/>
    </row>
    <row r="10" spans="1:53" ht="18" customHeight="1" thickBot="1">
      <c r="A10" s="347" t="s">
        <v>28</v>
      </c>
      <c r="B10" s="347" t="s">
        <v>34</v>
      </c>
      <c r="C10" s="296">
        <v>5945.06</v>
      </c>
      <c r="D10" s="296">
        <v>7596.77</v>
      </c>
      <c r="E10" s="296">
        <v>6161.37</v>
      </c>
      <c r="F10" s="296">
        <v>5327.51</v>
      </c>
      <c r="G10" s="296">
        <v>4842.6099999999997</v>
      </c>
      <c r="H10" s="296">
        <v>4752.51</v>
      </c>
      <c r="I10" s="296">
        <v>4984.76</v>
      </c>
      <c r="J10" s="296">
        <v>4954.5600000000004</v>
      </c>
      <c r="K10" s="296">
        <v>4610.59</v>
      </c>
      <c r="L10" s="296">
        <v>4561.5600000000004</v>
      </c>
      <c r="M10" s="296">
        <v>4285.72</v>
      </c>
      <c r="N10" s="296">
        <v>4356.96</v>
      </c>
      <c r="O10" s="296">
        <v>4272.08</v>
      </c>
      <c r="P10" s="296">
        <v>3969.14</v>
      </c>
      <c r="Q10" s="296">
        <v>4141.1400000000003</v>
      </c>
      <c r="R10" s="296">
        <v>3772.81</v>
      </c>
      <c r="S10" s="296">
        <v>3806.52</v>
      </c>
      <c r="T10" s="296">
        <v>3712.56</v>
      </c>
      <c r="U10" s="296">
        <v>3850.12</v>
      </c>
      <c r="V10" s="296">
        <v>3792.1200000000003</v>
      </c>
      <c r="W10" s="296">
        <v>3792.39</v>
      </c>
      <c r="X10" s="296">
        <v>3719.8866666666668</v>
      </c>
      <c r="Y10" s="296">
        <v>3649.1022222222223</v>
      </c>
      <c r="Z10" s="296">
        <v>3514.5511111111109</v>
      </c>
      <c r="AA10" s="296">
        <v>3585</v>
      </c>
      <c r="AB10" s="296">
        <v>3549.517037037037</v>
      </c>
      <c r="AC10" s="296">
        <v>3630.4423456790123</v>
      </c>
      <c r="AD10" s="296">
        <v>3529.6531275720163</v>
      </c>
      <c r="AE10" s="296">
        <v>3440.3651577503429</v>
      </c>
      <c r="AF10" s="296">
        <v>3404.6727617741199</v>
      </c>
      <c r="AG10" s="296">
        <v>3281</v>
      </c>
      <c r="AH10" s="296">
        <v>3268</v>
      </c>
      <c r="AI10" s="296">
        <v>3015.5499999999997</v>
      </c>
      <c r="AJ10" s="341">
        <f t="shared" si="6"/>
        <v>-7.7249082007344043</v>
      </c>
      <c r="AK10" s="715">
        <f t="shared" si="7"/>
        <v>-1.8889213523990422</v>
      </c>
      <c r="AR10" s="180" t="s">
        <v>467</v>
      </c>
      <c r="AS10" s="181">
        <v>20</v>
      </c>
      <c r="AT10" s="180"/>
      <c r="AU10" s="180"/>
    </row>
    <row r="11" spans="1:53" ht="18" customHeight="1" thickBot="1">
      <c r="A11" s="347" t="s">
        <v>6</v>
      </c>
      <c r="B11" s="347" t="s">
        <v>35</v>
      </c>
      <c r="C11" s="314">
        <v>91.986482213178292</v>
      </c>
      <c r="D11" s="314">
        <v>91.986482213178292</v>
      </c>
      <c r="E11" s="314">
        <v>91.986482213178292</v>
      </c>
      <c r="F11" s="314">
        <v>94.302858743471091</v>
      </c>
      <c r="G11" s="314">
        <v>88.098868036446973</v>
      </c>
      <c r="H11" s="314">
        <v>85.216872353396766</v>
      </c>
      <c r="I11" s="314">
        <v>81.949877247038316</v>
      </c>
      <c r="J11" s="314">
        <v>80.794878977113612</v>
      </c>
      <c r="K11" s="314">
        <v>79.485880937865616</v>
      </c>
      <c r="L11" s="314">
        <v>72.852890873440913</v>
      </c>
      <c r="M11" s="314">
        <v>70.256894761991106</v>
      </c>
      <c r="N11" s="314">
        <v>68.452897464203957</v>
      </c>
      <c r="O11" s="314">
        <v>67.704898584633668</v>
      </c>
      <c r="P11" s="314">
        <v>68.87089683808145</v>
      </c>
      <c r="Q11" s="314">
        <v>65.287102206257941</v>
      </c>
      <c r="R11" s="296">
        <v>66.760000000000005</v>
      </c>
      <c r="S11" s="296">
        <v>69.91</v>
      </c>
      <c r="T11" s="296">
        <v>70.77</v>
      </c>
      <c r="U11" s="296">
        <v>67.02</v>
      </c>
      <c r="V11" s="296">
        <v>65.710000000000008</v>
      </c>
      <c r="W11" s="296">
        <v>55.149999999999991</v>
      </c>
      <c r="X11" s="296">
        <v>53.07</v>
      </c>
      <c r="Y11" s="296">
        <v>49.99</v>
      </c>
      <c r="Z11" s="296">
        <v>42.480000000000004</v>
      </c>
      <c r="AA11" s="296">
        <v>41.91</v>
      </c>
      <c r="AB11" s="296">
        <v>44</v>
      </c>
      <c r="AC11" s="296">
        <v>42.92</v>
      </c>
      <c r="AD11" s="296">
        <v>40.279999999999994</v>
      </c>
      <c r="AE11" s="296">
        <v>39.950000000000003</v>
      </c>
      <c r="AF11" s="296">
        <v>36.97</v>
      </c>
      <c r="AG11" s="296">
        <v>38.630000000000003</v>
      </c>
      <c r="AH11" s="296">
        <v>38.889999999999993</v>
      </c>
      <c r="AI11" s="296">
        <v>36.979999999999997</v>
      </c>
      <c r="AJ11" s="341">
        <f t="shared" si="6"/>
        <v>-4.9112882489071641</v>
      </c>
      <c r="AK11" s="715">
        <f t="shared" si="7"/>
        <v>-2.9694759391440284</v>
      </c>
      <c r="AR11" s="180" t="s">
        <v>468</v>
      </c>
      <c r="AS11" s="181">
        <v>21</v>
      </c>
      <c r="AT11" s="180"/>
      <c r="AU11" s="180"/>
    </row>
    <row r="12" spans="1:53" ht="18" customHeight="1" thickBot="1">
      <c r="A12" s="347" t="s">
        <v>7</v>
      </c>
      <c r="B12" s="347" t="s">
        <v>36</v>
      </c>
      <c r="C12" s="296">
        <v>1578.5</v>
      </c>
      <c r="D12" s="296">
        <v>1713.6</v>
      </c>
      <c r="E12" s="296">
        <v>1713.5</v>
      </c>
      <c r="F12" s="296">
        <v>1600.4</v>
      </c>
      <c r="G12" s="296">
        <v>1436.4</v>
      </c>
      <c r="H12" s="296">
        <v>1513.8</v>
      </c>
      <c r="I12" s="296">
        <v>1649.7</v>
      </c>
      <c r="J12" s="296">
        <v>1800.1</v>
      </c>
      <c r="K12" s="296">
        <v>1921.9</v>
      </c>
      <c r="L12" s="296">
        <v>2133</v>
      </c>
      <c r="M12" s="296">
        <v>1885.7</v>
      </c>
      <c r="N12" s="296">
        <v>1615.6</v>
      </c>
      <c r="O12" s="296">
        <v>1781.7</v>
      </c>
      <c r="P12" s="296">
        <v>1863.6</v>
      </c>
      <c r="Q12" s="296">
        <v>1812.8</v>
      </c>
      <c r="R12" s="296">
        <v>1684.71</v>
      </c>
      <c r="S12" s="296">
        <v>1773.2</v>
      </c>
      <c r="T12" s="296">
        <v>1770.6</v>
      </c>
      <c r="U12" s="296">
        <v>1664.96</v>
      </c>
      <c r="V12" s="296">
        <v>1600.39</v>
      </c>
      <c r="W12" s="296">
        <v>1716.42</v>
      </c>
      <c r="X12" s="296">
        <v>1642.34</v>
      </c>
      <c r="Y12" s="296">
        <v>1483.76</v>
      </c>
      <c r="Z12" s="296">
        <v>1588.66</v>
      </c>
      <c r="AA12" s="296">
        <v>1748.7</v>
      </c>
      <c r="AB12" s="296">
        <v>1664.87</v>
      </c>
      <c r="AC12" s="296">
        <v>1744.19</v>
      </c>
      <c r="AD12" s="296">
        <v>1851.56</v>
      </c>
      <c r="AE12" s="296">
        <v>1896.04</v>
      </c>
      <c r="AF12" s="296">
        <v>1852.51</v>
      </c>
      <c r="AG12" s="296">
        <v>1881.89</v>
      </c>
      <c r="AH12" s="296">
        <v>1792.14</v>
      </c>
      <c r="AI12" s="296">
        <v>1911.57</v>
      </c>
      <c r="AJ12" s="341">
        <f t="shared" si="6"/>
        <v>6.6640999029093706</v>
      </c>
      <c r="AK12" s="715">
        <f t="shared" si="7"/>
        <v>2.5658195784455051</v>
      </c>
      <c r="AR12" s="180" t="s">
        <v>469</v>
      </c>
      <c r="AS12" s="181">
        <v>22</v>
      </c>
      <c r="AT12" s="180"/>
      <c r="AU12" s="180"/>
    </row>
    <row r="13" spans="1:53" ht="18" customHeight="1" thickBot="1">
      <c r="A13" s="347" t="s">
        <v>8</v>
      </c>
      <c r="B13" s="347" t="s">
        <v>37</v>
      </c>
      <c r="C13" s="296">
        <v>369.69</v>
      </c>
      <c r="D13" s="296">
        <v>369.78</v>
      </c>
      <c r="E13" s="296">
        <v>356.98</v>
      </c>
      <c r="F13" s="296">
        <v>342.53</v>
      </c>
      <c r="G13" s="296">
        <v>328.93</v>
      </c>
      <c r="H13" s="296">
        <v>315.38</v>
      </c>
      <c r="I13" s="296">
        <v>315.61</v>
      </c>
      <c r="J13" s="296">
        <v>307.95999999999998</v>
      </c>
      <c r="K13" s="296">
        <v>306.95</v>
      </c>
      <c r="L13" s="296">
        <v>301.42</v>
      </c>
      <c r="M13" s="296">
        <v>289.91000000000003</v>
      </c>
      <c r="N13" s="296">
        <v>276.3</v>
      </c>
      <c r="O13" s="296">
        <v>287.95</v>
      </c>
      <c r="P13" s="296">
        <v>289.41000000000003</v>
      </c>
      <c r="Q13" s="296">
        <v>287.20999999999998</v>
      </c>
      <c r="R13" s="296">
        <v>276.02</v>
      </c>
      <c r="S13" s="296">
        <v>282.67</v>
      </c>
      <c r="T13" s="296">
        <v>264.38</v>
      </c>
      <c r="U13" s="296">
        <v>258.95999999999998</v>
      </c>
      <c r="V13" s="296">
        <v>259.33</v>
      </c>
      <c r="W13" s="296">
        <v>246.88</v>
      </c>
      <c r="X13" s="296">
        <v>251.39</v>
      </c>
      <c r="Y13" s="296">
        <v>239.35999999999999</v>
      </c>
      <c r="Z13" s="296">
        <v>201.98000000000002</v>
      </c>
      <c r="AA13" s="296">
        <v>188.62</v>
      </c>
      <c r="AB13" s="296">
        <v>174.88</v>
      </c>
      <c r="AC13" s="296">
        <v>167.58</v>
      </c>
      <c r="AD13" s="296">
        <v>181.4</v>
      </c>
      <c r="AE13" s="314">
        <v>166.29</v>
      </c>
      <c r="AF13" s="314">
        <v>144.45000000000002</v>
      </c>
      <c r="AG13" s="314">
        <v>144.59</v>
      </c>
      <c r="AH13" s="314">
        <v>140.4</v>
      </c>
      <c r="AI13" s="314">
        <v>135.02234392113911</v>
      </c>
      <c r="AJ13" s="341">
        <f t="shared" si="6"/>
        <v>-3.8302393724080397</v>
      </c>
      <c r="AK13" s="715">
        <f t="shared" si="7"/>
        <v>-5.5644733450495476</v>
      </c>
      <c r="AR13" s="180" t="s">
        <v>470</v>
      </c>
      <c r="AS13" s="181">
        <v>23</v>
      </c>
      <c r="AT13" s="180"/>
      <c r="AU13" s="180"/>
    </row>
    <row r="14" spans="1:53" ht="18" customHeight="1" thickBot="1">
      <c r="A14" s="347" t="s">
        <v>9</v>
      </c>
      <c r="B14" s="347" t="s">
        <v>38</v>
      </c>
      <c r="C14" s="296">
        <v>2041.1</v>
      </c>
      <c r="D14" s="296">
        <v>2081.73</v>
      </c>
      <c r="E14" s="296">
        <v>2186.9499999999998</v>
      </c>
      <c r="F14" s="296">
        <v>1994.74</v>
      </c>
      <c r="G14" s="296">
        <v>1873.52</v>
      </c>
      <c r="H14" s="296">
        <v>1989.96</v>
      </c>
      <c r="I14" s="296">
        <v>2200.09</v>
      </c>
      <c r="J14" s="296">
        <v>2332.8000000000002</v>
      </c>
      <c r="K14" s="296">
        <v>2530.12</v>
      </c>
      <c r="L14" s="296">
        <v>2588.9</v>
      </c>
      <c r="M14" s="296">
        <v>2418.7600000000002</v>
      </c>
      <c r="N14" s="296">
        <v>2458.09</v>
      </c>
      <c r="O14" s="296">
        <v>2692.37</v>
      </c>
      <c r="P14" s="296">
        <v>2762.89</v>
      </c>
      <c r="Q14" s="296">
        <v>2732.05</v>
      </c>
      <c r="R14" s="296">
        <v>2757.56</v>
      </c>
      <c r="S14" s="296">
        <v>2599.09</v>
      </c>
      <c r="T14" s="296">
        <v>2427.9899999999998</v>
      </c>
      <c r="U14" s="296">
        <v>2477.9299999999998</v>
      </c>
      <c r="V14" s="296">
        <v>2306.58</v>
      </c>
      <c r="W14" s="296">
        <v>2302.09</v>
      </c>
      <c r="X14" s="296">
        <v>2314.75</v>
      </c>
      <c r="Y14" s="296">
        <v>2285.92</v>
      </c>
      <c r="Z14" s="296">
        <v>2222</v>
      </c>
      <c r="AA14" s="296">
        <v>2182.59</v>
      </c>
      <c r="AB14" s="296">
        <v>2333.9</v>
      </c>
      <c r="AC14" s="296">
        <v>2373.85</v>
      </c>
      <c r="AD14" s="296">
        <v>2391</v>
      </c>
      <c r="AE14" s="296">
        <v>2462.56</v>
      </c>
      <c r="AF14" s="296">
        <v>2510.77</v>
      </c>
      <c r="AG14" s="354">
        <v>2422.41</v>
      </c>
      <c r="AH14" s="354">
        <v>2552.37</v>
      </c>
      <c r="AI14" s="354">
        <v>2604.06</v>
      </c>
      <c r="AJ14" s="341">
        <f t="shared" si="6"/>
        <v>2.0251766005712435</v>
      </c>
      <c r="AK14" s="715">
        <f t="shared" si="7"/>
        <v>1.3115584196045083</v>
      </c>
      <c r="AR14" s="180" t="s">
        <v>471</v>
      </c>
      <c r="AS14" s="181">
        <v>24</v>
      </c>
      <c r="AT14" s="180"/>
      <c r="AU14" s="180"/>
    </row>
    <row r="15" spans="1:53" ht="18" customHeight="1" thickBot="1">
      <c r="A15" s="347" t="s">
        <v>10</v>
      </c>
      <c r="B15" s="347" t="s">
        <v>39</v>
      </c>
      <c r="C15" s="296">
        <v>6672.61</v>
      </c>
      <c r="D15" s="296">
        <v>7002.14</v>
      </c>
      <c r="E15" s="296">
        <v>6971.05</v>
      </c>
      <c r="F15" s="296">
        <v>6262.13</v>
      </c>
      <c r="G15" s="296">
        <v>5958.19</v>
      </c>
      <c r="H15" s="296">
        <v>6010.13</v>
      </c>
      <c r="I15" s="296">
        <v>6134.27</v>
      </c>
      <c r="J15" s="296">
        <v>6155.62</v>
      </c>
      <c r="K15" s="296">
        <v>5841.84</v>
      </c>
      <c r="L15" s="296">
        <v>5722.25</v>
      </c>
      <c r="M15" s="296">
        <v>5476.04</v>
      </c>
      <c r="N15" s="296">
        <v>5579.45</v>
      </c>
      <c r="O15" s="296">
        <v>5777.74</v>
      </c>
      <c r="P15" s="296">
        <v>5701.41</v>
      </c>
      <c r="Q15" s="296">
        <v>5473.17</v>
      </c>
      <c r="R15" s="296">
        <v>5336.81</v>
      </c>
      <c r="S15" s="296">
        <v>5165.8</v>
      </c>
      <c r="T15" s="296">
        <v>5082.83</v>
      </c>
      <c r="U15" s="296">
        <v>5083.1099999999997</v>
      </c>
      <c r="V15" s="296">
        <v>4996.13</v>
      </c>
      <c r="W15" s="296">
        <v>5024.7299999999996</v>
      </c>
      <c r="X15" s="296">
        <v>5118.18</v>
      </c>
      <c r="Y15" s="296">
        <v>4859.8</v>
      </c>
      <c r="Z15" s="296">
        <v>4622.9399999999996</v>
      </c>
      <c r="AA15" s="296">
        <v>4623.18</v>
      </c>
      <c r="AB15" s="296">
        <v>4664.9799999999996</v>
      </c>
      <c r="AC15" s="296">
        <v>4679.41</v>
      </c>
      <c r="AD15" s="296">
        <v>4625.6099999999997</v>
      </c>
      <c r="AE15" s="296">
        <v>4625.96</v>
      </c>
      <c r="AF15" s="296">
        <v>4545.97</v>
      </c>
      <c r="AG15" s="354">
        <v>4486.4799999999996</v>
      </c>
      <c r="AH15" s="354">
        <v>4458.2</v>
      </c>
      <c r="AI15" s="354">
        <v>4260.34</v>
      </c>
      <c r="AJ15" s="341">
        <f t="shared" si="6"/>
        <v>-4.4381140370553069</v>
      </c>
      <c r="AK15" s="715">
        <f t="shared" si="7"/>
        <v>-1.3078554179066781</v>
      </c>
      <c r="AR15" s="180" t="s">
        <v>472</v>
      </c>
      <c r="AS15" s="181">
        <v>25</v>
      </c>
      <c r="AT15" s="180"/>
      <c r="AU15" s="180"/>
    </row>
    <row r="16" spans="1:53" ht="18" customHeight="1" thickBot="1">
      <c r="A16" s="347" t="s">
        <v>11</v>
      </c>
      <c r="B16" s="347" t="s">
        <v>40</v>
      </c>
      <c r="C16" s="314">
        <v>402.69506992327581</v>
      </c>
      <c r="D16" s="314">
        <v>402.69506992327581</v>
      </c>
      <c r="E16" s="314">
        <v>417.77541386810975</v>
      </c>
      <c r="F16" s="314">
        <v>421.77917091710282</v>
      </c>
      <c r="G16" s="314">
        <v>401.8507906397931</v>
      </c>
      <c r="H16" s="314">
        <v>375.05851710699756</v>
      </c>
      <c r="I16" s="314">
        <v>363.43651288474098</v>
      </c>
      <c r="J16" s="314">
        <v>354.11767712892203</v>
      </c>
      <c r="K16" s="314">
        <v>355.83923830510133</v>
      </c>
      <c r="L16" s="314">
        <v>345.33059004393158</v>
      </c>
      <c r="M16" s="296">
        <v>339.74</v>
      </c>
      <c r="N16" s="296">
        <v>319.49</v>
      </c>
      <c r="O16" s="296">
        <v>340.99</v>
      </c>
      <c r="P16" s="296">
        <v>301.8</v>
      </c>
      <c r="Q16" s="296">
        <v>324.60000000000002</v>
      </c>
      <c r="R16" s="296">
        <v>330.91</v>
      </c>
      <c r="S16" s="296">
        <v>358.43</v>
      </c>
      <c r="T16" s="296">
        <v>330.54</v>
      </c>
      <c r="U16" s="296">
        <v>349.2</v>
      </c>
      <c r="V16" s="296">
        <v>314.39999999999998</v>
      </c>
      <c r="W16" s="296">
        <v>298.29999999999995</v>
      </c>
      <c r="X16" s="296">
        <v>263</v>
      </c>
      <c r="Y16" s="296">
        <v>220.29</v>
      </c>
      <c r="Z16" s="296">
        <v>208.2</v>
      </c>
      <c r="AA16" s="296">
        <v>194.8</v>
      </c>
      <c r="AB16" s="296">
        <v>182.4</v>
      </c>
      <c r="AC16" s="296">
        <v>190.2</v>
      </c>
      <c r="AD16" s="296">
        <v>182.6</v>
      </c>
      <c r="AE16" s="296">
        <v>180.4</v>
      </c>
      <c r="AF16" s="314">
        <v>183.2</v>
      </c>
      <c r="AG16" s="314">
        <v>169.65</v>
      </c>
      <c r="AH16" s="314">
        <v>170.9</v>
      </c>
      <c r="AI16" s="314">
        <v>162.5</v>
      </c>
      <c r="AJ16" s="341">
        <f t="shared" si="6"/>
        <v>-4.9151550614394468</v>
      </c>
      <c r="AK16" s="715">
        <f t="shared" si="7"/>
        <v>-2.99684534879614</v>
      </c>
      <c r="AR16" s="180" t="s">
        <v>473</v>
      </c>
      <c r="AS16" s="181">
        <v>26</v>
      </c>
      <c r="AT16" s="180"/>
      <c r="AU16" s="180"/>
    </row>
    <row r="17" spans="1:47" ht="18" customHeight="1" thickBot="1">
      <c r="A17" s="347" t="s">
        <v>12</v>
      </c>
      <c r="B17" s="347" t="s">
        <v>41</v>
      </c>
      <c r="C17" s="296">
        <v>4884.3500000000004</v>
      </c>
      <c r="D17" s="296">
        <v>4955.24</v>
      </c>
      <c r="E17" s="296">
        <v>5067.08</v>
      </c>
      <c r="F17" s="296">
        <v>4862.95</v>
      </c>
      <c r="G17" s="296">
        <v>4754.71</v>
      </c>
      <c r="H17" s="296">
        <v>4732.1400000000003</v>
      </c>
      <c r="I17" s="296">
        <v>4636.5200000000004</v>
      </c>
      <c r="J17" s="296">
        <v>4610.79</v>
      </c>
      <c r="K17" s="296">
        <v>4415.8</v>
      </c>
      <c r="L17" s="296">
        <v>4510.16</v>
      </c>
      <c r="M17" s="296">
        <v>4432.7299999999996</v>
      </c>
      <c r="N17" s="296">
        <v>4258.6400000000003</v>
      </c>
      <c r="O17" s="296">
        <v>4337</v>
      </c>
      <c r="P17" s="296">
        <v>4212.8500000000004</v>
      </c>
      <c r="Q17" s="296">
        <v>4223.13</v>
      </c>
      <c r="R17" s="296">
        <v>4133.8599999999997</v>
      </c>
      <c r="S17" s="296">
        <v>4054.42</v>
      </c>
      <c r="T17" s="296">
        <v>3997.44</v>
      </c>
      <c r="U17" s="296">
        <v>3833.4</v>
      </c>
      <c r="V17" s="296">
        <v>3838.23</v>
      </c>
      <c r="W17" s="296">
        <v>3861.62</v>
      </c>
      <c r="X17" s="296">
        <v>3609.7</v>
      </c>
      <c r="Y17" s="296">
        <v>3528.64</v>
      </c>
      <c r="Z17" s="296">
        <v>3065.13</v>
      </c>
      <c r="AA17" s="296">
        <v>2589.7800000000002</v>
      </c>
      <c r="AB17" s="296">
        <v>2711.67</v>
      </c>
      <c r="AC17" s="296">
        <v>2845.55</v>
      </c>
      <c r="AD17" s="296">
        <v>2651.4</v>
      </c>
      <c r="AE17" s="296">
        <v>2768.19</v>
      </c>
      <c r="AF17" s="296">
        <v>2729.6</v>
      </c>
      <c r="AG17" s="296">
        <v>2694.34</v>
      </c>
      <c r="AH17" s="296">
        <v>2774.54</v>
      </c>
      <c r="AI17" s="296">
        <v>2797.66</v>
      </c>
      <c r="AJ17" s="341">
        <f t="shared" si="6"/>
        <v>0.83329128432099164</v>
      </c>
      <c r="AK17" s="715">
        <f t="shared" si="7"/>
        <v>-2.2945570273375293</v>
      </c>
      <c r="AR17" s="180" t="s">
        <v>474</v>
      </c>
      <c r="AS17" s="181">
        <v>27</v>
      </c>
      <c r="AT17" s="180"/>
      <c r="AU17" s="180"/>
    </row>
    <row r="18" spans="1:47" ht="18" customHeight="1" thickBot="1">
      <c r="A18" s="347" t="s">
        <v>13</v>
      </c>
      <c r="B18" s="347" t="s">
        <v>42</v>
      </c>
      <c r="C18" s="314">
        <v>15.982331196151101</v>
      </c>
      <c r="D18" s="314">
        <v>16.856796884011622</v>
      </c>
      <c r="E18" s="314">
        <v>17.78248461233602</v>
      </c>
      <c r="F18" s="314">
        <v>18.580569198681289</v>
      </c>
      <c r="G18" s="314">
        <v>17.27874587902846</v>
      </c>
      <c r="H18" s="314">
        <v>14.556751665208907</v>
      </c>
      <c r="I18" s="314">
        <v>13.965013792639439</v>
      </c>
      <c r="J18" s="314">
        <v>12.426495323958822</v>
      </c>
      <c r="K18" s="314">
        <v>15.385184686806159</v>
      </c>
      <c r="L18" s="314">
        <v>14.675099239722799</v>
      </c>
      <c r="M18" s="314">
        <v>15.03014196326448</v>
      </c>
      <c r="N18" s="314">
        <v>17.460646101056312</v>
      </c>
      <c r="O18" s="314">
        <v>15.463412433559846</v>
      </c>
      <c r="P18" s="296">
        <v>17.59</v>
      </c>
      <c r="Q18" s="296">
        <v>16.61</v>
      </c>
      <c r="R18" s="296">
        <v>18.690000000000001</v>
      </c>
      <c r="S18" s="296">
        <v>18.510000000000002</v>
      </c>
      <c r="T18" s="296">
        <v>17.350000000000001</v>
      </c>
      <c r="U18" s="296">
        <v>18.66</v>
      </c>
      <c r="V18" s="296">
        <v>18.05</v>
      </c>
      <c r="W18" s="296">
        <v>16.440000000000001</v>
      </c>
      <c r="X18" s="296">
        <v>16</v>
      </c>
      <c r="Y18" s="296">
        <v>16.71</v>
      </c>
      <c r="Z18" s="296">
        <v>15.2</v>
      </c>
      <c r="AA18" s="296">
        <v>14.71</v>
      </c>
      <c r="AB18" s="296">
        <v>14.93</v>
      </c>
      <c r="AC18" s="296">
        <v>16.34</v>
      </c>
      <c r="AD18" s="296">
        <v>16.579999999999998</v>
      </c>
      <c r="AE18" s="296">
        <v>16.86</v>
      </c>
      <c r="AF18" s="296">
        <v>17.25</v>
      </c>
      <c r="AG18" s="296">
        <v>15.32</v>
      </c>
      <c r="AH18" s="296">
        <v>19.82</v>
      </c>
      <c r="AI18" s="296">
        <v>20.84</v>
      </c>
      <c r="AJ18" s="341">
        <f t="shared" si="6"/>
        <v>5.1463168516649782</v>
      </c>
      <c r="AK18" s="715">
        <f t="shared" si="7"/>
        <v>2.2332403995728445</v>
      </c>
      <c r="AR18" s="180" t="s">
        <v>475</v>
      </c>
      <c r="AS18" s="181">
        <v>28</v>
      </c>
      <c r="AT18" s="180"/>
      <c r="AU18" s="180"/>
    </row>
    <row r="19" spans="1:47" ht="18" customHeight="1" thickBot="1">
      <c r="A19" s="347" t="s">
        <v>14</v>
      </c>
      <c r="B19" s="347" t="s">
        <v>43</v>
      </c>
      <c r="C19" s="314">
        <v>157.12423552869905</v>
      </c>
      <c r="D19" s="314">
        <v>156.08577800908645</v>
      </c>
      <c r="E19" s="314">
        <v>155.88109399284488</v>
      </c>
      <c r="F19" s="314">
        <v>159.4058345841658</v>
      </c>
      <c r="G19" s="314">
        <v>152.97040545024862</v>
      </c>
      <c r="H19" s="314">
        <v>149.58824075747833</v>
      </c>
      <c r="I19" s="314">
        <v>148.84335250339501</v>
      </c>
      <c r="J19" s="314">
        <v>145.69179567126059</v>
      </c>
      <c r="K19" s="314">
        <v>145.12054786580944</v>
      </c>
      <c r="L19" s="314">
        <v>138.74768846397143</v>
      </c>
      <c r="M19" s="314">
        <v>141.33712486605862</v>
      </c>
      <c r="N19" s="314">
        <v>139.29020077375441</v>
      </c>
      <c r="O19" s="314">
        <v>134.0370814917255</v>
      </c>
      <c r="P19" s="296">
        <v>136.34410430933264</v>
      </c>
      <c r="Q19" s="296">
        <v>132.5</v>
      </c>
      <c r="R19" s="296">
        <v>118.92</v>
      </c>
      <c r="S19" s="296">
        <v>114.54</v>
      </c>
      <c r="T19" s="296">
        <v>119.58</v>
      </c>
      <c r="U19" s="296">
        <v>115.41</v>
      </c>
      <c r="V19" s="296">
        <v>112.94</v>
      </c>
      <c r="W19" s="296">
        <v>107.69</v>
      </c>
      <c r="X19" s="296">
        <v>104.67999999999999</v>
      </c>
      <c r="Y19" s="296">
        <v>97.809999999999988</v>
      </c>
      <c r="Z19" s="296">
        <v>97.82</v>
      </c>
      <c r="AA19" s="296">
        <v>98.69</v>
      </c>
      <c r="AB19" s="296">
        <v>102.86</v>
      </c>
      <c r="AC19" s="296">
        <v>103.5</v>
      </c>
      <c r="AD19" s="296">
        <v>94.48</v>
      </c>
      <c r="AE19" s="296">
        <v>89.710000000000008</v>
      </c>
      <c r="AF19" s="314">
        <v>83.65</v>
      </c>
      <c r="AG19" s="314">
        <v>80.149999999999991</v>
      </c>
      <c r="AH19" s="314">
        <v>80.969999999999985</v>
      </c>
      <c r="AI19" s="314">
        <v>75.929999999999993</v>
      </c>
      <c r="AJ19" s="341">
        <f t="shared" si="6"/>
        <v>-6.2245276028158436</v>
      </c>
      <c r="AK19" s="715">
        <f t="shared" si="7"/>
        <v>-2.500359562122012</v>
      </c>
      <c r="AR19" s="180" t="s">
        <v>476</v>
      </c>
      <c r="AS19" s="181">
        <v>29</v>
      </c>
      <c r="AT19" s="180"/>
      <c r="AU19" s="180"/>
    </row>
    <row r="20" spans="1:47" ht="18" customHeight="1" thickBot="1">
      <c r="A20" s="347" t="s">
        <v>15</v>
      </c>
      <c r="B20" s="347" t="s">
        <v>44</v>
      </c>
      <c r="C20" s="314">
        <v>639.87454797230475</v>
      </c>
      <c r="D20" s="314">
        <v>639.87454797230475</v>
      </c>
      <c r="E20" s="314">
        <v>639.87454797230475</v>
      </c>
      <c r="F20" s="314">
        <v>612.70000000000005</v>
      </c>
      <c r="G20" s="314">
        <v>700.1</v>
      </c>
      <c r="H20" s="314">
        <v>382.4</v>
      </c>
      <c r="I20" s="314">
        <v>217.3</v>
      </c>
      <c r="J20" s="314">
        <v>177.36</v>
      </c>
      <c r="K20" s="314">
        <v>157.4</v>
      </c>
      <c r="L20" s="314">
        <v>177.60900000000001</v>
      </c>
      <c r="M20" s="314">
        <v>149.66999999999999</v>
      </c>
      <c r="N20" s="314">
        <v>181.72</v>
      </c>
      <c r="O20" s="314">
        <v>143.34</v>
      </c>
      <c r="P20" s="314">
        <v>107.23699999999999</v>
      </c>
      <c r="Q20" s="296">
        <v>337.17</v>
      </c>
      <c r="R20" s="296">
        <v>312.27999999999997</v>
      </c>
      <c r="S20" s="296">
        <v>238.76</v>
      </c>
      <c r="T20" s="296">
        <v>252.43</v>
      </c>
      <c r="U20" s="296">
        <v>224.43</v>
      </c>
      <c r="V20" s="296">
        <v>203.82999999999998</v>
      </c>
      <c r="W20" s="296">
        <v>194.32</v>
      </c>
      <c r="X20" s="296">
        <v>183.49</v>
      </c>
      <c r="Y20" s="296">
        <v>175.99</v>
      </c>
      <c r="Z20" s="296">
        <v>162.20999999999998</v>
      </c>
      <c r="AA20" s="296">
        <v>169.58</v>
      </c>
      <c r="AB20" s="296">
        <v>187.86</v>
      </c>
      <c r="AC20" s="296">
        <v>180.26</v>
      </c>
      <c r="AD20" s="296">
        <v>169.38</v>
      </c>
      <c r="AE20" s="296">
        <v>168.47</v>
      </c>
      <c r="AF20" s="314">
        <v>170.36</v>
      </c>
      <c r="AG20" s="314">
        <v>162.46</v>
      </c>
      <c r="AH20" s="314">
        <v>168.87</v>
      </c>
      <c r="AI20" s="314">
        <v>162.23999999999998</v>
      </c>
      <c r="AJ20" s="341">
        <f t="shared" si="6"/>
        <v>-3.9260969976905424</v>
      </c>
      <c r="AK20" s="715">
        <f t="shared" si="7"/>
        <v>-0.81020455473765907</v>
      </c>
      <c r="AR20" s="180" t="s">
        <v>477</v>
      </c>
      <c r="AS20" s="181">
        <v>30</v>
      </c>
      <c r="AT20" s="180"/>
      <c r="AU20" s="180"/>
    </row>
    <row r="21" spans="1:47" ht="18" customHeight="1" thickBot="1">
      <c r="A21" s="347" t="s">
        <v>16</v>
      </c>
      <c r="B21" s="347" t="s">
        <v>45</v>
      </c>
      <c r="C21" s="296">
        <v>23.46</v>
      </c>
      <c r="D21" s="296">
        <v>25.46</v>
      </c>
      <c r="E21" s="296">
        <v>24.52</v>
      </c>
      <c r="F21" s="296">
        <v>21.41</v>
      </c>
      <c r="G21" s="296">
        <v>20.079999999999998</v>
      </c>
      <c r="H21" s="296">
        <v>22.39</v>
      </c>
      <c r="I21" s="296">
        <v>24.91</v>
      </c>
      <c r="J21" s="296">
        <v>25.2</v>
      </c>
      <c r="K21" s="296">
        <v>23.86</v>
      </c>
      <c r="L21" s="296">
        <v>26.18</v>
      </c>
      <c r="M21" s="296">
        <v>24.84</v>
      </c>
      <c r="N21" s="296">
        <v>35.42</v>
      </c>
      <c r="O21" s="296">
        <v>34.369999999999997</v>
      </c>
      <c r="P21" s="296">
        <v>34.369999999999997</v>
      </c>
      <c r="Q21" s="296">
        <v>32.99</v>
      </c>
      <c r="R21" s="296">
        <v>29.72</v>
      </c>
      <c r="S21" s="296">
        <v>27.83</v>
      </c>
      <c r="T21" s="296">
        <v>26.54</v>
      </c>
      <c r="U21" s="296">
        <v>28.28</v>
      </c>
      <c r="V21" s="296">
        <v>26.01</v>
      </c>
      <c r="W21" s="296">
        <v>27.279999999999998</v>
      </c>
      <c r="X21" s="296">
        <v>25.23</v>
      </c>
      <c r="Y21" s="296">
        <v>23.98</v>
      </c>
      <c r="Z21" s="296">
        <v>22.61</v>
      </c>
      <c r="AA21" s="296">
        <v>23.95</v>
      </c>
      <c r="AB21" s="296">
        <v>25.14</v>
      </c>
      <c r="AC21" s="296">
        <v>26</v>
      </c>
      <c r="AD21" s="296">
        <v>26.37</v>
      </c>
      <c r="AE21" s="296">
        <v>27.160000000000004</v>
      </c>
      <c r="AF21" s="296">
        <v>28.209999999999997</v>
      </c>
      <c r="AG21" s="296">
        <v>27.98</v>
      </c>
      <c r="AH21" s="296">
        <v>28.96</v>
      </c>
      <c r="AI21" s="296">
        <v>26.78</v>
      </c>
      <c r="AJ21" s="341">
        <f t="shared" si="6"/>
        <v>-7.5276243093922668</v>
      </c>
      <c r="AK21" s="715">
        <f t="shared" si="7"/>
        <v>1.1104723820841933</v>
      </c>
      <c r="AR21" s="180" t="s">
        <v>478</v>
      </c>
      <c r="AS21" s="181">
        <v>31</v>
      </c>
      <c r="AT21" s="180"/>
      <c r="AU21" s="180"/>
    </row>
    <row r="22" spans="1:47" ht="18" customHeight="1" thickBot="1">
      <c r="A22" s="347" t="s">
        <v>17</v>
      </c>
      <c r="B22" s="347" t="s">
        <v>46</v>
      </c>
      <c r="C22" s="314">
        <v>188.36291666666676</v>
      </c>
      <c r="D22" s="314">
        <v>201.79020763888897</v>
      </c>
      <c r="E22" s="314">
        <v>198.65597222222229</v>
      </c>
      <c r="F22" s="314">
        <v>183.73104166666673</v>
      </c>
      <c r="G22" s="314">
        <v>176.26857638888896</v>
      </c>
      <c r="H22" s="314">
        <v>169.26929861111117</v>
      </c>
      <c r="I22" s="314">
        <v>162.32148611111117</v>
      </c>
      <c r="J22" s="314">
        <v>161.85624000000004</v>
      </c>
      <c r="K22" s="314">
        <v>158.51305555555558</v>
      </c>
      <c r="L22" s="314">
        <v>157.99840277777781</v>
      </c>
      <c r="M22" s="314">
        <v>155.11634722222226</v>
      </c>
      <c r="N22" s="314">
        <v>149.1978402777778</v>
      </c>
      <c r="O22" s="314">
        <v>142.19856250000001</v>
      </c>
      <c r="P22" s="296">
        <v>148.22</v>
      </c>
      <c r="Q22" s="296">
        <v>142.44999999999999</v>
      </c>
      <c r="R22" s="296">
        <v>121.92</v>
      </c>
      <c r="S22" s="296">
        <v>126</v>
      </c>
      <c r="T22" s="296">
        <v>130.19</v>
      </c>
      <c r="U22" s="296">
        <v>125.34</v>
      </c>
      <c r="V22" s="296">
        <v>122.72999999999999</v>
      </c>
      <c r="W22" s="296">
        <v>109.2</v>
      </c>
      <c r="X22" s="296">
        <v>102.83</v>
      </c>
      <c r="Y22" s="296">
        <v>98.06</v>
      </c>
      <c r="Z22" s="296">
        <v>91.76</v>
      </c>
      <c r="AA22" s="296">
        <v>96.54</v>
      </c>
      <c r="AB22" s="296">
        <v>107.94</v>
      </c>
      <c r="AC22" s="296">
        <v>112.95</v>
      </c>
      <c r="AD22" s="296">
        <v>110.61</v>
      </c>
      <c r="AE22" s="296">
        <v>117.41</v>
      </c>
      <c r="AF22" s="296">
        <v>117.67</v>
      </c>
      <c r="AG22" s="296">
        <v>111.46</v>
      </c>
      <c r="AH22" s="296">
        <v>115.44</v>
      </c>
      <c r="AI22" s="296">
        <v>104.02</v>
      </c>
      <c r="AJ22" s="341">
        <f t="shared" si="6"/>
        <v>-9.8925848925848996</v>
      </c>
      <c r="AK22" s="715">
        <f t="shared" si="7"/>
        <v>0.59178066537539653</v>
      </c>
      <c r="AR22" s="180" t="s">
        <v>479</v>
      </c>
      <c r="AS22" s="181">
        <v>32</v>
      </c>
      <c r="AT22" s="180"/>
      <c r="AU22" s="180"/>
    </row>
    <row r="23" spans="1:47" ht="18" customHeight="1" thickBot="1">
      <c r="A23" s="347" t="s">
        <v>18</v>
      </c>
      <c r="B23" s="347" t="s">
        <v>47</v>
      </c>
      <c r="C23" s="314">
        <v>4.1552402428447524</v>
      </c>
      <c r="D23" s="314">
        <v>4.9490026019080657</v>
      </c>
      <c r="E23" s="314">
        <v>5.3237814397224623</v>
      </c>
      <c r="F23" s="314">
        <v>5.4246834345186459</v>
      </c>
      <c r="G23" s="314">
        <v>5.0566313963573268</v>
      </c>
      <c r="H23" s="314">
        <v>4.2792055507372062</v>
      </c>
      <c r="I23" s="314">
        <v>4.586716392020814</v>
      </c>
      <c r="J23" s="314">
        <v>5.1363920208152631</v>
      </c>
      <c r="K23" s="314">
        <v>5.4544735472679955</v>
      </c>
      <c r="L23" s="314">
        <v>5.7033651344319161</v>
      </c>
      <c r="M23" s="314">
        <v>6.1867337380745875</v>
      </c>
      <c r="N23" s="296">
        <v>5.54</v>
      </c>
      <c r="O23" s="296">
        <v>5.96</v>
      </c>
      <c r="P23" s="296">
        <v>5.2</v>
      </c>
      <c r="Q23" s="296">
        <v>4.82</v>
      </c>
      <c r="R23" s="296">
        <v>5.29</v>
      </c>
      <c r="S23" s="296">
        <v>5.21</v>
      </c>
      <c r="T23" s="296">
        <v>5.48</v>
      </c>
      <c r="U23" s="296">
        <v>5.45</v>
      </c>
      <c r="V23" s="296">
        <v>6.05</v>
      </c>
      <c r="W23" s="296">
        <v>5.69</v>
      </c>
      <c r="X23" s="296">
        <v>4.2</v>
      </c>
      <c r="Y23" s="296">
        <v>4.08</v>
      </c>
      <c r="Z23" s="296">
        <v>4.07</v>
      </c>
      <c r="AA23" s="296">
        <v>4.09</v>
      </c>
      <c r="AB23" s="296">
        <v>3.76</v>
      </c>
      <c r="AC23" s="296">
        <v>4.16</v>
      </c>
      <c r="AD23" s="296">
        <v>4.09</v>
      </c>
      <c r="AE23" s="314">
        <v>3.94</v>
      </c>
      <c r="AF23" s="314">
        <v>3.7</v>
      </c>
      <c r="AG23" s="314">
        <v>4.0999999999999996</v>
      </c>
      <c r="AH23" s="314">
        <v>3.81</v>
      </c>
      <c r="AI23" s="314">
        <v>3.75</v>
      </c>
      <c r="AJ23" s="341">
        <f t="shared" si="6"/>
        <v>-1.5748031496062964</v>
      </c>
      <c r="AK23" s="715">
        <f t="shared" si="7"/>
        <v>-0.83986474787639542</v>
      </c>
      <c r="AR23" s="180" t="s">
        <v>480</v>
      </c>
      <c r="AS23" s="181">
        <v>33</v>
      </c>
      <c r="AT23" s="180"/>
      <c r="AU23" s="180"/>
    </row>
    <row r="24" spans="1:47" ht="18" customHeight="1" thickBot="1">
      <c r="A24" s="347" t="s">
        <v>19</v>
      </c>
      <c r="B24" s="347" t="s">
        <v>48</v>
      </c>
      <c r="C24" s="296">
        <v>2249.5</v>
      </c>
      <c r="D24" s="296">
        <v>2568.3000000000002</v>
      </c>
      <c r="E24" s="296">
        <v>2596.1</v>
      </c>
      <c r="F24" s="296">
        <v>2486.6999999999998</v>
      </c>
      <c r="G24" s="296">
        <v>2457.1999999999998</v>
      </c>
      <c r="H24" s="296">
        <v>2378.6799999999998</v>
      </c>
      <c r="I24" s="296">
        <v>2400.3200000000002</v>
      </c>
      <c r="J24" s="296">
        <v>2503.23</v>
      </c>
      <c r="K24" s="296">
        <v>2412.44</v>
      </c>
      <c r="L24" s="296">
        <v>2332.06</v>
      </c>
      <c r="M24" s="296">
        <v>2247.17</v>
      </c>
      <c r="N24" s="296">
        <v>1656.51</v>
      </c>
      <c r="O24" s="296">
        <v>1875.75</v>
      </c>
      <c r="P24" s="296">
        <v>1851.62</v>
      </c>
      <c r="Q24" s="296">
        <v>1961.32</v>
      </c>
      <c r="R24" s="296">
        <v>1969.23</v>
      </c>
      <c r="S24" s="296">
        <v>1915</v>
      </c>
      <c r="T24" s="296">
        <v>1905</v>
      </c>
      <c r="U24" s="296">
        <v>1923.04</v>
      </c>
      <c r="V24" s="296">
        <v>2068.23</v>
      </c>
      <c r="W24" s="296">
        <v>2028.3</v>
      </c>
      <c r="X24" s="296">
        <v>2028.26</v>
      </c>
      <c r="Y24" s="296">
        <v>1933.4</v>
      </c>
      <c r="Z24" s="296">
        <v>1957.78</v>
      </c>
      <c r="AA24" s="296">
        <v>1958.18</v>
      </c>
      <c r="AB24" s="296">
        <v>1956.89</v>
      </c>
      <c r="AC24" s="296">
        <v>2096.46</v>
      </c>
      <c r="AD24" s="296">
        <v>2157.96</v>
      </c>
      <c r="AE24" s="296">
        <v>2242.75</v>
      </c>
      <c r="AF24" s="296">
        <v>2123.27</v>
      </c>
      <c r="AG24" s="296">
        <v>2088.56</v>
      </c>
      <c r="AH24" s="296">
        <v>2093.3200000000002</v>
      </c>
      <c r="AI24" s="296">
        <v>2108.7399999999998</v>
      </c>
      <c r="AJ24" s="341">
        <f t="shared" si="6"/>
        <v>0.736628895725433</v>
      </c>
      <c r="AK24" s="715">
        <f t="shared" si="7"/>
        <v>0.87188397552144803</v>
      </c>
      <c r="AR24" s="180" t="s">
        <v>481</v>
      </c>
      <c r="AS24" s="181">
        <v>34</v>
      </c>
      <c r="AT24" s="180"/>
      <c r="AU24" s="180"/>
    </row>
    <row r="25" spans="1:47" ht="18" customHeight="1" thickBot="1">
      <c r="A25" s="347" t="s">
        <v>20</v>
      </c>
      <c r="B25" s="347" t="s">
        <v>49</v>
      </c>
      <c r="C25" s="314">
        <v>700.19122554226828</v>
      </c>
      <c r="D25" s="314">
        <v>740.11930544711004</v>
      </c>
      <c r="E25" s="314">
        <v>775.50782125067144</v>
      </c>
      <c r="F25" s="314">
        <v>769.72375488342698</v>
      </c>
      <c r="G25" s="314">
        <v>698.923411274204</v>
      </c>
      <c r="H25" s="296">
        <v>662.58</v>
      </c>
      <c r="I25" s="296">
        <v>768.93</v>
      </c>
      <c r="J25" s="296">
        <v>735.69</v>
      </c>
      <c r="K25" s="296">
        <v>685.11</v>
      </c>
      <c r="L25" s="296">
        <v>674.17</v>
      </c>
      <c r="M25" s="296">
        <v>671.47</v>
      </c>
      <c r="N25" s="296">
        <v>721.58</v>
      </c>
      <c r="O25" s="296">
        <v>707.27</v>
      </c>
      <c r="P25" s="296">
        <v>684.95</v>
      </c>
      <c r="Q25" s="296">
        <v>674.07</v>
      </c>
      <c r="R25" s="296">
        <v>654.24</v>
      </c>
      <c r="S25" s="296">
        <v>682.76</v>
      </c>
      <c r="T25" s="296">
        <v>675.37</v>
      </c>
      <c r="U25" s="296">
        <v>690.97</v>
      </c>
      <c r="V25" s="296">
        <v>699.78</v>
      </c>
      <c r="W25" s="296">
        <v>702.35</v>
      </c>
      <c r="X25" s="296">
        <v>687.87</v>
      </c>
      <c r="Y25" s="296">
        <v>679.77</v>
      </c>
      <c r="Z25" s="296">
        <v>692.37</v>
      </c>
      <c r="AA25" s="296">
        <v>675.91</v>
      </c>
      <c r="AB25" s="296">
        <v>695.17</v>
      </c>
      <c r="AC25" s="296">
        <v>686.53</v>
      </c>
      <c r="AD25" s="296">
        <v>678.26</v>
      </c>
      <c r="AE25" s="296">
        <v>694.23</v>
      </c>
      <c r="AF25" s="296">
        <v>680.53</v>
      </c>
      <c r="AG25" s="296">
        <v>644.65</v>
      </c>
      <c r="AH25" s="296">
        <v>644.16</v>
      </c>
      <c r="AI25" s="296">
        <v>638.99</v>
      </c>
      <c r="AJ25" s="341">
        <f t="shared" si="6"/>
        <v>-0.80259562841529242</v>
      </c>
      <c r="AK25" s="715">
        <f t="shared" si="7"/>
        <v>-0.61674726639708854</v>
      </c>
      <c r="AR25" s="180" t="s">
        <v>482</v>
      </c>
      <c r="AS25" s="181">
        <v>35</v>
      </c>
      <c r="AT25" s="180"/>
      <c r="AU25" s="180"/>
    </row>
    <row r="26" spans="1:47" ht="18" customHeight="1" thickBot="1">
      <c r="A26" s="347" t="s">
        <v>21</v>
      </c>
      <c r="B26" s="347" t="s">
        <v>50</v>
      </c>
      <c r="C26" s="354">
        <v>2112.7628358208949</v>
      </c>
      <c r="D26" s="354">
        <v>2245.559365671641</v>
      </c>
      <c r="E26" s="354">
        <v>2564.071343283581</v>
      </c>
      <c r="F26" s="354">
        <v>2592.0285074626854</v>
      </c>
      <c r="G26" s="354">
        <v>2483.1952611940287</v>
      </c>
      <c r="H26" s="354">
        <v>2453.2411567164168</v>
      </c>
      <c r="I26" s="354">
        <v>2375.360485074626</v>
      </c>
      <c r="J26" s="354">
        <v>2396.6278992537304</v>
      </c>
      <c r="K26" s="354">
        <v>2499.3704776119394</v>
      </c>
      <c r="L26" s="354">
        <v>2408.7093880597008</v>
      </c>
      <c r="M26" s="354">
        <v>2328.5322350746264</v>
      </c>
      <c r="N26" s="354">
        <v>2244.5608955223879</v>
      </c>
      <c r="O26" s="354">
        <v>1654.4650373134327</v>
      </c>
      <c r="P26" s="296">
        <v>1873.13</v>
      </c>
      <c r="Q26" s="296">
        <v>1314.9</v>
      </c>
      <c r="R26" s="296">
        <v>1290.9100000000001</v>
      </c>
      <c r="S26" s="296">
        <v>1463.1</v>
      </c>
      <c r="T26" s="296">
        <v>1537.97</v>
      </c>
      <c r="U26" s="296">
        <v>1670.51</v>
      </c>
      <c r="V26" s="354">
        <v>1666.77</v>
      </c>
      <c r="W26" s="296">
        <v>1607.3</v>
      </c>
      <c r="X26" s="296">
        <v>1617.36</v>
      </c>
      <c r="Y26" s="296">
        <v>1552.5</v>
      </c>
      <c r="Z26" s="296">
        <v>1368.28</v>
      </c>
      <c r="AA26" s="296">
        <v>1650.92</v>
      </c>
      <c r="AB26" s="296">
        <v>1774.3</v>
      </c>
      <c r="AC26" s="296">
        <v>1794.13</v>
      </c>
      <c r="AD26" s="296">
        <v>1932.8600000000001</v>
      </c>
      <c r="AE26" s="296">
        <v>1943.6000000000001</v>
      </c>
      <c r="AF26" s="296">
        <v>1854.88</v>
      </c>
      <c r="AG26" s="296">
        <v>1852.75</v>
      </c>
      <c r="AH26" s="296">
        <v>1866.6599999999999</v>
      </c>
      <c r="AI26" s="296">
        <v>1790.6399999999999</v>
      </c>
      <c r="AJ26" s="341">
        <f t="shared" si="6"/>
        <v>-4.0725145446948048</v>
      </c>
      <c r="AK26" s="715">
        <f t="shared" si="7"/>
        <v>1.4372968224789728</v>
      </c>
      <c r="AR26" s="180" t="s">
        <v>483</v>
      </c>
      <c r="AS26" s="181">
        <v>36</v>
      </c>
      <c r="AT26" s="180"/>
      <c r="AU26" s="180"/>
    </row>
    <row r="27" spans="1:47" ht="18" customHeight="1" thickBot="1">
      <c r="A27" s="347" t="s">
        <v>22</v>
      </c>
      <c r="B27" s="347" t="s">
        <v>51</v>
      </c>
      <c r="C27" s="296">
        <v>501.59</v>
      </c>
      <c r="D27" s="296">
        <v>537.65</v>
      </c>
      <c r="E27" s="296">
        <v>527.75</v>
      </c>
      <c r="F27" s="296">
        <v>496.1</v>
      </c>
      <c r="G27" s="296">
        <v>381.19</v>
      </c>
      <c r="H27" s="296">
        <v>396.18</v>
      </c>
      <c r="I27" s="296">
        <v>382.5</v>
      </c>
      <c r="J27" s="296">
        <v>438.65</v>
      </c>
      <c r="K27" s="296">
        <v>381.88</v>
      </c>
      <c r="L27" s="296">
        <v>398.37</v>
      </c>
      <c r="M27" s="296">
        <v>418.8</v>
      </c>
      <c r="N27" s="296">
        <v>393.26</v>
      </c>
      <c r="O27" s="296">
        <v>436.12</v>
      </c>
      <c r="P27" s="296">
        <v>433.31</v>
      </c>
      <c r="Q27" s="296">
        <v>469.35</v>
      </c>
      <c r="R27" s="296">
        <v>480.93</v>
      </c>
      <c r="S27" s="296">
        <v>439.25</v>
      </c>
      <c r="T27" s="296">
        <v>374.83</v>
      </c>
      <c r="U27" s="296">
        <v>449.44</v>
      </c>
      <c r="V27" s="296">
        <v>444.57</v>
      </c>
      <c r="W27" s="296">
        <v>404.68</v>
      </c>
      <c r="X27" s="296">
        <v>414.85</v>
      </c>
      <c r="Y27" s="296">
        <v>408.69</v>
      </c>
      <c r="Z27" s="296">
        <v>364.82</v>
      </c>
      <c r="AA27" s="296">
        <v>341.13</v>
      </c>
      <c r="AB27" s="296">
        <v>363.18</v>
      </c>
      <c r="AC27" s="296">
        <v>379.6</v>
      </c>
      <c r="AD27" s="296">
        <v>377.12</v>
      </c>
      <c r="AE27" s="296">
        <v>383.67</v>
      </c>
      <c r="AF27" s="296">
        <v>369.26</v>
      </c>
      <c r="AG27" s="296">
        <v>393.31</v>
      </c>
      <c r="AH27" s="296">
        <v>416.1</v>
      </c>
      <c r="AI27" s="296">
        <v>426.4</v>
      </c>
      <c r="AJ27" s="341">
        <f t="shared" si="6"/>
        <v>2.4753664984378698</v>
      </c>
      <c r="AK27" s="715">
        <f t="shared" si="7"/>
        <v>0.42511054622385025</v>
      </c>
      <c r="AR27" s="180" t="s">
        <v>484</v>
      </c>
      <c r="AS27" s="181">
        <v>37</v>
      </c>
      <c r="AT27" s="180"/>
      <c r="AU27" s="180"/>
    </row>
    <row r="28" spans="1:47" s="13" customFormat="1" ht="18" customHeight="1" thickBot="1">
      <c r="A28" s="347" t="s">
        <v>23</v>
      </c>
      <c r="B28" s="347" t="s">
        <v>52</v>
      </c>
      <c r="C28" s="354">
        <v>1239.7953302895201</v>
      </c>
      <c r="D28" s="354">
        <v>1076.2439388636894</v>
      </c>
      <c r="E28" s="354">
        <v>1154.1304195286418</v>
      </c>
      <c r="F28" s="354">
        <v>1132.4768368970715</v>
      </c>
      <c r="G28" s="354">
        <v>1059.2310178657037</v>
      </c>
      <c r="H28" s="314">
        <v>812.44786992082368</v>
      </c>
      <c r="I28" s="314">
        <v>844.48546514350687</v>
      </c>
      <c r="J28" s="314">
        <v>832.62410430757382</v>
      </c>
      <c r="K28" s="314">
        <v>989.81906654171473</v>
      </c>
      <c r="L28" s="314">
        <v>876.6443987667011</v>
      </c>
      <c r="M28" s="314">
        <v>928.21171634121299</v>
      </c>
      <c r="N28" s="354">
        <v>1002.6978417266189</v>
      </c>
      <c r="O28" s="354">
        <v>1123.0215827338131</v>
      </c>
      <c r="P28" s="354">
        <v>1289.1829393627957</v>
      </c>
      <c r="Q28" s="354">
        <v>1345.9069886947586</v>
      </c>
      <c r="R28" s="354">
        <v>1186.6212744090442</v>
      </c>
      <c r="S28" s="296">
        <v>1115</v>
      </c>
      <c r="T28" s="296">
        <v>1206</v>
      </c>
      <c r="U28" s="296">
        <v>1116</v>
      </c>
      <c r="V28" s="296">
        <v>952.07999999999993</v>
      </c>
      <c r="W28" s="296">
        <v>781.7</v>
      </c>
      <c r="X28" s="296">
        <v>781.99</v>
      </c>
      <c r="Y28" s="296">
        <v>727.3</v>
      </c>
      <c r="Z28" s="296">
        <v>715.86</v>
      </c>
      <c r="AA28" s="296">
        <v>683.46</v>
      </c>
      <c r="AB28" s="296">
        <v>449.31</v>
      </c>
      <c r="AC28" s="296">
        <v>479.91</v>
      </c>
      <c r="AD28" s="296">
        <v>474.6</v>
      </c>
      <c r="AE28" s="296">
        <v>462.64</v>
      </c>
      <c r="AF28" s="296">
        <v>428.25</v>
      </c>
      <c r="AG28" s="296">
        <v>623.9</v>
      </c>
      <c r="AH28" s="296">
        <v>623.29</v>
      </c>
      <c r="AI28" s="296">
        <v>627.89</v>
      </c>
      <c r="AJ28" s="341">
        <f t="shared" si="6"/>
        <v>0.73801922058753799</v>
      </c>
      <c r="AK28" s="715">
        <f t="shared" si="7"/>
        <v>-1.4589925864084474</v>
      </c>
      <c r="AR28" s="180" t="s">
        <v>485</v>
      </c>
      <c r="AS28" s="181">
        <v>38</v>
      </c>
      <c r="AT28" s="180"/>
      <c r="AU28" s="180"/>
    </row>
    <row r="29" spans="1:47" ht="18" customHeight="1" thickBot="1">
      <c r="A29" s="347" t="s">
        <v>24</v>
      </c>
      <c r="B29" s="347" t="s">
        <v>53</v>
      </c>
      <c r="C29" s="314">
        <v>307.15794141811125</v>
      </c>
      <c r="D29" s="314">
        <v>307.15794141811125</v>
      </c>
      <c r="E29" s="314">
        <v>307.15794141811125</v>
      </c>
      <c r="F29" s="314">
        <v>313.17383823510625</v>
      </c>
      <c r="G29" s="314">
        <v>301.33734671125973</v>
      </c>
      <c r="H29" s="314">
        <v>220.34922452619841</v>
      </c>
      <c r="I29" s="314">
        <v>185.72382118171683</v>
      </c>
      <c r="J29" s="314">
        <v>193.17143500557412</v>
      </c>
      <c r="K29" s="314">
        <v>213.16358706800443</v>
      </c>
      <c r="L29" s="314">
        <v>188.28938283166107</v>
      </c>
      <c r="M29" s="296">
        <v>130.22999999999999</v>
      </c>
      <c r="N29" s="296">
        <v>140.38999999999999</v>
      </c>
      <c r="O29" s="296">
        <v>150.75</v>
      </c>
      <c r="P29" s="296">
        <v>162.32</v>
      </c>
      <c r="Q29" s="296">
        <v>151.03</v>
      </c>
      <c r="R29" s="296">
        <v>137.62</v>
      </c>
      <c r="S29" s="296">
        <v>136.79</v>
      </c>
      <c r="T29" s="296">
        <v>128.09</v>
      </c>
      <c r="U29" s="296">
        <v>131.53</v>
      </c>
      <c r="V29" s="296">
        <v>125.26</v>
      </c>
      <c r="W29" s="296">
        <v>124.86</v>
      </c>
      <c r="X29" s="296">
        <v>124.45</v>
      </c>
      <c r="Y29" s="296">
        <v>115.71</v>
      </c>
      <c r="Z29" s="296">
        <v>110.33</v>
      </c>
      <c r="AA29" s="296">
        <v>108.39</v>
      </c>
      <c r="AB29" s="296">
        <v>112.04</v>
      </c>
      <c r="AC29" s="314">
        <v>116.95</v>
      </c>
      <c r="AD29" s="314">
        <v>120.12</v>
      </c>
      <c r="AE29" s="296">
        <v>115.76</v>
      </c>
      <c r="AF29" s="314">
        <v>116.3</v>
      </c>
      <c r="AG29" s="314">
        <v>118.12</v>
      </c>
      <c r="AH29" s="314">
        <v>123.3</v>
      </c>
      <c r="AI29" s="314">
        <v>122.62</v>
      </c>
      <c r="AJ29" s="341">
        <f t="shared" si="6"/>
        <v>-0.55150040551499302</v>
      </c>
      <c r="AK29" s="715">
        <f t="shared" si="7"/>
        <v>0.58171625029828089</v>
      </c>
      <c r="AR29" s="180" t="s">
        <v>486</v>
      </c>
      <c r="AS29" s="181">
        <v>39</v>
      </c>
      <c r="AT29" s="180"/>
      <c r="AU29" s="180"/>
    </row>
    <row r="30" spans="1:47" ht="18" customHeight="1" thickBot="1">
      <c r="A30" s="347" t="s">
        <v>25</v>
      </c>
      <c r="B30" s="347" t="s">
        <v>54</v>
      </c>
      <c r="C30" s="314">
        <v>134.78873767934712</v>
      </c>
      <c r="D30" s="314">
        <v>133.39531976798492</v>
      </c>
      <c r="E30" s="314">
        <v>131.86650474124292</v>
      </c>
      <c r="F30" s="314">
        <v>139.10438852881356</v>
      </c>
      <c r="G30" s="314">
        <v>129.2150660338983</v>
      </c>
      <c r="H30" s="314">
        <v>127.28005966101695</v>
      </c>
      <c r="I30" s="314">
        <v>120.32309694915254</v>
      </c>
      <c r="J30" s="314">
        <v>103.71537084745763</v>
      </c>
      <c r="K30" s="314">
        <v>106.45770847457626</v>
      </c>
      <c r="L30" s="314">
        <v>118.83463050847458</v>
      </c>
      <c r="M30" s="296">
        <v>119.32</v>
      </c>
      <c r="N30" s="296">
        <v>99.08</v>
      </c>
      <c r="O30" s="296">
        <v>93.8</v>
      </c>
      <c r="P30" s="296">
        <v>112.4</v>
      </c>
      <c r="Q30" s="296">
        <v>98.85</v>
      </c>
      <c r="R30" s="296">
        <v>99.67</v>
      </c>
      <c r="S30" s="296">
        <v>81.709999999999994</v>
      </c>
      <c r="T30" s="296">
        <v>87.45</v>
      </c>
      <c r="U30" s="296">
        <v>77.260000000000005</v>
      </c>
      <c r="V30" s="296">
        <v>69.849999999999994</v>
      </c>
      <c r="W30" s="296">
        <v>59.86</v>
      </c>
      <c r="X30" s="296">
        <v>53.34</v>
      </c>
      <c r="Y30" s="296">
        <v>47.59</v>
      </c>
      <c r="Z30" s="296">
        <v>46.74</v>
      </c>
      <c r="AA30" s="296">
        <v>43.510000000000005</v>
      </c>
      <c r="AB30" s="296">
        <v>40.71</v>
      </c>
      <c r="AC30" s="296">
        <v>41.269999999999996</v>
      </c>
      <c r="AD30" s="296">
        <v>40.14</v>
      </c>
      <c r="AE30" s="296">
        <v>41.150000000000006</v>
      </c>
      <c r="AF30" s="296">
        <v>38.119999999999997</v>
      </c>
      <c r="AG30" s="296">
        <v>37.049999999999997</v>
      </c>
      <c r="AH30" s="296">
        <v>41.28</v>
      </c>
      <c r="AI30" s="296">
        <v>37.42</v>
      </c>
      <c r="AJ30" s="341">
        <f t="shared" si="6"/>
        <v>-9.3507751937984445</v>
      </c>
      <c r="AK30" s="715">
        <f t="shared" si="7"/>
        <v>-2.3755033141980686</v>
      </c>
      <c r="AR30" s="180" t="s">
        <v>487</v>
      </c>
      <c r="AS30" s="181">
        <v>40</v>
      </c>
      <c r="AT30" s="180"/>
      <c r="AU30" s="180"/>
    </row>
    <row r="31" spans="1:47" ht="18" customHeight="1" thickBot="1">
      <c r="A31" s="347" t="s">
        <v>26</v>
      </c>
      <c r="B31" s="347" t="s">
        <v>55</v>
      </c>
      <c r="C31" s="314">
        <v>610.74774047525523</v>
      </c>
      <c r="D31" s="314">
        <v>589.41861909108638</v>
      </c>
      <c r="E31" s="314">
        <v>566.02828009416169</v>
      </c>
      <c r="F31" s="314">
        <v>552.49593837563441</v>
      </c>
      <c r="G31" s="314">
        <v>591.10723857868015</v>
      </c>
      <c r="H31" s="296">
        <v>392.61</v>
      </c>
      <c r="I31" s="296">
        <v>389.53</v>
      </c>
      <c r="J31" s="296">
        <v>408.36</v>
      </c>
      <c r="K31" s="296">
        <v>385.57</v>
      </c>
      <c r="L31" s="296">
        <v>366.59</v>
      </c>
      <c r="M31" s="296">
        <v>359.92</v>
      </c>
      <c r="N31" s="296">
        <v>342.54</v>
      </c>
      <c r="O31" s="296">
        <v>332.57</v>
      </c>
      <c r="P31" s="296">
        <v>337.3</v>
      </c>
      <c r="Q31" s="296">
        <v>318.49</v>
      </c>
      <c r="R31" s="296">
        <v>306.25</v>
      </c>
      <c r="S31" s="296">
        <v>303.61</v>
      </c>
      <c r="T31" s="296">
        <v>301.01</v>
      </c>
      <c r="U31" s="296">
        <v>282.45</v>
      </c>
      <c r="V31" s="296">
        <v>272.57</v>
      </c>
      <c r="W31" s="296">
        <v>269.97000000000003</v>
      </c>
      <c r="X31" s="296">
        <v>273.3</v>
      </c>
      <c r="Y31" s="296">
        <v>269.40000000000003</v>
      </c>
      <c r="Z31" s="296">
        <v>271.29999999999995</v>
      </c>
      <c r="AA31" s="296">
        <v>274.56</v>
      </c>
      <c r="AB31" s="296">
        <v>283.05999999999995</v>
      </c>
      <c r="AC31" s="296">
        <v>284.83999999999997</v>
      </c>
      <c r="AD31" s="296">
        <v>278.2</v>
      </c>
      <c r="AE31" s="296">
        <v>277.86</v>
      </c>
      <c r="AF31" s="296">
        <v>272.38</v>
      </c>
      <c r="AG31" s="296">
        <v>264.8</v>
      </c>
      <c r="AH31" s="296">
        <v>261.63</v>
      </c>
      <c r="AI31" s="296">
        <v>259.59000000000003</v>
      </c>
      <c r="AJ31" s="341">
        <f t="shared" si="6"/>
        <v>-0.77972709551655806</v>
      </c>
      <c r="AK31" s="715">
        <f t="shared" si="7"/>
        <v>-0.37025088173562315</v>
      </c>
      <c r="AR31" s="180" t="s">
        <v>488</v>
      </c>
      <c r="AS31" s="181">
        <v>41</v>
      </c>
      <c r="AT31" s="180"/>
      <c r="AU31" s="180"/>
    </row>
    <row r="32" spans="1:47" ht="18" customHeight="1" thickBot="1">
      <c r="A32" s="347" t="s">
        <v>27</v>
      </c>
      <c r="B32" s="347" t="s">
        <v>56</v>
      </c>
      <c r="C32" s="314">
        <v>513.47498814949097</v>
      </c>
      <c r="D32" s="314">
        <v>570.64995696394112</v>
      </c>
      <c r="E32" s="314">
        <v>581.41405944381609</v>
      </c>
      <c r="F32" s="314">
        <v>610.27095035884179</v>
      </c>
      <c r="G32" s="314">
        <v>555.02852422701415</v>
      </c>
      <c r="H32" s="296">
        <v>531.62</v>
      </c>
      <c r="I32" s="296">
        <v>513.61</v>
      </c>
      <c r="J32" s="296">
        <v>574.6</v>
      </c>
      <c r="K32" s="296">
        <v>538.29999999999995</v>
      </c>
      <c r="L32" s="296">
        <v>518.28</v>
      </c>
      <c r="M32" s="296">
        <v>528.96</v>
      </c>
      <c r="N32" s="296">
        <v>498.27</v>
      </c>
      <c r="O32" s="296">
        <v>506.66</v>
      </c>
      <c r="P32" s="296">
        <v>485.76</v>
      </c>
      <c r="Q32" s="296">
        <v>491.88</v>
      </c>
      <c r="R32" s="296">
        <v>466.08</v>
      </c>
      <c r="S32" s="296">
        <v>466.14</v>
      </c>
      <c r="T32" s="296">
        <v>449.71</v>
      </c>
      <c r="U32" s="296">
        <v>430.08</v>
      </c>
      <c r="V32" s="296">
        <v>507.33</v>
      </c>
      <c r="W32" s="314">
        <v>498.45</v>
      </c>
      <c r="X32" s="296">
        <v>500.87</v>
      </c>
      <c r="Y32" s="296">
        <v>464.96</v>
      </c>
      <c r="Z32" s="296">
        <v>462.02</v>
      </c>
      <c r="AA32" s="296">
        <v>477.21</v>
      </c>
      <c r="AB32" s="296">
        <v>476.04</v>
      </c>
      <c r="AC32" s="296">
        <v>420.53999999999996</v>
      </c>
      <c r="AD32" s="296">
        <v>415.46999999999997</v>
      </c>
      <c r="AE32" s="296">
        <v>435.13</v>
      </c>
      <c r="AF32" s="314">
        <v>441.78</v>
      </c>
      <c r="AG32" s="314">
        <v>443.69</v>
      </c>
      <c r="AH32" s="314">
        <v>420.95</v>
      </c>
      <c r="AI32" s="314">
        <v>421.39</v>
      </c>
      <c r="AJ32" s="341">
        <f t="shared" si="6"/>
        <v>0.10452547808528223</v>
      </c>
      <c r="AK32" s="715">
        <f t="shared" si="7"/>
        <v>-0.97910138118063594</v>
      </c>
      <c r="AR32" s="180" t="s">
        <v>489</v>
      </c>
      <c r="AS32" s="181">
        <v>42</v>
      </c>
      <c r="AT32" s="180"/>
      <c r="AU32" s="180"/>
    </row>
    <row r="33" spans="1:58" s="20" customFormat="1" ht="18" customHeight="1">
      <c r="A33" s="25" t="s">
        <v>990</v>
      </c>
      <c r="B33" s="17"/>
      <c r="C33" s="17"/>
      <c r="D33" s="17"/>
      <c r="E33" s="17"/>
      <c r="F33" s="17"/>
      <c r="G33" s="17"/>
      <c r="H33" s="17"/>
      <c r="I33" s="17"/>
      <c r="J33" s="17"/>
      <c r="K33" s="17"/>
      <c r="L33" s="17"/>
      <c r="M33" s="18"/>
      <c r="N33" s="18"/>
      <c r="O33" s="18"/>
      <c r="P33" s="18"/>
      <c r="Q33" s="21"/>
      <c r="R33" s="18"/>
      <c r="S33" s="18"/>
      <c r="T33" s="18"/>
      <c r="U33" s="18"/>
      <c r="V33" s="18"/>
      <c r="W33" s="18"/>
      <c r="X33" s="18"/>
      <c r="Y33" s="18"/>
      <c r="Z33" s="18"/>
      <c r="AA33" s="18"/>
      <c r="AB33" s="18"/>
      <c r="AC33" s="18"/>
      <c r="AD33" s="18"/>
      <c r="AE33" s="18"/>
      <c r="AF33" s="18"/>
      <c r="AG33" s="18"/>
      <c r="AH33" s="18"/>
      <c r="AI33" s="18"/>
      <c r="AJ33" s="19"/>
      <c r="AR33" s="180"/>
      <c r="AS33" s="181"/>
      <c r="AT33" s="180"/>
      <c r="AU33" s="180"/>
      <c r="AV33" s="80"/>
      <c r="AW33" s="80"/>
      <c r="AX33" s="80"/>
      <c r="AY33" s="80"/>
      <c r="AZ33" s="80"/>
      <c r="BA33" s="80"/>
    </row>
    <row r="34" spans="1:58" s="20" customFormat="1" ht="18" customHeight="1">
      <c r="A34" s="22"/>
      <c r="B34" s="17"/>
      <c r="C34" s="17"/>
      <c r="D34" s="17"/>
      <c r="E34" s="17"/>
      <c r="F34" s="17"/>
      <c r="G34" s="17"/>
      <c r="H34" s="17"/>
      <c r="I34" s="17"/>
      <c r="J34" s="17"/>
      <c r="K34" s="17"/>
      <c r="L34" s="17"/>
      <c r="M34" s="18"/>
      <c r="N34" s="18"/>
      <c r="O34" s="18"/>
      <c r="P34" s="18"/>
      <c r="Q34" s="18"/>
      <c r="R34" s="18"/>
      <c r="S34" s="18"/>
      <c r="T34" s="18"/>
      <c r="U34" s="18"/>
      <c r="V34" s="18"/>
      <c r="W34" s="18"/>
      <c r="X34" s="18"/>
      <c r="Y34" s="18"/>
      <c r="Z34" s="18"/>
      <c r="AA34" s="18"/>
      <c r="AB34" s="18"/>
      <c r="AC34" s="18"/>
      <c r="AD34" s="18"/>
      <c r="AE34" s="18"/>
      <c r="AF34" s="18"/>
      <c r="AG34" s="18"/>
      <c r="AH34" s="18"/>
      <c r="AI34" s="18"/>
      <c r="AJ34" s="19"/>
      <c r="AR34" s="172"/>
      <c r="AS34" s="182"/>
      <c r="AV34" s="80"/>
      <c r="AW34" s="80"/>
      <c r="AX34" s="80"/>
      <c r="AY34" s="80"/>
      <c r="AZ34" s="80"/>
      <c r="BA34" s="80"/>
    </row>
    <row r="35" spans="1:58" s="20" customFormat="1" ht="18" customHeight="1">
      <c r="A35" s="91" t="s">
        <v>234</v>
      </c>
      <c r="B35" s="17"/>
      <c r="C35" s="17"/>
      <c r="D35" s="17"/>
      <c r="E35" s="17"/>
      <c r="F35" s="17"/>
      <c r="G35" s="17"/>
      <c r="H35" s="17"/>
      <c r="I35" s="17"/>
      <c r="J35" s="17"/>
      <c r="K35" s="17"/>
      <c r="L35" s="17"/>
      <c r="M35" s="18"/>
      <c r="N35" s="18"/>
      <c r="O35" s="18"/>
      <c r="P35" s="18"/>
      <c r="Q35" s="18"/>
      <c r="R35" s="18"/>
      <c r="S35" s="18"/>
      <c r="T35" s="18"/>
      <c r="U35" s="18"/>
      <c r="V35" s="18"/>
      <c r="X35" s="18"/>
      <c r="Y35" s="18"/>
      <c r="Z35" s="18"/>
      <c r="AA35" s="18"/>
      <c r="AB35" s="18"/>
      <c r="AC35" s="18"/>
      <c r="AD35" s="18"/>
      <c r="AE35" s="18"/>
      <c r="AF35" s="18"/>
      <c r="AG35" s="18"/>
      <c r="AH35" s="18"/>
      <c r="AI35" s="18"/>
      <c r="AJ35" s="19"/>
      <c r="AR35" s="172"/>
      <c r="AS35" s="182"/>
      <c r="AV35" s="80"/>
      <c r="AW35" s="80"/>
      <c r="AX35" s="80"/>
      <c r="AY35" s="80"/>
      <c r="AZ35" s="80"/>
      <c r="BA35" s="80"/>
    </row>
    <row r="36" spans="1:58" ht="18" customHeight="1">
      <c r="A36" s="210"/>
      <c r="B36" s="211"/>
      <c r="C36" s="786"/>
      <c r="D36" s="787"/>
      <c r="E36" s="787"/>
      <c r="F36" s="787"/>
      <c r="G36" s="787"/>
      <c r="H36" s="787"/>
      <c r="I36" s="787"/>
      <c r="J36" s="787"/>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c r="AH36" s="787"/>
      <c r="AI36" s="788"/>
      <c r="AJ36" s="518" t="s">
        <v>58</v>
      </c>
      <c r="AK36" s="640" t="s">
        <v>57</v>
      </c>
    </row>
    <row r="37" spans="1:58" ht="18" customHeight="1" thickBot="1">
      <c r="A37" s="210"/>
      <c r="B37" s="211"/>
      <c r="C37" s="207">
        <v>1990</v>
      </c>
      <c r="D37" s="207">
        <v>1991</v>
      </c>
      <c r="E37" s="207">
        <v>1992</v>
      </c>
      <c r="F37" s="207">
        <v>1993</v>
      </c>
      <c r="G37" s="207">
        <v>1994</v>
      </c>
      <c r="H37" s="207">
        <v>1995</v>
      </c>
      <c r="I37" s="207">
        <v>1996</v>
      </c>
      <c r="J37" s="207">
        <v>1997</v>
      </c>
      <c r="K37" s="207">
        <v>1998</v>
      </c>
      <c r="L37" s="207">
        <v>1999</v>
      </c>
      <c r="M37" s="207">
        <v>2000</v>
      </c>
      <c r="N37" s="207">
        <v>2001</v>
      </c>
      <c r="O37" s="207">
        <v>2002</v>
      </c>
      <c r="P37" s="207">
        <v>2003</v>
      </c>
      <c r="Q37" s="207">
        <v>2004</v>
      </c>
      <c r="R37" s="207">
        <v>2005</v>
      </c>
      <c r="S37" s="207">
        <v>2006</v>
      </c>
      <c r="T37" s="207">
        <v>2007</v>
      </c>
      <c r="U37" s="207">
        <v>2008</v>
      </c>
      <c r="V37" s="207">
        <v>2009</v>
      </c>
      <c r="W37" s="207">
        <v>2010</v>
      </c>
      <c r="X37" s="207">
        <v>2011</v>
      </c>
      <c r="Y37" s="207">
        <v>2012</v>
      </c>
      <c r="Z37" s="207">
        <v>2013</v>
      </c>
      <c r="AA37" s="207">
        <v>2014</v>
      </c>
      <c r="AB37" s="207">
        <v>2015</v>
      </c>
      <c r="AC37" s="207">
        <v>2016</v>
      </c>
      <c r="AD37" s="207">
        <v>2017</v>
      </c>
      <c r="AE37" s="207">
        <v>2018</v>
      </c>
      <c r="AF37" s="207">
        <v>2019</v>
      </c>
      <c r="AG37" s="207">
        <v>2020</v>
      </c>
      <c r="AH37" s="376">
        <v>2021</v>
      </c>
      <c r="AI37" s="576">
        <v>2022</v>
      </c>
      <c r="AJ37" s="265" t="s">
        <v>882</v>
      </c>
      <c r="AK37" s="264" t="s">
        <v>1062</v>
      </c>
      <c r="AO37" s="9"/>
      <c r="AP37" s="9"/>
      <c r="AQ37" s="9"/>
      <c r="AR37" s="183"/>
      <c r="AS37" s="184"/>
      <c r="AT37" s="185"/>
      <c r="AU37" s="185"/>
    </row>
    <row r="38" spans="1:58" ht="18" customHeight="1" thickBot="1">
      <c r="A38" s="235" t="s">
        <v>373</v>
      </c>
      <c r="B38" s="235"/>
      <c r="C38" s="327">
        <f>IF(COUNT(C39:C65)=27,SUM(C39:C65),"N.A.")</f>
        <v>8929.224933434436</v>
      </c>
      <c r="D38" s="327">
        <f t="shared" ref="D38:AG38" si="8">IF(COUNT(D39:D65)=27,SUM(D39:D65),"N.A.")</f>
        <v>9643.117268492284</v>
      </c>
      <c r="E38" s="327">
        <f t="shared" si="8"/>
        <v>9457.3640772151284</v>
      </c>
      <c r="F38" s="327">
        <f t="shared" si="8"/>
        <v>8899.0454020881662</v>
      </c>
      <c r="G38" s="327">
        <f t="shared" si="8"/>
        <v>8366.593320040347</v>
      </c>
      <c r="H38" s="327">
        <f t="shared" si="8"/>
        <v>8254.7412031426429</v>
      </c>
      <c r="I38" s="327">
        <f t="shared" si="8"/>
        <v>8455.337731579797</v>
      </c>
      <c r="J38" s="327">
        <f t="shared" si="8"/>
        <v>8406.3814693693021</v>
      </c>
      <c r="K38" s="327">
        <f t="shared" si="8"/>
        <v>8118.4829105444433</v>
      </c>
      <c r="L38" s="327">
        <f t="shared" si="8"/>
        <v>8147.979952593907</v>
      </c>
      <c r="M38" s="327">
        <f t="shared" si="8"/>
        <v>7780.6795166903739</v>
      </c>
      <c r="N38" s="327">
        <f t="shared" si="8"/>
        <v>7661.3583748972442</v>
      </c>
      <c r="O38" s="327">
        <f t="shared" si="8"/>
        <v>7784.8574481236901</v>
      </c>
      <c r="P38" s="327">
        <f t="shared" si="8"/>
        <v>7583.0876334704162</v>
      </c>
      <c r="Q38" s="327">
        <f t="shared" si="8"/>
        <v>7605.1070193439054</v>
      </c>
      <c r="R38" s="327">
        <f t="shared" si="8"/>
        <v>7375.5770000000011</v>
      </c>
      <c r="S38" s="327">
        <f t="shared" si="8"/>
        <v>7343.87</v>
      </c>
      <c r="T38" s="327">
        <f t="shared" si="8"/>
        <v>7376.37</v>
      </c>
      <c r="U38" s="327">
        <f t="shared" si="8"/>
        <v>7267.8199999999988</v>
      </c>
      <c r="V38" s="327">
        <f t="shared" si="8"/>
        <v>7141.4959999999992</v>
      </c>
      <c r="W38" s="327">
        <f t="shared" si="8"/>
        <v>7174.6299999999992</v>
      </c>
      <c r="X38" s="327">
        <f t="shared" si="8"/>
        <v>7100.5899999999983</v>
      </c>
      <c r="Y38" s="327">
        <f t="shared" si="8"/>
        <v>6813.7399999999989</v>
      </c>
      <c r="Z38" s="327">
        <f t="shared" si="8"/>
        <v>6530.0300000000016</v>
      </c>
      <c r="AA38" s="327">
        <f t="shared" si="8"/>
        <v>6662.6844175317183</v>
      </c>
      <c r="AB38" s="327">
        <f t="shared" si="8"/>
        <v>6774.23</v>
      </c>
      <c r="AC38" s="327">
        <f t="shared" si="8"/>
        <v>6939.3000000000011</v>
      </c>
      <c r="AD38" s="327">
        <f t="shared" si="8"/>
        <v>6951.3000000000011</v>
      </c>
      <c r="AE38" s="327">
        <f t="shared" si="8"/>
        <v>7067.07</v>
      </c>
      <c r="AF38" s="327">
        <f t="shared" si="8"/>
        <v>6964.0499999999984</v>
      </c>
      <c r="AG38" s="327">
        <f t="shared" si="8"/>
        <v>6902.2999999999993</v>
      </c>
      <c r="AH38" s="327">
        <f t="shared" ref="AH38:AI38" si="9">IF(COUNT(AH39:AH65)=27,SUM(AH39:AH65),"N.A.")</f>
        <v>6882.0700000000015</v>
      </c>
      <c r="AI38" s="327">
        <f t="shared" si="9"/>
        <v>6713.907540983605</v>
      </c>
      <c r="AJ38" s="328">
        <f>IFERROR((AI38/AH38-1)*100,":")</f>
        <v>-2.4434866110980669</v>
      </c>
      <c r="AK38" s="542">
        <f>IFERROR(100*((POWER(AI38/Y38,1/(2020-2010)))-1),":")</f>
        <v>-0.14749146816041003</v>
      </c>
      <c r="AO38" s="9"/>
      <c r="AP38" s="9"/>
      <c r="AQ38" s="9"/>
      <c r="AR38" s="176" t="s">
        <v>885</v>
      </c>
      <c r="AS38" s="181" t="e">
        <v>#N/A</v>
      </c>
      <c r="AT38" s="186"/>
      <c r="AU38" s="186"/>
      <c r="AV38" s="174"/>
      <c r="AW38" s="174"/>
      <c r="AX38" s="174"/>
      <c r="AY38" s="174"/>
      <c r="AZ38" s="174"/>
      <c r="BA38" s="174"/>
      <c r="BB38" s="28"/>
      <c r="BC38" s="28"/>
      <c r="BD38" s="28"/>
      <c r="BE38" s="28"/>
      <c r="BF38" s="28"/>
    </row>
    <row r="39" spans="1:58" ht="18" customHeight="1" thickBot="1">
      <c r="A39" s="340" t="s">
        <v>3</v>
      </c>
      <c r="B39" s="340" t="s">
        <v>30</v>
      </c>
      <c r="C39" s="296">
        <v>315.52</v>
      </c>
      <c r="D39" s="296">
        <v>372.63</v>
      </c>
      <c r="E39" s="296">
        <v>352.1</v>
      </c>
      <c r="F39" s="296">
        <v>366.52</v>
      </c>
      <c r="G39" s="296">
        <v>348.76</v>
      </c>
      <c r="H39" s="296">
        <v>349.32</v>
      </c>
      <c r="I39" s="296">
        <v>353.4</v>
      </c>
      <c r="J39" s="296">
        <v>331.44</v>
      </c>
      <c r="K39" s="296">
        <v>295.67</v>
      </c>
      <c r="L39" s="296">
        <v>272.74</v>
      </c>
      <c r="M39" s="296">
        <v>275.36</v>
      </c>
      <c r="N39" s="296">
        <v>285.25</v>
      </c>
      <c r="O39" s="296">
        <v>305.39</v>
      </c>
      <c r="P39" s="296">
        <v>275.17</v>
      </c>
      <c r="Q39" s="296">
        <v>280.93</v>
      </c>
      <c r="R39" s="296">
        <v>267.16000000000003</v>
      </c>
      <c r="S39" s="296">
        <v>268.92</v>
      </c>
      <c r="T39" s="296">
        <v>272.86</v>
      </c>
      <c r="U39" s="296">
        <v>267.27</v>
      </c>
      <c r="V39" s="296">
        <v>255.02</v>
      </c>
      <c r="W39" s="296">
        <v>263.14</v>
      </c>
      <c r="X39" s="296">
        <v>272.29000000000002</v>
      </c>
      <c r="Y39" s="296">
        <v>262.27999999999997</v>
      </c>
      <c r="Z39" s="296">
        <v>249.91</v>
      </c>
      <c r="AA39" s="296">
        <v>257.67</v>
      </c>
      <c r="AB39" s="296">
        <v>267.88</v>
      </c>
      <c r="AC39" s="296">
        <v>278.36</v>
      </c>
      <c r="AD39" s="296">
        <v>281.54000000000002</v>
      </c>
      <c r="AE39" s="296">
        <v>277.31</v>
      </c>
      <c r="AF39" s="296">
        <v>263.75</v>
      </c>
      <c r="AG39" s="296">
        <v>254.51</v>
      </c>
      <c r="AH39" s="296">
        <v>247.12</v>
      </c>
      <c r="AI39" s="296">
        <v>238.14</v>
      </c>
      <c r="AJ39" s="341">
        <f t="shared" ref="AJ39:AJ65" si="10">IFERROR((AI39/AH39-1)*100,":")</f>
        <v>-3.6338620912916841</v>
      </c>
      <c r="AK39" s="715">
        <f t="shared" ref="AK39:AK65" si="11">IFERROR(100*((POWER(AI39/Y39,1/(2020-2010)))-1),":")</f>
        <v>-0.96089263215073384</v>
      </c>
      <c r="AR39" s="176" t="s">
        <v>490</v>
      </c>
      <c r="AS39" s="181">
        <v>50</v>
      </c>
    </row>
    <row r="40" spans="1:58" ht="18" customHeight="1" thickBot="1">
      <c r="A40" s="340" t="s">
        <v>4</v>
      </c>
      <c r="B40" s="340" t="s">
        <v>31</v>
      </c>
      <c r="C40" s="314">
        <v>122.79</v>
      </c>
      <c r="D40" s="314">
        <v>119.66200000000001</v>
      </c>
      <c r="E40" s="314">
        <v>106.485</v>
      </c>
      <c r="F40" s="314">
        <v>131.797</v>
      </c>
      <c r="G40" s="314">
        <v>114</v>
      </c>
      <c r="H40" s="314">
        <v>86.8</v>
      </c>
      <c r="I40" s="314">
        <v>63.302</v>
      </c>
      <c r="J40" s="314">
        <v>77.828999999999994</v>
      </c>
      <c r="K40" s="314">
        <v>55.517000000000003</v>
      </c>
      <c r="L40" s="314">
        <v>54.5</v>
      </c>
      <c r="M40" s="314">
        <v>61.1</v>
      </c>
      <c r="N40" s="314">
        <v>60.4</v>
      </c>
      <c r="O40" s="314">
        <v>68.5</v>
      </c>
      <c r="P40" s="314">
        <v>23.649000000000001</v>
      </c>
      <c r="Q40" s="314">
        <v>28.512</v>
      </c>
      <c r="R40" s="314">
        <v>30.766999999999999</v>
      </c>
      <c r="S40" s="296">
        <v>22.75</v>
      </c>
      <c r="T40" s="314">
        <v>21.73</v>
      </c>
      <c r="U40" s="296">
        <v>14.63</v>
      </c>
      <c r="V40" s="296">
        <v>28.85</v>
      </c>
      <c r="W40" s="314">
        <v>19.84</v>
      </c>
      <c r="X40" s="314">
        <v>21.020000000000003</v>
      </c>
      <c r="Y40" s="296">
        <v>20.41</v>
      </c>
      <c r="Z40" s="296">
        <v>18.909999999999997</v>
      </c>
      <c r="AA40" s="296">
        <v>18.899999999999999</v>
      </c>
      <c r="AB40" s="296">
        <v>16.850000000000001</v>
      </c>
      <c r="AC40" s="314">
        <v>17.010000000000002</v>
      </c>
      <c r="AD40" s="296">
        <v>17.66</v>
      </c>
      <c r="AE40" s="296">
        <v>16.95</v>
      </c>
      <c r="AF40" s="296">
        <v>18.059999999999999</v>
      </c>
      <c r="AG40" s="296">
        <v>16.690000000000001</v>
      </c>
      <c r="AH40" s="296">
        <v>18.18</v>
      </c>
      <c r="AI40" s="296">
        <v>18.18</v>
      </c>
      <c r="AJ40" s="341">
        <f t="shared" si="10"/>
        <v>0</v>
      </c>
      <c r="AK40" s="715">
        <f t="shared" si="11"/>
        <v>-1.1503610426171762</v>
      </c>
      <c r="AR40" s="176" t="s">
        <v>491</v>
      </c>
      <c r="AS40" s="181">
        <v>51</v>
      </c>
    </row>
    <row r="41" spans="1:58" ht="18" customHeight="1" thickBot="1">
      <c r="A41" s="340" t="s">
        <v>340</v>
      </c>
      <c r="B41" s="340" t="s">
        <v>32</v>
      </c>
      <c r="C41" s="314">
        <v>181.2746558038485</v>
      </c>
      <c r="D41" s="314">
        <v>181.2746558038485</v>
      </c>
      <c r="E41" s="314">
        <v>181.2746558038485</v>
      </c>
      <c r="F41" s="314">
        <v>181.2746558038485</v>
      </c>
      <c r="G41" s="314">
        <v>181.2746558038485</v>
      </c>
      <c r="H41" s="314">
        <v>142.64331409062692</v>
      </c>
      <c r="I41" s="314">
        <v>142.10177281191804</v>
      </c>
      <c r="J41" s="314">
        <v>137.0744925512104</v>
      </c>
      <c r="K41" s="314">
        <v>130.52821415270017</v>
      </c>
      <c r="L41" s="314">
        <v>112.71854779639975</v>
      </c>
      <c r="M41" s="314">
        <v>101.17432960893855</v>
      </c>
      <c r="N41" s="314">
        <v>90.670440720049655</v>
      </c>
      <c r="O41" s="314">
        <v>91.772804158907505</v>
      </c>
      <c r="P41" s="314">
        <v>88.789297330850388</v>
      </c>
      <c r="Q41" s="314">
        <v>87.323950341402849</v>
      </c>
      <c r="R41" s="296">
        <v>81.03</v>
      </c>
      <c r="S41" s="296">
        <v>79.709999999999994</v>
      </c>
      <c r="T41" s="296">
        <v>79.33</v>
      </c>
      <c r="U41" s="296">
        <v>80.02</v>
      </c>
      <c r="V41" s="296">
        <v>77.03</v>
      </c>
      <c r="W41" s="296">
        <v>74.260000000000005</v>
      </c>
      <c r="X41" s="296">
        <v>72.12</v>
      </c>
      <c r="Y41" s="314">
        <v>66.039999999999992</v>
      </c>
      <c r="Z41" s="314">
        <v>65.33</v>
      </c>
      <c r="AA41" s="296">
        <v>66.2</v>
      </c>
      <c r="AB41" s="296">
        <v>69.060000000000016</v>
      </c>
      <c r="AC41" s="296">
        <v>72.800000000000011</v>
      </c>
      <c r="AD41" s="296">
        <v>68.73</v>
      </c>
      <c r="AE41" s="296">
        <v>72.94</v>
      </c>
      <c r="AF41" s="296">
        <v>74.449999999999989</v>
      </c>
      <c r="AG41" s="296">
        <v>74.3</v>
      </c>
      <c r="AH41" s="296">
        <v>74.52</v>
      </c>
      <c r="AI41" s="296">
        <v>70.55</v>
      </c>
      <c r="AJ41" s="341">
        <f t="shared" si="10"/>
        <v>-5.3274288781535173</v>
      </c>
      <c r="AK41" s="715">
        <f t="shared" si="11"/>
        <v>0.66279743710031536</v>
      </c>
      <c r="AR41" s="176" t="s">
        <v>492</v>
      </c>
      <c r="AS41" s="181">
        <v>52</v>
      </c>
    </row>
    <row r="42" spans="1:58" ht="18" customHeight="1" thickBot="1">
      <c r="A42" s="340" t="s">
        <v>5</v>
      </c>
      <c r="B42" s="340" t="s">
        <v>33</v>
      </c>
      <c r="C42" s="296">
        <v>201.5</v>
      </c>
      <c r="D42" s="296">
        <v>212.3</v>
      </c>
      <c r="E42" s="296">
        <v>216.8</v>
      </c>
      <c r="F42" s="296">
        <v>203</v>
      </c>
      <c r="G42" s="296">
        <v>189.6</v>
      </c>
      <c r="H42" s="296">
        <v>185.1</v>
      </c>
      <c r="I42" s="296">
        <v>181.66</v>
      </c>
      <c r="J42" s="296">
        <v>175.16</v>
      </c>
      <c r="K42" s="296">
        <v>162.65</v>
      </c>
      <c r="L42" s="296">
        <v>156.66999999999999</v>
      </c>
      <c r="M42" s="296">
        <v>153.91</v>
      </c>
      <c r="N42" s="296">
        <v>153.41999999999999</v>
      </c>
      <c r="O42" s="296">
        <v>153.59</v>
      </c>
      <c r="P42" s="296">
        <v>146.65</v>
      </c>
      <c r="Q42" s="296">
        <v>150.08000000000001</v>
      </c>
      <c r="R42" s="296">
        <v>135.97999999999999</v>
      </c>
      <c r="S42" s="296">
        <v>128.69999999999999</v>
      </c>
      <c r="T42" s="296">
        <v>129.99</v>
      </c>
      <c r="U42" s="296">
        <v>128.4</v>
      </c>
      <c r="V42" s="296">
        <v>128</v>
      </c>
      <c r="W42" s="296">
        <v>132.79999999999998</v>
      </c>
      <c r="X42" s="296">
        <v>134.6</v>
      </c>
      <c r="Y42" s="296">
        <v>127</v>
      </c>
      <c r="Z42" s="296">
        <v>126.8</v>
      </c>
      <c r="AA42" s="296">
        <v>127.19999999999999</v>
      </c>
      <c r="AB42" s="296">
        <v>121.69999999999999</v>
      </c>
      <c r="AC42" s="296">
        <v>130.4</v>
      </c>
      <c r="AD42" s="296">
        <v>125</v>
      </c>
      <c r="AE42" s="296">
        <v>130.19999999999999</v>
      </c>
      <c r="AF42" s="296">
        <v>125.6</v>
      </c>
      <c r="AG42" s="296">
        <v>122.43</v>
      </c>
      <c r="AH42" s="296">
        <v>123.43</v>
      </c>
      <c r="AI42" s="296">
        <v>120.23</v>
      </c>
      <c r="AJ42" s="341">
        <f t="shared" si="10"/>
        <v>-2.5925625860811818</v>
      </c>
      <c r="AK42" s="715">
        <f t="shared" si="11"/>
        <v>-0.54630739860236366</v>
      </c>
      <c r="AR42" s="176" t="s">
        <v>493</v>
      </c>
      <c r="AS42" s="181">
        <v>53</v>
      </c>
    </row>
    <row r="43" spans="1:58" ht="18" customHeight="1" thickBot="1">
      <c r="A43" s="340" t="s">
        <v>28</v>
      </c>
      <c r="B43" s="340" t="s">
        <v>34</v>
      </c>
      <c r="C43" s="296">
        <v>1792.97</v>
      </c>
      <c r="D43" s="296">
        <v>2180.71</v>
      </c>
      <c r="E43" s="296">
        <v>1828.68</v>
      </c>
      <c r="F43" s="296">
        <v>1603.75</v>
      </c>
      <c r="G43" s="296">
        <v>1420.35</v>
      </c>
      <c r="H43" s="296">
        <v>1407.79</v>
      </c>
      <c r="I43" s="296">
        <v>1481.83</v>
      </c>
      <c r="J43" s="296">
        <v>1447.61</v>
      </c>
      <c r="K43" s="296">
        <v>1366.01</v>
      </c>
      <c r="L43" s="296">
        <v>1374.41</v>
      </c>
      <c r="M43" s="296">
        <v>1303.54</v>
      </c>
      <c r="N43" s="296">
        <v>1361.46</v>
      </c>
      <c r="O43" s="296">
        <v>1316.22</v>
      </c>
      <c r="P43" s="296">
        <v>1226.23</v>
      </c>
      <c r="Q43" s="296">
        <v>1263.1600000000001</v>
      </c>
      <c r="R43" s="296">
        <v>1166.9000000000001</v>
      </c>
      <c r="S43" s="296">
        <v>1192.95</v>
      </c>
      <c r="T43" s="296">
        <v>1185.23</v>
      </c>
      <c r="U43" s="296">
        <v>1209.71</v>
      </c>
      <c r="V43" s="296">
        <v>1189.6199999999999</v>
      </c>
      <c r="W43" s="296">
        <v>1201.0500000000002</v>
      </c>
      <c r="X43" s="296">
        <v>1170.8399999999999</v>
      </c>
      <c r="Y43" s="296">
        <v>1150</v>
      </c>
      <c r="Z43" s="296">
        <v>1115.6600000000001</v>
      </c>
      <c r="AA43" s="296">
        <v>1137</v>
      </c>
      <c r="AB43" s="296">
        <v>1132</v>
      </c>
      <c r="AC43" s="296">
        <v>1150</v>
      </c>
      <c r="AD43" s="296">
        <v>1131</v>
      </c>
      <c r="AE43" s="296">
        <v>1109</v>
      </c>
      <c r="AF43" s="296">
        <v>1107</v>
      </c>
      <c r="AG43" s="296">
        <v>1091</v>
      </c>
      <c r="AH43" s="296">
        <v>1080.42</v>
      </c>
      <c r="AI43" s="296">
        <v>990.37000000000012</v>
      </c>
      <c r="AJ43" s="341">
        <f t="shared" si="10"/>
        <v>-8.3347216823087322</v>
      </c>
      <c r="AK43" s="715">
        <f t="shared" si="11"/>
        <v>-1.4832755712126944</v>
      </c>
      <c r="AR43" s="176" t="s">
        <v>494</v>
      </c>
      <c r="AS43" s="181">
        <v>54</v>
      </c>
    </row>
    <row r="44" spans="1:58" ht="18" customHeight="1" thickBot="1">
      <c r="A44" s="340" t="s">
        <v>6</v>
      </c>
      <c r="B44" s="340" t="s">
        <v>35</v>
      </c>
      <c r="C44" s="314">
        <v>45.754597458315736</v>
      </c>
      <c r="D44" s="314">
        <v>45.754597458315736</v>
      </c>
      <c r="E44" s="314">
        <v>45.754597458315736</v>
      </c>
      <c r="F44" s="314">
        <v>56.63068677479118</v>
      </c>
      <c r="G44" s="314">
        <v>48.983651314720326</v>
      </c>
      <c r="H44" s="314">
        <v>37.296323983488811</v>
      </c>
      <c r="I44" s="314">
        <v>27.199676276530056</v>
      </c>
      <c r="J44" s="314">
        <v>33.44165436994183</v>
      </c>
      <c r="K44" s="314">
        <v>23.854608509116915</v>
      </c>
      <c r="L44" s="314">
        <v>23.417622777651381</v>
      </c>
      <c r="M44" s="314">
        <v>26.253518380082557</v>
      </c>
      <c r="N44" s="314">
        <v>25.952741573764101</v>
      </c>
      <c r="O44" s="314">
        <v>29.433158904020544</v>
      </c>
      <c r="P44" s="314">
        <v>10.161529560893166</v>
      </c>
      <c r="Q44" s="314">
        <v>12.251069002502682</v>
      </c>
      <c r="R44" s="296">
        <v>13.22</v>
      </c>
      <c r="S44" s="296">
        <v>14.48</v>
      </c>
      <c r="T44" s="296">
        <v>14.7</v>
      </c>
      <c r="U44" s="296">
        <v>14.77</v>
      </c>
      <c r="V44" s="296">
        <v>13.940000000000001</v>
      </c>
      <c r="W44" s="296">
        <v>12.260000000000002</v>
      </c>
      <c r="X44" s="296">
        <v>10.87</v>
      </c>
      <c r="Y44" s="296">
        <v>10.66</v>
      </c>
      <c r="Z44" s="296">
        <v>8.48</v>
      </c>
      <c r="AA44" s="296">
        <v>9.32441753171857</v>
      </c>
      <c r="AB44" s="296">
        <v>10.52</v>
      </c>
      <c r="AC44" s="296">
        <v>10.43</v>
      </c>
      <c r="AD44" s="296">
        <v>9.9700000000000006</v>
      </c>
      <c r="AE44" s="296">
        <v>9.7600000000000016</v>
      </c>
      <c r="AF44" s="296">
        <v>9.25</v>
      </c>
      <c r="AG44" s="296">
        <v>9.58</v>
      </c>
      <c r="AH44" s="296">
        <v>9.9499999999999993</v>
      </c>
      <c r="AI44" s="296">
        <v>9.4499999999999993</v>
      </c>
      <c r="AJ44" s="341">
        <f t="shared" si="10"/>
        <v>-5.0251256281407031</v>
      </c>
      <c r="AK44" s="715">
        <f t="shared" si="11"/>
        <v>-1.1976076761436638</v>
      </c>
      <c r="AR44" s="176" t="s">
        <v>495</v>
      </c>
      <c r="AS44" s="181">
        <v>55</v>
      </c>
    </row>
    <row r="45" spans="1:58" ht="18" customHeight="1" thickBot="1">
      <c r="A45" s="340" t="s">
        <v>7</v>
      </c>
      <c r="B45" s="340" t="s">
        <v>36</v>
      </c>
      <c r="C45" s="296">
        <v>518.1</v>
      </c>
      <c r="D45" s="296">
        <v>556.79999999999995</v>
      </c>
      <c r="E45" s="296">
        <v>568</v>
      </c>
      <c r="F45" s="296">
        <v>528.4</v>
      </c>
      <c r="G45" s="296">
        <v>447.7</v>
      </c>
      <c r="H45" s="296">
        <v>481.1</v>
      </c>
      <c r="I45" s="296">
        <v>538.1</v>
      </c>
      <c r="J45" s="296">
        <v>569.5</v>
      </c>
      <c r="K45" s="296">
        <v>594.70000000000005</v>
      </c>
      <c r="L45" s="296">
        <v>643.9</v>
      </c>
      <c r="M45" s="296">
        <v>576.9</v>
      </c>
      <c r="N45" s="296">
        <v>488.6</v>
      </c>
      <c r="O45" s="296">
        <v>539.9</v>
      </c>
      <c r="P45" s="296">
        <v>567.79999999999995</v>
      </c>
      <c r="Q45" s="296">
        <v>562.70000000000005</v>
      </c>
      <c r="R45" s="296">
        <v>545.9</v>
      </c>
      <c r="S45" s="296">
        <v>572.20000000000005</v>
      </c>
      <c r="T45" s="296">
        <v>580.79999999999995</v>
      </c>
      <c r="U45" s="296">
        <v>537.24</v>
      </c>
      <c r="V45" s="296">
        <v>514.42999999999995</v>
      </c>
      <c r="W45" s="296">
        <v>559</v>
      </c>
      <c r="X45" s="296">
        <v>546.76</v>
      </c>
      <c r="Y45" s="296">
        <v>495.4</v>
      </c>
      <c r="Z45" s="296">
        <v>517.57000000000005</v>
      </c>
      <c r="AA45" s="296">
        <v>581.80999999999995</v>
      </c>
      <c r="AB45" s="296">
        <v>564.14</v>
      </c>
      <c r="AC45" s="296">
        <v>588.36</v>
      </c>
      <c r="AD45" s="296">
        <v>617.02</v>
      </c>
      <c r="AE45" s="296">
        <v>622.54</v>
      </c>
      <c r="AF45" s="296">
        <v>619.79999999999995</v>
      </c>
      <c r="AG45" s="296">
        <v>633.38</v>
      </c>
      <c r="AH45" s="296">
        <v>594.51</v>
      </c>
      <c r="AI45" s="296">
        <v>621.39</v>
      </c>
      <c r="AJ45" s="341">
        <f t="shared" si="10"/>
        <v>4.5213705404450799</v>
      </c>
      <c r="AK45" s="342">
        <f t="shared" si="11"/>
        <v>2.2918011614182277</v>
      </c>
      <c r="AR45" s="176" t="s">
        <v>496</v>
      </c>
      <c r="AS45" s="181">
        <v>56</v>
      </c>
    </row>
    <row r="46" spans="1:58" ht="18" customHeight="1" thickBot="1">
      <c r="A46" s="340" t="s">
        <v>8</v>
      </c>
      <c r="B46" s="340" t="s">
        <v>37</v>
      </c>
      <c r="C46" s="296">
        <v>81.84</v>
      </c>
      <c r="D46" s="296">
        <v>81.42</v>
      </c>
      <c r="E46" s="296">
        <v>79.55</v>
      </c>
      <c r="F46" s="296">
        <v>76.150000000000006</v>
      </c>
      <c r="G46" s="296">
        <v>74.25</v>
      </c>
      <c r="H46" s="296">
        <v>70.069999999999993</v>
      </c>
      <c r="I46" s="296">
        <v>71.47</v>
      </c>
      <c r="J46" s="296">
        <v>69.040000000000006</v>
      </c>
      <c r="K46" s="296">
        <v>68.010000000000005</v>
      </c>
      <c r="L46" s="296">
        <v>65.37</v>
      </c>
      <c r="M46" s="296">
        <v>63.32</v>
      </c>
      <c r="N46" s="296">
        <v>59.85</v>
      </c>
      <c r="O46" s="296">
        <v>61.97</v>
      </c>
      <c r="P46" s="296">
        <v>61.82</v>
      </c>
      <c r="Q46" s="296">
        <v>62.47</v>
      </c>
      <c r="R46" s="296">
        <v>58.21</v>
      </c>
      <c r="S46" s="296">
        <v>60.69</v>
      </c>
      <c r="T46" s="296">
        <v>57.69</v>
      </c>
      <c r="U46" s="296">
        <v>56.87</v>
      </c>
      <c r="V46" s="296">
        <v>57.18</v>
      </c>
      <c r="W46" s="296">
        <v>58.050000000000004</v>
      </c>
      <c r="X46" s="296">
        <v>59.25</v>
      </c>
      <c r="Y46" s="296">
        <v>56.18</v>
      </c>
      <c r="Z46" s="296">
        <v>50.129999999999995</v>
      </c>
      <c r="AA46" s="296">
        <v>46.05</v>
      </c>
      <c r="AB46" s="296">
        <v>41.93</v>
      </c>
      <c r="AC46" s="296">
        <v>40.18</v>
      </c>
      <c r="AD46" s="296">
        <v>44.13</v>
      </c>
      <c r="AE46" s="296">
        <v>39.64</v>
      </c>
      <c r="AF46" s="296">
        <v>33.47</v>
      </c>
      <c r="AG46" s="314">
        <v>34.739999999999995</v>
      </c>
      <c r="AH46" s="314">
        <v>33.049999999999997</v>
      </c>
      <c r="AI46" s="314">
        <v>32.23754098360655</v>
      </c>
      <c r="AJ46" s="341">
        <f t="shared" si="10"/>
        <v>-2.4582723642766924</v>
      </c>
      <c r="AK46" s="342">
        <f t="shared" si="11"/>
        <v>-5.4028576323572057</v>
      </c>
      <c r="AR46" s="176" t="s">
        <v>497</v>
      </c>
      <c r="AS46" s="181">
        <v>57</v>
      </c>
    </row>
    <row r="47" spans="1:58" ht="18" customHeight="1" thickBot="1">
      <c r="A47" s="340" t="s">
        <v>9</v>
      </c>
      <c r="B47" s="340" t="s">
        <v>38</v>
      </c>
      <c r="C47" s="296">
        <v>503.64</v>
      </c>
      <c r="D47" s="296">
        <v>503.98</v>
      </c>
      <c r="E47" s="296">
        <v>534.54</v>
      </c>
      <c r="F47" s="296">
        <v>484.61</v>
      </c>
      <c r="G47" s="296">
        <v>472.45</v>
      </c>
      <c r="H47" s="296">
        <v>508.49</v>
      </c>
      <c r="I47" s="296">
        <v>564.6</v>
      </c>
      <c r="J47" s="296">
        <v>592.19000000000005</v>
      </c>
      <c r="K47" s="296">
        <v>650.73</v>
      </c>
      <c r="L47" s="296">
        <v>677.58</v>
      </c>
      <c r="M47" s="296">
        <v>631.78</v>
      </c>
      <c r="N47" s="296">
        <v>642.03</v>
      </c>
      <c r="O47" s="296">
        <v>676.08</v>
      </c>
      <c r="P47" s="296">
        <v>703.45</v>
      </c>
      <c r="Q47" s="296">
        <v>713.89</v>
      </c>
      <c r="R47" s="296">
        <v>715.33</v>
      </c>
      <c r="S47" s="296">
        <v>670.41</v>
      </c>
      <c r="T47" s="296">
        <v>643.16999999999996</v>
      </c>
      <c r="U47" s="296">
        <v>658.33</v>
      </c>
      <c r="V47" s="296">
        <v>598.42999999999995</v>
      </c>
      <c r="W47" s="296">
        <v>606.59</v>
      </c>
      <c r="X47" s="296">
        <v>604.11</v>
      </c>
      <c r="Y47" s="296">
        <v>591.38</v>
      </c>
      <c r="Z47" s="296">
        <v>580.84</v>
      </c>
      <c r="AA47" s="296">
        <v>578.6</v>
      </c>
      <c r="AB47" s="296">
        <v>626.1</v>
      </c>
      <c r="AC47" s="296">
        <v>637.01</v>
      </c>
      <c r="AD47" s="296">
        <v>643.86</v>
      </c>
      <c r="AE47" s="296">
        <v>669.01</v>
      </c>
      <c r="AF47" s="296">
        <v>695.17</v>
      </c>
      <c r="AG47" s="314">
        <v>677.74</v>
      </c>
      <c r="AH47" s="314">
        <v>717.88</v>
      </c>
      <c r="AI47" s="314">
        <v>733.91</v>
      </c>
      <c r="AJ47" s="341">
        <f t="shared" si="10"/>
        <v>2.2329637265281033</v>
      </c>
      <c r="AK47" s="342">
        <f t="shared" si="11"/>
        <v>2.1827572353391833</v>
      </c>
      <c r="AR47" s="176" t="s">
        <v>498</v>
      </c>
      <c r="AS47" s="181">
        <v>58</v>
      </c>
    </row>
    <row r="48" spans="1:58" ht="18" customHeight="1" thickBot="1">
      <c r="A48" s="340" t="s">
        <v>10</v>
      </c>
      <c r="B48" s="340" t="s">
        <v>39</v>
      </c>
      <c r="C48" s="296">
        <v>1750.09</v>
      </c>
      <c r="D48" s="296">
        <v>1860.17</v>
      </c>
      <c r="E48" s="296">
        <v>1876.79</v>
      </c>
      <c r="F48" s="296">
        <v>1703.82</v>
      </c>
      <c r="G48" s="296">
        <v>1626.82</v>
      </c>
      <c r="H48" s="296">
        <v>1683.31</v>
      </c>
      <c r="I48" s="296">
        <v>1735.36</v>
      </c>
      <c r="J48" s="296">
        <v>1718.07</v>
      </c>
      <c r="K48" s="296">
        <v>1630</v>
      </c>
      <c r="L48" s="296">
        <v>1609.22</v>
      </c>
      <c r="M48" s="296">
        <v>1527.54</v>
      </c>
      <c r="N48" s="296">
        <v>1565.67</v>
      </c>
      <c r="O48" s="296">
        <v>1639.85</v>
      </c>
      <c r="P48" s="296">
        <v>1632.06</v>
      </c>
      <c r="Q48" s="296">
        <v>1580.03</v>
      </c>
      <c r="R48" s="296">
        <v>1554.42</v>
      </c>
      <c r="S48" s="296">
        <v>1509.52</v>
      </c>
      <c r="T48" s="296">
        <v>1531.82</v>
      </c>
      <c r="U48" s="296">
        <v>1518.22</v>
      </c>
      <c r="V48" s="296">
        <v>1490.16</v>
      </c>
      <c r="W48" s="296">
        <v>1519.25</v>
      </c>
      <c r="X48" s="296">
        <v>1557.07</v>
      </c>
      <c r="Y48" s="296">
        <v>1477.69</v>
      </c>
      <c r="Z48" s="296">
        <v>1404.49</v>
      </c>
      <c r="AA48" s="296">
        <v>1419.16</v>
      </c>
      <c r="AB48" s="296">
        <v>1452.77</v>
      </c>
      <c r="AC48" s="296">
        <v>1464.15</v>
      </c>
      <c r="AD48" s="296">
        <v>1442.18</v>
      </c>
      <c r="AE48" s="296">
        <v>1460</v>
      </c>
      <c r="AF48" s="296">
        <v>1428.46</v>
      </c>
      <c r="AG48" s="354">
        <v>1434.59</v>
      </c>
      <c r="AH48" s="354">
        <v>1424.32</v>
      </c>
      <c r="AI48" s="354">
        <v>1361.31</v>
      </c>
      <c r="AJ48" s="341">
        <f t="shared" si="10"/>
        <v>-4.4238654235003398</v>
      </c>
      <c r="AK48" s="342">
        <f t="shared" si="11"/>
        <v>-0.81697037101388092</v>
      </c>
      <c r="AR48" s="176" t="s">
        <v>499</v>
      </c>
      <c r="AS48" s="181">
        <v>59</v>
      </c>
    </row>
    <row r="49" spans="1:47" ht="18" customHeight="1" thickBot="1">
      <c r="A49" s="340" t="s">
        <v>11</v>
      </c>
      <c r="B49" s="340" t="s">
        <v>40</v>
      </c>
      <c r="C49" s="314">
        <v>65.559146163114121</v>
      </c>
      <c r="D49" s="314">
        <v>65.559146163114121</v>
      </c>
      <c r="E49" s="314">
        <v>68.014240716563123</v>
      </c>
      <c r="F49" s="314">
        <v>68.666056229543059</v>
      </c>
      <c r="G49" s="314">
        <v>65.421696680658613</v>
      </c>
      <c r="H49" s="314">
        <v>61.059888683075393</v>
      </c>
      <c r="I49" s="314">
        <v>59.167815175295885</v>
      </c>
      <c r="J49" s="314">
        <v>57.650699717432964</v>
      </c>
      <c r="K49" s="314">
        <v>57.930971538986142</v>
      </c>
      <c r="L49" s="314">
        <v>56.220153456554584</v>
      </c>
      <c r="M49" s="296">
        <v>55.31</v>
      </c>
      <c r="N49" s="296">
        <v>52.89</v>
      </c>
      <c r="O49" s="296">
        <v>54.12</v>
      </c>
      <c r="P49" s="296">
        <v>48.98</v>
      </c>
      <c r="Q49" s="296">
        <v>50.94</v>
      </c>
      <c r="R49" s="296">
        <v>53.79</v>
      </c>
      <c r="S49" s="296">
        <v>59.39</v>
      </c>
      <c r="T49" s="296">
        <v>54.76</v>
      </c>
      <c r="U49" s="296">
        <v>58.1</v>
      </c>
      <c r="V49" s="296">
        <v>57.515999999999998</v>
      </c>
      <c r="W49" s="296">
        <v>62.9</v>
      </c>
      <c r="X49" s="296">
        <v>57.489999999999995</v>
      </c>
      <c r="Y49" s="296">
        <v>47.15</v>
      </c>
      <c r="Z49" s="296">
        <v>47.27</v>
      </c>
      <c r="AA49" s="296">
        <v>44.42</v>
      </c>
      <c r="AB49" s="296">
        <v>42.26</v>
      </c>
      <c r="AC49" s="296">
        <v>44.43</v>
      </c>
      <c r="AD49" s="296">
        <v>42.2</v>
      </c>
      <c r="AE49" s="296">
        <v>43.78</v>
      </c>
      <c r="AF49" s="296">
        <v>45.43</v>
      </c>
      <c r="AG49" s="314">
        <v>43.37</v>
      </c>
      <c r="AH49" s="314">
        <v>43.18</v>
      </c>
      <c r="AI49" s="314">
        <v>41.23</v>
      </c>
      <c r="AJ49" s="341">
        <f t="shared" si="10"/>
        <v>-4.5159796201945435</v>
      </c>
      <c r="AK49" s="342">
        <f t="shared" si="11"/>
        <v>-1.3327182339366472</v>
      </c>
      <c r="AR49" s="176" t="s">
        <v>500</v>
      </c>
      <c r="AS49" s="181">
        <v>60</v>
      </c>
    </row>
    <row r="50" spans="1:47" ht="18" customHeight="1" thickBot="1">
      <c r="A50" s="340" t="s">
        <v>12</v>
      </c>
      <c r="B50" s="340" t="s">
        <v>41</v>
      </c>
      <c r="C50" s="296">
        <v>1165.3499999999999</v>
      </c>
      <c r="D50" s="296">
        <v>1181.5999999999999</v>
      </c>
      <c r="E50" s="296">
        <v>1217.6500000000001</v>
      </c>
      <c r="F50" s="296">
        <v>1187.54</v>
      </c>
      <c r="G50" s="296">
        <v>1172.93</v>
      </c>
      <c r="H50" s="296">
        <v>1181.0899999999999</v>
      </c>
      <c r="I50" s="296">
        <v>1181.97</v>
      </c>
      <c r="J50" s="296">
        <v>1160.3599999999999</v>
      </c>
      <c r="K50" s="296">
        <v>1113.2</v>
      </c>
      <c r="L50" s="296">
        <v>1164.43</v>
      </c>
      <c r="M50" s="296">
        <v>1154.1199999999999</v>
      </c>
      <c r="N50" s="296">
        <v>1133.04</v>
      </c>
      <c r="O50" s="296">
        <v>1133.8</v>
      </c>
      <c r="P50" s="296">
        <v>1127.82</v>
      </c>
      <c r="Q50" s="296">
        <v>1151.3599999999999</v>
      </c>
      <c r="R50" s="296">
        <v>1114.1500000000001</v>
      </c>
      <c r="S50" s="296">
        <v>1110.6300000000001</v>
      </c>
      <c r="T50" s="296">
        <v>1126.6500000000001</v>
      </c>
      <c r="U50" s="296">
        <v>1059.24</v>
      </c>
      <c r="V50" s="296">
        <v>1055.01</v>
      </c>
      <c r="W50" s="296">
        <v>1075.4100000000001</v>
      </c>
      <c r="X50" s="296">
        <v>1009.21</v>
      </c>
      <c r="Y50" s="296">
        <v>981.12</v>
      </c>
      <c r="Z50" s="296">
        <v>855.32</v>
      </c>
      <c r="AA50" s="296">
        <v>813.4</v>
      </c>
      <c r="AB50" s="296">
        <v>788.28</v>
      </c>
      <c r="AC50" s="296">
        <v>809.66</v>
      </c>
      <c r="AD50" s="296">
        <v>756.42</v>
      </c>
      <c r="AE50" s="296">
        <v>809.22</v>
      </c>
      <c r="AF50" s="296">
        <v>779.82</v>
      </c>
      <c r="AG50" s="296">
        <v>732.28</v>
      </c>
      <c r="AH50" s="296">
        <v>747.89</v>
      </c>
      <c r="AI50" s="296">
        <v>747.21</v>
      </c>
      <c r="AJ50" s="341">
        <f t="shared" si="10"/>
        <v>-9.0922461859355153E-2</v>
      </c>
      <c r="AK50" s="342">
        <f t="shared" si="11"/>
        <v>-2.6867326118321877</v>
      </c>
      <c r="AR50" s="176" t="s">
        <v>501</v>
      </c>
      <c r="AS50" s="181">
        <v>61</v>
      </c>
    </row>
    <row r="51" spans="1:47" ht="18" customHeight="1" thickBot="1">
      <c r="A51" s="340" t="s">
        <v>13</v>
      </c>
      <c r="B51" s="340" t="s">
        <v>42</v>
      </c>
      <c r="C51" s="314">
        <v>4.0060229874206428</v>
      </c>
      <c r="D51" s="314">
        <v>4.2252106393523885</v>
      </c>
      <c r="E51" s="314">
        <v>4.457237261334404</v>
      </c>
      <c r="F51" s="314">
        <v>4.6572797432205997</v>
      </c>
      <c r="G51" s="314">
        <v>4.2168841896580211</v>
      </c>
      <c r="H51" s="314">
        <v>4.0002832125746384</v>
      </c>
      <c r="I51" s="314">
        <v>3.6983786080101959</v>
      </c>
      <c r="J51" s="314">
        <v>4.1739491633428525</v>
      </c>
      <c r="K51" s="314">
        <v>3.8898491893040053</v>
      </c>
      <c r="L51" s="314">
        <v>3.7172972079960354</v>
      </c>
      <c r="M51" s="314">
        <v>3.8390974959288195</v>
      </c>
      <c r="N51" s="314">
        <v>3.8420429067050579</v>
      </c>
      <c r="O51" s="314">
        <v>4.0639116376767133</v>
      </c>
      <c r="P51" s="296">
        <v>4</v>
      </c>
      <c r="Q51" s="296">
        <v>3.8</v>
      </c>
      <c r="R51" s="296">
        <v>4.18</v>
      </c>
      <c r="S51" s="296">
        <v>4</v>
      </c>
      <c r="T51" s="296">
        <v>3.92</v>
      </c>
      <c r="U51" s="296">
        <v>4.25</v>
      </c>
      <c r="V51" s="296">
        <v>4.45</v>
      </c>
      <c r="W51" s="296">
        <v>4.4800000000000004</v>
      </c>
      <c r="X51" s="296">
        <v>4.82</v>
      </c>
      <c r="Y51" s="296">
        <v>5.31</v>
      </c>
      <c r="Z51" s="296">
        <v>4.57</v>
      </c>
      <c r="AA51" s="296">
        <v>4.5999999999999996</v>
      </c>
      <c r="AB51" s="296">
        <v>5.74</v>
      </c>
      <c r="AC51" s="296">
        <v>7.04</v>
      </c>
      <c r="AD51" s="296">
        <v>8.31</v>
      </c>
      <c r="AE51" s="296">
        <v>5.28</v>
      </c>
      <c r="AF51" s="296">
        <v>5.61</v>
      </c>
      <c r="AG51" s="296">
        <v>4.6399999999999997</v>
      </c>
      <c r="AH51" s="296">
        <v>5.91</v>
      </c>
      <c r="AI51" s="296">
        <v>5.49</v>
      </c>
      <c r="AJ51" s="341">
        <f t="shared" si="10"/>
        <v>-7.1065989847715727</v>
      </c>
      <c r="AK51" s="342">
        <f t="shared" si="11"/>
        <v>0.33392047910445477</v>
      </c>
      <c r="AR51" s="176" t="s">
        <v>502</v>
      </c>
      <c r="AS51" s="181">
        <v>62</v>
      </c>
    </row>
    <row r="52" spans="1:47" ht="18" customHeight="1" thickBot="1">
      <c r="A52" s="340" t="s">
        <v>14</v>
      </c>
      <c r="B52" s="340" t="s">
        <v>43</v>
      </c>
      <c r="C52" s="314">
        <v>38.412923460837447</v>
      </c>
      <c r="D52" s="314">
        <v>38.412923460837447</v>
      </c>
      <c r="E52" s="314">
        <v>38.412923460837447</v>
      </c>
      <c r="F52" s="314">
        <v>31.525376457204377</v>
      </c>
      <c r="G52" s="314">
        <v>27.661320383123961</v>
      </c>
      <c r="H52" s="314">
        <v>25.018434476262712</v>
      </c>
      <c r="I52" s="314">
        <v>24.798248296615256</v>
      </c>
      <c r="J52" s="314">
        <v>26.101750480128203</v>
      </c>
      <c r="K52" s="314">
        <v>25.49932109261276</v>
      </c>
      <c r="L52" s="314">
        <v>24.079560606245956</v>
      </c>
      <c r="M52" s="314">
        <v>24.202864866848532</v>
      </c>
      <c r="N52" s="314">
        <v>22.961014813636869</v>
      </c>
      <c r="O52" s="314">
        <v>23.982678687201069</v>
      </c>
      <c r="P52" s="296">
        <v>23.187806578673747</v>
      </c>
      <c r="Q52" s="296">
        <v>21.6</v>
      </c>
      <c r="R52" s="296">
        <v>20.440000000000001</v>
      </c>
      <c r="S52" s="296">
        <v>20.68</v>
      </c>
      <c r="T52" s="296">
        <v>22.76</v>
      </c>
      <c r="U52" s="296">
        <v>21.45</v>
      </c>
      <c r="V52" s="296">
        <v>20.919999999999998</v>
      </c>
      <c r="W52" s="296">
        <v>18.87</v>
      </c>
      <c r="X52" s="296">
        <v>18.48</v>
      </c>
      <c r="Y52" s="296">
        <v>17.57</v>
      </c>
      <c r="Z52" s="296">
        <v>17.009999999999998</v>
      </c>
      <c r="AA52" s="296">
        <v>18.12</v>
      </c>
      <c r="AB52" s="296">
        <v>18.77</v>
      </c>
      <c r="AC52" s="296">
        <v>19.47</v>
      </c>
      <c r="AD52" s="296">
        <v>18.45</v>
      </c>
      <c r="AE52" s="296">
        <v>17.48</v>
      </c>
      <c r="AF52" s="314">
        <v>16.37</v>
      </c>
      <c r="AG52" s="314">
        <v>16.029999999999998</v>
      </c>
      <c r="AH52" s="314">
        <v>17.04</v>
      </c>
      <c r="AI52" s="314">
        <v>16.03</v>
      </c>
      <c r="AJ52" s="341">
        <f t="shared" si="10"/>
        <v>-5.9272300469483508</v>
      </c>
      <c r="AK52" s="342">
        <f t="shared" si="11"/>
        <v>-0.91311490865444433</v>
      </c>
      <c r="AR52" s="176" t="s">
        <v>503</v>
      </c>
      <c r="AS52" s="181">
        <v>63</v>
      </c>
    </row>
    <row r="53" spans="1:47" ht="18" customHeight="1" thickBot="1">
      <c r="A53" s="340" t="s">
        <v>15</v>
      </c>
      <c r="B53" s="340" t="s">
        <v>44</v>
      </c>
      <c r="C53" s="314">
        <v>79.188000000000002</v>
      </c>
      <c r="D53" s="314">
        <v>79.188000000000002</v>
      </c>
      <c r="E53" s="314">
        <v>79.188000000000002</v>
      </c>
      <c r="F53" s="314">
        <v>75.825000000000003</v>
      </c>
      <c r="G53" s="314">
        <v>72.667000000000002</v>
      </c>
      <c r="H53" s="314">
        <v>70.864999999999995</v>
      </c>
      <c r="I53" s="314">
        <v>72.262</v>
      </c>
      <c r="J53" s="314">
        <v>70.989000000000004</v>
      </c>
      <c r="K53" s="314">
        <v>72.427000000000007</v>
      </c>
      <c r="L53" s="314">
        <v>73.134</v>
      </c>
      <c r="M53" s="314">
        <v>66.605000000000004</v>
      </c>
      <c r="N53" s="314">
        <v>63.3</v>
      </c>
      <c r="O53" s="314">
        <v>59.9</v>
      </c>
      <c r="P53" s="314">
        <v>62</v>
      </c>
      <c r="Q53" s="296">
        <v>47.64</v>
      </c>
      <c r="R53" s="296">
        <v>52.89</v>
      </c>
      <c r="S53" s="296">
        <v>47.32</v>
      </c>
      <c r="T53" s="296">
        <v>55.98</v>
      </c>
      <c r="U53" s="296">
        <v>47.54</v>
      </c>
      <c r="V53" s="296">
        <v>45.12</v>
      </c>
      <c r="W53" s="296">
        <v>43.72</v>
      </c>
      <c r="X53" s="296">
        <v>41.98</v>
      </c>
      <c r="Y53" s="296">
        <v>40.900000000000006</v>
      </c>
      <c r="Z53" s="296">
        <v>37.71</v>
      </c>
      <c r="AA53" s="296">
        <v>40.25</v>
      </c>
      <c r="AB53" s="296">
        <v>45.1</v>
      </c>
      <c r="AC53" s="296">
        <v>43.32</v>
      </c>
      <c r="AD53" s="296">
        <v>41.92</v>
      </c>
      <c r="AE53" s="296">
        <v>41.669999999999995</v>
      </c>
      <c r="AF53" s="314">
        <v>44.180000000000007</v>
      </c>
      <c r="AG53" s="314">
        <v>43.41</v>
      </c>
      <c r="AH53" s="314">
        <v>45.54</v>
      </c>
      <c r="AI53" s="314">
        <v>44.139999999999993</v>
      </c>
      <c r="AJ53" s="341">
        <f t="shared" si="10"/>
        <v>-3.074220465524824</v>
      </c>
      <c r="AK53" s="342">
        <f t="shared" si="11"/>
        <v>0.76527676622697438</v>
      </c>
      <c r="AR53" s="176" t="s">
        <v>504</v>
      </c>
      <c r="AS53" s="181">
        <v>64</v>
      </c>
    </row>
    <row r="54" spans="1:47" ht="18" customHeight="1" thickBot="1">
      <c r="A54" s="340" t="s">
        <v>16</v>
      </c>
      <c r="B54" s="340" t="s">
        <v>45</v>
      </c>
      <c r="C54" s="296">
        <v>7.1</v>
      </c>
      <c r="D54" s="296">
        <v>7.75</v>
      </c>
      <c r="E54" s="296">
        <v>7.45</v>
      </c>
      <c r="F54" s="296">
        <v>6.73</v>
      </c>
      <c r="G54" s="296">
        <v>6.57</v>
      </c>
      <c r="H54" s="296">
        <v>7.34</v>
      </c>
      <c r="I54" s="296">
        <v>8.1300000000000008</v>
      </c>
      <c r="J54" s="296">
        <v>8.15</v>
      </c>
      <c r="K54" s="296">
        <v>7.7</v>
      </c>
      <c r="L54" s="296">
        <v>8.6199999999999992</v>
      </c>
      <c r="M54" s="296">
        <v>8.17</v>
      </c>
      <c r="N54" s="296">
        <v>11.26</v>
      </c>
      <c r="O54" s="296">
        <v>10.74</v>
      </c>
      <c r="P54" s="296">
        <v>10.93</v>
      </c>
      <c r="Q54" s="296">
        <v>10.7</v>
      </c>
      <c r="R54" s="296">
        <v>9.93</v>
      </c>
      <c r="S54" s="296">
        <v>9.33</v>
      </c>
      <c r="T54" s="296">
        <v>9.2100000000000009</v>
      </c>
      <c r="U54" s="296">
        <v>9.84</v>
      </c>
      <c r="V54" s="296">
        <v>9.09</v>
      </c>
      <c r="W54" s="296">
        <v>9.740000000000002</v>
      </c>
      <c r="X54" s="296">
        <v>9.0100000000000016</v>
      </c>
      <c r="Y54" s="296">
        <v>8.5900000000000016</v>
      </c>
      <c r="Z54" s="296">
        <v>8.0599999999999987</v>
      </c>
      <c r="AA54" s="296">
        <v>8.59</v>
      </c>
      <c r="AB54" s="296">
        <v>9.19</v>
      </c>
      <c r="AC54" s="296">
        <v>9.52</v>
      </c>
      <c r="AD54" s="296">
        <v>9.629999999999999</v>
      </c>
      <c r="AE54" s="296">
        <v>9.9599999999999991</v>
      </c>
      <c r="AF54" s="296">
        <v>10.25</v>
      </c>
      <c r="AG54" s="296">
        <v>10.34</v>
      </c>
      <c r="AH54" s="296">
        <v>10.59</v>
      </c>
      <c r="AI54" s="296">
        <v>9.82</v>
      </c>
      <c r="AJ54" s="341">
        <f t="shared" si="10"/>
        <v>-7.2710103871576948</v>
      </c>
      <c r="AK54" s="342">
        <f t="shared" si="11"/>
        <v>1.3472181557205198</v>
      </c>
      <c r="AR54" s="176" t="s">
        <v>505</v>
      </c>
      <c r="AS54" s="181">
        <v>65</v>
      </c>
    </row>
    <row r="55" spans="1:47" ht="18" customHeight="1" thickBot="1">
      <c r="A55" s="340" t="s">
        <v>17</v>
      </c>
      <c r="B55" s="340" t="s">
        <v>46</v>
      </c>
      <c r="C55" s="314">
        <v>111.39027299216272</v>
      </c>
      <c r="D55" s="314">
        <v>119.3306342554565</v>
      </c>
      <c r="E55" s="314">
        <v>117.47717315566888</v>
      </c>
      <c r="F55" s="314">
        <v>108.65116791858495</v>
      </c>
      <c r="G55" s="314">
        <v>101.95657741700995</v>
      </c>
      <c r="H55" s="314">
        <v>74.335104191906964</v>
      </c>
      <c r="I55" s="314">
        <v>61.738735158710931</v>
      </c>
      <c r="J55" s="314">
        <v>52.967504240368314</v>
      </c>
      <c r="K55" s="314">
        <v>45.468125757208632</v>
      </c>
      <c r="L55" s="314">
        <v>46.227404894596567</v>
      </c>
      <c r="M55" s="314">
        <v>52.069303368063977</v>
      </c>
      <c r="N55" s="314">
        <v>36.84539738308699</v>
      </c>
      <c r="O55" s="314">
        <v>33.913669735885634</v>
      </c>
      <c r="P55" s="296">
        <v>39.54</v>
      </c>
      <c r="Q55" s="296">
        <v>37.85</v>
      </c>
      <c r="R55" s="296">
        <v>32.450000000000003</v>
      </c>
      <c r="S55" s="296">
        <v>33.549999999999997</v>
      </c>
      <c r="T55" s="296">
        <v>34.520000000000003</v>
      </c>
      <c r="U55" s="296">
        <v>32.369999999999997</v>
      </c>
      <c r="V55" s="296">
        <v>31.979999999999997</v>
      </c>
      <c r="W55" s="296">
        <v>27.61</v>
      </c>
      <c r="X55" s="296">
        <v>26.439999999999998</v>
      </c>
      <c r="Y55" s="296">
        <v>25.41</v>
      </c>
      <c r="Z55" s="296">
        <v>23.47</v>
      </c>
      <c r="AA55" s="296">
        <v>24.080000000000002</v>
      </c>
      <c r="AB55" s="296">
        <v>27.32</v>
      </c>
      <c r="AC55" s="296">
        <v>28.95</v>
      </c>
      <c r="AD55" s="296">
        <v>28.17</v>
      </c>
      <c r="AE55" s="296">
        <v>30.18</v>
      </c>
      <c r="AF55" s="296">
        <v>30.82</v>
      </c>
      <c r="AG55" s="296">
        <v>29.15</v>
      </c>
      <c r="AH55" s="296">
        <v>30.08</v>
      </c>
      <c r="AI55" s="296">
        <v>26.83</v>
      </c>
      <c r="AJ55" s="341">
        <f t="shared" si="10"/>
        <v>-10.804521276595747</v>
      </c>
      <c r="AK55" s="342">
        <f t="shared" si="11"/>
        <v>0.54525983079662943</v>
      </c>
      <c r="AR55" s="176" t="s">
        <v>506</v>
      </c>
      <c r="AS55" s="181">
        <v>66</v>
      </c>
    </row>
    <row r="56" spans="1:47" ht="18" customHeight="1" thickBot="1">
      <c r="A56" s="340" t="s">
        <v>18</v>
      </c>
      <c r="B56" s="340" t="s">
        <v>47</v>
      </c>
      <c r="C56" s="314">
        <v>1.1550667823070253</v>
      </c>
      <c r="D56" s="314">
        <v>1.375715524718127</v>
      </c>
      <c r="E56" s="314">
        <v>1.4798959236773637</v>
      </c>
      <c r="F56" s="314">
        <v>1.5079444926279273</v>
      </c>
      <c r="G56" s="314">
        <v>1.4056339982653947</v>
      </c>
      <c r="H56" s="314">
        <v>1.1895264527320035</v>
      </c>
      <c r="I56" s="314">
        <v>1.2750078057241978</v>
      </c>
      <c r="J56" s="314">
        <v>1.4278057241977451</v>
      </c>
      <c r="K56" s="314">
        <v>1.516225498699046</v>
      </c>
      <c r="L56" s="314">
        <v>1.5854119687771033</v>
      </c>
      <c r="M56" s="314">
        <v>1.7197779705117087</v>
      </c>
      <c r="N56" s="296">
        <v>1.54</v>
      </c>
      <c r="O56" s="296">
        <v>1.64</v>
      </c>
      <c r="P56" s="296">
        <v>1.41</v>
      </c>
      <c r="Q56" s="296">
        <v>1.29</v>
      </c>
      <c r="R56" s="296">
        <v>1.39</v>
      </c>
      <c r="S56" s="296">
        <v>1.4</v>
      </c>
      <c r="T56" s="296">
        <v>1.47</v>
      </c>
      <c r="U56" s="296">
        <v>1.48</v>
      </c>
      <c r="V56" s="296">
        <v>1.54</v>
      </c>
      <c r="W56" s="296">
        <v>1.42</v>
      </c>
      <c r="X56" s="296">
        <v>1.1200000000000001</v>
      </c>
      <c r="Y56" s="296">
        <v>1.1100000000000001</v>
      </c>
      <c r="Z56" s="296">
        <v>1.1299999999999999</v>
      </c>
      <c r="AA56" s="296">
        <v>1.1299999999999999</v>
      </c>
      <c r="AB56" s="296">
        <v>1.03</v>
      </c>
      <c r="AC56" s="296">
        <v>1.1499999999999999</v>
      </c>
      <c r="AD56" s="296">
        <v>1.1200000000000001</v>
      </c>
      <c r="AE56" s="314">
        <v>1.07</v>
      </c>
      <c r="AF56" s="314">
        <v>1.03</v>
      </c>
      <c r="AG56" s="314">
        <v>1.1399999999999999</v>
      </c>
      <c r="AH56" s="314">
        <v>1.05</v>
      </c>
      <c r="AI56" s="314">
        <v>1.04</v>
      </c>
      <c r="AJ56" s="341">
        <f t="shared" si="10"/>
        <v>-0.952380952380949</v>
      </c>
      <c r="AK56" s="342">
        <f t="shared" si="11"/>
        <v>-0.64927605644802266</v>
      </c>
      <c r="AR56" s="176" t="s">
        <v>507</v>
      </c>
      <c r="AS56" s="181">
        <v>67</v>
      </c>
    </row>
    <row r="57" spans="1:47" ht="18" customHeight="1" thickBot="1">
      <c r="A57" s="340" t="s">
        <v>19</v>
      </c>
      <c r="B57" s="340" t="s">
        <v>48</v>
      </c>
      <c r="C57" s="296">
        <v>520.51</v>
      </c>
      <c r="D57" s="296">
        <v>622.86</v>
      </c>
      <c r="E57" s="296">
        <v>634.72</v>
      </c>
      <c r="F57" s="296">
        <v>611.26</v>
      </c>
      <c r="G57" s="296">
        <v>603.87</v>
      </c>
      <c r="H57" s="296">
        <v>580.03</v>
      </c>
      <c r="I57" s="296">
        <v>580.11</v>
      </c>
      <c r="J57" s="296">
        <v>564.67999999999995</v>
      </c>
      <c r="K57" s="296">
        <v>534.04</v>
      </c>
      <c r="L57" s="296">
        <v>507.64</v>
      </c>
      <c r="M57" s="296">
        <v>470.63</v>
      </c>
      <c r="N57" s="296">
        <v>371.93</v>
      </c>
      <c r="O57" s="296">
        <v>383.95</v>
      </c>
      <c r="P57" s="296">
        <v>364.81</v>
      </c>
      <c r="Q57" s="296">
        <v>381.47</v>
      </c>
      <c r="R57" s="296">
        <v>396.01</v>
      </c>
      <c r="S57" s="296">
        <v>383.65</v>
      </c>
      <c r="T57" s="296">
        <v>385.57</v>
      </c>
      <c r="U57" s="296">
        <v>378.38</v>
      </c>
      <c r="V57" s="296">
        <v>401.75</v>
      </c>
      <c r="W57" s="296">
        <v>388.61</v>
      </c>
      <c r="X57" s="296">
        <v>381.56</v>
      </c>
      <c r="Y57" s="296">
        <v>373.44</v>
      </c>
      <c r="Z57" s="296">
        <v>379.1</v>
      </c>
      <c r="AA57" s="296">
        <v>376.18</v>
      </c>
      <c r="AB57" s="296">
        <v>382.52</v>
      </c>
      <c r="AC57" s="296">
        <v>416.06</v>
      </c>
      <c r="AD57" s="296">
        <v>438.87</v>
      </c>
      <c r="AE57" s="296">
        <v>459.21</v>
      </c>
      <c r="AF57" s="296">
        <v>424.3</v>
      </c>
      <c r="AG57" s="296">
        <v>432.84</v>
      </c>
      <c r="AH57" s="296">
        <v>429.64</v>
      </c>
      <c r="AI57" s="296">
        <v>421.51</v>
      </c>
      <c r="AJ57" s="341">
        <f t="shared" si="10"/>
        <v>-1.892281910436644</v>
      </c>
      <c r="AK57" s="342">
        <f t="shared" si="11"/>
        <v>1.2182221356715317</v>
      </c>
      <c r="AR57" s="176" t="s">
        <v>508</v>
      </c>
      <c r="AS57" s="181">
        <v>68</v>
      </c>
    </row>
    <row r="58" spans="1:47" ht="18" customHeight="1" thickBot="1">
      <c r="A58" s="340" t="s">
        <v>20</v>
      </c>
      <c r="B58" s="340" t="s">
        <v>49</v>
      </c>
      <c r="C58" s="314">
        <v>213.65578052229517</v>
      </c>
      <c r="D58" s="314">
        <v>213.78665695753088</v>
      </c>
      <c r="E58" s="314">
        <v>212.0213294086906</v>
      </c>
      <c r="F58" s="314">
        <v>193.56098256966754</v>
      </c>
      <c r="G58" s="314">
        <v>192.37331652807453</v>
      </c>
      <c r="H58" s="296">
        <v>195.74</v>
      </c>
      <c r="I58" s="296">
        <v>222.21</v>
      </c>
      <c r="J58" s="296">
        <v>206.04</v>
      </c>
      <c r="K58" s="296">
        <v>197.83</v>
      </c>
      <c r="L58" s="296">
        <v>203.23</v>
      </c>
      <c r="M58" s="296">
        <v>203.52</v>
      </c>
      <c r="N58" s="296">
        <v>215.3</v>
      </c>
      <c r="O58" s="296">
        <v>211.86</v>
      </c>
      <c r="P58" s="296">
        <v>208.11</v>
      </c>
      <c r="Q58" s="296">
        <v>206.29</v>
      </c>
      <c r="R58" s="296">
        <v>203.76</v>
      </c>
      <c r="S58" s="296">
        <v>214.58</v>
      </c>
      <c r="T58" s="296">
        <v>215.57</v>
      </c>
      <c r="U58" s="296">
        <v>221.16</v>
      </c>
      <c r="V58" s="296">
        <v>223.65</v>
      </c>
      <c r="W58" s="296">
        <v>224.79</v>
      </c>
      <c r="X58" s="296">
        <v>220.66</v>
      </c>
      <c r="Y58" s="296">
        <v>221.12</v>
      </c>
      <c r="Z58" s="296">
        <v>227.2</v>
      </c>
      <c r="AA58" s="296">
        <v>221.64</v>
      </c>
      <c r="AB58" s="296">
        <v>228.75</v>
      </c>
      <c r="AC58" s="296">
        <v>227.44</v>
      </c>
      <c r="AD58" s="296">
        <v>226.09</v>
      </c>
      <c r="AE58" s="296">
        <v>233.46</v>
      </c>
      <c r="AF58" s="296">
        <v>229.61</v>
      </c>
      <c r="AG58" s="296">
        <v>218.36</v>
      </c>
      <c r="AH58" s="296">
        <v>213.74</v>
      </c>
      <c r="AI58" s="296">
        <v>210.12</v>
      </c>
      <c r="AJ58" s="341">
        <f t="shared" si="10"/>
        <v>-1.6936464863853251</v>
      </c>
      <c r="AK58" s="342">
        <f t="shared" si="11"/>
        <v>-0.50896779211671017</v>
      </c>
      <c r="AR58" s="176" t="s">
        <v>509</v>
      </c>
      <c r="AS58" s="181">
        <v>69</v>
      </c>
    </row>
    <row r="59" spans="1:47" ht="18" customHeight="1" thickBot="1">
      <c r="A59" s="340" t="s">
        <v>21</v>
      </c>
      <c r="B59" s="340" t="s">
        <v>50</v>
      </c>
      <c r="C59" s="314">
        <v>468.53900033329165</v>
      </c>
      <c r="D59" s="314">
        <v>497.98875791567718</v>
      </c>
      <c r="E59" s="314">
        <v>568.62389076365446</v>
      </c>
      <c r="F59" s="314">
        <v>574.82383972836726</v>
      </c>
      <c r="G59" s="314">
        <v>550.68832411573544</v>
      </c>
      <c r="H59" s="314">
        <v>544.04552165354323</v>
      </c>
      <c r="I59" s="314">
        <v>526.77423525184349</v>
      </c>
      <c r="J59" s="314">
        <v>531.49062499999991</v>
      </c>
      <c r="K59" s="314">
        <v>511.51459999999992</v>
      </c>
      <c r="L59" s="314">
        <v>518.19333124999991</v>
      </c>
      <c r="M59" s="314">
        <v>451.26562499999994</v>
      </c>
      <c r="N59" s="314">
        <v>448.09673749999996</v>
      </c>
      <c r="O59" s="314">
        <v>381.95122499999997</v>
      </c>
      <c r="P59" s="296">
        <v>320.89999999999998</v>
      </c>
      <c r="Q59" s="296">
        <v>298.13</v>
      </c>
      <c r="R59" s="296">
        <v>306.17</v>
      </c>
      <c r="S59" s="296">
        <v>355.33</v>
      </c>
      <c r="T59" s="296">
        <v>364.9</v>
      </c>
      <c r="U59" s="296">
        <v>381.5</v>
      </c>
      <c r="V59" s="314">
        <v>388.86</v>
      </c>
      <c r="W59" s="296">
        <v>390.78000000000003</v>
      </c>
      <c r="X59" s="296">
        <v>390.22999999999996</v>
      </c>
      <c r="Y59" s="296">
        <v>378.1</v>
      </c>
      <c r="Z59" s="296">
        <v>346.52</v>
      </c>
      <c r="AA59" s="296">
        <v>423.76000000000005</v>
      </c>
      <c r="AB59" s="296">
        <v>478.86</v>
      </c>
      <c r="AC59" s="296">
        <v>502.54999999999995</v>
      </c>
      <c r="AD59" s="296">
        <v>558.75</v>
      </c>
      <c r="AE59" s="296">
        <v>564.84</v>
      </c>
      <c r="AF59" s="296">
        <v>560.5</v>
      </c>
      <c r="AG59" s="296">
        <v>559.46</v>
      </c>
      <c r="AH59" s="296">
        <v>555.22</v>
      </c>
      <c r="AI59" s="296">
        <v>540.69000000000005</v>
      </c>
      <c r="AJ59" s="341">
        <f t="shared" si="10"/>
        <v>-2.6169806563164144</v>
      </c>
      <c r="AK59" s="342">
        <f t="shared" si="11"/>
        <v>3.6416136222523487</v>
      </c>
      <c r="AR59" s="176" t="s">
        <v>510</v>
      </c>
      <c r="AS59" s="181">
        <v>70</v>
      </c>
    </row>
    <row r="60" spans="1:47" ht="18" customHeight="1" thickBot="1">
      <c r="A60" s="340" t="s">
        <v>22</v>
      </c>
      <c r="B60" s="340" t="s">
        <v>51</v>
      </c>
      <c r="C60" s="296">
        <v>115.07</v>
      </c>
      <c r="D60" s="296">
        <v>126.01</v>
      </c>
      <c r="E60" s="296">
        <v>123.34</v>
      </c>
      <c r="F60" s="296">
        <v>114.84</v>
      </c>
      <c r="G60" s="296">
        <v>93.93</v>
      </c>
      <c r="H60" s="296">
        <v>103.72</v>
      </c>
      <c r="I60" s="296">
        <v>99.53</v>
      </c>
      <c r="J60" s="296">
        <v>103.86</v>
      </c>
      <c r="K60" s="296">
        <v>89.63</v>
      </c>
      <c r="L60" s="296">
        <v>95.77</v>
      </c>
      <c r="M60" s="296">
        <v>100.4</v>
      </c>
      <c r="N60" s="296">
        <v>94.68</v>
      </c>
      <c r="O60" s="296">
        <v>105.02</v>
      </c>
      <c r="P60" s="296">
        <v>104.66</v>
      </c>
      <c r="Q60" s="296">
        <v>118.52</v>
      </c>
      <c r="R60" s="296">
        <v>118.04</v>
      </c>
      <c r="S60" s="296">
        <v>105.31</v>
      </c>
      <c r="T60" s="296">
        <v>91.25</v>
      </c>
      <c r="U60" s="296">
        <v>108.54</v>
      </c>
      <c r="V60" s="296">
        <v>102.71</v>
      </c>
      <c r="W60" s="296">
        <v>93.66</v>
      </c>
      <c r="X60" s="296">
        <v>96</v>
      </c>
      <c r="Y60" s="296">
        <v>92.99</v>
      </c>
      <c r="Z60" s="296">
        <v>84.09</v>
      </c>
      <c r="AA60" s="296">
        <v>79.84</v>
      </c>
      <c r="AB60" s="296">
        <v>88.62</v>
      </c>
      <c r="AC60" s="296">
        <v>91.1</v>
      </c>
      <c r="AD60" s="296">
        <v>91.09</v>
      </c>
      <c r="AE60" s="296">
        <v>93.79</v>
      </c>
      <c r="AF60" s="296">
        <v>92.03</v>
      </c>
      <c r="AG60" s="296">
        <v>97.78</v>
      </c>
      <c r="AH60" s="296">
        <v>103</v>
      </c>
      <c r="AI60" s="296">
        <v>103.76</v>
      </c>
      <c r="AJ60" s="341">
        <f t="shared" si="10"/>
        <v>0.73786407766991413</v>
      </c>
      <c r="AK60" s="342">
        <f t="shared" si="11"/>
        <v>1.1019126191435413</v>
      </c>
      <c r="AR60" s="176" t="s">
        <v>511</v>
      </c>
      <c r="AS60" s="181">
        <v>71</v>
      </c>
    </row>
    <row r="61" spans="1:47" s="13" customFormat="1" ht="18" customHeight="1" thickBot="1">
      <c r="A61" s="340" t="s">
        <v>23</v>
      </c>
      <c r="B61" s="340" t="s">
        <v>52</v>
      </c>
      <c r="C61" s="314">
        <v>216.38042266757006</v>
      </c>
      <c r="D61" s="314">
        <v>187.83593767073899</v>
      </c>
      <c r="E61" s="314">
        <v>201.42939878051453</v>
      </c>
      <c r="F61" s="314">
        <v>197.65021745306737</v>
      </c>
      <c r="G61" s="314">
        <v>184.86668706427437</v>
      </c>
      <c r="H61" s="314">
        <v>141.7958345171231</v>
      </c>
      <c r="I61" s="314">
        <v>147.38732871473221</v>
      </c>
      <c r="J61" s="314">
        <v>145.31717551412899</v>
      </c>
      <c r="K61" s="314">
        <v>172.75227833992614</v>
      </c>
      <c r="L61" s="314">
        <v>153</v>
      </c>
      <c r="M61" s="314">
        <v>162</v>
      </c>
      <c r="N61" s="314">
        <v>175</v>
      </c>
      <c r="O61" s="314">
        <v>196</v>
      </c>
      <c r="P61" s="314">
        <v>225</v>
      </c>
      <c r="Q61" s="314">
        <v>234.9</v>
      </c>
      <c r="R61" s="314">
        <v>207.1</v>
      </c>
      <c r="S61" s="296">
        <v>194.6</v>
      </c>
      <c r="T61" s="296">
        <v>211.2</v>
      </c>
      <c r="U61" s="296">
        <v>190.4</v>
      </c>
      <c r="V61" s="296">
        <v>159.25</v>
      </c>
      <c r="W61" s="296">
        <v>102.08999999999999</v>
      </c>
      <c r="X61" s="296">
        <v>113.09</v>
      </c>
      <c r="Y61" s="296">
        <v>101.13999999999999</v>
      </c>
      <c r="Z61" s="296">
        <v>98.36</v>
      </c>
      <c r="AA61" s="296">
        <v>95.990000000000009</v>
      </c>
      <c r="AB61" s="296">
        <v>79.050000000000011</v>
      </c>
      <c r="AC61" s="296">
        <v>83.83</v>
      </c>
      <c r="AD61" s="296">
        <v>83.25</v>
      </c>
      <c r="AE61" s="296">
        <v>78.760000000000005</v>
      </c>
      <c r="AF61" s="296">
        <v>73.73</v>
      </c>
      <c r="AG61" s="296">
        <v>87.49</v>
      </c>
      <c r="AH61" s="296">
        <v>82.72</v>
      </c>
      <c r="AI61" s="296">
        <v>82.13</v>
      </c>
      <c r="AJ61" s="341">
        <f t="shared" si="10"/>
        <v>-0.71324951644100576</v>
      </c>
      <c r="AK61" s="342">
        <f t="shared" si="11"/>
        <v>-2.0604989125379336</v>
      </c>
      <c r="AR61" s="176" t="s">
        <v>512</v>
      </c>
      <c r="AS61" s="181">
        <v>72</v>
      </c>
      <c r="AT61" s="187"/>
      <c r="AU61" s="187"/>
    </row>
    <row r="62" spans="1:47" ht="18" customHeight="1" thickBot="1">
      <c r="A62" s="340" t="s">
        <v>24</v>
      </c>
      <c r="B62" s="340" t="s">
        <v>53</v>
      </c>
      <c r="C62" s="314">
        <v>42.415809968479117</v>
      </c>
      <c r="D62" s="314">
        <v>42.415809968479117</v>
      </c>
      <c r="E62" s="314">
        <v>42.415809968479117</v>
      </c>
      <c r="F62" s="314">
        <v>43.246552403467298</v>
      </c>
      <c r="G62" s="314">
        <v>41.612037037037041</v>
      </c>
      <c r="H62" s="314">
        <v>41.067198581560291</v>
      </c>
      <c r="I62" s="314">
        <v>39.498881087470458</v>
      </c>
      <c r="J62" s="314">
        <v>39.507598502758086</v>
      </c>
      <c r="K62" s="314">
        <v>38.458784475965338</v>
      </c>
      <c r="L62" s="314">
        <v>36.415640267927508</v>
      </c>
      <c r="M62" s="296">
        <v>34.57</v>
      </c>
      <c r="N62" s="296">
        <v>39.159999999999997</v>
      </c>
      <c r="O62" s="296">
        <v>40.47</v>
      </c>
      <c r="P62" s="296">
        <v>43.14</v>
      </c>
      <c r="Q62" s="296">
        <v>40.08</v>
      </c>
      <c r="R62" s="296">
        <v>37.380000000000003</v>
      </c>
      <c r="S62" s="296">
        <v>37.909999999999997</v>
      </c>
      <c r="T62" s="296">
        <v>36.200000000000003</v>
      </c>
      <c r="U62" s="296">
        <v>36.94</v>
      </c>
      <c r="V62" s="296">
        <v>35.26</v>
      </c>
      <c r="W62" s="296">
        <v>35.770000000000003</v>
      </c>
      <c r="X62" s="296">
        <v>35.57</v>
      </c>
      <c r="Y62" s="296">
        <v>33.090000000000003</v>
      </c>
      <c r="Z62" s="296">
        <v>32.1</v>
      </c>
      <c r="AA62" s="296">
        <v>31.57</v>
      </c>
      <c r="AB62" s="296">
        <v>33.58</v>
      </c>
      <c r="AC62" s="314">
        <v>35.659999999999997</v>
      </c>
      <c r="AD62" s="314">
        <v>35.79</v>
      </c>
      <c r="AE62" s="296">
        <v>34.869999999999997</v>
      </c>
      <c r="AF62" s="314">
        <v>35.74</v>
      </c>
      <c r="AG62" s="314">
        <v>36.5</v>
      </c>
      <c r="AH62" s="314">
        <v>37.54</v>
      </c>
      <c r="AI62" s="314">
        <v>36.08</v>
      </c>
      <c r="AJ62" s="341">
        <f t="shared" si="10"/>
        <v>-3.8891848694725617</v>
      </c>
      <c r="AK62" s="342">
        <f t="shared" si="11"/>
        <v>0.86882832584398439</v>
      </c>
      <c r="AR62" s="176" t="s">
        <v>513</v>
      </c>
      <c r="AS62" s="181">
        <v>73</v>
      </c>
    </row>
    <row r="63" spans="1:47" ht="18" customHeight="1" thickBot="1">
      <c r="A63" s="340" t="s">
        <v>25</v>
      </c>
      <c r="B63" s="340" t="s">
        <v>54</v>
      </c>
      <c r="C63" s="314">
        <v>32.426495008862766</v>
      </c>
      <c r="D63" s="314">
        <v>32.419178561432972</v>
      </c>
      <c r="E63" s="314">
        <v>32.463077246011757</v>
      </c>
      <c r="F63" s="314">
        <v>32.397229219143583</v>
      </c>
      <c r="G63" s="314">
        <v>32.397229219143583</v>
      </c>
      <c r="H63" s="314">
        <v>32.59477329974812</v>
      </c>
      <c r="I63" s="314">
        <v>34.293652392947116</v>
      </c>
      <c r="J63" s="314">
        <v>34.570214105793461</v>
      </c>
      <c r="K63" s="314">
        <v>33.305931989924439</v>
      </c>
      <c r="L63" s="314">
        <v>31.29098236775819</v>
      </c>
      <c r="M63" s="296">
        <v>31.37</v>
      </c>
      <c r="N63" s="296">
        <v>26.4</v>
      </c>
      <c r="O63" s="296">
        <v>24.73</v>
      </c>
      <c r="P63" s="296">
        <v>28.52</v>
      </c>
      <c r="Q63" s="296">
        <v>25.58</v>
      </c>
      <c r="R63" s="296">
        <v>26.38</v>
      </c>
      <c r="S63" s="296">
        <v>21.41</v>
      </c>
      <c r="T63" s="296">
        <v>22.99</v>
      </c>
      <c r="U63" s="296">
        <v>19.86</v>
      </c>
      <c r="V63" s="296">
        <v>17.669999999999998</v>
      </c>
      <c r="W63" s="296">
        <v>15.620000000000001</v>
      </c>
      <c r="X63" s="296">
        <v>13.179999999999998</v>
      </c>
      <c r="Y63" s="296">
        <v>11.719999999999999</v>
      </c>
      <c r="Z63" s="296">
        <v>11.62</v>
      </c>
      <c r="AA63" s="296">
        <v>10.690000000000001</v>
      </c>
      <c r="AB63" s="296">
        <v>10.26</v>
      </c>
      <c r="AC63" s="296">
        <v>10.54</v>
      </c>
      <c r="AD63" s="296">
        <v>10.43</v>
      </c>
      <c r="AE63" s="296">
        <v>10.669999999999998</v>
      </c>
      <c r="AF63" s="296">
        <v>10.709999999999999</v>
      </c>
      <c r="AG63" s="296">
        <v>10.92</v>
      </c>
      <c r="AH63" s="296">
        <v>11.93</v>
      </c>
      <c r="AI63" s="296">
        <v>10.690000000000001</v>
      </c>
      <c r="AJ63" s="341">
        <f t="shared" si="10"/>
        <v>-10.393964794635357</v>
      </c>
      <c r="AK63" s="342">
        <f t="shared" si="11"/>
        <v>-0.9156626329107298</v>
      </c>
      <c r="AR63" s="176" t="s">
        <v>514</v>
      </c>
      <c r="AS63" s="181">
        <v>74</v>
      </c>
    </row>
    <row r="64" spans="1:47" ht="18" customHeight="1" thickBot="1">
      <c r="A64" s="340" t="s">
        <v>26</v>
      </c>
      <c r="B64" s="340" t="s">
        <v>55</v>
      </c>
      <c r="C64" s="314">
        <v>137.11564065619666</v>
      </c>
      <c r="D64" s="314">
        <v>132.32715606688268</v>
      </c>
      <c r="E64" s="314">
        <v>127.07591876515599</v>
      </c>
      <c r="F64" s="314">
        <v>124.03784660975091</v>
      </c>
      <c r="G64" s="314">
        <v>114.07515698864036</v>
      </c>
      <c r="H64" s="296">
        <v>95.6</v>
      </c>
      <c r="I64" s="296">
        <v>96.05</v>
      </c>
      <c r="J64" s="296">
        <v>98.85</v>
      </c>
      <c r="K64" s="296">
        <v>93.15</v>
      </c>
      <c r="L64" s="296">
        <v>89.86</v>
      </c>
      <c r="M64" s="296">
        <v>90.2</v>
      </c>
      <c r="N64" s="296">
        <v>88.62</v>
      </c>
      <c r="O64" s="296">
        <v>89.54</v>
      </c>
      <c r="P64" s="296">
        <v>93.9</v>
      </c>
      <c r="Q64" s="296">
        <v>91.19</v>
      </c>
      <c r="R64" s="296">
        <v>86.66</v>
      </c>
      <c r="S64" s="296">
        <v>87.05</v>
      </c>
      <c r="T64" s="296">
        <v>88.57</v>
      </c>
      <c r="U64" s="296">
        <v>82.52</v>
      </c>
      <c r="V64" s="296">
        <v>82.05</v>
      </c>
      <c r="W64" s="296">
        <v>83.039999999999992</v>
      </c>
      <c r="X64" s="296">
        <v>83.490000000000009</v>
      </c>
      <c r="Y64" s="296">
        <v>81.190000000000012</v>
      </c>
      <c r="Z64" s="296">
        <v>81.2</v>
      </c>
      <c r="AA64" s="296">
        <v>83.07</v>
      </c>
      <c r="AB64" s="296">
        <v>86.48</v>
      </c>
      <c r="AC64" s="296">
        <v>87.06</v>
      </c>
      <c r="AD64" s="296">
        <v>86.08</v>
      </c>
      <c r="AE64" s="296">
        <v>87.06</v>
      </c>
      <c r="AF64" s="296">
        <v>87.76</v>
      </c>
      <c r="AG64" s="296">
        <v>87.11</v>
      </c>
      <c r="AH64" s="296">
        <v>86.25</v>
      </c>
      <c r="AI64" s="296">
        <v>84.58</v>
      </c>
      <c r="AJ64" s="341">
        <f t="shared" si="10"/>
        <v>-1.9362318840579706</v>
      </c>
      <c r="AK64" s="342">
        <f t="shared" si="11"/>
        <v>0.40989523364081126</v>
      </c>
      <c r="AR64" s="176" t="s">
        <v>515</v>
      </c>
      <c r="AS64" s="181">
        <v>75</v>
      </c>
    </row>
    <row r="65" spans="1:54" ht="18" customHeight="1" thickBot="1">
      <c r="A65" s="340" t="s">
        <v>27</v>
      </c>
      <c r="B65" s="340" t="s">
        <v>56</v>
      </c>
      <c r="C65" s="314">
        <v>197.471098629734</v>
      </c>
      <c r="D65" s="314">
        <v>175.33088804589977</v>
      </c>
      <c r="E65" s="314">
        <v>191.17092850237492</v>
      </c>
      <c r="F65" s="314">
        <v>186.17356668488088</v>
      </c>
      <c r="G65" s="314">
        <v>175.76314930015553</v>
      </c>
      <c r="H65" s="296">
        <v>143.33000000000001</v>
      </c>
      <c r="I65" s="296">
        <v>137.41999999999999</v>
      </c>
      <c r="J65" s="296">
        <v>148.88999999999999</v>
      </c>
      <c r="K65" s="296">
        <v>142.5</v>
      </c>
      <c r="L65" s="296">
        <v>144.04</v>
      </c>
      <c r="M65" s="296">
        <v>149.81</v>
      </c>
      <c r="N65" s="296">
        <v>143.19</v>
      </c>
      <c r="O65" s="296">
        <v>146.47</v>
      </c>
      <c r="P65" s="296">
        <v>140.4</v>
      </c>
      <c r="Q65" s="296">
        <v>142.41999999999999</v>
      </c>
      <c r="R65" s="296">
        <v>135.94</v>
      </c>
      <c r="S65" s="296">
        <v>137.4</v>
      </c>
      <c r="T65" s="296">
        <v>133.53</v>
      </c>
      <c r="U65" s="296">
        <v>128.79</v>
      </c>
      <c r="V65" s="296">
        <v>152.01</v>
      </c>
      <c r="W65" s="314">
        <v>149.88</v>
      </c>
      <c r="X65" s="296">
        <v>149.33000000000001</v>
      </c>
      <c r="Y65" s="296">
        <v>136.75</v>
      </c>
      <c r="Z65" s="296">
        <v>137.17999999999998</v>
      </c>
      <c r="AA65" s="296">
        <v>143.44</v>
      </c>
      <c r="AB65" s="296">
        <v>145.47</v>
      </c>
      <c r="AC65" s="296">
        <v>132.82</v>
      </c>
      <c r="AD65" s="296">
        <v>133.63999999999999</v>
      </c>
      <c r="AE65" s="296">
        <v>138.42000000000002</v>
      </c>
      <c r="AF65" s="314">
        <v>141.14999999999998</v>
      </c>
      <c r="AG65" s="314">
        <v>142.52000000000001</v>
      </c>
      <c r="AH65" s="314">
        <v>137.37</v>
      </c>
      <c r="AI65" s="314">
        <v>136.79000000000002</v>
      </c>
      <c r="AJ65" s="341">
        <f t="shared" si="10"/>
        <v>-0.42221736914900276</v>
      </c>
      <c r="AK65" s="342">
        <f t="shared" si="11"/>
        <v>2.9246607599953123E-3</v>
      </c>
      <c r="AR65" s="176" t="s">
        <v>516</v>
      </c>
      <c r="AS65" s="181">
        <v>76</v>
      </c>
    </row>
    <row r="66" spans="1:54" s="7" customFormat="1" ht="18" customHeight="1">
      <c r="A66" s="25" t="s">
        <v>990</v>
      </c>
      <c r="B66" s="14"/>
      <c r="C66" s="14"/>
      <c r="D66" s="14"/>
      <c r="E66" s="14"/>
      <c r="F66" s="14"/>
      <c r="G66" s="14"/>
      <c r="H66" s="14"/>
      <c r="I66" s="14"/>
      <c r="J66" s="14"/>
      <c r="K66" s="14"/>
      <c r="L66" s="14"/>
      <c r="M66" s="15"/>
      <c r="N66" s="15"/>
      <c r="O66" s="15"/>
      <c r="P66" s="15"/>
      <c r="Q66" s="15"/>
      <c r="S66" s="15"/>
      <c r="T66" s="15"/>
      <c r="U66" s="15"/>
      <c r="V66" s="15"/>
      <c r="W66" s="15"/>
      <c r="X66" s="15"/>
      <c r="Y66" s="15"/>
      <c r="Z66" s="15"/>
      <c r="AA66" s="15"/>
      <c r="AB66" s="15"/>
      <c r="AC66" s="15"/>
      <c r="AD66" s="15"/>
      <c r="AE66" s="15"/>
      <c r="AF66" s="15"/>
      <c r="AG66" s="15"/>
      <c r="AH66" s="15"/>
      <c r="AI66" s="15"/>
      <c r="AJ66" s="16"/>
      <c r="AK66" s="27"/>
      <c r="AR66" s="188"/>
      <c r="AS66" s="189"/>
      <c r="AT66" s="190"/>
      <c r="AU66" s="190"/>
      <c r="AV66" s="175"/>
      <c r="AW66" s="175"/>
      <c r="AX66" s="175"/>
      <c r="AY66" s="175"/>
      <c r="AZ66" s="175"/>
      <c r="BA66" s="175"/>
    </row>
    <row r="67" spans="1:54" s="7" customFormat="1" ht="18" customHeight="1">
      <c r="A67" s="23"/>
      <c r="B67" s="14"/>
      <c r="C67" s="14"/>
      <c r="D67" s="14"/>
      <c r="E67" s="14"/>
      <c r="F67" s="14"/>
      <c r="G67" s="14"/>
      <c r="H67" s="14"/>
      <c r="I67" s="14"/>
      <c r="J67" s="14"/>
      <c r="K67" s="14"/>
      <c r="L67" s="14"/>
      <c r="M67" s="15"/>
      <c r="N67" s="15"/>
      <c r="O67" s="15"/>
      <c r="P67" s="15"/>
      <c r="Q67" s="15"/>
      <c r="R67" s="15"/>
      <c r="S67" s="15"/>
      <c r="T67" s="15"/>
      <c r="U67" s="15"/>
      <c r="V67" s="15"/>
      <c r="W67" s="15"/>
      <c r="X67" s="15"/>
      <c r="Y67" s="15"/>
      <c r="Z67" s="15"/>
      <c r="AA67" s="15"/>
      <c r="AB67" s="15"/>
      <c r="AC67" s="15"/>
      <c r="AD67" s="15"/>
      <c r="AE67" s="15"/>
      <c r="AF67" s="15"/>
      <c r="AG67" s="15"/>
      <c r="AH67" s="15"/>
      <c r="AI67" s="15"/>
      <c r="AJ67" s="16"/>
      <c r="AR67" s="188"/>
      <c r="AS67" s="189"/>
      <c r="AT67" s="190"/>
      <c r="AU67" s="190"/>
      <c r="AV67" s="175"/>
      <c r="AW67" s="175"/>
      <c r="AX67" s="175"/>
      <c r="AY67" s="175"/>
      <c r="AZ67" s="175"/>
      <c r="BA67" s="175"/>
    </row>
    <row r="68" spans="1:54" s="7" customFormat="1" ht="18" customHeight="1">
      <c r="A68" s="26" t="s">
        <v>71</v>
      </c>
      <c r="B68" s="14"/>
      <c r="C68" s="14"/>
      <c r="D68" s="14"/>
      <c r="E68" s="14"/>
      <c r="F68" s="14"/>
      <c r="G68" s="14"/>
      <c r="H68" s="14"/>
      <c r="I68" s="14"/>
      <c r="J68" s="14"/>
      <c r="K68" s="14"/>
      <c r="L68" s="14"/>
      <c r="M68" s="15"/>
      <c r="N68" s="15"/>
      <c r="O68" s="15"/>
      <c r="P68" s="15"/>
      <c r="Q68" s="15"/>
      <c r="R68" s="15"/>
      <c r="S68" s="15"/>
      <c r="T68" s="15"/>
      <c r="U68" s="15"/>
      <c r="V68" s="15"/>
      <c r="W68" s="15"/>
      <c r="X68" s="15"/>
      <c r="Y68" s="15"/>
      <c r="Z68" s="15"/>
      <c r="AA68" s="15"/>
      <c r="AB68" s="15"/>
      <c r="AC68" s="15"/>
      <c r="AD68" s="15"/>
      <c r="AE68" s="15"/>
      <c r="AF68" s="15"/>
      <c r="AG68" s="15"/>
      <c r="AH68" s="15"/>
      <c r="AI68" s="15"/>
      <c r="AJ68" s="16"/>
      <c r="AR68" s="188"/>
      <c r="AS68" s="189"/>
      <c r="AT68" s="190"/>
      <c r="AU68" s="190"/>
      <c r="AV68" s="175"/>
      <c r="AW68" s="175"/>
      <c r="AX68" s="175"/>
      <c r="AY68" s="175"/>
      <c r="AZ68" s="175"/>
      <c r="BA68" s="175"/>
    </row>
    <row r="69" spans="1:54" ht="18" customHeight="1">
      <c r="A69" s="210"/>
      <c r="B69" s="211"/>
      <c r="C69" s="786"/>
      <c r="D69" s="787"/>
      <c r="E69" s="787"/>
      <c r="F69" s="787"/>
      <c r="G69" s="787"/>
      <c r="H69" s="787"/>
      <c r="I69" s="787"/>
      <c r="J69" s="787"/>
      <c r="K69" s="787"/>
      <c r="L69" s="787"/>
      <c r="M69" s="787"/>
      <c r="N69" s="787"/>
      <c r="O69" s="787"/>
      <c r="P69" s="787"/>
      <c r="Q69" s="787"/>
      <c r="R69" s="787"/>
      <c r="S69" s="787"/>
      <c r="T69" s="787"/>
      <c r="U69" s="787"/>
      <c r="V69" s="787"/>
      <c r="W69" s="787"/>
      <c r="X69" s="787"/>
      <c r="Y69" s="787"/>
      <c r="Z69" s="787"/>
      <c r="AA69" s="787"/>
      <c r="AB69" s="787"/>
      <c r="AC69" s="787"/>
      <c r="AD69" s="787"/>
      <c r="AE69" s="787"/>
      <c r="AF69" s="787"/>
      <c r="AG69" s="787"/>
      <c r="AH69" s="787"/>
      <c r="AI69" s="788"/>
      <c r="AJ69" s="518" t="s">
        <v>58</v>
      </c>
      <c r="AK69" s="245" t="s">
        <v>57</v>
      </c>
    </row>
    <row r="70" spans="1:54" ht="18" customHeight="1" thickBot="1">
      <c r="A70" s="210"/>
      <c r="B70" s="211"/>
      <c r="C70" s="576">
        <v>1990</v>
      </c>
      <c r="D70" s="576">
        <v>1991</v>
      </c>
      <c r="E70" s="576">
        <v>1992</v>
      </c>
      <c r="F70" s="576">
        <v>1993</v>
      </c>
      <c r="G70" s="576">
        <v>1994</v>
      </c>
      <c r="H70" s="576">
        <v>1995</v>
      </c>
      <c r="I70" s="576">
        <v>1996</v>
      </c>
      <c r="J70" s="576">
        <v>1997</v>
      </c>
      <c r="K70" s="576">
        <v>1998</v>
      </c>
      <c r="L70" s="576">
        <v>1999</v>
      </c>
      <c r="M70" s="576">
        <v>2000</v>
      </c>
      <c r="N70" s="576">
        <v>2001</v>
      </c>
      <c r="O70" s="576">
        <v>2002</v>
      </c>
      <c r="P70" s="576">
        <v>2003</v>
      </c>
      <c r="Q70" s="576">
        <v>2004</v>
      </c>
      <c r="R70" s="576">
        <v>2005</v>
      </c>
      <c r="S70" s="576">
        <v>2006</v>
      </c>
      <c r="T70" s="576">
        <v>2007</v>
      </c>
      <c r="U70" s="576">
        <v>2008</v>
      </c>
      <c r="V70" s="576">
        <v>2009</v>
      </c>
      <c r="W70" s="576">
        <v>2010</v>
      </c>
      <c r="X70" s="576">
        <v>2011</v>
      </c>
      <c r="Y70" s="576">
        <v>2012</v>
      </c>
      <c r="Z70" s="576">
        <v>2013</v>
      </c>
      <c r="AA70" s="576">
        <v>2014</v>
      </c>
      <c r="AB70" s="576">
        <v>2015</v>
      </c>
      <c r="AC70" s="576">
        <v>2016</v>
      </c>
      <c r="AD70" s="576">
        <v>2017</v>
      </c>
      <c r="AE70" s="576">
        <v>2018</v>
      </c>
      <c r="AF70" s="576">
        <v>2019</v>
      </c>
      <c r="AG70" s="576">
        <v>2020</v>
      </c>
      <c r="AH70" s="576">
        <v>2021</v>
      </c>
      <c r="AI70" s="576">
        <v>2022</v>
      </c>
      <c r="AJ70" s="265" t="s">
        <v>882</v>
      </c>
      <c r="AK70" s="264" t="s">
        <v>1062</v>
      </c>
      <c r="AR70" s="176"/>
      <c r="AS70" s="181"/>
    </row>
    <row r="71" spans="1:54" ht="18" customHeight="1" thickBot="1">
      <c r="A71" s="235" t="s">
        <v>373</v>
      </c>
      <c r="B71" s="235"/>
      <c r="C71" s="327">
        <f t="shared" ref="C71:AH71" si="12">+C38/C5*1000</f>
        <v>263.11761921338524</v>
      </c>
      <c r="D71" s="327">
        <f t="shared" si="12"/>
        <v>261.95887468618048</v>
      </c>
      <c r="E71" s="327">
        <f t="shared" si="12"/>
        <v>263.01917897243175</v>
      </c>
      <c r="F71" s="327">
        <f t="shared" si="12"/>
        <v>263.38669803888376</v>
      </c>
      <c r="G71" s="327">
        <f t="shared" si="12"/>
        <v>261.11459539560968</v>
      </c>
      <c r="H71" s="327">
        <f t="shared" si="12"/>
        <v>266.08044030614053</v>
      </c>
      <c r="I71" s="327">
        <f t="shared" si="12"/>
        <v>269.73713838001652</v>
      </c>
      <c r="J71" s="327">
        <f t="shared" si="12"/>
        <v>264.67538388060018</v>
      </c>
      <c r="K71" s="327">
        <f t="shared" si="12"/>
        <v>261.54562328052612</v>
      </c>
      <c r="L71" s="327">
        <f t="shared" si="12"/>
        <v>265.49922571349845</v>
      </c>
      <c r="M71" s="327">
        <f t="shared" si="12"/>
        <v>263.6070856162072</v>
      </c>
      <c r="N71" s="327">
        <f t="shared" si="12"/>
        <v>266.99728178237024</v>
      </c>
      <c r="O71" s="327">
        <f t="shared" si="12"/>
        <v>267.41800893423027</v>
      </c>
      <c r="P71" s="327">
        <f t="shared" si="12"/>
        <v>263.99540190265685</v>
      </c>
      <c r="Q71" s="327">
        <f t="shared" si="12"/>
        <v>267.06110525721107</v>
      </c>
      <c r="R71" s="327">
        <f t="shared" si="12"/>
        <v>269.00477391170222</v>
      </c>
      <c r="S71" s="327">
        <f t="shared" si="12"/>
        <v>272.08134427753981</v>
      </c>
      <c r="T71" s="327">
        <f t="shared" si="12"/>
        <v>277.25325566421861</v>
      </c>
      <c r="U71" s="327">
        <f t="shared" si="12"/>
        <v>273.33369688467832</v>
      </c>
      <c r="V71" s="327">
        <f t="shared" si="12"/>
        <v>272.40234476318932</v>
      </c>
      <c r="W71" s="327">
        <f t="shared" si="12"/>
        <v>276.29618475944824</v>
      </c>
      <c r="X71" s="327">
        <f t="shared" si="12"/>
        <v>276.66005291950154</v>
      </c>
      <c r="Y71" s="327">
        <f t="shared" si="12"/>
        <v>276.69498794560712</v>
      </c>
      <c r="Z71" s="327">
        <f t="shared" si="12"/>
        <v>277.80691818534439</v>
      </c>
      <c r="AA71" s="327">
        <f t="shared" si="12"/>
        <v>284.0448753980981</v>
      </c>
      <c r="AB71" s="327">
        <f t="shared" si="12"/>
        <v>286.97278809047356</v>
      </c>
      <c r="AC71" s="327">
        <f t="shared" si="12"/>
        <v>286.86334965359202</v>
      </c>
      <c r="AD71" s="327">
        <f t="shared" si="12"/>
        <v>288.55861387870084</v>
      </c>
      <c r="AE71" s="327">
        <f t="shared" si="12"/>
        <v>290.36224063569506</v>
      </c>
      <c r="AF71" s="327">
        <f t="shared" si="12"/>
        <v>292.3401949657902</v>
      </c>
      <c r="AG71" s="327">
        <f t="shared" si="12"/>
        <v>292.86260113652224</v>
      </c>
      <c r="AH71" s="327">
        <f t="shared" si="12"/>
        <v>290.51337014876742</v>
      </c>
      <c r="AI71" s="327">
        <f t="shared" ref="AI71" si="13">+AI38/AI5*1000</f>
        <v>288.07187676521954</v>
      </c>
      <c r="AJ71" s="328">
        <f>IFERROR((AI71/AH71-1)*100,":")</f>
        <v>-0.84040654731231124</v>
      </c>
      <c r="AK71" s="329">
        <f>IFERROR(100*((POWER(AI71/Y71,1/(2020-2010)))-1),":")</f>
        <v>0.40375538617150042</v>
      </c>
      <c r="AR71" s="176"/>
      <c r="AS71" s="181"/>
    </row>
    <row r="72" spans="1:54" ht="18" customHeight="1" thickBot="1">
      <c r="A72" s="340" t="s">
        <v>3</v>
      </c>
      <c r="B72" s="340" t="s">
        <v>30</v>
      </c>
      <c r="C72" s="296">
        <f t="shared" ref="C72:AH72" si="14">+C39/C6*1000</f>
        <v>345.82082027225499</v>
      </c>
      <c r="D72" s="296">
        <f t="shared" si="14"/>
        <v>332.40559852276073</v>
      </c>
      <c r="E72" s="296">
        <f t="shared" si="14"/>
        <v>325.34072534072533</v>
      </c>
      <c r="F72" s="296">
        <f t="shared" si="14"/>
        <v>332.90946083418106</v>
      </c>
      <c r="G72" s="296">
        <f t="shared" si="14"/>
        <v>328.65300891460447</v>
      </c>
      <c r="H72" s="296">
        <f t="shared" si="14"/>
        <v>333.60710533855416</v>
      </c>
      <c r="I72" s="296">
        <f t="shared" si="14"/>
        <v>337.76163624199563</v>
      </c>
      <c r="J72" s="296">
        <f t="shared" si="14"/>
        <v>320.33711557419826</v>
      </c>
      <c r="K72" s="296">
        <f t="shared" si="14"/>
        <v>320.24218267679009</v>
      </c>
      <c r="L72" s="296">
        <f t="shared" si="14"/>
        <v>335.58087457243403</v>
      </c>
      <c r="M72" s="296">
        <f t="shared" si="14"/>
        <v>330.59200653116113</v>
      </c>
      <c r="N72" s="296">
        <f t="shared" si="14"/>
        <v>326.64582546062502</v>
      </c>
      <c r="O72" s="296">
        <f t="shared" si="14"/>
        <v>328.56005508456337</v>
      </c>
      <c r="P72" s="296">
        <f t="shared" si="14"/>
        <v>322.34899957827656</v>
      </c>
      <c r="Q72" s="296">
        <f t="shared" si="14"/>
        <v>333.41245445590386</v>
      </c>
      <c r="R72" s="296">
        <f t="shared" si="14"/>
        <v>324.52656001360498</v>
      </c>
      <c r="S72" s="296">
        <f t="shared" si="14"/>
        <v>328.17533925607734</v>
      </c>
      <c r="T72" s="296">
        <f t="shared" si="14"/>
        <v>334.67845797200999</v>
      </c>
      <c r="U72" s="296">
        <f t="shared" si="14"/>
        <v>328.93149875698424</v>
      </c>
      <c r="V72" s="296">
        <f t="shared" si="14"/>
        <v>322.81421283813722</v>
      </c>
      <c r="W72" s="296">
        <f t="shared" si="14"/>
        <v>315.06226053639841</v>
      </c>
      <c r="X72" s="296">
        <f t="shared" si="14"/>
        <v>317.65048996733555</v>
      </c>
      <c r="Y72" s="296">
        <f t="shared" si="14"/>
        <v>318.85432242848628</v>
      </c>
      <c r="Z72" s="296">
        <f t="shared" si="14"/>
        <v>309.99280557691833</v>
      </c>
      <c r="AA72" s="296">
        <f t="shared" si="14"/>
        <v>308.46491805633701</v>
      </c>
      <c r="AB72" s="296">
        <f t="shared" si="14"/>
        <v>307.00819437281535</v>
      </c>
      <c r="AC72" s="296">
        <f t="shared" si="14"/>
        <v>305.43028627231536</v>
      </c>
      <c r="AD72" s="296">
        <f t="shared" si="14"/>
        <v>305.97517769035147</v>
      </c>
      <c r="AE72" s="296">
        <f t="shared" si="14"/>
        <v>312.25087264947643</v>
      </c>
      <c r="AF72" s="296">
        <f t="shared" si="14"/>
        <v>314.77878957858428</v>
      </c>
      <c r="AG72" s="296">
        <f t="shared" si="14"/>
        <v>325.19005941353095</v>
      </c>
      <c r="AH72" s="296">
        <f t="shared" si="14"/>
        <v>322.2155579315201</v>
      </c>
      <c r="AI72" s="296">
        <f t="shared" ref="AI72" si="15">+AI39/AI6*1000</f>
        <v>315.38380039201144</v>
      </c>
      <c r="AJ72" s="341">
        <f t="shared" ref="AJ72:AJ98" si="16">IFERROR((AI72/AH72-1)*100,":")</f>
        <v>-2.1202444672024812</v>
      </c>
      <c r="AK72" s="342">
        <f t="shared" ref="AK72:AK98" si="17">IFERROR(100*((POWER(AI72/Y72,1/(2020-2010)))-1),":")</f>
        <v>-0.10938031479439392</v>
      </c>
      <c r="AM72"/>
      <c r="AN72"/>
      <c r="AR72" s="176"/>
      <c r="AS72" s="181"/>
      <c r="AZ72" s="173"/>
      <c r="BA72" s="173"/>
      <c r="BB72"/>
    </row>
    <row r="73" spans="1:54" ht="18" customHeight="1" thickBot="1">
      <c r="A73" s="340" t="s">
        <v>4</v>
      </c>
      <c r="B73" s="340" t="s">
        <v>31</v>
      </c>
      <c r="C73" s="314">
        <f t="shared" ref="C73:AH73" si="18">+C40/C7*1000</f>
        <v>203.90201942540781</v>
      </c>
      <c r="D73" s="314">
        <f t="shared" si="18"/>
        <v>206.95642849607145</v>
      </c>
      <c r="E73" s="314">
        <f t="shared" si="18"/>
        <v>191.61524716450461</v>
      </c>
      <c r="F73" s="314">
        <f t="shared" si="18"/>
        <v>207.04568304637428</v>
      </c>
      <c r="G73" s="314">
        <f t="shared" si="18"/>
        <v>203.93559928443651</v>
      </c>
      <c r="H73" s="314">
        <f t="shared" si="18"/>
        <v>182.92130379898884</v>
      </c>
      <c r="I73" s="314">
        <f t="shared" si="18"/>
        <v>180.86285714285714</v>
      </c>
      <c r="J73" s="314">
        <f t="shared" si="18"/>
        <v>186.64028776978418</v>
      </c>
      <c r="K73" s="314">
        <f t="shared" si="18"/>
        <v>176.24444444444444</v>
      </c>
      <c r="L73" s="314">
        <f t="shared" si="18"/>
        <v>181.66666666666666</v>
      </c>
      <c r="M73" s="314">
        <f t="shared" si="18"/>
        <v>178.13411078717201</v>
      </c>
      <c r="N73" s="314">
        <f t="shared" si="18"/>
        <v>180.89248277927524</v>
      </c>
      <c r="O73" s="314">
        <f t="shared" si="18"/>
        <v>180.26315789473685</v>
      </c>
      <c r="P73" s="314">
        <f t="shared" si="18"/>
        <v>143.347254465774</v>
      </c>
      <c r="Q73" s="314">
        <f t="shared" si="18"/>
        <v>162.09117628666127</v>
      </c>
      <c r="R73" s="314">
        <f t="shared" si="18"/>
        <v>137.25219036062882</v>
      </c>
      <c r="S73" s="296">
        <f t="shared" si="18"/>
        <v>141.06777453959199</v>
      </c>
      <c r="T73" s="314">
        <f t="shared" si="18"/>
        <v>146.74500270124258</v>
      </c>
      <c r="U73" s="296">
        <f t="shared" si="18"/>
        <v>108.45874416190972</v>
      </c>
      <c r="V73" s="296">
        <f t="shared" si="18"/>
        <v>144.65503409546733</v>
      </c>
      <c r="W73" s="314">
        <f t="shared" si="18"/>
        <v>143.74728300246343</v>
      </c>
      <c r="X73" s="314">
        <f t="shared" si="18"/>
        <v>142.34441660459134</v>
      </c>
      <c r="Y73" s="296">
        <f t="shared" si="18"/>
        <v>142.37879316358564</v>
      </c>
      <c r="Z73" s="296">
        <f t="shared" si="18"/>
        <v>145.73057953144263</v>
      </c>
      <c r="AA73" s="296">
        <f t="shared" si="18"/>
        <v>149.01837104785935</v>
      </c>
      <c r="AB73" s="296">
        <f t="shared" si="18"/>
        <v>148.94369309643773</v>
      </c>
      <c r="AC73" s="314">
        <f t="shared" si="18"/>
        <v>143.99256857149032</v>
      </c>
      <c r="AD73" s="296">
        <f t="shared" si="18"/>
        <v>148.01776883748218</v>
      </c>
      <c r="AE73" s="296">
        <f t="shared" si="18"/>
        <v>145.83154091026415</v>
      </c>
      <c r="AF73" s="296">
        <f t="shared" si="18"/>
        <v>151.65001259551599</v>
      </c>
      <c r="AG73" s="296">
        <f t="shared" si="18"/>
        <v>154.37979835352883</v>
      </c>
      <c r="AH73" s="296">
        <f t="shared" si="18"/>
        <v>148.84558703127556</v>
      </c>
      <c r="AI73" s="296">
        <f t="shared" ref="AI73" si="19">+AI40/AI7*1000</f>
        <v>148.84558703127556</v>
      </c>
      <c r="AJ73" s="341">
        <f t="shared" si="16"/>
        <v>0</v>
      </c>
      <c r="AK73" s="342">
        <f t="shared" si="17"/>
        <v>0.44517172294533669</v>
      </c>
      <c r="AM73"/>
      <c r="AN73"/>
      <c r="AR73" s="176"/>
      <c r="AS73" s="181"/>
      <c r="AZ73" s="173"/>
      <c r="BA73" s="173"/>
      <c r="BB73"/>
    </row>
    <row r="74" spans="1:54" ht="18" customHeight="1" thickBot="1">
      <c r="A74" s="340" t="s">
        <v>340</v>
      </c>
      <c r="B74" s="340" t="s">
        <v>32</v>
      </c>
      <c r="C74" s="314">
        <f t="shared" ref="C74:AH74" si="20">+C41/C8*1000</f>
        <v>728.86550333884452</v>
      </c>
      <c r="D74" s="314">
        <f t="shared" si="20"/>
        <v>728.86550333884452</v>
      </c>
      <c r="E74" s="314">
        <f t="shared" si="20"/>
        <v>728.86550333884452</v>
      </c>
      <c r="F74" s="314">
        <f t="shared" si="20"/>
        <v>728.86550333884452</v>
      </c>
      <c r="G74" s="314">
        <f t="shared" si="20"/>
        <v>770.81459705618806</v>
      </c>
      <c r="H74" s="314">
        <f t="shared" si="20"/>
        <v>565.83889043939485</v>
      </c>
      <c r="I74" s="314">
        <f t="shared" si="20"/>
        <v>499.93996537070871</v>
      </c>
      <c r="J74" s="314">
        <f t="shared" si="20"/>
        <v>497.04611525467988</v>
      </c>
      <c r="K74" s="314">
        <f t="shared" si="20"/>
        <v>365.6365330415436</v>
      </c>
      <c r="L74" s="314">
        <f t="shared" si="20"/>
        <v>376.40012589357298</v>
      </c>
      <c r="M74" s="314">
        <f t="shared" si="20"/>
        <v>343.67562295997431</v>
      </c>
      <c r="N74" s="314">
        <f t="shared" si="20"/>
        <v>291.25644554711863</v>
      </c>
      <c r="O74" s="314">
        <f t="shared" si="20"/>
        <v>349.95318078556437</v>
      </c>
      <c r="P74" s="314">
        <f t="shared" si="20"/>
        <v>337.24906770371825</v>
      </c>
      <c r="Q74" s="314">
        <f t="shared" si="20"/>
        <v>291.17244311931631</v>
      </c>
      <c r="R74" s="296">
        <f t="shared" si="20"/>
        <v>288.32194705380016</v>
      </c>
      <c r="S74" s="296">
        <f t="shared" si="20"/>
        <v>291.3483679959063</v>
      </c>
      <c r="T74" s="296">
        <f t="shared" si="20"/>
        <v>294.18527034042864</v>
      </c>
      <c r="U74" s="296">
        <f t="shared" si="20"/>
        <v>292.39595132824201</v>
      </c>
      <c r="V74" s="296">
        <f t="shared" si="20"/>
        <v>285.98477816966772</v>
      </c>
      <c r="W74" s="296">
        <f t="shared" si="20"/>
        <v>290.66854548301239</v>
      </c>
      <c r="X74" s="296">
        <f t="shared" si="20"/>
        <v>290.34985305366564</v>
      </c>
      <c r="Y74" s="314">
        <f t="shared" si="20"/>
        <v>288.7336972164681</v>
      </c>
      <c r="Z74" s="314">
        <f t="shared" si="20"/>
        <v>292.84011715862522</v>
      </c>
      <c r="AA74" s="296">
        <f t="shared" si="20"/>
        <v>293.72615138876569</v>
      </c>
      <c r="AB74" s="296">
        <f t="shared" si="20"/>
        <v>295.07776448470355</v>
      </c>
      <c r="AC74" s="296">
        <f t="shared" si="20"/>
        <v>297.53146967467717</v>
      </c>
      <c r="AD74" s="296">
        <f t="shared" si="20"/>
        <v>297.7386934673367</v>
      </c>
      <c r="AE74" s="296">
        <f t="shared" si="20"/>
        <v>302.42972054067502</v>
      </c>
      <c r="AF74" s="296">
        <f t="shared" si="20"/>
        <v>304.997951659156</v>
      </c>
      <c r="AG74" s="296">
        <f t="shared" si="20"/>
        <v>308.90117656841142</v>
      </c>
      <c r="AH74" s="296">
        <f t="shared" si="20"/>
        <v>308.12487078767833</v>
      </c>
      <c r="AI74" s="296">
        <f t="shared" ref="AI74" si="21">+AI41/AI8*1000</f>
        <v>307.48779637377964</v>
      </c>
      <c r="AJ74" s="341">
        <f t="shared" si="16"/>
        <v>-0.2067585171784736</v>
      </c>
      <c r="AK74" s="342">
        <f t="shared" si="17"/>
        <v>0.63129028525150677</v>
      </c>
      <c r="AM74"/>
      <c r="AN74"/>
      <c r="AR74" s="176"/>
      <c r="AS74" s="181"/>
      <c r="AZ74" s="173"/>
      <c r="BA74" s="173"/>
      <c r="BB74"/>
    </row>
    <row r="75" spans="1:54" ht="18" customHeight="1" thickBot="1">
      <c r="A75" s="340" t="s">
        <v>5</v>
      </c>
      <c r="B75" s="340" t="s">
        <v>33</v>
      </c>
      <c r="C75" s="296">
        <f t="shared" ref="C75:AH75" si="22">+C42/C9*1000</f>
        <v>255.71065989847713</v>
      </c>
      <c r="D75" s="296">
        <f t="shared" si="22"/>
        <v>253.88662999282468</v>
      </c>
      <c r="E75" s="296">
        <f t="shared" si="22"/>
        <v>252.82798833819243</v>
      </c>
      <c r="F75" s="296">
        <f t="shared" si="22"/>
        <v>253.40157283734865</v>
      </c>
      <c r="G75" s="296">
        <f t="shared" si="22"/>
        <v>244.96124031007753</v>
      </c>
      <c r="H75" s="296">
        <f t="shared" si="22"/>
        <v>244.16303917688958</v>
      </c>
      <c r="I75" s="296">
        <f t="shared" si="22"/>
        <v>243.18607764390896</v>
      </c>
      <c r="J75" s="296">
        <f t="shared" si="22"/>
        <v>242.40914500816515</v>
      </c>
      <c r="K75" s="296">
        <f t="shared" si="22"/>
        <v>244.6674087668101</v>
      </c>
      <c r="L75" s="296">
        <f t="shared" si="22"/>
        <v>245.27976954629423</v>
      </c>
      <c r="M75" s="296">
        <f t="shared" si="22"/>
        <v>247.35226523954162</v>
      </c>
      <c r="N75" s="296">
        <f t="shared" si="22"/>
        <v>249.24456574714884</v>
      </c>
      <c r="O75" s="296">
        <f t="shared" si="22"/>
        <v>245.28874409096719</v>
      </c>
      <c r="P75" s="296">
        <f t="shared" si="22"/>
        <v>247.08518668284137</v>
      </c>
      <c r="Q75" s="296">
        <f t="shared" si="22"/>
        <v>247.28542947059697</v>
      </c>
      <c r="R75" s="296">
        <f t="shared" si="22"/>
        <v>255.71205596404462</v>
      </c>
      <c r="S75" s="296">
        <f t="shared" si="22"/>
        <v>261.10772976262928</v>
      </c>
      <c r="T75" s="296">
        <f t="shared" si="22"/>
        <v>261.00837298957896</v>
      </c>
      <c r="U75" s="296">
        <f t="shared" si="22"/>
        <v>259.44635279854515</v>
      </c>
      <c r="V75" s="296">
        <f t="shared" si="22"/>
        <v>261.75869120654397</v>
      </c>
      <c r="W75" s="296">
        <f t="shared" si="22"/>
        <v>264.12092283213997</v>
      </c>
      <c r="X75" s="296">
        <f t="shared" si="22"/>
        <v>258.29975052772977</v>
      </c>
      <c r="Y75" s="296">
        <f t="shared" si="22"/>
        <v>255.02008032128515</v>
      </c>
      <c r="Z75" s="296">
        <f t="shared" si="22"/>
        <v>254.87437185929645</v>
      </c>
      <c r="AA75" s="296">
        <f t="shared" si="22"/>
        <v>257.75075987841944</v>
      </c>
      <c r="AB75" s="296">
        <f t="shared" si="22"/>
        <v>260.76708806513818</v>
      </c>
      <c r="AC75" s="296">
        <f t="shared" si="22"/>
        <v>261.58475426278835</v>
      </c>
      <c r="AD75" s="296">
        <f t="shared" si="22"/>
        <v>266.12731530764319</v>
      </c>
      <c r="AE75" s="296">
        <f t="shared" si="22"/>
        <v>263.9902676399027</v>
      </c>
      <c r="AF75" s="296">
        <f t="shared" si="22"/>
        <v>269.00835296637393</v>
      </c>
      <c r="AG75" s="296">
        <f t="shared" si="22"/>
        <v>272.18158778150774</v>
      </c>
      <c r="AH75" s="296">
        <f t="shared" si="22"/>
        <v>271.62694482955925</v>
      </c>
      <c r="AI75" s="296">
        <f t="shared" ref="AI75" si="23">+AI42/AI9*1000</f>
        <v>267.90409554792996</v>
      </c>
      <c r="AJ75" s="341">
        <f t="shared" si="16"/>
        <v>-1.3705743677105753</v>
      </c>
      <c r="AK75" s="342">
        <f t="shared" si="17"/>
        <v>0.49408434720470407</v>
      </c>
      <c r="AM75"/>
      <c r="AN75"/>
      <c r="AR75" s="176"/>
      <c r="AS75" s="181"/>
      <c r="AZ75" s="173"/>
      <c r="BA75" s="173"/>
      <c r="BB75"/>
    </row>
    <row r="76" spans="1:54" ht="18" customHeight="1" thickBot="1">
      <c r="A76" s="340" t="s">
        <v>28</v>
      </c>
      <c r="B76" s="340" t="s">
        <v>34</v>
      </c>
      <c r="C76" s="296">
        <f t="shared" ref="C76:AH76" si="24">+C43/C10*1000</f>
        <v>301.58989143927903</v>
      </c>
      <c r="D76" s="296">
        <f t="shared" si="24"/>
        <v>287.05752576423924</v>
      </c>
      <c r="E76" s="296">
        <f t="shared" si="24"/>
        <v>296.79762780031064</v>
      </c>
      <c r="F76" s="296">
        <f t="shared" si="24"/>
        <v>301.03181411203354</v>
      </c>
      <c r="G76" s="296">
        <f t="shared" si="24"/>
        <v>293.30257856816883</v>
      </c>
      <c r="H76" s="296">
        <f t="shared" si="24"/>
        <v>296.2203130556274</v>
      </c>
      <c r="I76" s="296">
        <f t="shared" si="24"/>
        <v>297.27208531604327</v>
      </c>
      <c r="J76" s="296">
        <f t="shared" si="24"/>
        <v>292.17730736937278</v>
      </c>
      <c r="K76" s="296">
        <f t="shared" si="24"/>
        <v>296.27661535725366</v>
      </c>
      <c r="L76" s="296">
        <f t="shared" si="24"/>
        <v>301.30262454072727</v>
      </c>
      <c r="M76" s="296">
        <f t="shared" si="24"/>
        <v>304.15892778809626</v>
      </c>
      <c r="N76" s="296">
        <f t="shared" si="24"/>
        <v>312.47934339539495</v>
      </c>
      <c r="O76" s="296">
        <f t="shared" si="24"/>
        <v>308.0981629557499</v>
      </c>
      <c r="P76" s="296">
        <f t="shared" si="24"/>
        <v>308.94097965806196</v>
      </c>
      <c r="Q76" s="296">
        <f t="shared" si="24"/>
        <v>305.02711813655174</v>
      </c>
      <c r="R76" s="296">
        <f t="shared" si="24"/>
        <v>309.29201311489317</v>
      </c>
      <c r="S76" s="296">
        <f t="shared" si="24"/>
        <v>313.39648813089121</v>
      </c>
      <c r="T76" s="296">
        <f t="shared" si="24"/>
        <v>319.2487124787209</v>
      </c>
      <c r="U76" s="296">
        <f t="shared" si="24"/>
        <v>314.20059634504901</v>
      </c>
      <c r="V76" s="296">
        <f t="shared" si="24"/>
        <v>313.70842694851427</v>
      </c>
      <c r="W76" s="296">
        <f t="shared" si="24"/>
        <v>316.70002294067859</v>
      </c>
      <c r="X76" s="296">
        <f t="shared" si="24"/>
        <v>314.7515246880281</v>
      </c>
      <c r="Y76" s="296">
        <f t="shared" si="24"/>
        <v>315.14600851594548</v>
      </c>
      <c r="Z76" s="296">
        <f t="shared" si="24"/>
        <v>317.44025473776327</v>
      </c>
      <c r="AA76" s="296">
        <f t="shared" si="24"/>
        <v>317.15481171548117</v>
      </c>
      <c r="AB76" s="296">
        <f t="shared" si="24"/>
        <v>318.91662673774294</v>
      </c>
      <c r="AC76" s="296">
        <f t="shared" si="24"/>
        <v>316.765807166375</v>
      </c>
      <c r="AD76" s="296">
        <f t="shared" si="24"/>
        <v>320.42808715823992</v>
      </c>
      <c r="AE76" s="296">
        <f t="shared" si="24"/>
        <v>322.34950336643215</v>
      </c>
      <c r="AF76" s="296">
        <f t="shared" si="24"/>
        <v>325.14137993783589</v>
      </c>
      <c r="AG76" s="296">
        <f t="shared" si="24"/>
        <v>332.52057299603774</v>
      </c>
      <c r="AH76" s="296">
        <f t="shared" si="24"/>
        <v>330.60587515299875</v>
      </c>
      <c r="AI76" s="296">
        <f t="shared" ref="AI76" si="25">+AI43/AI10*1000</f>
        <v>328.42101772479322</v>
      </c>
      <c r="AJ76" s="341">
        <f t="shared" si="16"/>
        <v>-0.66086467071839738</v>
      </c>
      <c r="AK76" s="342">
        <f t="shared" si="17"/>
        <v>0.41345563291925735</v>
      </c>
      <c r="AM76"/>
      <c r="AN76"/>
      <c r="AR76" s="176"/>
      <c r="AS76" s="181"/>
      <c r="AZ76" s="173"/>
      <c r="BA76" s="173"/>
      <c r="BB76"/>
    </row>
    <row r="77" spans="1:54" ht="18" customHeight="1" thickBot="1">
      <c r="A77" s="340" t="s">
        <v>6</v>
      </c>
      <c r="B77" s="340" t="s">
        <v>35</v>
      </c>
      <c r="C77" s="314">
        <f t="shared" ref="C77:AH77" si="26">+C44/C11*1000</f>
        <v>497.40566610950128</v>
      </c>
      <c r="D77" s="314">
        <f t="shared" si="26"/>
        <v>497.40566610950128</v>
      </c>
      <c r="E77" s="314">
        <f t="shared" si="26"/>
        <v>497.40566610950128</v>
      </c>
      <c r="F77" s="314">
        <f t="shared" si="26"/>
        <v>600.51930057435209</v>
      </c>
      <c r="G77" s="314">
        <f t="shared" si="26"/>
        <v>556.00772639275601</v>
      </c>
      <c r="H77" s="314">
        <f t="shared" si="26"/>
        <v>437.66360995766081</v>
      </c>
      <c r="I77" s="314">
        <f t="shared" si="26"/>
        <v>331.90624794392915</v>
      </c>
      <c r="J77" s="314">
        <f t="shared" si="26"/>
        <v>413.9080940936206</v>
      </c>
      <c r="K77" s="314">
        <f t="shared" si="26"/>
        <v>300.11126790887732</v>
      </c>
      <c r="L77" s="314">
        <f t="shared" si="26"/>
        <v>321.43711110012322</v>
      </c>
      <c r="M77" s="314">
        <f t="shared" si="26"/>
        <v>373.67888901183943</v>
      </c>
      <c r="N77" s="314">
        <f t="shared" si="26"/>
        <v>379.13284221950653</v>
      </c>
      <c r="O77" s="314">
        <f t="shared" si="26"/>
        <v>434.72716921993447</v>
      </c>
      <c r="P77" s="314">
        <f t="shared" si="26"/>
        <v>147.54460922417456</v>
      </c>
      <c r="Q77" s="314">
        <f t="shared" si="26"/>
        <v>187.64914643934654</v>
      </c>
      <c r="R77" s="296">
        <f t="shared" si="26"/>
        <v>198.02276812462551</v>
      </c>
      <c r="S77" s="296">
        <f t="shared" si="26"/>
        <v>207.12344442855101</v>
      </c>
      <c r="T77" s="296">
        <f t="shared" si="26"/>
        <v>207.71513353115728</v>
      </c>
      <c r="U77" s="296">
        <f t="shared" si="26"/>
        <v>220.38197552969262</v>
      </c>
      <c r="V77" s="296">
        <f t="shared" si="26"/>
        <v>212.14427027849641</v>
      </c>
      <c r="W77" s="296">
        <f t="shared" si="26"/>
        <v>222.3028105167725</v>
      </c>
      <c r="X77" s="296">
        <f t="shared" si="26"/>
        <v>204.82381759939699</v>
      </c>
      <c r="Y77" s="296">
        <f t="shared" si="26"/>
        <v>213.24264852970592</v>
      </c>
      <c r="Z77" s="296">
        <f t="shared" si="26"/>
        <v>199.62335216572504</v>
      </c>
      <c r="AA77" s="296">
        <f t="shared" si="26"/>
        <v>222.48669844234243</v>
      </c>
      <c r="AB77" s="296">
        <f t="shared" si="26"/>
        <v>239.09090909090907</v>
      </c>
      <c r="AC77" s="296">
        <f t="shared" si="26"/>
        <v>243.01025163094127</v>
      </c>
      <c r="AD77" s="296">
        <f t="shared" si="26"/>
        <v>247.51737835153929</v>
      </c>
      <c r="AE77" s="296">
        <f t="shared" si="26"/>
        <v>244.30538172715896</v>
      </c>
      <c r="AF77" s="296">
        <f t="shared" si="26"/>
        <v>250.20286718961322</v>
      </c>
      <c r="AG77" s="296">
        <f t="shared" si="26"/>
        <v>247.99378721201137</v>
      </c>
      <c r="AH77" s="296">
        <f t="shared" si="26"/>
        <v>255.84983286191826</v>
      </c>
      <c r="AI77" s="296">
        <f t="shared" ref="AI77" si="27">+AI44/AI11*1000</f>
        <v>255.54353704705247</v>
      </c>
      <c r="AJ77" s="341">
        <f t="shared" si="16"/>
        <v>-0.11971702753900137</v>
      </c>
      <c r="AK77" s="342">
        <f t="shared" si="17"/>
        <v>1.8260936753150769</v>
      </c>
      <c r="AM77"/>
      <c r="AN77"/>
      <c r="AR77" s="176"/>
      <c r="AS77" s="181"/>
      <c r="AZ77" s="173"/>
      <c r="BA77" s="173"/>
      <c r="BB77"/>
    </row>
    <row r="78" spans="1:54" ht="18" customHeight="1" thickBot="1">
      <c r="A78" s="340" t="s">
        <v>7</v>
      </c>
      <c r="B78" s="340" t="s">
        <v>36</v>
      </c>
      <c r="C78" s="296">
        <f t="shared" ref="C78:AH78" si="28">+C45/C12*1000</f>
        <v>328.22299651567943</v>
      </c>
      <c r="D78" s="296">
        <f t="shared" si="28"/>
        <v>324.92997198879556</v>
      </c>
      <c r="E78" s="296">
        <f t="shared" si="28"/>
        <v>331.48526407936976</v>
      </c>
      <c r="F78" s="296">
        <f t="shared" si="28"/>
        <v>330.16745813546612</v>
      </c>
      <c r="G78" s="296">
        <f t="shared" si="28"/>
        <v>311.68198273461428</v>
      </c>
      <c r="H78" s="296">
        <f t="shared" si="28"/>
        <v>317.80948606156693</v>
      </c>
      <c r="I78" s="296">
        <f t="shared" si="28"/>
        <v>326.18051766987935</v>
      </c>
      <c r="J78" s="296">
        <f t="shared" si="28"/>
        <v>316.37131270484974</v>
      </c>
      <c r="K78" s="296">
        <f t="shared" si="28"/>
        <v>309.43337322441334</v>
      </c>
      <c r="L78" s="296">
        <f t="shared" si="28"/>
        <v>301.87529301453355</v>
      </c>
      <c r="M78" s="296">
        <f t="shared" si="28"/>
        <v>305.93413586466562</v>
      </c>
      <c r="N78" s="296">
        <f t="shared" si="28"/>
        <v>302.42634315424618</v>
      </c>
      <c r="O78" s="296">
        <f t="shared" si="28"/>
        <v>303.02520065106359</v>
      </c>
      <c r="P78" s="296">
        <f t="shared" si="28"/>
        <v>304.67911569006225</v>
      </c>
      <c r="Q78" s="296">
        <f t="shared" si="28"/>
        <v>310.40379523389231</v>
      </c>
      <c r="R78" s="296">
        <f t="shared" si="28"/>
        <v>324.03202925132513</v>
      </c>
      <c r="S78" s="296">
        <f t="shared" si="28"/>
        <v>322.6934355966614</v>
      </c>
      <c r="T78" s="296">
        <f t="shared" si="28"/>
        <v>328.02439850898003</v>
      </c>
      <c r="U78" s="296">
        <f t="shared" si="28"/>
        <v>322.67441860465118</v>
      </c>
      <c r="V78" s="296">
        <f t="shared" si="28"/>
        <v>321.44039890276736</v>
      </c>
      <c r="W78" s="296">
        <f t="shared" si="28"/>
        <v>325.67786439216508</v>
      </c>
      <c r="X78" s="296">
        <f t="shared" si="28"/>
        <v>332.91523070740533</v>
      </c>
      <c r="Y78" s="296">
        <f t="shared" si="28"/>
        <v>333.88149026796788</v>
      </c>
      <c r="Z78" s="296">
        <f t="shared" si="28"/>
        <v>325.79028867095536</v>
      </c>
      <c r="AA78" s="296">
        <f t="shared" si="28"/>
        <v>332.7100131526276</v>
      </c>
      <c r="AB78" s="296">
        <f t="shared" si="28"/>
        <v>338.84927952332617</v>
      </c>
      <c r="AC78" s="296">
        <f t="shared" si="28"/>
        <v>337.32563539522641</v>
      </c>
      <c r="AD78" s="296">
        <f t="shared" si="28"/>
        <v>333.24331914709762</v>
      </c>
      <c r="AE78" s="296">
        <f t="shared" si="28"/>
        <v>328.33695491656295</v>
      </c>
      <c r="AF78" s="296">
        <f t="shared" si="28"/>
        <v>334.5730927228463</v>
      </c>
      <c r="AG78" s="296">
        <f t="shared" si="28"/>
        <v>336.56589917582852</v>
      </c>
      <c r="AH78" s="296">
        <f t="shared" si="28"/>
        <v>331.73189594562922</v>
      </c>
      <c r="AI78" s="296">
        <f t="shared" ref="AI78" si="29">+AI45/AI12*1000</f>
        <v>325.06787614369341</v>
      </c>
      <c r="AJ78" s="341">
        <f t="shared" si="16"/>
        <v>-2.0088571172631631</v>
      </c>
      <c r="AK78" s="342">
        <f t="shared" si="17"/>
        <v>-0.2671634840471282</v>
      </c>
      <c r="AM78"/>
      <c r="AN78"/>
      <c r="AR78" s="176"/>
      <c r="AS78" s="181"/>
      <c r="AZ78" s="173"/>
      <c r="BA78" s="173"/>
      <c r="BB78"/>
    </row>
    <row r="79" spans="1:54" ht="18" customHeight="1" thickBot="1">
      <c r="A79" s="340" t="s">
        <v>8</v>
      </c>
      <c r="B79" s="340" t="s">
        <v>37</v>
      </c>
      <c r="C79" s="296">
        <f t="shared" ref="C79:AH79" si="30">+C46/C13*1000</f>
        <v>221.37466526008279</v>
      </c>
      <c r="D79" s="296">
        <f t="shared" si="30"/>
        <v>220.18497484991079</v>
      </c>
      <c r="E79" s="296">
        <f t="shared" si="30"/>
        <v>222.84161577679421</v>
      </c>
      <c r="F79" s="296">
        <f t="shared" si="30"/>
        <v>222.31629346334631</v>
      </c>
      <c r="G79" s="296">
        <f t="shared" si="30"/>
        <v>225.73191864530449</v>
      </c>
      <c r="H79" s="296">
        <f t="shared" si="30"/>
        <v>222.17642209398184</v>
      </c>
      <c r="I79" s="296">
        <f t="shared" si="30"/>
        <v>226.45036595798612</v>
      </c>
      <c r="J79" s="296">
        <f t="shared" si="30"/>
        <v>224.18495908559558</v>
      </c>
      <c r="K79" s="296">
        <f t="shared" si="30"/>
        <v>221.56703046098716</v>
      </c>
      <c r="L79" s="296">
        <f t="shared" si="30"/>
        <v>216.87346559617811</v>
      </c>
      <c r="M79" s="296">
        <f t="shared" si="30"/>
        <v>218.41261081025144</v>
      </c>
      <c r="N79" s="296">
        <f t="shared" si="30"/>
        <v>216.61237785016286</v>
      </c>
      <c r="O79" s="296">
        <f t="shared" si="30"/>
        <v>215.21097412745269</v>
      </c>
      <c r="P79" s="296">
        <f t="shared" si="30"/>
        <v>213.60699353857848</v>
      </c>
      <c r="Q79" s="296">
        <f t="shared" si="30"/>
        <v>217.50635423557677</v>
      </c>
      <c r="R79" s="296">
        <f t="shared" si="30"/>
        <v>210.89051518005945</v>
      </c>
      <c r="S79" s="296">
        <f t="shared" si="30"/>
        <v>214.70265680829235</v>
      </c>
      <c r="T79" s="296">
        <f t="shared" si="30"/>
        <v>218.20863908011196</v>
      </c>
      <c r="U79" s="296">
        <f t="shared" si="30"/>
        <v>219.60920605498919</v>
      </c>
      <c r="V79" s="296">
        <f t="shared" si="30"/>
        <v>220.49126595457528</v>
      </c>
      <c r="W79" s="296">
        <f t="shared" si="30"/>
        <v>235.13447828904731</v>
      </c>
      <c r="X79" s="296">
        <f t="shared" si="30"/>
        <v>235.68956601296793</v>
      </c>
      <c r="Y79" s="296">
        <f t="shared" si="30"/>
        <v>234.70922459893049</v>
      </c>
      <c r="Z79" s="296">
        <f t="shared" si="30"/>
        <v>248.19289038518662</v>
      </c>
      <c r="AA79" s="296">
        <f t="shared" si="30"/>
        <v>244.14166048139114</v>
      </c>
      <c r="AB79" s="296">
        <f t="shared" si="30"/>
        <v>239.76440988106128</v>
      </c>
      <c r="AC79" s="296">
        <f t="shared" si="30"/>
        <v>239.76608187134502</v>
      </c>
      <c r="AD79" s="296">
        <f t="shared" si="30"/>
        <v>243.27453142227122</v>
      </c>
      <c r="AE79" s="296">
        <f t="shared" si="30"/>
        <v>238.37873594323173</v>
      </c>
      <c r="AF79" s="296">
        <f t="shared" si="30"/>
        <v>231.7064728279681</v>
      </c>
      <c r="AG79" s="314">
        <f t="shared" si="30"/>
        <v>240.26557853240195</v>
      </c>
      <c r="AH79" s="314">
        <f t="shared" si="30"/>
        <v>235.39886039886036</v>
      </c>
      <c r="AI79" s="314">
        <f t="shared" ref="AI79" si="31">+AI46/AI13*1000</f>
        <v>238.75708306793388</v>
      </c>
      <c r="AJ79" s="341">
        <f t="shared" si="16"/>
        <v>1.4266095695549819</v>
      </c>
      <c r="AK79" s="342">
        <f t="shared" si="17"/>
        <v>0.17113867886060508</v>
      </c>
      <c r="AM79"/>
      <c r="AN79"/>
      <c r="AR79" s="176"/>
      <c r="AS79" s="181"/>
      <c r="AZ79" s="173"/>
      <c r="BA79" s="173"/>
      <c r="BB79"/>
    </row>
    <row r="80" spans="1:54" ht="18" customHeight="1" thickBot="1">
      <c r="A80" s="340" t="s">
        <v>9</v>
      </c>
      <c r="B80" s="340" t="s">
        <v>38</v>
      </c>
      <c r="C80" s="296">
        <f t="shared" ref="C80:AH80" si="32">+C47/C14*1000</f>
        <v>246.74930184704328</v>
      </c>
      <c r="D80" s="296">
        <f t="shared" si="32"/>
        <v>242.09671763389105</v>
      </c>
      <c r="E80" s="296">
        <f t="shared" si="32"/>
        <v>244.42259768170283</v>
      </c>
      <c r="F80" s="296">
        <f t="shared" si="32"/>
        <v>242.94394256895634</v>
      </c>
      <c r="G80" s="296">
        <f t="shared" si="32"/>
        <v>252.17238139971815</v>
      </c>
      <c r="H80" s="296">
        <f t="shared" si="32"/>
        <v>255.52774930149351</v>
      </c>
      <c r="I80" s="296">
        <f t="shared" si="32"/>
        <v>256.62586530551022</v>
      </c>
      <c r="J80" s="296">
        <f t="shared" si="32"/>
        <v>253.85373799725653</v>
      </c>
      <c r="K80" s="296">
        <f t="shared" si="32"/>
        <v>257.19333470349233</v>
      </c>
      <c r="L80" s="296">
        <f t="shared" si="32"/>
        <v>261.72505697400436</v>
      </c>
      <c r="M80" s="296">
        <f t="shared" si="32"/>
        <v>261.19995369528186</v>
      </c>
      <c r="N80" s="296">
        <f t="shared" si="32"/>
        <v>261.1905992050738</v>
      </c>
      <c r="O80" s="296">
        <f t="shared" si="32"/>
        <v>251.10961717743109</v>
      </c>
      <c r="P80" s="296">
        <f t="shared" si="32"/>
        <v>254.60658947696075</v>
      </c>
      <c r="Q80" s="296">
        <f t="shared" si="32"/>
        <v>261.30195274610639</v>
      </c>
      <c r="R80" s="296">
        <f t="shared" si="32"/>
        <v>259.4068669403386</v>
      </c>
      <c r="S80" s="296">
        <f t="shared" si="32"/>
        <v>257.9402790976842</v>
      </c>
      <c r="T80" s="296">
        <f t="shared" si="32"/>
        <v>264.89812561007255</v>
      </c>
      <c r="U80" s="296">
        <f t="shared" si="32"/>
        <v>265.67740008797671</v>
      </c>
      <c r="V80" s="296">
        <f t="shared" si="32"/>
        <v>259.4447190212349</v>
      </c>
      <c r="W80" s="296">
        <f t="shared" si="32"/>
        <v>263.49534553384098</v>
      </c>
      <c r="X80" s="296">
        <f t="shared" si="32"/>
        <v>260.98282751917054</v>
      </c>
      <c r="Y80" s="296">
        <f t="shared" si="32"/>
        <v>258.7054665080143</v>
      </c>
      <c r="Z80" s="296">
        <f t="shared" si="32"/>
        <v>261.40414041404142</v>
      </c>
      <c r="AA80" s="296">
        <f t="shared" si="32"/>
        <v>265.09788828868454</v>
      </c>
      <c r="AB80" s="296">
        <f t="shared" si="32"/>
        <v>268.26342174043441</v>
      </c>
      <c r="AC80" s="296">
        <f t="shared" si="32"/>
        <v>268.3446721570445</v>
      </c>
      <c r="AD80" s="296">
        <f t="shared" si="32"/>
        <v>269.28481806775409</v>
      </c>
      <c r="AE80" s="296">
        <f t="shared" si="32"/>
        <v>271.67256838412055</v>
      </c>
      <c r="AF80" s="296">
        <f t="shared" si="32"/>
        <v>276.87522154558167</v>
      </c>
      <c r="AG80" s="314">
        <f t="shared" si="32"/>
        <v>279.77922812405831</v>
      </c>
      <c r="AH80" s="314">
        <f t="shared" si="32"/>
        <v>281.26016212383001</v>
      </c>
      <c r="AI80" s="314">
        <f t="shared" ref="AI80" si="33">+AI47/AI14*1000</f>
        <v>281.83298387901965</v>
      </c>
      <c r="AJ80" s="341">
        <f t="shared" si="16"/>
        <v>0.20366259866460013</v>
      </c>
      <c r="AK80" s="342">
        <f t="shared" si="17"/>
        <v>0.85992045658442873</v>
      </c>
      <c r="AM80"/>
      <c r="AN80"/>
      <c r="AR80" s="176"/>
      <c r="AS80" s="181"/>
      <c r="AZ80" s="173"/>
      <c r="BA80" s="173"/>
      <c r="BB80"/>
    </row>
    <row r="81" spans="1:54" ht="18" customHeight="1" thickBot="1">
      <c r="A81" s="340" t="s">
        <v>10</v>
      </c>
      <c r="B81" s="340" t="s">
        <v>39</v>
      </c>
      <c r="C81" s="296">
        <f t="shared" ref="C81:AH81" si="34">+C48/C15*1000</f>
        <v>262.27967766735952</v>
      </c>
      <c r="D81" s="296">
        <f t="shared" si="34"/>
        <v>265.65735617968221</v>
      </c>
      <c r="E81" s="296">
        <f t="shared" si="34"/>
        <v>269.22630019867881</v>
      </c>
      <c r="F81" s="296">
        <f t="shared" si="34"/>
        <v>272.08314103986982</v>
      </c>
      <c r="G81" s="296">
        <f t="shared" si="34"/>
        <v>273.03929549074468</v>
      </c>
      <c r="H81" s="296">
        <f t="shared" si="34"/>
        <v>280.07880029217336</v>
      </c>
      <c r="I81" s="296">
        <f t="shared" si="34"/>
        <v>282.89592730675366</v>
      </c>
      <c r="J81" s="296">
        <f t="shared" si="34"/>
        <v>279.10592271777665</v>
      </c>
      <c r="K81" s="296">
        <f t="shared" si="34"/>
        <v>279.02167810142009</v>
      </c>
      <c r="L81" s="296">
        <f t="shared" si="34"/>
        <v>281.22154746821622</v>
      </c>
      <c r="M81" s="296">
        <f t="shared" si="34"/>
        <v>278.94975201057696</v>
      </c>
      <c r="N81" s="296">
        <f t="shared" si="34"/>
        <v>280.61368055991181</v>
      </c>
      <c r="O81" s="296">
        <f t="shared" si="34"/>
        <v>283.8220480672374</v>
      </c>
      <c r="P81" s="296">
        <f t="shared" si="34"/>
        <v>286.25550521713052</v>
      </c>
      <c r="Q81" s="296">
        <f t="shared" si="34"/>
        <v>288.68644679408823</v>
      </c>
      <c r="R81" s="296">
        <f t="shared" si="34"/>
        <v>291.26388235668873</v>
      </c>
      <c r="S81" s="296">
        <f t="shared" si="34"/>
        <v>292.21417786209298</v>
      </c>
      <c r="T81" s="296">
        <f t="shared" si="34"/>
        <v>301.37148006130445</v>
      </c>
      <c r="U81" s="296">
        <f t="shared" si="34"/>
        <v>298.67935181414526</v>
      </c>
      <c r="V81" s="296">
        <f t="shared" si="34"/>
        <v>298.26285545011837</v>
      </c>
      <c r="W81" s="296">
        <f t="shared" si="34"/>
        <v>302.35455437406591</v>
      </c>
      <c r="X81" s="296">
        <f t="shared" si="34"/>
        <v>304.22337627828637</v>
      </c>
      <c r="Y81" s="296">
        <f t="shared" si="34"/>
        <v>304.06395324910488</v>
      </c>
      <c r="Z81" s="296">
        <f t="shared" si="34"/>
        <v>303.80883160932228</v>
      </c>
      <c r="AA81" s="296">
        <f t="shared" si="34"/>
        <v>306.9662007535938</v>
      </c>
      <c r="AB81" s="296">
        <f t="shared" si="34"/>
        <v>311.42041337797804</v>
      </c>
      <c r="AC81" s="296">
        <f t="shared" si="34"/>
        <v>312.8920098901358</v>
      </c>
      <c r="AD81" s="296">
        <f t="shared" si="34"/>
        <v>311.78158124009593</v>
      </c>
      <c r="AE81" s="296">
        <f t="shared" si="34"/>
        <v>315.61016524137693</v>
      </c>
      <c r="AF81" s="296">
        <f t="shared" si="34"/>
        <v>314.22556682072252</v>
      </c>
      <c r="AG81" s="314">
        <f t="shared" si="34"/>
        <v>319.7584743496015</v>
      </c>
      <c r="AH81" s="314">
        <f t="shared" si="34"/>
        <v>319.48319949755506</v>
      </c>
      <c r="AI81" s="314">
        <f t="shared" ref="AI81" si="35">+AI48/AI15*1000</f>
        <v>319.53083556711431</v>
      </c>
      <c r="AJ81" s="341">
        <f t="shared" si="16"/>
        <v>1.4910351979113834E-2</v>
      </c>
      <c r="AK81" s="342">
        <f t="shared" si="17"/>
        <v>0.49739019145993435</v>
      </c>
      <c r="AM81"/>
      <c r="AN81"/>
      <c r="AR81" s="176"/>
      <c r="AS81" s="181"/>
      <c r="AZ81" s="173"/>
      <c r="BA81" s="173"/>
      <c r="BB81"/>
    </row>
    <row r="82" spans="1:54" ht="18" customHeight="1" thickBot="1">
      <c r="A82" s="340" t="s">
        <v>11</v>
      </c>
      <c r="B82" s="340" t="s">
        <v>40</v>
      </c>
      <c r="C82" s="314">
        <f t="shared" ref="C82:AH82" si="36">+C49/C16*1000</f>
        <v>162.80096544416324</v>
      </c>
      <c r="D82" s="314">
        <f t="shared" si="36"/>
        <v>162.80096544416324</v>
      </c>
      <c r="E82" s="314">
        <f t="shared" si="36"/>
        <v>162.80096544416324</v>
      </c>
      <c r="F82" s="314">
        <f t="shared" si="36"/>
        <v>162.80096544416321</v>
      </c>
      <c r="G82" s="314">
        <f t="shared" si="36"/>
        <v>162.80096544416321</v>
      </c>
      <c r="H82" s="314">
        <f t="shared" si="36"/>
        <v>162.80096544416318</v>
      </c>
      <c r="I82" s="314">
        <f t="shared" si="36"/>
        <v>162.80096544416321</v>
      </c>
      <c r="J82" s="314">
        <f t="shared" si="36"/>
        <v>162.80096544416318</v>
      </c>
      <c r="K82" s="314">
        <f t="shared" si="36"/>
        <v>162.80096544416318</v>
      </c>
      <c r="L82" s="314">
        <f t="shared" si="36"/>
        <v>162.80096544416318</v>
      </c>
      <c r="M82" s="296">
        <f t="shared" si="36"/>
        <v>162.80096544416321</v>
      </c>
      <c r="N82" s="296">
        <f t="shared" si="36"/>
        <v>165.5450874831763</v>
      </c>
      <c r="O82" s="296">
        <f t="shared" si="36"/>
        <v>158.71433179858647</v>
      </c>
      <c r="P82" s="296">
        <f t="shared" si="36"/>
        <v>162.29290921139827</v>
      </c>
      <c r="Q82" s="296">
        <f t="shared" si="36"/>
        <v>156.93160813308685</v>
      </c>
      <c r="R82" s="296">
        <f t="shared" si="36"/>
        <v>162.55175123145267</v>
      </c>
      <c r="S82" s="296">
        <f t="shared" si="36"/>
        <v>165.69483581173449</v>
      </c>
      <c r="T82" s="296">
        <f t="shared" si="36"/>
        <v>165.66830035699158</v>
      </c>
      <c r="U82" s="296">
        <f t="shared" si="36"/>
        <v>166.38029782359681</v>
      </c>
      <c r="V82" s="296">
        <f t="shared" si="36"/>
        <v>182.93893129770993</v>
      </c>
      <c r="W82" s="296">
        <f t="shared" si="36"/>
        <v>210.86154877639962</v>
      </c>
      <c r="X82" s="296">
        <f t="shared" si="36"/>
        <v>218.59315589353608</v>
      </c>
      <c r="Y82" s="296">
        <f t="shared" si="36"/>
        <v>214.03604339733985</v>
      </c>
      <c r="Z82" s="296">
        <f t="shared" si="36"/>
        <v>227.04130643611913</v>
      </c>
      <c r="AA82" s="296">
        <f t="shared" si="36"/>
        <v>228.02874743326487</v>
      </c>
      <c r="AB82" s="296">
        <f t="shared" si="36"/>
        <v>231.68859649122805</v>
      </c>
      <c r="AC82" s="296">
        <f t="shared" si="36"/>
        <v>233.59621451104101</v>
      </c>
      <c r="AD82" s="296">
        <f t="shared" si="36"/>
        <v>231.10624315443596</v>
      </c>
      <c r="AE82" s="296">
        <f t="shared" si="36"/>
        <v>242.6829268292683</v>
      </c>
      <c r="AF82" s="296">
        <f t="shared" si="36"/>
        <v>247.98034934497818</v>
      </c>
      <c r="AG82" s="314">
        <f t="shared" si="36"/>
        <v>255.64397288535218</v>
      </c>
      <c r="AH82" s="314">
        <f t="shared" si="36"/>
        <v>252.6623756582797</v>
      </c>
      <c r="AI82" s="314">
        <f t="shared" ref="AI82" si="37">+AI49/AI16*1000</f>
        <v>253.72307692307689</v>
      </c>
      <c r="AJ82" s="341">
        <f t="shared" si="16"/>
        <v>0.41980974097692858</v>
      </c>
      <c r="AK82" s="342">
        <f t="shared" si="17"/>
        <v>1.7155391707034839</v>
      </c>
      <c r="AM82"/>
      <c r="AN82"/>
      <c r="AR82" s="176"/>
      <c r="AS82" s="181"/>
      <c r="AZ82" s="173"/>
      <c r="BA82" s="173"/>
      <c r="BB82"/>
    </row>
    <row r="83" spans="1:54" ht="18" customHeight="1" thickBot="1">
      <c r="A83" s="340" t="s">
        <v>12</v>
      </c>
      <c r="B83" s="340" t="s">
        <v>41</v>
      </c>
      <c r="C83" s="296">
        <f t="shared" ref="C83:AH83" si="38">+C50/C17*1000</f>
        <v>238.58855323635689</v>
      </c>
      <c r="D83" s="296">
        <f t="shared" si="38"/>
        <v>238.45464599091062</v>
      </c>
      <c r="E83" s="296">
        <f t="shared" si="38"/>
        <v>240.30605397980693</v>
      </c>
      <c r="F83" s="296">
        <f t="shared" si="38"/>
        <v>244.20156489373736</v>
      </c>
      <c r="G83" s="296">
        <f t="shared" si="38"/>
        <v>246.68802093082439</v>
      </c>
      <c r="H83" s="296">
        <f t="shared" si="38"/>
        <v>249.58898088391297</v>
      </c>
      <c r="I83" s="296">
        <f t="shared" si="38"/>
        <v>254.92610837438423</v>
      </c>
      <c r="J83" s="296">
        <f t="shared" si="38"/>
        <v>251.66186271766878</v>
      </c>
      <c r="K83" s="296">
        <f t="shared" si="38"/>
        <v>252.09475066805564</v>
      </c>
      <c r="L83" s="296">
        <f t="shared" si="38"/>
        <v>258.17931071181511</v>
      </c>
      <c r="M83" s="296">
        <f t="shared" si="38"/>
        <v>260.36325244262565</v>
      </c>
      <c r="N83" s="296">
        <f t="shared" si="38"/>
        <v>266.05676929724041</v>
      </c>
      <c r="O83" s="296">
        <f t="shared" si="38"/>
        <v>261.42494812082083</v>
      </c>
      <c r="P83" s="296">
        <f t="shared" si="38"/>
        <v>267.70950781537431</v>
      </c>
      <c r="Q83" s="296">
        <f t="shared" si="38"/>
        <v>272.63191045504158</v>
      </c>
      <c r="R83" s="296">
        <f t="shared" si="38"/>
        <v>269.51807753528186</v>
      </c>
      <c r="S83" s="296">
        <f t="shared" si="38"/>
        <v>273.93067319123332</v>
      </c>
      <c r="T83" s="296">
        <f t="shared" si="38"/>
        <v>281.84287944284341</v>
      </c>
      <c r="U83" s="296">
        <f t="shared" si="38"/>
        <v>276.31867271873534</v>
      </c>
      <c r="V83" s="296">
        <f t="shared" si="38"/>
        <v>274.86888487662281</v>
      </c>
      <c r="W83" s="296">
        <f t="shared" si="38"/>
        <v>278.48674908458111</v>
      </c>
      <c r="X83" s="296">
        <f t="shared" si="38"/>
        <v>279.58279081364105</v>
      </c>
      <c r="Y83" s="296">
        <f t="shared" si="38"/>
        <v>278.04479912940968</v>
      </c>
      <c r="Z83" s="296">
        <f t="shared" si="38"/>
        <v>279.04852322739981</v>
      </c>
      <c r="AA83" s="296">
        <f t="shared" si="38"/>
        <v>314.08073272633192</v>
      </c>
      <c r="AB83" s="296">
        <f t="shared" si="38"/>
        <v>290.69908949097788</v>
      </c>
      <c r="AC83" s="296">
        <f t="shared" si="38"/>
        <v>284.53550280262164</v>
      </c>
      <c r="AD83" s="296">
        <f t="shared" si="38"/>
        <v>285.29078977144144</v>
      </c>
      <c r="AE83" s="296">
        <f t="shared" si="38"/>
        <v>292.32820001517234</v>
      </c>
      <c r="AF83" s="296">
        <f t="shared" si="38"/>
        <v>285.69021101992968</v>
      </c>
      <c r="AG83" s="296">
        <f t="shared" si="38"/>
        <v>271.78455577247121</v>
      </c>
      <c r="AH83" s="296">
        <f t="shared" si="38"/>
        <v>269.55459283340662</v>
      </c>
      <c r="AI83" s="296">
        <f t="shared" ref="AI83" si="39">+AI50/AI17*1000</f>
        <v>267.08392013325425</v>
      </c>
      <c r="AJ83" s="341">
        <f t="shared" si="16"/>
        <v>-0.91657599827257297</v>
      </c>
      <c r="AK83" s="342">
        <f t="shared" si="17"/>
        <v>-0.40138560612675844</v>
      </c>
      <c r="AM83"/>
      <c r="AN83"/>
      <c r="AR83" s="176"/>
      <c r="AS83" s="181"/>
      <c r="AZ83" s="173"/>
      <c r="BA83" s="173"/>
      <c r="BB83"/>
    </row>
    <row r="84" spans="1:54" ht="18" customHeight="1" thickBot="1">
      <c r="A84" s="340" t="s">
        <v>13</v>
      </c>
      <c r="B84" s="340" t="s">
        <v>42</v>
      </c>
      <c r="C84" s="314">
        <f t="shared" ref="C84:AH84" si="40">+C51/C18*1000</f>
        <v>250.65323313944228</v>
      </c>
      <c r="D84" s="314">
        <f t="shared" si="40"/>
        <v>250.65323313944222</v>
      </c>
      <c r="E84" s="314">
        <f t="shared" si="40"/>
        <v>250.65323313944222</v>
      </c>
      <c r="F84" s="314">
        <f t="shared" si="40"/>
        <v>250.65323313944222</v>
      </c>
      <c r="G84" s="314">
        <f t="shared" si="40"/>
        <v>244.05036217218364</v>
      </c>
      <c r="H84" s="314">
        <f t="shared" si="40"/>
        <v>274.80603534203584</v>
      </c>
      <c r="I84" s="314">
        <f t="shared" si="40"/>
        <v>264.83171896038556</v>
      </c>
      <c r="J84" s="314">
        <f t="shared" si="40"/>
        <v>335.89109837713431</v>
      </c>
      <c r="K84" s="314">
        <f t="shared" si="40"/>
        <v>252.83084138988693</v>
      </c>
      <c r="L84" s="314">
        <f t="shared" si="40"/>
        <v>253.30644428856704</v>
      </c>
      <c r="M84" s="314">
        <f t="shared" si="40"/>
        <v>255.42656252429597</v>
      </c>
      <c r="N84" s="314">
        <f t="shared" si="40"/>
        <v>220.04013393711855</v>
      </c>
      <c r="O84" s="314">
        <f t="shared" si="40"/>
        <v>262.80820324347752</v>
      </c>
      <c r="P84" s="296">
        <f t="shared" si="40"/>
        <v>227.40193291642979</v>
      </c>
      <c r="Q84" s="296">
        <f t="shared" si="40"/>
        <v>228.77784467188442</v>
      </c>
      <c r="R84" s="296">
        <f t="shared" si="40"/>
        <v>223.64901016586407</v>
      </c>
      <c r="S84" s="296">
        <f t="shared" si="40"/>
        <v>216.09940572663425</v>
      </c>
      <c r="T84" s="296">
        <f t="shared" si="40"/>
        <v>225.93659942363109</v>
      </c>
      <c r="U84" s="296">
        <f t="shared" si="40"/>
        <v>227.7599142550911</v>
      </c>
      <c r="V84" s="296">
        <f t="shared" si="40"/>
        <v>246.53739612188366</v>
      </c>
      <c r="W84" s="296">
        <f t="shared" si="40"/>
        <v>272.50608272506082</v>
      </c>
      <c r="X84" s="296">
        <f t="shared" si="40"/>
        <v>301.25</v>
      </c>
      <c r="Y84" s="296">
        <f t="shared" si="40"/>
        <v>317.77378815080789</v>
      </c>
      <c r="Z84" s="296">
        <f t="shared" si="40"/>
        <v>300.65789473684214</v>
      </c>
      <c r="AA84" s="296">
        <f t="shared" si="40"/>
        <v>312.71244051665531</v>
      </c>
      <c r="AB84" s="296">
        <f t="shared" si="40"/>
        <v>384.46081714668458</v>
      </c>
      <c r="AC84" s="296">
        <f t="shared" si="40"/>
        <v>430.84455324357407</v>
      </c>
      <c r="AD84" s="296">
        <f t="shared" si="40"/>
        <v>501.20627261761166</v>
      </c>
      <c r="AE84" s="296">
        <f t="shared" si="40"/>
        <v>313.1672597864769</v>
      </c>
      <c r="AF84" s="296">
        <f t="shared" si="40"/>
        <v>325.21739130434787</v>
      </c>
      <c r="AG84" s="296">
        <f t="shared" si="40"/>
        <v>302.87206266318532</v>
      </c>
      <c r="AH84" s="296">
        <f t="shared" si="40"/>
        <v>298.18365287588296</v>
      </c>
      <c r="AI84" s="296">
        <f t="shared" ref="AI84" si="41">+AI51/AI18*1000</f>
        <v>263.4357005758157</v>
      </c>
      <c r="AJ84" s="341">
        <f t="shared" si="16"/>
        <v>-11.653204984557242</v>
      </c>
      <c r="AK84" s="342">
        <f t="shared" si="17"/>
        <v>-1.8578301079424042</v>
      </c>
      <c r="AM84"/>
      <c r="AN84"/>
      <c r="AR84" s="176"/>
      <c r="AS84" s="181"/>
      <c r="AZ84" s="173"/>
      <c r="BA84" s="173"/>
      <c r="BB84"/>
    </row>
    <row r="85" spans="1:54" ht="18" customHeight="1" thickBot="1">
      <c r="A85" s="340" t="s">
        <v>14</v>
      </c>
      <c r="B85" s="340" t="s">
        <v>43</v>
      </c>
      <c r="C85" s="314">
        <f t="shared" ref="C85:AH85" si="42">+C52/C19*1000</f>
        <v>244.4748471270764</v>
      </c>
      <c r="D85" s="314">
        <f t="shared" si="42"/>
        <v>246.10136779150537</v>
      </c>
      <c r="E85" s="314">
        <f t="shared" si="42"/>
        <v>246.42451805348918</v>
      </c>
      <c r="F85" s="314">
        <f t="shared" si="42"/>
        <v>197.76802109811777</v>
      </c>
      <c r="G85" s="314">
        <f t="shared" si="42"/>
        <v>180.82792094135098</v>
      </c>
      <c r="H85" s="314">
        <f t="shared" si="42"/>
        <v>167.24867108253608</v>
      </c>
      <c r="I85" s="314">
        <f t="shared" si="42"/>
        <v>166.60635412689746</v>
      </c>
      <c r="J85" s="314">
        <f t="shared" si="42"/>
        <v>179.15731191222511</v>
      </c>
      <c r="K85" s="314">
        <f t="shared" si="42"/>
        <v>175.71130668684879</v>
      </c>
      <c r="L85" s="314">
        <f t="shared" si="42"/>
        <v>173.54927402987823</v>
      </c>
      <c r="M85" s="314">
        <f t="shared" si="42"/>
        <v>171.24209148717955</v>
      </c>
      <c r="N85" s="314">
        <f t="shared" si="42"/>
        <v>164.84300177678597</v>
      </c>
      <c r="O85" s="314">
        <f t="shared" si="42"/>
        <v>178.92570041284876</v>
      </c>
      <c r="P85" s="296">
        <f t="shared" si="42"/>
        <v>170.06827465063014</v>
      </c>
      <c r="Q85" s="296">
        <f t="shared" si="42"/>
        <v>163.01886792452831</v>
      </c>
      <c r="R85" s="296">
        <f t="shared" si="42"/>
        <v>171.88025563403968</v>
      </c>
      <c r="S85" s="296">
        <f t="shared" si="42"/>
        <v>180.54828007682906</v>
      </c>
      <c r="T85" s="296">
        <f t="shared" si="42"/>
        <v>190.33283157718682</v>
      </c>
      <c r="U85" s="296">
        <f t="shared" si="42"/>
        <v>185.85911099558098</v>
      </c>
      <c r="V85" s="296">
        <f t="shared" si="42"/>
        <v>185.23109615725161</v>
      </c>
      <c r="W85" s="296">
        <f t="shared" si="42"/>
        <v>175.22518339678709</v>
      </c>
      <c r="X85" s="296">
        <f t="shared" si="42"/>
        <v>176.53802063431411</v>
      </c>
      <c r="Y85" s="296">
        <f t="shared" si="42"/>
        <v>179.63398425518864</v>
      </c>
      <c r="Z85" s="296">
        <f t="shared" si="42"/>
        <v>173.89081987323655</v>
      </c>
      <c r="AA85" s="296">
        <f t="shared" si="42"/>
        <v>183.60522849326173</v>
      </c>
      <c r="AB85" s="296">
        <f t="shared" si="42"/>
        <v>182.4810421932724</v>
      </c>
      <c r="AC85" s="296">
        <f t="shared" si="42"/>
        <v>188.1159420289855</v>
      </c>
      <c r="AD85" s="296">
        <f t="shared" si="42"/>
        <v>195.27942421676545</v>
      </c>
      <c r="AE85" s="296">
        <f t="shared" si="42"/>
        <v>194.85007245569057</v>
      </c>
      <c r="AF85" s="314">
        <f t="shared" si="42"/>
        <v>195.69635385534966</v>
      </c>
      <c r="AG85" s="314">
        <f t="shared" si="42"/>
        <v>199.99999999999997</v>
      </c>
      <c r="AH85" s="314">
        <f t="shared" si="42"/>
        <v>210.44831419044093</v>
      </c>
      <c r="AI85" s="314">
        <f t="shared" ref="AI85" si="43">+AI52/AI19*1000</f>
        <v>211.11550111945215</v>
      </c>
      <c r="AJ85" s="341">
        <f t="shared" si="16"/>
        <v>0.31703125376782992</v>
      </c>
      <c r="AK85" s="342">
        <f t="shared" si="17"/>
        <v>1.6279492379039917</v>
      </c>
      <c r="AM85"/>
      <c r="AN85"/>
      <c r="AR85" s="176"/>
      <c r="AS85" s="181"/>
      <c r="AZ85" s="173"/>
      <c r="BA85" s="173"/>
      <c r="BB85"/>
    </row>
    <row r="86" spans="1:54" ht="18" customHeight="1" thickBot="1">
      <c r="A86" s="340" t="s">
        <v>15</v>
      </c>
      <c r="B86" s="340" t="s">
        <v>44</v>
      </c>
      <c r="C86" s="314">
        <f t="shared" ref="C86:AH86" si="44">+C53/C20*1000</f>
        <v>123.75550840541861</v>
      </c>
      <c r="D86" s="314">
        <f t="shared" si="44"/>
        <v>123.75550840541861</v>
      </c>
      <c r="E86" s="314">
        <f t="shared" si="44"/>
        <v>123.75550840541861</v>
      </c>
      <c r="F86" s="314">
        <f t="shared" si="44"/>
        <v>123.75550840541862</v>
      </c>
      <c r="G86" s="314">
        <f t="shared" si="44"/>
        <v>103.79517211826882</v>
      </c>
      <c r="H86" s="314">
        <f t="shared" si="44"/>
        <v>185.31642259414224</v>
      </c>
      <c r="I86" s="314">
        <f t="shared" si="44"/>
        <v>332.54486884491484</v>
      </c>
      <c r="J86" s="314">
        <f t="shared" si="44"/>
        <v>400.2537212449256</v>
      </c>
      <c r="K86" s="314">
        <f t="shared" si="44"/>
        <v>460.14612452350701</v>
      </c>
      <c r="L86" s="314">
        <f t="shared" si="44"/>
        <v>411.76967383409624</v>
      </c>
      <c r="M86" s="314">
        <f t="shared" si="44"/>
        <v>445.0123605264917</v>
      </c>
      <c r="N86" s="314">
        <f t="shared" si="44"/>
        <v>348.33810257539074</v>
      </c>
      <c r="O86" s="314">
        <f t="shared" si="44"/>
        <v>417.88754011441324</v>
      </c>
      <c r="P86" s="314">
        <f t="shared" si="44"/>
        <v>578.1586579259025</v>
      </c>
      <c r="Q86" s="296">
        <f t="shared" si="44"/>
        <v>141.2937094047513</v>
      </c>
      <c r="R86" s="296">
        <f t="shared" si="44"/>
        <v>169.36723453311134</v>
      </c>
      <c r="S86" s="296">
        <f t="shared" si="44"/>
        <v>198.19065170045235</v>
      </c>
      <c r="T86" s="296">
        <f t="shared" si="44"/>
        <v>221.76444955037039</v>
      </c>
      <c r="U86" s="296">
        <f t="shared" si="44"/>
        <v>211.82551352314752</v>
      </c>
      <c r="V86" s="296">
        <f t="shared" si="44"/>
        <v>221.36093803659912</v>
      </c>
      <c r="W86" s="296">
        <f t="shared" si="44"/>
        <v>224.98970769864141</v>
      </c>
      <c r="X86" s="296">
        <f t="shared" si="44"/>
        <v>228.78630988064742</v>
      </c>
      <c r="Y86" s="296">
        <f t="shared" si="44"/>
        <v>232.39956815728169</v>
      </c>
      <c r="Z86" s="296">
        <f t="shared" si="44"/>
        <v>232.47641945626043</v>
      </c>
      <c r="AA86" s="296">
        <f t="shared" si="44"/>
        <v>237.35110272437785</v>
      </c>
      <c r="AB86" s="296">
        <f t="shared" si="44"/>
        <v>240.07239433620779</v>
      </c>
      <c r="AC86" s="296">
        <f t="shared" si="44"/>
        <v>240.31953844446912</v>
      </c>
      <c r="AD86" s="296">
        <f t="shared" si="44"/>
        <v>247.49084897862795</v>
      </c>
      <c r="AE86" s="296">
        <f t="shared" si="44"/>
        <v>247.34374072535167</v>
      </c>
      <c r="AF86" s="314">
        <f t="shared" si="44"/>
        <v>259.33317680206625</v>
      </c>
      <c r="AG86" s="314">
        <f t="shared" si="44"/>
        <v>267.20423488858791</v>
      </c>
      <c r="AH86" s="314">
        <f t="shared" si="44"/>
        <v>269.67489785041749</v>
      </c>
      <c r="AI86" s="314">
        <f t="shared" ref="AI86" si="45">+AI53/AI20*1000</f>
        <v>272.06607495069034</v>
      </c>
      <c r="AJ86" s="341">
        <f t="shared" si="16"/>
        <v>0.88668879429747438</v>
      </c>
      <c r="AK86" s="342">
        <f t="shared" si="17"/>
        <v>1.5883502066843747</v>
      </c>
      <c r="AM86"/>
      <c r="AN86"/>
      <c r="AR86" s="176"/>
      <c r="AS86" s="181"/>
      <c r="AZ86" s="173"/>
      <c r="BA86" s="173"/>
      <c r="BB86"/>
    </row>
    <row r="87" spans="1:54" ht="18" customHeight="1" thickBot="1">
      <c r="A87" s="340" t="s">
        <v>16</v>
      </c>
      <c r="B87" s="340" t="s">
        <v>45</v>
      </c>
      <c r="C87" s="296">
        <f t="shared" ref="C87:AH87" si="46">+C54/C21*1000</f>
        <v>302.6427962489343</v>
      </c>
      <c r="D87" s="296">
        <f t="shared" si="46"/>
        <v>304.39905734485467</v>
      </c>
      <c r="E87" s="296">
        <f t="shared" si="46"/>
        <v>303.83360522022838</v>
      </c>
      <c r="F87" s="296">
        <f t="shared" si="46"/>
        <v>314.33909388136391</v>
      </c>
      <c r="G87" s="296">
        <f t="shared" si="46"/>
        <v>327.19123505976097</v>
      </c>
      <c r="H87" s="296">
        <f t="shared" si="46"/>
        <v>327.82492184010721</v>
      </c>
      <c r="I87" s="296">
        <f t="shared" si="46"/>
        <v>326.37494981934969</v>
      </c>
      <c r="J87" s="296">
        <f t="shared" si="46"/>
        <v>323.41269841269843</v>
      </c>
      <c r="K87" s="296">
        <f t="shared" si="46"/>
        <v>322.7158424140822</v>
      </c>
      <c r="L87" s="296">
        <f t="shared" si="46"/>
        <v>329.25897631779981</v>
      </c>
      <c r="M87" s="296">
        <f t="shared" si="46"/>
        <v>328.90499194847024</v>
      </c>
      <c r="N87" s="296">
        <f t="shared" si="46"/>
        <v>317.8994918125353</v>
      </c>
      <c r="O87" s="296">
        <f t="shared" si="46"/>
        <v>312.48181553680536</v>
      </c>
      <c r="P87" s="296">
        <f t="shared" si="46"/>
        <v>318.00989234797788</v>
      </c>
      <c r="Q87" s="296">
        <f t="shared" si="46"/>
        <v>324.34070930585023</v>
      </c>
      <c r="R87" s="296">
        <f t="shared" si="46"/>
        <v>334.11843876177659</v>
      </c>
      <c r="S87" s="296">
        <f t="shared" si="46"/>
        <v>335.24973050664755</v>
      </c>
      <c r="T87" s="296">
        <f t="shared" si="46"/>
        <v>347.0233609645818</v>
      </c>
      <c r="U87" s="296">
        <f t="shared" si="46"/>
        <v>347.94908062234794</v>
      </c>
      <c r="V87" s="296">
        <f t="shared" si="46"/>
        <v>349.48096885813146</v>
      </c>
      <c r="W87" s="296">
        <f t="shared" si="46"/>
        <v>357.03812316715556</v>
      </c>
      <c r="X87" s="296">
        <f t="shared" si="46"/>
        <v>357.11454617518837</v>
      </c>
      <c r="Y87" s="296">
        <f t="shared" si="46"/>
        <v>358.21517931609679</v>
      </c>
      <c r="Z87" s="296">
        <f t="shared" si="46"/>
        <v>356.47943387881463</v>
      </c>
      <c r="AA87" s="296">
        <f t="shared" si="46"/>
        <v>358.66388308977037</v>
      </c>
      <c r="AB87" s="296">
        <f t="shared" si="46"/>
        <v>365.55290373906126</v>
      </c>
      <c r="AC87" s="296">
        <f t="shared" si="46"/>
        <v>366.15384615384619</v>
      </c>
      <c r="AD87" s="296">
        <f t="shared" si="46"/>
        <v>365.18771331058014</v>
      </c>
      <c r="AE87" s="296">
        <f t="shared" si="46"/>
        <v>366.71575846833571</v>
      </c>
      <c r="AF87" s="296">
        <f t="shared" si="46"/>
        <v>363.3463310882666</v>
      </c>
      <c r="AG87" s="296">
        <f t="shared" si="46"/>
        <v>369.54967834167263</v>
      </c>
      <c r="AH87" s="296">
        <f t="shared" si="46"/>
        <v>365.67679558011048</v>
      </c>
      <c r="AI87" s="296">
        <f t="shared" ref="AI87" si="47">+AI54/AI21*1000</f>
        <v>366.69156086631813</v>
      </c>
      <c r="AJ87" s="341">
        <f t="shared" si="16"/>
        <v>0.27750333039258113</v>
      </c>
      <c r="AK87" s="342">
        <f t="shared" si="17"/>
        <v>0.23414565084978189</v>
      </c>
      <c r="AM87"/>
      <c r="AN87"/>
      <c r="AR87" s="176"/>
      <c r="AS87" s="181"/>
      <c r="AZ87" s="173"/>
      <c r="BA87" s="173"/>
      <c r="BB87"/>
    </row>
    <row r="88" spans="1:54" ht="18" customHeight="1" thickBot="1">
      <c r="A88" s="340" t="s">
        <v>17</v>
      </c>
      <c r="B88" s="340" t="s">
        <v>46</v>
      </c>
      <c r="C88" s="314">
        <f t="shared" ref="C88:AH88" si="48">+C55/C22*1000</f>
        <v>591.35988634791966</v>
      </c>
      <c r="D88" s="314">
        <f t="shared" si="48"/>
        <v>591.35988634791966</v>
      </c>
      <c r="E88" s="314">
        <f t="shared" si="48"/>
        <v>591.35988634791977</v>
      </c>
      <c r="F88" s="314">
        <f t="shared" si="48"/>
        <v>591.35988634791977</v>
      </c>
      <c r="G88" s="314">
        <f t="shared" si="48"/>
        <v>578.41607112132294</v>
      </c>
      <c r="H88" s="314">
        <f t="shared" si="48"/>
        <v>439.15290487903906</v>
      </c>
      <c r="I88" s="314">
        <f t="shared" si="48"/>
        <v>380.34850861610499</v>
      </c>
      <c r="J88" s="314">
        <f t="shared" si="48"/>
        <v>327.25030706488855</v>
      </c>
      <c r="K88" s="314">
        <f t="shared" si="48"/>
        <v>286.84151975906479</v>
      </c>
      <c r="L88" s="314">
        <f t="shared" si="48"/>
        <v>292.58146969760611</v>
      </c>
      <c r="M88" s="314">
        <f t="shared" si="48"/>
        <v>335.6790196552825</v>
      </c>
      <c r="N88" s="314">
        <f t="shared" si="48"/>
        <v>246.95664035409573</v>
      </c>
      <c r="O88" s="314">
        <f t="shared" si="48"/>
        <v>238.49516577135321</v>
      </c>
      <c r="P88" s="296">
        <f t="shared" si="48"/>
        <v>266.76561867494263</v>
      </c>
      <c r="Q88" s="296">
        <f t="shared" si="48"/>
        <v>265.70726570726572</v>
      </c>
      <c r="R88" s="296">
        <f t="shared" si="48"/>
        <v>266.15813648293965</v>
      </c>
      <c r="S88" s="296">
        <f t="shared" si="48"/>
        <v>266.26984126984127</v>
      </c>
      <c r="T88" s="296">
        <f t="shared" si="48"/>
        <v>265.1509332514018</v>
      </c>
      <c r="U88" s="296">
        <f t="shared" si="48"/>
        <v>258.25753949258018</v>
      </c>
      <c r="V88" s="296">
        <f t="shared" si="48"/>
        <v>260.57198728917137</v>
      </c>
      <c r="W88" s="296">
        <f t="shared" si="48"/>
        <v>252.83882783882783</v>
      </c>
      <c r="X88" s="296">
        <f t="shared" si="48"/>
        <v>257.12340756588543</v>
      </c>
      <c r="Y88" s="296">
        <f t="shared" si="48"/>
        <v>259.12706506220678</v>
      </c>
      <c r="Z88" s="296">
        <f t="shared" si="48"/>
        <v>255.77593722755009</v>
      </c>
      <c r="AA88" s="296">
        <f t="shared" si="48"/>
        <v>249.43028796353843</v>
      </c>
      <c r="AB88" s="296">
        <f t="shared" si="48"/>
        <v>253.10357606077449</v>
      </c>
      <c r="AC88" s="296">
        <f t="shared" si="48"/>
        <v>256.30810092961485</v>
      </c>
      <c r="AD88" s="296">
        <f t="shared" si="48"/>
        <v>254.67860048820179</v>
      </c>
      <c r="AE88" s="296">
        <f t="shared" si="48"/>
        <v>257.04795162251935</v>
      </c>
      <c r="AF88" s="296">
        <f t="shared" si="48"/>
        <v>261.91892580946711</v>
      </c>
      <c r="AG88" s="296">
        <f t="shared" si="48"/>
        <v>261.5287995693522</v>
      </c>
      <c r="AH88" s="296">
        <f t="shared" si="48"/>
        <v>260.56826056826054</v>
      </c>
      <c r="AI88" s="296">
        <f t="shared" ref="AI88" si="49">+AI55/AI22*1000</f>
        <v>257.93116708325317</v>
      </c>
      <c r="AJ88" s="341">
        <f t="shared" si="16"/>
        <v>-1.0120547603366004</v>
      </c>
      <c r="AK88" s="342">
        <f t="shared" si="17"/>
        <v>-4.6247152869793862E-2</v>
      </c>
      <c r="AM88"/>
      <c r="AN88"/>
      <c r="AR88" s="176"/>
      <c r="AS88" s="181"/>
      <c r="AZ88" s="173"/>
      <c r="BA88" s="173"/>
      <c r="BB88"/>
    </row>
    <row r="89" spans="1:54" ht="18" customHeight="1" thickBot="1">
      <c r="A89" s="340" t="s">
        <v>18</v>
      </c>
      <c r="B89" s="340" t="s">
        <v>47</v>
      </c>
      <c r="C89" s="314">
        <f t="shared" ref="C89:AH89" si="50">+C56/C23*1000</f>
        <v>277.97833935018059</v>
      </c>
      <c r="D89" s="314">
        <f t="shared" si="50"/>
        <v>277.97833935018059</v>
      </c>
      <c r="E89" s="314">
        <f t="shared" si="50"/>
        <v>277.97833935018065</v>
      </c>
      <c r="F89" s="314">
        <f t="shared" si="50"/>
        <v>277.97833935018059</v>
      </c>
      <c r="G89" s="314">
        <f t="shared" si="50"/>
        <v>277.97833935018065</v>
      </c>
      <c r="H89" s="314">
        <f t="shared" si="50"/>
        <v>277.97833935018059</v>
      </c>
      <c r="I89" s="314">
        <f t="shared" si="50"/>
        <v>277.97833935018059</v>
      </c>
      <c r="J89" s="314">
        <f t="shared" si="50"/>
        <v>277.97833935018059</v>
      </c>
      <c r="K89" s="314">
        <f t="shared" si="50"/>
        <v>277.97833935018059</v>
      </c>
      <c r="L89" s="314">
        <f t="shared" si="50"/>
        <v>277.97833935018059</v>
      </c>
      <c r="M89" s="314">
        <f t="shared" si="50"/>
        <v>277.97833935018059</v>
      </c>
      <c r="N89" s="296">
        <f t="shared" si="50"/>
        <v>277.97833935018053</v>
      </c>
      <c r="O89" s="296">
        <f t="shared" si="50"/>
        <v>275.16778523489933</v>
      </c>
      <c r="P89" s="296">
        <f t="shared" si="50"/>
        <v>271.15384615384613</v>
      </c>
      <c r="Q89" s="296">
        <f t="shared" si="50"/>
        <v>267.63485477178421</v>
      </c>
      <c r="R89" s="296">
        <f t="shared" si="50"/>
        <v>262.75992438563321</v>
      </c>
      <c r="S89" s="296">
        <f t="shared" si="50"/>
        <v>268.71401151631477</v>
      </c>
      <c r="T89" s="296">
        <f t="shared" si="50"/>
        <v>268.2481751824817</v>
      </c>
      <c r="U89" s="296">
        <f t="shared" si="50"/>
        <v>271.55963302752298</v>
      </c>
      <c r="V89" s="296">
        <f t="shared" si="50"/>
        <v>254.54545454545456</v>
      </c>
      <c r="W89" s="296">
        <f t="shared" si="50"/>
        <v>249.56063268892791</v>
      </c>
      <c r="X89" s="296">
        <f t="shared" si="50"/>
        <v>266.66666666666669</v>
      </c>
      <c r="Y89" s="296">
        <f t="shared" si="50"/>
        <v>272.05882352941182</v>
      </c>
      <c r="Z89" s="296">
        <f t="shared" si="50"/>
        <v>277.64127764127761</v>
      </c>
      <c r="AA89" s="296">
        <f t="shared" si="50"/>
        <v>276.28361858190709</v>
      </c>
      <c r="AB89" s="296">
        <f t="shared" si="50"/>
        <v>273.936170212766</v>
      </c>
      <c r="AC89" s="296">
        <f t="shared" si="50"/>
        <v>276.44230769230768</v>
      </c>
      <c r="AD89" s="296">
        <f t="shared" si="50"/>
        <v>273.83863080684603</v>
      </c>
      <c r="AE89" s="314">
        <f t="shared" si="50"/>
        <v>271.57360406091374</v>
      </c>
      <c r="AF89" s="314">
        <f t="shared" si="50"/>
        <v>278.37837837837839</v>
      </c>
      <c r="AG89" s="314">
        <f t="shared" si="50"/>
        <v>278.04878048780489</v>
      </c>
      <c r="AH89" s="314">
        <f t="shared" si="50"/>
        <v>275.5905511811024</v>
      </c>
      <c r="AI89" s="314">
        <f t="shared" ref="AI89" si="51">+AI56/AI23*1000</f>
        <v>277.33333333333331</v>
      </c>
      <c r="AJ89" s="341">
        <f t="shared" si="16"/>
        <v>0.63238095238093983</v>
      </c>
      <c r="AK89" s="342">
        <f t="shared" si="17"/>
        <v>0.19220293613333439</v>
      </c>
      <c r="AM89"/>
      <c r="AN89"/>
      <c r="AR89" s="176"/>
      <c r="AS89" s="181"/>
      <c r="AZ89" s="173"/>
      <c r="BA89" s="173"/>
      <c r="BB89"/>
    </row>
    <row r="90" spans="1:54" ht="18" customHeight="1" thickBot="1">
      <c r="A90" s="340" t="s">
        <v>19</v>
      </c>
      <c r="B90" s="340" t="s">
        <v>48</v>
      </c>
      <c r="C90" s="296">
        <f t="shared" ref="C90:AH90" si="52">+C57/C24*1000</f>
        <v>231.38919759946654</v>
      </c>
      <c r="D90" s="296">
        <f t="shared" si="52"/>
        <v>242.5183973834832</v>
      </c>
      <c r="E90" s="296">
        <f t="shared" si="52"/>
        <v>244.48981164053774</v>
      </c>
      <c r="F90" s="296">
        <f t="shared" si="52"/>
        <v>245.8117183415772</v>
      </c>
      <c r="G90" s="296">
        <f t="shared" si="52"/>
        <v>245.7553312713658</v>
      </c>
      <c r="H90" s="296">
        <f t="shared" si="52"/>
        <v>243.84532597911448</v>
      </c>
      <c r="I90" s="296">
        <f t="shared" si="52"/>
        <v>241.68027596320491</v>
      </c>
      <c r="J90" s="296">
        <f t="shared" si="52"/>
        <v>225.5805499294911</v>
      </c>
      <c r="K90" s="296">
        <f t="shared" si="52"/>
        <v>221.36923612607981</v>
      </c>
      <c r="L90" s="296">
        <f t="shared" si="52"/>
        <v>217.67879042563226</v>
      </c>
      <c r="M90" s="296">
        <f t="shared" si="52"/>
        <v>209.43230819208159</v>
      </c>
      <c r="N90" s="296">
        <f t="shared" si="52"/>
        <v>224.52626304700848</v>
      </c>
      <c r="O90" s="296">
        <f t="shared" si="52"/>
        <v>204.69145675063308</v>
      </c>
      <c r="P90" s="296">
        <f t="shared" si="52"/>
        <v>197.02206716280878</v>
      </c>
      <c r="Q90" s="296">
        <f t="shared" si="52"/>
        <v>194.4965635388412</v>
      </c>
      <c r="R90" s="296">
        <f t="shared" si="52"/>
        <v>201.09890667926041</v>
      </c>
      <c r="S90" s="296">
        <f t="shared" si="52"/>
        <v>200.33942558746733</v>
      </c>
      <c r="T90" s="296">
        <f t="shared" si="52"/>
        <v>202.39895013123359</v>
      </c>
      <c r="U90" s="296">
        <f t="shared" si="52"/>
        <v>196.76137781845412</v>
      </c>
      <c r="V90" s="296">
        <f t="shared" si="52"/>
        <v>194.24822190955553</v>
      </c>
      <c r="W90" s="296">
        <f t="shared" si="52"/>
        <v>191.59394566878669</v>
      </c>
      <c r="X90" s="296">
        <f t="shared" si="52"/>
        <v>188.12183842308187</v>
      </c>
      <c r="Y90" s="296">
        <f t="shared" si="52"/>
        <v>193.15196027723181</v>
      </c>
      <c r="Z90" s="296">
        <f t="shared" si="52"/>
        <v>193.63769167117857</v>
      </c>
      <c r="AA90" s="296">
        <f t="shared" si="52"/>
        <v>192.1069564595696</v>
      </c>
      <c r="AB90" s="296">
        <f t="shared" si="52"/>
        <v>195.47342977888383</v>
      </c>
      <c r="AC90" s="296">
        <f t="shared" si="52"/>
        <v>198.45835360560181</v>
      </c>
      <c r="AD90" s="296">
        <f t="shared" si="52"/>
        <v>203.37262970583328</v>
      </c>
      <c r="AE90" s="296">
        <f t="shared" si="52"/>
        <v>204.75309330063538</v>
      </c>
      <c r="AF90" s="296">
        <f t="shared" si="52"/>
        <v>199.83327603178117</v>
      </c>
      <c r="AG90" s="296">
        <f t="shared" si="52"/>
        <v>207.24326808901827</v>
      </c>
      <c r="AH90" s="296">
        <f t="shared" si="52"/>
        <v>205.2433454990159</v>
      </c>
      <c r="AI90" s="296">
        <f t="shared" ref="AI90" si="53">+AI57/AI24*1000</f>
        <v>199.88713639424492</v>
      </c>
      <c r="AJ90" s="341">
        <f t="shared" si="16"/>
        <v>-2.6096870969181674</v>
      </c>
      <c r="AK90" s="342">
        <f t="shared" si="17"/>
        <v>0.34334459365719106</v>
      </c>
      <c r="AM90"/>
      <c r="AN90"/>
      <c r="AR90" s="176"/>
      <c r="AS90" s="181"/>
      <c r="AZ90" s="173"/>
      <c r="BA90" s="173"/>
      <c r="BB90"/>
    </row>
    <row r="91" spans="1:54" ht="18" customHeight="1" thickBot="1">
      <c r="A91" s="340" t="s">
        <v>20</v>
      </c>
      <c r="B91" s="340" t="s">
        <v>49</v>
      </c>
      <c r="C91" s="314">
        <f t="shared" ref="C91:AH91" si="54">+C58/C25*1000</f>
        <v>305.13918588001138</v>
      </c>
      <c r="D91" s="314">
        <f t="shared" si="54"/>
        <v>288.85431765407225</v>
      </c>
      <c r="E91" s="314">
        <f t="shared" si="54"/>
        <v>273.39676480214098</v>
      </c>
      <c r="F91" s="314">
        <f t="shared" si="54"/>
        <v>251.46811611521841</v>
      </c>
      <c r="G91" s="314">
        <f t="shared" si="54"/>
        <v>275.24234190032297</v>
      </c>
      <c r="H91" s="296">
        <f t="shared" si="54"/>
        <v>295.42093030275589</v>
      </c>
      <c r="I91" s="296">
        <f t="shared" si="54"/>
        <v>288.9859935234677</v>
      </c>
      <c r="J91" s="296">
        <f t="shared" si="54"/>
        <v>280.06361375035675</v>
      </c>
      <c r="K91" s="296">
        <f t="shared" si="54"/>
        <v>288.75655004305878</v>
      </c>
      <c r="L91" s="296">
        <f t="shared" si="54"/>
        <v>301.45215598439563</v>
      </c>
      <c r="M91" s="296">
        <f t="shared" si="54"/>
        <v>303.09619193709324</v>
      </c>
      <c r="N91" s="296">
        <f t="shared" si="54"/>
        <v>298.37301477313673</v>
      </c>
      <c r="O91" s="296">
        <f t="shared" si="54"/>
        <v>299.5461422087746</v>
      </c>
      <c r="P91" s="296">
        <f t="shared" si="54"/>
        <v>303.8323965252938</v>
      </c>
      <c r="Q91" s="296">
        <f t="shared" si="54"/>
        <v>306.03646505555798</v>
      </c>
      <c r="R91" s="296">
        <f t="shared" si="54"/>
        <v>311.44534115920766</v>
      </c>
      <c r="S91" s="296">
        <f t="shared" si="54"/>
        <v>314.28320346827581</v>
      </c>
      <c r="T91" s="296">
        <f t="shared" si="54"/>
        <v>319.18800065149475</v>
      </c>
      <c r="U91" s="296">
        <f t="shared" si="54"/>
        <v>320.07178314543324</v>
      </c>
      <c r="V91" s="296">
        <f t="shared" si="54"/>
        <v>319.60044585441136</v>
      </c>
      <c r="W91" s="296">
        <f t="shared" si="54"/>
        <v>320.05410407916281</v>
      </c>
      <c r="X91" s="296">
        <f t="shared" si="54"/>
        <v>320.78735807638071</v>
      </c>
      <c r="Y91" s="296">
        <f t="shared" si="54"/>
        <v>325.28649396119272</v>
      </c>
      <c r="Z91" s="296">
        <f t="shared" si="54"/>
        <v>328.14824443577857</v>
      </c>
      <c r="AA91" s="296">
        <f t="shared" si="54"/>
        <v>327.91347960527287</v>
      </c>
      <c r="AB91" s="296">
        <f t="shared" si="54"/>
        <v>329.05620208006673</v>
      </c>
      <c r="AC91" s="296">
        <f t="shared" si="54"/>
        <v>331.28923717827337</v>
      </c>
      <c r="AD91" s="296">
        <f t="shared" si="54"/>
        <v>333.33824786954858</v>
      </c>
      <c r="AE91" s="296">
        <f t="shared" si="54"/>
        <v>336.28624519251542</v>
      </c>
      <c r="AF91" s="296">
        <f t="shared" si="54"/>
        <v>337.39879211790816</v>
      </c>
      <c r="AG91" s="296">
        <f t="shared" si="54"/>
        <v>338.72644070425815</v>
      </c>
      <c r="AH91" s="296">
        <f t="shared" si="54"/>
        <v>331.81197218082463</v>
      </c>
      <c r="AI91" s="296">
        <f t="shared" ref="AI91" si="55">+AI58/AI25*1000</f>
        <v>328.83143711169186</v>
      </c>
      <c r="AJ91" s="341">
        <f t="shared" si="16"/>
        <v>-0.89826025551257294</v>
      </c>
      <c r="AK91" s="342">
        <f t="shared" si="17"/>
        <v>0.10844832636871526</v>
      </c>
      <c r="AM91"/>
      <c r="AN91"/>
      <c r="AR91" s="176"/>
      <c r="AS91" s="181"/>
      <c r="AZ91" s="173"/>
      <c r="BA91" s="173"/>
      <c r="BB91"/>
    </row>
    <row r="92" spans="1:54" ht="18" customHeight="1" thickBot="1">
      <c r="A92" s="340" t="s">
        <v>21</v>
      </c>
      <c r="B92" s="340" t="s">
        <v>50</v>
      </c>
      <c r="C92" s="314">
        <f t="shared" ref="C92:AH92" si="56">+C59/C26*1000</f>
        <v>221.76601764733573</v>
      </c>
      <c r="D92" s="314">
        <f t="shared" si="56"/>
        <v>221.76601764733576</v>
      </c>
      <c r="E92" s="314">
        <f t="shared" si="56"/>
        <v>221.76601764733573</v>
      </c>
      <c r="F92" s="314">
        <f t="shared" si="56"/>
        <v>221.76601764733576</v>
      </c>
      <c r="G92" s="314">
        <f t="shared" si="56"/>
        <v>221.76601764733573</v>
      </c>
      <c r="H92" s="314">
        <f t="shared" si="56"/>
        <v>221.76601764733576</v>
      </c>
      <c r="I92" s="314">
        <f t="shared" si="56"/>
        <v>221.76601764733576</v>
      </c>
      <c r="J92" s="314">
        <f t="shared" si="56"/>
        <v>221.76601764733573</v>
      </c>
      <c r="K92" s="314">
        <f t="shared" si="56"/>
        <v>204.65737455966678</v>
      </c>
      <c r="L92" s="314">
        <f t="shared" si="56"/>
        <v>215.13318867720389</v>
      </c>
      <c r="M92" s="314">
        <f t="shared" si="56"/>
        <v>193.79831560954855</v>
      </c>
      <c r="N92" s="314">
        <f t="shared" si="56"/>
        <v>199.63670328298764</v>
      </c>
      <c r="O92" s="314">
        <f t="shared" si="56"/>
        <v>230.86086220366627</v>
      </c>
      <c r="P92" s="296">
        <f t="shared" si="56"/>
        <v>171.31752734727431</v>
      </c>
      <c r="Q92" s="296">
        <f t="shared" si="56"/>
        <v>226.73207087991483</v>
      </c>
      <c r="R92" s="296">
        <f t="shared" si="56"/>
        <v>237.17377663818544</v>
      </c>
      <c r="S92" s="296">
        <f t="shared" si="56"/>
        <v>242.86104845875198</v>
      </c>
      <c r="T92" s="296">
        <f t="shared" si="56"/>
        <v>237.26080482714227</v>
      </c>
      <c r="U92" s="296">
        <f t="shared" si="56"/>
        <v>228.37337100645911</v>
      </c>
      <c r="V92" s="314">
        <f t="shared" si="56"/>
        <v>233.30153530481113</v>
      </c>
      <c r="W92" s="296">
        <f t="shared" si="56"/>
        <v>243.12822746220371</v>
      </c>
      <c r="X92" s="296">
        <f t="shared" si="56"/>
        <v>241.275906415393</v>
      </c>
      <c r="Y92" s="296">
        <f t="shared" si="56"/>
        <v>243.54267310789052</v>
      </c>
      <c r="Z92" s="296">
        <f t="shared" si="56"/>
        <v>253.25225830970265</v>
      </c>
      <c r="AA92" s="296">
        <f t="shared" si="56"/>
        <v>256.68112325248956</v>
      </c>
      <c r="AB92" s="296">
        <f t="shared" si="56"/>
        <v>269.8867158879558</v>
      </c>
      <c r="AC92" s="296">
        <f t="shared" si="56"/>
        <v>280.10790745375192</v>
      </c>
      <c r="AD92" s="296">
        <f t="shared" si="56"/>
        <v>289.07939530022861</v>
      </c>
      <c r="AE92" s="296">
        <f t="shared" si="56"/>
        <v>290.61535295328258</v>
      </c>
      <c r="AF92" s="296">
        <f t="shared" si="56"/>
        <v>302.17588199775724</v>
      </c>
      <c r="AG92" s="296">
        <f t="shared" si="56"/>
        <v>301.96194845499934</v>
      </c>
      <c r="AH92" s="296">
        <f t="shared" si="56"/>
        <v>297.44034800124291</v>
      </c>
      <c r="AI92" s="296">
        <f t="shared" ref="AI92" si="57">+AI59/AI26*1000</f>
        <v>301.95349148907655</v>
      </c>
      <c r="AJ92" s="341">
        <f t="shared" si="16"/>
        <v>1.5173272618060452</v>
      </c>
      <c r="AK92" s="342">
        <f t="shared" si="17"/>
        <v>2.1730831447835719</v>
      </c>
      <c r="AM92"/>
      <c r="AN92"/>
      <c r="AR92" s="176"/>
      <c r="AS92" s="181"/>
      <c r="AZ92" s="173"/>
      <c r="BA92" s="173"/>
      <c r="BB92"/>
    </row>
    <row r="93" spans="1:54" ht="18" customHeight="1" thickBot="1">
      <c r="A93" s="340" t="s">
        <v>22</v>
      </c>
      <c r="B93" s="340" t="s">
        <v>51</v>
      </c>
      <c r="C93" s="296">
        <f t="shared" ref="C93:AH93" si="58">+C60/C27*1000</f>
        <v>229.41047469048425</v>
      </c>
      <c r="D93" s="296">
        <f t="shared" si="58"/>
        <v>234.37180321770671</v>
      </c>
      <c r="E93" s="296">
        <f t="shared" si="58"/>
        <v>233.70914258645192</v>
      </c>
      <c r="F93" s="296">
        <f t="shared" si="58"/>
        <v>231.48558758314854</v>
      </c>
      <c r="G93" s="296">
        <f t="shared" si="58"/>
        <v>246.41255017183033</v>
      </c>
      <c r="H93" s="296">
        <f t="shared" si="58"/>
        <v>261.80019183199556</v>
      </c>
      <c r="I93" s="296">
        <f t="shared" si="58"/>
        <v>260.20915032679738</v>
      </c>
      <c r="J93" s="296">
        <f t="shared" si="58"/>
        <v>236.77191382651316</v>
      </c>
      <c r="K93" s="296">
        <f t="shared" si="58"/>
        <v>234.70723787577251</v>
      </c>
      <c r="L93" s="296">
        <f t="shared" si="58"/>
        <v>240.40464894444864</v>
      </c>
      <c r="M93" s="296">
        <f t="shared" si="58"/>
        <v>239.73256924546325</v>
      </c>
      <c r="N93" s="296">
        <f t="shared" si="58"/>
        <v>240.75675125870927</v>
      </c>
      <c r="O93" s="296">
        <f t="shared" si="58"/>
        <v>240.80528294964688</v>
      </c>
      <c r="P93" s="296">
        <f t="shared" si="58"/>
        <v>241.53608271214603</v>
      </c>
      <c r="Q93" s="296">
        <f t="shared" si="58"/>
        <v>252.51944178118674</v>
      </c>
      <c r="R93" s="296">
        <f t="shared" si="58"/>
        <v>245.44112448797122</v>
      </c>
      <c r="S93" s="296">
        <f t="shared" si="58"/>
        <v>239.74957313602732</v>
      </c>
      <c r="T93" s="296">
        <f t="shared" si="58"/>
        <v>243.44369447482862</v>
      </c>
      <c r="U93" s="296">
        <f t="shared" si="58"/>
        <v>241.50053399786404</v>
      </c>
      <c r="V93" s="296">
        <f t="shared" si="58"/>
        <v>231.03223339406617</v>
      </c>
      <c r="W93" s="296">
        <f t="shared" si="58"/>
        <v>231.44212711278044</v>
      </c>
      <c r="X93" s="296">
        <f t="shared" si="58"/>
        <v>231.40894299144267</v>
      </c>
      <c r="Y93" s="296">
        <f t="shared" si="58"/>
        <v>227.53187012160805</v>
      </c>
      <c r="Z93" s="296">
        <f t="shared" si="58"/>
        <v>230.4972315114303</v>
      </c>
      <c r="AA93" s="296">
        <f t="shared" si="58"/>
        <v>234.04567173804708</v>
      </c>
      <c r="AB93" s="296">
        <f t="shared" si="58"/>
        <v>244.01123409879401</v>
      </c>
      <c r="AC93" s="296">
        <f t="shared" si="58"/>
        <v>239.9894625922023</v>
      </c>
      <c r="AD93" s="296">
        <f t="shared" si="58"/>
        <v>241.54115400933389</v>
      </c>
      <c r="AE93" s="296">
        <f t="shared" si="58"/>
        <v>244.45487007063363</v>
      </c>
      <c r="AF93" s="296">
        <f t="shared" si="58"/>
        <v>249.22818610193363</v>
      </c>
      <c r="AG93" s="296">
        <f t="shared" si="58"/>
        <v>248.60796826930411</v>
      </c>
      <c r="AH93" s="296">
        <f t="shared" si="58"/>
        <v>247.53664984378753</v>
      </c>
      <c r="AI93" s="296">
        <f t="shared" ref="AI93" si="59">+AI60/AI27*1000</f>
        <v>243.33958724202628</v>
      </c>
      <c r="AJ93" s="341">
        <f t="shared" si="16"/>
        <v>-1.695531794750349</v>
      </c>
      <c r="AK93" s="342">
        <f t="shared" si="17"/>
        <v>0.67393709525285228</v>
      </c>
      <c r="AM93"/>
      <c r="AN93"/>
      <c r="AR93" s="176"/>
      <c r="AS93" s="181"/>
      <c r="AZ93" s="173"/>
      <c r="BA93" s="173"/>
      <c r="BB93"/>
    </row>
    <row r="94" spans="1:54" s="13" customFormat="1" ht="18" customHeight="1" thickBot="1">
      <c r="A94" s="340" t="s">
        <v>23</v>
      </c>
      <c r="B94" s="340" t="s">
        <v>52</v>
      </c>
      <c r="C94" s="314">
        <f t="shared" ref="C94:AH94" si="60">+C61/C28*1000</f>
        <v>174.5291479820628</v>
      </c>
      <c r="D94" s="314">
        <f t="shared" si="60"/>
        <v>174.5291479820628</v>
      </c>
      <c r="E94" s="314">
        <f t="shared" si="60"/>
        <v>174.5291479820628</v>
      </c>
      <c r="F94" s="314">
        <f t="shared" si="60"/>
        <v>174.5291479820628</v>
      </c>
      <c r="G94" s="314">
        <f t="shared" si="60"/>
        <v>174.52914798206277</v>
      </c>
      <c r="H94" s="314">
        <f t="shared" si="60"/>
        <v>174.52914798206274</v>
      </c>
      <c r="I94" s="314">
        <f t="shared" si="60"/>
        <v>174.52914798206277</v>
      </c>
      <c r="J94" s="314">
        <f t="shared" si="60"/>
        <v>174.52914798206274</v>
      </c>
      <c r="K94" s="314">
        <f t="shared" si="60"/>
        <v>174.52914798206274</v>
      </c>
      <c r="L94" s="314">
        <f t="shared" si="60"/>
        <v>174.52914798206274</v>
      </c>
      <c r="M94" s="314">
        <f t="shared" si="60"/>
        <v>174.52914798206274</v>
      </c>
      <c r="N94" s="314">
        <f t="shared" si="60"/>
        <v>174.52914798206277</v>
      </c>
      <c r="O94" s="314">
        <f t="shared" si="60"/>
        <v>174.52914798206277</v>
      </c>
      <c r="P94" s="314">
        <f t="shared" si="60"/>
        <v>174.52914798206277</v>
      </c>
      <c r="Q94" s="314">
        <f t="shared" si="60"/>
        <v>174.52914798206277</v>
      </c>
      <c r="R94" s="314">
        <f t="shared" si="60"/>
        <v>174.5291479820628</v>
      </c>
      <c r="S94" s="296">
        <f t="shared" si="60"/>
        <v>174.5291479820628</v>
      </c>
      <c r="T94" s="296">
        <f t="shared" si="60"/>
        <v>175.12437810945272</v>
      </c>
      <c r="U94" s="296">
        <f t="shared" si="60"/>
        <v>170.60931899641577</v>
      </c>
      <c r="V94" s="296">
        <f t="shared" si="60"/>
        <v>167.2653558524494</v>
      </c>
      <c r="W94" s="296">
        <f t="shared" si="60"/>
        <v>130.59997441473709</v>
      </c>
      <c r="X94" s="296">
        <f t="shared" si="60"/>
        <v>144.61821762426629</v>
      </c>
      <c r="Y94" s="296">
        <f t="shared" si="60"/>
        <v>139.06228516430633</v>
      </c>
      <c r="Z94" s="296">
        <f t="shared" si="60"/>
        <v>137.40116782611125</v>
      </c>
      <c r="AA94" s="296">
        <f t="shared" si="60"/>
        <v>140.44713662833232</v>
      </c>
      <c r="AB94" s="296">
        <f t="shared" si="60"/>
        <v>175.93643586833147</v>
      </c>
      <c r="AC94" s="296">
        <f t="shared" si="60"/>
        <v>174.67858556812735</v>
      </c>
      <c r="AD94" s="296">
        <f t="shared" si="60"/>
        <v>175.41087231352716</v>
      </c>
      <c r="AE94" s="296">
        <f t="shared" si="60"/>
        <v>170.24035967490923</v>
      </c>
      <c r="AF94" s="296">
        <f t="shared" si="60"/>
        <v>172.16579100992413</v>
      </c>
      <c r="AG94" s="296">
        <f t="shared" si="60"/>
        <v>140.23080621894536</v>
      </c>
      <c r="AH94" s="296">
        <f t="shared" si="60"/>
        <v>132.7151085369571</v>
      </c>
      <c r="AI94" s="296">
        <f t="shared" ref="AI94" si="61">+AI61/AI28*1000</f>
        <v>130.80316615967766</v>
      </c>
      <c r="AJ94" s="341">
        <f t="shared" si="16"/>
        <v>-1.4406365622999351</v>
      </c>
      <c r="AK94" s="342">
        <f t="shared" si="17"/>
        <v>-0.61041219479812669</v>
      </c>
      <c r="AM94"/>
      <c r="AN94"/>
      <c r="AR94" s="176"/>
      <c r="AS94" s="181"/>
      <c r="AT94" s="187"/>
      <c r="AU94" s="187"/>
      <c r="AZ94" s="173"/>
      <c r="BA94" s="173"/>
      <c r="BB94"/>
    </row>
    <row r="95" spans="1:54" ht="18" customHeight="1" thickBot="1">
      <c r="A95" s="340" t="s">
        <v>24</v>
      </c>
      <c r="B95" s="340" t="s">
        <v>53</v>
      </c>
      <c r="C95" s="314">
        <f t="shared" ref="C95:AH95" si="62">+C62/C29*1000</f>
        <v>138.09120406475714</v>
      </c>
      <c r="D95" s="314">
        <f t="shared" si="62"/>
        <v>138.09120406475714</v>
      </c>
      <c r="E95" s="314">
        <f t="shared" si="62"/>
        <v>138.09120406475714</v>
      </c>
      <c r="F95" s="314">
        <f t="shared" si="62"/>
        <v>138.09120406475714</v>
      </c>
      <c r="G95" s="314">
        <f t="shared" si="62"/>
        <v>138.09120406475714</v>
      </c>
      <c r="H95" s="314">
        <f t="shared" si="62"/>
        <v>186.37323852563685</v>
      </c>
      <c r="I95" s="314">
        <f t="shared" si="62"/>
        <v>212.67536299947096</v>
      </c>
      <c r="J95" s="314">
        <f t="shared" si="62"/>
        <v>204.52091429365868</v>
      </c>
      <c r="K95" s="314">
        <f t="shared" si="62"/>
        <v>180.41910912155947</v>
      </c>
      <c r="L95" s="314">
        <f t="shared" si="62"/>
        <v>193.40251542746134</v>
      </c>
      <c r="M95" s="296">
        <f t="shared" si="62"/>
        <v>265.45342854948939</v>
      </c>
      <c r="N95" s="296">
        <f t="shared" si="62"/>
        <v>278.93724624260983</v>
      </c>
      <c r="O95" s="296">
        <f t="shared" si="62"/>
        <v>268.45771144278609</v>
      </c>
      <c r="P95" s="296">
        <f t="shared" si="62"/>
        <v>265.77131591917203</v>
      </c>
      <c r="Q95" s="296">
        <f t="shared" si="62"/>
        <v>265.37773952194925</v>
      </c>
      <c r="R95" s="296">
        <f t="shared" si="62"/>
        <v>271.61749745676502</v>
      </c>
      <c r="S95" s="296">
        <f t="shared" si="62"/>
        <v>277.14014182323274</v>
      </c>
      <c r="T95" s="296">
        <f t="shared" si="62"/>
        <v>282.61378718088849</v>
      </c>
      <c r="U95" s="296">
        <f t="shared" si="62"/>
        <v>280.84847563293539</v>
      </c>
      <c r="V95" s="296">
        <f t="shared" si="62"/>
        <v>281.49449145776782</v>
      </c>
      <c r="W95" s="296">
        <f t="shared" si="62"/>
        <v>286.480858561589</v>
      </c>
      <c r="X95" s="296">
        <f t="shared" si="62"/>
        <v>285.81759742868621</v>
      </c>
      <c r="Y95" s="296">
        <f t="shared" si="62"/>
        <v>285.97355457609547</v>
      </c>
      <c r="Z95" s="296">
        <f t="shared" si="62"/>
        <v>290.94534578083932</v>
      </c>
      <c r="AA95" s="296">
        <f t="shared" si="62"/>
        <v>291.26303164498569</v>
      </c>
      <c r="AB95" s="296">
        <f t="shared" si="62"/>
        <v>299.71438771867184</v>
      </c>
      <c r="AC95" s="296">
        <f t="shared" si="62"/>
        <v>304.91663103890551</v>
      </c>
      <c r="AD95" s="296">
        <f t="shared" si="62"/>
        <v>297.95204795204796</v>
      </c>
      <c r="AE95" s="296">
        <f t="shared" si="62"/>
        <v>301.22667588113336</v>
      </c>
      <c r="AF95" s="314">
        <f t="shared" si="62"/>
        <v>307.3086844368014</v>
      </c>
      <c r="AG95" s="314">
        <f t="shared" si="62"/>
        <v>309.00778868946833</v>
      </c>
      <c r="AH95" s="314">
        <f t="shared" si="62"/>
        <v>304.46066504460669</v>
      </c>
      <c r="AI95" s="314">
        <f t="shared" ref="AI95" si="63">+AI62/AI29*1000</f>
        <v>294.2423748165063</v>
      </c>
      <c r="AJ95" s="341">
        <f t="shared" si="16"/>
        <v>-3.3561938868534313</v>
      </c>
      <c r="AK95" s="342">
        <f t="shared" si="17"/>
        <v>0.28545155744930106</v>
      </c>
      <c r="AM95"/>
      <c r="AN95"/>
      <c r="AR95" s="176"/>
      <c r="AS95" s="181"/>
      <c r="AZ95" s="173"/>
      <c r="BA95" s="173"/>
    </row>
    <row r="96" spans="1:54" ht="18" customHeight="1" thickBot="1">
      <c r="A96" s="340" t="s">
        <v>25</v>
      </c>
      <c r="B96" s="340" t="s">
        <v>54</v>
      </c>
      <c r="C96" s="314">
        <f t="shared" ref="C96:AH96" si="64">+C63/C30*1000</f>
        <v>240.57273305729078</v>
      </c>
      <c r="D96" s="314">
        <f t="shared" si="64"/>
        <v>243.0308545893499</v>
      </c>
      <c r="E96" s="314">
        <f t="shared" si="64"/>
        <v>246.1813734254421</v>
      </c>
      <c r="F96" s="314">
        <f t="shared" si="64"/>
        <v>232.89868538139575</v>
      </c>
      <c r="G96" s="314">
        <f t="shared" si="64"/>
        <v>250.72331124796617</v>
      </c>
      <c r="H96" s="314">
        <f t="shared" si="64"/>
        <v>256.08703662268294</v>
      </c>
      <c r="I96" s="314">
        <f t="shared" si="64"/>
        <v>285.01304622702077</v>
      </c>
      <c r="J96" s="314">
        <f t="shared" si="64"/>
        <v>333.31813619640428</v>
      </c>
      <c r="K96" s="314">
        <f t="shared" si="64"/>
        <v>312.85599199120844</v>
      </c>
      <c r="L96" s="314">
        <f t="shared" si="64"/>
        <v>263.31535036435957</v>
      </c>
      <c r="M96" s="296">
        <f t="shared" si="64"/>
        <v>262.90646999664767</v>
      </c>
      <c r="N96" s="296">
        <f t="shared" si="64"/>
        <v>266.45135244247069</v>
      </c>
      <c r="O96" s="296">
        <f t="shared" si="64"/>
        <v>263.64605543710024</v>
      </c>
      <c r="P96" s="296">
        <f t="shared" si="64"/>
        <v>253.73665480427044</v>
      </c>
      <c r="Q96" s="296">
        <f t="shared" si="64"/>
        <v>258.77592311583209</v>
      </c>
      <c r="R96" s="296">
        <f t="shared" si="64"/>
        <v>264.67342229356876</v>
      </c>
      <c r="S96" s="296">
        <f t="shared" si="64"/>
        <v>262.02423204014195</v>
      </c>
      <c r="T96" s="296">
        <f t="shared" si="64"/>
        <v>262.89308176100627</v>
      </c>
      <c r="U96" s="296">
        <f t="shared" si="64"/>
        <v>257.05410302873412</v>
      </c>
      <c r="V96" s="296">
        <f t="shared" si="64"/>
        <v>252.97065139584822</v>
      </c>
      <c r="W96" s="296">
        <f t="shared" si="64"/>
        <v>260.94219846308056</v>
      </c>
      <c r="X96" s="296">
        <f t="shared" si="64"/>
        <v>247.09411323584547</v>
      </c>
      <c r="Y96" s="296">
        <f t="shared" si="64"/>
        <v>246.27022483715061</v>
      </c>
      <c r="Z96" s="296">
        <f t="shared" si="64"/>
        <v>248.60932819854511</v>
      </c>
      <c r="AA96" s="296">
        <f t="shared" si="64"/>
        <v>245.69064582854517</v>
      </c>
      <c r="AB96" s="296">
        <f t="shared" si="64"/>
        <v>252.02652910832717</v>
      </c>
      <c r="AC96" s="296">
        <f t="shared" si="64"/>
        <v>255.39132541797915</v>
      </c>
      <c r="AD96" s="296">
        <f t="shared" si="64"/>
        <v>259.84055804683607</v>
      </c>
      <c r="AE96" s="296">
        <f t="shared" si="64"/>
        <v>259.29526123936807</v>
      </c>
      <c r="AF96" s="296">
        <f t="shared" si="64"/>
        <v>280.9548793284365</v>
      </c>
      <c r="AG96" s="296">
        <f t="shared" si="64"/>
        <v>294.73684210526318</v>
      </c>
      <c r="AH96" s="296">
        <f t="shared" si="64"/>
        <v>289.00193798449607</v>
      </c>
      <c r="AI96" s="296">
        <f t="shared" ref="AI96" si="65">+AI63/AI30*1000</f>
        <v>285.67610903260294</v>
      </c>
      <c r="AJ96" s="341">
        <f t="shared" si="16"/>
        <v>-1.1507981486517105</v>
      </c>
      <c r="AK96" s="342">
        <f t="shared" si="17"/>
        <v>1.4953630808318019</v>
      </c>
      <c r="AR96" s="176"/>
      <c r="AS96" s="181"/>
    </row>
    <row r="97" spans="1:45" ht="18" customHeight="1" thickBot="1">
      <c r="A97" s="340" t="s">
        <v>26</v>
      </c>
      <c r="B97" s="340" t="s">
        <v>55</v>
      </c>
      <c r="C97" s="314">
        <f t="shared" ref="C97:AH97" si="66">+C64/C31*1000</f>
        <v>224.50454020427435</v>
      </c>
      <c r="D97" s="314">
        <f t="shared" si="66"/>
        <v>224.50454020427435</v>
      </c>
      <c r="E97" s="314">
        <f t="shared" si="66"/>
        <v>224.50454020427435</v>
      </c>
      <c r="F97" s="314">
        <f t="shared" si="66"/>
        <v>224.50454020427438</v>
      </c>
      <c r="G97" s="314">
        <f t="shared" si="66"/>
        <v>192.98555244042444</v>
      </c>
      <c r="H97" s="296">
        <f t="shared" si="66"/>
        <v>243.49863732457143</v>
      </c>
      <c r="I97" s="296">
        <f t="shared" si="66"/>
        <v>246.57921084383747</v>
      </c>
      <c r="J97" s="296">
        <f t="shared" si="66"/>
        <v>242.06582427270055</v>
      </c>
      <c r="K97" s="296">
        <f t="shared" si="66"/>
        <v>241.59037269497111</v>
      </c>
      <c r="L97" s="296">
        <f t="shared" si="66"/>
        <v>245.12398046864345</v>
      </c>
      <c r="M97" s="296">
        <f t="shared" si="66"/>
        <v>250.61124694376531</v>
      </c>
      <c r="N97" s="296">
        <f t="shared" si="66"/>
        <v>258.71431073743213</v>
      </c>
      <c r="O97" s="296">
        <f t="shared" si="66"/>
        <v>269.23655170340083</v>
      </c>
      <c r="P97" s="296">
        <f t="shared" si="66"/>
        <v>278.38719241031725</v>
      </c>
      <c r="Q97" s="296">
        <f t="shared" si="66"/>
        <v>286.31982165845085</v>
      </c>
      <c r="R97" s="296">
        <f t="shared" si="66"/>
        <v>282.97142857142853</v>
      </c>
      <c r="S97" s="296">
        <f t="shared" si="66"/>
        <v>286.71651131385659</v>
      </c>
      <c r="T97" s="296">
        <f t="shared" si="66"/>
        <v>294.24271618883091</v>
      </c>
      <c r="U97" s="296">
        <f t="shared" si="66"/>
        <v>292.15790405381483</v>
      </c>
      <c r="V97" s="296">
        <f t="shared" si="66"/>
        <v>301.02359027038926</v>
      </c>
      <c r="W97" s="296">
        <f t="shared" si="66"/>
        <v>307.58973219246576</v>
      </c>
      <c r="X97" s="296">
        <f t="shared" si="66"/>
        <v>305.48847420417127</v>
      </c>
      <c r="Y97" s="296">
        <f t="shared" si="66"/>
        <v>301.37342242019304</v>
      </c>
      <c r="Z97" s="296">
        <f t="shared" si="66"/>
        <v>299.2996682639145</v>
      </c>
      <c r="AA97" s="296">
        <f t="shared" si="66"/>
        <v>302.55681818181819</v>
      </c>
      <c r="AB97" s="296">
        <f t="shared" si="66"/>
        <v>305.51826467886673</v>
      </c>
      <c r="AC97" s="296">
        <f t="shared" si="66"/>
        <v>305.64527454009271</v>
      </c>
      <c r="AD97" s="296">
        <f t="shared" si="66"/>
        <v>309.41768511861972</v>
      </c>
      <c r="AE97" s="296">
        <f t="shared" si="66"/>
        <v>313.32325631613037</v>
      </c>
      <c r="AF97" s="296">
        <f t="shared" si="66"/>
        <v>322.19693075849921</v>
      </c>
      <c r="AG97" s="296">
        <f t="shared" si="66"/>
        <v>328.96525679758304</v>
      </c>
      <c r="AH97" s="296">
        <f t="shared" si="66"/>
        <v>329.66402935443182</v>
      </c>
      <c r="AI97" s="296">
        <f t="shared" ref="AI97" si="67">+AI64/AI31*1000</f>
        <v>325.82148773065211</v>
      </c>
      <c r="AJ97" s="341">
        <f t="shared" si="16"/>
        <v>-1.1655932348167974</v>
      </c>
      <c r="AK97" s="342">
        <f t="shared" si="17"/>
        <v>0.78304534768061096</v>
      </c>
      <c r="AR97" s="176"/>
      <c r="AS97" s="181"/>
    </row>
    <row r="98" spans="1:45" ht="18" customHeight="1" thickBot="1">
      <c r="A98" s="340" t="s">
        <v>27</v>
      </c>
      <c r="B98" s="340" t="s">
        <v>56</v>
      </c>
      <c r="C98" s="314">
        <f t="shared" ref="C98:AH98" si="68">+C65/C32*1000</f>
        <v>384.5778337546659</v>
      </c>
      <c r="D98" s="314">
        <f t="shared" si="68"/>
        <v>307.24770221436955</v>
      </c>
      <c r="E98" s="314">
        <f t="shared" si="68"/>
        <v>328.80341539255187</v>
      </c>
      <c r="F98" s="314">
        <f t="shared" si="68"/>
        <v>305.0670633681811</v>
      </c>
      <c r="G98" s="314">
        <f t="shared" si="68"/>
        <v>316.67408363370174</v>
      </c>
      <c r="H98" s="296">
        <f t="shared" si="68"/>
        <v>269.60987171287763</v>
      </c>
      <c r="I98" s="296">
        <f t="shared" si="68"/>
        <v>267.55709585093746</v>
      </c>
      <c r="J98" s="296">
        <f t="shared" si="68"/>
        <v>259.11938739993036</v>
      </c>
      <c r="K98" s="296">
        <f t="shared" si="68"/>
        <v>264.72227382500466</v>
      </c>
      <c r="L98" s="296">
        <f t="shared" si="68"/>
        <v>277.91927143628925</v>
      </c>
      <c r="M98" s="296">
        <f t="shared" si="68"/>
        <v>283.21612220205685</v>
      </c>
      <c r="N98" s="296">
        <f t="shared" si="68"/>
        <v>287.37431513035102</v>
      </c>
      <c r="O98" s="296">
        <f t="shared" si="68"/>
        <v>289.08933012276475</v>
      </c>
      <c r="P98" s="296">
        <f t="shared" si="68"/>
        <v>289.03162055335969</v>
      </c>
      <c r="Q98" s="296">
        <f t="shared" si="68"/>
        <v>289.54216475563146</v>
      </c>
      <c r="R98" s="296">
        <f t="shared" si="68"/>
        <v>291.66666666666669</v>
      </c>
      <c r="S98" s="296">
        <f t="shared" si="68"/>
        <v>294.76123053159995</v>
      </c>
      <c r="T98" s="296">
        <f t="shared" si="68"/>
        <v>296.92468479686914</v>
      </c>
      <c r="U98" s="296">
        <f t="shared" si="68"/>
        <v>299.45591517857139</v>
      </c>
      <c r="V98" s="296">
        <f t="shared" si="68"/>
        <v>299.62746141564662</v>
      </c>
      <c r="W98" s="314">
        <f t="shared" si="68"/>
        <v>300.6921456515197</v>
      </c>
      <c r="X98" s="296">
        <f t="shared" si="68"/>
        <v>298.14123425240086</v>
      </c>
      <c r="Y98" s="296">
        <f t="shared" si="68"/>
        <v>294.11132140399178</v>
      </c>
      <c r="Z98" s="296">
        <f t="shared" si="68"/>
        <v>296.91355352582138</v>
      </c>
      <c r="AA98" s="296">
        <f t="shared" si="68"/>
        <v>300.58045724104693</v>
      </c>
      <c r="AB98" s="296">
        <f t="shared" si="68"/>
        <v>305.58356440635237</v>
      </c>
      <c r="AC98" s="296">
        <f t="shared" si="68"/>
        <v>315.83202549103532</v>
      </c>
      <c r="AD98" s="296">
        <f t="shared" si="68"/>
        <v>321.65980696560518</v>
      </c>
      <c r="AE98" s="296">
        <f t="shared" si="68"/>
        <v>318.11182864890958</v>
      </c>
      <c r="AF98" s="314">
        <f t="shared" si="68"/>
        <v>319.50292000543249</v>
      </c>
      <c r="AG98" s="314">
        <f t="shared" si="68"/>
        <v>321.21526290878774</v>
      </c>
      <c r="AH98" s="314">
        <f t="shared" si="68"/>
        <v>326.33329374034923</v>
      </c>
      <c r="AI98" s="314">
        <f t="shared" ref="AI98" si="69">+AI65/AI32*1000</f>
        <v>324.6161513087639</v>
      </c>
      <c r="AJ98" s="341">
        <f t="shared" si="16"/>
        <v>-0.52619284165090763</v>
      </c>
      <c r="AK98" s="342">
        <f t="shared" si="17"/>
        <v>0.99173614422640721</v>
      </c>
    </row>
    <row r="99" spans="1:45" ht="18" customHeight="1"/>
    <row r="100" spans="1:45" ht="18" customHeight="1">
      <c r="A100" s="24" t="s">
        <v>1157</v>
      </c>
      <c r="Z100" s="12"/>
      <c r="AA100" s="12"/>
      <c r="AB100" s="12"/>
      <c r="AC100" s="12"/>
      <c r="AD100" s="12"/>
      <c r="AE100" s="12"/>
      <c r="AF100" s="12"/>
      <c r="AG100" s="12"/>
      <c r="AH100" s="12"/>
      <c r="AI100" s="12"/>
    </row>
    <row r="101" spans="1:45" ht="18" customHeight="1">
      <c r="A101" s="210"/>
      <c r="B101" s="211"/>
      <c r="C101" s="786"/>
      <c r="D101" s="787"/>
      <c r="E101" s="787"/>
      <c r="F101" s="787"/>
      <c r="G101" s="787"/>
      <c r="H101" s="787"/>
      <c r="I101" s="787"/>
      <c r="J101" s="787"/>
      <c r="K101" s="787"/>
      <c r="L101" s="787"/>
      <c r="M101" s="787"/>
      <c r="N101" s="787"/>
      <c r="O101" s="787"/>
      <c r="P101" s="787"/>
      <c r="Q101" s="787"/>
      <c r="R101" s="787"/>
      <c r="S101" s="787"/>
      <c r="T101" s="787"/>
      <c r="U101" s="787"/>
      <c r="V101" s="787"/>
      <c r="W101" s="787"/>
      <c r="X101" s="787"/>
      <c r="Y101" s="787"/>
      <c r="Z101" s="787"/>
      <c r="AA101" s="787"/>
      <c r="AB101" s="787"/>
      <c r="AC101" s="787"/>
      <c r="AD101" s="787"/>
      <c r="AE101" s="787"/>
      <c r="AF101" s="787"/>
      <c r="AG101" s="787"/>
      <c r="AH101" s="787"/>
      <c r="AI101" s="788"/>
      <c r="AJ101" s="518" t="s">
        <v>58</v>
      </c>
      <c r="AK101" s="245" t="s">
        <v>57</v>
      </c>
    </row>
    <row r="102" spans="1:45" ht="18" customHeight="1" thickBot="1">
      <c r="A102" s="210"/>
      <c r="B102" s="211"/>
      <c r="C102" s="576">
        <v>1990</v>
      </c>
      <c r="D102" s="576">
        <v>1991</v>
      </c>
      <c r="E102" s="576">
        <v>1992</v>
      </c>
      <c r="F102" s="576">
        <v>1993</v>
      </c>
      <c r="G102" s="576">
        <v>1994</v>
      </c>
      <c r="H102" s="576">
        <v>1995</v>
      </c>
      <c r="I102" s="576">
        <v>1996</v>
      </c>
      <c r="J102" s="576">
        <v>1997</v>
      </c>
      <c r="K102" s="576">
        <v>1998</v>
      </c>
      <c r="L102" s="576">
        <v>1999</v>
      </c>
      <c r="M102" s="576">
        <v>2000</v>
      </c>
      <c r="N102" s="576">
        <v>2001</v>
      </c>
      <c r="O102" s="576">
        <v>2002</v>
      </c>
      <c r="P102" s="576">
        <v>2003</v>
      </c>
      <c r="Q102" s="576">
        <v>2004</v>
      </c>
      <c r="R102" s="576">
        <v>2005</v>
      </c>
      <c r="S102" s="576">
        <v>2006</v>
      </c>
      <c r="T102" s="576">
        <v>2007</v>
      </c>
      <c r="U102" s="576">
        <v>2008</v>
      </c>
      <c r="V102" s="576">
        <v>2009</v>
      </c>
      <c r="W102" s="576">
        <v>2010</v>
      </c>
      <c r="X102" s="576">
        <v>2011</v>
      </c>
      <c r="Y102" s="576">
        <v>2012</v>
      </c>
      <c r="Z102" s="576">
        <v>2013</v>
      </c>
      <c r="AA102" s="576">
        <v>2014</v>
      </c>
      <c r="AB102" s="576">
        <v>2015</v>
      </c>
      <c r="AC102" s="576">
        <v>2016</v>
      </c>
      <c r="AD102" s="576">
        <v>2017</v>
      </c>
      <c r="AE102" s="576">
        <v>2018</v>
      </c>
      <c r="AF102" s="576">
        <v>2019</v>
      </c>
      <c r="AG102" s="576">
        <v>2020</v>
      </c>
      <c r="AH102" s="576">
        <v>2021</v>
      </c>
      <c r="AI102" s="576">
        <v>2022</v>
      </c>
      <c r="AJ102" s="207" t="str">
        <f>AJ$4</f>
        <v>2022/2021</v>
      </c>
      <c r="AK102" s="246" t="str">
        <f>AK$4</f>
        <v>2012-2022</v>
      </c>
    </row>
    <row r="103" spans="1:45" ht="18" customHeight="1" thickBot="1">
      <c r="A103" s="235" t="s">
        <v>373</v>
      </c>
      <c r="B103" s="235"/>
      <c r="C103" s="327">
        <f>IF(COUNT(C104:C130)=27,SUM(C104:C130),"N.A.")</f>
        <v>227904.3197138285</v>
      </c>
      <c r="D103" s="327">
        <f t="shared" ref="D103:AG103" si="70">IF(COUNT(D104:D130)=27,SUM(D104:D130),"N.A.")</f>
        <v>229499.75958230751</v>
      </c>
      <c r="E103" s="327">
        <f t="shared" si="70"/>
        <v>228740.09828714235</v>
      </c>
      <c r="F103" s="327">
        <f t="shared" si="70"/>
        <v>232302.6735018013</v>
      </c>
      <c r="G103" s="327">
        <f t="shared" si="70"/>
        <v>232777.77741720568</v>
      </c>
      <c r="H103" s="327">
        <f t="shared" si="70"/>
        <v>233161.2929734393</v>
      </c>
      <c r="I103" s="327">
        <f t="shared" si="70"/>
        <v>231378.3168374626</v>
      </c>
      <c r="J103" s="327">
        <f t="shared" si="70"/>
        <v>229638.47483521499</v>
      </c>
      <c r="K103" s="327">
        <f t="shared" si="70"/>
        <v>245974.74471429785</v>
      </c>
      <c r="L103" s="327">
        <f t="shared" si="70"/>
        <v>246588.99821482768</v>
      </c>
      <c r="M103" s="327">
        <f t="shared" si="70"/>
        <v>239041.23033283433</v>
      </c>
      <c r="N103" s="327">
        <f t="shared" si="70"/>
        <v>240310.12385370067</v>
      </c>
      <c r="O103" s="327">
        <f t="shared" si="70"/>
        <v>244082.34274191482</v>
      </c>
      <c r="P103" s="327">
        <f t="shared" si="70"/>
        <v>244712.05146908836</v>
      </c>
      <c r="Q103" s="327">
        <f t="shared" si="70"/>
        <v>243004.28413458593</v>
      </c>
      <c r="R103" s="327">
        <f t="shared" si="70"/>
        <v>240990.63695007787</v>
      </c>
      <c r="S103" s="327">
        <f t="shared" si="70"/>
        <v>243880.03000000003</v>
      </c>
      <c r="T103" s="327">
        <f t="shared" si="70"/>
        <v>251444.27999999997</v>
      </c>
      <c r="U103" s="327">
        <f t="shared" si="70"/>
        <v>249459.67000000004</v>
      </c>
      <c r="V103" s="327">
        <f t="shared" si="70"/>
        <v>241946.63000000006</v>
      </c>
      <c r="W103" s="327">
        <f t="shared" si="70"/>
        <v>246320.04054583449</v>
      </c>
      <c r="X103" s="327">
        <f t="shared" si="70"/>
        <v>249267.23999999996</v>
      </c>
      <c r="Y103" s="327">
        <f t="shared" si="70"/>
        <v>242185.46</v>
      </c>
      <c r="Z103" s="327">
        <f t="shared" si="70"/>
        <v>240492.79999999996</v>
      </c>
      <c r="AA103" s="327">
        <f t="shared" si="70"/>
        <v>242374.22999999995</v>
      </c>
      <c r="AB103" s="327">
        <f t="shared" si="70"/>
        <v>247517.58000000002</v>
      </c>
      <c r="AC103" s="327">
        <f t="shared" si="70"/>
        <v>250648.81999999998</v>
      </c>
      <c r="AD103" s="327">
        <f t="shared" si="70"/>
        <v>247609.51000000007</v>
      </c>
      <c r="AE103" s="327">
        <f t="shared" si="70"/>
        <v>250921.68000000002</v>
      </c>
      <c r="AF103" s="327">
        <f t="shared" si="70"/>
        <v>247512.50999999995</v>
      </c>
      <c r="AG103" s="327">
        <f t="shared" si="70"/>
        <v>247335.038505882</v>
      </c>
      <c r="AH103" s="327">
        <f t="shared" ref="AH103:AI103" si="71">IF(COUNT(AH104:AH130)=27,SUM(AH104:AH130),"N.A.")</f>
        <v>251926.53390649622</v>
      </c>
      <c r="AI103" s="327">
        <f t="shared" si="71"/>
        <v>238420.08058291426</v>
      </c>
      <c r="AJ103" s="328">
        <f>IFERROR((AI103/AH103-1)*100,":")</f>
        <v>-5.3612666812599237</v>
      </c>
      <c r="AK103" s="329">
        <f>IFERROR(100*((POWER(AI103/Y103,1/(2020-2010)))-1),":")</f>
        <v>-0.15657363547819658</v>
      </c>
      <c r="AN103" s="28"/>
      <c r="AR103" s="177" t="s">
        <v>886</v>
      </c>
      <c r="AS103" s="181" t="e">
        <v>#N/A</v>
      </c>
    </row>
    <row r="104" spans="1:45" ht="18" customHeight="1" thickBot="1">
      <c r="A104" s="340" t="s">
        <v>3</v>
      </c>
      <c r="B104" s="340" t="s">
        <v>30</v>
      </c>
      <c r="C104" s="296">
        <v>8642.24</v>
      </c>
      <c r="D104" s="296">
        <v>10001.85</v>
      </c>
      <c r="E104" s="296">
        <v>10428.69</v>
      </c>
      <c r="F104" s="296">
        <v>11087.35</v>
      </c>
      <c r="G104" s="296">
        <v>10851.92</v>
      </c>
      <c r="H104" s="296">
        <v>11293.69</v>
      </c>
      <c r="I104" s="296">
        <v>11474.12</v>
      </c>
      <c r="J104" s="296">
        <v>11207.68</v>
      </c>
      <c r="K104" s="296">
        <v>11531.02</v>
      </c>
      <c r="L104" s="296">
        <v>10639.23</v>
      </c>
      <c r="M104" s="296">
        <v>11147.71</v>
      </c>
      <c r="N104" s="296">
        <v>11314.86</v>
      </c>
      <c r="O104" s="296">
        <v>11175.73</v>
      </c>
      <c r="P104" s="296">
        <v>11233.96</v>
      </c>
      <c r="Q104" s="296">
        <v>11117.16</v>
      </c>
      <c r="R104" s="296">
        <v>10903.43</v>
      </c>
      <c r="S104" s="296">
        <v>10740.79</v>
      </c>
      <c r="T104" s="296">
        <v>11223.03</v>
      </c>
      <c r="U104" s="296">
        <v>11157.42</v>
      </c>
      <c r="V104" s="296">
        <v>11162.730000000001</v>
      </c>
      <c r="W104" s="296">
        <v>11897.42</v>
      </c>
      <c r="X104" s="296">
        <v>11766.119999999999</v>
      </c>
      <c r="Y104" s="296">
        <v>11696.13</v>
      </c>
      <c r="Z104" s="296">
        <v>11915.98</v>
      </c>
      <c r="AA104" s="296">
        <v>11856.039999999999</v>
      </c>
      <c r="AB104" s="296">
        <v>11887.58</v>
      </c>
      <c r="AC104" s="296">
        <v>11182.12</v>
      </c>
      <c r="AD104" s="296">
        <v>10950.560000000001</v>
      </c>
      <c r="AE104" s="296">
        <v>11231.310000000001</v>
      </c>
      <c r="AF104" s="296">
        <v>10720.29</v>
      </c>
      <c r="AG104" s="296">
        <v>11151.06</v>
      </c>
      <c r="AH104" s="296">
        <v>11585.58</v>
      </c>
      <c r="AI104" s="296">
        <v>10520.33</v>
      </c>
      <c r="AJ104" s="341">
        <f t="shared" ref="AJ104:AJ130" si="72">IFERROR((AI104/AH104-1)*100,":")</f>
        <v>-9.1946195184013249</v>
      </c>
      <c r="AK104" s="342">
        <f t="shared" ref="AK104:AK130" si="73">IFERROR(100*((POWER(AI104/Y104,1/(2020-2010)))-1),":")</f>
        <v>-1.0538916549001853</v>
      </c>
      <c r="AR104" s="177" t="s">
        <v>517</v>
      </c>
      <c r="AS104" s="181">
        <v>118</v>
      </c>
    </row>
    <row r="105" spans="1:45" ht="18" customHeight="1" thickBot="1">
      <c r="A105" s="340" t="s">
        <v>4</v>
      </c>
      <c r="B105" s="340" t="s">
        <v>31</v>
      </c>
      <c r="C105" s="354">
        <v>4794.4814403366981</v>
      </c>
      <c r="D105" s="354">
        <v>3980.6874458445559</v>
      </c>
      <c r="E105" s="354">
        <v>3533.2542178900026</v>
      </c>
      <c r="F105" s="354">
        <v>2762.1493172692326</v>
      </c>
      <c r="G105" s="354">
        <v>2424.2079070043951</v>
      </c>
      <c r="H105" s="354">
        <v>2493.8358669897798</v>
      </c>
      <c r="I105" s="354">
        <v>1538.3298623228898</v>
      </c>
      <c r="J105" s="354">
        <v>1468.1198626708765</v>
      </c>
      <c r="K105" s="354">
        <v>1581.0599724123801</v>
      </c>
      <c r="L105" s="354">
        <v>1437.4319189055432</v>
      </c>
      <c r="M105" s="314">
        <v>740.24507936998941</v>
      </c>
      <c r="N105" s="314">
        <v>800.26938485600135</v>
      </c>
      <c r="O105" s="314">
        <v>994.76145513580207</v>
      </c>
      <c r="P105" s="314">
        <v>992.47794423898199</v>
      </c>
      <c r="Q105" s="314">
        <v>956.9528140145884</v>
      </c>
      <c r="R105" s="354">
        <v>1048.1777226100558</v>
      </c>
      <c r="S105" s="296">
        <v>1050.29</v>
      </c>
      <c r="T105" s="296">
        <v>633.69000000000005</v>
      </c>
      <c r="U105" s="296">
        <v>1025.53</v>
      </c>
      <c r="V105" s="296">
        <v>981.73</v>
      </c>
      <c r="W105" s="314">
        <v>900.3605458344216</v>
      </c>
      <c r="X105" s="296">
        <v>998.48</v>
      </c>
      <c r="Y105" s="296">
        <v>1003.8399999999999</v>
      </c>
      <c r="Z105" s="296">
        <v>1026.6099999999999</v>
      </c>
      <c r="AA105" s="296">
        <v>975.48</v>
      </c>
      <c r="AB105" s="296">
        <v>1007.13</v>
      </c>
      <c r="AC105" s="296">
        <v>1050.6299999999999</v>
      </c>
      <c r="AD105" s="296">
        <v>1111.8899999999999</v>
      </c>
      <c r="AE105" s="296">
        <v>1207.82</v>
      </c>
      <c r="AF105" s="296">
        <v>1235.1500000000001</v>
      </c>
      <c r="AG105" s="296">
        <v>973.01</v>
      </c>
      <c r="AH105" s="296">
        <v>1177.9100000000001</v>
      </c>
      <c r="AI105" s="296">
        <v>1225.072063722818</v>
      </c>
      <c r="AJ105" s="341">
        <f t="shared" si="72"/>
        <v>4.0038766733297093</v>
      </c>
      <c r="AK105" s="342">
        <f t="shared" si="73"/>
        <v>2.0116363219899958</v>
      </c>
      <c r="AR105" s="177" t="s">
        <v>518</v>
      </c>
      <c r="AS105" s="181">
        <v>119</v>
      </c>
    </row>
    <row r="106" spans="1:45" ht="18" customHeight="1" thickBot="1">
      <c r="A106" s="340" t="s">
        <v>340</v>
      </c>
      <c r="B106" s="340" t="s">
        <v>32</v>
      </c>
      <c r="C106" s="354">
        <v>6710.6452961427731</v>
      </c>
      <c r="D106" s="354">
        <v>6710.6452961427731</v>
      </c>
      <c r="E106" s="354">
        <v>6710.6452961427731</v>
      </c>
      <c r="F106" s="354">
        <v>6710.6452961427731</v>
      </c>
      <c r="G106" s="354">
        <v>7160.503870122242</v>
      </c>
      <c r="H106" s="354">
        <v>6984.1627128441605</v>
      </c>
      <c r="I106" s="354">
        <v>6507.0732293209803</v>
      </c>
      <c r="J106" s="354">
        <v>6594.1438385086385</v>
      </c>
      <c r="K106" s="354">
        <v>6122.1610723662443</v>
      </c>
      <c r="L106" s="354">
        <v>4950.3708203532715</v>
      </c>
      <c r="M106" s="296">
        <v>4863.29</v>
      </c>
      <c r="N106" s="296">
        <v>4896.55</v>
      </c>
      <c r="O106" s="296">
        <v>4999.57</v>
      </c>
      <c r="P106" s="296">
        <v>4988.68</v>
      </c>
      <c r="Q106" s="296">
        <v>4617.92</v>
      </c>
      <c r="R106" s="296">
        <v>4277.5600000000004</v>
      </c>
      <c r="S106" s="296">
        <v>4039.35</v>
      </c>
      <c r="T106" s="296">
        <v>4066.1</v>
      </c>
      <c r="U106" s="296">
        <v>3804.09</v>
      </c>
      <c r="V106" s="296">
        <v>3386.81</v>
      </c>
      <c r="W106" s="296">
        <v>3271.77</v>
      </c>
      <c r="X106" s="296">
        <v>3133.76</v>
      </c>
      <c r="Y106" s="296">
        <v>2842.45</v>
      </c>
      <c r="Z106" s="296">
        <v>2766.69</v>
      </c>
      <c r="AA106" s="296">
        <v>2759.13</v>
      </c>
      <c r="AB106" s="296">
        <v>2619.9699999999998</v>
      </c>
      <c r="AC106" s="296">
        <v>2527.52</v>
      </c>
      <c r="AD106" s="296">
        <v>2444.79</v>
      </c>
      <c r="AE106" s="296">
        <v>2413.69</v>
      </c>
      <c r="AF106" s="296">
        <v>2402.59</v>
      </c>
      <c r="AG106" s="296">
        <v>2377.81</v>
      </c>
      <c r="AH106" s="296">
        <v>2441.62</v>
      </c>
      <c r="AI106" s="296">
        <v>2334.4582668971566</v>
      </c>
      <c r="AJ106" s="341">
        <f t="shared" si="72"/>
        <v>-4.3889603256380365</v>
      </c>
      <c r="AK106" s="342">
        <f t="shared" si="73"/>
        <v>-1.9496094100763584</v>
      </c>
      <c r="AR106" s="177" t="s">
        <v>519</v>
      </c>
      <c r="AS106" s="181">
        <v>120</v>
      </c>
    </row>
    <row r="107" spans="1:45" ht="18" customHeight="1" thickBot="1">
      <c r="A107" s="340" t="s">
        <v>5</v>
      </c>
      <c r="B107" s="340" t="s">
        <v>33</v>
      </c>
      <c r="C107" s="296">
        <v>16416.2</v>
      </c>
      <c r="D107" s="296">
        <v>17064.900000000001</v>
      </c>
      <c r="E107" s="296">
        <v>18236.3</v>
      </c>
      <c r="F107" s="296">
        <v>19723.7</v>
      </c>
      <c r="G107" s="296">
        <v>20367.3</v>
      </c>
      <c r="H107" s="296">
        <v>19873.2</v>
      </c>
      <c r="I107" s="296">
        <v>19732.07</v>
      </c>
      <c r="J107" s="296">
        <v>19889.95</v>
      </c>
      <c r="K107" s="296">
        <v>20960.939999999999</v>
      </c>
      <c r="L107" s="296">
        <v>21307.33</v>
      </c>
      <c r="M107" s="296">
        <v>20958.740000000002</v>
      </c>
      <c r="N107" s="296">
        <v>21854.22</v>
      </c>
      <c r="O107" s="296">
        <v>22376.97</v>
      </c>
      <c r="P107" s="296">
        <v>22499.06</v>
      </c>
      <c r="Q107" s="296">
        <v>22902.37</v>
      </c>
      <c r="R107" s="296">
        <v>22109.19</v>
      </c>
      <c r="S107" s="296">
        <v>21418.85</v>
      </c>
      <c r="T107" s="296">
        <v>21384.6</v>
      </c>
      <c r="U107" s="296">
        <v>20789.599999999999</v>
      </c>
      <c r="V107" s="296">
        <v>19331.5</v>
      </c>
      <c r="W107" s="296">
        <v>20137.8</v>
      </c>
      <c r="X107" s="296">
        <v>20898.5</v>
      </c>
      <c r="Y107" s="296">
        <v>19484.7</v>
      </c>
      <c r="Z107" s="296">
        <v>19131.8</v>
      </c>
      <c r="AA107" s="296">
        <v>18881.5</v>
      </c>
      <c r="AB107" s="296">
        <v>18740.900000000001</v>
      </c>
      <c r="AC107" s="296">
        <v>18252.400000000001</v>
      </c>
      <c r="AD107" s="296">
        <v>17490</v>
      </c>
      <c r="AE107" s="296">
        <v>18109.7</v>
      </c>
      <c r="AF107" s="296">
        <v>16862.7</v>
      </c>
      <c r="AG107" s="296">
        <v>17303.527411854837</v>
      </c>
      <c r="AH107" s="296">
        <v>18556.310447362328</v>
      </c>
      <c r="AI107" s="296">
        <v>17814.73499296264</v>
      </c>
      <c r="AJ107" s="341">
        <f t="shared" si="72"/>
        <v>-3.9963518421578192</v>
      </c>
      <c r="AK107" s="342">
        <f t="shared" si="73"/>
        <v>-0.89203374677703229</v>
      </c>
      <c r="AR107" s="177" t="s">
        <v>520</v>
      </c>
      <c r="AS107" s="181">
        <v>121</v>
      </c>
    </row>
    <row r="108" spans="1:45" ht="18" customHeight="1" thickBot="1">
      <c r="A108" s="340" t="s">
        <v>28</v>
      </c>
      <c r="B108" s="340" t="s">
        <v>34</v>
      </c>
      <c r="C108" s="354">
        <v>41930.004763135228</v>
      </c>
      <c r="D108" s="296">
        <v>43573.29</v>
      </c>
      <c r="E108" s="296">
        <v>40770.519999999997</v>
      </c>
      <c r="F108" s="296">
        <v>41058.639999999999</v>
      </c>
      <c r="G108" s="296">
        <v>40067.78</v>
      </c>
      <c r="H108" s="296">
        <v>39352.82</v>
      </c>
      <c r="I108" s="296">
        <v>39549.980000000003</v>
      </c>
      <c r="J108" s="296">
        <v>38574.44</v>
      </c>
      <c r="K108" s="296">
        <v>41366.050000000003</v>
      </c>
      <c r="L108" s="296">
        <v>44580.75</v>
      </c>
      <c r="M108" s="296">
        <v>43244.08</v>
      </c>
      <c r="N108" s="296">
        <v>44032.04</v>
      </c>
      <c r="O108" s="296">
        <v>44173.19</v>
      </c>
      <c r="P108" s="296">
        <v>45372.93</v>
      </c>
      <c r="Q108" s="296">
        <v>46744.4</v>
      </c>
      <c r="R108" s="296">
        <v>48624.55</v>
      </c>
      <c r="S108" s="296">
        <v>50461.189999999995</v>
      </c>
      <c r="T108" s="296">
        <v>53628.24</v>
      </c>
      <c r="U108" s="296">
        <v>55161.380000000005</v>
      </c>
      <c r="V108" s="296">
        <v>56315.24</v>
      </c>
      <c r="W108" s="296">
        <v>58365.599999999999</v>
      </c>
      <c r="X108" s="296">
        <v>59773.85</v>
      </c>
      <c r="Y108" s="296">
        <v>58351</v>
      </c>
      <c r="Z108" s="296">
        <v>58761</v>
      </c>
      <c r="AA108" s="296">
        <v>58848</v>
      </c>
      <c r="AB108" s="296">
        <v>59402</v>
      </c>
      <c r="AC108" s="296">
        <v>59475</v>
      </c>
      <c r="AD108" s="296">
        <v>57946</v>
      </c>
      <c r="AE108" s="296">
        <v>56679</v>
      </c>
      <c r="AF108" s="296">
        <v>55196</v>
      </c>
      <c r="AG108" s="296">
        <v>53378</v>
      </c>
      <c r="AH108" s="296">
        <v>51874.640000000007</v>
      </c>
      <c r="AI108" s="296">
        <v>47048.04</v>
      </c>
      <c r="AJ108" s="341">
        <f t="shared" si="72"/>
        <v>-9.3043537265993681</v>
      </c>
      <c r="AK108" s="342">
        <f t="shared" si="73"/>
        <v>-2.1300597367940766</v>
      </c>
      <c r="AR108" s="177" t="s">
        <v>521</v>
      </c>
      <c r="AS108" s="181">
        <v>122</v>
      </c>
    </row>
    <row r="109" spans="1:45" ht="18" customHeight="1" thickBot="1">
      <c r="A109" s="340" t="s">
        <v>6</v>
      </c>
      <c r="B109" s="340" t="s">
        <v>35</v>
      </c>
      <c r="C109" s="314">
        <v>499.49054737304897</v>
      </c>
      <c r="D109" s="314">
        <v>499.49054737304897</v>
      </c>
      <c r="E109" s="314">
        <v>499.49054737304897</v>
      </c>
      <c r="F109" s="314">
        <v>409.04594416355241</v>
      </c>
      <c r="G109" s="314">
        <v>478.58375467135636</v>
      </c>
      <c r="H109" s="314">
        <v>457.13156737744561</v>
      </c>
      <c r="I109" s="314">
        <v>380.95812266432182</v>
      </c>
      <c r="J109" s="314">
        <v>411.50021982853372</v>
      </c>
      <c r="K109" s="314">
        <v>405.31908111672891</v>
      </c>
      <c r="L109" s="314">
        <v>381.04902176302483</v>
      </c>
      <c r="M109" s="296">
        <v>413.5</v>
      </c>
      <c r="N109" s="296">
        <v>417.3</v>
      </c>
      <c r="O109" s="296">
        <v>479.9</v>
      </c>
      <c r="P109" s="296">
        <v>497</v>
      </c>
      <c r="Q109" s="296">
        <v>503.5</v>
      </c>
      <c r="R109" s="296">
        <v>489.32</v>
      </c>
      <c r="S109" s="296">
        <v>446.67</v>
      </c>
      <c r="T109" s="296">
        <v>476.34</v>
      </c>
      <c r="U109" s="296">
        <v>495.98</v>
      </c>
      <c r="V109" s="296">
        <v>427.90000000000003</v>
      </c>
      <c r="W109" s="296">
        <v>450.65000000000003</v>
      </c>
      <c r="X109" s="296">
        <v>445.72999999999996</v>
      </c>
      <c r="Y109" s="296">
        <v>494.74</v>
      </c>
      <c r="Z109" s="296">
        <v>477.83</v>
      </c>
      <c r="AA109" s="296">
        <v>526.46</v>
      </c>
      <c r="AB109" s="296">
        <v>547.04999999999995</v>
      </c>
      <c r="AC109" s="296">
        <v>560.61</v>
      </c>
      <c r="AD109" s="296">
        <v>517.54</v>
      </c>
      <c r="AE109" s="296">
        <v>537.8900000000001</v>
      </c>
      <c r="AF109" s="296">
        <v>558.57999999999993</v>
      </c>
      <c r="AG109" s="296">
        <v>559.69109402720278</v>
      </c>
      <c r="AH109" s="296">
        <v>548.91047900650506</v>
      </c>
      <c r="AI109" s="296">
        <v>536.30807017543862</v>
      </c>
      <c r="AJ109" s="341">
        <f t="shared" si="72"/>
        <v>-2.2958951073180578</v>
      </c>
      <c r="AK109" s="342">
        <f t="shared" si="73"/>
        <v>0.81002692558045375</v>
      </c>
      <c r="AR109" s="177" t="s">
        <v>522</v>
      </c>
      <c r="AS109" s="181">
        <v>123</v>
      </c>
    </row>
    <row r="110" spans="1:45" ht="18" customHeight="1" thickBot="1">
      <c r="A110" s="340" t="s">
        <v>7</v>
      </c>
      <c r="B110" s="340" t="s">
        <v>36</v>
      </c>
      <c r="C110" s="296">
        <v>2375.3000000000002</v>
      </c>
      <c r="D110" s="296">
        <v>2688.5</v>
      </c>
      <c r="E110" s="296">
        <v>2964.4</v>
      </c>
      <c r="F110" s="296">
        <v>3070.2</v>
      </c>
      <c r="G110" s="296">
        <v>3086.1</v>
      </c>
      <c r="H110" s="296">
        <v>3002.4</v>
      </c>
      <c r="I110" s="296">
        <v>2926.6</v>
      </c>
      <c r="J110" s="296">
        <v>3061.9</v>
      </c>
      <c r="K110" s="296">
        <v>3391.7</v>
      </c>
      <c r="L110" s="296">
        <v>3487.6</v>
      </c>
      <c r="M110" s="296">
        <v>3151</v>
      </c>
      <c r="N110" s="296">
        <v>3254.8</v>
      </c>
      <c r="O110" s="296">
        <v>3109.5</v>
      </c>
      <c r="P110" s="296">
        <v>2895.5</v>
      </c>
      <c r="Q110" s="296">
        <v>2733.9</v>
      </c>
      <c r="R110" s="296">
        <v>2647.1</v>
      </c>
      <c r="S110" s="296">
        <v>2658</v>
      </c>
      <c r="T110" s="296">
        <v>2615</v>
      </c>
      <c r="U110" s="296">
        <v>2577.64</v>
      </c>
      <c r="V110" s="296">
        <v>2420.77</v>
      </c>
      <c r="W110" s="296">
        <v>2657.07</v>
      </c>
      <c r="X110" s="296">
        <v>2905.01</v>
      </c>
      <c r="Y110" s="296">
        <v>2972.26</v>
      </c>
      <c r="Z110" s="296">
        <v>2903.68</v>
      </c>
      <c r="AA110" s="296">
        <v>3042.83</v>
      </c>
      <c r="AB110" s="296">
        <v>3226.01</v>
      </c>
      <c r="AC110" s="296">
        <v>3316.57</v>
      </c>
      <c r="AD110" s="296">
        <v>3355.09</v>
      </c>
      <c r="AE110" s="296">
        <v>3446.69</v>
      </c>
      <c r="AF110" s="296">
        <v>3457.21</v>
      </c>
      <c r="AG110" s="296">
        <v>3546.35</v>
      </c>
      <c r="AH110" s="296">
        <v>3689.79</v>
      </c>
      <c r="AI110" s="296">
        <v>3635.57</v>
      </c>
      <c r="AJ110" s="341">
        <f t="shared" si="72"/>
        <v>-1.4694603215901103</v>
      </c>
      <c r="AK110" s="342">
        <f t="shared" si="73"/>
        <v>2.0348596444298872</v>
      </c>
      <c r="AR110" s="177" t="s">
        <v>523</v>
      </c>
      <c r="AS110" s="181">
        <v>124</v>
      </c>
    </row>
    <row r="111" spans="1:45" ht="18" customHeight="1" thickBot="1">
      <c r="A111" s="340" t="s">
        <v>8</v>
      </c>
      <c r="B111" s="340" t="s">
        <v>37</v>
      </c>
      <c r="C111" s="296">
        <v>2263.69</v>
      </c>
      <c r="D111" s="296">
        <v>2366.73</v>
      </c>
      <c r="E111" s="296">
        <v>2403.27</v>
      </c>
      <c r="F111" s="296">
        <v>2329.91</v>
      </c>
      <c r="G111" s="296">
        <v>2268.0300000000002</v>
      </c>
      <c r="H111" s="296">
        <v>2268.06</v>
      </c>
      <c r="I111" s="296">
        <v>2261.62</v>
      </c>
      <c r="J111" s="296">
        <v>2202.77</v>
      </c>
      <c r="K111" s="296">
        <v>2240.91</v>
      </c>
      <c r="L111" s="296">
        <v>2185.4899999999998</v>
      </c>
      <c r="M111" s="296">
        <v>2222.04</v>
      </c>
      <c r="N111" s="296">
        <v>2224.2600000000002</v>
      </c>
      <c r="O111" s="296">
        <v>2223.83</v>
      </c>
      <c r="P111" s="296">
        <v>2189.46</v>
      </c>
      <c r="Q111" s="296">
        <v>2183.06</v>
      </c>
      <c r="R111" s="296">
        <v>2105.34</v>
      </c>
      <c r="S111" s="296">
        <v>1990.17</v>
      </c>
      <c r="T111" s="296">
        <v>1945.21</v>
      </c>
      <c r="U111" s="296">
        <v>1913.42</v>
      </c>
      <c r="V111" s="296">
        <v>1998.2800000000002</v>
      </c>
      <c r="W111" s="296">
        <v>1949.3500000000001</v>
      </c>
      <c r="X111" s="296">
        <v>1946.11</v>
      </c>
      <c r="Y111" s="296">
        <v>1901.34</v>
      </c>
      <c r="Z111" s="296">
        <v>1778.59</v>
      </c>
      <c r="AA111" s="296">
        <v>1698.3500000000001</v>
      </c>
      <c r="AB111" s="296">
        <v>1601.4599999999998</v>
      </c>
      <c r="AC111" s="296">
        <v>1484.21</v>
      </c>
      <c r="AD111" s="296">
        <v>1444.44</v>
      </c>
      <c r="AE111" s="296">
        <v>1401.03</v>
      </c>
      <c r="AF111" s="296">
        <v>1272.81</v>
      </c>
      <c r="AG111" s="296">
        <v>1317.59</v>
      </c>
      <c r="AH111" s="296">
        <v>1273.2068564346441</v>
      </c>
      <c r="AI111" s="296">
        <v>1191.71</v>
      </c>
      <c r="AJ111" s="341">
        <f t="shared" si="72"/>
        <v>-6.4009124693892527</v>
      </c>
      <c r="AK111" s="342">
        <f t="shared" si="73"/>
        <v>-4.5642524092292973</v>
      </c>
      <c r="AR111" s="177" t="s">
        <v>524</v>
      </c>
      <c r="AS111" s="181">
        <v>125</v>
      </c>
    </row>
    <row r="112" spans="1:45" ht="18" customHeight="1" thickBot="1">
      <c r="A112" s="340" t="s">
        <v>9</v>
      </c>
      <c r="B112" s="340" t="s">
        <v>38</v>
      </c>
      <c r="C112" s="296">
        <v>23528.61</v>
      </c>
      <c r="D112" s="296">
        <v>24618.78</v>
      </c>
      <c r="E112" s="296">
        <v>24900.6</v>
      </c>
      <c r="F112" s="296">
        <v>26810.58</v>
      </c>
      <c r="G112" s="296">
        <v>27120.17</v>
      </c>
      <c r="H112" s="296">
        <v>27539.439999999999</v>
      </c>
      <c r="I112" s="296">
        <v>28974.65</v>
      </c>
      <c r="J112" s="296">
        <v>29783.14</v>
      </c>
      <c r="K112" s="296">
        <v>34397.07</v>
      </c>
      <c r="L112" s="296">
        <v>35669.72</v>
      </c>
      <c r="M112" s="296">
        <v>35500.9</v>
      </c>
      <c r="N112" s="296">
        <v>36263.9</v>
      </c>
      <c r="O112" s="296">
        <v>37023.54</v>
      </c>
      <c r="P112" s="296">
        <v>38180.1</v>
      </c>
      <c r="Q112" s="296">
        <v>37834.639999999999</v>
      </c>
      <c r="R112" s="296">
        <v>38705.24</v>
      </c>
      <c r="S112" s="296">
        <v>39276.97</v>
      </c>
      <c r="T112" s="296">
        <v>41488.54</v>
      </c>
      <c r="U112" s="296">
        <v>41305.54</v>
      </c>
      <c r="V112" s="296">
        <v>40117.910000000003</v>
      </c>
      <c r="W112" s="296">
        <v>40847.019999999997</v>
      </c>
      <c r="X112" s="296">
        <v>41743.360000000001</v>
      </c>
      <c r="Y112" s="296">
        <v>41594.559999999998</v>
      </c>
      <c r="Z112" s="296">
        <v>41418.47</v>
      </c>
      <c r="AA112" s="296">
        <v>43483.57</v>
      </c>
      <c r="AB112" s="296">
        <v>45890.52</v>
      </c>
      <c r="AC112" s="296">
        <v>49083.79</v>
      </c>
      <c r="AD112" s="296">
        <v>50072.76</v>
      </c>
      <c r="AE112" s="296">
        <v>52289.2</v>
      </c>
      <c r="AF112" s="296">
        <v>52982.31</v>
      </c>
      <c r="AG112" s="296">
        <v>56130.03</v>
      </c>
      <c r="AH112" s="296">
        <v>58370.49</v>
      </c>
      <c r="AI112" s="296">
        <v>56653.55</v>
      </c>
      <c r="AJ112" s="341">
        <f t="shared" si="72"/>
        <v>-2.9414520933437327</v>
      </c>
      <c r="AK112" s="342">
        <f t="shared" si="73"/>
        <v>3.1380840393171017</v>
      </c>
      <c r="AR112" s="177" t="s">
        <v>525</v>
      </c>
      <c r="AS112" s="181">
        <v>126</v>
      </c>
    </row>
    <row r="113" spans="1:45" ht="18" customHeight="1" thickBot="1">
      <c r="A113" s="340" t="s">
        <v>10</v>
      </c>
      <c r="B113" s="340" t="s">
        <v>39</v>
      </c>
      <c r="C113" s="296">
        <v>21304.400000000001</v>
      </c>
      <c r="D113" s="296">
        <v>21611.5</v>
      </c>
      <c r="E113" s="296">
        <v>22458.5</v>
      </c>
      <c r="F113" s="296">
        <v>24097</v>
      </c>
      <c r="G113" s="296">
        <v>24788.1</v>
      </c>
      <c r="H113" s="296">
        <v>24859.5</v>
      </c>
      <c r="I113" s="296">
        <v>25248</v>
      </c>
      <c r="J113" s="296">
        <v>25578.799999999999</v>
      </c>
      <c r="K113" s="296">
        <v>26566.9</v>
      </c>
      <c r="L113" s="296">
        <v>27221.08</v>
      </c>
      <c r="M113" s="296">
        <v>26967.59</v>
      </c>
      <c r="N113" s="296">
        <v>26472.65</v>
      </c>
      <c r="O113" s="296">
        <v>26664.39</v>
      </c>
      <c r="P113" s="296">
        <v>26467.81</v>
      </c>
      <c r="Q113" s="296">
        <v>26170.76</v>
      </c>
      <c r="R113" s="296">
        <v>25681.26</v>
      </c>
      <c r="S113" s="296">
        <v>25484.41</v>
      </c>
      <c r="T113" s="296">
        <v>25730.37</v>
      </c>
      <c r="U113" s="296">
        <v>25735.39</v>
      </c>
      <c r="V113" s="296">
        <v>24907.77</v>
      </c>
      <c r="W113" s="296">
        <v>24930.55</v>
      </c>
      <c r="X113" s="296">
        <v>24801.18</v>
      </c>
      <c r="Y113" s="296">
        <v>24122.11</v>
      </c>
      <c r="Z113" s="296">
        <v>23728.13</v>
      </c>
      <c r="AA113" s="296">
        <v>23658.93</v>
      </c>
      <c r="AB113" s="296">
        <v>23657.26</v>
      </c>
      <c r="AC113" s="296">
        <v>23816.5</v>
      </c>
      <c r="AD113" s="296">
        <v>23404.3</v>
      </c>
      <c r="AE113" s="296">
        <v>23491.47</v>
      </c>
      <c r="AF113" s="296">
        <v>23538.78</v>
      </c>
      <c r="AG113" s="296">
        <v>23291.02</v>
      </c>
      <c r="AH113" s="296">
        <v>23312.76</v>
      </c>
      <c r="AI113" s="296">
        <v>22975</v>
      </c>
      <c r="AJ113" s="341">
        <f t="shared" si="72"/>
        <v>-1.4488203027011703</v>
      </c>
      <c r="AK113" s="342">
        <f t="shared" si="73"/>
        <v>-0.48603679055566618</v>
      </c>
      <c r="AR113" s="177" t="s">
        <v>526</v>
      </c>
      <c r="AS113" s="181">
        <v>127</v>
      </c>
    </row>
    <row r="114" spans="1:45" ht="18" customHeight="1" thickBot="1">
      <c r="A114" s="340" t="s">
        <v>11</v>
      </c>
      <c r="B114" s="340" t="s">
        <v>40</v>
      </c>
      <c r="C114" s="354">
        <v>1977.4838582677162</v>
      </c>
      <c r="D114" s="354">
        <v>1977.4838582677162</v>
      </c>
      <c r="E114" s="354">
        <v>1977.4838582677162</v>
      </c>
      <c r="F114" s="354">
        <v>2031.5268953880761</v>
      </c>
      <c r="G114" s="354">
        <v>1923.4408211473562</v>
      </c>
      <c r="H114" s="354">
        <v>1950.4623397075363</v>
      </c>
      <c r="I114" s="354">
        <v>1940.6363329583799</v>
      </c>
      <c r="J114" s="354">
        <v>2051.1789088863889</v>
      </c>
      <c r="K114" s="354">
        <v>2161.7214848143981</v>
      </c>
      <c r="L114" s="354">
        <v>2161.7214848143981</v>
      </c>
      <c r="M114" s="296">
        <v>2183.83</v>
      </c>
      <c r="N114" s="296">
        <v>2239.2600000000002</v>
      </c>
      <c r="O114" s="296">
        <v>2350.46</v>
      </c>
      <c r="P114" s="296">
        <v>2473.52</v>
      </c>
      <c r="Q114" s="296">
        <v>2502.19</v>
      </c>
      <c r="R114" s="296">
        <v>2310.6</v>
      </c>
      <c r="S114" s="296">
        <v>2285.73</v>
      </c>
      <c r="T114" s="296">
        <v>2645.19</v>
      </c>
      <c r="U114" s="296">
        <v>2492.3000000000002</v>
      </c>
      <c r="V114" s="296">
        <v>2288.5</v>
      </c>
      <c r="W114" s="296">
        <v>2158.8000000000002</v>
      </c>
      <c r="X114" s="296">
        <v>1775.1999999999998</v>
      </c>
      <c r="Y114" s="296">
        <v>1684.1</v>
      </c>
      <c r="Z114" s="296">
        <v>1476.8</v>
      </c>
      <c r="AA114" s="296">
        <v>1362.9</v>
      </c>
      <c r="AB114" s="296">
        <v>1400.1</v>
      </c>
      <c r="AC114" s="296">
        <v>1458.3999999999999</v>
      </c>
      <c r="AD114" s="296">
        <v>1466.8</v>
      </c>
      <c r="AE114" s="296">
        <v>1567.2</v>
      </c>
      <c r="AF114" s="296">
        <v>1604.8</v>
      </c>
      <c r="AG114" s="296">
        <v>1496.8</v>
      </c>
      <c r="AH114" s="296">
        <v>1701.5</v>
      </c>
      <c r="AI114" s="296">
        <v>1608.2728845678505</v>
      </c>
      <c r="AJ114" s="341">
        <f t="shared" si="72"/>
        <v>-5.4791134547252156</v>
      </c>
      <c r="AK114" s="342">
        <f t="shared" si="73"/>
        <v>-0.45964474320808746</v>
      </c>
      <c r="AR114" s="177" t="s">
        <v>527</v>
      </c>
      <c r="AS114" s="181">
        <v>128</v>
      </c>
    </row>
    <row r="115" spans="1:45" ht="18" customHeight="1" thickBot="1">
      <c r="A115" s="340" t="s">
        <v>12</v>
      </c>
      <c r="B115" s="340" t="s">
        <v>41</v>
      </c>
      <c r="C115" s="296">
        <v>12133.72</v>
      </c>
      <c r="D115" s="296">
        <v>12189.34</v>
      </c>
      <c r="E115" s="296">
        <v>12258.6</v>
      </c>
      <c r="F115" s="296">
        <v>12241.24</v>
      </c>
      <c r="G115" s="296">
        <v>12134.46</v>
      </c>
      <c r="H115" s="296">
        <v>11991.93</v>
      </c>
      <c r="I115" s="296">
        <v>11943.93</v>
      </c>
      <c r="J115" s="296">
        <v>12163.76</v>
      </c>
      <c r="K115" s="296">
        <v>12570.75</v>
      </c>
      <c r="L115" s="296">
        <v>12992</v>
      </c>
      <c r="M115" s="296">
        <v>12920.47</v>
      </c>
      <c r="N115" s="296">
        <v>13153.13</v>
      </c>
      <c r="O115" s="296">
        <v>13275.5</v>
      </c>
      <c r="P115" s="296">
        <v>13576.25</v>
      </c>
      <c r="Q115" s="296">
        <v>13583.28</v>
      </c>
      <c r="R115" s="296">
        <v>13010.24</v>
      </c>
      <c r="S115" s="296">
        <v>13380.01</v>
      </c>
      <c r="T115" s="296">
        <v>13595.61</v>
      </c>
      <c r="U115" s="296">
        <v>13616.41</v>
      </c>
      <c r="V115" s="296">
        <v>13593.779999999999</v>
      </c>
      <c r="W115" s="296">
        <v>12929.73</v>
      </c>
      <c r="X115" s="296">
        <v>12378.63</v>
      </c>
      <c r="Y115" s="296">
        <v>12707.33</v>
      </c>
      <c r="Z115" s="296">
        <v>13148.24</v>
      </c>
      <c r="AA115" s="296">
        <v>11004.31</v>
      </c>
      <c r="AB115" s="296">
        <v>11392.14</v>
      </c>
      <c r="AC115" s="296">
        <v>11953.93</v>
      </c>
      <c r="AD115" s="296">
        <v>11503.039999999999</v>
      </c>
      <c r="AE115" s="296">
        <v>11410.44</v>
      </c>
      <c r="AF115" s="296">
        <v>11642.62</v>
      </c>
      <c r="AG115" s="296">
        <v>10764.869999999999</v>
      </c>
      <c r="AH115" s="296">
        <v>11102.37</v>
      </c>
      <c r="AI115" s="296">
        <v>10497.773943720531</v>
      </c>
      <c r="AJ115" s="341">
        <f t="shared" si="72"/>
        <v>-5.4456485982674829</v>
      </c>
      <c r="AK115" s="342">
        <f t="shared" si="73"/>
        <v>-1.8920297264427122</v>
      </c>
      <c r="AR115" s="177" t="s">
        <v>528</v>
      </c>
      <c r="AS115" s="181">
        <v>129</v>
      </c>
    </row>
    <row r="116" spans="1:45" ht="18" customHeight="1" thickBot="1">
      <c r="A116" s="340" t="s">
        <v>13</v>
      </c>
      <c r="B116" s="340" t="s">
        <v>42</v>
      </c>
      <c r="C116" s="314">
        <v>429.95694485402527</v>
      </c>
      <c r="D116" s="314">
        <v>448.69360070775571</v>
      </c>
      <c r="E116" s="314">
        <v>502.93128870539653</v>
      </c>
      <c r="F116" s="314">
        <v>542.37687997640808</v>
      </c>
      <c r="G116" s="314">
        <v>542.37687997640808</v>
      </c>
      <c r="H116" s="314">
        <v>571.96107342966661</v>
      </c>
      <c r="I116" s="314">
        <v>574.91949277499248</v>
      </c>
      <c r="J116" s="314">
        <v>579.85019168386896</v>
      </c>
      <c r="K116" s="314">
        <v>600.55912710115001</v>
      </c>
      <c r="L116" s="314">
        <v>635.07401946328503</v>
      </c>
      <c r="M116" s="314">
        <v>635.36986139781766</v>
      </c>
      <c r="N116" s="314">
        <v>641.97699793571212</v>
      </c>
      <c r="O116" s="314">
        <v>659.53817516956644</v>
      </c>
      <c r="P116" s="296">
        <v>668.8</v>
      </c>
      <c r="Q116" s="296">
        <v>678.1</v>
      </c>
      <c r="R116" s="296">
        <v>672.75</v>
      </c>
      <c r="S116" s="296">
        <v>647.59</v>
      </c>
      <c r="T116" s="296">
        <v>678.8</v>
      </c>
      <c r="U116" s="296">
        <v>725.26</v>
      </c>
      <c r="V116" s="296">
        <v>725.69999999999993</v>
      </c>
      <c r="W116" s="296">
        <v>734.06</v>
      </c>
      <c r="X116" s="296">
        <v>710.69</v>
      </c>
      <c r="Y116" s="296">
        <v>651.09</v>
      </c>
      <c r="Z116" s="296">
        <v>608.62</v>
      </c>
      <c r="AA116" s="296">
        <v>563.69000000000005</v>
      </c>
      <c r="AB116" s="296">
        <v>579.34</v>
      </c>
      <c r="AC116" s="296">
        <v>578.29999999999995</v>
      </c>
      <c r="AD116" s="296">
        <v>574.15</v>
      </c>
      <c r="AE116" s="296">
        <v>560.23</v>
      </c>
      <c r="AF116" s="296">
        <v>583.02</v>
      </c>
      <c r="AG116" s="296">
        <v>567.97</v>
      </c>
      <c r="AH116" s="296">
        <v>589.38</v>
      </c>
      <c r="AI116" s="296">
        <v>553.47</v>
      </c>
      <c r="AJ116" s="341">
        <f t="shared" si="72"/>
        <v>-6.0928433268858768</v>
      </c>
      <c r="AK116" s="342">
        <f t="shared" si="73"/>
        <v>-1.6112810320092152</v>
      </c>
      <c r="AR116" s="177" t="s">
        <v>529</v>
      </c>
      <c r="AS116" s="181">
        <v>130</v>
      </c>
    </row>
    <row r="117" spans="1:45" ht="18" customHeight="1" thickBot="1">
      <c r="A117" s="340" t="s">
        <v>14</v>
      </c>
      <c r="B117" s="340" t="s">
        <v>43</v>
      </c>
      <c r="C117" s="314">
        <v>789.60415317325135</v>
      </c>
      <c r="D117" s="314">
        <v>789.60415317325135</v>
      </c>
      <c r="E117" s="314">
        <v>789.60415317325135</v>
      </c>
      <c r="F117" s="314">
        <v>634.63785672591769</v>
      </c>
      <c r="G117" s="314">
        <v>722.1977275089755</v>
      </c>
      <c r="H117" s="314">
        <v>466.96314998280832</v>
      </c>
      <c r="I117" s="314">
        <v>442.90913274322128</v>
      </c>
      <c r="J117" s="314">
        <v>439.60729404050818</v>
      </c>
      <c r="K117" s="314">
        <v>465.01628805143082</v>
      </c>
      <c r="L117" s="314">
        <v>401.44880018550941</v>
      </c>
      <c r="M117" s="314">
        <v>400.72092818704465</v>
      </c>
      <c r="N117" s="314">
        <v>446.67371802560348</v>
      </c>
      <c r="O117" s="314">
        <v>490.48887302996133</v>
      </c>
      <c r="P117" s="314">
        <v>478.82139795779653</v>
      </c>
      <c r="Q117" s="296">
        <v>489.4</v>
      </c>
      <c r="R117" s="296">
        <v>500.24</v>
      </c>
      <c r="S117" s="296">
        <v>501.39</v>
      </c>
      <c r="T117" s="296">
        <v>526.53</v>
      </c>
      <c r="U117" s="296">
        <v>523.79999999999995</v>
      </c>
      <c r="V117" s="296">
        <v>504.88</v>
      </c>
      <c r="W117" s="296">
        <v>493.16999999999996</v>
      </c>
      <c r="X117" s="296">
        <v>488.79999999999995</v>
      </c>
      <c r="Y117" s="296">
        <v>462.9</v>
      </c>
      <c r="Z117" s="296">
        <v>461.18</v>
      </c>
      <c r="AA117" s="296">
        <v>466.42999999999995</v>
      </c>
      <c r="AB117" s="296">
        <v>448.45</v>
      </c>
      <c r="AC117" s="296">
        <v>451.03</v>
      </c>
      <c r="AD117" s="296">
        <v>465.94</v>
      </c>
      <c r="AE117" s="296">
        <v>486.14</v>
      </c>
      <c r="AF117" s="296">
        <v>496.38</v>
      </c>
      <c r="AG117" s="296">
        <v>443.35</v>
      </c>
      <c r="AH117" s="296">
        <v>442.4</v>
      </c>
      <c r="AI117" s="296">
        <v>467.368182912154</v>
      </c>
      <c r="AJ117" s="341">
        <f t="shared" si="72"/>
        <v>5.6438026474127545</v>
      </c>
      <c r="AK117" s="342">
        <f t="shared" si="73"/>
        <v>9.610914774695889E-2</v>
      </c>
      <c r="AR117" s="177" t="s">
        <v>530</v>
      </c>
      <c r="AS117" s="181">
        <v>131</v>
      </c>
    </row>
    <row r="118" spans="1:45" ht="18" customHeight="1" thickBot="1">
      <c r="A118" s="340" t="s">
        <v>15</v>
      </c>
      <c r="B118" s="340" t="s">
        <v>44</v>
      </c>
      <c r="C118" s="314">
        <v>982.9355336000217</v>
      </c>
      <c r="D118" s="314">
        <v>982.9355336000217</v>
      </c>
      <c r="E118" s="314">
        <v>982.9355336000217</v>
      </c>
      <c r="F118" s="314">
        <v>915.80822886636167</v>
      </c>
      <c r="G118" s="354">
        <v>1059.5546000817358</v>
      </c>
      <c r="H118" s="354">
        <v>1111.7103630890838</v>
      </c>
      <c r="I118" s="354">
        <v>1063.8601414932241</v>
      </c>
      <c r="J118" s="354">
        <v>1150.7537954341719</v>
      </c>
      <c r="K118" s="354">
        <v>1039.4946912327559</v>
      </c>
      <c r="L118" s="314">
        <v>947.4148169552426</v>
      </c>
      <c r="M118" s="314">
        <v>823.53264816105366</v>
      </c>
      <c r="N118" s="354">
        <v>1106.9155556081082</v>
      </c>
      <c r="O118" s="354">
        <v>1240.4626863389494</v>
      </c>
      <c r="P118" s="354">
        <v>1295.6597272342308</v>
      </c>
      <c r="Q118" s="296">
        <v>1324.09</v>
      </c>
      <c r="R118" s="296">
        <v>1353.14</v>
      </c>
      <c r="S118" s="296">
        <v>1345.62</v>
      </c>
      <c r="T118" s="296">
        <v>1262.17</v>
      </c>
      <c r="U118" s="296">
        <v>1186.71</v>
      </c>
      <c r="V118" s="296">
        <v>743.09</v>
      </c>
      <c r="W118" s="296">
        <v>895.68000000000006</v>
      </c>
      <c r="X118" s="296">
        <v>916.98</v>
      </c>
      <c r="Y118" s="296">
        <v>954.38</v>
      </c>
      <c r="Z118" s="296">
        <v>1057.83</v>
      </c>
      <c r="AA118" s="296">
        <v>1035.3</v>
      </c>
      <c r="AB118" s="296">
        <v>1016.62</v>
      </c>
      <c r="AC118" s="296">
        <v>896.02</v>
      </c>
      <c r="AD118" s="296">
        <v>867.84</v>
      </c>
      <c r="AE118" s="296">
        <v>892.72</v>
      </c>
      <c r="AF118" s="296">
        <v>967.36</v>
      </c>
      <c r="AG118" s="296">
        <v>968.28</v>
      </c>
      <c r="AH118" s="296">
        <v>940.5961236927244</v>
      </c>
      <c r="AI118" s="296">
        <v>857.09697346217092</v>
      </c>
      <c r="AJ118" s="341">
        <f t="shared" si="72"/>
        <v>-8.8772585945539273</v>
      </c>
      <c r="AK118" s="342">
        <f t="shared" si="73"/>
        <v>-1.0693498467129081</v>
      </c>
      <c r="AR118" s="177" t="s">
        <v>531</v>
      </c>
      <c r="AS118" s="181">
        <v>132</v>
      </c>
    </row>
    <row r="119" spans="1:45" ht="18" customHeight="1" thickBot="1">
      <c r="A119" s="340" t="s">
        <v>16</v>
      </c>
      <c r="B119" s="340" t="s">
        <v>45</v>
      </c>
      <c r="C119" s="296">
        <v>137.43</v>
      </c>
      <c r="D119" s="296">
        <v>103.58</v>
      </c>
      <c r="E119" s="296">
        <v>94.5</v>
      </c>
      <c r="F119" s="296">
        <v>107.67</v>
      </c>
      <c r="G119" s="296">
        <v>109.37</v>
      </c>
      <c r="H119" s="296">
        <v>112.26</v>
      </c>
      <c r="I119" s="296">
        <v>124.02</v>
      </c>
      <c r="J119" s="296">
        <v>120.58</v>
      </c>
      <c r="K119" s="296">
        <v>129.44999999999999</v>
      </c>
      <c r="L119" s="296">
        <v>157.72</v>
      </c>
      <c r="M119" s="296">
        <v>143.13</v>
      </c>
      <c r="N119" s="296">
        <v>133.9</v>
      </c>
      <c r="O119" s="296">
        <v>163</v>
      </c>
      <c r="P119" s="296">
        <v>171.81</v>
      </c>
      <c r="Q119" s="296">
        <v>156.84</v>
      </c>
      <c r="R119" s="296">
        <v>157.84</v>
      </c>
      <c r="S119" s="296">
        <v>143.58000000000001</v>
      </c>
      <c r="T119" s="296">
        <v>146.99</v>
      </c>
      <c r="U119" s="296">
        <v>149.94</v>
      </c>
      <c r="V119" s="296">
        <v>138.73000000000002</v>
      </c>
      <c r="W119" s="296">
        <v>141.82000000000002</v>
      </c>
      <c r="X119" s="296">
        <v>138.41000000000003</v>
      </c>
      <c r="Y119" s="296">
        <v>145.83000000000001</v>
      </c>
      <c r="Z119" s="296">
        <v>153.99</v>
      </c>
      <c r="AA119" s="296">
        <v>164.10999999999999</v>
      </c>
      <c r="AB119" s="296">
        <v>163.68</v>
      </c>
      <c r="AC119" s="296">
        <v>176.95000000000002</v>
      </c>
      <c r="AD119" s="296">
        <v>157.64000000000001</v>
      </c>
      <c r="AE119" s="296">
        <v>160.22999999999999</v>
      </c>
      <c r="AF119" s="296">
        <v>157.95000000000002</v>
      </c>
      <c r="AG119" s="296">
        <v>143.41</v>
      </c>
      <c r="AH119" s="296">
        <v>148.07000000000002</v>
      </c>
      <c r="AI119" s="296">
        <v>149.12647062898307</v>
      </c>
      <c r="AJ119" s="341">
        <f t="shared" si="72"/>
        <v>0.71349404267107008</v>
      </c>
      <c r="AK119" s="342">
        <f t="shared" si="73"/>
        <v>0.22378184227558329</v>
      </c>
      <c r="AR119" s="177" t="s">
        <v>532</v>
      </c>
      <c r="AS119" s="181">
        <v>133</v>
      </c>
    </row>
    <row r="120" spans="1:45" ht="18" customHeight="1" thickBot="1">
      <c r="A120" s="340" t="s">
        <v>17</v>
      </c>
      <c r="B120" s="340" t="s">
        <v>46</v>
      </c>
      <c r="C120" s="355">
        <v>9831.0876026789392</v>
      </c>
      <c r="D120" s="355">
        <v>7453.485818900047</v>
      </c>
      <c r="E120" s="355">
        <v>7468.0150310226591</v>
      </c>
      <c r="F120" s="355">
        <v>6719.7606067081324</v>
      </c>
      <c r="G120" s="355">
        <v>6343.6615729056575</v>
      </c>
      <c r="H120" s="354">
        <v>7657.6212492227496</v>
      </c>
      <c r="I120" s="355">
        <v>6385.1736075416929</v>
      </c>
      <c r="J120" s="355">
        <v>6237.9096646703592</v>
      </c>
      <c r="K120" s="355">
        <v>6658.2190153602114</v>
      </c>
      <c r="L120" s="355">
        <v>6567.2038794207056</v>
      </c>
      <c r="M120" s="354">
        <v>5848.0078793514022</v>
      </c>
      <c r="N120" s="354">
        <v>6822.5028924323187</v>
      </c>
      <c r="O120" s="355">
        <v>5594.7305024265625</v>
      </c>
      <c r="P120" s="296">
        <v>6221.05</v>
      </c>
      <c r="Q120" s="296">
        <v>6106.59</v>
      </c>
      <c r="R120" s="296">
        <v>5582.87</v>
      </c>
      <c r="S120" s="296">
        <v>5998.72</v>
      </c>
      <c r="T120" s="296">
        <v>6003.8</v>
      </c>
      <c r="U120" s="296">
        <v>5685.01</v>
      </c>
      <c r="V120" s="296">
        <v>4729.96</v>
      </c>
      <c r="W120" s="296">
        <v>4918.25</v>
      </c>
      <c r="X120" s="296">
        <v>4687.21</v>
      </c>
      <c r="Y120" s="296">
        <v>4239.3099999999995</v>
      </c>
      <c r="Z120" s="296">
        <v>4017.42</v>
      </c>
      <c r="AA120" s="296">
        <v>4446.8</v>
      </c>
      <c r="AB120" s="296">
        <v>4842.57</v>
      </c>
      <c r="AC120" s="296">
        <v>4905.87</v>
      </c>
      <c r="AD120" s="296">
        <v>5050.9799999999996</v>
      </c>
      <c r="AE120" s="296">
        <v>4972.5300000000007</v>
      </c>
      <c r="AF120" s="296">
        <v>4853.5800000000008</v>
      </c>
      <c r="AG120" s="296">
        <v>4768.0200000000004</v>
      </c>
      <c r="AH120" s="296">
        <v>4963.49</v>
      </c>
      <c r="AI120" s="296">
        <v>4532.37</v>
      </c>
      <c r="AJ120" s="341">
        <f t="shared" si="72"/>
        <v>-8.6858238860156867</v>
      </c>
      <c r="AK120" s="342">
        <f t="shared" si="73"/>
        <v>0.67068369062948108</v>
      </c>
      <c r="AR120" s="177" t="s">
        <v>533</v>
      </c>
      <c r="AS120" s="181">
        <v>134</v>
      </c>
    </row>
    <row r="121" spans="1:45" ht="18" customHeight="1" thickBot="1">
      <c r="A121" s="340" t="s">
        <v>18</v>
      </c>
      <c r="B121" s="340" t="s">
        <v>47</v>
      </c>
      <c r="C121" s="314">
        <v>107.68001849463415</v>
      </c>
      <c r="D121" s="314">
        <v>115.64538972574408</v>
      </c>
      <c r="E121" s="314">
        <v>112.30190056700658</v>
      </c>
      <c r="F121" s="314">
        <v>117.02212055581246</v>
      </c>
      <c r="G121" s="314">
        <v>108.2051429683888</v>
      </c>
      <c r="H121" s="314">
        <v>111.94296717202445</v>
      </c>
      <c r="I121" s="314">
        <v>125.28840581120873</v>
      </c>
      <c r="J121" s="314">
        <v>121.8780468692965</v>
      </c>
      <c r="K121" s="314">
        <v>122.46020733458255</v>
      </c>
      <c r="L121" s="314">
        <v>119.2121059547855</v>
      </c>
      <c r="M121" s="296">
        <v>121.23</v>
      </c>
      <c r="N121" s="296">
        <v>123.28</v>
      </c>
      <c r="O121" s="296">
        <v>126.86</v>
      </c>
      <c r="P121" s="296">
        <v>121.23</v>
      </c>
      <c r="Q121" s="296">
        <v>104.5</v>
      </c>
      <c r="R121" s="296">
        <v>108.21</v>
      </c>
      <c r="S121" s="296">
        <v>103.56</v>
      </c>
      <c r="T121" s="296">
        <v>94.29</v>
      </c>
      <c r="U121" s="296">
        <v>102.1</v>
      </c>
      <c r="V121" s="296">
        <v>90.14</v>
      </c>
      <c r="W121" s="296">
        <v>85.23</v>
      </c>
      <c r="X121" s="296">
        <v>83.08</v>
      </c>
      <c r="Y121" s="296">
        <v>68.69</v>
      </c>
      <c r="Z121" s="296">
        <v>71.23</v>
      </c>
      <c r="AA121" s="296">
        <v>69.790000000000006</v>
      </c>
      <c r="AB121" s="296">
        <v>62.1</v>
      </c>
      <c r="AC121" s="296">
        <v>56.14</v>
      </c>
      <c r="AD121" s="296">
        <v>55.2</v>
      </c>
      <c r="AE121" s="296">
        <v>53.18</v>
      </c>
      <c r="AF121" s="296">
        <v>51.58</v>
      </c>
      <c r="AG121" s="296">
        <v>54.21</v>
      </c>
      <c r="AH121" s="296">
        <v>53.97</v>
      </c>
      <c r="AI121" s="296">
        <v>51.19</v>
      </c>
      <c r="AJ121" s="341">
        <f t="shared" si="72"/>
        <v>-5.1510098202705246</v>
      </c>
      <c r="AK121" s="342">
        <f t="shared" si="73"/>
        <v>-2.8977795000467932</v>
      </c>
      <c r="AR121" s="177" t="s">
        <v>534</v>
      </c>
      <c r="AS121" s="181">
        <v>135</v>
      </c>
    </row>
    <row r="122" spans="1:45" ht="18" customHeight="1" thickBot="1">
      <c r="A122" s="340" t="s">
        <v>19</v>
      </c>
      <c r="B122" s="340" t="s">
        <v>48</v>
      </c>
      <c r="C122" s="296">
        <v>19940.900000000001</v>
      </c>
      <c r="D122" s="296">
        <v>18764.3</v>
      </c>
      <c r="E122" s="296">
        <v>18788.7</v>
      </c>
      <c r="F122" s="296">
        <v>20345</v>
      </c>
      <c r="G122" s="296">
        <v>19395.5</v>
      </c>
      <c r="H122" s="296">
        <v>18615.599999999999</v>
      </c>
      <c r="I122" s="296">
        <v>18480.330000000002</v>
      </c>
      <c r="J122" s="296">
        <v>15311.59</v>
      </c>
      <c r="K122" s="296">
        <v>19277.39</v>
      </c>
      <c r="L122" s="296">
        <v>19554.05</v>
      </c>
      <c r="M122" s="296">
        <v>18563.89</v>
      </c>
      <c r="N122" s="296">
        <v>15700.73</v>
      </c>
      <c r="O122" s="296">
        <v>15401.25</v>
      </c>
      <c r="P122" s="296">
        <v>13889.51</v>
      </c>
      <c r="Q122" s="296">
        <v>14341.03</v>
      </c>
      <c r="R122" s="296">
        <v>14376.8</v>
      </c>
      <c r="S122" s="296">
        <v>14027</v>
      </c>
      <c r="T122" s="296">
        <v>14187</v>
      </c>
      <c r="U122" s="296">
        <v>14505.01</v>
      </c>
      <c r="V122" s="296">
        <v>13815.66</v>
      </c>
      <c r="W122" s="296">
        <v>13943.6</v>
      </c>
      <c r="X122" s="296">
        <v>14593.7</v>
      </c>
      <c r="Y122" s="296">
        <v>14317.7</v>
      </c>
      <c r="Z122" s="296">
        <v>14013.58</v>
      </c>
      <c r="AA122" s="296">
        <v>14595.89</v>
      </c>
      <c r="AB122" s="296">
        <v>15485.07</v>
      </c>
      <c r="AC122" s="296">
        <v>15373.89</v>
      </c>
      <c r="AD122" s="296">
        <v>15169.04</v>
      </c>
      <c r="AE122" s="296">
        <v>15914.84</v>
      </c>
      <c r="AF122" s="296">
        <v>16583.82</v>
      </c>
      <c r="AG122" s="296">
        <v>16666.09</v>
      </c>
      <c r="AH122" s="296">
        <v>17236.849999999999</v>
      </c>
      <c r="AI122" s="296">
        <v>17105.88</v>
      </c>
      <c r="AJ122" s="341">
        <f t="shared" si="72"/>
        <v>-0.7598256061867259</v>
      </c>
      <c r="AK122" s="342">
        <f t="shared" si="73"/>
        <v>1.7951803794604482</v>
      </c>
      <c r="AR122" s="177" t="s">
        <v>535</v>
      </c>
      <c r="AS122" s="181">
        <v>136</v>
      </c>
    </row>
    <row r="123" spans="1:45" ht="18" customHeight="1" thickBot="1">
      <c r="A123" s="340" t="s">
        <v>20</v>
      </c>
      <c r="B123" s="340" t="s">
        <v>49</v>
      </c>
      <c r="C123" s="354">
        <v>5007.8377496117064</v>
      </c>
      <c r="D123" s="354">
        <v>4991.181664498904</v>
      </c>
      <c r="E123" s="354">
        <v>5110.2384985468352</v>
      </c>
      <c r="F123" s="354">
        <v>5073.3019935897955</v>
      </c>
      <c r="G123" s="354">
        <v>4789.1992010583244</v>
      </c>
      <c r="H123" s="296">
        <v>4953.93</v>
      </c>
      <c r="I123" s="296">
        <v>5124.17</v>
      </c>
      <c r="J123" s="296">
        <v>5153.68</v>
      </c>
      <c r="K123" s="296">
        <v>5358.56</v>
      </c>
      <c r="L123" s="296">
        <v>5476.4</v>
      </c>
      <c r="M123" s="296">
        <v>5303.06</v>
      </c>
      <c r="N123" s="296">
        <v>5163.63</v>
      </c>
      <c r="O123" s="296">
        <v>5399.44</v>
      </c>
      <c r="P123" s="296">
        <v>5424.8</v>
      </c>
      <c r="Q123" s="296">
        <v>5411.22</v>
      </c>
      <c r="R123" s="296">
        <v>5324.18</v>
      </c>
      <c r="S123" s="296">
        <v>5365.39</v>
      </c>
      <c r="T123" s="296">
        <v>5599.16</v>
      </c>
      <c r="U123" s="296">
        <v>5552.69</v>
      </c>
      <c r="V123" s="296">
        <v>5537.39</v>
      </c>
      <c r="W123" s="296">
        <v>5691.94</v>
      </c>
      <c r="X123" s="296">
        <v>5600.05</v>
      </c>
      <c r="Y123" s="296">
        <v>5433.32</v>
      </c>
      <c r="Z123" s="296">
        <v>5417.37</v>
      </c>
      <c r="AA123" s="296">
        <v>5406.92</v>
      </c>
      <c r="AB123" s="296">
        <v>5414.23</v>
      </c>
      <c r="AC123" s="296">
        <v>5227.58</v>
      </c>
      <c r="AD123" s="296">
        <v>5154.01</v>
      </c>
      <c r="AE123" s="296">
        <v>5151.9399999999996</v>
      </c>
      <c r="AF123" s="296">
        <v>5085.87</v>
      </c>
      <c r="AG123" s="296">
        <v>5068.16</v>
      </c>
      <c r="AH123" s="296">
        <v>5124.28</v>
      </c>
      <c r="AI123" s="296">
        <v>4905</v>
      </c>
      <c r="AJ123" s="341">
        <f t="shared" si="72"/>
        <v>-4.2792353267190659</v>
      </c>
      <c r="AK123" s="342">
        <f t="shared" si="73"/>
        <v>-1.0177383553276242</v>
      </c>
      <c r="AR123" s="177" t="s">
        <v>536</v>
      </c>
      <c r="AS123" s="181">
        <v>137</v>
      </c>
    </row>
    <row r="124" spans="1:45" ht="18" customHeight="1" thickBot="1">
      <c r="A124" s="340" t="s">
        <v>21</v>
      </c>
      <c r="B124" s="340" t="s">
        <v>50</v>
      </c>
      <c r="C124" s="354">
        <v>24405.227141420182</v>
      </c>
      <c r="D124" s="354">
        <v>25804.50781762624</v>
      </c>
      <c r="E124" s="354">
        <v>24944.102686914073</v>
      </c>
      <c r="F124" s="354">
        <v>21787.463373412633</v>
      </c>
      <c r="G124" s="354">
        <v>24759.722356757655</v>
      </c>
      <c r="H124" s="354">
        <v>25672.994833320357</v>
      </c>
      <c r="I124" s="354">
        <v>23719.524558132292</v>
      </c>
      <c r="J124" s="354">
        <v>25362.781481635378</v>
      </c>
      <c r="K124" s="354">
        <v>26678.898764377045</v>
      </c>
      <c r="L124" s="354">
        <v>24736.893275594917</v>
      </c>
      <c r="M124" s="354">
        <v>23979.601315301981</v>
      </c>
      <c r="N124" s="354">
        <v>25161.252033093551</v>
      </c>
      <c r="O124" s="354">
        <v>27608.005229482085</v>
      </c>
      <c r="P124" s="296">
        <v>25236.73</v>
      </c>
      <c r="Q124" s="296">
        <v>23243.97</v>
      </c>
      <c r="R124" s="296">
        <v>22664.87</v>
      </c>
      <c r="S124" s="296">
        <v>24288.71</v>
      </c>
      <c r="T124" s="296">
        <v>24744.29</v>
      </c>
      <c r="U124" s="296">
        <v>22321.45</v>
      </c>
      <c r="V124" s="296">
        <v>20042.57</v>
      </c>
      <c r="W124" s="296">
        <v>21240.67</v>
      </c>
      <c r="X124" s="296">
        <v>22040.799999999999</v>
      </c>
      <c r="Y124" s="296">
        <v>20593</v>
      </c>
      <c r="Z124" s="296">
        <v>20262.830000000002</v>
      </c>
      <c r="AA124" s="296">
        <v>21647.14</v>
      </c>
      <c r="AB124" s="296">
        <v>21728.47</v>
      </c>
      <c r="AC124" s="296">
        <v>22075.269999999997</v>
      </c>
      <c r="AD124" s="296">
        <v>22166.9</v>
      </c>
      <c r="AE124" s="296">
        <v>22753.71</v>
      </c>
      <c r="AF124" s="296">
        <v>21443.71</v>
      </c>
      <c r="AG124" s="296">
        <v>20983.59</v>
      </c>
      <c r="AH124" s="296">
        <v>21220.39</v>
      </c>
      <c r="AI124" s="296">
        <v>19260.919999999998</v>
      </c>
      <c r="AJ124" s="341">
        <f t="shared" si="72"/>
        <v>-9.2339019216894798</v>
      </c>
      <c r="AK124" s="342">
        <f t="shared" si="73"/>
        <v>-0.66649937024491068</v>
      </c>
      <c r="AR124" s="177" t="s">
        <v>537</v>
      </c>
      <c r="AS124" s="181">
        <v>138</v>
      </c>
    </row>
    <row r="125" spans="1:45" ht="18" customHeight="1" thickBot="1">
      <c r="A125" s="340" t="s">
        <v>22</v>
      </c>
      <c r="B125" s="340" t="s">
        <v>51</v>
      </c>
      <c r="C125" s="296">
        <v>3509.78</v>
      </c>
      <c r="D125" s="296">
        <v>3150.96</v>
      </c>
      <c r="E125" s="296">
        <v>3451.46</v>
      </c>
      <c r="F125" s="296">
        <v>4068.43</v>
      </c>
      <c r="G125" s="296">
        <v>4283.91</v>
      </c>
      <c r="H125" s="296">
        <v>4208.67</v>
      </c>
      <c r="I125" s="296">
        <v>4554.3999999999996</v>
      </c>
      <c r="J125" s="296">
        <v>4627.49</v>
      </c>
      <c r="K125" s="296">
        <v>4953.8500000000004</v>
      </c>
      <c r="L125" s="296">
        <v>5199.04</v>
      </c>
      <c r="M125" s="296">
        <v>5021.75</v>
      </c>
      <c r="N125" s="296">
        <v>4815.7299999999996</v>
      </c>
      <c r="O125" s="296">
        <v>5044.33</v>
      </c>
      <c r="P125" s="296">
        <v>5220.2700000000004</v>
      </c>
      <c r="Q125" s="296">
        <v>5044.49</v>
      </c>
      <c r="R125" s="296">
        <v>5136.51</v>
      </c>
      <c r="S125" s="296">
        <v>5379.16</v>
      </c>
      <c r="T125" s="296">
        <v>5777.72</v>
      </c>
      <c r="U125" s="296">
        <v>5976.42</v>
      </c>
      <c r="V125" s="296">
        <v>6259.0999999999995</v>
      </c>
      <c r="W125" s="296">
        <v>6316.95</v>
      </c>
      <c r="X125" s="296">
        <v>6240.61</v>
      </c>
      <c r="Y125" s="296">
        <v>5857.93</v>
      </c>
      <c r="Z125" s="296">
        <v>5489.07</v>
      </c>
      <c r="AA125" s="296">
        <v>5694.1100000000006</v>
      </c>
      <c r="AB125" s="296">
        <v>5976.23</v>
      </c>
      <c r="AC125" s="296">
        <v>6040.71</v>
      </c>
      <c r="AD125" s="296">
        <v>5801.56</v>
      </c>
      <c r="AE125" s="296">
        <v>5883.14</v>
      </c>
      <c r="AF125" s="296">
        <v>5891.85</v>
      </c>
      <c r="AG125" s="296">
        <v>5617.88</v>
      </c>
      <c r="AH125" s="296">
        <v>5812.09</v>
      </c>
      <c r="AI125" s="296">
        <v>5474.42</v>
      </c>
      <c r="AJ125" s="341">
        <f t="shared" si="72"/>
        <v>-5.8097861526576473</v>
      </c>
      <c r="AK125" s="342">
        <f t="shared" si="73"/>
        <v>-0.67481249380162422</v>
      </c>
      <c r="AR125" s="177" t="s">
        <v>538</v>
      </c>
      <c r="AS125" s="181">
        <v>139</v>
      </c>
    </row>
    <row r="126" spans="1:45" ht="18" customHeight="1" thickBot="1">
      <c r="A126" s="340" t="s">
        <v>23</v>
      </c>
      <c r="B126" s="340" t="s">
        <v>52</v>
      </c>
      <c r="C126" s="354">
        <v>12167.258372560209</v>
      </c>
      <c r="D126" s="354">
        <v>11508.346274006624</v>
      </c>
      <c r="E126" s="354">
        <v>11107.833937751178</v>
      </c>
      <c r="F126" s="354">
        <v>11312.102524548127</v>
      </c>
      <c r="G126" s="354">
        <v>9819.7162294096233</v>
      </c>
      <c r="H126" s="354">
        <v>9201.5119420820029</v>
      </c>
      <c r="I126" s="354">
        <v>9727.5619155375152</v>
      </c>
      <c r="J126" s="354">
        <v>9005.151467716767</v>
      </c>
      <c r="K126" s="354">
        <v>8683.3554904448611</v>
      </c>
      <c r="L126" s="354">
        <v>7329.4049347013188</v>
      </c>
      <c r="M126" s="354">
        <v>6185.7226210650397</v>
      </c>
      <c r="N126" s="354">
        <v>5656.9232717493405</v>
      </c>
      <c r="O126" s="354">
        <v>5853.6858203319271</v>
      </c>
      <c r="P126" s="354">
        <v>6554.6523996573887</v>
      </c>
      <c r="Q126" s="354">
        <v>6297.6313205713859</v>
      </c>
      <c r="R126" s="354">
        <v>5730.7092274678107</v>
      </c>
      <c r="S126" s="296">
        <v>5705</v>
      </c>
      <c r="T126" s="296">
        <v>5933</v>
      </c>
      <c r="U126" s="296">
        <v>5660</v>
      </c>
      <c r="V126" s="296">
        <v>5697</v>
      </c>
      <c r="W126" s="356">
        <v>4787.63</v>
      </c>
      <c r="X126" s="296">
        <v>4876.4399999999996</v>
      </c>
      <c r="Y126" s="296">
        <v>4771.7299999999996</v>
      </c>
      <c r="Z126" s="296">
        <v>4693.01</v>
      </c>
      <c r="AA126" s="296">
        <v>4758.71</v>
      </c>
      <c r="AB126" s="296">
        <v>4875.5300000000007</v>
      </c>
      <c r="AC126" s="296">
        <v>5121.8999999999996</v>
      </c>
      <c r="AD126" s="296">
        <v>4924.34</v>
      </c>
      <c r="AE126" s="296">
        <v>4794.7699999999995</v>
      </c>
      <c r="AF126" s="296">
        <v>4409.47</v>
      </c>
      <c r="AG126" s="296">
        <v>4176.58</v>
      </c>
      <c r="AH126" s="296">
        <v>4108.3599999999997</v>
      </c>
      <c r="AI126" s="296">
        <v>3639.0590005534773</v>
      </c>
      <c r="AJ126" s="341">
        <f t="shared" si="72"/>
        <v>-11.423073913837211</v>
      </c>
      <c r="AK126" s="342">
        <f t="shared" si="73"/>
        <v>-2.6734512138111954</v>
      </c>
      <c r="AR126" s="177" t="s">
        <v>539</v>
      </c>
      <c r="AS126" s="181">
        <v>140</v>
      </c>
    </row>
    <row r="127" spans="1:45" ht="18" customHeight="1" thickBot="1">
      <c r="A127" s="340" t="s">
        <v>24</v>
      </c>
      <c r="B127" s="340" t="s">
        <v>53</v>
      </c>
      <c r="C127" s="314">
        <v>436.6947114951268</v>
      </c>
      <c r="D127" s="314">
        <v>436.6947114951268</v>
      </c>
      <c r="E127" s="314">
        <v>436.6947114951268</v>
      </c>
      <c r="F127" s="314">
        <v>457.26449225913814</v>
      </c>
      <c r="G127" s="314">
        <v>446.05388523724451</v>
      </c>
      <c r="H127" s="314">
        <v>457.38945125460509</v>
      </c>
      <c r="I127" s="314">
        <v>518.34776448204695</v>
      </c>
      <c r="J127" s="314">
        <v>492.34736778238448</v>
      </c>
      <c r="K127" s="314">
        <v>542.846103052525</v>
      </c>
      <c r="L127" s="314">
        <v>465.17898700264288</v>
      </c>
      <c r="M127" s="296">
        <v>510.68</v>
      </c>
      <c r="N127" s="296">
        <v>467.38</v>
      </c>
      <c r="O127" s="296">
        <v>482.81</v>
      </c>
      <c r="P127" s="296">
        <v>476.97</v>
      </c>
      <c r="Q127" s="296">
        <v>442.87</v>
      </c>
      <c r="R127" s="296">
        <v>391.79</v>
      </c>
      <c r="S127" s="296">
        <v>409.59</v>
      </c>
      <c r="T127" s="296">
        <v>405.31</v>
      </c>
      <c r="U127" s="296">
        <v>380.7</v>
      </c>
      <c r="V127" s="296">
        <v>475.39</v>
      </c>
      <c r="W127" s="296">
        <v>469.28</v>
      </c>
      <c r="X127" s="296">
        <v>419.53999999999996</v>
      </c>
      <c r="Y127" s="296">
        <v>382.87</v>
      </c>
      <c r="Z127" s="296">
        <v>324.74</v>
      </c>
      <c r="AA127" s="296">
        <v>323.01</v>
      </c>
      <c r="AB127" s="296">
        <v>297.71999999999997</v>
      </c>
      <c r="AC127" s="296">
        <v>327.60000000000002</v>
      </c>
      <c r="AD127" s="296">
        <v>325.95</v>
      </c>
      <c r="AE127" s="296">
        <v>325.36</v>
      </c>
      <c r="AF127" s="296">
        <v>331.53999999999996</v>
      </c>
      <c r="AG127" s="296">
        <v>297.7</v>
      </c>
      <c r="AH127" s="296">
        <v>311.23</v>
      </c>
      <c r="AI127" s="296">
        <v>290.74146485890475</v>
      </c>
      <c r="AJ127" s="341">
        <f t="shared" si="72"/>
        <v>-6.5830849021929927</v>
      </c>
      <c r="AK127" s="342">
        <f t="shared" si="73"/>
        <v>-2.7150716013564336</v>
      </c>
      <c r="AR127" s="177" t="s">
        <v>540</v>
      </c>
      <c r="AS127" s="181">
        <v>141</v>
      </c>
    </row>
    <row r="128" spans="1:45" ht="18" customHeight="1" thickBot="1">
      <c r="A128" s="340" t="s">
        <v>25</v>
      </c>
      <c r="B128" s="340" t="s">
        <v>54</v>
      </c>
      <c r="C128" s="314">
        <v>2081.4767644342783</v>
      </c>
      <c r="D128" s="354">
        <v>2081.4767644342783</v>
      </c>
      <c r="E128" s="354">
        <v>2081.4767644342783</v>
      </c>
      <c r="F128" s="314">
        <v>2081.4767644342783</v>
      </c>
      <c r="G128" s="354">
        <v>2037.0102614081943</v>
      </c>
      <c r="H128" s="354">
        <v>2143.6654569670964</v>
      </c>
      <c r="I128" s="354">
        <v>2127.0242716798316</v>
      </c>
      <c r="J128" s="354">
        <v>1951.3426954878671</v>
      </c>
      <c r="K128" s="354">
        <v>2101.6534166335168</v>
      </c>
      <c r="L128" s="354">
        <v>2007.5441497130191</v>
      </c>
      <c r="M128" s="296">
        <v>1894.35</v>
      </c>
      <c r="N128" s="296">
        <v>1885.09</v>
      </c>
      <c r="O128" s="296">
        <v>1745.71</v>
      </c>
      <c r="P128" s="296">
        <v>1990.43</v>
      </c>
      <c r="Q128" s="296">
        <v>1797.39</v>
      </c>
      <c r="R128" s="296">
        <v>1516.23</v>
      </c>
      <c r="S128" s="296">
        <v>1318.78</v>
      </c>
      <c r="T128" s="296">
        <v>1202.8499999999999</v>
      </c>
      <c r="U128" s="296">
        <v>1084.46</v>
      </c>
      <c r="V128" s="296">
        <v>938.14</v>
      </c>
      <c r="W128" s="296">
        <v>905.21</v>
      </c>
      <c r="X128" s="296">
        <v>776.32</v>
      </c>
      <c r="Y128" s="296">
        <v>709.82999999999993</v>
      </c>
      <c r="Z128" s="296">
        <v>678.67</v>
      </c>
      <c r="AA128" s="296">
        <v>474.17999999999995</v>
      </c>
      <c r="AB128" s="296">
        <v>601.71</v>
      </c>
      <c r="AC128" s="296">
        <v>634.16</v>
      </c>
      <c r="AD128" s="296">
        <v>638.31999999999994</v>
      </c>
      <c r="AE128" s="296">
        <v>716.99</v>
      </c>
      <c r="AF128" s="296">
        <v>780.1099999999999</v>
      </c>
      <c r="AG128" s="296">
        <v>747.77</v>
      </c>
      <c r="AH128" s="296">
        <v>746.44</v>
      </c>
      <c r="AI128" s="296">
        <v>558.32000000000005</v>
      </c>
      <c r="AJ128" s="341">
        <f t="shared" si="72"/>
        <v>-25.202293553400136</v>
      </c>
      <c r="AK128" s="342">
        <f t="shared" si="73"/>
        <v>-2.3723392114968322</v>
      </c>
      <c r="AR128" s="177" t="s">
        <v>541</v>
      </c>
      <c r="AS128" s="181">
        <v>142</v>
      </c>
    </row>
    <row r="129" spans="1:66" ht="18" customHeight="1" thickBot="1">
      <c r="A129" s="340" t="s">
        <v>26</v>
      </c>
      <c r="B129" s="340" t="s">
        <v>55</v>
      </c>
      <c r="C129" s="314">
        <v>2248.8959604129986</v>
      </c>
      <c r="D129" s="354">
        <v>2272.5840690869295</v>
      </c>
      <c r="E129" s="354">
        <v>2196.5069067897416</v>
      </c>
      <c r="F129" s="314">
        <v>2135.1733805966596</v>
      </c>
      <c r="G129" s="354">
        <v>2046.7115639720228</v>
      </c>
      <c r="H129" s="296">
        <v>2065.7800000000002</v>
      </c>
      <c r="I129" s="296">
        <v>2088.7800000000002</v>
      </c>
      <c r="J129" s="296">
        <v>2181.56</v>
      </c>
      <c r="K129" s="296">
        <v>2194.5</v>
      </c>
      <c r="L129" s="296">
        <v>2181.11</v>
      </c>
      <c r="M129" s="296">
        <v>2045.69</v>
      </c>
      <c r="N129" s="296">
        <v>2063.1</v>
      </c>
      <c r="O129" s="296">
        <v>2142.5700000000002</v>
      </c>
      <c r="P129" s="296">
        <v>2289.63</v>
      </c>
      <c r="Q129" s="296">
        <v>2351.1999999999998</v>
      </c>
      <c r="R129" s="296">
        <v>2402.56</v>
      </c>
      <c r="S129" s="296">
        <v>2391.25</v>
      </c>
      <c r="T129" s="296">
        <v>2446.33</v>
      </c>
      <c r="U129" s="296">
        <v>2458.54</v>
      </c>
      <c r="V129" s="296">
        <v>2344.75</v>
      </c>
      <c r="W129" s="296">
        <v>2249.5100000000002</v>
      </c>
      <c r="X129" s="296">
        <v>2269.06</v>
      </c>
      <c r="Y129" s="296">
        <v>2143.7199999999998</v>
      </c>
      <c r="Z129" s="296">
        <v>2145.98</v>
      </c>
      <c r="AA129" s="296">
        <v>2055.4499999999998</v>
      </c>
      <c r="AB129" s="296">
        <v>2080.4899999999998</v>
      </c>
      <c r="AC129" s="296">
        <v>2082.56</v>
      </c>
      <c r="AD129" s="296">
        <v>1961.26</v>
      </c>
      <c r="AE129" s="296">
        <v>1811.1899999999998</v>
      </c>
      <c r="AF129" s="296">
        <v>1816.3999999999999</v>
      </c>
      <c r="AG129" s="296">
        <v>1906.36</v>
      </c>
      <c r="AH129" s="296">
        <v>1929.53</v>
      </c>
      <c r="AI129" s="296">
        <v>1861.8982684521309</v>
      </c>
      <c r="AJ129" s="341">
        <f t="shared" si="72"/>
        <v>-3.5050883659683452</v>
      </c>
      <c r="AK129" s="342">
        <f t="shared" si="73"/>
        <v>-1.3995745611862009</v>
      </c>
      <c r="AR129" s="177" t="s">
        <v>542</v>
      </c>
      <c r="AS129" s="181">
        <v>143</v>
      </c>
    </row>
    <row r="130" spans="1:66" ht="18" customHeight="1" thickBot="1">
      <c r="A130" s="340" t="s">
        <v>27</v>
      </c>
      <c r="B130" s="340" t="s">
        <v>56</v>
      </c>
      <c r="C130" s="296">
        <v>3251.2888558376685</v>
      </c>
      <c r="D130" s="296">
        <v>3312.5666374245575</v>
      </c>
      <c r="E130" s="296">
        <v>3531.0429544693025</v>
      </c>
      <c r="F130" s="296">
        <v>3673.197827164412</v>
      </c>
      <c r="G130" s="296">
        <v>3643.9916429760665</v>
      </c>
      <c r="H130" s="296">
        <v>3742.66</v>
      </c>
      <c r="I130" s="296">
        <v>3844.04</v>
      </c>
      <c r="J130" s="296">
        <v>3914.57</v>
      </c>
      <c r="K130" s="296">
        <v>3872.89</v>
      </c>
      <c r="L130" s="296">
        <v>3797.53</v>
      </c>
      <c r="M130" s="296">
        <v>3251.1</v>
      </c>
      <c r="N130" s="296">
        <v>3197.8</v>
      </c>
      <c r="O130" s="296">
        <v>3282.12</v>
      </c>
      <c r="P130" s="296">
        <v>3304.94</v>
      </c>
      <c r="Q130" s="296">
        <v>3364.83</v>
      </c>
      <c r="R130" s="296">
        <v>3159.93</v>
      </c>
      <c r="S130" s="296">
        <v>3022.26</v>
      </c>
      <c r="T130" s="296">
        <v>3004.12</v>
      </c>
      <c r="U130" s="296">
        <v>3072.88</v>
      </c>
      <c r="V130" s="296">
        <v>2971.21</v>
      </c>
      <c r="W130" s="296">
        <v>2950.9199999999996</v>
      </c>
      <c r="X130" s="296">
        <v>2859.62</v>
      </c>
      <c r="Y130" s="296">
        <v>2598.6</v>
      </c>
      <c r="Z130" s="296">
        <v>2563.46</v>
      </c>
      <c r="AA130" s="296">
        <v>2575.1999999999998</v>
      </c>
      <c r="AB130" s="296">
        <v>2573.25</v>
      </c>
      <c r="AC130" s="296">
        <v>2539.16</v>
      </c>
      <c r="AD130" s="296">
        <v>2589.17</v>
      </c>
      <c r="AE130" s="296">
        <v>2659.27</v>
      </c>
      <c r="AF130" s="296">
        <v>2586.0299999999997</v>
      </c>
      <c r="AG130" s="296">
        <v>2635.9100000000003</v>
      </c>
      <c r="AH130" s="296">
        <v>2664.3700000000003</v>
      </c>
      <c r="AI130" s="296">
        <v>2672.4</v>
      </c>
      <c r="AJ130" s="341">
        <f t="shared" si="72"/>
        <v>0.30138456745871789</v>
      </c>
      <c r="AK130" s="342">
        <f t="shared" si="73"/>
        <v>0.28043354730424852</v>
      </c>
      <c r="AR130" s="177" t="s">
        <v>543</v>
      </c>
      <c r="AS130" s="181">
        <v>144</v>
      </c>
    </row>
    <row r="131" spans="1:66" s="1" customFormat="1" ht="18" customHeight="1">
      <c r="A131" s="25" t="s">
        <v>990</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6"/>
      <c r="AK131" s="27"/>
      <c r="AR131" s="191"/>
      <c r="AS131" s="192"/>
      <c r="AT131" s="193"/>
      <c r="AU131" s="193"/>
      <c r="AV131" s="93"/>
      <c r="AW131" s="93"/>
      <c r="AX131" s="93"/>
      <c r="AY131" s="93"/>
      <c r="AZ131" s="93"/>
      <c r="BA131" s="93"/>
    </row>
    <row r="132" spans="1:66" s="1" customFormat="1" ht="18" customHeight="1">
      <c r="A132" s="2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6"/>
      <c r="AA132" s="16"/>
      <c r="AB132" s="16"/>
      <c r="AC132" s="16"/>
      <c r="AD132" s="16"/>
      <c r="AE132" s="16"/>
      <c r="AF132" s="16"/>
      <c r="AG132" s="16"/>
      <c r="AH132" s="16"/>
      <c r="AI132" s="16"/>
      <c r="AJ132" s="16"/>
      <c r="AR132" s="191"/>
      <c r="AS132" s="192"/>
      <c r="AT132" s="193"/>
      <c r="AU132" s="193"/>
      <c r="AV132" s="93"/>
      <c r="AW132" s="93"/>
      <c r="AX132" s="93"/>
      <c r="AY132" s="93"/>
      <c r="AZ132" s="93"/>
      <c r="BA132" s="93"/>
    </row>
    <row r="133" spans="1:66" ht="18" customHeight="1">
      <c r="A133" s="24" t="s">
        <v>1158</v>
      </c>
      <c r="Z133" s="12"/>
      <c r="AA133" s="12"/>
      <c r="AB133" s="12"/>
      <c r="AC133" s="12"/>
      <c r="AD133" s="12"/>
      <c r="AE133" s="12"/>
      <c r="AF133" s="12"/>
      <c r="AG133" s="12"/>
      <c r="AH133" s="12"/>
      <c r="AI133" s="12"/>
    </row>
    <row r="134" spans="1:66" ht="18" customHeight="1">
      <c r="A134" s="210"/>
      <c r="B134" s="211"/>
      <c r="C134" s="786"/>
      <c r="D134" s="787"/>
      <c r="E134" s="787"/>
      <c r="F134" s="787"/>
      <c r="G134" s="787"/>
      <c r="H134" s="787"/>
      <c r="I134" s="787"/>
      <c r="J134" s="787"/>
      <c r="K134" s="787"/>
      <c r="L134" s="787"/>
      <c r="M134" s="787"/>
      <c r="N134" s="787"/>
      <c r="O134" s="787"/>
      <c r="P134" s="787"/>
      <c r="Q134" s="787"/>
      <c r="R134" s="787"/>
      <c r="S134" s="787"/>
      <c r="T134" s="787"/>
      <c r="U134" s="787"/>
      <c r="V134" s="787"/>
      <c r="W134" s="787"/>
      <c r="X134" s="787"/>
      <c r="Y134" s="787"/>
      <c r="Z134" s="787"/>
      <c r="AA134" s="787"/>
      <c r="AB134" s="787"/>
      <c r="AC134" s="787"/>
      <c r="AD134" s="787"/>
      <c r="AE134" s="787"/>
      <c r="AF134" s="787"/>
      <c r="AG134" s="787"/>
      <c r="AH134" s="787"/>
      <c r="AI134" s="788"/>
      <c r="AJ134" s="518" t="s">
        <v>58</v>
      </c>
      <c r="AK134" s="245" t="s">
        <v>57</v>
      </c>
    </row>
    <row r="135" spans="1:66" ht="18" customHeight="1" thickBot="1">
      <c r="A135" s="210"/>
      <c r="B135" s="211"/>
      <c r="C135" s="576">
        <v>1990</v>
      </c>
      <c r="D135" s="576">
        <v>1991</v>
      </c>
      <c r="E135" s="576">
        <v>1992</v>
      </c>
      <c r="F135" s="576">
        <v>1993</v>
      </c>
      <c r="G135" s="576">
        <v>1994</v>
      </c>
      <c r="H135" s="576">
        <v>1995</v>
      </c>
      <c r="I135" s="576">
        <v>1996</v>
      </c>
      <c r="J135" s="576">
        <v>1997</v>
      </c>
      <c r="K135" s="576">
        <v>1998</v>
      </c>
      <c r="L135" s="576">
        <v>1999</v>
      </c>
      <c r="M135" s="576">
        <v>2000</v>
      </c>
      <c r="N135" s="576">
        <v>2001</v>
      </c>
      <c r="O135" s="576">
        <v>2002</v>
      </c>
      <c r="P135" s="576">
        <v>2003</v>
      </c>
      <c r="Q135" s="576">
        <v>2004</v>
      </c>
      <c r="R135" s="576">
        <v>2005</v>
      </c>
      <c r="S135" s="576">
        <v>2006</v>
      </c>
      <c r="T135" s="576">
        <v>2007</v>
      </c>
      <c r="U135" s="576">
        <v>2008</v>
      </c>
      <c r="V135" s="576">
        <v>2009</v>
      </c>
      <c r="W135" s="576">
        <v>2010</v>
      </c>
      <c r="X135" s="576">
        <v>2011</v>
      </c>
      <c r="Y135" s="576">
        <v>2012</v>
      </c>
      <c r="Z135" s="576">
        <v>2013</v>
      </c>
      <c r="AA135" s="576">
        <v>2014</v>
      </c>
      <c r="AB135" s="576">
        <v>2015</v>
      </c>
      <c r="AC135" s="576">
        <v>2016</v>
      </c>
      <c r="AD135" s="576">
        <v>2017</v>
      </c>
      <c r="AE135" s="576">
        <v>2018</v>
      </c>
      <c r="AF135" s="576">
        <v>2019</v>
      </c>
      <c r="AG135" s="576">
        <v>2020</v>
      </c>
      <c r="AH135" s="576">
        <v>2021</v>
      </c>
      <c r="AI135" s="576">
        <v>2022</v>
      </c>
      <c r="AJ135" s="207" t="str">
        <f>AJ$4</f>
        <v>2022/2021</v>
      </c>
      <c r="AK135" s="246" t="str">
        <f>AK$4</f>
        <v>2012-2022</v>
      </c>
      <c r="AO135" s="9"/>
      <c r="AP135" s="9"/>
      <c r="AQ135" s="9"/>
      <c r="AR135" s="183"/>
      <c r="AS135" s="184"/>
      <c r="AT135" s="185"/>
      <c r="AU135" s="185"/>
    </row>
    <row r="136" spans="1:66" ht="18" customHeight="1" thickBot="1">
      <c r="A136" s="235" t="s">
        <v>373</v>
      </c>
      <c r="B136" s="235"/>
      <c r="C136" s="327">
        <f>IF(COUNT(C137:C163)=27,SUM(C137:C163),"N.A.")</f>
        <v>19401.56076221801</v>
      </c>
      <c r="D136" s="327">
        <f t="shared" ref="D136:AG136" si="74">IF(COUNT(D137:D163)=27,SUM(D137:D163),"N.A.")</f>
        <v>19571.393828870256</v>
      </c>
      <c r="E136" s="327">
        <f t="shared" si="74"/>
        <v>19445.391614748187</v>
      </c>
      <c r="F136" s="327">
        <f t="shared" si="74"/>
        <v>19733.952898570573</v>
      </c>
      <c r="G136" s="327">
        <f t="shared" si="74"/>
        <v>19930.570041596755</v>
      </c>
      <c r="H136" s="327">
        <f t="shared" si="74"/>
        <v>20042.444182002408</v>
      </c>
      <c r="I136" s="327">
        <f t="shared" si="74"/>
        <v>20073.252602460594</v>
      </c>
      <c r="J136" s="327">
        <f t="shared" si="74"/>
        <v>20008.449615734327</v>
      </c>
      <c r="K136" s="327">
        <f t="shared" si="74"/>
        <v>21373.191831712851</v>
      </c>
      <c r="L136" s="327">
        <f t="shared" si="74"/>
        <v>21436.075691684913</v>
      </c>
      <c r="M136" s="327">
        <f t="shared" si="74"/>
        <v>20755.465869945634</v>
      </c>
      <c r="N136" s="327">
        <f t="shared" si="74"/>
        <v>21049.454705403503</v>
      </c>
      <c r="O136" s="327">
        <f t="shared" si="74"/>
        <v>21376.242054068403</v>
      </c>
      <c r="P136" s="327">
        <f t="shared" si="74"/>
        <v>21423.990753960548</v>
      </c>
      <c r="Q136" s="327">
        <f t="shared" si="74"/>
        <v>21232.119999999995</v>
      </c>
      <c r="R136" s="327">
        <f t="shared" si="74"/>
        <v>21178.77</v>
      </c>
      <c r="S136" s="327">
        <f t="shared" si="74"/>
        <v>21498.869999999995</v>
      </c>
      <c r="T136" s="327">
        <f t="shared" si="74"/>
        <v>22328.169999999995</v>
      </c>
      <c r="U136" s="327">
        <f t="shared" si="74"/>
        <v>22124.87</v>
      </c>
      <c r="V136" s="327">
        <f t="shared" si="74"/>
        <v>21527.559999999994</v>
      </c>
      <c r="W136" s="327">
        <f t="shared" si="74"/>
        <v>22106.45</v>
      </c>
      <c r="X136" s="327">
        <f t="shared" si="74"/>
        <v>22382.899999999994</v>
      </c>
      <c r="Y136" s="327">
        <f t="shared" si="74"/>
        <v>21889.419999999995</v>
      </c>
      <c r="Z136" s="327">
        <f t="shared" si="74"/>
        <v>21722.189999999995</v>
      </c>
      <c r="AA136" s="327">
        <f t="shared" si="74"/>
        <v>21874.77</v>
      </c>
      <c r="AB136" s="327">
        <f t="shared" si="74"/>
        <v>22537.38</v>
      </c>
      <c r="AC136" s="327">
        <f t="shared" si="74"/>
        <v>22946.890000000003</v>
      </c>
      <c r="AD136" s="327">
        <f t="shared" si="74"/>
        <v>22757.539999999994</v>
      </c>
      <c r="AE136" s="327">
        <f t="shared" si="74"/>
        <v>23155.519999999997</v>
      </c>
      <c r="AF136" s="327">
        <f t="shared" si="74"/>
        <v>22996.179999999997</v>
      </c>
      <c r="AG136" s="327">
        <f t="shared" si="74"/>
        <v>23220.396074042143</v>
      </c>
      <c r="AH136" s="327">
        <f t="shared" ref="AH136:AI136" si="75">IF(COUNT(AH137:AH163)=27,SUM(AH137:AH163),"N.A.")</f>
        <v>23616.221358894189</v>
      </c>
      <c r="AI136" s="327">
        <f t="shared" si="75"/>
        <v>22284.201789791936</v>
      </c>
      <c r="AJ136" s="328">
        <f>IFERROR((AI136/AH136-1)*100,":")</f>
        <v>-5.6402738984346339</v>
      </c>
      <c r="AK136" s="329">
        <f>IFERROR(100*((POWER(AI136/Y136,1/(2020-2010)))-1),":")</f>
        <v>0.17890556956923209</v>
      </c>
      <c r="AM136" s="28"/>
      <c r="AN136" s="28"/>
      <c r="AO136" s="28"/>
      <c r="AP136" s="28"/>
      <c r="AQ136" s="28"/>
      <c r="AR136" s="194" t="s">
        <v>887</v>
      </c>
      <c r="AS136" s="181" t="e">
        <v>#N/A</v>
      </c>
      <c r="AT136" s="186"/>
      <c r="AU136" s="186"/>
      <c r="AV136" s="174"/>
      <c r="AW136" s="174"/>
      <c r="AX136" s="174"/>
      <c r="AY136" s="174"/>
      <c r="AZ136" s="174"/>
      <c r="BA136" s="174"/>
      <c r="BB136" s="28"/>
      <c r="BC136" s="28"/>
      <c r="BD136" s="28"/>
      <c r="BE136" s="28"/>
      <c r="BF136" s="28"/>
      <c r="BG136" s="28"/>
      <c r="BH136" s="28"/>
      <c r="BI136" s="28"/>
      <c r="BJ136" s="28"/>
      <c r="BK136" s="28"/>
      <c r="BL136" s="28"/>
      <c r="BM136" s="28"/>
      <c r="BN136" s="28"/>
    </row>
    <row r="137" spans="1:66" ht="18" customHeight="1" thickBot="1">
      <c r="A137" s="340" t="s">
        <v>3</v>
      </c>
      <c r="B137" s="340" t="s">
        <v>30</v>
      </c>
      <c r="C137" s="296">
        <v>784</v>
      </c>
      <c r="D137" s="296">
        <v>907.66</v>
      </c>
      <c r="E137" s="296">
        <v>944.13</v>
      </c>
      <c r="F137" s="296">
        <v>994.8</v>
      </c>
      <c r="G137" s="296">
        <v>1012.47</v>
      </c>
      <c r="H137" s="296">
        <v>1035.0899999999999</v>
      </c>
      <c r="I137" s="296">
        <v>1060.9000000000001</v>
      </c>
      <c r="J137" s="296">
        <v>1006.12</v>
      </c>
      <c r="K137" s="296">
        <v>1076.94</v>
      </c>
      <c r="L137" s="296">
        <v>993.1</v>
      </c>
      <c r="M137" s="296">
        <v>1055.23</v>
      </c>
      <c r="N137" s="296">
        <v>1071.6500000000001</v>
      </c>
      <c r="O137" s="296">
        <v>1043.51</v>
      </c>
      <c r="P137" s="296">
        <v>1028.6600000000001</v>
      </c>
      <c r="Q137" s="296">
        <v>1031.99</v>
      </c>
      <c r="R137" s="296">
        <v>1012.93</v>
      </c>
      <c r="S137" s="296">
        <v>1006.22</v>
      </c>
      <c r="T137" s="296">
        <v>1063.28</v>
      </c>
      <c r="U137" s="296">
        <v>1056.17</v>
      </c>
      <c r="V137" s="296">
        <v>1082.18</v>
      </c>
      <c r="W137" s="296">
        <v>1123.9000000000001</v>
      </c>
      <c r="X137" s="296">
        <v>1108.3699999999999</v>
      </c>
      <c r="Y137" s="296">
        <v>1109.6999999999998</v>
      </c>
      <c r="Z137" s="296">
        <v>1130.6599999999999</v>
      </c>
      <c r="AA137" s="296">
        <v>1118.4199999999998</v>
      </c>
      <c r="AB137" s="296">
        <v>1124.3999999999999</v>
      </c>
      <c r="AC137" s="296">
        <v>1060.6199999999999</v>
      </c>
      <c r="AD137" s="296">
        <v>1044.6399999999999</v>
      </c>
      <c r="AE137" s="296">
        <v>1073.1899999999998</v>
      </c>
      <c r="AF137" s="296">
        <v>1038.99</v>
      </c>
      <c r="AG137" s="296">
        <v>1098.8</v>
      </c>
      <c r="AH137" s="296">
        <v>1140.0899999999999</v>
      </c>
      <c r="AI137" s="296">
        <v>1032.2</v>
      </c>
      <c r="AJ137" s="341">
        <f t="shared" ref="AJ137:AJ163" si="76">IFERROR((AI137/AH137-1)*100,":")</f>
        <v>-9.4632879860361836</v>
      </c>
      <c r="AK137" s="342">
        <f t="shared" ref="AK137:AK163" si="77">IFERROR(100*((POWER(AI137/Y137,1/(2020-2010)))-1),":")</f>
        <v>-0.72135824907080259</v>
      </c>
      <c r="AR137" s="177" t="s">
        <v>544</v>
      </c>
      <c r="AS137" s="181">
        <v>152</v>
      </c>
    </row>
    <row r="138" spans="1:66" ht="18" customHeight="1" thickBot="1">
      <c r="A138" s="340" t="s">
        <v>4</v>
      </c>
      <c r="B138" s="340" t="s">
        <v>31</v>
      </c>
      <c r="C138" s="314">
        <v>293.79887721740255</v>
      </c>
      <c r="D138" s="296">
        <v>253.08980156674866</v>
      </c>
      <c r="E138" s="314">
        <v>224.91534717726273</v>
      </c>
      <c r="F138" s="296">
        <v>168.30069532565068</v>
      </c>
      <c r="G138" s="314">
        <v>208.39295448659848</v>
      </c>
      <c r="H138" s="314">
        <v>205.13414799948211</v>
      </c>
      <c r="I138" s="314">
        <v>184.23227696491006</v>
      </c>
      <c r="J138" s="314">
        <v>201.58278033147744</v>
      </c>
      <c r="K138" s="314">
        <v>217.09014825844883</v>
      </c>
      <c r="L138" s="314">
        <v>197.36908665673963</v>
      </c>
      <c r="M138" s="314">
        <v>40.80497070438949</v>
      </c>
      <c r="N138" s="296">
        <v>50.21</v>
      </c>
      <c r="O138" s="296">
        <v>61.78</v>
      </c>
      <c r="P138" s="296">
        <v>70.64</v>
      </c>
      <c r="Q138" s="296">
        <v>78.319999999999993</v>
      </c>
      <c r="R138" s="296">
        <v>74.53</v>
      </c>
      <c r="S138" s="296">
        <v>75.010000000000005</v>
      </c>
      <c r="T138" s="296">
        <v>76.3</v>
      </c>
      <c r="U138" s="296">
        <v>73.64</v>
      </c>
      <c r="V138" s="296">
        <v>73.099999999999994</v>
      </c>
      <c r="W138" s="296">
        <v>69.42</v>
      </c>
      <c r="X138" s="296">
        <v>71.23</v>
      </c>
      <c r="Y138" s="296">
        <v>70.650000000000006</v>
      </c>
      <c r="Z138" s="296">
        <v>71.27000000000001</v>
      </c>
      <c r="AA138" s="296">
        <v>66.98</v>
      </c>
      <c r="AB138" s="296">
        <v>67.540000000000006</v>
      </c>
      <c r="AC138" s="296">
        <v>70.100000000000009</v>
      </c>
      <c r="AD138" s="296">
        <v>75.069999999999993</v>
      </c>
      <c r="AE138" s="296">
        <v>81.820000000000007</v>
      </c>
      <c r="AF138" s="296">
        <v>81.59</v>
      </c>
      <c r="AG138" s="296">
        <v>65.55</v>
      </c>
      <c r="AH138" s="296">
        <v>80.649999999999991</v>
      </c>
      <c r="AI138" s="296">
        <v>84</v>
      </c>
      <c r="AJ138" s="341">
        <f t="shared" si="76"/>
        <v>4.1537507749535241</v>
      </c>
      <c r="AK138" s="342">
        <f t="shared" si="77"/>
        <v>1.7458518018409031</v>
      </c>
      <c r="AR138" s="177" t="s">
        <v>545</v>
      </c>
      <c r="AS138" s="181">
        <v>153</v>
      </c>
    </row>
    <row r="139" spans="1:66" ht="18" customHeight="1" thickBot="1">
      <c r="A139" s="340" t="s">
        <v>340</v>
      </c>
      <c r="B139" s="340" t="s">
        <v>32</v>
      </c>
      <c r="C139" s="314">
        <v>676.3858129523469</v>
      </c>
      <c r="D139" s="314">
        <v>676.3858129523469</v>
      </c>
      <c r="E139" s="314">
        <v>676.3858129523469</v>
      </c>
      <c r="F139" s="314">
        <v>517.57841883258607</v>
      </c>
      <c r="G139" s="314">
        <v>552.43533237025576</v>
      </c>
      <c r="H139" s="314">
        <v>552.556325127881</v>
      </c>
      <c r="I139" s="314">
        <v>509.88107957930072</v>
      </c>
      <c r="J139" s="314">
        <v>523.23868002112658</v>
      </c>
      <c r="K139" s="314">
        <v>496.7643647185651</v>
      </c>
      <c r="L139" s="314">
        <v>458.23257115156895</v>
      </c>
      <c r="M139" s="296">
        <v>456.08</v>
      </c>
      <c r="N139" s="296">
        <v>459.9</v>
      </c>
      <c r="O139" s="296">
        <v>467.62</v>
      </c>
      <c r="P139" s="296">
        <v>464.04</v>
      </c>
      <c r="Q139" s="296">
        <v>425.5</v>
      </c>
      <c r="R139" s="296">
        <v>380.29</v>
      </c>
      <c r="S139" s="296">
        <v>358.51</v>
      </c>
      <c r="T139" s="296">
        <v>360.32</v>
      </c>
      <c r="U139" s="296">
        <v>336.49</v>
      </c>
      <c r="V139" s="296">
        <v>300.13</v>
      </c>
      <c r="W139" s="296">
        <v>291.47000000000003</v>
      </c>
      <c r="X139" s="296">
        <v>274.61</v>
      </c>
      <c r="Y139" s="296">
        <v>249.87</v>
      </c>
      <c r="Z139" s="296">
        <v>242.83</v>
      </c>
      <c r="AA139" s="296">
        <v>245.61</v>
      </c>
      <c r="AB139" s="296">
        <v>237.44</v>
      </c>
      <c r="AC139" s="296">
        <v>229.09</v>
      </c>
      <c r="AD139" s="296">
        <v>220.27</v>
      </c>
      <c r="AE139" s="296">
        <v>219.9</v>
      </c>
      <c r="AF139" s="296">
        <v>218.60999999999999</v>
      </c>
      <c r="AG139" s="296">
        <v>220.60999999999999</v>
      </c>
      <c r="AH139" s="296">
        <v>225.88</v>
      </c>
      <c r="AI139" s="296">
        <v>217.1678871941385</v>
      </c>
      <c r="AJ139" s="341">
        <f t="shared" si="76"/>
        <v>-3.8569651168149033</v>
      </c>
      <c r="AK139" s="342">
        <f t="shared" si="77"/>
        <v>-1.3929085385531503</v>
      </c>
      <c r="AR139" s="177" t="s">
        <v>546</v>
      </c>
      <c r="AS139" s="181">
        <v>154</v>
      </c>
    </row>
    <row r="140" spans="1:66" ht="18" customHeight="1" thickBot="1">
      <c r="A140" s="340" t="s">
        <v>5</v>
      </c>
      <c r="B140" s="340" t="s">
        <v>33</v>
      </c>
      <c r="C140" s="314">
        <v>1207.0999999999999</v>
      </c>
      <c r="D140" s="296">
        <v>1264.8</v>
      </c>
      <c r="E140" s="296">
        <v>1372.3</v>
      </c>
      <c r="F140" s="296">
        <v>1490</v>
      </c>
      <c r="G140" s="296">
        <v>1518.6</v>
      </c>
      <c r="H140" s="296">
        <v>1475.4</v>
      </c>
      <c r="I140" s="296">
        <v>1457.35</v>
      </c>
      <c r="J140" s="296">
        <v>1522.69</v>
      </c>
      <c r="K140" s="296">
        <v>1631.37</v>
      </c>
      <c r="L140" s="296">
        <v>1641.76</v>
      </c>
      <c r="M140" s="296">
        <v>1624.47</v>
      </c>
      <c r="N140" s="296">
        <v>1714.38</v>
      </c>
      <c r="O140" s="296">
        <v>1759.35</v>
      </c>
      <c r="P140" s="296">
        <v>1761.55</v>
      </c>
      <c r="Q140" s="296">
        <v>1809.5</v>
      </c>
      <c r="R140" s="296">
        <v>1792.83</v>
      </c>
      <c r="S140" s="296">
        <v>1748.58</v>
      </c>
      <c r="T140" s="296">
        <v>1802.19</v>
      </c>
      <c r="U140" s="296">
        <v>1707.4</v>
      </c>
      <c r="V140" s="296">
        <v>1585.2</v>
      </c>
      <c r="W140" s="296">
        <v>1668.3</v>
      </c>
      <c r="X140" s="296">
        <v>1720.4</v>
      </c>
      <c r="Y140" s="296">
        <v>1605.7</v>
      </c>
      <c r="Z140" s="296">
        <v>1591.4</v>
      </c>
      <c r="AA140" s="296">
        <v>1595.9</v>
      </c>
      <c r="AB140" s="296">
        <v>1600.5</v>
      </c>
      <c r="AC140" s="296">
        <v>1568.3999999999999</v>
      </c>
      <c r="AD140" s="296">
        <v>1531.8</v>
      </c>
      <c r="AE140" s="296">
        <v>1583.1</v>
      </c>
      <c r="AF140" s="296">
        <v>1500.3999999999999</v>
      </c>
      <c r="AG140" s="296">
        <v>1597.3162685172829</v>
      </c>
      <c r="AH140" s="296">
        <v>1725.570132123315</v>
      </c>
      <c r="AI140" s="296">
        <v>1611.1829040437742</v>
      </c>
      <c r="AJ140" s="341">
        <f t="shared" si="76"/>
        <v>-6.6289527125036223</v>
      </c>
      <c r="AK140" s="342">
        <f t="shared" si="77"/>
        <v>3.4094147279772891E-2</v>
      </c>
      <c r="AR140" s="177" t="s">
        <v>547</v>
      </c>
      <c r="AS140" s="181">
        <v>155</v>
      </c>
    </row>
    <row r="141" spans="1:66" ht="18" customHeight="1" thickBot="1">
      <c r="A141" s="340" t="s">
        <v>28</v>
      </c>
      <c r="B141" s="340" t="s">
        <v>34</v>
      </c>
      <c r="C141" s="354">
        <v>3770.6441093606736</v>
      </c>
      <c r="D141" s="296">
        <v>3918.42</v>
      </c>
      <c r="E141" s="296">
        <v>3684.42</v>
      </c>
      <c r="F141" s="296">
        <v>3746.93</v>
      </c>
      <c r="G141" s="296">
        <v>3604</v>
      </c>
      <c r="H141" s="296">
        <v>3601.99</v>
      </c>
      <c r="I141" s="296">
        <v>3634.97</v>
      </c>
      <c r="J141" s="296">
        <v>3563.8</v>
      </c>
      <c r="K141" s="296">
        <v>3834.09</v>
      </c>
      <c r="L141" s="296">
        <v>4102.59</v>
      </c>
      <c r="M141" s="296">
        <v>3981.87</v>
      </c>
      <c r="N141" s="296">
        <v>4074.32</v>
      </c>
      <c r="O141" s="296">
        <v>4110.1499999999996</v>
      </c>
      <c r="P141" s="296">
        <v>4239.3100000000004</v>
      </c>
      <c r="Q141" s="296">
        <v>4347.45</v>
      </c>
      <c r="R141" s="296">
        <v>4534.79</v>
      </c>
      <c r="S141" s="296">
        <v>4694.72</v>
      </c>
      <c r="T141" s="296">
        <v>5015.07</v>
      </c>
      <c r="U141" s="296">
        <v>5140.82</v>
      </c>
      <c r="V141" s="296">
        <v>5264.5099999999993</v>
      </c>
      <c r="W141" s="296">
        <v>5463.04</v>
      </c>
      <c r="X141" s="296">
        <v>5615.36</v>
      </c>
      <c r="Y141" s="296">
        <v>5473</v>
      </c>
      <c r="Z141" s="296">
        <v>5487</v>
      </c>
      <c r="AA141" s="296">
        <v>5518</v>
      </c>
      <c r="AB141" s="296">
        <v>5572</v>
      </c>
      <c r="AC141" s="296">
        <v>5586</v>
      </c>
      <c r="AD141" s="296">
        <v>5462</v>
      </c>
      <c r="AE141" s="296">
        <v>5350</v>
      </c>
      <c r="AF141" s="296">
        <v>5232</v>
      </c>
      <c r="AG141" s="296">
        <v>5118</v>
      </c>
      <c r="AH141" s="296">
        <v>4971.1499999999996</v>
      </c>
      <c r="AI141" s="296">
        <v>4486.2999999999993</v>
      </c>
      <c r="AJ141" s="341">
        <f t="shared" si="76"/>
        <v>-9.7532764048560256</v>
      </c>
      <c r="AK141" s="342">
        <f t="shared" si="77"/>
        <v>-1.9683558901241738</v>
      </c>
      <c r="AR141" s="177" t="s">
        <v>548</v>
      </c>
      <c r="AS141" s="181">
        <v>156</v>
      </c>
    </row>
    <row r="142" spans="1:66" ht="18" customHeight="1" thickBot="1">
      <c r="A142" s="340" t="s">
        <v>6</v>
      </c>
      <c r="B142" s="340" t="s">
        <v>35</v>
      </c>
      <c r="C142" s="314">
        <v>30.861046027592771</v>
      </c>
      <c r="D142" s="314">
        <v>30.861046027592771</v>
      </c>
      <c r="E142" s="314">
        <v>30.861046027592771</v>
      </c>
      <c r="F142" s="314">
        <v>27.060424595623218</v>
      </c>
      <c r="G142" s="314">
        <v>31.459366079923885</v>
      </c>
      <c r="H142" s="314">
        <v>28.137934110371081</v>
      </c>
      <c r="I142" s="314">
        <v>26.268295076117987</v>
      </c>
      <c r="J142" s="314">
        <v>28.786929115128455</v>
      </c>
      <c r="K142" s="314">
        <v>27.820548882017128</v>
      </c>
      <c r="L142" s="314">
        <v>26.925291389153188</v>
      </c>
      <c r="M142" s="296">
        <v>29.9</v>
      </c>
      <c r="N142" s="296">
        <v>31.2</v>
      </c>
      <c r="O142" s="296">
        <v>35.6</v>
      </c>
      <c r="P142" s="296">
        <v>36</v>
      </c>
      <c r="Q142" s="296">
        <v>38.43</v>
      </c>
      <c r="R142" s="296">
        <v>38.07</v>
      </c>
      <c r="S142" s="296">
        <v>35.08</v>
      </c>
      <c r="T142" s="296">
        <v>37.799999999999997</v>
      </c>
      <c r="U142" s="296">
        <v>39.65</v>
      </c>
      <c r="V142" s="296">
        <v>33.11</v>
      </c>
      <c r="W142" s="296">
        <v>34.03</v>
      </c>
      <c r="X142" s="296">
        <v>34.24</v>
      </c>
      <c r="Y142" s="296">
        <v>38.370000000000005</v>
      </c>
      <c r="Z142" s="296">
        <v>37.9</v>
      </c>
      <c r="AA142" s="296">
        <v>41.37</v>
      </c>
      <c r="AB142" s="296">
        <v>43.709999999999994</v>
      </c>
      <c r="AC142" s="296">
        <v>46.02</v>
      </c>
      <c r="AD142" s="296">
        <v>41.860000000000007</v>
      </c>
      <c r="AE142" s="296">
        <v>43.44</v>
      </c>
      <c r="AF142" s="296">
        <v>45.29</v>
      </c>
      <c r="AG142" s="296">
        <v>45.069805524861877</v>
      </c>
      <c r="AH142" s="296">
        <v>44.169009944751387</v>
      </c>
      <c r="AI142" s="296">
        <v>43.778665193370166</v>
      </c>
      <c r="AJ142" s="341">
        <f t="shared" si="76"/>
        <v>-0.88375254928620972</v>
      </c>
      <c r="AK142" s="342">
        <f t="shared" si="77"/>
        <v>1.3274402712684541</v>
      </c>
      <c r="AR142" s="177" t="s">
        <v>549</v>
      </c>
      <c r="AS142" s="181">
        <v>157</v>
      </c>
    </row>
    <row r="143" spans="1:66" ht="18" customHeight="1" thickBot="1">
      <c r="A143" s="340" t="s">
        <v>7</v>
      </c>
      <c r="B143" s="340" t="s">
        <v>36</v>
      </c>
      <c r="C143" s="314">
        <v>156.6</v>
      </c>
      <c r="D143" s="296">
        <v>179.6</v>
      </c>
      <c r="E143" s="296">
        <v>202.3</v>
      </c>
      <c r="F143" s="296">
        <v>212</v>
      </c>
      <c r="G143" s="296">
        <v>214.8</v>
      </c>
      <c r="H143" s="296">
        <v>211.2</v>
      </c>
      <c r="I143" s="296">
        <v>210.7</v>
      </c>
      <c r="J143" s="296">
        <v>219.9</v>
      </c>
      <c r="K143" s="296">
        <v>241.6</v>
      </c>
      <c r="L143" s="296">
        <v>249.7</v>
      </c>
      <c r="M143" s="296">
        <v>230.4</v>
      </c>
      <c r="N143" s="296">
        <v>239.8</v>
      </c>
      <c r="O143" s="296">
        <v>229.7</v>
      </c>
      <c r="P143" s="296">
        <v>218.8</v>
      </c>
      <c r="Q143" s="296">
        <v>204.3</v>
      </c>
      <c r="R143" s="296">
        <v>205.2</v>
      </c>
      <c r="S143" s="296">
        <v>209</v>
      </c>
      <c r="T143" s="296">
        <v>205.3</v>
      </c>
      <c r="U143" s="296">
        <v>202.45</v>
      </c>
      <c r="V143" s="296">
        <v>195.74</v>
      </c>
      <c r="W143" s="296">
        <v>214.13</v>
      </c>
      <c r="X143" s="296">
        <v>233.71</v>
      </c>
      <c r="Y143" s="296">
        <v>241.49</v>
      </c>
      <c r="Z143" s="296">
        <v>239.31</v>
      </c>
      <c r="AA143" s="296">
        <v>254.14</v>
      </c>
      <c r="AB143" s="296">
        <v>276.39999999999998</v>
      </c>
      <c r="AC143" s="296">
        <v>282.7</v>
      </c>
      <c r="AD143" s="296">
        <v>294.17</v>
      </c>
      <c r="AE143" s="296">
        <v>303.27</v>
      </c>
      <c r="AF143" s="296">
        <v>304.37</v>
      </c>
      <c r="AG143" s="296">
        <v>320.13</v>
      </c>
      <c r="AH143" s="296">
        <v>335.13</v>
      </c>
      <c r="AI143" s="296">
        <v>332.59</v>
      </c>
      <c r="AJ143" s="341">
        <f t="shared" si="76"/>
        <v>-0.75791483901770373</v>
      </c>
      <c r="AK143" s="342">
        <f t="shared" si="77"/>
        <v>3.2526016980187755</v>
      </c>
      <c r="AR143" s="177" t="s">
        <v>550</v>
      </c>
      <c r="AS143" s="181">
        <v>158</v>
      </c>
    </row>
    <row r="144" spans="1:66" ht="18" customHeight="1" thickBot="1">
      <c r="A144" s="340" t="s">
        <v>8</v>
      </c>
      <c r="B144" s="340" t="s">
        <v>37</v>
      </c>
      <c r="C144" s="314">
        <v>146.97</v>
      </c>
      <c r="D144" s="296">
        <v>152.93</v>
      </c>
      <c r="E144" s="296">
        <v>153.11000000000001</v>
      </c>
      <c r="F144" s="296">
        <v>147.04</v>
      </c>
      <c r="G144" s="296">
        <v>142.46</v>
      </c>
      <c r="H144" s="296">
        <v>142.43</v>
      </c>
      <c r="I144" s="296">
        <v>142.25</v>
      </c>
      <c r="J144" s="296">
        <v>142.08000000000001</v>
      </c>
      <c r="K144" s="296">
        <v>142.63999999999999</v>
      </c>
      <c r="L144" s="296">
        <v>138.27000000000001</v>
      </c>
      <c r="M144" s="296">
        <v>141.37</v>
      </c>
      <c r="N144" s="296">
        <v>136.63</v>
      </c>
      <c r="O144" s="296">
        <v>139.41</v>
      </c>
      <c r="P144" s="296">
        <v>133.61000000000001</v>
      </c>
      <c r="Q144" s="296">
        <v>136.66999999999999</v>
      </c>
      <c r="R144" s="296">
        <v>130.44999999999999</v>
      </c>
      <c r="S144" s="296">
        <v>122.81</v>
      </c>
      <c r="T144" s="296">
        <v>121.61</v>
      </c>
      <c r="U144" s="296">
        <v>119.03</v>
      </c>
      <c r="V144" s="296">
        <v>125.09</v>
      </c>
      <c r="W144" s="296">
        <v>120.98</v>
      </c>
      <c r="X144" s="296">
        <v>122.47</v>
      </c>
      <c r="Y144" s="296">
        <v>121.94999999999999</v>
      </c>
      <c r="Z144" s="296">
        <v>115.04</v>
      </c>
      <c r="AA144" s="296">
        <v>102.38</v>
      </c>
      <c r="AB144" s="296">
        <v>95.74</v>
      </c>
      <c r="AC144" s="296">
        <v>99.47</v>
      </c>
      <c r="AD144" s="296">
        <v>86.360000000000014</v>
      </c>
      <c r="AE144" s="296">
        <v>87.05</v>
      </c>
      <c r="AF144" s="296">
        <v>86.2</v>
      </c>
      <c r="AG144" s="296">
        <v>80.89</v>
      </c>
      <c r="AH144" s="296">
        <v>74.815803524460804</v>
      </c>
      <c r="AI144" s="296">
        <v>79</v>
      </c>
      <c r="AJ144" s="341">
        <f t="shared" si="76"/>
        <v>5.5926639539080503</v>
      </c>
      <c r="AK144" s="342">
        <f t="shared" si="77"/>
        <v>-4.2487331513431865</v>
      </c>
      <c r="AR144" s="177" t="s">
        <v>551</v>
      </c>
      <c r="AS144" s="181">
        <v>159</v>
      </c>
    </row>
    <row r="145" spans="1:45" ht="18" customHeight="1" thickBot="1">
      <c r="A145" s="340" t="s">
        <v>9</v>
      </c>
      <c r="B145" s="340" t="s">
        <v>38</v>
      </c>
      <c r="C145" s="314">
        <v>1779.58</v>
      </c>
      <c r="D145" s="296">
        <v>1869.21</v>
      </c>
      <c r="E145" s="296">
        <v>1912.24</v>
      </c>
      <c r="F145" s="296">
        <v>2081.3000000000002</v>
      </c>
      <c r="G145" s="296">
        <v>2102.09</v>
      </c>
      <c r="H145" s="296">
        <v>2174.8200000000002</v>
      </c>
      <c r="I145" s="296">
        <v>2315.91</v>
      </c>
      <c r="J145" s="296">
        <v>2401.14</v>
      </c>
      <c r="K145" s="296">
        <v>2744.36</v>
      </c>
      <c r="L145" s="296">
        <v>2892.26</v>
      </c>
      <c r="M145" s="296">
        <v>2912.39</v>
      </c>
      <c r="N145" s="296">
        <v>2992.71</v>
      </c>
      <c r="O145" s="296">
        <v>3070.12</v>
      </c>
      <c r="P145" s="296">
        <v>3189.51</v>
      </c>
      <c r="Q145" s="296">
        <v>3076.12</v>
      </c>
      <c r="R145" s="296">
        <v>3168.04</v>
      </c>
      <c r="S145" s="296">
        <v>3235.24</v>
      </c>
      <c r="T145" s="296">
        <v>3439.44</v>
      </c>
      <c r="U145" s="296">
        <v>3484.36</v>
      </c>
      <c r="V145" s="296">
        <v>3290.57</v>
      </c>
      <c r="W145" s="296">
        <v>3368.92</v>
      </c>
      <c r="X145" s="296">
        <v>3469.35</v>
      </c>
      <c r="Y145" s="296">
        <v>3466.32</v>
      </c>
      <c r="Z145" s="296">
        <v>3431.22</v>
      </c>
      <c r="AA145" s="296">
        <v>3620.22</v>
      </c>
      <c r="AB145" s="296">
        <v>3854.66</v>
      </c>
      <c r="AC145" s="296">
        <v>4181.09</v>
      </c>
      <c r="AD145" s="296">
        <v>4298.79</v>
      </c>
      <c r="AE145" s="296">
        <v>4530.4799999999996</v>
      </c>
      <c r="AF145" s="296">
        <v>4641.16</v>
      </c>
      <c r="AG145" s="296">
        <v>5003.43</v>
      </c>
      <c r="AH145" s="296">
        <v>5180.0600000000004</v>
      </c>
      <c r="AI145" s="296">
        <v>5065.62</v>
      </c>
      <c r="AJ145" s="341">
        <f t="shared" si="76"/>
        <v>-2.2092408196044189</v>
      </c>
      <c r="AK145" s="342">
        <f t="shared" si="77"/>
        <v>3.8667147882454955</v>
      </c>
      <c r="AR145" s="177" t="s">
        <v>552</v>
      </c>
      <c r="AS145" s="181">
        <v>160</v>
      </c>
    </row>
    <row r="146" spans="1:45" ht="18" customHeight="1" thickBot="1">
      <c r="A146" s="340" t="s">
        <v>10</v>
      </c>
      <c r="B146" s="340" t="s">
        <v>39</v>
      </c>
      <c r="C146" s="314">
        <v>1780.79</v>
      </c>
      <c r="D146" s="296">
        <v>1830.83</v>
      </c>
      <c r="E146" s="296">
        <v>1903.01</v>
      </c>
      <c r="F146" s="296">
        <v>2033.94</v>
      </c>
      <c r="G146" s="296">
        <v>2125.71</v>
      </c>
      <c r="H146" s="296">
        <v>2143.98</v>
      </c>
      <c r="I146" s="296">
        <v>2183.29</v>
      </c>
      <c r="J146" s="296">
        <v>2220.4</v>
      </c>
      <c r="K146" s="296">
        <v>2312.6</v>
      </c>
      <c r="L146" s="296">
        <v>2352.59</v>
      </c>
      <c r="M146" s="296">
        <v>2317.96</v>
      </c>
      <c r="N146" s="296">
        <v>2315.1799999999998</v>
      </c>
      <c r="O146" s="296">
        <v>2350.42</v>
      </c>
      <c r="P146" s="296">
        <v>2332.92</v>
      </c>
      <c r="Q146" s="296">
        <v>2310.5300000000002</v>
      </c>
      <c r="R146" s="296">
        <v>2274.34</v>
      </c>
      <c r="S146" s="296">
        <v>2262.79</v>
      </c>
      <c r="T146" s="296">
        <v>2281.2399999999998</v>
      </c>
      <c r="U146" s="296">
        <v>2276.6799999999998</v>
      </c>
      <c r="V146" s="296">
        <v>2224.5700000000002</v>
      </c>
      <c r="W146" s="296">
        <v>2231.6</v>
      </c>
      <c r="X146" s="296">
        <v>2217.94</v>
      </c>
      <c r="Y146" s="296">
        <v>2172.52</v>
      </c>
      <c r="Z146" s="296">
        <v>2150.3000000000002</v>
      </c>
      <c r="AA146" s="296">
        <v>2157.89</v>
      </c>
      <c r="AB146" s="296">
        <v>2162.87</v>
      </c>
      <c r="AC146" s="296">
        <v>2206.41</v>
      </c>
      <c r="AD146" s="296">
        <v>2177.25</v>
      </c>
      <c r="AE146" s="296">
        <v>2181.5300000000002</v>
      </c>
      <c r="AF146" s="296">
        <v>2200.35</v>
      </c>
      <c r="AG146" s="296">
        <v>2201.11</v>
      </c>
      <c r="AH146" s="296">
        <v>2203.83</v>
      </c>
      <c r="AI146" s="296">
        <v>2152.2600000000002</v>
      </c>
      <c r="AJ146" s="341">
        <f t="shared" si="76"/>
        <v>-2.3400171519581736</v>
      </c>
      <c r="AK146" s="342">
        <f t="shared" si="77"/>
        <v>-9.3649434054821068E-2</v>
      </c>
      <c r="AR146" s="177" t="s">
        <v>553</v>
      </c>
      <c r="AS146" s="181">
        <v>161</v>
      </c>
    </row>
    <row r="147" spans="1:45" ht="18" customHeight="1" thickBot="1">
      <c r="A147" s="340" t="s">
        <v>11</v>
      </c>
      <c r="B147" s="340" t="s">
        <v>40</v>
      </c>
      <c r="C147" s="314">
        <v>118.83624413145539</v>
      </c>
      <c r="D147" s="314">
        <v>118.83624413145539</v>
      </c>
      <c r="E147" s="314">
        <v>118.83624413145539</v>
      </c>
      <c r="F147" s="314">
        <v>120.4313615023474</v>
      </c>
      <c r="G147" s="314">
        <v>110.8606572769953</v>
      </c>
      <c r="H147" s="314">
        <v>112.40393333333333</v>
      </c>
      <c r="I147" s="314">
        <v>108.68730985915492</v>
      </c>
      <c r="J147" s="314">
        <v>119.87307042253519</v>
      </c>
      <c r="K147" s="314">
        <v>128.0879248826291</v>
      </c>
      <c r="L147" s="314">
        <v>127.01122065727698</v>
      </c>
      <c r="M147" s="296">
        <v>127.41</v>
      </c>
      <c r="N147" s="296">
        <v>129.18</v>
      </c>
      <c r="O147" s="296">
        <v>135.66999999999999</v>
      </c>
      <c r="P147" s="296">
        <v>144.69999999999999</v>
      </c>
      <c r="Q147" s="296">
        <v>145.4</v>
      </c>
      <c r="R147" s="296">
        <v>135.43</v>
      </c>
      <c r="S147" s="296">
        <v>136.91999999999999</v>
      </c>
      <c r="T147" s="296">
        <v>156.01</v>
      </c>
      <c r="U147" s="296">
        <v>147.9</v>
      </c>
      <c r="V147" s="296">
        <v>129.30000000000001</v>
      </c>
      <c r="W147" s="296">
        <v>147.6</v>
      </c>
      <c r="X147" s="296">
        <v>128.1</v>
      </c>
      <c r="Y147" s="296">
        <v>126.69999999999999</v>
      </c>
      <c r="Z147" s="296">
        <v>106.8</v>
      </c>
      <c r="AA147" s="296">
        <v>95.800000000000011</v>
      </c>
      <c r="AB147" s="296">
        <v>93.9</v>
      </c>
      <c r="AC147" s="296">
        <v>102.80000000000001</v>
      </c>
      <c r="AD147" s="296">
        <v>104.60000000000001</v>
      </c>
      <c r="AE147" s="296">
        <v>113.5</v>
      </c>
      <c r="AF147" s="296">
        <v>120.80000000000001</v>
      </c>
      <c r="AG147" s="296">
        <v>110.3</v>
      </c>
      <c r="AH147" s="296">
        <v>122.5</v>
      </c>
      <c r="AI147" s="296">
        <v>109.7075</v>
      </c>
      <c r="AJ147" s="341">
        <f t="shared" si="76"/>
        <v>-10.442857142857143</v>
      </c>
      <c r="AK147" s="342">
        <f t="shared" si="77"/>
        <v>-1.4297245063058073</v>
      </c>
      <c r="AR147" s="177" t="s">
        <v>554</v>
      </c>
      <c r="AS147" s="181">
        <v>162</v>
      </c>
    </row>
    <row r="148" spans="1:45" ht="18" customHeight="1" thickBot="1">
      <c r="A148" s="340" t="s">
        <v>12</v>
      </c>
      <c r="B148" s="340" t="s">
        <v>41</v>
      </c>
      <c r="C148" s="314">
        <v>1333.05</v>
      </c>
      <c r="D148" s="296">
        <v>1332.8</v>
      </c>
      <c r="E148" s="296">
        <v>1328.16</v>
      </c>
      <c r="F148" s="296">
        <v>1370.45</v>
      </c>
      <c r="G148" s="296">
        <v>1347.34</v>
      </c>
      <c r="H148" s="296">
        <v>1345.56</v>
      </c>
      <c r="I148" s="296">
        <v>1410.3</v>
      </c>
      <c r="J148" s="296">
        <v>1395.82</v>
      </c>
      <c r="K148" s="296">
        <v>1412.19</v>
      </c>
      <c r="L148" s="296">
        <v>1471.7</v>
      </c>
      <c r="M148" s="296">
        <v>1488.45</v>
      </c>
      <c r="N148" s="296">
        <v>1509.64</v>
      </c>
      <c r="O148" s="296">
        <v>1535.9</v>
      </c>
      <c r="P148" s="296">
        <v>1588.91</v>
      </c>
      <c r="Q148" s="296">
        <v>1589.89</v>
      </c>
      <c r="R148" s="296">
        <v>1514.74</v>
      </c>
      <c r="S148" s="296">
        <v>1556.06</v>
      </c>
      <c r="T148" s="296">
        <v>1603.28</v>
      </c>
      <c r="U148" s="296">
        <v>1606.01</v>
      </c>
      <c r="V148" s="296">
        <v>1628.02</v>
      </c>
      <c r="W148" s="296">
        <v>1634.6100000000001</v>
      </c>
      <c r="X148" s="296">
        <v>1572.97</v>
      </c>
      <c r="Y148" s="296">
        <v>1624.23</v>
      </c>
      <c r="Z148" s="296">
        <v>1630.54</v>
      </c>
      <c r="AA148" s="296">
        <v>1335.55</v>
      </c>
      <c r="AB148" s="296">
        <v>1495.03</v>
      </c>
      <c r="AC148" s="296">
        <v>1555.2600000000002</v>
      </c>
      <c r="AD148" s="296">
        <v>1479.75</v>
      </c>
      <c r="AE148" s="296">
        <v>1487</v>
      </c>
      <c r="AF148" s="296">
        <v>1464.49</v>
      </c>
      <c r="AG148" s="296">
        <v>1286.6899999999998</v>
      </c>
      <c r="AH148" s="296">
        <v>1351.98</v>
      </c>
      <c r="AI148" s="296">
        <v>1254.0722049661535</v>
      </c>
      <c r="AJ148" s="341">
        <f t="shared" si="76"/>
        <v>-7.2418079434493414</v>
      </c>
      <c r="AK148" s="342">
        <f t="shared" si="77"/>
        <v>-2.5532181036132306</v>
      </c>
      <c r="AR148" s="177" t="s">
        <v>555</v>
      </c>
      <c r="AS148" s="181">
        <v>163</v>
      </c>
    </row>
    <row r="149" spans="1:45" ht="18" customHeight="1" thickBot="1">
      <c r="A149" s="340" t="s">
        <v>13</v>
      </c>
      <c r="B149" s="340" t="s">
        <v>42</v>
      </c>
      <c r="C149" s="314">
        <v>31.377143892058314</v>
      </c>
      <c r="D149" s="314">
        <v>32.950919134293216</v>
      </c>
      <c r="E149" s="314">
        <v>38.557493434755045</v>
      </c>
      <c r="F149" s="314">
        <v>41.803404871864522</v>
      </c>
      <c r="G149" s="314">
        <v>42.098487729783564</v>
      </c>
      <c r="H149" s="314">
        <v>44.852594403694638</v>
      </c>
      <c r="I149" s="314">
        <v>45.344399166893048</v>
      </c>
      <c r="J149" s="314">
        <v>46.426369645929547</v>
      </c>
      <c r="K149" s="314">
        <v>48.344408222403331</v>
      </c>
      <c r="L149" s="314">
        <v>51.393597754233454</v>
      </c>
      <c r="M149" s="314">
        <v>49.869002988318393</v>
      </c>
      <c r="N149" s="314">
        <v>50.950973467354885</v>
      </c>
      <c r="O149" s="314">
        <v>53.422784207190077</v>
      </c>
      <c r="P149" s="296">
        <v>54.31</v>
      </c>
      <c r="Q149" s="296">
        <v>55.21</v>
      </c>
      <c r="R149" s="296">
        <v>54.68</v>
      </c>
      <c r="S149" s="296">
        <v>52.51</v>
      </c>
      <c r="T149" s="296">
        <v>54.98</v>
      </c>
      <c r="U149" s="296">
        <v>59.18</v>
      </c>
      <c r="V149" s="296">
        <v>58.38</v>
      </c>
      <c r="W149" s="296">
        <v>57.06</v>
      </c>
      <c r="X149" s="296">
        <v>55.21</v>
      </c>
      <c r="Y149" s="296">
        <v>51.72</v>
      </c>
      <c r="Z149" s="296">
        <v>48.67</v>
      </c>
      <c r="AA149" s="296">
        <v>42.59</v>
      </c>
      <c r="AB149" s="296">
        <v>43.59</v>
      </c>
      <c r="AC149" s="296">
        <v>43.88</v>
      </c>
      <c r="AD149" s="296">
        <v>43.56</v>
      </c>
      <c r="AE149" s="296">
        <v>41.8</v>
      </c>
      <c r="AF149" s="296">
        <v>43.35</v>
      </c>
      <c r="AG149" s="296">
        <v>42.43</v>
      </c>
      <c r="AH149" s="296">
        <v>43.71</v>
      </c>
      <c r="AI149" s="296">
        <v>40.33</v>
      </c>
      <c r="AJ149" s="341">
        <f t="shared" si="76"/>
        <v>-7.7327842598947649</v>
      </c>
      <c r="AK149" s="342">
        <f t="shared" si="77"/>
        <v>-2.4568063706466581</v>
      </c>
      <c r="AR149" s="177" t="s">
        <v>556</v>
      </c>
      <c r="AS149" s="181">
        <v>164</v>
      </c>
    </row>
    <row r="150" spans="1:45" ht="18" customHeight="1" thickBot="1">
      <c r="A150" s="340" t="s">
        <v>14</v>
      </c>
      <c r="B150" s="340" t="s">
        <v>43</v>
      </c>
      <c r="C150" s="314">
        <v>65.177633289986986</v>
      </c>
      <c r="D150" s="314">
        <v>65.177633289986986</v>
      </c>
      <c r="E150" s="314">
        <v>65.177633289986986</v>
      </c>
      <c r="F150" s="314">
        <v>51.491287386215859</v>
      </c>
      <c r="G150" s="314">
        <v>59.913654096228868</v>
      </c>
      <c r="H150" s="314">
        <v>37.804941482444733</v>
      </c>
      <c r="I150" s="314">
        <v>35.462949284785431</v>
      </c>
      <c r="J150" s="314">
        <v>34.916452535760719</v>
      </c>
      <c r="K150" s="314">
        <v>33.131485045513649</v>
      </c>
      <c r="L150" s="314">
        <v>30.187485045513654</v>
      </c>
      <c r="M150" s="314">
        <v>30.2898933680104</v>
      </c>
      <c r="N150" s="314">
        <v>34.350814044213259</v>
      </c>
      <c r="O150" s="314">
        <v>35.321300390117031</v>
      </c>
      <c r="P150" s="314">
        <v>35.228462938881663</v>
      </c>
      <c r="Q150" s="296">
        <v>36.799999999999997</v>
      </c>
      <c r="R150" s="296">
        <v>38.450000000000003</v>
      </c>
      <c r="S150" s="296">
        <v>37.81</v>
      </c>
      <c r="T150" s="296">
        <v>40.43</v>
      </c>
      <c r="U150" s="296">
        <v>40.729999999999997</v>
      </c>
      <c r="V150" s="296">
        <v>38.85</v>
      </c>
      <c r="W150" s="296">
        <v>37.18</v>
      </c>
      <c r="X150" s="296">
        <v>37.56</v>
      </c>
      <c r="Y150" s="296">
        <v>35.729999999999997</v>
      </c>
      <c r="Z150" s="296">
        <v>35.93</v>
      </c>
      <c r="AA150" s="296">
        <v>37.04</v>
      </c>
      <c r="AB150" s="296">
        <v>35.94</v>
      </c>
      <c r="AC150" s="296">
        <v>36.369999999999997</v>
      </c>
      <c r="AD150" s="296">
        <v>38.07</v>
      </c>
      <c r="AE150" s="296">
        <v>38.85</v>
      </c>
      <c r="AF150" s="296">
        <v>40.68</v>
      </c>
      <c r="AG150" s="296">
        <v>37.26</v>
      </c>
      <c r="AH150" s="296">
        <v>37.85</v>
      </c>
      <c r="AI150" s="296">
        <v>39.303667340456251</v>
      </c>
      <c r="AJ150" s="341">
        <f t="shared" si="76"/>
        <v>3.8406006352873057</v>
      </c>
      <c r="AK150" s="342">
        <f t="shared" si="77"/>
        <v>0.95782969619355729</v>
      </c>
      <c r="AR150" s="177" t="s">
        <v>557</v>
      </c>
      <c r="AS150" s="181">
        <v>165</v>
      </c>
    </row>
    <row r="151" spans="1:45" ht="18" customHeight="1" thickBot="1">
      <c r="A151" s="340" t="s">
        <v>15</v>
      </c>
      <c r="B151" s="340" t="s">
        <v>44</v>
      </c>
      <c r="C151" s="314">
        <v>82.938333854063103</v>
      </c>
      <c r="D151" s="314">
        <v>82.938333854063103</v>
      </c>
      <c r="E151" s="314">
        <v>82.938333854063103</v>
      </c>
      <c r="F151" s="314">
        <v>75.034190549227901</v>
      </c>
      <c r="G151" s="314">
        <v>85.56814421374537</v>
      </c>
      <c r="H151" s="314">
        <v>81.354011039471317</v>
      </c>
      <c r="I151" s="314">
        <v>80.097954762783914</v>
      </c>
      <c r="J151" s="314">
        <v>87.972673616042258</v>
      </c>
      <c r="K151" s="314">
        <v>83.694174453943816</v>
      </c>
      <c r="L151" s="314">
        <v>77.724688840287442</v>
      </c>
      <c r="M151" s="314">
        <v>66.435814090001045</v>
      </c>
      <c r="N151" s="314">
        <v>87.231545241950002</v>
      </c>
      <c r="O151" s="314">
        <v>83.995775082606684</v>
      </c>
      <c r="P151" s="314">
        <v>89.302291021671834</v>
      </c>
      <c r="Q151" s="296">
        <v>97.12</v>
      </c>
      <c r="R151" s="296">
        <v>105.62</v>
      </c>
      <c r="S151" s="296">
        <v>106.22</v>
      </c>
      <c r="T151" s="296">
        <v>99.29</v>
      </c>
      <c r="U151" s="296">
        <v>96.36</v>
      </c>
      <c r="V151" s="296">
        <v>60.43</v>
      </c>
      <c r="W151" s="296">
        <v>73.33</v>
      </c>
      <c r="X151" s="296">
        <v>74.960000000000008</v>
      </c>
      <c r="Y151" s="296">
        <v>79.44</v>
      </c>
      <c r="Z151" s="296">
        <v>86.960000000000008</v>
      </c>
      <c r="AA151" s="296">
        <v>84.85</v>
      </c>
      <c r="AB151" s="296">
        <v>84.29</v>
      </c>
      <c r="AC151" s="296">
        <v>74.040000000000006</v>
      </c>
      <c r="AD151" s="296">
        <v>71.459999999999994</v>
      </c>
      <c r="AE151" s="296">
        <v>72.06</v>
      </c>
      <c r="AF151" s="296">
        <v>77.66</v>
      </c>
      <c r="AG151" s="296">
        <v>80.37</v>
      </c>
      <c r="AH151" s="296">
        <v>78.90641330166271</v>
      </c>
      <c r="AI151" s="296">
        <v>71.514239904988131</v>
      </c>
      <c r="AJ151" s="341">
        <f t="shared" si="76"/>
        <v>-9.3682795698924686</v>
      </c>
      <c r="AK151" s="342">
        <f t="shared" si="77"/>
        <v>-1.0455500290011077</v>
      </c>
      <c r="AR151" s="177" t="s">
        <v>558</v>
      </c>
      <c r="AS151" s="181">
        <v>166</v>
      </c>
    </row>
    <row r="152" spans="1:45" ht="18" customHeight="1" thickBot="1">
      <c r="A152" s="340" t="s">
        <v>16</v>
      </c>
      <c r="B152" s="340" t="s">
        <v>45</v>
      </c>
      <c r="C152" s="314">
        <v>8.92</v>
      </c>
      <c r="D152" s="296">
        <v>7.12</v>
      </c>
      <c r="E152" s="296">
        <v>6.88</v>
      </c>
      <c r="F152" s="296">
        <v>7.54</v>
      </c>
      <c r="G152" s="296">
        <v>7.73</v>
      </c>
      <c r="H152" s="296">
        <v>7.9</v>
      </c>
      <c r="I152" s="296">
        <v>8.85</v>
      </c>
      <c r="J152" s="296">
        <v>8.67</v>
      </c>
      <c r="K152" s="296">
        <v>8.92</v>
      </c>
      <c r="L152" s="296">
        <v>11.61</v>
      </c>
      <c r="M152" s="296">
        <v>10.23</v>
      </c>
      <c r="N152" s="296">
        <v>9.9</v>
      </c>
      <c r="O152" s="296">
        <v>11.69</v>
      </c>
      <c r="P152" s="296">
        <v>12.32</v>
      </c>
      <c r="Q152" s="296">
        <v>11.45</v>
      </c>
      <c r="R152" s="296">
        <v>10.82</v>
      </c>
      <c r="S152" s="296">
        <v>9.83</v>
      </c>
      <c r="T152" s="296">
        <v>9.92</v>
      </c>
      <c r="U152" s="296">
        <v>9.9499999999999993</v>
      </c>
      <c r="V152" s="296">
        <v>9.67</v>
      </c>
      <c r="W152" s="296">
        <v>9.76</v>
      </c>
      <c r="X152" s="296">
        <v>9.74</v>
      </c>
      <c r="Y152" s="296">
        <v>10.62</v>
      </c>
      <c r="Z152" s="296">
        <v>11.11</v>
      </c>
      <c r="AA152" s="296">
        <v>12.13</v>
      </c>
      <c r="AB152" s="296">
        <v>12.489999999999998</v>
      </c>
      <c r="AC152" s="296">
        <v>13.959999999999999</v>
      </c>
      <c r="AD152" s="296">
        <v>12.94</v>
      </c>
      <c r="AE152" s="296">
        <v>12.92</v>
      </c>
      <c r="AF152" s="296">
        <v>12.96</v>
      </c>
      <c r="AG152" s="296">
        <v>12.49</v>
      </c>
      <c r="AH152" s="296">
        <v>12.55</v>
      </c>
      <c r="AI152" s="296">
        <v>12.823045930701047</v>
      </c>
      <c r="AJ152" s="341">
        <f t="shared" si="76"/>
        <v>2.1756647864625167</v>
      </c>
      <c r="AK152" s="342">
        <f t="shared" si="77"/>
        <v>1.90292923046671</v>
      </c>
      <c r="AR152" s="177" t="s">
        <v>559</v>
      </c>
      <c r="AS152" s="181">
        <v>167</v>
      </c>
    </row>
    <row r="153" spans="1:45" ht="18" customHeight="1" thickBot="1">
      <c r="A153" s="340" t="s">
        <v>17</v>
      </c>
      <c r="B153" s="340" t="s">
        <v>46</v>
      </c>
      <c r="C153" s="314">
        <v>928.42586963327426</v>
      </c>
      <c r="D153" s="314">
        <v>703.89048830425168</v>
      </c>
      <c r="E153" s="314">
        <v>705.26259451926967</v>
      </c>
      <c r="F153" s="314">
        <v>638.02979810540114</v>
      </c>
      <c r="G153" s="314">
        <v>606.56359073541591</v>
      </c>
      <c r="H153" s="314">
        <v>703.47950943497051</v>
      </c>
      <c r="I153" s="314">
        <v>609.10186479659478</v>
      </c>
      <c r="J153" s="314">
        <v>597.75305267182011</v>
      </c>
      <c r="K153" s="314">
        <v>656.47948436000263</v>
      </c>
      <c r="L153" s="314">
        <v>643.40003082987869</v>
      </c>
      <c r="M153" s="314">
        <v>583.27859728162684</v>
      </c>
      <c r="N153" s="314">
        <v>608.34667581971507</v>
      </c>
      <c r="O153" s="314">
        <v>535.25906708787136</v>
      </c>
      <c r="P153" s="296">
        <v>599.41999999999996</v>
      </c>
      <c r="Q153" s="296">
        <v>583.34</v>
      </c>
      <c r="R153" s="296">
        <v>522.89</v>
      </c>
      <c r="S153" s="296">
        <v>566.63</v>
      </c>
      <c r="T153" s="296">
        <v>561.64</v>
      </c>
      <c r="U153" s="296">
        <v>529.91000000000008</v>
      </c>
      <c r="V153" s="296">
        <v>426.82000000000005</v>
      </c>
      <c r="W153" s="296">
        <v>451.64</v>
      </c>
      <c r="X153" s="296">
        <v>433.26</v>
      </c>
      <c r="Y153" s="296">
        <v>392.54</v>
      </c>
      <c r="Z153" s="296">
        <v>367.53000000000003</v>
      </c>
      <c r="AA153" s="296">
        <v>411.3</v>
      </c>
      <c r="AB153" s="296">
        <v>453.93</v>
      </c>
      <c r="AC153" s="296">
        <v>457.2</v>
      </c>
      <c r="AD153" s="296">
        <v>469.06</v>
      </c>
      <c r="AE153" s="296">
        <v>467.1</v>
      </c>
      <c r="AF153" s="296">
        <v>462.06</v>
      </c>
      <c r="AG153" s="296">
        <v>455.71999999999997</v>
      </c>
      <c r="AH153" s="296">
        <v>473.8</v>
      </c>
      <c r="AI153" s="296">
        <v>438.29427918570838</v>
      </c>
      <c r="AJ153" s="341">
        <f t="shared" si="76"/>
        <v>-7.4938203491540012</v>
      </c>
      <c r="AK153" s="342">
        <f t="shared" si="77"/>
        <v>1.1086212840521359</v>
      </c>
      <c r="AR153" s="177" t="s">
        <v>560</v>
      </c>
      <c r="AS153" s="181">
        <v>168</v>
      </c>
    </row>
    <row r="154" spans="1:45" ht="18" customHeight="1" thickBot="1">
      <c r="A154" s="340" t="s">
        <v>18</v>
      </c>
      <c r="B154" s="340" t="s">
        <v>47</v>
      </c>
      <c r="C154" s="314">
        <v>7.9573011077542803</v>
      </c>
      <c r="D154" s="314">
        <v>8.0531722054380666</v>
      </c>
      <c r="E154" s="314">
        <v>8.1567129909365566</v>
      </c>
      <c r="F154" s="314">
        <v>8.9160120845921469</v>
      </c>
      <c r="G154" s="314">
        <v>8.1490433031218537</v>
      </c>
      <c r="H154" s="314">
        <v>8.2449144008056408</v>
      </c>
      <c r="I154" s="314">
        <v>9.7702235649546836</v>
      </c>
      <c r="J154" s="314">
        <v>9.9677180261832845</v>
      </c>
      <c r="K154" s="314">
        <v>9.8344572004028201</v>
      </c>
      <c r="L154" s="314">
        <v>8.6945498489425983</v>
      </c>
      <c r="M154" s="296">
        <v>9.52</v>
      </c>
      <c r="N154" s="296">
        <v>9.93</v>
      </c>
      <c r="O154" s="296">
        <v>10.41</v>
      </c>
      <c r="P154" s="296">
        <v>9.82</v>
      </c>
      <c r="Q154" s="296">
        <v>8.4700000000000006</v>
      </c>
      <c r="R154" s="296">
        <v>8.89</v>
      </c>
      <c r="S154" s="296">
        <v>8.2200000000000006</v>
      </c>
      <c r="T154" s="296">
        <v>8.02</v>
      </c>
      <c r="U154" s="296">
        <v>8.5</v>
      </c>
      <c r="V154" s="296">
        <v>7.37</v>
      </c>
      <c r="W154" s="296">
        <v>7.51</v>
      </c>
      <c r="X154" s="296">
        <v>7.26</v>
      </c>
      <c r="Y154" s="296">
        <v>5.67</v>
      </c>
      <c r="Z154" s="296">
        <v>5.92</v>
      </c>
      <c r="AA154" s="296">
        <v>6.15</v>
      </c>
      <c r="AB154" s="296">
        <v>5.55</v>
      </c>
      <c r="AC154" s="296">
        <v>4.93</v>
      </c>
      <c r="AD154" s="296">
        <v>4.71</v>
      </c>
      <c r="AE154" s="296">
        <v>4.43</v>
      </c>
      <c r="AF154" s="296">
        <v>4.41</v>
      </c>
      <c r="AG154" s="296">
        <v>4.5599999999999996</v>
      </c>
      <c r="AH154" s="296">
        <v>4.72</v>
      </c>
      <c r="AI154" s="296">
        <v>4.43</v>
      </c>
      <c r="AJ154" s="341">
        <f t="shared" si="76"/>
        <v>-6.1440677966101749</v>
      </c>
      <c r="AK154" s="342">
        <f t="shared" si="77"/>
        <v>-2.4376917741075643</v>
      </c>
      <c r="AR154" s="177" t="s">
        <v>561</v>
      </c>
      <c r="AS154" s="181">
        <v>169</v>
      </c>
    </row>
    <row r="155" spans="1:45" ht="18" customHeight="1" thickBot="1">
      <c r="A155" s="340" t="s">
        <v>19</v>
      </c>
      <c r="B155" s="340" t="s">
        <v>48</v>
      </c>
      <c r="C155" s="314">
        <v>1661.38</v>
      </c>
      <c r="D155" s="296">
        <v>1591.13</v>
      </c>
      <c r="E155" s="296">
        <v>1585.48</v>
      </c>
      <c r="F155" s="296">
        <v>1746.78</v>
      </c>
      <c r="G155" s="296">
        <v>1673.3</v>
      </c>
      <c r="H155" s="296">
        <v>1622.07</v>
      </c>
      <c r="I155" s="296">
        <v>1623.97</v>
      </c>
      <c r="J155" s="296">
        <v>1375.58</v>
      </c>
      <c r="K155" s="296">
        <v>1725.05</v>
      </c>
      <c r="L155" s="296">
        <v>1710.74</v>
      </c>
      <c r="M155" s="296">
        <v>1622.76</v>
      </c>
      <c r="N155" s="296">
        <v>1432.47</v>
      </c>
      <c r="O155" s="296">
        <v>1377.12</v>
      </c>
      <c r="P155" s="296">
        <v>1252.9000000000001</v>
      </c>
      <c r="Q155" s="296">
        <v>1287.24</v>
      </c>
      <c r="R155" s="296">
        <v>1297.28</v>
      </c>
      <c r="S155" s="296">
        <v>1264.9000000000001</v>
      </c>
      <c r="T155" s="296">
        <v>1289.94</v>
      </c>
      <c r="U155" s="296">
        <v>1317.71</v>
      </c>
      <c r="V155" s="296">
        <v>1274.98</v>
      </c>
      <c r="W155" s="296">
        <v>1288.27</v>
      </c>
      <c r="X155" s="296">
        <v>1347.17</v>
      </c>
      <c r="Y155" s="296">
        <v>1331.73</v>
      </c>
      <c r="Z155" s="296">
        <v>1306.95</v>
      </c>
      <c r="AA155" s="296">
        <v>1370.89</v>
      </c>
      <c r="AB155" s="296">
        <v>1456.22</v>
      </c>
      <c r="AC155" s="296">
        <v>1452.84</v>
      </c>
      <c r="AD155" s="296">
        <v>1455.68</v>
      </c>
      <c r="AE155" s="296">
        <v>1535.92</v>
      </c>
      <c r="AF155" s="296">
        <v>1628.29</v>
      </c>
      <c r="AG155" s="296">
        <v>1661.65</v>
      </c>
      <c r="AH155" s="296">
        <v>1719.42</v>
      </c>
      <c r="AI155" s="296">
        <v>1700.75</v>
      </c>
      <c r="AJ155" s="341">
        <f t="shared" si="76"/>
        <v>-1.0858312686836347</v>
      </c>
      <c r="AK155" s="342">
        <f t="shared" si="77"/>
        <v>2.4760624391660935</v>
      </c>
      <c r="AR155" s="177" t="s">
        <v>562</v>
      </c>
      <c r="AS155" s="181">
        <v>170</v>
      </c>
    </row>
    <row r="156" spans="1:45" ht="18" customHeight="1" thickBot="1">
      <c r="A156" s="340" t="s">
        <v>20</v>
      </c>
      <c r="B156" s="340" t="s">
        <v>49</v>
      </c>
      <c r="C156" s="314">
        <v>460.85519203413946</v>
      </c>
      <c r="D156" s="314">
        <v>453.56108108108111</v>
      </c>
      <c r="E156" s="314">
        <v>457.53968705547652</v>
      </c>
      <c r="F156" s="314">
        <v>459.52899004267425</v>
      </c>
      <c r="G156" s="314">
        <v>458.86588904694167</v>
      </c>
      <c r="H156" s="296">
        <v>466.16</v>
      </c>
      <c r="I156" s="296">
        <v>480.59</v>
      </c>
      <c r="J156" s="296">
        <v>488.57</v>
      </c>
      <c r="K156" s="296">
        <v>508.32</v>
      </c>
      <c r="L156" s="296">
        <v>519.58000000000004</v>
      </c>
      <c r="M156" s="296">
        <v>502</v>
      </c>
      <c r="N156" s="296">
        <v>488.49</v>
      </c>
      <c r="O156" s="296">
        <v>511.49</v>
      </c>
      <c r="P156" s="296">
        <v>505.95</v>
      </c>
      <c r="Q156" s="296">
        <v>515.53</v>
      </c>
      <c r="R156" s="296">
        <v>509.42</v>
      </c>
      <c r="S156" s="296">
        <v>505.28</v>
      </c>
      <c r="T156" s="296">
        <v>530.91999999999996</v>
      </c>
      <c r="U156" s="296">
        <v>525.87</v>
      </c>
      <c r="V156" s="296">
        <v>533.44000000000005</v>
      </c>
      <c r="W156" s="296">
        <v>542.13</v>
      </c>
      <c r="X156" s="296">
        <v>543.77</v>
      </c>
      <c r="Y156" s="296">
        <v>529.76</v>
      </c>
      <c r="Z156" s="296">
        <v>528.21</v>
      </c>
      <c r="AA156" s="296">
        <v>525.57000000000005</v>
      </c>
      <c r="AB156" s="296">
        <v>527.77</v>
      </c>
      <c r="AC156" s="296">
        <v>511.49</v>
      </c>
      <c r="AD156" s="296">
        <v>505.36</v>
      </c>
      <c r="AE156" s="296">
        <v>509.52</v>
      </c>
      <c r="AF156" s="296">
        <v>502.03</v>
      </c>
      <c r="AG156" s="296">
        <v>503.17</v>
      </c>
      <c r="AH156" s="296">
        <v>502.12</v>
      </c>
      <c r="AI156" s="296">
        <v>477.66</v>
      </c>
      <c r="AJ156" s="341">
        <f t="shared" si="76"/>
        <v>-4.8713454951007655</v>
      </c>
      <c r="AK156" s="342">
        <f t="shared" si="77"/>
        <v>-1.0299086573330563</v>
      </c>
      <c r="AR156" s="177" t="s">
        <v>563</v>
      </c>
      <c r="AS156" s="181">
        <v>171</v>
      </c>
    </row>
    <row r="157" spans="1:45" ht="18" customHeight="1" thickBot="1">
      <c r="A157" s="340" t="s">
        <v>21</v>
      </c>
      <c r="B157" s="340" t="s">
        <v>50</v>
      </c>
      <c r="C157" s="354">
        <v>2084.8753512269936</v>
      </c>
      <c r="D157" s="354">
        <v>2179.4136830265847</v>
      </c>
      <c r="E157" s="354">
        <v>2037.4455879345601</v>
      </c>
      <c r="F157" s="354">
        <v>1800.0826416155417</v>
      </c>
      <c r="G157" s="354">
        <v>2149.328438139059</v>
      </c>
      <c r="H157" s="354">
        <v>2209.4989279141105</v>
      </c>
      <c r="I157" s="354">
        <v>2024.9189913087935</v>
      </c>
      <c r="J157" s="354">
        <v>2169.3495797546011</v>
      </c>
      <c r="K157" s="354">
        <v>2187.3364877300614</v>
      </c>
      <c r="L157" s="354">
        <v>2058.8585736196319</v>
      </c>
      <c r="M157" s="354">
        <v>1979.7375915132923</v>
      </c>
      <c r="N157" s="354">
        <v>2166.2446968302656</v>
      </c>
      <c r="O157" s="354">
        <v>2345.0431273006134</v>
      </c>
      <c r="P157" s="296">
        <v>2094.19</v>
      </c>
      <c r="Q157" s="296">
        <v>1923.48</v>
      </c>
      <c r="R157" s="296">
        <v>1925.64</v>
      </c>
      <c r="S157" s="296">
        <v>2071.36</v>
      </c>
      <c r="T157" s="296">
        <v>2090.62</v>
      </c>
      <c r="U157" s="296">
        <v>1888.04</v>
      </c>
      <c r="V157" s="296">
        <v>1719.29</v>
      </c>
      <c r="W157" s="296">
        <v>1849.65</v>
      </c>
      <c r="X157" s="296">
        <v>1904.28</v>
      </c>
      <c r="Y157" s="296">
        <v>1814.5</v>
      </c>
      <c r="Z157" s="296">
        <v>1786.26</v>
      </c>
      <c r="AA157" s="296">
        <v>1940.46</v>
      </c>
      <c r="AB157" s="296">
        <v>1949.2099999999998</v>
      </c>
      <c r="AC157" s="296">
        <v>1992.27</v>
      </c>
      <c r="AD157" s="296">
        <v>1999.6000000000001</v>
      </c>
      <c r="AE157" s="296">
        <v>2093.2000000000003</v>
      </c>
      <c r="AF157" s="296">
        <v>1988.84</v>
      </c>
      <c r="AG157" s="296">
        <v>1985.1200000000001</v>
      </c>
      <c r="AH157" s="296">
        <v>1985.81</v>
      </c>
      <c r="AI157" s="296">
        <v>1803.7791031952302</v>
      </c>
      <c r="AJ157" s="341">
        <f t="shared" si="76"/>
        <v>-9.1665817376672347</v>
      </c>
      <c r="AK157" s="342">
        <f t="shared" si="77"/>
        <v>-5.9242263513736848E-2</v>
      </c>
      <c r="AR157" s="177" t="s">
        <v>564</v>
      </c>
      <c r="AS157" s="181">
        <v>172</v>
      </c>
    </row>
    <row r="158" spans="1:45" ht="18" customHeight="1" thickBot="1">
      <c r="A158" s="340" t="s">
        <v>22</v>
      </c>
      <c r="B158" s="340" t="s">
        <v>51</v>
      </c>
      <c r="C158" s="314">
        <v>250</v>
      </c>
      <c r="D158" s="296">
        <v>215.54</v>
      </c>
      <c r="E158" s="296">
        <v>237.47</v>
      </c>
      <c r="F158" s="296">
        <v>287.82</v>
      </c>
      <c r="G158" s="296">
        <v>292.17</v>
      </c>
      <c r="H158" s="296">
        <v>282.04000000000002</v>
      </c>
      <c r="I158" s="296">
        <v>299.14</v>
      </c>
      <c r="J158" s="296">
        <v>302.66000000000003</v>
      </c>
      <c r="K158" s="296">
        <v>329.68</v>
      </c>
      <c r="L158" s="296">
        <v>344.21</v>
      </c>
      <c r="M158" s="296">
        <v>327.10000000000002</v>
      </c>
      <c r="N158" s="296">
        <v>315.24</v>
      </c>
      <c r="O158" s="296">
        <v>328.04</v>
      </c>
      <c r="P158" s="296">
        <v>327.85</v>
      </c>
      <c r="Q158" s="296">
        <v>315.14</v>
      </c>
      <c r="R158" s="296">
        <v>327.08</v>
      </c>
      <c r="S158" s="296">
        <v>338.63</v>
      </c>
      <c r="T158" s="296">
        <v>364.07</v>
      </c>
      <c r="U158" s="296">
        <v>381.27</v>
      </c>
      <c r="V158" s="296">
        <v>395.83000000000004</v>
      </c>
      <c r="W158" s="296">
        <v>407.25</v>
      </c>
      <c r="X158" s="296">
        <v>406.78</v>
      </c>
      <c r="Y158" s="296">
        <v>384.08</v>
      </c>
      <c r="Z158" s="296">
        <v>366.61</v>
      </c>
      <c r="AA158" s="296">
        <v>381.58000000000004</v>
      </c>
      <c r="AB158" s="296">
        <v>400.10999999999996</v>
      </c>
      <c r="AC158" s="296">
        <v>398.06</v>
      </c>
      <c r="AD158" s="296">
        <v>377.86</v>
      </c>
      <c r="AE158" s="296">
        <v>383.21999999999997</v>
      </c>
      <c r="AF158" s="296">
        <v>387.91999999999996</v>
      </c>
      <c r="AG158" s="296">
        <v>379.28999999999996</v>
      </c>
      <c r="AH158" s="296">
        <v>380.28999999999996</v>
      </c>
      <c r="AI158" s="296">
        <v>369.77607631326771</v>
      </c>
      <c r="AJ158" s="341">
        <f t="shared" si="76"/>
        <v>-2.7647121109501294</v>
      </c>
      <c r="AK158" s="342">
        <f t="shared" si="77"/>
        <v>-0.37881309549524511</v>
      </c>
      <c r="AR158" s="177" t="s">
        <v>565</v>
      </c>
      <c r="AS158" s="181">
        <v>173</v>
      </c>
    </row>
    <row r="159" spans="1:45" ht="18" customHeight="1" thickBot="1">
      <c r="A159" s="340" t="s">
        <v>23</v>
      </c>
      <c r="B159" s="340" t="s">
        <v>52</v>
      </c>
      <c r="C159" s="314">
        <v>989.39628177896532</v>
      </c>
      <c r="D159" s="314">
        <v>935.81599603453469</v>
      </c>
      <c r="E159" s="314">
        <v>903.24781969076537</v>
      </c>
      <c r="F159" s="314">
        <v>919.85818285334346</v>
      </c>
      <c r="G159" s="314">
        <v>798.50286958754771</v>
      </c>
      <c r="H159" s="314">
        <v>748.23279193051667</v>
      </c>
      <c r="I159" s="314">
        <v>791.00922289220182</v>
      </c>
      <c r="J159" s="314">
        <v>732.26548711323278</v>
      </c>
      <c r="K159" s="314">
        <v>706.0982328596142</v>
      </c>
      <c r="L159" s="296">
        <v>596</v>
      </c>
      <c r="M159" s="296">
        <v>503</v>
      </c>
      <c r="N159" s="296">
        <v>460</v>
      </c>
      <c r="O159" s="296">
        <v>476</v>
      </c>
      <c r="P159" s="296">
        <v>533</v>
      </c>
      <c r="Q159" s="296">
        <v>512.1</v>
      </c>
      <c r="R159" s="296">
        <v>466</v>
      </c>
      <c r="S159" s="296">
        <v>468.1</v>
      </c>
      <c r="T159" s="296">
        <v>491.3</v>
      </c>
      <c r="U159" s="296">
        <v>455.1</v>
      </c>
      <c r="V159" s="296">
        <v>470.57</v>
      </c>
      <c r="W159" s="356">
        <v>418.44</v>
      </c>
      <c r="X159" s="296">
        <v>425.32</v>
      </c>
      <c r="Y159" s="296">
        <v>425.58</v>
      </c>
      <c r="Z159" s="296">
        <v>421.26</v>
      </c>
      <c r="AA159" s="296">
        <v>412.28</v>
      </c>
      <c r="AB159" s="296">
        <v>434.32000000000005</v>
      </c>
      <c r="AC159" s="296">
        <v>459.96999999999997</v>
      </c>
      <c r="AD159" s="296">
        <v>451.94</v>
      </c>
      <c r="AE159" s="296">
        <v>426.98999999999995</v>
      </c>
      <c r="AF159" s="296">
        <v>398.72999999999996</v>
      </c>
      <c r="AG159" s="296">
        <v>388.17</v>
      </c>
      <c r="AH159" s="296">
        <v>391.39000000000004</v>
      </c>
      <c r="AI159" s="296">
        <v>342.84976580796251</v>
      </c>
      <c r="AJ159" s="341">
        <f t="shared" si="76"/>
        <v>-12.402011853148398</v>
      </c>
      <c r="AK159" s="342">
        <f t="shared" si="77"/>
        <v>-2.1384106674469439</v>
      </c>
      <c r="AR159" s="177" t="s">
        <v>566</v>
      </c>
      <c r="AS159" s="181">
        <v>174</v>
      </c>
    </row>
    <row r="160" spans="1:45" ht="18" customHeight="1" thickBot="1">
      <c r="A160" s="340" t="s">
        <v>24</v>
      </c>
      <c r="B160" s="340" t="s">
        <v>53</v>
      </c>
      <c r="C160" s="314">
        <v>37.401496536144592</v>
      </c>
      <c r="D160" s="314">
        <v>37.401496536144592</v>
      </c>
      <c r="E160" s="314">
        <v>37.401496536144592</v>
      </c>
      <c r="F160" s="314">
        <v>40.698177108433747</v>
      </c>
      <c r="G160" s="314">
        <v>34.804337349397599</v>
      </c>
      <c r="H160" s="314">
        <v>35.891972891566276</v>
      </c>
      <c r="I160" s="314">
        <v>33.888433734939767</v>
      </c>
      <c r="J160" s="314">
        <v>37.15134036144579</v>
      </c>
      <c r="K160" s="314">
        <v>40.757710843373502</v>
      </c>
      <c r="L160" s="314">
        <v>34.346385542168676</v>
      </c>
      <c r="M160" s="296">
        <v>38.01</v>
      </c>
      <c r="N160" s="296">
        <v>35.79</v>
      </c>
      <c r="O160" s="296">
        <v>37.08</v>
      </c>
      <c r="P160" s="296">
        <v>37.26</v>
      </c>
      <c r="Q160" s="296">
        <v>34.619999999999997</v>
      </c>
      <c r="R160" s="296">
        <v>31.68</v>
      </c>
      <c r="S160" s="296">
        <v>33.630000000000003</v>
      </c>
      <c r="T160" s="296">
        <v>33.19</v>
      </c>
      <c r="U160" s="296">
        <v>31.41</v>
      </c>
      <c r="V160" s="296">
        <v>44.1</v>
      </c>
      <c r="W160" s="296">
        <v>44.129999999999995</v>
      </c>
      <c r="X160" s="296">
        <v>38.97</v>
      </c>
      <c r="Y160" s="296">
        <v>35.6</v>
      </c>
      <c r="Z160" s="296">
        <v>29.57</v>
      </c>
      <c r="AA160" s="296">
        <v>29.71</v>
      </c>
      <c r="AB160" s="296">
        <v>27.18</v>
      </c>
      <c r="AC160" s="296">
        <v>30.78</v>
      </c>
      <c r="AD160" s="296">
        <v>31.43</v>
      </c>
      <c r="AE160" s="296">
        <v>31.29</v>
      </c>
      <c r="AF160" s="296">
        <v>32.21</v>
      </c>
      <c r="AG160" s="296">
        <v>28.95</v>
      </c>
      <c r="AH160" s="296">
        <v>30.03</v>
      </c>
      <c r="AI160" s="296">
        <v>28.182204515272243</v>
      </c>
      <c r="AJ160" s="341">
        <f t="shared" si="76"/>
        <v>-6.1531651173085571</v>
      </c>
      <c r="AK160" s="342">
        <f t="shared" si="77"/>
        <v>-2.3094631082766992</v>
      </c>
      <c r="AR160" s="177" t="s">
        <v>567</v>
      </c>
      <c r="AS160" s="181">
        <v>175</v>
      </c>
    </row>
    <row r="161" spans="1:58" ht="18" customHeight="1" thickBot="1">
      <c r="A161" s="340" t="s">
        <v>25</v>
      </c>
      <c r="B161" s="340" t="s">
        <v>54</v>
      </c>
      <c r="C161" s="314">
        <v>283.51122565550412</v>
      </c>
      <c r="D161" s="314">
        <v>283.51122565550412</v>
      </c>
      <c r="E161" s="314">
        <v>283.51122565550412</v>
      </c>
      <c r="F161" s="314">
        <v>283.51122565550412</v>
      </c>
      <c r="G161" s="314">
        <v>281.77028376859329</v>
      </c>
      <c r="H161" s="314">
        <v>291.11217793375681</v>
      </c>
      <c r="I161" s="314">
        <v>295.73960146916579</v>
      </c>
      <c r="J161" s="314">
        <v>263.50548211904947</v>
      </c>
      <c r="K161" s="314">
        <v>255.67240425587534</v>
      </c>
      <c r="L161" s="314">
        <v>189.88221034951508</v>
      </c>
      <c r="M161" s="296">
        <v>177.59</v>
      </c>
      <c r="N161" s="296">
        <v>174.3</v>
      </c>
      <c r="O161" s="296">
        <v>164.44</v>
      </c>
      <c r="P161" s="296">
        <v>183.25</v>
      </c>
      <c r="Q161" s="296">
        <v>164.91</v>
      </c>
      <c r="R161" s="296">
        <v>139.94</v>
      </c>
      <c r="S161" s="296">
        <v>122.26</v>
      </c>
      <c r="T161" s="296">
        <v>113.82</v>
      </c>
      <c r="U161" s="296">
        <v>102.41</v>
      </c>
      <c r="V161" s="296">
        <v>88.44</v>
      </c>
      <c r="W161" s="296">
        <v>84.089999999999989</v>
      </c>
      <c r="X161" s="296">
        <v>70.61</v>
      </c>
      <c r="Y161" s="296">
        <v>64.87</v>
      </c>
      <c r="Z161" s="296">
        <v>63.07</v>
      </c>
      <c r="AA161" s="296">
        <v>44.45</v>
      </c>
      <c r="AB161" s="296">
        <v>55.93</v>
      </c>
      <c r="AC161" s="296">
        <v>57.930000000000007</v>
      </c>
      <c r="AD161" s="296">
        <v>59.03</v>
      </c>
      <c r="AE161" s="296">
        <v>66.39</v>
      </c>
      <c r="AF161" s="296">
        <v>72.349999999999994</v>
      </c>
      <c r="AG161" s="296">
        <v>70.48</v>
      </c>
      <c r="AH161" s="296">
        <v>69.91</v>
      </c>
      <c r="AI161" s="296">
        <v>60.66396774193548</v>
      </c>
      <c r="AJ161" s="341">
        <f t="shared" si="76"/>
        <v>-13.22562188251254</v>
      </c>
      <c r="AK161" s="342">
        <f t="shared" si="77"/>
        <v>-0.66811171843323969</v>
      </c>
      <c r="AR161" s="177" t="s">
        <v>568</v>
      </c>
      <c r="AS161" s="181">
        <v>176</v>
      </c>
    </row>
    <row r="162" spans="1:58" ht="18" customHeight="1" thickBot="1">
      <c r="A162" s="340" t="s">
        <v>26</v>
      </c>
      <c r="B162" s="340" t="s">
        <v>55</v>
      </c>
      <c r="C162" s="314">
        <v>171.3323169596089</v>
      </c>
      <c r="D162" s="314">
        <v>170.37417995576769</v>
      </c>
      <c r="E162" s="314">
        <v>163.73496798975674</v>
      </c>
      <c r="F162" s="314">
        <v>165.16733441974159</v>
      </c>
      <c r="G162" s="314">
        <v>162.15742928646259</v>
      </c>
      <c r="H162" s="296">
        <v>166.29</v>
      </c>
      <c r="I162" s="296">
        <v>170.82</v>
      </c>
      <c r="J162" s="296">
        <v>178.88</v>
      </c>
      <c r="K162" s="296">
        <v>183.91</v>
      </c>
      <c r="L162" s="296">
        <v>182.51</v>
      </c>
      <c r="M162" s="296">
        <v>172.33</v>
      </c>
      <c r="N162" s="296">
        <v>175.54</v>
      </c>
      <c r="O162" s="296">
        <v>183.89</v>
      </c>
      <c r="P162" s="296">
        <v>193.01</v>
      </c>
      <c r="Q162" s="296">
        <v>198.11</v>
      </c>
      <c r="R162" s="296">
        <v>203.61</v>
      </c>
      <c r="S162" s="296">
        <v>208.1</v>
      </c>
      <c r="T162" s="296">
        <v>213.32</v>
      </c>
      <c r="U162" s="296">
        <v>217.07</v>
      </c>
      <c r="V162" s="296">
        <v>205.82</v>
      </c>
      <c r="W162" s="296">
        <v>203.20999999999998</v>
      </c>
      <c r="X162" s="296">
        <v>201.89</v>
      </c>
      <c r="Y162" s="296">
        <v>192.94</v>
      </c>
      <c r="Z162" s="296">
        <v>194.60000000000002</v>
      </c>
      <c r="AA162" s="296">
        <v>186.13</v>
      </c>
      <c r="AB162" s="296">
        <v>191.99</v>
      </c>
      <c r="AC162" s="296">
        <v>190.16</v>
      </c>
      <c r="AD162" s="296">
        <v>179.32</v>
      </c>
      <c r="AE162" s="296">
        <v>167.41000000000003</v>
      </c>
      <c r="AF162" s="296">
        <v>168.95000000000002</v>
      </c>
      <c r="AG162" s="296">
        <v>175.07000000000002</v>
      </c>
      <c r="AH162" s="296">
        <v>176.08</v>
      </c>
      <c r="AI162" s="296">
        <v>170.47840936204057</v>
      </c>
      <c r="AJ162" s="341">
        <f t="shared" si="76"/>
        <v>-3.1812759188774686</v>
      </c>
      <c r="AK162" s="342">
        <f t="shared" si="77"/>
        <v>-1.2300779459383571</v>
      </c>
      <c r="AR162" s="177" t="s">
        <v>569</v>
      </c>
      <c r="AS162" s="181">
        <v>177</v>
      </c>
    </row>
    <row r="163" spans="1:58" ht="18" customHeight="1" thickBot="1">
      <c r="A163" s="340" t="s">
        <v>27</v>
      </c>
      <c r="B163" s="340" t="s">
        <v>56</v>
      </c>
      <c r="C163" s="296">
        <v>259.39652656005018</v>
      </c>
      <c r="D163" s="296">
        <v>269.09271511445593</v>
      </c>
      <c r="E163" s="296">
        <v>281.9196115083098</v>
      </c>
      <c r="F163" s="296">
        <v>297.86075362182504</v>
      </c>
      <c r="G163" s="296">
        <v>299.0295641266855</v>
      </c>
      <c r="H163" s="296">
        <v>308.81</v>
      </c>
      <c r="I163" s="296">
        <v>319.81</v>
      </c>
      <c r="J163" s="296">
        <v>329.35</v>
      </c>
      <c r="K163" s="296">
        <v>330.41</v>
      </c>
      <c r="L163" s="296">
        <v>325.43</v>
      </c>
      <c r="M163" s="296">
        <v>276.98</v>
      </c>
      <c r="N163" s="296">
        <v>275.87</v>
      </c>
      <c r="O163" s="296">
        <v>283.81</v>
      </c>
      <c r="P163" s="296">
        <v>287.52999999999997</v>
      </c>
      <c r="Q163" s="296">
        <v>294.5</v>
      </c>
      <c r="R163" s="296">
        <v>275.13</v>
      </c>
      <c r="S163" s="296">
        <v>264.45</v>
      </c>
      <c r="T163" s="296">
        <v>264.87</v>
      </c>
      <c r="U163" s="296">
        <v>270.76</v>
      </c>
      <c r="V163" s="296">
        <v>262.05</v>
      </c>
      <c r="W163" s="296">
        <v>264.8</v>
      </c>
      <c r="X163" s="296">
        <v>257.36999999999995</v>
      </c>
      <c r="Y163" s="296">
        <v>234.14</v>
      </c>
      <c r="Z163" s="296">
        <v>235.26999999999998</v>
      </c>
      <c r="AA163" s="296">
        <v>237.38</v>
      </c>
      <c r="AB163" s="296">
        <v>234.67</v>
      </c>
      <c r="AC163" s="296">
        <v>235.04999999999998</v>
      </c>
      <c r="AD163" s="296">
        <v>240.95999999999998</v>
      </c>
      <c r="AE163" s="296">
        <v>250.14</v>
      </c>
      <c r="AF163" s="296">
        <v>241.48999999999998</v>
      </c>
      <c r="AG163" s="296">
        <v>247.76999999999998</v>
      </c>
      <c r="AH163" s="296">
        <v>253.81</v>
      </c>
      <c r="AI163" s="296">
        <v>255.48786909693456</v>
      </c>
      <c r="AJ163" s="341">
        <f t="shared" si="76"/>
        <v>0.66107288796128927</v>
      </c>
      <c r="AK163" s="342">
        <f t="shared" si="77"/>
        <v>0.87637489902410159</v>
      </c>
      <c r="AR163" s="177" t="s">
        <v>570</v>
      </c>
      <c r="AS163" s="181">
        <v>178</v>
      </c>
    </row>
    <row r="164" spans="1:58" s="1" customFormat="1" ht="18" customHeight="1">
      <c r="A164" s="25" t="s">
        <v>990</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6"/>
      <c r="AK164" s="27"/>
      <c r="AR164" s="191"/>
      <c r="AS164" s="192"/>
      <c r="AT164" s="193"/>
      <c r="AU164" s="193"/>
      <c r="AV164" s="93"/>
      <c r="AW164" s="93"/>
      <c r="AX164" s="93"/>
      <c r="AY164" s="93"/>
      <c r="AZ164" s="93"/>
      <c r="BA164" s="93"/>
    </row>
    <row r="165" spans="1:58" s="1" customFormat="1" ht="18" customHeight="1">
      <c r="A165" s="23"/>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6"/>
      <c r="AA165" s="16"/>
      <c r="AB165" s="16"/>
      <c r="AC165" s="16"/>
      <c r="AD165" s="16"/>
      <c r="AE165" s="16"/>
      <c r="AF165" s="16"/>
      <c r="AG165" s="16"/>
      <c r="AH165" s="16"/>
      <c r="AI165" s="16"/>
      <c r="AJ165" s="16"/>
      <c r="AK165" s="27"/>
      <c r="AR165" s="191"/>
      <c r="AS165" s="192"/>
      <c r="AT165" s="193"/>
      <c r="AU165" s="193"/>
      <c r="AV165" s="93"/>
      <c r="AW165" s="93"/>
      <c r="AX165" s="93"/>
      <c r="AY165" s="93"/>
      <c r="AZ165" s="93"/>
      <c r="BA165" s="93"/>
    </row>
    <row r="166" spans="1:58" s="1" customFormat="1" ht="18" customHeight="1">
      <c r="A166" s="26" t="s">
        <v>1159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6"/>
      <c r="AA166" s="16"/>
      <c r="AB166" s="16"/>
      <c r="AC166" s="16"/>
      <c r="AD166" s="16"/>
      <c r="AE166" s="16"/>
      <c r="AF166" s="16"/>
      <c r="AG166" s="16"/>
      <c r="AH166" s="16"/>
      <c r="AI166" s="16"/>
      <c r="AJ166" s="16"/>
      <c r="AK166" s="27"/>
      <c r="AR166" s="191"/>
      <c r="AS166" s="192"/>
      <c r="AT166" s="193"/>
      <c r="AU166" s="193"/>
      <c r="AV166" s="93"/>
      <c r="AW166" s="93"/>
      <c r="AX166" s="93"/>
      <c r="AY166" s="93"/>
      <c r="AZ166" s="93"/>
      <c r="BA166" s="93"/>
    </row>
    <row r="167" spans="1:58" ht="18" customHeight="1">
      <c r="A167" s="210"/>
      <c r="B167" s="211"/>
      <c r="C167" s="786"/>
      <c r="D167" s="787"/>
      <c r="E167" s="787"/>
      <c r="F167" s="787"/>
      <c r="G167" s="787"/>
      <c r="H167" s="787"/>
      <c r="I167" s="787"/>
      <c r="J167" s="787"/>
      <c r="K167" s="787"/>
      <c r="L167" s="787"/>
      <c r="M167" s="787"/>
      <c r="N167" s="787"/>
      <c r="O167" s="787"/>
      <c r="P167" s="787"/>
      <c r="Q167" s="787"/>
      <c r="R167" s="787"/>
      <c r="S167" s="787"/>
      <c r="T167" s="787"/>
      <c r="U167" s="787"/>
      <c r="V167" s="787"/>
      <c r="W167" s="787"/>
      <c r="X167" s="787"/>
      <c r="Y167" s="787"/>
      <c r="Z167" s="787"/>
      <c r="AA167" s="787"/>
      <c r="AB167" s="787"/>
      <c r="AC167" s="787"/>
      <c r="AD167" s="787"/>
      <c r="AE167" s="787"/>
      <c r="AF167" s="787"/>
      <c r="AG167" s="787"/>
      <c r="AH167" s="787"/>
      <c r="AI167" s="788"/>
      <c r="AJ167" s="518" t="s">
        <v>58</v>
      </c>
      <c r="AK167" s="245" t="s">
        <v>57</v>
      </c>
    </row>
    <row r="168" spans="1:58" ht="18" customHeight="1" thickBot="1">
      <c r="A168" s="210"/>
      <c r="B168" s="211"/>
      <c r="C168" s="576">
        <v>1990</v>
      </c>
      <c r="D168" s="576">
        <v>1991</v>
      </c>
      <c r="E168" s="576">
        <v>1992</v>
      </c>
      <c r="F168" s="576">
        <v>1993</v>
      </c>
      <c r="G168" s="576">
        <v>1994</v>
      </c>
      <c r="H168" s="576">
        <v>1995</v>
      </c>
      <c r="I168" s="576">
        <v>1996</v>
      </c>
      <c r="J168" s="576">
        <v>1997</v>
      </c>
      <c r="K168" s="576">
        <v>1998</v>
      </c>
      <c r="L168" s="576">
        <v>1999</v>
      </c>
      <c r="M168" s="576">
        <v>2000</v>
      </c>
      <c r="N168" s="576">
        <v>2001</v>
      </c>
      <c r="O168" s="576">
        <v>2002</v>
      </c>
      <c r="P168" s="576">
        <v>2003</v>
      </c>
      <c r="Q168" s="576">
        <v>2004</v>
      </c>
      <c r="R168" s="576">
        <v>2005</v>
      </c>
      <c r="S168" s="576">
        <v>2006</v>
      </c>
      <c r="T168" s="576">
        <v>2007</v>
      </c>
      <c r="U168" s="576">
        <v>2008</v>
      </c>
      <c r="V168" s="576">
        <v>2009</v>
      </c>
      <c r="W168" s="576">
        <v>2010</v>
      </c>
      <c r="X168" s="576">
        <v>2011</v>
      </c>
      <c r="Y168" s="576">
        <v>2012</v>
      </c>
      <c r="Z168" s="576">
        <v>2013</v>
      </c>
      <c r="AA168" s="576">
        <v>2014</v>
      </c>
      <c r="AB168" s="576">
        <v>2015</v>
      </c>
      <c r="AC168" s="576">
        <v>2016</v>
      </c>
      <c r="AD168" s="576">
        <v>2017</v>
      </c>
      <c r="AE168" s="576">
        <v>2018</v>
      </c>
      <c r="AF168" s="576">
        <v>2019</v>
      </c>
      <c r="AG168" s="576">
        <v>2020</v>
      </c>
      <c r="AH168" s="576">
        <v>2021</v>
      </c>
      <c r="AI168" s="576">
        <v>2022</v>
      </c>
      <c r="AJ168" s="207" t="str">
        <f>AJ$4</f>
        <v>2022/2021</v>
      </c>
      <c r="AK168" s="246" t="str">
        <f>AK$4</f>
        <v>2012-2022</v>
      </c>
      <c r="AO168" s="9"/>
      <c r="AP168" s="9"/>
      <c r="AQ168" s="9"/>
      <c r="AR168" s="183"/>
      <c r="AS168" s="184"/>
      <c r="AT168" s="185"/>
      <c r="AU168" s="185"/>
    </row>
    <row r="169" spans="1:58" ht="18" customHeight="1" thickBot="1">
      <c r="A169" s="235" t="s">
        <v>373</v>
      </c>
      <c r="B169" s="235"/>
      <c r="C169" s="344">
        <f t="shared" ref="C169:AH169" si="78">+(C136/C103)*1000</f>
        <v>85.130289704819432</v>
      </c>
      <c r="D169" s="344">
        <f t="shared" si="78"/>
        <v>85.278493818426838</v>
      </c>
      <c r="E169" s="344">
        <f t="shared" si="78"/>
        <v>85.010856252837542</v>
      </c>
      <c r="F169" s="344">
        <f t="shared" si="78"/>
        <v>84.949314620856285</v>
      </c>
      <c r="G169" s="344">
        <f t="shared" si="78"/>
        <v>85.620587423495152</v>
      </c>
      <c r="H169" s="344">
        <f t="shared" si="78"/>
        <v>85.959568702021031</v>
      </c>
      <c r="I169" s="344">
        <f t="shared" si="78"/>
        <v>86.755115504455617</v>
      </c>
      <c r="J169" s="344">
        <f t="shared" si="78"/>
        <v>87.130214699832337</v>
      </c>
      <c r="K169" s="344">
        <f t="shared" si="78"/>
        <v>86.891814265476853</v>
      </c>
      <c r="L169" s="344">
        <f t="shared" si="78"/>
        <v>86.930381512843738</v>
      </c>
      <c r="M169" s="344">
        <f t="shared" si="78"/>
        <v>86.827974575960411</v>
      </c>
      <c r="N169" s="344">
        <f t="shared" si="78"/>
        <v>87.592875272363813</v>
      </c>
      <c r="O169" s="344">
        <f t="shared" si="78"/>
        <v>87.577994433915222</v>
      </c>
      <c r="P169" s="344">
        <f t="shared" si="78"/>
        <v>87.547755107871311</v>
      </c>
      <c r="Q169" s="344">
        <f t="shared" si="78"/>
        <v>87.373439014107092</v>
      </c>
      <c r="R169" s="344">
        <f t="shared" si="78"/>
        <v>87.882127986521169</v>
      </c>
      <c r="S169" s="344">
        <f t="shared" si="78"/>
        <v>88.153466276021007</v>
      </c>
      <c r="T169" s="344">
        <f t="shared" si="78"/>
        <v>88.799673629481646</v>
      </c>
      <c r="U169" s="344">
        <f t="shared" si="78"/>
        <v>88.691169999543391</v>
      </c>
      <c r="V169" s="344">
        <f t="shared" si="78"/>
        <v>88.976482127484019</v>
      </c>
      <c r="W169" s="344">
        <f t="shared" si="78"/>
        <v>89.746859212157759</v>
      </c>
      <c r="X169" s="344">
        <f t="shared" si="78"/>
        <v>89.794792127517425</v>
      </c>
      <c r="Y169" s="344">
        <f t="shared" si="78"/>
        <v>90.382882605751789</v>
      </c>
      <c r="Z169" s="344">
        <f t="shared" si="78"/>
        <v>90.323660417276514</v>
      </c>
      <c r="AA169" s="327">
        <f t="shared" si="78"/>
        <v>90.252045359772794</v>
      </c>
      <c r="AB169" s="327">
        <f t="shared" si="78"/>
        <v>91.053653643510899</v>
      </c>
      <c r="AC169" s="327">
        <f t="shared" si="78"/>
        <v>91.549962214065104</v>
      </c>
      <c r="AD169" s="327">
        <f t="shared" si="78"/>
        <v>91.908990086850821</v>
      </c>
      <c r="AE169" s="327">
        <f t="shared" si="78"/>
        <v>92.281862611473002</v>
      </c>
      <c r="AF169" s="327">
        <f t="shared" si="78"/>
        <v>92.90916245001111</v>
      </c>
      <c r="AG169" s="327">
        <f t="shared" si="78"/>
        <v>93.882355748354385</v>
      </c>
      <c r="AH169" s="327">
        <f t="shared" si="78"/>
        <v>93.742493070060917</v>
      </c>
      <c r="AI169" s="327">
        <f t="shared" ref="AI169" si="79">+(AI136/AI103)*1000</f>
        <v>93.466128084971686</v>
      </c>
      <c r="AJ169" s="328">
        <f>IFERROR((AI169/AH169-1)*100,":")</f>
        <v>-0.29481292425482808</v>
      </c>
      <c r="AK169" s="329">
        <f>IFERROR(100*((POWER(AI169/Y169,1/(2020-2010)))-1),":")</f>
        <v>0.33600530076223212</v>
      </c>
      <c r="AO169" s="28"/>
      <c r="AP169" s="28"/>
      <c r="AQ169" s="28"/>
      <c r="AR169" s="194"/>
      <c r="AS169" s="195"/>
      <c r="AT169" s="186"/>
      <c r="AU169" s="186"/>
      <c r="AV169" s="174"/>
      <c r="AW169" s="174"/>
      <c r="AX169" s="174"/>
      <c r="AY169" s="174"/>
      <c r="AZ169" s="174"/>
      <c r="BA169" s="174"/>
      <c r="BB169" s="28"/>
      <c r="BC169" s="28"/>
      <c r="BD169" s="28"/>
      <c r="BE169" s="28"/>
      <c r="BF169" s="28"/>
    </row>
    <row r="170" spans="1:58" ht="18" customHeight="1" thickBot="1">
      <c r="A170" s="340" t="s">
        <v>3</v>
      </c>
      <c r="B170" s="340" t="s">
        <v>30</v>
      </c>
      <c r="C170" s="296">
        <f t="shared" ref="C170:AH170" si="80">+C137/C104*1000</f>
        <v>90.717221461102682</v>
      </c>
      <c r="D170" s="296">
        <f t="shared" si="80"/>
        <v>90.749211395891763</v>
      </c>
      <c r="E170" s="296">
        <f t="shared" si="80"/>
        <v>90.53198436236957</v>
      </c>
      <c r="F170" s="296">
        <f t="shared" si="80"/>
        <v>89.723874505630278</v>
      </c>
      <c r="G170" s="296">
        <f t="shared" si="80"/>
        <v>93.298697373368029</v>
      </c>
      <c r="H170" s="296">
        <f t="shared" si="80"/>
        <v>91.652064117219439</v>
      </c>
      <c r="I170" s="296">
        <f t="shared" si="80"/>
        <v>92.460249674920604</v>
      </c>
      <c r="J170" s="296">
        <f t="shared" si="80"/>
        <v>89.770585883965282</v>
      </c>
      <c r="K170" s="296">
        <f t="shared" si="80"/>
        <v>93.395033570317281</v>
      </c>
      <c r="L170" s="296">
        <f t="shared" si="80"/>
        <v>93.343221266952582</v>
      </c>
      <c r="M170" s="296">
        <f t="shared" si="80"/>
        <v>94.658903039278925</v>
      </c>
      <c r="N170" s="296">
        <f t="shared" si="80"/>
        <v>94.711733066074174</v>
      </c>
      <c r="O170" s="296">
        <f t="shared" si="80"/>
        <v>93.372871391846445</v>
      </c>
      <c r="P170" s="296">
        <f t="shared" si="80"/>
        <v>91.566998636277873</v>
      </c>
      <c r="Q170" s="296">
        <f t="shared" si="80"/>
        <v>92.828564129687805</v>
      </c>
      <c r="R170" s="296">
        <f t="shared" si="80"/>
        <v>92.900124089392051</v>
      </c>
      <c r="S170" s="296">
        <f t="shared" si="80"/>
        <v>93.682122078543571</v>
      </c>
      <c r="T170" s="296">
        <f t="shared" si="80"/>
        <v>94.740903303296875</v>
      </c>
      <c r="U170" s="296">
        <f t="shared" si="80"/>
        <v>94.660772830994986</v>
      </c>
      <c r="V170" s="296">
        <f t="shared" si="80"/>
        <v>96.945818809556442</v>
      </c>
      <c r="W170" s="296">
        <f t="shared" si="80"/>
        <v>94.465858984552966</v>
      </c>
      <c r="X170" s="296">
        <f t="shared" si="80"/>
        <v>94.2001271447172</v>
      </c>
      <c r="Y170" s="296">
        <f t="shared" si="80"/>
        <v>94.877536415891399</v>
      </c>
      <c r="Z170" s="296">
        <f t="shared" si="80"/>
        <v>94.886026999038251</v>
      </c>
      <c r="AA170" s="296">
        <f t="shared" si="80"/>
        <v>94.333352451577426</v>
      </c>
      <c r="AB170" s="296">
        <f t="shared" si="80"/>
        <v>94.586114246970354</v>
      </c>
      <c r="AC170" s="296">
        <f t="shared" si="80"/>
        <v>94.849634952942708</v>
      </c>
      <c r="AD170" s="296">
        <f t="shared" si="80"/>
        <v>95.396034540699262</v>
      </c>
      <c r="AE170" s="296">
        <f t="shared" si="80"/>
        <v>95.553412736359306</v>
      </c>
      <c r="AF170" s="296">
        <f t="shared" si="80"/>
        <v>96.91808710398692</v>
      </c>
      <c r="AG170" s="296">
        <f t="shared" si="80"/>
        <v>98.537717490534533</v>
      </c>
      <c r="AH170" s="296">
        <f t="shared" si="80"/>
        <v>98.405949464765683</v>
      </c>
      <c r="AI170" s="296">
        <f t="shared" ref="AI170" si="81">+AI137/AI104*1000</f>
        <v>98.114792977026397</v>
      </c>
      <c r="AJ170" s="341">
        <f t="shared" ref="AJ170:AJ196" si="82">IFERROR((AI170/AH170-1)*100,":")</f>
        <v>-0.29587285049623713</v>
      </c>
      <c r="AK170" s="342">
        <f t="shared" ref="AK170:AK196" si="83">IFERROR(100*((POWER(AI170/Y170,1/(2020-2010)))-1),":")</f>
        <v>0.33607527510792767</v>
      </c>
    </row>
    <row r="171" spans="1:58" ht="18" customHeight="1" thickBot="1">
      <c r="A171" s="340" t="s">
        <v>4</v>
      </c>
      <c r="B171" s="340" t="s">
        <v>31</v>
      </c>
      <c r="C171" s="314">
        <f t="shared" ref="C171:AH171" si="84">+C138/C105*1000</f>
        <v>61.278551366499855</v>
      </c>
      <c r="D171" s="296">
        <f t="shared" si="84"/>
        <v>63.579420642770984</v>
      </c>
      <c r="E171" s="314">
        <f t="shared" si="84"/>
        <v>63.65671228479512</v>
      </c>
      <c r="F171" s="296">
        <f t="shared" si="84"/>
        <v>60.931063456062262</v>
      </c>
      <c r="G171" s="314">
        <f t="shared" si="84"/>
        <v>85.963317702445167</v>
      </c>
      <c r="H171" s="314">
        <f t="shared" si="84"/>
        <v>82.256475141281939</v>
      </c>
      <c r="I171" s="314">
        <f t="shared" si="84"/>
        <v>119.7612303298318</v>
      </c>
      <c r="J171" s="314">
        <f t="shared" si="84"/>
        <v>137.30675911212592</v>
      </c>
      <c r="K171" s="314">
        <f t="shared" si="84"/>
        <v>137.30671324707112</v>
      </c>
      <c r="L171" s="314">
        <f t="shared" si="84"/>
        <v>137.30673714760414</v>
      </c>
      <c r="M171" s="314">
        <f t="shared" si="84"/>
        <v>55.123596011091273</v>
      </c>
      <c r="N171" s="296">
        <f t="shared" si="84"/>
        <v>62.741373030326116</v>
      </c>
      <c r="O171" s="296">
        <f t="shared" si="84"/>
        <v>62.10534161837419</v>
      </c>
      <c r="P171" s="296">
        <f t="shared" si="84"/>
        <v>71.175385216409779</v>
      </c>
      <c r="Q171" s="296">
        <f t="shared" si="84"/>
        <v>81.843115828703787</v>
      </c>
      <c r="R171" s="296">
        <f t="shared" si="84"/>
        <v>71.10435414942198</v>
      </c>
      <c r="S171" s="296">
        <f t="shared" si="84"/>
        <v>71.418370164430783</v>
      </c>
      <c r="T171" s="296">
        <f t="shared" si="84"/>
        <v>120.40587669049533</v>
      </c>
      <c r="U171" s="296">
        <f t="shared" si="84"/>
        <v>71.806773083186258</v>
      </c>
      <c r="V171" s="296">
        <f t="shared" si="84"/>
        <v>74.460391349963842</v>
      </c>
      <c r="W171" s="296">
        <f t="shared" si="84"/>
        <v>77.102445593797157</v>
      </c>
      <c r="X171" s="296">
        <f t="shared" si="84"/>
        <v>71.338434420318876</v>
      </c>
      <c r="Y171" s="296">
        <f t="shared" si="84"/>
        <v>70.379741791520573</v>
      </c>
      <c r="Z171" s="296">
        <f t="shared" si="84"/>
        <v>69.422662939188228</v>
      </c>
      <c r="AA171" s="296">
        <f t="shared" si="84"/>
        <v>68.663632263090989</v>
      </c>
      <c r="AB171" s="296">
        <f t="shared" si="84"/>
        <v>67.061849016512269</v>
      </c>
      <c r="AC171" s="296">
        <f t="shared" si="84"/>
        <v>66.721871638921414</v>
      </c>
      <c r="AD171" s="296">
        <f t="shared" si="84"/>
        <v>67.515671514268504</v>
      </c>
      <c r="AE171" s="296">
        <f t="shared" si="84"/>
        <v>67.741882068520155</v>
      </c>
      <c r="AF171" s="296">
        <f t="shared" si="84"/>
        <v>66.056754240375653</v>
      </c>
      <c r="AG171" s="296">
        <f t="shared" si="84"/>
        <v>67.368269596407032</v>
      </c>
      <c r="AH171" s="296">
        <f t="shared" si="84"/>
        <v>68.468728510667177</v>
      </c>
      <c r="AI171" s="296">
        <f t="shared" ref="AI171" si="85">+AI138/AI105*1000</f>
        <v>68.567394921026974</v>
      </c>
      <c r="AJ171" s="341">
        <f t="shared" si="82"/>
        <v>0.14410434150886609</v>
      </c>
      <c r="AK171" s="342">
        <f t="shared" si="83"/>
        <v>-0.26054333577216759</v>
      </c>
    </row>
    <row r="172" spans="1:58" ht="18" customHeight="1" thickBot="1">
      <c r="A172" s="340" t="s">
        <v>340</v>
      </c>
      <c r="B172" s="340" t="s">
        <v>32</v>
      </c>
      <c r="C172" s="314">
        <f t="shared" ref="C172:AH172" si="86">+C139/C106*1000</f>
        <v>100.79296149673239</v>
      </c>
      <c r="D172" s="314">
        <f t="shared" si="86"/>
        <v>100.79296149673239</v>
      </c>
      <c r="E172" s="314">
        <f t="shared" si="86"/>
        <v>100.79296149673239</v>
      </c>
      <c r="F172" s="314">
        <f t="shared" si="86"/>
        <v>77.127965492392534</v>
      </c>
      <c r="G172" s="314">
        <f t="shared" si="86"/>
        <v>77.150343382305124</v>
      </c>
      <c r="H172" s="314">
        <f t="shared" si="86"/>
        <v>79.115614547711971</v>
      </c>
      <c r="I172" s="314">
        <f t="shared" si="86"/>
        <v>78.357974716154729</v>
      </c>
      <c r="J172" s="314">
        <f t="shared" si="86"/>
        <v>79.348994021862993</v>
      </c>
      <c r="K172" s="314">
        <f t="shared" si="86"/>
        <v>81.141995260598947</v>
      </c>
      <c r="L172" s="314">
        <f t="shared" si="86"/>
        <v>92.565302233029144</v>
      </c>
      <c r="M172" s="296">
        <f t="shared" si="86"/>
        <v>93.780136491963262</v>
      </c>
      <c r="N172" s="296">
        <f t="shared" si="86"/>
        <v>93.923272508194529</v>
      </c>
      <c r="O172" s="296">
        <f t="shared" si="86"/>
        <v>93.532043755762999</v>
      </c>
      <c r="P172" s="296">
        <f t="shared" si="86"/>
        <v>93.018594097035688</v>
      </c>
      <c r="Q172" s="296">
        <f t="shared" si="86"/>
        <v>92.141050516249734</v>
      </c>
      <c r="R172" s="296">
        <f t="shared" si="86"/>
        <v>88.903487034664622</v>
      </c>
      <c r="S172" s="296">
        <f t="shared" si="86"/>
        <v>88.754378798569078</v>
      </c>
      <c r="T172" s="296">
        <f t="shared" si="86"/>
        <v>88.615626767664352</v>
      </c>
      <c r="U172" s="296">
        <f t="shared" si="86"/>
        <v>88.454794707801341</v>
      </c>
      <c r="V172" s="296">
        <f t="shared" si="86"/>
        <v>88.617312456264159</v>
      </c>
      <c r="W172" s="296">
        <f t="shared" si="86"/>
        <v>89.086335530920579</v>
      </c>
      <c r="X172" s="296">
        <f t="shared" si="86"/>
        <v>87.629556826304508</v>
      </c>
      <c r="Y172" s="296">
        <f t="shared" si="86"/>
        <v>87.906559482136899</v>
      </c>
      <c r="Z172" s="296">
        <f t="shared" si="86"/>
        <v>87.769139296415574</v>
      </c>
      <c r="AA172" s="296">
        <f t="shared" si="86"/>
        <v>89.017190201259083</v>
      </c>
      <c r="AB172" s="296">
        <f t="shared" si="86"/>
        <v>90.626991912121127</v>
      </c>
      <c r="AC172" s="296">
        <f t="shared" si="86"/>
        <v>90.638254098879528</v>
      </c>
      <c r="AD172" s="296">
        <f t="shared" si="86"/>
        <v>90.097718004409387</v>
      </c>
      <c r="AE172" s="296">
        <f t="shared" si="86"/>
        <v>91.105320070100134</v>
      </c>
      <c r="AF172" s="296">
        <f t="shared" si="86"/>
        <v>90.989307372460544</v>
      </c>
      <c r="AG172" s="296">
        <f t="shared" si="86"/>
        <v>92.778649261295058</v>
      </c>
      <c r="AH172" s="296">
        <f t="shared" si="86"/>
        <v>92.512348358876494</v>
      </c>
      <c r="AI172" s="296">
        <f t="shared" ref="AI172" si="87">+AI139/AI106*1000</f>
        <v>93.027101950632428</v>
      </c>
      <c r="AJ172" s="341">
        <f t="shared" si="82"/>
        <v>0.55641609027055061</v>
      </c>
      <c r="AK172" s="342">
        <f t="shared" si="83"/>
        <v>0.56777017222857662</v>
      </c>
    </row>
    <row r="173" spans="1:58" ht="18" customHeight="1" thickBot="1">
      <c r="A173" s="340" t="s">
        <v>5</v>
      </c>
      <c r="B173" s="340" t="s">
        <v>33</v>
      </c>
      <c r="C173" s="314">
        <f t="shared" ref="C173:AH173" si="88">+C140/C107*1000</f>
        <v>73.531024232160902</v>
      </c>
      <c r="D173" s="296">
        <f t="shared" si="88"/>
        <v>74.117047272471552</v>
      </c>
      <c r="E173" s="296">
        <f t="shared" si="88"/>
        <v>75.251010347493732</v>
      </c>
      <c r="F173" s="296">
        <f t="shared" si="88"/>
        <v>75.543635321973056</v>
      </c>
      <c r="G173" s="296">
        <f t="shared" si="88"/>
        <v>74.560692875344301</v>
      </c>
      <c r="H173" s="296">
        <f t="shared" si="88"/>
        <v>74.240685948916123</v>
      </c>
      <c r="I173" s="296">
        <f t="shared" si="88"/>
        <v>73.856924286200083</v>
      </c>
      <c r="J173" s="296">
        <f t="shared" si="88"/>
        <v>76.555748003388643</v>
      </c>
      <c r="K173" s="296">
        <f t="shared" si="88"/>
        <v>77.829047743087855</v>
      </c>
      <c r="L173" s="296">
        <f t="shared" si="88"/>
        <v>77.0514184555268</v>
      </c>
      <c r="M173" s="296">
        <f t="shared" si="88"/>
        <v>77.507999049561178</v>
      </c>
      <c r="N173" s="296">
        <f t="shared" si="88"/>
        <v>78.446176527920002</v>
      </c>
      <c r="O173" s="296">
        <f t="shared" si="88"/>
        <v>78.623245238296334</v>
      </c>
      <c r="P173" s="296">
        <f t="shared" si="88"/>
        <v>78.294382076406734</v>
      </c>
      <c r="Q173" s="296">
        <f t="shared" si="88"/>
        <v>79.009290304889845</v>
      </c>
      <c r="R173" s="296">
        <f t="shared" si="88"/>
        <v>81.089809260312123</v>
      </c>
      <c r="S173" s="296">
        <f t="shared" si="88"/>
        <v>81.637436183548601</v>
      </c>
      <c r="T173" s="296">
        <f t="shared" si="88"/>
        <v>84.275132572037833</v>
      </c>
      <c r="U173" s="296">
        <f t="shared" si="88"/>
        <v>82.127602262669811</v>
      </c>
      <c r="V173" s="296">
        <f t="shared" si="88"/>
        <v>82.000879393735616</v>
      </c>
      <c r="W173" s="296">
        <f t="shared" si="88"/>
        <v>82.844203438310046</v>
      </c>
      <c r="X173" s="296">
        <f t="shared" si="88"/>
        <v>82.32169772950212</v>
      </c>
      <c r="Y173" s="296">
        <f t="shared" si="88"/>
        <v>82.408248523200257</v>
      </c>
      <c r="Z173" s="296">
        <f t="shared" si="88"/>
        <v>83.180882091596203</v>
      </c>
      <c r="AA173" s="296">
        <f t="shared" si="88"/>
        <v>84.521886502661332</v>
      </c>
      <c r="AB173" s="296">
        <f t="shared" si="88"/>
        <v>85.401448169511596</v>
      </c>
      <c r="AC173" s="296">
        <f t="shared" si="88"/>
        <v>85.928425850846992</v>
      </c>
      <c r="AD173" s="296">
        <f t="shared" si="88"/>
        <v>87.581475128644939</v>
      </c>
      <c r="AE173" s="296">
        <f t="shared" si="88"/>
        <v>87.417240484381296</v>
      </c>
      <c r="AF173" s="296">
        <f t="shared" si="88"/>
        <v>88.977447265265937</v>
      </c>
      <c r="AG173" s="296">
        <f t="shared" si="88"/>
        <v>92.31159812090938</v>
      </c>
      <c r="AH173" s="296">
        <f t="shared" si="88"/>
        <v>92.991014405484634</v>
      </c>
      <c r="AI173" s="296">
        <f t="shared" ref="AI173" si="89">+AI140/AI107*1000</f>
        <v>90.441025627394424</v>
      </c>
      <c r="AJ173" s="341">
        <f t="shared" si="82"/>
        <v>-2.7421883656103097</v>
      </c>
      <c r="AK173" s="342">
        <f t="shared" si="83"/>
        <v>0.93446362494264967</v>
      </c>
    </row>
    <row r="174" spans="1:58" ht="18" customHeight="1" thickBot="1">
      <c r="A174" s="340" t="s">
        <v>28</v>
      </c>
      <c r="B174" s="340" t="s">
        <v>34</v>
      </c>
      <c r="C174" s="354">
        <f t="shared" ref="C174:AH174" si="90">+C141/C108*1000</f>
        <v>89.927109015637782</v>
      </c>
      <c r="D174" s="296">
        <f t="shared" si="90"/>
        <v>89.927109015637782</v>
      </c>
      <c r="E174" s="296">
        <f t="shared" si="90"/>
        <v>90.369708308846697</v>
      </c>
      <c r="F174" s="296">
        <f t="shared" si="90"/>
        <v>91.258015365340881</v>
      </c>
      <c r="G174" s="296">
        <f t="shared" si="90"/>
        <v>89.947583819218337</v>
      </c>
      <c r="H174" s="296">
        <f t="shared" si="90"/>
        <v>91.530670483080996</v>
      </c>
      <c r="I174" s="296">
        <f t="shared" si="90"/>
        <v>91.908263923268734</v>
      </c>
      <c r="J174" s="296">
        <f t="shared" si="90"/>
        <v>92.387601738353169</v>
      </c>
      <c r="K174" s="296">
        <f t="shared" si="90"/>
        <v>92.686877282215718</v>
      </c>
      <c r="L174" s="296">
        <f t="shared" si="90"/>
        <v>92.026042630507561</v>
      </c>
      <c r="M174" s="296">
        <f t="shared" si="90"/>
        <v>92.078962022084866</v>
      </c>
      <c r="N174" s="296">
        <f t="shared" si="90"/>
        <v>92.530802570128486</v>
      </c>
      <c r="O174" s="296">
        <f t="shared" si="90"/>
        <v>93.04625724336411</v>
      </c>
      <c r="P174" s="296">
        <f t="shared" si="90"/>
        <v>93.432581938173271</v>
      </c>
      <c r="Q174" s="296">
        <f t="shared" si="90"/>
        <v>93.004723560469259</v>
      </c>
      <c r="R174" s="296">
        <f t="shared" si="90"/>
        <v>93.261325811755569</v>
      </c>
      <c r="S174" s="296">
        <f t="shared" si="90"/>
        <v>93.036252216802666</v>
      </c>
      <c r="T174" s="296">
        <f t="shared" si="90"/>
        <v>93.515468715736333</v>
      </c>
      <c r="U174" s="296">
        <f t="shared" si="90"/>
        <v>93.196000535157012</v>
      </c>
      <c r="V174" s="296">
        <f t="shared" si="90"/>
        <v>93.482865384219252</v>
      </c>
      <c r="W174" s="296">
        <f t="shared" si="90"/>
        <v>93.600339926257931</v>
      </c>
      <c r="X174" s="296">
        <f t="shared" si="90"/>
        <v>93.943421747135247</v>
      </c>
      <c r="Y174" s="296">
        <f t="shared" si="90"/>
        <v>93.794450823464899</v>
      </c>
      <c r="Z174" s="296">
        <f t="shared" si="90"/>
        <v>93.37826109154031</v>
      </c>
      <c r="AA174" s="296">
        <f t="shared" si="90"/>
        <v>93.766992930940731</v>
      </c>
      <c r="AB174" s="296">
        <f t="shared" si="90"/>
        <v>93.801555503181717</v>
      </c>
      <c r="AC174" s="296">
        <f t="shared" si="90"/>
        <v>93.921815889029006</v>
      </c>
      <c r="AD174" s="296">
        <f t="shared" si="90"/>
        <v>94.260173264763736</v>
      </c>
      <c r="AE174" s="296">
        <f t="shared" si="90"/>
        <v>94.391220734310764</v>
      </c>
      <c r="AF174" s="296">
        <f t="shared" si="90"/>
        <v>94.78947749836945</v>
      </c>
      <c r="AG174" s="296">
        <f t="shared" si="90"/>
        <v>95.882198658623409</v>
      </c>
      <c r="AH174" s="296">
        <f t="shared" si="90"/>
        <v>95.830062627904482</v>
      </c>
      <c r="AI174" s="296">
        <f t="shared" ref="AI174" si="91">+AI141/AI108*1000</f>
        <v>95.355725764558926</v>
      </c>
      <c r="AJ174" s="341">
        <f t="shared" si="82"/>
        <v>-0.49497709835309989</v>
      </c>
      <c r="AK174" s="342">
        <f t="shared" si="83"/>
        <v>0.16522319951870479</v>
      </c>
    </row>
    <row r="175" spans="1:58" ht="18" customHeight="1" thickBot="1">
      <c r="A175" s="340" t="s">
        <v>6</v>
      </c>
      <c r="B175" s="340" t="s">
        <v>35</v>
      </c>
      <c r="C175" s="314">
        <f t="shared" ref="C175:AH175" si="92">+C142/C109*1000</f>
        <v>61.785045162313999</v>
      </c>
      <c r="D175" s="314">
        <f t="shared" si="92"/>
        <v>61.785045162313999</v>
      </c>
      <c r="E175" s="314">
        <f t="shared" si="92"/>
        <v>61.785045162313999</v>
      </c>
      <c r="F175" s="314">
        <f t="shared" si="92"/>
        <v>66.154975942759648</v>
      </c>
      <c r="G175" s="314">
        <f t="shared" si="92"/>
        <v>65.73429576924741</v>
      </c>
      <c r="H175" s="314">
        <f t="shared" si="92"/>
        <v>61.553251007795922</v>
      </c>
      <c r="I175" s="314">
        <f t="shared" si="92"/>
        <v>68.953235312071513</v>
      </c>
      <c r="J175" s="314">
        <f t="shared" si="92"/>
        <v>69.956047963044966</v>
      </c>
      <c r="K175" s="314">
        <f t="shared" si="92"/>
        <v>68.638636023170633</v>
      </c>
      <c r="L175" s="314">
        <f t="shared" si="92"/>
        <v>70.660964472697373</v>
      </c>
      <c r="M175" s="296">
        <f t="shared" si="92"/>
        <v>72.309552599758163</v>
      </c>
      <c r="N175" s="296">
        <f t="shared" si="92"/>
        <v>74.766355140186917</v>
      </c>
      <c r="O175" s="296">
        <f t="shared" si="92"/>
        <v>74.182121275265686</v>
      </c>
      <c r="P175" s="296">
        <f t="shared" si="92"/>
        <v>72.434607645875261</v>
      </c>
      <c r="Q175" s="296">
        <f t="shared" si="92"/>
        <v>76.32571996027805</v>
      </c>
      <c r="R175" s="296">
        <f t="shared" si="92"/>
        <v>77.801847461783709</v>
      </c>
      <c r="S175" s="296">
        <f t="shared" si="92"/>
        <v>78.53672733785568</v>
      </c>
      <c r="T175" s="296">
        <f t="shared" si="92"/>
        <v>79.355082504093716</v>
      </c>
      <c r="U175" s="296">
        <f t="shared" si="92"/>
        <v>79.942739626597842</v>
      </c>
      <c r="V175" s="296">
        <f t="shared" si="92"/>
        <v>77.377892030848329</v>
      </c>
      <c r="W175" s="296">
        <f t="shared" si="92"/>
        <v>75.513147675579717</v>
      </c>
      <c r="X175" s="296">
        <f t="shared" si="92"/>
        <v>76.817804500482367</v>
      </c>
      <c r="Y175" s="296">
        <f t="shared" si="92"/>
        <v>77.55588794114081</v>
      </c>
      <c r="Z175" s="296">
        <f t="shared" si="92"/>
        <v>79.316911872423248</v>
      </c>
      <c r="AA175" s="296">
        <f t="shared" si="92"/>
        <v>78.581468677582336</v>
      </c>
      <c r="AB175" s="296">
        <f t="shared" si="92"/>
        <v>79.901288730463392</v>
      </c>
      <c r="AC175" s="296">
        <f t="shared" si="92"/>
        <v>82.089152887033762</v>
      </c>
      <c r="AD175" s="296">
        <f t="shared" si="92"/>
        <v>80.882637090852896</v>
      </c>
      <c r="AE175" s="296">
        <f t="shared" si="92"/>
        <v>80.760006692818209</v>
      </c>
      <c r="AF175" s="296">
        <f t="shared" si="92"/>
        <v>81.080597228687026</v>
      </c>
      <c r="AG175" s="296">
        <f t="shared" si="92"/>
        <v>80.526215274512367</v>
      </c>
      <c r="AH175" s="296">
        <f t="shared" si="92"/>
        <v>80.466691079927344</v>
      </c>
      <c r="AI175" s="296">
        <f t="shared" ref="AI175" si="93">+AI142/AI109*1000</f>
        <v>81.629696862568494</v>
      </c>
      <c r="AJ175" s="341">
        <f t="shared" si="82"/>
        <v>1.4453257205343961</v>
      </c>
      <c r="AK175" s="342">
        <f t="shared" si="83"/>
        <v>0.51325583522554563</v>
      </c>
    </row>
    <row r="176" spans="1:58" ht="18" customHeight="1" thickBot="1">
      <c r="A176" s="340" t="s">
        <v>7</v>
      </c>
      <c r="B176" s="340" t="s">
        <v>36</v>
      </c>
      <c r="C176" s="314">
        <f t="shared" ref="C176:AH176" si="94">+C143/C110*1000</f>
        <v>65.928514292931411</v>
      </c>
      <c r="D176" s="296">
        <f t="shared" si="94"/>
        <v>66.803050027896589</v>
      </c>
      <c r="E176" s="296">
        <f t="shared" si="94"/>
        <v>68.243152071245447</v>
      </c>
      <c r="F176" s="296">
        <f t="shared" si="94"/>
        <v>69.050876164419265</v>
      </c>
      <c r="G176" s="296">
        <f t="shared" si="94"/>
        <v>69.602410809759903</v>
      </c>
      <c r="H176" s="296">
        <f t="shared" si="94"/>
        <v>70.343725019984007</v>
      </c>
      <c r="I176" s="296">
        <f t="shared" si="94"/>
        <v>71.99480625982369</v>
      </c>
      <c r="J176" s="296">
        <f t="shared" si="94"/>
        <v>71.81815212776381</v>
      </c>
      <c r="K176" s="296">
        <f t="shared" si="94"/>
        <v>71.23271515759059</v>
      </c>
      <c r="L176" s="296">
        <f t="shared" si="94"/>
        <v>71.596513361624034</v>
      </c>
      <c r="M176" s="296">
        <f t="shared" si="94"/>
        <v>73.119644557283394</v>
      </c>
      <c r="N176" s="296">
        <f t="shared" si="94"/>
        <v>73.675801892589405</v>
      </c>
      <c r="O176" s="296">
        <f t="shared" si="94"/>
        <v>73.870397169963013</v>
      </c>
      <c r="P176" s="296">
        <f t="shared" si="94"/>
        <v>75.565532723191168</v>
      </c>
      <c r="Q176" s="296">
        <f t="shared" si="94"/>
        <v>74.72840996378801</v>
      </c>
      <c r="R176" s="296">
        <f t="shared" si="94"/>
        <v>77.518794152090962</v>
      </c>
      <c r="S176" s="296">
        <f t="shared" si="94"/>
        <v>78.630549285176826</v>
      </c>
      <c r="T176" s="296">
        <f t="shared" si="94"/>
        <v>78.508604206500962</v>
      </c>
      <c r="U176" s="296">
        <f t="shared" si="94"/>
        <v>78.540835803292936</v>
      </c>
      <c r="V176" s="296">
        <f t="shared" si="94"/>
        <v>80.858569793908558</v>
      </c>
      <c r="W176" s="296">
        <f t="shared" si="94"/>
        <v>80.588768831833548</v>
      </c>
      <c r="X176" s="296">
        <f t="shared" si="94"/>
        <v>80.450669705095677</v>
      </c>
      <c r="Y176" s="296">
        <f t="shared" si="94"/>
        <v>81.24793927852879</v>
      </c>
      <c r="Z176" s="296">
        <f t="shared" si="94"/>
        <v>82.41610645801191</v>
      </c>
      <c r="AA176" s="296">
        <f t="shared" si="94"/>
        <v>83.520932815832623</v>
      </c>
      <c r="AB176" s="296">
        <f t="shared" si="94"/>
        <v>85.678593680738729</v>
      </c>
      <c r="AC176" s="296">
        <f t="shared" si="94"/>
        <v>85.238665247529823</v>
      </c>
      <c r="AD176" s="296">
        <f t="shared" si="94"/>
        <v>87.678720988110612</v>
      </c>
      <c r="AE176" s="296">
        <f t="shared" si="94"/>
        <v>87.988766033498791</v>
      </c>
      <c r="AF176" s="296">
        <f t="shared" si="94"/>
        <v>88.039199238692461</v>
      </c>
      <c r="AG176" s="296">
        <f t="shared" si="94"/>
        <v>90.270277891353089</v>
      </c>
      <c r="AH176" s="296">
        <f t="shared" si="94"/>
        <v>90.826307188213974</v>
      </c>
      <c r="AI176" s="296">
        <f t="shared" ref="AI176" si="95">+AI143/AI110*1000</f>
        <v>91.482215993640608</v>
      </c>
      <c r="AJ176" s="341">
        <f t="shared" si="82"/>
        <v>0.72215729751892166</v>
      </c>
      <c r="AK176" s="342">
        <f t="shared" si="83"/>
        <v>1.1934568811408974</v>
      </c>
    </row>
    <row r="177" spans="1:37" ht="18" customHeight="1" thickBot="1">
      <c r="A177" s="340" t="s">
        <v>8</v>
      </c>
      <c r="B177" s="340" t="s">
        <v>37</v>
      </c>
      <c r="C177" s="314">
        <f t="shared" ref="C177:AH177" si="96">+C144/C111*1000</f>
        <v>64.924967641328976</v>
      </c>
      <c r="D177" s="296">
        <f t="shared" si="96"/>
        <v>64.616580683052149</v>
      </c>
      <c r="E177" s="296">
        <f t="shared" si="96"/>
        <v>63.709029780257737</v>
      </c>
      <c r="F177" s="296">
        <f t="shared" si="96"/>
        <v>63.109733852380572</v>
      </c>
      <c r="G177" s="296">
        <f t="shared" si="96"/>
        <v>62.812220296909651</v>
      </c>
      <c r="H177" s="296">
        <f t="shared" si="96"/>
        <v>62.798162306111834</v>
      </c>
      <c r="I177" s="296">
        <f t="shared" si="96"/>
        <v>62.897392134841397</v>
      </c>
      <c r="J177" s="296">
        <f t="shared" si="96"/>
        <v>64.500606055103361</v>
      </c>
      <c r="K177" s="296">
        <f t="shared" si="96"/>
        <v>63.652712514112572</v>
      </c>
      <c r="L177" s="296">
        <f t="shared" si="96"/>
        <v>63.267276446014407</v>
      </c>
      <c r="M177" s="296">
        <f t="shared" si="96"/>
        <v>63.621716980792428</v>
      </c>
      <c r="N177" s="296">
        <f t="shared" si="96"/>
        <v>61.427171283932623</v>
      </c>
      <c r="O177" s="296">
        <f t="shared" si="96"/>
        <v>62.689144404023693</v>
      </c>
      <c r="P177" s="296">
        <f t="shared" si="96"/>
        <v>61.024179478044815</v>
      </c>
      <c r="Q177" s="296">
        <f t="shared" si="96"/>
        <v>62.604784110377174</v>
      </c>
      <c r="R177" s="296">
        <f t="shared" si="96"/>
        <v>61.961488405673187</v>
      </c>
      <c r="S177" s="296">
        <f t="shared" si="96"/>
        <v>61.708296276197515</v>
      </c>
      <c r="T177" s="296">
        <f t="shared" si="96"/>
        <v>62.517671613861737</v>
      </c>
      <c r="U177" s="296">
        <f t="shared" si="96"/>
        <v>62.207983610498481</v>
      </c>
      <c r="V177" s="296">
        <f t="shared" si="96"/>
        <v>62.598834998098361</v>
      </c>
      <c r="W177" s="296">
        <f t="shared" si="96"/>
        <v>62.061712878651861</v>
      </c>
      <c r="X177" s="296">
        <f t="shared" si="96"/>
        <v>62.930666817394702</v>
      </c>
      <c r="Y177" s="296">
        <f t="shared" si="96"/>
        <v>64.138975669790781</v>
      </c>
      <c r="Z177" s="296">
        <f t="shared" si="96"/>
        <v>64.680449119808401</v>
      </c>
      <c r="AA177" s="296">
        <f t="shared" si="96"/>
        <v>60.282038449082926</v>
      </c>
      <c r="AB177" s="296">
        <f t="shared" si="96"/>
        <v>59.782948059895347</v>
      </c>
      <c r="AC177" s="296">
        <f t="shared" si="96"/>
        <v>67.018818091779465</v>
      </c>
      <c r="AD177" s="296">
        <f t="shared" si="96"/>
        <v>59.787876270388537</v>
      </c>
      <c r="AE177" s="296">
        <f t="shared" si="96"/>
        <v>62.132859396301292</v>
      </c>
      <c r="AF177" s="296">
        <f t="shared" si="96"/>
        <v>67.724169357563184</v>
      </c>
      <c r="AG177" s="296">
        <f t="shared" si="96"/>
        <v>61.392390652630951</v>
      </c>
      <c r="AH177" s="296">
        <f t="shared" si="96"/>
        <v>58.761703289885816</v>
      </c>
      <c r="AI177" s="296">
        <f t="shared" ref="AI177" si="97">+AI144/AI111*1000</f>
        <v>66.29129570113534</v>
      </c>
      <c r="AJ177" s="341">
        <f t="shared" si="82"/>
        <v>12.813774941315458</v>
      </c>
      <c r="AK177" s="342">
        <f t="shared" si="83"/>
        <v>0.33060909130093741</v>
      </c>
    </row>
    <row r="178" spans="1:37" ht="18" customHeight="1" thickBot="1">
      <c r="A178" s="340" t="s">
        <v>9</v>
      </c>
      <c r="B178" s="340" t="s">
        <v>38</v>
      </c>
      <c r="C178" s="314">
        <f t="shared" ref="C178:AH178" si="98">+C145/C112*1000</f>
        <v>75.63472725333115</v>
      </c>
      <c r="D178" s="296">
        <f t="shared" si="98"/>
        <v>75.926183182107323</v>
      </c>
      <c r="E178" s="296">
        <f t="shared" si="98"/>
        <v>76.794936668192747</v>
      </c>
      <c r="F178" s="296">
        <f t="shared" si="98"/>
        <v>77.629801369459372</v>
      </c>
      <c r="G178" s="296">
        <f t="shared" si="98"/>
        <v>77.510207347520335</v>
      </c>
      <c r="H178" s="296">
        <f t="shared" si="98"/>
        <v>78.971104713821347</v>
      </c>
      <c r="I178" s="296">
        <f t="shared" si="98"/>
        <v>79.928834343124066</v>
      </c>
      <c r="J178" s="296">
        <f t="shared" si="98"/>
        <v>80.620780750451431</v>
      </c>
      <c r="K178" s="296">
        <f t="shared" si="98"/>
        <v>79.784702592401047</v>
      </c>
      <c r="L178" s="296">
        <f t="shared" si="98"/>
        <v>81.084460433106855</v>
      </c>
      <c r="M178" s="296">
        <f t="shared" si="98"/>
        <v>82.037075116405504</v>
      </c>
      <c r="N178" s="296">
        <f t="shared" si="98"/>
        <v>82.525872837725672</v>
      </c>
      <c r="O178" s="296">
        <f t="shared" si="98"/>
        <v>82.923458966916712</v>
      </c>
      <c r="P178" s="296">
        <f t="shared" si="98"/>
        <v>83.538544948808408</v>
      </c>
      <c r="Q178" s="296">
        <f t="shared" si="98"/>
        <v>81.304328520107489</v>
      </c>
      <c r="R178" s="296">
        <f t="shared" si="98"/>
        <v>81.850416119367821</v>
      </c>
      <c r="S178" s="296">
        <f t="shared" si="98"/>
        <v>82.369897677952238</v>
      </c>
      <c r="T178" s="296">
        <f t="shared" si="98"/>
        <v>82.900964941162059</v>
      </c>
      <c r="U178" s="296">
        <f t="shared" si="98"/>
        <v>84.355754700216977</v>
      </c>
      <c r="V178" s="296">
        <f t="shared" si="98"/>
        <v>82.022468269159589</v>
      </c>
      <c r="W178" s="296">
        <f t="shared" si="98"/>
        <v>82.476518482866084</v>
      </c>
      <c r="X178" s="296">
        <f t="shared" si="98"/>
        <v>83.111421792591671</v>
      </c>
      <c r="Y178" s="296">
        <f t="shared" si="98"/>
        <v>83.335897771247019</v>
      </c>
      <c r="Z178" s="296">
        <f t="shared" si="98"/>
        <v>82.842751072166578</v>
      </c>
      <c r="AA178" s="296">
        <f t="shared" si="98"/>
        <v>83.2548937449248</v>
      </c>
      <c r="AB178" s="296">
        <f t="shared" si="98"/>
        <v>83.996869070126039</v>
      </c>
      <c r="AC178" s="296">
        <f t="shared" si="98"/>
        <v>85.182704921522969</v>
      </c>
      <c r="AD178" s="296">
        <f t="shared" si="98"/>
        <v>85.850869814246309</v>
      </c>
      <c r="AE178" s="296">
        <f t="shared" si="98"/>
        <v>86.642748406936789</v>
      </c>
      <c r="AF178" s="296">
        <f t="shared" si="98"/>
        <v>87.598294600594059</v>
      </c>
      <c r="AG178" s="296">
        <f t="shared" si="98"/>
        <v>89.139984425449285</v>
      </c>
      <c r="AH178" s="296">
        <f t="shared" si="98"/>
        <v>88.744500859937972</v>
      </c>
      <c r="AI178" s="296">
        <f t="shared" ref="AI178" si="99">+AI145/AI112*1000</f>
        <v>89.413990826700186</v>
      </c>
      <c r="AJ178" s="341">
        <f t="shared" si="82"/>
        <v>0.75440163646742775</v>
      </c>
      <c r="AK178" s="342">
        <f t="shared" si="83"/>
        <v>0.70646139659784613</v>
      </c>
    </row>
    <row r="179" spans="1:37" ht="18" customHeight="1" thickBot="1">
      <c r="A179" s="340" t="s">
        <v>10</v>
      </c>
      <c r="B179" s="340" t="s">
        <v>39</v>
      </c>
      <c r="C179" s="314">
        <f t="shared" ref="C179:AH179" si="100">+C146/C113*1000</f>
        <v>83.587897335761625</v>
      </c>
      <c r="D179" s="296">
        <f t="shared" si="100"/>
        <v>84.715544964486497</v>
      </c>
      <c r="E179" s="296">
        <f t="shared" si="100"/>
        <v>84.734510319032879</v>
      </c>
      <c r="F179" s="296">
        <f t="shared" si="100"/>
        <v>84.406357637880234</v>
      </c>
      <c r="G179" s="296">
        <f t="shared" si="100"/>
        <v>85.755261597298713</v>
      </c>
      <c r="H179" s="296">
        <f t="shared" si="100"/>
        <v>86.243890665540334</v>
      </c>
      <c r="I179" s="296">
        <f t="shared" si="100"/>
        <v>86.473780101394169</v>
      </c>
      <c r="J179" s="296">
        <f t="shared" si="100"/>
        <v>86.806261435251074</v>
      </c>
      <c r="K179" s="296">
        <f t="shared" si="100"/>
        <v>87.048168962129566</v>
      </c>
      <c r="L179" s="296">
        <f t="shared" si="100"/>
        <v>86.425299804416284</v>
      </c>
      <c r="M179" s="296">
        <f t="shared" si="100"/>
        <v>85.953546460770141</v>
      </c>
      <c r="N179" s="296">
        <f t="shared" si="100"/>
        <v>87.455543740426421</v>
      </c>
      <c r="O179" s="296">
        <f t="shared" si="100"/>
        <v>88.148275659034397</v>
      </c>
      <c r="P179" s="296">
        <f t="shared" si="100"/>
        <v>88.14178430327253</v>
      </c>
      <c r="Q179" s="296">
        <f t="shared" si="100"/>
        <v>88.286698590335178</v>
      </c>
      <c r="R179" s="296">
        <f t="shared" si="100"/>
        <v>88.560296496355718</v>
      </c>
      <c r="S179" s="296">
        <f t="shared" si="100"/>
        <v>88.791147215101319</v>
      </c>
      <c r="T179" s="296">
        <f t="shared" si="100"/>
        <v>88.659432413913976</v>
      </c>
      <c r="U179" s="296">
        <f t="shared" si="100"/>
        <v>88.464950404870478</v>
      </c>
      <c r="V179" s="296">
        <f t="shared" si="100"/>
        <v>89.312290903601564</v>
      </c>
      <c r="W179" s="296">
        <f t="shared" si="100"/>
        <v>89.512666186666564</v>
      </c>
      <c r="X179" s="296">
        <f t="shared" si="100"/>
        <v>89.42880943568008</v>
      </c>
      <c r="Y179" s="296">
        <f t="shared" si="100"/>
        <v>90.063431432822412</v>
      </c>
      <c r="Z179" s="296">
        <f t="shared" si="100"/>
        <v>90.6223962866016</v>
      </c>
      <c r="AA179" s="296">
        <f t="shared" si="100"/>
        <v>91.208266815109553</v>
      </c>
      <c r="AB179" s="296">
        <f t="shared" si="100"/>
        <v>91.425211541826911</v>
      </c>
      <c r="AC179" s="296">
        <f t="shared" si="100"/>
        <v>92.642075871769563</v>
      </c>
      <c r="AD179" s="296">
        <f t="shared" si="100"/>
        <v>93.027776946971287</v>
      </c>
      <c r="AE179" s="296">
        <f t="shared" si="100"/>
        <v>92.864771766092119</v>
      </c>
      <c r="AF179" s="296">
        <f t="shared" si="100"/>
        <v>93.477656870916846</v>
      </c>
      <c r="AG179" s="296">
        <f t="shared" si="100"/>
        <v>94.504663170612545</v>
      </c>
      <c r="AH179" s="296">
        <f t="shared" si="100"/>
        <v>94.533208423198289</v>
      </c>
      <c r="AI179" s="296">
        <f t="shared" ref="AI179" si="101">+AI146/AI113*1000</f>
        <v>93.678346028291628</v>
      </c>
      <c r="AJ179" s="341">
        <f t="shared" si="82"/>
        <v>-0.90429850966200487</v>
      </c>
      <c r="AK179" s="342">
        <f t="shared" si="83"/>
        <v>0.39430381812348703</v>
      </c>
    </row>
    <row r="180" spans="1:37" ht="18" customHeight="1" thickBot="1">
      <c r="A180" s="340" t="s">
        <v>11</v>
      </c>
      <c r="B180" s="340" t="s">
        <v>40</v>
      </c>
      <c r="C180" s="314">
        <f t="shared" ref="C180:AH180" si="102">+C147/C114*1000</f>
        <v>60.094672143395606</v>
      </c>
      <c r="D180" s="314">
        <f t="shared" si="102"/>
        <v>60.094672143395606</v>
      </c>
      <c r="E180" s="314">
        <f t="shared" si="102"/>
        <v>60.094672143395606</v>
      </c>
      <c r="F180" s="314">
        <f t="shared" si="102"/>
        <v>59.281204583482406</v>
      </c>
      <c r="G180" s="314">
        <f t="shared" si="102"/>
        <v>57.636635376629648</v>
      </c>
      <c r="H180" s="314">
        <f t="shared" si="102"/>
        <v>57.629378965700937</v>
      </c>
      <c r="I180" s="314">
        <f t="shared" si="102"/>
        <v>56.006016177934711</v>
      </c>
      <c r="J180" s="314">
        <f t="shared" si="102"/>
        <v>58.441060359584043</v>
      </c>
      <c r="K180" s="314">
        <f t="shared" si="102"/>
        <v>59.252741753467156</v>
      </c>
      <c r="L180" s="314">
        <f t="shared" si="102"/>
        <v>58.754664534493429</v>
      </c>
      <c r="M180" s="296">
        <f t="shared" si="102"/>
        <v>58.342453396097682</v>
      </c>
      <c r="N180" s="296">
        <f t="shared" si="102"/>
        <v>57.68870073149165</v>
      </c>
      <c r="O180" s="296">
        <f t="shared" si="102"/>
        <v>57.720616389983228</v>
      </c>
      <c r="P180" s="296">
        <f t="shared" si="102"/>
        <v>58.499628060415922</v>
      </c>
      <c r="Q180" s="296">
        <f t="shared" si="102"/>
        <v>58.109096431525991</v>
      </c>
      <c r="R180" s="296">
        <f t="shared" si="102"/>
        <v>58.612481606509135</v>
      </c>
      <c r="S180" s="296">
        <f t="shared" si="102"/>
        <v>59.902088173143802</v>
      </c>
      <c r="T180" s="296">
        <f t="shared" si="102"/>
        <v>58.978750108687841</v>
      </c>
      <c r="U180" s="296">
        <f t="shared" si="102"/>
        <v>59.342775749307869</v>
      </c>
      <c r="V180" s="296">
        <f t="shared" si="102"/>
        <v>56.49989075813852</v>
      </c>
      <c r="W180" s="296">
        <f t="shared" si="102"/>
        <v>68.371317398554751</v>
      </c>
      <c r="X180" s="296">
        <f t="shared" si="102"/>
        <v>72.160883280757105</v>
      </c>
      <c r="Y180" s="296">
        <f t="shared" si="102"/>
        <v>75.23306216970488</v>
      </c>
      <c r="Z180" s="296">
        <f t="shared" si="102"/>
        <v>72.318526543878662</v>
      </c>
      <c r="AA180" s="296">
        <f t="shared" si="102"/>
        <v>70.291290630273693</v>
      </c>
      <c r="AB180" s="296">
        <f t="shared" si="102"/>
        <v>67.066638097278783</v>
      </c>
      <c r="AC180" s="296">
        <f t="shared" si="102"/>
        <v>70.48820625342843</v>
      </c>
      <c r="AD180" s="296">
        <f t="shared" si="102"/>
        <v>71.311698936460331</v>
      </c>
      <c r="AE180" s="296">
        <f t="shared" si="102"/>
        <v>72.422154160285857</v>
      </c>
      <c r="AF180" s="296">
        <f t="shared" si="102"/>
        <v>75.274177467597227</v>
      </c>
      <c r="AG180" s="296">
        <f t="shared" si="102"/>
        <v>73.690539818279007</v>
      </c>
      <c r="AH180" s="296">
        <f t="shared" si="102"/>
        <v>71.995298266235665</v>
      </c>
      <c r="AI180" s="296">
        <f t="shared" ref="AI180" si="103">+AI147/AI114*1000</f>
        <v>68.214480920928324</v>
      </c>
      <c r="AJ180" s="341">
        <f t="shared" si="82"/>
        <v>-5.2514781330942339</v>
      </c>
      <c r="AK180" s="342">
        <f t="shared" si="83"/>
        <v>-0.97455927356812078</v>
      </c>
    </row>
    <row r="181" spans="1:37" ht="18" customHeight="1" thickBot="1">
      <c r="A181" s="340" t="s">
        <v>12</v>
      </c>
      <c r="B181" s="340" t="s">
        <v>41</v>
      </c>
      <c r="C181" s="314">
        <f t="shared" ref="C181:AH181" si="104">+C148/C115*1000</f>
        <v>109.86325710499335</v>
      </c>
      <c r="D181" s="296">
        <f t="shared" si="104"/>
        <v>109.34144096398984</v>
      </c>
      <c r="E181" s="296">
        <f t="shared" si="104"/>
        <v>108.34516176398611</v>
      </c>
      <c r="F181" s="296">
        <f t="shared" si="104"/>
        <v>111.95352758380687</v>
      </c>
      <c r="G181" s="296">
        <f t="shared" si="104"/>
        <v>111.03419517638198</v>
      </c>
      <c r="H181" s="296">
        <f t="shared" si="104"/>
        <v>112.20545817061974</v>
      </c>
      <c r="I181" s="296">
        <f t="shared" si="104"/>
        <v>118.07671344356504</v>
      </c>
      <c r="J181" s="296">
        <f t="shared" si="104"/>
        <v>114.7523463139687</v>
      </c>
      <c r="K181" s="296">
        <f t="shared" si="104"/>
        <v>112.33935922677644</v>
      </c>
      <c r="L181" s="296">
        <f t="shared" si="104"/>
        <v>113.27740147783251</v>
      </c>
      <c r="M181" s="296">
        <f t="shared" si="104"/>
        <v>115.20091761367814</v>
      </c>
      <c r="N181" s="296">
        <f t="shared" si="104"/>
        <v>114.77420203404058</v>
      </c>
      <c r="O181" s="296">
        <f t="shared" si="104"/>
        <v>115.69432413091786</v>
      </c>
      <c r="P181" s="296">
        <f t="shared" si="104"/>
        <v>117.03600036829022</v>
      </c>
      <c r="Q181" s="296">
        <f t="shared" si="104"/>
        <v>117.04757613772226</v>
      </c>
      <c r="R181" s="296">
        <f t="shared" si="104"/>
        <v>116.42675308065033</v>
      </c>
      <c r="S181" s="296">
        <f t="shared" si="104"/>
        <v>116.29737197505831</v>
      </c>
      <c r="T181" s="296">
        <f t="shared" si="104"/>
        <v>117.92630121046426</v>
      </c>
      <c r="U181" s="296">
        <f t="shared" si="104"/>
        <v>117.94665407401804</v>
      </c>
      <c r="V181" s="296">
        <f t="shared" si="104"/>
        <v>119.76212650197371</v>
      </c>
      <c r="W181" s="296">
        <f t="shared" si="104"/>
        <v>126.42259351123342</v>
      </c>
      <c r="X181" s="296">
        <f t="shared" si="104"/>
        <v>127.07141258766116</v>
      </c>
      <c r="Y181" s="296">
        <f t="shared" si="104"/>
        <v>127.81835365887248</v>
      </c>
      <c r="Z181" s="296">
        <f t="shared" si="104"/>
        <v>124.0120350708536</v>
      </c>
      <c r="AA181" s="296">
        <f t="shared" si="104"/>
        <v>121.36608292569002</v>
      </c>
      <c r="AB181" s="296">
        <f t="shared" si="104"/>
        <v>131.2334644763846</v>
      </c>
      <c r="AC181" s="296">
        <f t="shared" si="104"/>
        <v>130.10449283206447</v>
      </c>
      <c r="AD181" s="296">
        <f t="shared" si="104"/>
        <v>128.63990736361865</v>
      </c>
      <c r="AE181" s="296">
        <f t="shared" si="104"/>
        <v>130.31925149249281</v>
      </c>
      <c r="AF181" s="296">
        <f t="shared" si="104"/>
        <v>125.78697921945403</v>
      </c>
      <c r="AG181" s="296">
        <f t="shared" si="104"/>
        <v>119.52675694179307</v>
      </c>
      <c r="AH181" s="296">
        <f t="shared" si="104"/>
        <v>121.77399960548964</v>
      </c>
      <c r="AI181" s="296">
        <f t="shared" ref="AI181" si="105">+AI148/AI115*1000</f>
        <v>119.46077441649463</v>
      </c>
      <c r="AJ181" s="341">
        <f t="shared" si="82"/>
        <v>-1.8996051673502934</v>
      </c>
      <c r="AK181" s="342">
        <f t="shared" si="83"/>
        <v>-0.67393951309655531</v>
      </c>
    </row>
    <row r="182" spans="1:37" ht="18" customHeight="1" thickBot="1">
      <c r="A182" s="340" t="s">
        <v>13</v>
      </c>
      <c r="B182" s="340" t="s">
        <v>42</v>
      </c>
      <c r="C182" s="314">
        <f t="shared" ref="C182:AH182" si="106">+C149/C116*1000</f>
        <v>72.977409174565537</v>
      </c>
      <c r="D182" s="314">
        <f t="shared" si="106"/>
        <v>73.437461738516959</v>
      </c>
      <c r="E182" s="314">
        <f t="shared" si="106"/>
        <v>76.665529269428646</v>
      </c>
      <c r="F182" s="314">
        <f t="shared" si="106"/>
        <v>77.074459504400082</v>
      </c>
      <c r="G182" s="314">
        <f t="shared" si="106"/>
        <v>77.618514512666422</v>
      </c>
      <c r="H182" s="314">
        <f t="shared" si="106"/>
        <v>78.4189632604606</v>
      </c>
      <c r="I182" s="314">
        <f t="shared" si="106"/>
        <v>78.870867550562579</v>
      </c>
      <c r="J182" s="314">
        <f t="shared" si="106"/>
        <v>80.066145207452038</v>
      </c>
      <c r="K182" s="314">
        <f t="shared" si="106"/>
        <v>80.498998417954041</v>
      </c>
      <c r="L182" s="314">
        <f t="shared" si="106"/>
        <v>80.925366459908588</v>
      </c>
      <c r="M182" s="314">
        <f t="shared" si="106"/>
        <v>78.48814685450499</v>
      </c>
      <c r="N182" s="314">
        <f t="shared" si="106"/>
        <v>79.365730596561249</v>
      </c>
      <c r="O182" s="314">
        <f t="shared" si="106"/>
        <v>81.000291140774607</v>
      </c>
      <c r="P182" s="296">
        <f t="shared" si="106"/>
        <v>81.205143540669866</v>
      </c>
      <c r="Q182" s="296">
        <f t="shared" si="106"/>
        <v>81.418669812711997</v>
      </c>
      <c r="R182" s="296">
        <f t="shared" si="106"/>
        <v>81.278335191378673</v>
      </c>
      <c r="S182" s="296">
        <f t="shared" si="106"/>
        <v>81.085254559211833</v>
      </c>
      <c r="T182" s="296">
        <f t="shared" si="106"/>
        <v>80.995875073659391</v>
      </c>
      <c r="U182" s="296">
        <f t="shared" si="106"/>
        <v>81.598323359898515</v>
      </c>
      <c r="V182" s="296">
        <f t="shared" si="106"/>
        <v>80.44646548160398</v>
      </c>
      <c r="W182" s="296">
        <f t="shared" si="106"/>
        <v>77.732065498733093</v>
      </c>
      <c r="X182" s="296">
        <f t="shared" si="106"/>
        <v>77.685066625392224</v>
      </c>
      <c r="Y182" s="296">
        <f t="shared" si="106"/>
        <v>79.436022669677001</v>
      </c>
      <c r="Z182" s="296">
        <f t="shared" si="106"/>
        <v>79.967795997502549</v>
      </c>
      <c r="AA182" s="296">
        <f t="shared" si="106"/>
        <v>75.555713246642668</v>
      </c>
      <c r="AB182" s="296">
        <f t="shared" si="106"/>
        <v>75.240791245210062</v>
      </c>
      <c r="AC182" s="296">
        <f t="shared" si="106"/>
        <v>75.877572194362799</v>
      </c>
      <c r="AD182" s="296">
        <f t="shared" si="106"/>
        <v>75.868675433249152</v>
      </c>
      <c r="AE182" s="296">
        <f t="shared" si="106"/>
        <v>74.612212841154516</v>
      </c>
      <c r="AF182" s="296">
        <f t="shared" si="106"/>
        <v>74.35422455490378</v>
      </c>
      <c r="AG182" s="296">
        <f t="shared" si="106"/>
        <v>74.704649893480294</v>
      </c>
      <c r="AH182" s="296">
        <f t="shared" si="106"/>
        <v>74.162679425837325</v>
      </c>
      <c r="AI182" s="296">
        <f t="shared" ref="AI182" si="107">+AI149/AI116*1000</f>
        <v>72.867544763040442</v>
      </c>
      <c r="AJ182" s="341">
        <f t="shared" si="82"/>
        <v>-1.7463428679003079</v>
      </c>
      <c r="AK182" s="342">
        <f t="shared" si="83"/>
        <v>-0.85937224054367656</v>
      </c>
    </row>
    <row r="183" spans="1:37" ht="18" customHeight="1" thickBot="1">
      <c r="A183" s="340" t="s">
        <v>14</v>
      </c>
      <c r="B183" s="340" t="s">
        <v>43</v>
      </c>
      <c r="C183" s="314">
        <f t="shared" ref="C183:AH183" si="108">+C150/C117*1000</f>
        <v>82.544694107866476</v>
      </c>
      <c r="D183" s="314">
        <f t="shared" si="108"/>
        <v>82.544694107866476</v>
      </c>
      <c r="E183" s="314">
        <f t="shared" si="108"/>
        <v>82.544694107866476</v>
      </c>
      <c r="F183" s="314">
        <f t="shared" si="108"/>
        <v>81.134913148513149</v>
      </c>
      <c r="G183" s="314">
        <f t="shared" si="108"/>
        <v>82.960180867481697</v>
      </c>
      <c r="H183" s="314">
        <f t="shared" si="108"/>
        <v>80.959153808681805</v>
      </c>
      <c r="I183" s="314">
        <f t="shared" si="108"/>
        <v>80.068227686208601</v>
      </c>
      <c r="J183" s="314">
        <f t="shared" si="108"/>
        <v>79.426463139038134</v>
      </c>
      <c r="K183" s="314">
        <f t="shared" si="108"/>
        <v>71.248009794119952</v>
      </c>
      <c r="L183" s="314">
        <f t="shared" si="108"/>
        <v>75.196351394160402</v>
      </c>
      <c r="M183" s="314">
        <f t="shared" si="108"/>
        <v>75.58849872166391</v>
      </c>
      <c r="N183" s="314">
        <f t="shared" si="108"/>
        <v>76.903593513519098</v>
      </c>
      <c r="O183" s="314">
        <f t="shared" si="108"/>
        <v>72.012439694956015</v>
      </c>
      <c r="P183" s="314">
        <f t="shared" si="108"/>
        <v>73.573284504688559</v>
      </c>
      <c r="Q183" s="296">
        <f t="shared" si="108"/>
        <v>75.194115243154883</v>
      </c>
      <c r="R183" s="296">
        <f t="shared" si="108"/>
        <v>76.863105709259557</v>
      </c>
      <c r="S183" s="296">
        <f t="shared" si="108"/>
        <v>75.410359201420064</v>
      </c>
      <c r="T183" s="296">
        <f t="shared" si="108"/>
        <v>76.785748200482416</v>
      </c>
      <c r="U183" s="296">
        <f t="shared" si="108"/>
        <v>77.758686521573125</v>
      </c>
      <c r="V183" s="296">
        <f t="shared" si="108"/>
        <v>76.94897797496435</v>
      </c>
      <c r="W183" s="296">
        <f t="shared" si="108"/>
        <v>75.389825009631565</v>
      </c>
      <c r="X183" s="296">
        <f t="shared" si="108"/>
        <v>76.841243862520471</v>
      </c>
      <c r="Y183" s="296">
        <f t="shared" si="108"/>
        <v>77.187297472456251</v>
      </c>
      <c r="Z183" s="296">
        <f t="shared" si="108"/>
        <v>77.908842534368361</v>
      </c>
      <c r="AA183" s="296">
        <f t="shared" si="108"/>
        <v>79.411701648693267</v>
      </c>
      <c r="AB183" s="296">
        <f t="shared" si="108"/>
        <v>80.142713791950058</v>
      </c>
      <c r="AC183" s="296">
        <f t="shared" si="108"/>
        <v>80.63765159745472</v>
      </c>
      <c r="AD183" s="296">
        <f t="shared" si="108"/>
        <v>81.705799029918026</v>
      </c>
      <c r="AE183" s="296">
        <f t="shared" si="108"/>
        <v>79.915250750812532</v>
      </c>
      <c r="AF183" s="296">
        <f t="shared" si="108"/>
        <v>81.953342197509983</v>
      </c>
      <c r="AG183" s="296">
        <f t="shared" si="108"/>
        <v>84.041953310025917</v>
      </c>
      <c r="AH183" s="296">
        <f t="shared" si="108"/>
        <v>85.55605786618446</v>
      </c>
      <c r="AI183" s="296">
        <f t="shared" ref="AI183" si="109">+AI150/AI117*1000</f>
        <v>84.095727474550245</v>
      </c>
      <c r="AJ183" s="341">
        <f t="shared" si="82"/>
        <v>-1.7068696572231867</v>
      </c>
      <c r="AK183" s="342">
        <f t="shared" si="83"/>
        <v>0.8608931513758078</v>
      </c>
    </row>
    <row r="184" spans="1:37" ht="18" customHeight="1" thickBot="1">
      <c r="A184" s="340" t="s">
        <v>15</v>
      </c>
      <c r="B184" s="340" t="s">
        <v>44</v>
      </c>
      <c r="C184" s="314">
        <f t="shared" ref="C184:AH184" si="110">+C151/C118*1000</f>
        <v>84.378202861686916</v>
      </c>
      <c r="D184" s="314">
        <f t="shared" si="110"/>
        <v>84.378202861686916</v>
      </c>
      <c r="E184" s="314">
        <f t="shared" si="110"/>
        <v>84.378202861686916</v>
      </c>
      <c r="F184" s="314">
        <f t="shared" si="110"/>
        <v>81.932208276954867</v>
      </c>
      <c r="G184" s="314">
        <f t="shared" si="110"/>
        <v>80.758598195076019</v>
      </c>
      <c r="H184" s="314">
        <f t="shared" si="110"/>
        <v>73.179142464242958</v>
      </c>
      <c r="I184" s="314">
        <f t="shared" si="110"/>
        <v>75.289929229192836</v>
      </c>
      <c r="J184" s="314">
        <f t="shared" si="110"/>
        <v>76.447867445747377</v>
      </c>
      <c r="K184" s="314">
        <f t="shared" si="110"/>
        <v>80.514287528192526</v>
      </c>
      <c r="L184" s="314">
        <f t="shared" si="110"/>
        <v>82.038709390333807</v>
      </c>
      <c r="M184" s="314">
        <f t="shared" si="110"/>
        <v>80.671742933752597</v>
      </c>
      <c r="N184" s="314">
        <f t="shared" si="110"/>
        <v>78.805962026640287</v>
      </c>
      <c r="O184" s="314">
        <f t="shared" si="110"/>
        <v>67.713262162289112</v>
      </c>
      <c r="P184" s="314">
        <f t="shared" si="110"/>
        <v>68.924185219756907</v>
      </c>
      <c r="Q184" s="296">
        <f t="shared" si="110"/>
        <v>73.348488395803926</v>
      </c>
      <c r="R184" s="296">
        <f t="shared" si="110"/>
        <v>78.055485759049319</v>
      </c>
      <c r="S184" s="296">
        <f t="shared" si="110"/>
        <v>78.937590107162507</v>
      </c>
      <c r="T184" s="296">
        <f t="shared" si="110"/>
        <v>78.666106784347591</v>
      </c>
      <c r="U184" s="296">
        <f t="shared" si="110"/>
        <v>81.199282048689227</v>
      </c>
      <c r="V184" s="296">
        <f t="shared" si="110"/>
        <v>81.322585420339394</v>
      </c>
      <c r="W184" s="296">
        <f t="shared" si="110"/>
        <v>81.8707574133619</v>
      </c>
      <c r="X184" s="296">
        <f t="shared" si="110"/>
        <v>81.746602979345241</v>
      </c>
      <c r="Y184" s="296">
        <f t="shared" si="110"/>
        <v>83.23728493891322</v>
      </c>
      <c r="Z184" s="296">
        <f t="shared" si="110"/>
        <v>82.206025542856622</v>
      </c>
      <c r="AA184" s="296">
        <f t="shared" si="110"/>
        <v>81.95692069931421</v>
      </c>
      <c r="AB184" s="296">
        <f t="shared" si="110"/>
        <v>82.912002518148384</v>
      </c>
      <c r="AC184" s="296">
        <f t="shared" si="110"/>
        <v>82.63208410526552</v>
      </c>
      <c r="AD184" s="296">
        <f t="shared" si="110"/>
        <v>82.342367256637161</v>
      </c>
      <c r="AE184" s="296">
        <f t="shared" si="110"/>
        <v>80.719598530334267</v>
      </c>
      <c r="AF184" s="296">
        <f t="shared" si="110"/>
        <v>80.280350645054583</v>
      </c>
      <c r="AG184" s="296">
        <f t="shared" si="110"/>
        <v>83.002850415169178</v>
      </c>
      <c r="AH184" s="296">
        <f t="shared" si="110"/>
        <v>83.889792137225513</v>
      </c>
      <c r="AI184" s="296">
        <f t="shared" ref="AI184" si="111">+AI151/AI118*1000</f>
        <v>83.437746391884218</v>
      </c>
      <c r="AJ184" s="341">
        <f t="shared" si="82"/>
        <v>-0.53885667591337949</v>
      </c>
      <c r="AK184" s="342">
        <f t="shared" si="83"/>
        <v>2.4057071974081801E-2</v>
      </c>
    </row>
    <row r="185" spans="1:37" ht="18" customHeight="1" thickBot="1">
      <c r="A185" s="340" t="s">
        <v>16</v>
      </c>
      <c r="B185" s="340" t="s">
        <v>45</v>
      </c>
      <c r="C185" s="314">
        <f t="shared" ref="C185:AH185" si="112">+C152/C119*1000</f>
        <v>64.905770210288864</v>
      </c>
      <c r="D185" s="296">
        <f t="shared" si="112"/>
        <v>68.739138829889939</v>
      </c>
      <c r="E185" s="296">
        <f t="shared" si="112"/>
        <v>72.804232804232797</v>
      </c>
      <c r="F185" s="296">
        <f t="shared" si="112"/>
        <v>70.028791678276221</v>
      </c>
      <c r="G185" s="296">
        <f t="shared" si="112"/>
        <v>70.677516686477091</v>
      </c>
      <c r="H185" s="296">
        <f t="shared" si="112"/>
        <v>70.372349902013184</v>
      </c>
      <c r="I185" s="296">
        <f t="shared" si="112"/>
        <v>71.359458151910985</v>
      </c>
      <c r="J185" s="296">
        <f t="shared" si="112"/>
        <v>71.902471388289939</v>
      </c>
      <c r="K185" s="296">
        <f t="shared" si="112"/>
        <v>68.906913866357669</v>
      </c>
      <c r="L185" s="296">
        <f t="shared" si="112"/>
        <v>73.611463352777079</v>
      </c>
      <c r="M185" s="296">
        <f t="shared" si="112"/>
        <v>71.473485642422986</v>
      </c>
      <c r="N185" s="296">
        <f t="shared" si="112"/>
        <v>73.935772964899172</v>
      </c>
      <c r="O185" s="296">
        <f t="shared" si="112"/>
        <v>71.717791411042938</v>
      </c>
      <c r="P185" s="296">
        <f t="shared" si="112"/>
        <v>71.707118328386017</v>
      </c>
      <c r="Q185" s="296">
        <f t="shared" si="112"/>
        <v>73.004335628666155</v>
      </c>
      <c r="R185" s="296">
        <f t="shared" si="112"/>
        <v>68.550430816016217</v>
      </c>
      <c r="S185" s="296">
        <f t="shared" si="112"/>
        <v>68.463574313971307</v>
      </c>
      <c r="T185" s="296">
        <f t="shared" si="112"/>
        <v>67.487584189400636</v>
      </c>
      <c r="U185" s="296">
        <f t="shared" si="112"/>
        <v>66.35987728424702</v>
      </c>
      <c r="V185" s="296">
        <f t="shared" si="112"/>
        <v>69.703741079795279</v>
      </c>
      <c r="W185" s="296">
        <f t="shared" si="112"/>
        <v>68.819630517557457</v>
      </c>
      <c r="X185" s="296">
        <f t="shared" si="112"/>
        <v>70.370637959684984</v>
      </c>
      <c r="Y185" s="296">
        <f t="shared" si="112"/>
        <v>72.824521703353213</v>
      </c>
      <c r="Z185" s="296">
        <f t="shared" si="112"/>
        <v>72.147542048184931</v>
      </c>
      <c r="AA185" s="296">
        <f t="shared" si="112"/>
        <v>73.913838279202992</v>
      </c>
      <c r="AB185" s="296">
        <f t="shared" si="112"/>
        <v>76.307429130009766</v>
      </c>
      <c r="AC185" s="296">
        <f t="shared" si="112"/>
        <v>78.892342469624182</v>
      </c>
      <c r="AD185" s="296">
        <f t="shared" si="112"/>
        <v>82.08576503425526</v>
      </c>
      <c r="AE185" s="296">
        <f t="shared" si="112"/>
        <v>80.634088497784447</v>
      </c>
      <c r="AF185" s="296">
        <f t="shared" si="112"/>
        <v>82.051282051282058</v>
      </c>
      <c r="AG185" s="296">
        <f t="shared" si="112"/>
        <v>87.092950282407088</v>
      </c>
      <c r="AH185" s="296">
        <f t="shared" si="112"/>
        <v>84.757209427973251</v>
      </c>
      <c r="AI185" s="296">
        <f t="shared" ref="AI185" si="113">+AI152/AI119*1000</f>
        <v>85.987724892946403</v>
      </c>
      <c r="AJ185" s="341">
        <f t="shared" si="82"/>
        <v>1.4518121505862513</v>
      </c>
      <c r="AK185" s="342">
        <f t="shared" si="83"/>
        <v>1.6753981513425886</v>
      </c>
    </row>
    <row r="186" spans="1:37" ht="18" customHeight="1" thickBot="1">
      <c r="A186" s="340" t="s">
        <v>17</v>
      </c>
      <c r="B186" s="340" t="s">
        <v>46</v>
      </c>
      <c r="C186" s="314">
        <f t="shared" ref="C186:AH186" si="114">+C153/C120*1000</f>
        <v>94.437757769575896</v>
      </c>
      <c r="D186" s="314">
        <f t="shared" si="114"/>
        <v>94.437757769575896</v>
      </c>
      <c r="E186" s="314">
        <f t="shared" si="114"/>
        <v>94.437757769575882</v>
      </c>
      <c r="F186" s="314">
        <f t="shared" si="114"/>
        <v>94.948292870504261</v>
      </c>
      <c r="G186" s="314">
        <f t="shared" si="114"/>
        <v>95.617268318048829</v>
      </c>
      <c r="H186" s="314">
        <f t="shared" si="114"/>
        <v>91.866584483578876</v>
      </c>
      <c r="I186" s="314">
        <f t="shared" si="114"/>
        <v>95.393156433079426</v>
      </c>
      <c r="J186" s="314">
        <f t="shared" si="114"/>
        <v>95.825859110675054</v>
      </c>
      <c r="K186" s="314">
        <f t="shared" si="114"/>
        <v>98.596859437266033</v>
      </c>
      <c r="L186" s="314">
        <f t="shared" si="114"/>
        <v>97.971685156001755</v>
      </c>
      <c r="M186" s="314">
        <f t="shared" si="114"/>
        <v>99.739707831296187</v>
      </c>
      <c r="N186" s="314">
        <f t="shared" si="114"/>
        <v>89.167668436536331</v>
      </c>
      <c r="O186" s="314">
        <f t="shared" si="114"/>
        <v>95.672001869565889</v>
      </c>
      <c r="P186" s="296">
        <f t="shared" si="114"/>
        <v>96.353509455799255</v>
      </c>
      <c r="Q186" s="296">
        <f t="shared" si="114"/>
        <v>95.526308463479623</v>
      </c>
      <c r="R186" s="296">
        <f t="shared" si="114"/>
        <v>93.659712656751807</v>
      </c>
      <c r="S186" s="296">
        <f t="shared" si="114"/>
        <v>94.458484476688355</v>
      </c>
      <c r="T186" s="296">
        <f t="shared" si="114"/>
        <v>93.547419967354003</v>
      </c>
      <c r="U186" s="296">
        <f t="shared" si="114"/>
        <v>93.211797340725894</v>
      </c>
      <c r="V186" s="296">
        <f t="shared" si="114"/>
        <v>90.237549577586279</v>
      </c>
      <c r="W186" s="296">
        <f t="shared" si="114"/>
        <v>91.829410867686676</v>
      </c>
      <c r="X186" s="296">
        <f t="shared" si="114"/>
        <v>92.434518615551681</v>
      </c>
      <c r="Y186" s="296">
        <f t="shared" si="114"/>
        <v>92.595257247052018</v>
      </c>
      <c r="Z186" s="296">
        <f t="shared" si="114"/>
        <v>91.484086801977398</v>
      </c>
      <c r="AA186" s="296">
        <f t="shared" si="114"/>
        <v>92.493478456418103</v>
      </c>
      <c r="AB186" s="296">
        <f t="shared" si="114"/>
        <v>93.737416289284425</v>
      </c>
      <c r="AC186" s="296">
        <f t="shared" si="114"/>
        <v>93.194479266674421</v>
      </c>
      <c r="AD186" s="296">
        <f t="shared" si="114"/>
        <v>92.86514696157974</v>
      </c>
      <c r="AE186" s="296">
        <f t="shared" si="114"/>
        <v>93.936084850166822</v>
      </c>
      <c r="AF186" s="296">
        <f t="shared" si="114"/>
        <v>95.199831876676583</v>
      </c>
      <c r="AG186" s="296">
        <f t="shared" si="114"/>
        <v>95.578458144051396</v>
      </c>
      <c r="AH186" s="296">
        <f t="shared" si="114"/>
        <v>95.457027212707203</v>
      </c>
      <c r="AI186" s="296">
        <f t="shared" ref="AI186" si="115">+AI153/AI120*1000</f>
        <v>96.703110996169414</v>
      </c>
      <c r="AJ186" s="341">
        <f t="shared" si="82"/>
        <v>1.3053871672386697</v>
      </c>
      <c r="AK186" s="342">
        <f t="shared" si="83"/>
        <v>0.43501998533006514</v>
      </c>
    </row>
    <row r="187" spans="1:37" ht="18" customHeight="1" thickBot="1">
      <c r="A187" s="340" t="s">
        <v>18</v>
      </c>
      <c r="B187" s="340" t="s">
        <v>47</v>
      </c>
      <c r="C187" s="314">
        <f t="shared" ref="C187:AH187" si="116">+C154/C121*1000</f>
        <v>73.897657327675915</v>
      </c>
      <c r="D187" s="314">
        <f t="shared" si="116"/>
        <v>69.636776913773772</v>
      </c>
      <c r="E187" s="314">
        <f t="shared" si="116"/>
        <v>72.63201201185133</v>
      </c>
      <c r="F187" s="314">
        <f t="shared" si="116"/>
        <v>76.190826505658379</v>
      </c>
      <c r="G187" s="314">
        <f t="shared" si="116"/>
        <v>75.31105342656889</v>
      </c>
      <c r="H187" s="314">
        <f t="shared" si="116"/>
        <v>73.652812758978925</v>
      </c>
      <c r="I187" s="314">
        <f t="shared" si="116"/>
        <v>77.981865135046718</v>
      </c>
      <c r="J187" s="314">
        <f t="shared" si="116"/>
        <v>81.78435971223584</v>
      </c>
      <c r="K187" s="314">
        <f t="shared" si="116"/>
        <v>80.307370160932166</v>
      </c>
      <c r="L187" s="314">
        <f t="shared" si="116"/>
        <v>72.933447314824278</v>
      </c>
      <c r="M187" s="296">
        <f t="shared" si="116"/>
        <v>78.528417058483868</v>
      </c>
      <c r="N187" s="296">
        <f t="shared" si="116"/>
        <v>80.54834523036989</v>
      </c>
      <c r="O187" s="296">
        <f t="shared" si="116"/>
        <v>82.05896263597667</v>
      </c>
      <c r="P187" s="296">
        <f t="shared" si="116"/>
        <v>81.003052049822656</v>
      </c>
      <c r="Q187" s="296">
        <f t="shared" si="116"/>
        <v>81.05263157894737</v>
      </c>
      <c r="R187" s="296">
        <f t="shared" si="116"/>
        <v>82.155068847611133</v>
      </c>
      <c r="S187" s="296">
        <f t="shared" si="116"/>
        <v>79.37427578215528</v>
      </c>
      <c r="T187" s="296">
        <f t="shared" si="116"/>
        <v>85.056739845158546</v>
      </c>
      <c r="U187" s="296">
        <f t="shared" si="116"/>
        <v>83.251714005876593</v>
      </c>
      <c r="V187" s="296">
        <f t="shared" si="116"/>
        <v>81.761704015975155</v>
      </c>
      <c r="W187" s="296">
        <f t="shared" si="116"/>
        <v>88.11451366889591</v>
      </c>
      <c r="X187" s="296">
        <f t="shared" si="116"/>
        <v>87.385652383245073</v>
      </c>
      <c r="Y187" s="296">
        <f t="shared" si="116"/>
        <v>82.544766341534427</v>
      </c>
      <c r="Z187" s="296">
        <f t="shared" si="116"/>
        <v>83.111048715428893</v>
      </c>
      <c r="AA187" s="296">
        <f t="shared" si="116"/>
        <v>88.121507379280686</v>
      </c>
      <c r="AB187" s="296">
        <f t="shared" si="116"/>
        <v>89.371980676328491</v>
      </c>
      <c r="AC187" s="296">
        <f t="shared" si="116"/>
        <v>87.81617385108656</v>
      </c>
      <c r="AD187" s="296">
        <f t="shared" si="116"/>
        <v>85.326086956521735</v>
      </c>
      <c r="AE187" s="296">
        <f t="shared" si="116"/>
        <v>83.301993230537789</v>
      </c>
      <c r="AF187" s="296">
        <f t="shared" si="116"/>
        <v>85.498255137650261</v>
      </c>
      <c r="AG187" s="296">
        <f t="shared" si="116"/>
        <v>84.117321527393457</v>
      </c>
      <c r="AH187" s="296">
        <f t="shared" si="116"/>
        <v>87.455994070780051</v>
      </c>
      <c r="AI187" s="296">
        <f t="shared" ref="AI187" si="117">+AI154/AI121*1000</f>
        <v>86.540339910138698</v>
      </c>
      <c r="AJ187" s="341">
        <f t="shared" si="82"/>
        <v>-1.0469884544452079</v>
      </c>
      <c r="AK187" s="342">
        <f t="shared" si="83"/>
        <v>0.47381792462659611</v>
      </c>
    </row>
    <row r="188" spans="1:37" ht="18" customHeight="1" thickBot="1">
      <c r="A188" s="340" t="s">
        <v>19</v>
      </c>
      <c r="B188" s="340" t="s">
        <v>48</v>
      </c>
      <c r="C188" s="314">
        <f t="shared" ref="C188:AH188" si="118">+C155/C122*1000</f>
        <v>83.31519640537789</v>
      </c>
      <c r="D188" s="296">
        <f t="shared" si="118"/>
        <v>84.795595892199557</v>
      </c>
      <c r="E188" s="296">
        <f t="shared" si="118"/>
        <v>84.384763182125425</v>
      </c>
      <c r="F188" s="296">
        <f t="shared" si="118"/>
        <v>85.857950356352902</v>
      </c>
      <c r="G188" s="296">
        <f t="shared" si="118"/>
        <v>86.272589002603695</v>
      </c>
      <c r="H188" s="296">
        <f t="shared" si="118"/>
        <v>87.134983562173673</v>
      </c>
      <c r="I188" s="296">
        <f t="shared" si="118"/>
        <v>87.875595295105654</v>
      </c>
      <c r="J188" s="296">
        <f t="shared" si="118"/>
        <v>89.839134929814605</v>
      </c>
      <c r="K188" s="296">
        <f t="shared" si="118"/>
        <v>89.485661700053797</v>
      </c>
      <c r="L188" s="296">
        <f t="shared" si="118"/>
        <v>87.48775829048202</v>
      </c>
      <c r="M188" s="296">
        <f t="shared" si="118"/>
        <v>87.414868327705022</v>
      </c>
      <c r="N188" s="296">
        <f t="shared" si="118"/>
        <v>91.235885210432897</v>
      </c>
      <c r="O188" s="296">
        <f t="shared" si="118"/>
        <v>89.416118821524222</v>
      </c>
      <c r="P188" s="296">
        <f t="shared" si="118"/>
        <v>90.204766042862573</v>
      </c>
      <c r="Q188" s="296">
        <f t="shared" si="118"/>
        <v>89.759243234272574</v>
      </c>
      <c r="R188" s="296">
        <f t="shared" si="118"/>
        <v>90.23426631795671</v>
      </c>
      <c r="S188" s="296">
        <f t="shared" si="118"/>
        <v>90.176088971269706</v>
      </c>
      <c r="T188" s="296">
        <f t="shared" si="118"/>
        <v>90.924085430323544</v>
      </c>
      <c r="U188" s="296">
        <f t="shared" si="118"/>
        <v>90.845163153972308</v>
      </c>
      <c r="V188" s="296">
        <f t="shared" si="118"/>
        <v>92.285131510184812</v>
      </c>
      <c r="W188" s="296">
        <f t="shared" si="118"/>
        <v>92.391491436931631</v>
      </c>
      <c r="X188" s="296">
        <f t="shared" si="118"/>
        <v>92.311750961031123</v>
      </c>
      <c r="Y188" s="296">
        <f t="shared" si="118"/>
        <v>93.012844241742741</v>
      </c>
      <c r="Z188" s="296">
        <f t="shared" si="118"/>
        <v>93.263106215542365</v>
      </c>
      <c r="AA188" s="296">
        <f t="shared" si="118"/>
        <v>93.923015314585143</v>
      </c>
      <c r="AB188" s="296">
        <f t="shared" si="118"/>
        <v>94.040259424077519</v>
      </c>
      <c r="AC188" s="296">
        <f t="shared" si="118"/>
        <v>94.500481010336358</v>
      </c>
      <c r="AD188" s="296">
        <f t="shared" si="118"/>
        <v>95.963884332825288</v>
      </c>
      <c r="AE188" s="296">
        <f t="shared" si="118"/>
        <v>96.508667382141454</v>
      </c>
      <c r="AF188" s="296">
        <f t="shared" si="118"/>
        <v>98.185460285989592</v>
      </c>
      <c r="AG188" s="296">
        <f t="shared" si="118"/>
        <v>99.702449704759786</v>
      </c>
      <c r="AH188" s="296">
        <f t="shared" si="118"/>
        <v>99.752564998825207</v>
      </c>
      <c r="AI188" s="296">
        <f t="shared" ref="AI188" si="119">+AI155/AI122*1000</f>
        <v>99.424876124467147</v>
      </c>
      <c r="AJ188" s="341">
        <f t="shared" si="82"/>
        <v>-0.32850170254962174</v>
      </c>
      <c r="AK188" s="342">
        <f t="shared" si="83"/>
        <v>0.66887455493229719</v>
      </c>
    </row>
    <row r="189" spans="1:37" ht="18" customHeight="1" thickBot="1">
      <c r="A189" s="340" t="s">
        <v>20</v>
      </c>
      <c r="B189" s="340" t="s">
        <v>49</v>
      </c>
      <c r="C189" s="314">
        <f t="shared" ref="C189:AH189" si="120">+C156/C123*1000</f>
        <v>92.026781832113642</v>
      </c>
      <c r="D189" s="314">
        <f t="shared" si="120"/>
        <v>90.872485028375934</v>
      </c>
      <c r="E189" s="314">
        <f t="shared" si="120"/>
        <v>89.533920419875528</v>
      </c>
      <c r="F189" s="314">
        <f t="shared" si="120"/>
        <v>90.577890025726248</v>
      </c>
      <c r="G189" s="314">
        <f t="shared" si="120"/>
        <v>95.812654638700522</v>
      </c>
      <c r="H189" s="296">
        <f t="shared" si="120"/>
        <v>94.09902844812099</v>
      </c>
      <c r="I189" s="296">
        <f t="shared" si="120"/>
        <v>93.788847754855908</v>
      </c>
      <c r="J189" s="296">
        <f t="shared" si="120"/>
        <v>94.800220425016676</v>
      </c>
      <c r="K189" s="296">
        <f t="shared" si="120"/>
        <v>94.861306022513503</v>
      </c>
      <c r="L189" s="296">
        <f t="shared" si="120"/>
        <v>94.876196041194959</v>
      </c>
      <c r="M189" s="296">
        <f t="shared" si="120"/>
        <v>94.662327033825747</v>
      </c>
      <c r="N189" s="296">
        <f t="shared" si="120"/>
        <v>94.602053206755713</v>
      </c>
      <c r="O189" s="296">
        <f t="shared" si="120"/>
        <v>94.730194242365883</v>
      </c>
      <c r="P189" s="296">
        <f t="shared" si="120"/>
        <v>93.266111193039379</v>
      </c>
      <c r="Q189" s="296">
        <f t="shared" si="120"/>
        <v>95.270567450593376</v>
      </c>
      <c r="R189" s="296">
        <f t="shared" si="120"/>
        <v>95.680461592207621</v>
      </c>
      <c r="S189" s="296">
        <f t="shared" si="120"/>
        <v>94.173955667714736</v>
      </c>
      <c r="T189" s="296">
        <f t="shared" si="120"/>
        <v>94.821366062052164</v>
      </c>
      <c r="U189" s="296">
        <f t="shared" si="120"/>
        <v>94.705449070630635</v>
      </c>
      <c r="V189" s="296">
        <f t="shared" si="120"/>
        <v>96.334193546056909</v>
      </c>
      <c r="W189" s="296">
        <f t="shared" si="120"/>
        <v>95.245206379547227</v>
      </c>
      <c r="X189" s="296">
        <f t="shared" si="120"/>
        <v>97.100918741796931</v>
      </c>
      <c r="Y189" s="296">
        <f t="shared" si="120"/>
        <v>97.502079759704927</v>
      </c>
      <c r="Z189" s="296">
        <f t="shared" si="120"/>
        <v>97.503031914009938</v>
      </c>
      <c r="AA189" s="296">
        <f t="shared" si="120"/>
        <v>97.203213659532608</v>
      </c>
      <c r="AB189" s="296">
        <f t="shared" si="120"/>
        <v>97.478311782100135</v>
      </c>
      <c r="AC189" s="296">
        <f t="shared" si="120"/>
        <v>97.844509314061185</v>
      </c>
      <c r="AD189" s="296">
        <f t="shared" si="120"/>
        <v>98.051808203709342</v>
      </c>
      <c r="AE189" s="296">
        <f t="shared" si="120"/>
        <v>98.898667298144005</v>
      </c>
      <c r="AF189" s="296">
        <f t="shared" si="120"/>
        <v>98.710741721672008</v>
      </c>
      <c r="AG189" s="296">
        <f t="shared" si="120"/>
        <v>99.280606768531385</v>
      </c>
      <c r="AH189" s="296">
        <f t="shared" si="120"/>
        <v>97.988400321606164</v>
      </c>
      <c r="AI189" s="296">
        <f t="shared" ref="AI189" si="121">+AI156/AI123*1000</f>
        <v>97.382262996941904</v>
      </c>
      <c r="AJ189" s="341">
        <f t="shared" si="82"/>
        <v>-0.61858069187257225</v>
      </c>
      <c r="AK189" s="342">
        <f t="shared" si="83"/>
        <v>-1.2295437387677133E-2</v>
      </c>
    </row>
    <row r="190" spans="1:37" ht="18" customHeight="1" thickBot="1">
      <c r="A190" s="340" t="s">
        <v>21</v>
      </c>
      <c r="B190" s="340" t="s">
        <v>50</v>
      </c>
      <c r="C190" s="314">
        <f t="shared" ref="C190:AH190" si="122">+C157/C124*1000</f>
        <v>85.427410248871439</v>
      </c>
      <c r="D190" s="314">
        <f t="shared" si="122"/>
        <v>84.458641816756383</v>
      </c>
      <c r="E190" s="314">
        <f t="shared" si="122"/>
        <v>81.680452229834046</v>
      </c>
      <c r="F190" s="314">
        <f t="shared" si="122"/>
        <v>82.620110967676609</v>
      </c>
      <c r="G190" s="314">
        <f t="shared" si="122"/>
        <v>86.807453135775745</v>
      </c>
      <c r="H190" s="314">
        <f t="shared" si="122"/>
        <v>86.06315477641337</v>
      </c>
      <c r="I190" s="314">
        <f t="shared" si="122"/>
        <v>85.369290870315751</v>
      </c>
      <c r="J190" s="314">
        <f t="shared" si="122"/>
        <v>85.532794631589539</v>
      </c>
      <c r="K190" s="314">
        <f t="shared" si="122"/>
        <v>81.98751031848056</v>
      </c>
      <c r="L190" s="314">
        <f t="shared" si="122"/>
        <v>83.230280806962682</v>
      </c>
      <c r="M190" s="314">
        <f t="shared" si="122"/>
        <v>82.559237140025857</v>
      </c>
      <c r="N190" s="314">
        <f t="shared" si="122"/>
        <v>86.094471530315488</v>
      </c>
      <c r="O190" s="314">
        <f t="shared" si="122"/>
        <v>84.940694114197882</v>
      </c>
      <c r="P190" s="296">
        <f t="shared" si="122"/>
        <v>82.981828469853269</v>
      </c>
      <c r="Q190" s="296">
        <f t="shared" si="122"/>
        <v>82.751784656407665</v>
      </c>
      <c r="R190" s="296">
        <f t="shared" si="122"/>
        <v>84.961440325931719</v>
      </c>
      <c r="S190" s="296">
        <f t="shared" si="122"/>
        <v>85.280774483288752</v>
      </c>
      <c r="T190" s="296">
        <f t="shared" si="122"/>
        <v>84.488987156228774</v>
      </c>
      <c r="U190" s="296">
        <f t="shared" si="122"/>
        <v>84.584110799253622</v>
      </c>
      <c r="V190" s="296">
        <f t="shared" si="122"/>
        <v>85.78191319775857</v>
      </c>
      <c r="W190" s="296">
        <f t="shared" si="122"/>
        <v>87.080586441011519</v>
      </c>
      <c r="X190" s="296">
        <f t="shared" si="122"/>
        <v>86.397952887372512</v>
      </c>
      <c r="Y190" s="296">
        <f t="shared" si="122"/>
        <v>88.112465400864366</v>
      </c>
      <c r="Z190" s="296">
        <f t="shared" si="122"/>
        <v>88.154517409463523</v>
      </c>
      <c r="AA190" s="296">
        <f t="shared" si="122"/>
        <v>89.640479065594818</v>
      </c>
      <c r="AB190" s="296">
        <f t="shared" si="122"/>
        <v>89.707650837817823</v>
      </c>
      <c r="AC190" s="296">
        <f t="shared" si="122"/>
        <v>90.248952787440444</v>
      </c>
      <c r="AD190" s="296">
        <f t="shared" si="122"/>
        <v>90.206569254158225</v>
      </c>
      <c r="AE190" s="296">
        <f t="shared" si="122"/>
        <v>91.993789144715322</v>
      </c>
      <c r="AF190" s="296">
        <f t="shared" si="122"/>
        <v>92.747010661867748</v>
      </c>
      <c r="AG190" s="296">
        <f t="shared" si="122"/>
        <v>94.603449648034498</v>
      </c>
      <c r="AH190" s="296">
        <f t="shared" si="122"/>
        <v>93.580278213548397</v>
      </c>
      <c r="AI190" s="296">
        <f t="shared" ref="AI190" si="123">+AI157/AI124*1000</f>
        <v>93.649685643013427</v>
      </c>
      <c r="AJ190" s="341">
        <f t="shared" si="82"/>
        <v>7.4168864198753681E-2</v>
      </c>
      <c r="AK190" s="342">
        <f t="shared" si="83"/>
        <v>0.61133162818312048</v>
      </c>
    </row>
    <row r="191" spans="1:37" ht="18" customHeight="1" thickBot="1">
      <c r="A191" s="340" t="s">
        <v>22</v>
      </c>
      <c r="B191" s="340" t="s">
        <v>51</v>
      </c>
      <c r="C191" s="314">
        <f t="shared" ref="C191:AH191" si="124">+C158/C125*1000</f>
        <v>71.229535754377764</v>
      </c>
      <c r="D191" s="296">
        <f t="shared" si="124"/>
        <v>68.404549724528394</v>
      </c>
      <c r="E191" s="296">
        <f t="shared" si="124"/>
        <v>68.802767524467896</v>
      </c>
      <c r="F191" s="296">
        <f t="shared" si="124"/>
        <v>70.744734455305846</v>
      </c>
      <c r="G191" s="296">
        <f t="shared" si="124"/>
        <v>68.201712921139801</v>
      </c>
      <c r="H191" s="296">
        <f t="shared" si="124"/>
        <v>67.01404481700871</v>
      </c>
      <c r="I191" s="296">
        <f t="shared" si="124"/>
        <v>65.681538731775873</v>
      </c>
      <c r="J191" s="296">
        <f t="shared" si="124"/>
        <v>65.404787476580182</v>
      </c>
      <c r="K191" s="296">
        <f t="shared" si="124"/>
        <v>66.550258889550548</v>
      </c>
      <c r="L191" s="296">
        <f t="shared" si="124"/>
        <v>66.206453499107511</v>
      </c>
      <c r="M191" s="296">
        <f t="shared" si="124"/>
        <v>65.136655548364615</v>
      </c>
      <c r="N191" s="296">
        <f t="shared" si="124"/>
        <v>65.460480550196976</v>
      </c>
      <c r="O191" s="296">
        <f t="shared" si="124"/>
        <v>65.031431329829729</v>
      </c>
      <c r="P191" s="296">
        <f t="shared" si="124"/>
        <v>62.803264965222105</v>
      </c>
      <c r="Q191" s="296">
        <f t="shared" si="124"/>
        <v>62.47212304910903</v>
      </c>
      <c r="R191" s="296">
        <f t="shared" si="124"/>
        <v>63.677477509047968</v>
      </c>
      <c r="S191" s="296">
        <f t="shared" si="124"/>
        <v>62.952208151458592</v>
      </c>
      <c r="T191" s="296">
        <f t="shared" si="124"/>
        <v>63.012745512070509</v>
      </c>
      <c r="U191" s="296">
        <f t="shared" si="124"/>
        <v>63.795717168472088</v>
      </c>
      <c r="V191" s="296">
        <f t="shared" si="124"/>
        <v>63.240721509482206</v>
      </c>
      <c r="W191" s="296">
        <f t="shared" si="124"/>
        <v>64.469403747061477</v>
      </c>
      <c r="X191" s="296">
        <f t="shared" si="124"/>
        <v>65.182730534354818</v>
      </c>
      <c r="Y191" s="296">
        <f t="shared" si="124"/>
        <v>65.565822739431852</v>
      </c>
      <c r="Z191" s="296">
        <f t="shared" si="124"/>
        <v>66.789091776931244</v>
      </c>
      <c r="AA191" s="296">
        <f t="shared" si="124"/>
        <v>67.013106525866206</v>
      </c>
      <c r="AB191" s="296">
        <f t="shared" si="124"/>
        <v>66.950234512393266</v>
      </c>
      <c r="AC191" s="296">
        <f t="shared" si="124"/>
        <v>65.896227430219298</v>
      </c>
      <c r="AD191" s="296">
        <f t="shared" si="124"/>
        <v>65.130757934072903</v>
      </c>
      <c r="AE191" s="296">
        <f t="shared" si="124"/>
        <v>65.138684444021379</v>
      </c>
      <c r="AF191" s="296">
        <f t="shared" si="124"/>
        <v>65.840101156682522</v>
      </c>
      <c r="AG191" s="296">
        <f t="shared" si="124"/>
        <v>67.5147920567901</v>
      </c>
      <c r="AH191" s="296">
        <f t="shared" si="124"/>
        <v>65.430851896649912</v>
      </c>
      <c r="AI191" s="296">
        <f t="shared" ref="AI191" si="125">+AI158/AI125*1000</f>
        <v>67.546164947751123</v>
      </c>
      <c r="AJ191" s="341">
        <f t="shared" si="82"/>
        <v>3.2328985330076554</v>
      </c>
      <c r="AK191" s="342">
        <f t="shared" si="83"/>
        <v>0.29801040978443272</v>
      </c>
    </row>
    <row r="192" spans="1:37" ht="18" customHeight="1" thickBot="1">
      <c r="A192" s="340" t="s">
        <v>23</v>
      </c>
      <c r="B192" s="340" t="s">
        <v>52</v>
      </c>
      <c r="C192" s="314">
        <f t="shared" ref="C192:AH192" si="126">+C159/C126*1000</f>
        <v>81.316287653615319</v>
      </c>
      <c r="D192" s="314">
        <f t="shared" si="126"/>
        <v>81.316287653615319</v>
      </c>
      <c r="E192" s="314">
        <f t="shared" si="126"/>
        <v>81.316287653615319</v>
      </c>
      <c r="F192" s="314">
        <f t="shared" si="126"/>
        <v>81.316287653615319</v>
      </c>
      <c r="G192" s="314">
        <f t="shared" si="126"/>
        <v>81.316287653615319</v>
      </c>
      <c r="H192" s="314">
        <f t="shared" si="126"/>
        <v>81.316287653615319</v>
      </c>
      <c r="I192" s="314">
        <f t="shared" si="126"/>
        <v>81.316287653615319</v>
      </c>
      <c r="J192" s="314">
        <f t="shared" si="126"/>
        <v>81.316287653615319</v>
      </c>
      <c r="K192" s="314">
        <f t="shared" si="126"/>
        <v>81.316287653615319</v>
      </c>
      <c r="L192" s="296">
        <f t="shared" si="126"/>
        <v>81.316287653615319</v>
      </c>
      <c r="M192" s="296">
        <f t="shared" si="126"/>
        <v>81.316287653615305</v>
      </c>
      <c r="N192" s="296">
        <f t="shared" si="126"/>
        <v>81.316287653615305</v>
      </c>
      <c r="O192" s="296">
        <f t="shared" si="126"/>
        <v>81.316287653615305</v>
      </c>
      <c r="P192" s="296">
        <f t="shared" si="126"/>
        <v>81.316287653615305</v>
      </c>
      <c r="Q192" s="296">
        <f t="shared" si="126"/>
        <v>81.316287653615305</v>
      </c>
      <c r="R192" s="296">
        <f t="shared" si="126"/>
        <v>81.316287653615305</v>
      </c>
      <c r="S192" s="296">
        <f t="shared" si="126"/>
        <v>82.050832602979852</v>
      </c>
      <c r="T192" s="296">
        <f t="shared" si="126"/>
        <v>82.808022922636098</v>
      </c>
      <c r="U192" s="296">
        <f t="shared" si="126"/>
        <v>80.406360424028264</v>
      </c>
      <c r="V192" s="296">
        <f t="shared" si="126"/>
        <v>82.599613831841324</v>
      </c>
      <c r="W192" s="356">
        <f t="shared" si="126"/>
        <v>87.400237695895456</v>
      </c>
      <c r="X192" s="296">
        <f t="shared" si="126"/>
        <v>87.219364946559381</v>
      </c>
      <c r="Y192" s="296">
        <f t="shared" si="126"/>
        <v>89.187778855886648</v>
      </c>
      <c r="Z192" s="296">
        <f t="shared" si="126"/>
        <v>89.763286249123695</v>
      </c>
      <c r="AA192" s="296">
        <f t="shared" si="126"/>
        <v>86.636924712789806</v>
      </c>
      <c r="AB192" s="296">
        <f t="shared" si="126"/>
        <v>89.08159728275696</v>
      </c>
      <c r="AC192" s="296">
        <f t="shared" si="126"/>
        <v>89.804564712313791</v>
      </c>
      <c r="AD192" s="296">
        <f t="shared" si="126"/>
        <v>91.776766023467104</v>
      </c>
      <c r="AE192" s="296">
        <f t="shared" si="126"/>
        <v>89.053280970724344</v>
      </c>
      <c r="AF192" s="296">
        <f t="shared" si="126"/>
        <v>90.425833490192687</v>
      </c>
      <c r="AG192" s="296">
        <f t="shared" si="126"/>
        <v>92.939677918296795</v>
      </c>
      <c r="AH192" s="296">
        <f t="shared" si="126"/>
        <v>95.266724435054385</v>
      </c>
      <c r="AI192" s="296">
        <f t="shared" ref="AI192" si="127">+AI159/AI126*1000</f>
        <v>94.213851920460016</v>
      </c>
      <c r="AJ192" s="341">
        <f t="shared" si="82"/>
        <v>-1.1051839147803832</v>
      </c>
      <c r="AK192" s="342">
        <f t="shared" si="83"/>
        <v>0.5497375105118163</v>
      </c>
    </row>
    <row r="193" spans="1:45" ht="18" customHeight="1" thickBot="1">
      <c r="A193" s="340" t="s">
        <v>24</v>
      </c>
      <c r="B193" s="340" t="s">
        <v>53</v>
      </c>
      <c r="C193" s="314">
        <f t="shared" ref="C193:AH193" si="128">+C160/C127*1000</f>
        <v>85.646781496601591</v>
      </c>
      <c r="D193" s="314">
        <f t="shared" si="128"/>
        <v>85.646781496601591</v>
      </c>
      <c r="E193" s="314">
        <f t="shared" si="128"/>
        <v>85.646781496601591</v>
      </c>
      <c r="F193" s="314">
        <f t="shared" si="128"/>
        <v>89.003580635273835</v>
      </c>
      <c r="G193" s="314">
        <f t="shared" si="128"/>
        <v>78.02720366595635</v>
      </c>
      <c r="H193" s="314">
        <f t="shared" si="128"/>
        <v>78.471361316085691</v>
      </c>
      <c r="I193" s="314">
        <f t="shared" si="128"/>
        <v>65.377794710472799</v>
      </c>
      <c r="J193" s="314">
        <f t="shared" si="128"/>
        <v>75.4575789219341</v>
      </c>
      <c r="K193" s="314">
        <f t="shared" si="128"/>
        <v>75.081520552851501</v>
      </c>
      <c r="L193" s="314">
        <f t="shared" si="128"/>
        <v>73.834774359602662</v>
      </c>
      <c r="M193" s="296">
        <f t="shared" si="128"/>
        <v>74.430171535991221</v>
      </c>
      <c r="N193" s="296">
        <f t="shared" si="128"/>
        <v>76.575805554366895</v>
      </c>
      <c r="O193" s="296">
        <f t="shared" si="128"/>
        <v>76.800397671962045</v>
      </c>
      <c r="P193" s="296">
        <f t="shared" si="128"/>
        <v>78.118120636518015</v>
      </c>
      <c r="Q193" s="296">
        <f t="shared" si="128"/>
        <v>78.171924040914931</v>
      </c>
      <c r="R193" s="296">
        <f t="shared" si="128"/>
        <v>80.859644197146423</v>
      </c>
      <c r="S193" s="296">
        <f t="shared" si="128"/>
        <v>82.106496740643095</v>
      </c>
      <c r="T193" s="296">
        <f t="shared" si="128"/>
        <v>81.88793762798845</v>
      </c>
      <c r="U193" s="296">
        <f t="shared" si="128"/>
        <v>82.505910165484636</v>
      </c>
      <c r="V193" s="296">
        <f t="shared" si="128"/>
        <v>92.765939544374092</v>
      </c>
      <c r="W193" s="296">
        <f t="shared" si="128"/>
        <v>94.037674735765421</v>
      </c>
      <c r="X193" s="296">
        <f t="shared" si="128"/>
        <v>92.887448157505844</v>
      </c>
      <c r="Y193" s="296">
        <f t="shared" si="128"/>
        <v>92.981952098623566</v>
      </c>
      <c r="Z193" s="296">
        <f t="shared" si="128"/>
        <v>91.057461353698343</v>
      </c>
      <c r="AA193" s="296">
        <f t="shared" si="128"/>
        <v>91.978576514658982</v>
      </c>
      <c r="AB193" s="296">
        <f t="shared" si="128"/>
        <v>91.293833131801705</v>
      </c>
      <c r="AC193" s="296">
        <f t="shared" si="128"/>
        <v>93.956043956043956</v>
      </c>
      <c r="AD193" s="296">
        <f t="shared" si="128"/>
        <v>96.425832182850129</v>
      </c>
      <c r="AE193" s="296">
        <f t="shared" si="128"/>
        <v>96.17039586919104</v>
      </c>
      <c r="AF193" s="296">
        <f t="shared" si="128"/>
        <v>97.152681426072277</v>
      </c>
      <c r="AG193" s="296">
        <f t="shared" si="128"/>
        <v>97.245549210614726</v>
      </c>
      <c r="AH193" s="296">
        <f t="shared" si="128"/>
        <v>96.488127751180798</v>
      </c>
      <c r="AI193" s="296">
        <f t="shared" ref="AI193" si="129">+AI160/AI127*1000</f>
        <v>96.932181754497634</v>
      </c>
      <c r="AJ193" s="341">
        <f t="shared" si="82"/>
        <v>0.46021620863236912</v>
      </c>
      <c r="AK193" s="342">
        <f t="shared" si="83"/>
        <v>0.41692839760099076</v>
      </c>
    </row>
    <row r="194" spans="1:45" ht="18" customHeight="1" thickBot="1">
      <c r="A194" s="340" t="s">
        <v>25</v>
      </c>
      <c r="B194" s="340" t="s">
        <v>54</v>
      </c>
      <c r="C194" s="314">
        <f t="shared" ref="C194:AH194" si="130">+C161/C128*1000</f>
        <v>136.20676939555423</v>
      </c>
      <c r="D194" s="314">
        <f t="shared" si="130"/>
        <v>136.20676939555423</v>
      </c>
      <c r="E194" s="314">
        <f t="shared" si="130"/>
        <v>136.20676939555423</v>
      </c>
      <c r="F194" s="314">
        <f t="shared" si="130"/>
        <v>136.20676939555423</v>
      </c>
      <c r="G194" s="314">
        <f t="shared" si="130"/>
        <v>138.32541205452947</v>
      </c>
      <c r="H194" s="314">
        <f t="shared" si="130"/>
        <v>135.80112371901001</v>
      </c>
      <c r="I194" s="314">
        <f t="shared" si="130"/>
        <v>139.03912870519503</v>
      </c>
      <c r="J194" s="314">
        <f t="shared" si="130"/>
        <v>135.03803444077712</v>
      </c>
      <c r="K194" s="314">
        <f t="shared" si="130"/>
        <v>121.65298152033938</v>
      </c>
      <c r="L194" s="314">
        <f t="shared" si="130"/>
        <v>94.584326016769779</v>
      </c>
      <c r="M194" s="296">
        <f t="shared" si="130"/>
        <v>93.747195607992197</v>
      </c>
      <c r="N194" s="296">
        <f t="shared" si="130"/>
        <v>92.46242884955096</v>
      </c>
      <c r="O194" s="296">
        <f t="shared" si="130"/>
        <v>94.196630597292781</v>
      </c>
      <c r="P194" s="296">
        <f t="shared" si="130"/>
        <v>92.065533578171539</v>
      </c>
      <c r="Q194" s="296">
        <f t="shared" si="130"/>
        <v>91.74970373708544</v>
      </c>
      <c r="R194" s="296">
        <f t="shared" si="130"/>
        <v>92.294704629244904</v>
      </c>
      <c r="S194" s="296">
        <f t="shared" si="130"/>
        <v>92.706895767300082</v>
      </c>
      <c r="T194" s="296">
        <f t="shared" si="130"/>
        <v>94.625264995635362</v>
      </c>
      <c r="U194" s="296">
        <f t="shared" si="130"/>
        <v>94.434096232226167</v>
      </c>
      <c r="V194" s="296">
        <f t="shared" si="130"/>
        <v>94.271643891103665</v>
      </c>
      <c r="W194" s="296">
        <f t="shared" si="130"/>
        <v>92.895571193424715</v>
      </c>
      <c r="X194" s="296">
        <f t="shared" si="130"/>
        <v>90.954760923330568</v>
      </c>
      <c r="Y194" s="296">
        <f t="shared" si="130"/>
        <v>91.388078835777591</v>
      </c>
      <c r="Z194" s="296">
        <f t="shared" si="130"/>
        <v>92.93176359644599</v>
      </c>
      <c r="AA194" s="296">
        <f t="shared" si="130"/>
        <v>93.740773545910855</v>
      </c>
      <c r="AB194" s="296">
        <f t="shared" si="130"/>
        <v>92.951754167289891</v>
      </c>
      <c r="AC194" s="296">
        <f t="shared" si="130"/>
        <v>91.34918632521763</v>
      </c>
      <c r="AD194" s="296">
        <f t="shared" si="130"/>
        <v>92.477127459581411</v>
      </c>
      <c r="AE194" s="296">
        <f t="shared" si="130"/>
        <v>92.595433688057014</v>
      </c>
      <c r="AF194" s="296">
        <f t="shared" si="130"/>
        <v>92.743331068695454</v>
      </c>
      <c r="AG194" s="296">
        <f t="shared" si="130"/>
        <v>94.253580646455461</v>
      </c>
      <c r="AH194" s="296">
        <f t="shared" si="130"/>
        <v>93.657896147044625</v>
      </c>
      <c r="AI194" s="296">
        <f t="shared" ref="AI194" si="131">+AI161/AI128*1000</f>
        <v>108.65447725665474</v>
      </c>
      <c r="AJ194" s="341">
        <f t="shared" si="82"/>
        <v>16.012084113084502</v>
      </c>
      <c r="AK194" s="342">
        <f t="shared" si="83"/>
        <v>1.745639995160353</v>
      </c>
    </row>
    <row r="195" spans="1:45" ht="18" customHeight="1" thickBot="1">
      <c r="A195" s="340" t="s">
        <v>26</v>
      </c>
      <c r="B195" s="340" t="s">
        <v>55</v>
      </c>
      <c r="C195" s="314">
        <f t="shared" ref="C195:AH195" si="132">+C162/C129*1000</f>
        <v>76.185079245793375</v>
      </c>
      <c r="D195" s="314">
        <f t="shared" si="132"/>
        <v>74.969362970242059</v>
      </c>
      <c r="E195" s="314">
        <f t="shared" si="132"/>
        <v>74.54334310701536</v>
      </c>
      <c r="F195" s="314">
        <f t="shared" si="132"/>
        <v>77.355467205003606</v>
      </c>
      <c r="G195" s="314">
        <f t="shared" si="132"/>
        <v>79.228276294958761</v>
      </c>
      <c r="H195" s="296">
        <f t="shared" si="132"/>
        <v>80.497439223925085</v>
      </c>
      <c r="I195" s="296">
        <f t="shared" si="132"/>
        <v>81.779794904202433</v>
      </c>
      <c r="J195" s="296">
        <f t="shared" si="132"/>
        <v>81.996369570399153</v>
      </c>
      <c r="K195" s="296">
        <f t="shared" si="132"/>
        <v>83.804966962861698</v>
      </c>
      <c r="L195" s="296">
        <f t="shared" si="132"/>
        <v>83.677577013538965</v>
      </c>
      <c r="M195" s="296">
        <f t="shared" si="132"/>
        <v>84.240525201765664</v>
      </c>
      <c r="N195" s="296">
        <f t="shared" si="132"/>
        <v>85.085550870049929</v>
      </c>
      <c r="O195" s="296">
        <f t="shared" si="132"/>
        <v>85.826834129106615</v>
      </c>
      <c r="P195" s="296">
        <f t="shared" si="132"/>
        <v>84.297462908854257</v>
      </c>
      <c r="Q195" s="296">
        <f t="shared" si="132"/>
        <v>84.259101735284133</v>
      </c>
      <c r="R195" s="296">
        <f t="shared" si="132"/>
        <v>84.747103090037299</v>
      </c>
      <c r="S195" s="296">
        <f t="shared" si="132"/>
        <v>87.02561421850497</v>
      </c>
      <c r="T195" s="296">
        <f t="shared" si="132"/>
        <v>87.200009810614262</v>
      </c>
      <c r="U195" s="296">
        <f t="shared" si="132"/>
        <v>88.292238483002109</v>
      </c>
      <c r="V195" s="296">
        <f t="shared" si="132"/>
        <v>87.779080925471789</v>
      </c>
      <c r="W195" s="296">
        <f t="shared" si="132"/>
        <v>90.335228560886577</v>
      </c>
      <c r="X195" s="296">
        <f t="shared" si="132"/>
        <v>88.975170334852322</v>
      </c>
      <c r="Y195" s="296">
        <f t="shared" si="132"/>
        <v>90.002425689922205</v>
      </c>
      <c r="Z195" s="296">
        <f t="shared" si="132"/>
        <v>90.681180626100911</v>
      </c>
      <c r="AA195" s="296">
        <f t="shared" si="132"/>
        <v>90.554379819504248</v>
      </c>
      <c r="AB195" s="296">
        <f t="shared" si="132"/>
        <v>92.281145307115167</v>
      </c>
      <c r="AC195" s="296">
        <f t="shared" si="132"/>
        <v>91.310694529809467</v>
      </c>
      <c r="AD195" s="296">
        <f t="shared" si="132"/>
        <v>91.431018834830667</v>
      </c>
      <c r="AE195" s="296">
        <f t="shared" si="132"/>
        <v>92.430943192045035</v>
      </c>
      <c r="AF195" s="296">
        <f t="shared" si="132"/>
        <v>93.013653380312732</v>
      </c>
      <c r="AG195" s="296">
        <f t="shared" si="132"/>
        <v>91.83470068612435</v>
      </c>
      <c r="AH195" s="296">
        <f t="shared" si="132"/>
        <v>91.25538343534437</v>
      </c>
      <c r="AI195" s="296">
        <f t="shared" ref="AI195" si="133">+AI162/AI129*1000</f>
        <v>91.561613354829518</v>
      </c>
      <c r="AJ195" s="341">
        <f t="shared" si="82"/>
        <v>0.33557463456621583</v>
      </c>
      <c r="AK195" s="342">
        <f t="shared" si="83"/>
        <v>0.1719025191762702</v>
      </c>
    </row>
    <row r="196" spans="1:45" ht="18" customHeight="1" thickBot="1">
      <c r="A196" s="340" t="s">
        <v>27</v>
      </c>
      <c r="B196" s="340" t="s">
        <v>56</v>
      </c>
      <c r="C196" s="296">
        <f t="shared" ref="C196:AH196" si="134">+C163/C130*1000</f>
        <v>79.782676366729248</v>
      </c>
      <c r="D196" s="296">
        <f t="shared" si="134"/>
        <v>81.233902459293361</v>
      </c>
      <c r="E196" s="296">
        <f t="shared" si="134"/>
        <v>79.840323423842591</v>
      </c>
      <c r="F196" s="296">
        <f t="shared" si="134"/>
        <v>81.090310850957835</v>
      </c>
      <c r="G196" s="296">
        <f t="shared" si="134"/>
        <v>82.060990645540159</v>
      </c>
      <c r="H196" s="296">
        <f t="shared" si="134"/>
        <v>82.510834540139911</v>
      </c>
      <c r="I196" s="296">
        <f t="shared" si="134"/>
        <v>83.196324700055158</v>
      </c>
      <c r="J196" s="296">
        <f t="shared" si="134"/>
        <v>84.134400457776962</v>
      </c>
      <c r="K196" s="296">
        <f t="shared" si="134"/>
        <v>85.313551378944425</v>
      </c>
      <c r="L196" s="296">
        <f t="shared" si="134"/>
        <v>85.695175548316925</v>
      </c>
      <c r="M196" s="296">
        <f t="shared" si="134"/>
        <v>85.195779889883426</v>
      </c>
      <c r="N196" s="296">
        <f t="shared" si="134"/>
        <v>86.268684720745497</v>
      </c>
      <c r="O196" s="296">
        <f t="shared" si="134"/>
        <v>86.471548876945391</v>
      </c>
      <c r="P196" s="296">
        <f t="shared" si="134"/>
        <v>87.000066567017853</v>
      </c>
      <c r="Q196" s="296">
        <f t="shared" si="134"/>
        <v>87.522995218183382</v>
      </c>
      <c r="R196" s="296">
        <f t="shared" si="134"/>
        <v>87.068384426237287</v>
      </c>
      <c r="S196" s="296">
        <f t="shared" si="134"/>
        <v>87.500744475988157</v>
      </c>
      <c r="T196" s="296">
        <f t="shared" si="134"/>
        <v>88.168914690491732</v>
      </c>
      <c r="U196" s="296">
        <f t="shared" si="134"/>
        <v>88.112780193173819</v>
      </c>
      <c r="V196" s="296">
        <f t="shared" si="134"/>
        <v>88.196391369172829</v>
      </c>
      <c r="W196" s="296">
        <f t="shared" si="134"/>
        <v>89.734726797066685</v>
      </c>
      <c r="X196" s="296">
        <f t="shared" si="134"/>
        <v>90.001468726614007</v>
      </c>
      <c r="Y196" s="296">
        <f t="shared" si="134"/>
        <v>90.102362810744239</v>
      </c>
      <c r="Z196" s="296">
        <f t="shared" si="134"/>
        <v>91.778299641890243</v>
      </c>
      <c r="AA196" s="296">
        <f t="shared" si="134"/>
        <v>92.179248213730986</v>
      </c>
      <c r="AB196" s="296">
        <f t="shared" si="134"/>
        <v>91.195958418342556</v>
      </c>
      <c r="AC196" s="296">
        <f t="shared" si="134"/>
        <v>92.569983774161528</v>
      </c>
      <c r="AD196" s="296">
        <f t="shared" si="134"/>
        <v>93.064572816771388</v>
      </c>
      <c r="AE196" s="296">
        <f t="shared" si="134"/>
        <v>94.063408378991227</v>
      </c>
      <c r="AF196" s="296">
        <f t="shared" si="134"/>
        <v>93.382520697749058</v>
      </c>
      <c r="AG196" s="296">
        <f t="shared" si="134"/>
        <v>93.997898259045243</v>
      </c>
      <c r="AH196" s="296">
        <f t="shared" si="134"/>
        <v>95.260793358279798</v>
      </c>
      <c r="AI196" s="296">
        <f t="shared" ref="AI196" si="135">+AI163/AI130*1000</f>
        <v>95.602405739011573</v>
      </c>
      <c r="AJ196" s="341">
        <f t="shared" si="82"/>
        <v>0.35860753274115087</v>
      </c>
      <c r="AK196" s="342">
        <f t="shared" si="83"/>
        <v>0.59427480580123149</v>
      </c>
    </row>
    <row r="197" spans="1:45" ht="18" customHeight="1"/>
    <row r="198" spans="1:45" ht="18" customHeight="1">
      <c r="A198" s="24" t="s">
        <v>235</v>
      </c>
    </row>
    <row r="199" spans="1:45" ht="18" customHeight="1">
      <c r="A199" s="215"/>
      <c r="B199" s="211"/>
      <c r="C199" s="786"/>
      <c r="D199" s="787"/>
      <c r="E199" s="787"/>
      <c r="F199" s="787"/>
      <c r="G199" s="787"/>
      <c r="H199" s="787"/>
      <c r="I199" s="787"/>
      <c r="J199" s="787"/>
      <c r="K199" s="787"/>
      <c r="L199" s="787"/>
      <c r="M199" s="787"/>
      <c r="N199" s="787"/>
      <c r="O199" s="787"/>
      <c r="P199" s="787"/>
      <c r="Q199" s="787"/>
      <c r="R199" s="787"/>
      <c r="S199" s="787"/>
      <c r="T199" s="787"/>
      <c r="U199" s="787"/>
      <c r="V199" s="787"/>
      <c r="W199" s="787"/>
      <c r="X199" s="787"/>
      <c r="Y199" s="787"/>
      <c r="Z199" s="787"/>
      <c r="AA199" s="787"/>
      <c r="AB199" s="787"/>
      <c r="AC199" s="787"/>
      <c r="AD199" s="787"/>
      <c r="AE199" s="787"/>
      <c r="AF199" s="787"/>
      <c r="AG199" s="787"/>
      <c r="AH199" s="787"/>
      <c r="AI199" s="788"/>
      <c r="AJ199" s="518" t="s">
        <v>58</v>
      </c>
      <c r="AK199" s="245" t="s">
        <v>57</v>
      </c>
    </row>
    <row r="200" spans="1:45" ht="18" customHeight="1" thickBot="1">
      <c r="A200" s="215"/>
      <c r="B200" s="216"/>
      <c r="C200" s="576">
        <v>1990</v>
      </c>
      <c r="D200" s="576">
        <v>1991</v>
      </c>
      <c r="E200" s="576">
        <v>1992</v>
      </c>
      <c r="F200" s="576">
        <v>1993</v>
      </c>
      <c r="G200" s="576">
        <v>1994</v>
      </c>
      <c r="H200" s="576">
        <v>1995</v>
      </c>
      <c r="I200" s="576">
        <v>1996</v>
      </c>
      <c r="J200" s="576">
        <v>1997</v>
      </c>
      <c r="K200" s="576">
        <v>1998</v>
      </c>
      <c r="L200" s="576">
        <v>1999</v>
      </c>
      <c r="M200" s="576">
        <v>2000</v>
      </c>
      <c r="N200" s="576">
        <v>2001</v>
      </c>
      <c r="O200" s="576">
        <v>2002</v>
      </c>
      <c r="P200" s="576">
        <v>2003</v>
      </c>
      <c r="Q200" s="576">
        <v>2004</v>
      </c>
      <c r="R200" s="576">
        <v>2005</v>
      </c>
      <c r="S200" s="576">
        <v>2006</v>
      </c>
      <c r="T200" s="576">
        <v>2007</v>
      </c>
      <c r="U200" s="576">
        <v>2008</v>
      </c>
      <c r="V200" s="576">
        <v>2009</v>
      </c>
      <c r="W200" s="576">
        <v>2010</v>
      </c>
      <c r="X200" s="576">
        <v>2011</v>
      </c>
      <c r="Y200" s="576">
        <v>2012</v>
      </c>
      <c r="Z200" s="576">
        <v>2013</v>
      </c>
      <c r="AA200" s="576">
        <v>2014</v>
      </c>
      <c r="AB200" s="576">
        <v>2015</v>
      </c>
      <c r="AC200" s="576">
        <v>2016</v>
      </c>
      <c r="AD200" s="576">
        <v>2017</v>
      </c>
      <c r="AE200" s="576">
        <v>2018</v>
      </c>
      <c r="AF200" s="576">
        <v>2019</v>
      </c>
      <c r="AG200" s="576">
        <v>2020</v>
      </c>
      <c r="AH200" s="576">
        <v>2021</v>
      </c>
      <c r="AI200" s="576">
        <v>2022</v>
      </c>
      <c r="AJ200" s="207" t="str">
        <f>AJ$4</f>
        <v>2022/2021</v>
      </c>
      <c r="AK200" s="246" t="str">
        <f>AK$4</f>
        <v>2012-2022</v>
      </c>
    </row>
    <row r="201" spans="1:45" ht="18" customHeight="1" thickBot="1">
      <c r="A201" s="235" t="s">
        <v>373</v>
      </c>
      <c r="B201" s="235"/>
      <c r="C201" s="327">
        <f>IF(COUNT(C202:C228)=27,SUM(C202:C228),"N.A.")</f>
        <v>4491.6526776653236</v>
      </c>
      <c r="D201" s="327">
        <f t="shared" ref="D201:AG201" si="136">IF(COUNT(D202:D228)=27,SUM(D202:D228),"N.A.")</f>
        <v>4381.4553692520922</v>
      </c>
      <c r="E201" s="327">
        <f t="shared" si="136"/>
        <v>4453.535560560882</v>
      </c>
      <c r="F201" s="327">
        <f t="shared" si="136"/>
        <v>4410.2266731635791</v>
      </c>
      <c r="G201" s="327">
        <f t="shared" si="136"/>
        <v>4545.6239157827831</v>
      </c>
      <c r="H201" s="327">
        <f t="shared" si="136"/>
        <v>4671.9059471130176</v>
      </c>
      <c r="I201" s="327">
        <f t="shared" si="136"/>
        <v>4881.6134933162821</v>
      </c>
      <c r="J201" s="327">
        <f t="shared" si="136"/>
        <v>4933.5195036868108</v>
      </c>
      <c r="K201" s="327">
        <f t="shared" si="136"/>
        <v>5163.3150359869114</v>
      </c>
      <c r="L201" s="327">
        <f t="shared" si="136"/>
        <v>5187.7105892580321</v>
      </c>
      <c r="M201" s="327">
        <f t="shared" si="136"/>
        <v>5167.9251423873557</v>
      </c>
      <c r="N201" s="327">
        <f t="shared" si="136"/>
        <v>5326.7631911388789</v>
      </c>
      <c r="O201" s="327">
        <f t="shared" si="136"/>
        <v>5418.141344859695</v>
      </c>
      <c r="P201" s="327">
        <f t="shared" si="136"/>
        <v>5191.3528103928093</v>
      </c>
      <c r="Q201" s="327">
        <f t="shared" si="136"/>
        <v>5202.1696800073923</v>
      </c>
      <c r="R201" s="327">
        <f t="shared" si="136"/>
        <v>5314.9712396622026</v>
      </c>
      <c r="S201" s="327">
        <f t="shared" si="136"/>
        <v>5172.0944679945233</v>
      </c>
      <c r="T201" s="327">
        <f t="shared" si="136"/>
        <v>5449.3569382472906</v>
      </c>
      <c r="U201" s="327">
        <f t="shared" si="136"/>
        <v>5577.3845293254162</v>
      </c>
      <c r="V201" s="327">
        <f t="shared" si="136"/>
        <v>5646.8478139302351</v>
      </c>
      <c r="W201" s="327">
        <f t="shared" si="136"/>
        <v>5845.9458524042238</v>
      </c>
      <c r="X201" s="327">
        <f t="shared" si="136"/>
        <v>5971.8451264933828</v>
      </c>
      <c r="Y201" s="327">
        <f t="shared" si="136"/>
        <v>6061.2968268109116</v>
      </c>
      <c r="Z201" s="327">
        <f t="shared" si="136"/>
        <v>6086.3498677449388</v>
      </c>
      <c r="AA201" s="327">
        <f t="shared" si="136"/>
        <v>6236.9022923222446</v>
      </c>
      <c r="AB201" s="327">
        <f t="shared" si="136"/>
        <v>6484.4671870610737</v>
      </c>
      <c r="AC201" s="327">
        <f t="shared" si="136"/>
        <v>6719.1267491809849</v>
      </c>
      <c r="AD201" s="327">
        <f t="shared" si="136"/>
        <v>6738.7976265498692</v>
      </c>
      <c r="AE201" s="327">
        <f t="shared" si="136"/>
        <v>6948.6505918662269</v>
      </c>
      <c r="AF201" s="327">
        <f t="shared" si="136"/>
        <v>7003.1856943060575</v>
      </c>
      <c r="AG201" s="327">
        <f t="shared" si="136"/>
        <v>6989.8951550412821</v>
      </c>
      <c r="AH201" s="327">
        <f t="shared" ref="AH201:AI201" si="137">IF(COUNT(AH202:AH228)=27,SUM(AH202:AH228),"N.A.")</f>
        <v>6851.4009032623562</v>
      </c>
      <c r="AI201" s="327">
        <f t="shared" si="137"/>
        <v>6807.219276108699</v>
      </c>
      <c r="AJ201" s="328">
        <f>IFERROR((AI201/AH201-1)*100,":")</f>
        <v>-0.64485537742536847</v>
      </c>
      <c r="AK201" s="329">
        <f>IFERROR(100*((POWER(AI201/Y201,1/(2020-2010)))-1),":")</f>
        <v>1.1673604076124722</v>
      </c>
      <c r="AR201" s="177" t="s">
        <v>888</v>
      </c>
      <c r="AS201" s="181" t="e">
        <v>#N/A</v>
      </c>
    </row>
    <row r="202" spans="1:45" ht="18" customHeight="1" thickBot="1">
      <c r="A202" s="340" t="s">
        <v>3</v>
      </c>
      <c r="B202" s="340" t="s">
        <v>30</v>
      </c>
      <c r="C202" s="324">
        <v>125.32147985062434</v>
      </c>
      <c r="D202" s="324">
        <v>128.92765605503635</v>
      </c>
      <c r="E202" s="324">
        <v>146.46012247973863</v>
      </c>
      <c r="F202" s="324">
        <v>163.79114239734946</v>
      </c>
      <c r="G202" s="324">
        <v>176.13801634138269</v>
      </c>
      <c r="H202" s="324">
        <v>199.02063718212449</v>
      </c>
      <c r="I202" s="324">
        <v>213.85958411294652</v>
      </c>
      <c r="J202" s="324">
        <v>213.72906947454928</v>
      </c>
      <c r="K202" s="324">
        <v>241.0595913615407</v>
      </c>
      <c r="L202" s="324">
        <v>236.22203791659774</v>
      </c>
      <c r="M202" s="324">
        <v>261.71968031653154</v>
      </c>
      <c r="N202" s="324">
        <v>248.49514271718903</v>
      </c>
      <c r="O202" s="324">
        <v>280.89587457844027</v>
      </c>
      <c r="P202" s="324">
        <v>259.81776047727834</v>
      </c>
      <c r="Q202" s="324">
        <v>286.15901923554827</v>
      </c>
      <c r="R202" s="324">
        <v>269.9525058763025</v>
      </c>
      <c r="S202" s="324">
        <v>287.04424895685162</v>
      </c>
      <c r="T202" s="324">
        <v>254.77403173399767</v>
      </c>
      <c r="U202" s="324">
        <v>259.01764899840805</v>
      </c>
      <c r="V202" s="343">
        <v>274.46661</v>
      </c>
      <c r="W202" s="343">
        <v>307.95625000000001</v>
      </c>
      <c r="X202" s="343">
        <v>304.48692999999997</v>
      </c>
      <c r="Y202" s="343">
        <v>309.11759000000001</v>
      </c>
      <c r="Z202" s="343">
        <v>291.59346999999997</v>
      </c>
      <c r="AA202" s="343">
        <v>294.71145000000001</v>
      </c>
      <c r="AB202" s="343">
        <v>303.95368000000002</v>
      </c>
      <c r="AC202" s="343">
        <v>306.64979</v>
      </c>
      <c r="AD202" s="343">
        <v>301.38334999999995</v>
      </c>
      <c r="AE202" s="343">
        <v>305.81058000000002</v>
      </c>
      <c r="AF202" s="343">
        <v>296.20552000000004</v>
      </c>
      <c r="AG202" s="343">
        <v>298.14069000000001</v>
      </c>
      <c r="AH202" s="343">
        <v>303.39229</v>
      </c>
      <c r="AI202" s="343">
        <v>298.59951000000001</v>
      </c>
      <c r="AJ202" s="341">
        <f t="shared" ref="AJ202:AJ228" si="138">IFERROR((AI202/AH202-1)*100,":")</f>
        <v>-1.5797303220856374</v>
      </c>
      <c r="AK202" s="342">
        <f t="shared" ref="AK202:AK228" si="139">IFERROR(100*((POWER(AI202/Y202,1/(2020-2010)))-1),":")</f>
        <v>-0.34558657579886187</v>
      </c>
      <c r="AR202" s="177" t="s">
        <v>571</v>
      </c>
      <c r="AS202" s="181">
        <v>220</v>
      </c>
    </row>
    <row r="203" spans="1:45" ht="18" customHeight="1" thickBot="1">
      <c r="A203" s="340" t="s">
        <v>4</v>
      </c>
      <c r="B203" s="340" t="s">
        <v>31</v>
      </c>
      <c r="C203" s="324">
        <v>80.635772354209095</v>
      </c>
      <c r="D203" s="324">
        <v>41.829129262890554</v>
      </c>
      <c r="E203" s="324">
        <v>37.130784665311793</v>
      </c>
      <c r="F203" s="324">
        <v>33.318144860680185</v>
      </c>
      <c r="G203" s="324">
        <v>30.799653926235177</v>
      </c>
      <c r="H203" s="324">
        <v>32.720083714855619</v>
      </c>
      <c r="I203" s="324">
        <v>34.076613135020615</v>
      </c>
      <c r="J203" s="324">
        <v>34.36920761944306</v>
      </c>
      <c r="K203" s="324">
        <v>36.273794728703912</v>
      </c>
      <c r="L203" s="324">
        <v>34.442480011481173</v>
      </c>
      <c r="M203" s="324">
        <v>34.564765692788022</v>
      </c>
      <c r="N203" s="324">
        <v>35.963377230001932</v>
      </c>
      <c r="O203" s="324">
        <v>39.066066965831865</v>
      </c>
      <c r="P203" s="324">
        <v>40.169817145517186</v>
      </c>
      <c r="Q203" s="324">
        <v>47.238277892188812</v>
      </c>
      <c r="R203" s="324">
        <v>54.892060703845083</v>
      </c>
      <c r="S203" s="343">
        <v>59.875660000000003</v>
      </c>
      <c r="T203" s="343">
        <v>66.529479999999992</v>
      </c>
      <c r="U203" s="343">
        <v>53.019449999999999</v>
      </c>
      <c r="V203" s="343">
        <v>55.429389999999998</v>
      </c>
      <c r="W203" s="343">
        <v>53.226379999999999</v>
      </c>
      <c r="X203" s="343">
        <v>52.265989999999995</v>
      </c>
      <c r="Y203" s="324">
        <v>52.312382204294856</v>
      </c>
      <c r="Z203" s="343">
        <v>50.338269999999994</v>
      </c>
      <c r="AA203" s="343">
        <v>51.397019999999998</v>
      </c>
      <c r="AB203" s="343">
        <v>53.91236</v>
      </c>
      <c r="AC203" s="324">
        <v>55.205457939692536</v>
      </c>
      <c r="AD203" s="343">
        <v>54.374079999999999</v>
      </c>
      <c r="AE203" s="343">
        <v>60.318040000000003</v>
      </c>
      <c r="AF203" s="343">
        <v>59.727550000000001</v>
      </c>
      <c r="AG203" s="343">
        <v>59.58849</v>
      </c>
      <c r="AH203" s="343">
        <v>59.723980000000005</v>
      </c>
      <c r="AI203" s="343">
        <v>60.039319999999996</v>
      </c>
      <c r="AJ203" s="341">
        <f t="shared" si="138"/>
        <v>0.52799562252883181</v>
      </c>
      <c r="AK203" s="342">
        <f t="shared" si="139"/>
        <v>1.3871993901295898</v>
      </c>
      <c r="AR203" s="177" t="s">
        <v>572</v>
      </c>
      <c r="AS203" s="181">
        <v>221</v>
      </c>
    </row>
    <row r="204" spans="1:45" ht="18" customHeight="1" thickBot="1">
      <c r="A204" s="340" t="s">
        <v>340</v>
      </c>
      <c r="B204" s="340" t="s">
        <v>32</v>
      </c>
      <c r="C204" s="324">
        <v>106.60961729949508</v>
      </c>
      <c r="D204" s="324">
        <v>106.60961729949508</v>
      </c>
      <c r="E204" s="324">
        <v>106.60961729949508</v>
      </c>
      <c r="F204" s="324">
        <v>106.60961729949508</v>
      </c>
      <c r="G204" s="324">
        <v>101.34050264356277</v>
      </c>
      <c r="H204" s="324">
        <v>123.83651694634585</v>
      </c>
      <c r="I204" s="324">
        <v>124.42799847928492</v>
      </c>
      <c r="J204" s="324">
        <v>145.28265152816206</v>
      </c>
      <c r="K204" s="324">
        <v>158.31003229114535</v>
      </c>
      <c r="L204" s="324">
        <v>158.76350146639865</v>
      </c>
      <c r="M204" s="324">
        <v>156.80668339492519</v>
      </c>
      <c r="N204" s="324">
        <v>167.62638765556648</v>
      </c>
      <c r="O204" s="324">
        <v>169.70986324360496</v>
      </c>
      <c r="P204" s="324">
        <v>162.79847181018067</v>
      </c>
      <c r="Q204" s="324">
        <v>166.80018181893047</v>
      </c>
      <c r="R204" s="324">
        <v>173.33080012764424</v>
      </c>
      <c r="S204" s="324">
        <v>165.67223124195789</v>
      </c>
      <c r="T204" s="324">
        <v>155.67873281795255</v>
      </c>
      <c r="U204" s="324">
        <v>151.0663489299501</v>
      </c>
      <c r="V204" s="343">
        <v>139.58568</v>
      </c>
      <c r="W204" s="343">
        <v>135.37799999999999</v>
      </c>
      <c r="X204" s="343">
        <v>122.70699999999999</v>
      </c>
      <c r="Y204" s="343">
        <v>108.10063000000001</v>
      </c>
      <c r="Z204" s="343">
        <v>104.76701</v>
      </c>
      <c r="AA204" s="343">
        <v>105.40298</v>
      </c>
      <c r="AB204" s="343">
        <v>113.55624</v>
      </c>
      <c r="AC204" s="343">
        <v>115.86094</v>
      </c>
      <c r="AD204" s="343">
        <v>117.92255</v>
      </c>
      <c r="AE204" s="343">
        <v>121.00816</v>
      </c>
      <c r="AF204" s="343">
        <v>123.52051</v>
      </c>
      <c r="AG204" s="343">
        <v>125.33052000000001</v>
      </c>
      <c r="AH204" s="343">
        <v>128.55347</v>
      </c>
      <c r="AI204" s="343">
        <v>122.19492</v>
      </c>
      <c r="AJ204" s="341">
        <f t="shared" si="138"/>
        <v>-4.9462297672711708</v>
      </c>
      <c r="AK204" s="342">
        <f t="shared" si="139"/>
        <v>1.2330898488156494</v>
      </c>
      <c r="AR204" s="177" t="s">
        <v>573</v>
      </c>
      <c r="AS204" s="181">
        <v>222</v>
      </c>
    </row>
    <row r="205" spans="1:45" ht="18" customHeight="1" thickBot="1">
      <c r="A205" s="340" t="s">
        <v>5</v>
      </c>
      <c r="B205" s="340" t="s">
        <v>33</v>
      </c>
      <c r="C205" s="324">
        <v>95.511058376572279</v>
      </c>
      <c r="D205" s="324">
        <v>101.51533947245829</v>
      </c>
      <c r="E205" s="324">
        <v>108.74031784228366</v>
      </c>
      <c r="F205" s="324">
        <v>114.43186612263258</v>
      </c>
      <c r="G205" s="324">
        <v>116.92333571348252</v>
      </c>
      <c r="H205" s="343">
        <v>117.631</v>
      </c>
      <c r="I205" s="343">
        <v>111.495</v>
      </c>
      <c r="J205" s="343">
        <v>116.676</v>
      </c>
      <c r="K205" s="343">
        <v>129.29400000000001</v>
      </c>
      <c r="L205" s="343">
        <v>140.07499999999999</v>
      </c>
      <c r="M205" s="343">
        <v>140.07499999999999</v>
      </c>
      <c r="N205" s="343">
        <v>137.30000000000001</v>
      </c>
      <c r="O205" s="343">
        <v>140.505</v>
      </c>
      <c r="P205" s="343">
        <v>142.43299999999999</v>
      </c>
      <c r="Q205" s="343">
        <v>133.16900000000001</v>
      </c>
      <c r="R205" s="343">
        <v>123.27667</v>
      </c>
      <c r="S205" s="343">
        <v>108.425</v>
      </c>
      <c r="T205" s="343">
        <v>103.23710000000001</v>
      </c>
      <c r="U205" s="343">
        <v>101.107</v>
      </c>
      <c r="V205" s="343">
        <v>100.134</v>
      </c>
      <c r="W205" s="343">
        <v>108.40589999999999</v>
      </c>
      <c r="X205" s="343">
        <v>106.19410000000001</v>
      </c>
      <c r="Y205" s="343">
        <v>101.10599999999999</v>
      </c>
      <c r="Z205" s="343">
        <v>107.1523</v>
      </c>
      <c r="AA205" s="343">
        <v>102.99430000000001</v>
      </c>
      <c r="AB205" s="343">
        <v>95.746700000000004</v>
      </c>
      <c r="AC205" s="343">
        <v>101.77719999999999</v>
      </c>
      <c r="AD205" s="343">
        <v>101.971</v>
      </c>
      <c r="AE205" s="343">
        <v>104.1636</v>
      </c>
      <c r="AF205" s="343">
        <v>104.61630000000001</v>
      </c>
      <c r="AG205" s="343">
        <v>103.7015</v>
      </c>
      <c r="AH205" s="343">
        <v>102.2897</v>
      </c>
      <c r="AI205" s="343">
        <v>97.856390000000005</v>
      </c>
      <c r="AJ205" s="341">
        <f t="shared" si="138"/>
        <v>-4.3340727365511755</v>
      </c>
      <c r="AK205" s="342">
        <f t="shared" si="139"/>
        <v>-0.32615172295070716</v>
      </c>
      <c r="AR205" s="177" t="s">
        <v>574</v>
      </c>
      <c r="AS205" s="181">
        <v>223</v>
      </c>
    </row>
    <row r="206" spans="1:45" ht="18" customHeight="1" thickBot="1">
      <c r="A206" s="340" t="s">
        <v>28</v>
      </c>
      <c r="B206" s="340" t="s">
        <v>34</v>
      </c>
      <c r="C206" s="324">
        <v>353.94488264800566</v>
      </c>
      <c r="D206" s="324">
        <v>297.06739530106216</v>
      </c>
      <c r="E206" s="324">
        <v>289.87379789218159</v>
      </c>
      <c r="F206" s="324">
        <v>291.581034143598</v>
      </c>
      <c r="G206" s="324">
        <v>303.38665569768824</v>
      </c>
      <c r="H206" s="324">
        <v>295.5756354697275</v>
      </c>
      <c r="I206" s="324">
        <v>345.19322497084227</v>
      </c>
      <c r="J206" s="324">
        <v>358.94227808297683</v>
      </c>
      <c r="K206" s="324">
        <v>374.16651591720898</v>
      </c>
      <c r="L206" s="324">
        <v>375.9980654879032</v>
      </c>
      <c r="M206" s="324">
        <v>377.71607556032359</v>
      </c>
      <c r="N206" s="324">
        <v>407.46124126533101</v>
      </c>
      <c r="O206" s="324">
        <v>423.85375851720841</v>
      </c>
      <c r="P206" s="324">
        <v>459.36675345762416</v>
      </c>
      <c r="Q206" s="324">
        <v>489.87931275189192</v>
      </c>
      <c r="R206" s="324">
        <v>491.91909442140974</v>
      </c>
      <c r="S206" s="324">
        <v>499.4742080808374</v>
      </c>
      <c r="T206" s="324">
        <v>538.05677737829456</v>
      </c>
      <c r="U206" s="324">
        <v>590.00189698164627</v>
      </c>
      <c r="V206" s="324">
        <v>638.04568659572612</v>
      </c>
      <c r="W206" s="343">
        <v>683.01</v>
      </c>
      <c r="X206" s="343">
        <v>705.05200000000002</v>
      </c>
      <c r="Y206" s="343">
        <v>691.45100000000002</v>
      </c>
      <c r="Z206" s="343">
        <v>701.82299999999998</v>
      </c>
      <c r="AA206" s="343">
        <v>728.79100000000005</v>
      </c>
      <c r="AB206" s="343">
        <v>709.43</v>
      </c>
      <c r="AC206" s="343">
        <v>688.72199999999998</v>
      </c>
      <c r="AD206" s="343">
        <v>683.01199999999994</v>
      </c>
      <c r="AE206" s="343">
        <v>709.66800000000001</v>
      </c>
      <c r="AF206" s="343">
        <v>703.39599999999996</v>
      </c>
      <c r="AG206" s="343">
        <v>703.84400000000005</v>
      </c>
      <c r="AH206" s="343">
        <v>703.22199999999998</v>
      </c>
      <c r="AI206" s="343">
        <v>701.40099999999995</v>
      </c>
      <c r="AJ206" s="341">
        <f t="shared" si="138"/>
        <v>-0.25895094294547949</v>
      </c>
      <c r="AK206" s="342">
        <f t="shared" si="139"/>
        <v>0.14297686739370707</v>
      </c>
      <c r="AR206" s="177" t="s">
        <v>575</v>
      </c>
      <c r="AS206" s="181">
        <v>224</v>
      </c>
    </row>
    <row r="207" spans="1:45" ht="18" customHeight="1" thickBot="1">
      <c r="A207" s="340" t="s">
        <v>6</v>
      </c>
      <c r="B207" s="340" t="s">
        <v>35</v>
      </c>
      <c r="C207" s="324">
        <v>8.6636356602186702</v>
      </c>
      <c r="D207" s="324">
        <v>8.6636356602186702</v>
      </c>
      <c r="E207" s="324">
        <v>8.6636356602186702</v>
      </c>
      <c r="F207" s="324">
        <v>4.1228266190075695</v>
      </c>
      <c r="G207" s="324">
        <v>5.3067768292682933</v>
      </c>
      <c r="H207" s="324">
        <v>5.110785071488646</v>
      </c>
      <c r="I207" s="324">
        <v>3.8008401597981498</v>
      </c>
      <c r="J207" s="324">
        <v>3.6398469301934395</v>
      </c>
      <c r="K207" s="324">
        <v>5.8417543313708995</v>
      </c>
      <c r="L207" s="324">
        <v>4.889794365012615</v>
      </c>
      <c r="M207" s="343">
        <v>4.7557999999999998</v>
      </c>
      <c r="N207" s="343">
        <v>5.8651999999999997</v>
      </c>
      <c r="O207" s="343">
        <v>7.4876000000000005</v>
      </c>
      <c r="P207" s="343">
        <v>8.9407999999999994</v>
      </c>
      <c r="Q207" s="343">
        <v>9.4979300000000002</v>
      </c>
      <c r="R207" s="343">
        <v>8.6982199999999992</v>
      </c>
      <c r="S207" s="343">
        <v>8.2116100000000003</v>
      </c>
      <c r="T207" s="343">
        <v>7.7616099999999992</v>
      </c>
      <c r="U207" s="343">
        <v>8.6657900000000012</v>
      </c>
      <c r="V207" s="343">
        <v>8.744860000000001</v>
      </c>
      <c r="W207" s="324">
        <v>9.6587533174818851</v>
      </c>
      <c r="X207" s="324">
        <v>10.388481784420291</v>
      </c>
      <c r="Y207" s="324">
        <v>10.124116111865943</v>
      </c>
      <c r="Z207" s="324">
        <v>11.004344886775364</v>
      </c>
      <c r="AA207" s="324">
        <v>10.941966469655799</v>
      </c>
      <c r="AB207" s="324">
        <v>11.151874793931162</v>
      </c>
      <c r="AC207" s="324">
        <v>11.473668215579712</v>
      </c>
      <c r="AD207" s="324">
        <v>11.705359479166667</v>
      </c>
      <c r="AE207" s="324">
        <v>13.392069265227143</v>
      </c>
      <c r="AF207" s="324">
        <v>15.121454841055412</v>
      </c>
      <c r="AG207" s="324">
        <v>16.254395450367117</v>
      </c>
      <c r="AH207" s="324">
        <v>17.814093957356775</v>
      </c>
      <c r="AI207" s="324">
        <v>16.795971544325095</v>
      </c>
      <c r="AJ207" s="341">
        <f t="shared" si="138"/>
        <v>-5.7152635181382365</v>
      </c>
      <c r="AK207" s="342">
        <f t="shared" si="139"/>
        <v>5.1925059649880145</v>
      </c>
      <c r="AR207" s="177" t="s">
        <v>576</v>
      </c>
      <c r="AS207" s="181">
        <v>225</v>
      </c>
    </row>
    <row r="208" spans="1:45" ht="18" customHeight="1" thickBot="1">
      <c r="A208" s="340" t="s">
        <v>7</v>
      </c>
      <c r="B208" s="340" t="s">
        <v>36</v>
      </c>
      <c r="C208" s="324">
        <v>46.86</v>
      </c>
      <c r="D208" s="324">
        <v>52.273000000000003</v>
      </c>
      <c r="E208" s="324">
        <v>53.658999999999999</v>
      </c>
      <c r="F208" s="324">
        <v>58.125999999999998</v>
      </c>
      <c r="G208" s="324">
        <v>63.99</v>
      </c>
      <c r="H208" s="324">
        <v>66.058000000000007</v>
      </c>
      <c r="I208" s="324">
        <v>69.075999999999993</v>
      </c>
      <c r="J208" s="324">
        <v>71.981999999999999</v>
      </c>
      <c r="K208" s="324">
        <v>72.697000000000003</v>
      </c>
      <c r="L208" s="324">
        <v>78.959999999999994</v>
      </c>
      <c r="M208" s="324">
        <v>78.12</v>
      </c>
      <c r="N208" s="324">
        <v>85.62</v>
      </c>
      <c r="O208" s="324">
        <v>87.82</v>
      </c>
      <c r="P208" s="324">
        <v>88.72</v>
      </c>
      <c r="Q208" s="324">
        <v>94.445586467514232</v>
      </c>
      <c r="R208" s="324">
        <v>94.545247656189062</v>
      </c>
      <c r="S208" s="324">
        <v>86.346453867873024</v>
      </c>
      <c r="T208" s="324">
        <v>81.077699026596974</v>
      </c>
      <c r="U208" s="324">
        <v>78.008134415412201</v>
      </c>
      <c r="V208" s="324">
        <v>75.062821722981411</v>
      </c>
      <c r="W208" s="324">
        <v>82.898253108450831</v>
      </c>
      <c r="X208" s="343">
        <v>85.18374</v>
      </c>
      <c r="Y208" s="343">
        <v>88.412899999999993</v>
      </c>
      <c r="Z208" s="343">
        <v>77.451050000000009</v>
      </c>
      <c r="AA208" s="343">
        <v>76.172520000000006</v>
      </c>
      <c r="AB208" s="343">
        <v>80.259659999999997</v>
      </c>
      <c r="AC208" s="343">
        <v>91.9803</v>
      </c>
      <c r="AD208" s="343">
        <v>95.512969999999996</v>
      </c>
      <c r="AE208" s="343">
        <v>98.599140000000006</v>
      </c>
      <c r="AF208" s="343">
        <v>106.14492999999999</v>
      </c>
      <c r="AG208" s="343">
        <v>111.66458</v>
      </c>
      <c r="AH208" s="343">
        <v>110.42684</v>
      </c>
      <c r="AI208" s="343">
        <v>107.72606</v>
      </c>
      <c r="AJ208" s="341">
        <f t="shared" si="138"/>
        <v>-2.4457640914111067</v>
      </c>
      <c r="AK208" s="342">
        <f t="shared" si="139"/>
        <v>1.9953832148667638</v>
      </c>
      <c r="AR208" s="177" t="s">
        <v>577</v>
      </c>
      <c r="AS208" s="181">
        <v>226</v>
      </c>
    </row>
    <row r="209" spans="1:45" ht="18" customHeight="1" thickBot="1">
      <c r="A209" s="340" t="s">
        <v>8</v>
      </c>
      <c r="B209" s="340" t="s">
        <v>37</v>
      </c>
      <c r="C209" s="324">
        <v>120.02911949821697</v>
      </c>
      <c r="D209" s="324">
        <v>120.7732299064902</v>
      </c>
      <c r="E209" s="324">
        <v>110.37078451462079</v>
      </c>
      <c r="F209" s="324">
        <v>110.41272985894285</v>
      </c>
      <c r="G209" s="324">
        <v>111.90598411680797</v>
      </c>
      <c r="H209" s="324">
        <v>123.28995056581344</v>
      </c>
      <c r="I209" s="324">
        <v>115.70035996418099</v>
      </c>
      <c r="J209" s="324">
        <v>59.272966061494564</v>
      </c>
      <c r="K209" s="324">
        <v>55.07004256042476</v>
      </c>
      <c r="L209" s="343">
        <v>52.93083</v>
      </c>
      <c r="M209" s="343">
        <v>94.260249999999999</v>
      </c>
      <c r="N209" s="343">
        <v>96.39703999999999</v>
      </c>
      <c r="O209" s="343">
        <v>95.8078</v>
      </c>
      <c r="P209" s="343">
        <v>98.002169999999992</v>
      </c>
      <c r="Q209" s="343">
        <v>102.75888</v>
      </c>
      <c r="R209" s="343">
        <v>107.17439</v>
      </c>
      <c r="S209" s="343">
        <v>100.64516</v>
      </c>
      <c r="T209" s="343">
        <v>105.70597000000001</v>
      </c>
      <c r="U209" s="343">
        <v>112.08153</v>
      </c>
      <c r="V209" s="343">
        <v>113.15328</v>
      </c>
      <c r="W209" s="343">
        <v>116.06885000000001</v>
      </c>
      <c r="X209" s="343">
        <v>113.64702</v>
      </c>
      <c r="Y209" s="343">
        <v>115.42350999999999</v>
      </c>
      <c r="Z209" s="343">
        <v>111.44054</v>
      </c>
      <c r="AA209" s="343">
        <v>114.8437</v>
      </c>
      <c r="AB209" s="343">
        <v>113.61163999999999</v>
      </c>
      <c r="AC209" s="343">
        <v>125.26207000000001</v>
      </c>
      <c r="AD209" s="343">
        <v>127.35267</v>
      </c>
      <c r="AE209" s="343">
        <v>135.05939999999998</v>
      </c>
      <c r="AF209" s="343">
        <v>136.08065999999999</v>
      </c>
      <c r="AG209" s="343">
        <v>141.71857999999997</v>
      </c>
      <c r="AH209" s="343">
        <v>142.81208999999998</v>
      </c>
      <c r="AI209" s="343">
        <v>147.67032999999998</v>
      </c>
      <c r="AJ209" s="341">
        <f t="shared" si="138"/>
        <v>3.4018408385452448</v>
      </c>
      <c r="AK209" s="342">
        <f t="shared" si="139"/>
        <v>2.4943432200237758</v>
      </c>
      <c r="AR209" s="177" t="s">
        <v>578</v>
      </c>
      <c r="AS209" s="181">
        <v>227</v>
      </c>
    </row>
    <row r="210" spans="1:45" ht="18" customHeight="1" thickBot="1">
      <c r="A210" s="340" t="s">
        <v>9</v>
      </c>
      <c r="B210" s="340" t="s">
        <v>38</v>
      </c>
      <c r="C210" s="343">
        <v>533.27793000000008</v>
      </c>
      <c r="D210" s="343">
        <v>557.00492000000008</v>
      </c>
      <c r="E210" s="343">
        <v>552.92390999999998</v>
      </c>
      <c r="F210" s="343">
        <v>529.63393000000008</v>
      </c>
      <c r="G210" s="343">
        <v>560.04499999999996</v>
      </c>
      <c r="H210" s="343">
        <v>579.39400000000001</v>
      </c>
      <c r="I210" s="343">
        <v>590.42700000000002</v>
      </c>
      <c r="J210" s="343">
        <v>603.23500000000001</v>
      </c>
      <c r="K210" s="343">
        <v>679.43499999999995</v>
      </c>
      <c r="L210" s="343">
        <v>677.18399999999997</v>
      </c>
      <c r="M210" s="343">
        <v>662.06100000000004</v>
      </c>
      <c r="N210" s="343">
        <v>698.34100000000001</v>
      </c>
      <c r="O210" s="343">
        <v>700.02192000000002</v>
      </c>
      <c r="P210" s="343">
        <v>701.58659</v>
      </c>
      <c r="Q210" s="343">
        <v>692.39791000000002</v>
      </c>
      <c r="R210" s="343">
        <v>690.85451999999998</v>
      </c>
      <c r="S210" s="343">
        <v>669.01040999999998</v>
      </c>
      <c r="T210" s="343">
        <v>712.30666000000008</v>
      </c>
      <c r="U210" s="343">
        <v>722.78160000000003</v>
      </c>
      <c r="V210" s="343">
        <v>675.44627000000003</v>
      </c>
      <c r="W210" s="343">
        <v>695.06596999999999</v>
      </c>
      <c r="X210" s="343">
        <v>703.72736999999995</v>
      </c>
      <c r="Y210" s="343">
        <v>703.86534999999992</v>
      </c>
      <c r="Z210" s="343">
        <v>685.53853000000004</v>
      </c>
      <c r="AA210" s="343">
        <v>720.09388000000001</v>
      </c>
      <c r="AB210" s="343">
        <v>736.45500000000004</v>
      </c>
      <c r="AC210" s="343">
        <v>764.53823999999997</v>
      </c>
      <c r="AD210" s="343">
        <v>754.38364999999999</v>
      </c>
      <c r="AE210" s="343">
        <v>799.60563000000002</v>
      </c>
      <c r="AF210" s="343">
        <v>817.32086000000004</v>
      </c>
      <c r="AG210" s="343">
        <v>799.84831000000008</v>
      </c>
      <c r="AH210" s="343">
        <v>787.31252000000006</v>
      </c>
      <c r="AI210" s="343">
        <v>798.95281</v>
      </c>
      <c r="AJ210" s="341">
        <f t="shared" si="138"/>
        <v>1.478484045954187</v>
      </c>
      <c r="AK210" s="342">
        <f t="shared" si="139"/>
        <v>1.2752104297035993</v>
      </c>
      <c r="AR210" s="177" t="s">
        <v>579</v>
      </c>
      <c r="AS210" s="181">
        <v>228</v>
      </c>
    </row>
    <row r="211" spans="1:45" ht="18" customHeight="1" thickBot="1">
      <c r="A211" s="340" t="s">
        <v>10</v>
      </c>
      <c r="B211" s="340" t="s">
        <v>39</v>
      </c>
      <c r="C211" s="324">
        <v>871.59049312116838</v>
      </c>
      <c r="D211" s="324">
        <v>853.4707303332126</v>
      </c>
      <c r="E211" s="324">
        <v>865.76215593605798</v>
      </c>
      <c r="F211" s="324">
        <v>904.99565264388639</v>
      </c>
      <c r="G211" s="324">
        <v>933.97498167901279</v>
      </c>
      <c r="H211" s="324">
        <v>946.19486017760289</v>
      </c>
      <c r="I211" s="324">
        <v>996.78324923898526</v>
      </c>
      <c r="J211" s="324">
        <v>1027.5576767744674</v>
      </c>
      <c r="K211" s="324">
        <v>1042.6449430666764</v>
      </c>
      <c r="L211" s="324">
        <v>1011.1385336184278</v>
      </c>
      <c r="M211" s="324">
        <v>1000.3477626638104</v>
      </c>
      <c r="N211" s="343">
        <v>1028.5043000000001</v>
      </c>
      <c r="O211" s="343">
        <v>982.23980000000006</v>
      </c>
      <c r="P211" s="343">
        <v>978.38828000000001</v>
      </c>
      <c r="Q211" s="343">
        <v>934.77700000000004</v>
      </c>
      <c r="R211" s="343">
        <v>953.26400000000001</v>
      </c>
      <c r="S211" s="343">
        <v>921.44399999999996</v>
      </c>
      <c r="T211" s="343">
        <v>916.87599999999998</v>
      </c>
      <c r="U211" s="343">
        <v>924.39499999999998</v>
      </c>
      <c r="V211" s="343">
        <v>967.02300000000002</v>
      </c>
      <c r="W211" s="343">
        <v>996.1</v>
      </c>
      <c r="X211" s="343">
        <v>1030.212</v>
      </c>
      <c r="Y211" s="343">
        <v>1005.223</v>
      </c>
      <c r="Z211" s="343">
        <v>1016.708</v>
      </c>
      <c r="AA211" s="343">
        <v>972.89</v>
      </c>
      <c r="AB211" s="343">
        <v>1006.004</v>
      </c>
      <c r="AC211" s="343">
        <v>969.89099999999996</v>
      </c>
      <c r="AD211" s="343">
        <v>955.35</v>
      </c>
      <c r="AE211" s="343">
        <v>974.04499999999996</v>
      </c>
      <c r="AF211" s="343">
        <v>940.36900000000003</v>
      </c>
      <c r="AG211" s="343">
        <v>919.5</v>
      </c>
      <c r="AH211" s="343">
        <v>898.69799999999998</v>
      </c>
      <c r="AI211" s="343">
        <v>837.91600000000005</v>
      </c>
      <c r="AJ211" s="341">
        <f t="shared" si="138"/>
        <v>-6.7633398538774925</v>
      </c>
      <c r="AK211" s="342">
        <f t="shared" si="139"/>
        <v>-1.8039978699671222</v>
      </c>
      <c r="AR211" s="177" t="s">
        <v>580</v>
      </c>
      <c r="AS211" s="181">
        <v>229</v>
      </c>
    </row>
    <row r="212" spans="1:45" ht="18" customHeight="1" thickBot="1">
      <c r="A212" s="340" t="s">
        <v>11</v>
      </c>
      <c r="B212" s="340" t="s">
        <v>40</v>
      </c>
      <c r="C212" s="324">
        <v>50.941141311894746</v>
      </c>
      <c r="D212" s="324">
        <v>50.941141311894746</v>
      </c>
      <c r="E212" s="324">
        <v>50.941141311894746</v>
      </c>
      <c r="F212" s="324">
        <v>46.001203581216878</v>
      </c>
      <c r="G212" s="324">
        <v>48.14079444545952</v>
      </c>
      <c r="H212" s="324">
        <v>47.511503014799921</v>
      </c>
      <c r="I212" s="324">
        <v>45.859613009318473</v>
      </c>
      <c r="J212" s="324">
        <v>44.994337292161518</v>
      </c>
      <c r="K212" s="324">
        <v>43.42110871551251</v>
      </c>
      <c r="L212" s="324">
        <v>42.422108569340395</v>
      </c>
      <c r="M212" s="343">
        <v>43.051400000000001</v>
      </c>
      <c r="N212" s="343">
        <v>47.282339999999998</v>
      </c>
      <c r="O212" s="343">
        <v>50.687349999999995</v>
      </c>
      <c r="P212" s="343">
        <v>51.160699999999999</v>
      </c>
      <c r="Q212" s="343">
        <v>44.680990000000001</v>
      </c>
      <c r="R212" s="343">
        <v>51.49</v>
      </c>
      <c r="S212" s="343">
        <v>45.427</v>
      </c>
      <c r="T212" s="343">
        <v>48.339089999999999</v>
      </c>
      <c r="U212" s="343">
        <v>48.957000000000001</v>
      </c>
      <c r="V212" s="343">
        <v>35.778449999999999</v>
      </c>
      <c r="W212" s="343">
        <v>35.039000000000001</v>
      </c>
      <c r="X212" s="343">
        <v>35.3474</v>
      </c>
      <c r="Y212" s="343">
        <v>35.607300000000002</v>
      </c>
      <c r="Z212" s="343">
        <v>35.599208299610034</v>
      </c>
      <c r="AA212" s="343">
        <v>35.731000000000002</v>
      </c>
      <c r="AB212" s="343">
        <v>37.969900000000003</v>
      </c>
      <c r="AC212" s="343">
        <v>38.205599999999997</v>
      </c>
      <c r="AD212" s="343">
        <v>38.447600000000001</v>
      </c>
      <c r="AE212" s="343">
        <v>39.191000000000003</v>
      </c>
      <c r="AF212" s="343">
        <v>39.679600000000001</v>
      </c>
      <c r="AG212" s="343">
        <v>39.9559</v>
      </c>
      <c r="AH212" s="343">
        <v>41.612699999999997</v>
      </c>
      <c r="AI212" s="343">
        <v>41.604800000000004</v>
      </c>
      <c r="AJ212" s="341">
        <f t="shared" si="138"/>
        <v>-1.8984588839443539E-2</v>
      </c>
      <c r="AK212" s="715">
        <f t="shared" si="139"/>
        <v>1.5688276104259158</v>
      </c>
      <c r="AR212" s="177" t="s">
        <v>581</v>
      </c>
      <c r="AS212" s="181">
        <v>230</v>
      </c>
    </row>
    <row r="213" spans="1:45" ht="18" customHeight="1" thickBot="1">
      <c r="A213" s="340" t="s">
        <v>12</v>
      </c>
      <c r="B213" s="340" t="s">
        <v>41</v>
      </c>
      <c r="C213" s="324">
        <v>520.46693425197782</v>
      </c>
      <c r="D213" s="324">
        <v>517.28365025043661</v>
      </c>
      <c r="E213" s="324">
        <v>522.43308025292959</v>
      </c>
      <c r="F213" s="324">
        <v>527.6761362554679</v>
      </c>
      <c r="G213" s="324">
        <v>512.1342202479434</v>
      </c>
      <c r="H213" s="324">
        <v>500.89910024250401</v>
      </c>
      <c r="I213" s="324">
        <v>515.87926024975638</v>
      </c>
      <c r="J213" s="324">
        <v>502.20518294313626</v>
      </c>
      <c r="K213" s="324">
        <v>495.66915187997188</v>
      </c>
      <c r="L213" s="324">
        <v>509.51269224667408</v>
      </c>
      <c r="M213" s="324">
        <v>490.31936223738188</v>
      </c>
      <c r="N213" s="324">
        <v>510.26170024703669</v>
      </c>
      <c r="O213" s="324">
        <v>482.18888039344563</v>
      </c>
      <c r="P213" s="343">
        <v>413.10599999999999</v>
      </c>
      <c r="Q213" s="343">
        <v>416.423</v>
      </c>
      <c r="R213" s="343">
        <v>408.71300000000002</v>
      </c>
      <c r="S213" s="343">
        <v>372.18700000000001</v>
      </c>
      <c r="T213" s="343">
        <v>493.26900000000001</v>
      </c>
      <c r="U213" s="343">
        <v>524.94600000000003</v>
      </c>
      <c r="V213" s="343">
        <v>538.31100000000004</v>
      </c>
      <c r="W213" s="343">
        <v>548.06799999999998</v>
      </c>
      <c r="X213" s="343">
        <v>564.13199999999995</v>
      </c>
      <c r="Y213" s="343">
        <v>572.82299999999998</v>
      </c>
      <c r="Z213" s="343">
        <v>554.78499999999997</v>
      </c>
      <c r="AA213" s="343">
        <v>560.673</v>
      </c>
      <c r="AB213" s="343">
        <v>584.178</v>
      </c>
      <c r="AC213" s="343">
        <v>605.01099999999997</v>
      </c>
      <c r="AD213" s="343">
        <v>597.15800000000002</v>
      </c>
      <c r="AE213" s="343">
        <v>581.74900000000002</v>
      </c>
      <c r="AF213" s="343">
        <v>616.75400000000002</v>
      </c>
      <c r="AG213" s="343">
        <v>621.72199999999998</v>
      </c>
      <c r="AH213" s="343">
        <v>627.08000000000004</v>
      </c>
      <c r="AI213" s="343">
        <v>569.26400000000001</v>
      </c>
      <c r="AJ213" s="341">
        <f t="shared" si="138"/>
        <v>-9.2198762518339024</v>
      </c>
      <c r="AK213" s="715">
        <f t="shared" si="139"/>
        <v>-6.2305282857011424E-2</v>
      </c>
      <c r="AR213" s="177" t="s">
        <v>582</v>
      </c>
      <c r="AS213" s="181">
        <v>231</v>
      </c>
    </row>
    <row r="214" spans="1:45" ht="18" customHeight="1" thickBot="1">
      <c r="A214" s="340" t="s">
        <v>13</v>
      </c>
      <c r="B214" s="340" t="s">
        <v>42</v>
      </c>
      <c r="C214" s="324">
        <v>16.861223568027548</v>
      </c>
      <c r="D214" s="324">
        <v>15.50722199169283</v>
      </c>
      <c r="E214" s="324">
        <v>17.111647206969906</v>
      </c>
      <c r="F214" s="324">
        <v>17.011668187620298</v>
      </c>
      <c r="G214" s="324">
        <v>16.320384682402992</v>
      </c>
      <c r="H214" s="324">
        <v>17.101173214466613</v>
      </c>
      <c r="I214" s="324">
        <v>18.06097180022287</v>
      </c>
      <c r="J214" s="324">
        <v>18.841760332286491</v>
      </c>
      <c r="K214" s="324">
        <v>18.950308981866065</v>
      </c>
      <c r="L214" s="324">
        <v>19.503526222267244</v>
      </c>
      <c r="M214" s="324">
        <v>18.856043049336435</v>
      </c>
      <c r="N214" s="324">
        <v>18.97220914800932</v>
      </c>
      <c r="O214" s="324">
        <v>19.115036318508764</v>
      </c>
      <c r="P214" s="343">
        <v>18.79796</v>
      </c>
      <c r="Q214" s="343">
        <v>15.886719999999999</v>
      </c>
      <c r="R214" s="343">
        <v>16.362120000000001</v>
      </c>
      <c r="S214" s="343">
        <v>13.259030000000001</v>
      </c>
      <c r="T214" s="343">
        <v>14.236379999999999</v>
      </c>
      <c r="U214" s="343">
        <v>14.226129999999999</v>
      </c>
      <c r="V214" s="343">
        <v>13.476610000000001</v>
      </c>
      <c r="W214" s="343">
        <v>13.772950000000002</v>
      </c>
      <c r="X214" s="343">
        <v>13.638770000000001</v>
      </c>
      <c r="Y214" s="343">
        <v>12.59746</v>
      </c>
      <c r="Z214" s="343">
        <v>10.925790000000001</v>
      </c>
      <c r="AA214" s="343">
        <v>10.771540000000002</v>
      </c>
      <c r="AB214" s="343">
        <v>11.79421</v>
      </c>
      <c r="AC214" s="343">
        <v>11.953239999999999</v>
      </c>
      <c r="AD214" s="343">
        <v>12.575010000000001</v>
      </c>
      <c r="AE214" s="343">
        <v>12.76824</v>
      </c>
      <c r="AF214" s="343">
        <v>13.35783</v>
      </c>
      <c r="AG214" s="343">
        <v>13.287739999999999</v>
      </c>
      <c r="AH214" s="343">
        <v>13.34684</v>
      </c>
      <c r="AI214" s="343">
        <v>13.42282</v>
      </c>
      <c r="AJ214" s="341">
        <f t="shared" si="138"/>
        <v>0.56927332612064507</v>
      </c>
      <c r="AK214" s="715">
        <f t="shared" si="139"/>
        <v>0.6366282906280496</v>
      </c>
      <c r="AR214" s="177" t="s">
        <v>583</v>
      </c>
      <c r="AS214" s="181">
        <v>232</v>
      </c>
    </row>
    <row r="215" spans="1:45" ht="18" customHeight="1" thickBot="1">
      <c r="A215" s="340" t="s">
        <v>14</v>
      </c>
      <c r="B215" s="340" t="s">
        <v>43</v>
      </c>
      <c r="C215" s="324">
        <v>18.518999999999998</v>
      </c>
      <c r="D215" s="324">
        <v>18.518999999999998</v>
      </c>
      <c r="E215" s="324">
        <v>18.518999999999998</v>
      </c>
      <c r="F215" s="324">
        <v>10.089</v>
      </c>
      <c r="G215" s="324">
        <v>8.0879999999999992</v>
      </c>
      <c r="H215" s="324">
        <v>7.0979999999999999</v>
      </c>
      <c r="I215" s="324">
        <v>5.4619999999999997</v>
      </c>
      <c r="J215" s="324">
        <v>4.9509999999999996</v>
      </c>
      <c r="K215" s="324">
        <v>5.3680000000000003</v>
      </c>
      <c r="L215" s="324">
        <v>4.5789999999999997</v>
      </c>
      <c r="M215" s="324">
        <v>5.093</v>
      </c>
      <c r="N215" s="324">
        <v>5.8529999999999998</v>
      </c>
      <c r="O215" s="324">
        <v>6.7770000000000001</v>
      </c>
      <c r="P215" s="324">
        <v>8.0489999999999995</v>
      </c>
      <c r="Q215" s="343">
        <v>9.2230000000000008</v>
      </c>
      <c r="R215" s="343">
        <v>10.81358</v>
      </c>
      <c r="S215" s="343">
        <v>13.271100000000001</v>
      </c>
      <c r="T215" s="343">
        <v>13.20068</v>
      </c>
      <c r="U215" s="343">
        <v>13.89945</v>
      </c>
      <c r="V215" s="343">
        <v>14.392959999999999</v>
      </c>
      <c r="W215" s="343">
        <v>15.10107</v>
      </c>
      <c r="X215" s="343">
        <v>14.640889999999999</v>
      </c>
      <c r="Y215" s="343">
        <v>15.15494</v>
      </c>
      <c r="Z215" s="343">
        <v>16.597840000000001</v>
      </c>
      <c r="AA215" s="343">
        <v>17.258150000000001</v>
      </c>
      <c r="AB215" s="343">
        <v>17.515700000000002</v>
      </c>
      <c r="AC215" s="343">
        <v>17.558529999999998</v>
      </c>
      <c r="AD215" s="343">
        <v>19.180509999999998</v>
      </c>
      <c r="AE215" s="343">
        <v>20.089369999999999</v>
      </c>
      <c r="AF215" s="343">
        <v>20.63334</v>
      </c>
      <c r="AG215" s="343">
        <v>20.897009999999998</v>
      </c>
      <c r="AH215" s="343">
        <v>21.258500000000002</v>
      </c>
      <c r="AI215" s="343">
        <v>21.679459999999999</v>
      </c>
      <c r="AJ215" s="341">
        <f t="shared" si="138"/>
        <v>1.9801961568313819</v>
      </c>
      <c r="AK215" s="715">
        <f t="shared" si="139"/>
        <v>3.6452548889253311</v>
      </c>
      <c r="AR215" s="177" t="s">
        <v>584</v>
      </c>
      <c r="AS215" s="181">
        <v>233</v>
      </c>
    </row>
    <row r="216" spans="1:45" ht="18" customHeight="1" thickBot="1">
      <c r="A216" s="340" t="s">
        <v>15</v>
      </c>
      <c r="B216" s="340" t="s">
        <v>44</v>
      </c>
      <c r="C216" s="324">
        <v>25.341067599886113</v>
      </c>
      <c r="D216" s="324">
        <v>25.341067599886113</v>
      </c>
      <c r="E216" s="324">
        <v>25.341067599886113</v>
      </c>
      <c r="F216" s="324">
        <v>17.589047036790987</v>
      </c>
      <c r="G216" s="324">
        <v>18.639403121698141</v>
      </c>
      <c r="H216" s="324">
        <v>19.388395357945019</v>
      </c>
      <c r="I216" s="324">
        <v>19.358946121919583</v>
      </c>
      <c r="J216" s="324">
        <v>19.921426530005377</v>
      </c>
      <c r="K216" s="324">
        <v>16.869504036569548</v>
      </c>
      <c r="L216" s="324">
        <v>12.876187631520676</v>
      </c>
      <c r="M216" s="324">
        <v>12.402054931511184</v>
      </c>
      <c r="N216" s="324">
        <v>18.826896591060073</v>
      </c>
      <c r="O216" s="324">
        <v>21.653041608300907</v>
      </c>
      <c r="P216" s="324">
        <v>24.105181328018727</v>
      </c>
      <c r="Q216" s="343">
        <v>31.030660000000001</v>
      </c>
      <c r="R216" s="343">
        <v>34.002459999999999</v>
      </c>
      <c r="S216" s="343">
        <v>38.004309999999997</v>
      </c>
      <c r="T216" s="343">
        <v>39.388709999999996</v>
      </c>
      <c r="U216" s="343">
        <v>41.617280000000001</v>
      </c>
      <c r="V216" s="343">
        <v>37.492809999999999</v>
      </c>
      <c r="W216" s="343">
        <v>40.612720000000003</v>
      </c>
      <c r="X216" s="343">
        <v>41.883960000000002</v>
      </c>
      <c r="Y216" s="343">
        <v>44.914470000000001</v>
      </c>
      <c r="Z216" s="343">
        <v>47.648230000000005</v>
      </c>
      <c r="AA216" s="343">
        <v>49.700240000000001</v>
      </c>
      <c r="AB216" s="343">
        <v>50.084379999999996</v>
      </c>
      <c r="AC216" s="343">
        <v>56.03848</v>
      </c>
      <c r="AD216" s="343">
        <v>58.780169999999998</v>
      </c>
      <c r="AE216" s="343">
        <v>57.80057</v>
      </c>
      <c r="AF216" s="343">
        <v>55.954209999999996</v>
      </c>
      <c r="AG216" s="343">
        <v>53.626410000000007</v>
      </c>
      <c r="AH216" s="343">
        <v>47.157400000000003</v>
      </c>
      <c r="AI216" s="343">
        <v>46.606910000000006</v>
      </c>
      <c r="AJ216" s="341">
        <f t="shared" si="138"/>
        <v>-1.1673459520669005</v>
      </c>
      <c r="AK216" s="715">
        <f t="shared" si="139"/>
        <v>0.37057291840882911</v>
      </c>
      <c r="AR216" s="177" t="s">
        <v>585</v>
      </c>
      <c r="AS216" s="181">
        <v>234</v>
      </c>
    </row>
    <row r="217" spans="1:45" ht="18" customHeight="1" thickBot="1">
      <c r="A217" s="340" t="s">
        <v>16</v>
      </c>
      <c r="B217" s="340" t="s">
        <v>45</v>
      </c>
      <c r="C217" s="324">
        <v>0.08</v>
      </c>
      <c r="D217" s="324">
        <v>0.08</v>
      </c>
      <c r="E217" s="324">
        <v>0.08</v>
      </c>
      <c r="F217" s="324">
        <v>0.08</v>
      </c>
      <c r="G217" s="324">
        <v>0.08</v>
      </c>
      <c r="H217" s="324">
        <v>0.08</v>
      </c>
      <c r="I217" s="324">
        <v>0.08</v>
      </c>
      <c r="J217" s="324">
        <v>0.08</v>
      </c>
      <c r="K217" s="324">
        <v>0.08</v>
      </c>
      <c r="L217" s="324">
        <v>0.08</v>
      </c>
      <c r="M217" s="324">
        <v>0.08</v>
      </c>
      <c r="N217" s="324">
        <v>0.08</v>
      </c>
      <c r="O217" s="343">
        <v>7.3980000000000004E-2</v>
      </c>
      <c r="P217" s="343">
        <v>6.4989999999999992E-2</v>
      </c>
      <c r="Q217" s="343">
        <v>5.2060000000000002E-2</v>
      </c>
      <c r="R217" s="343">
        <v>6.9709999999999994E-2</v>
      </c>
      <c r="S217" s="343">
        <v>7.5950000000000004E-2</v>
      </c>
      <c r="T217" s="343">
        <v>6.3320000000000001E-2</v>
      </c>
      <c r="U217" s="343">
        <v>5.1580000000000001E-2</v>
      </c>
      <c r="V217" s="324">
        <v>6.1967638888888892E-2</v>
      </c>
      <c r="W217" s="324">
        <v>5.7311111111111118E-2</v>
      </c>
      <c r="X217" s="324">
        <v>6.5191388888888896E-2</v>
      </c>
      <c r="Y217" s="324">
        <v>6.1967638888888898E-2</v>
      </c>
      <c r="Z217" s="324">
        <v>6.268402777777779E-2</v>
      </c>
      <c r="AA217" s="324">
        <v>6.3758611111111113E-2</v>
      </c>
      <c r="AB217" s="324">
        <v>6.6265972222222233E-2</v>
      </c>
      <c r="AC217" s="324">
        <v>6.948972222222223E-2</v>
      </c>
      <c r="AD217" s="324">
        <v>7.0922499999999999E-2</v>
      </c>
      <c r="AE217" s="324">
        <v>7.0922499999999999E-2</v>
      </c>
      <c r="AF217" s="324">
        <v>7.0922499999999999E-2</v>
      </c>
      <c r="AG217" s="324">
        <v>7.0922499999999999E-2</v>
      </c>
      <c r="AH217" s="324">
        <v>7.0922499999999999E-2</v>
      </c>
      <c r="AI217" s="324">
        <v>7.0922499999999999E-2</v>
      </c>
      <c r="AJ217" s="341">
        <f t="shared" si="138"/>
        <v>0</v>
      </c>
      <c r="AK217" s="715">
        <f t="shared" si="139"/>
        <v>1.3589046686956818</v>
      </c>
      <c r="AR217" s="177" t="s">
        <v>586</v>
      </c>
      <c r="AS217" s="181">
        <v>235</v>
      </c>
    </row>
    <row r="218" spans="1:45" ht="18" customHeight="1" thickBot="1">
      <c r="A218" s="340" t="s">
        <v>17</v>
      </c>
      <c r="B218" s="340" t="s">
        <v>46</v>
      </c>
      <c r="C218" s="324">
        <v>163.44496702648502</v>
      </c>
      <c r="D218" s="324">
        <v>134.84827512997475</v>
      </c>
      <c r="E218" s="324">
        <v>135.2574326063461</v>
      </c>
      <c r="F218" s="324">
        <v>138.22255250615959</v>
      </c>
      <c r="G218" s="324">
        <v>133.72109352100151</v>
      </c>
      <c r="H218" s="324">
        <v>155.52344572551263</v>
      </c>
      <c r="I218" s="324">
        <v>134.30248957978847</v>
      </c>
      <c r="J218" s="324">
        <v>134.95656014592382</v>
      </c>
      <c r="K218" s="324">
        <v>155.23274769611913</v>
      </c>
      <c r="L218" s="324">
        <v>130.09172862402389</v>
      </c>
      <c r="M218" s="324">
        <v>149.70948513764299</v>
      </c>
      <c r="N218" s="324">
        <v>147.85628520025952</v>
      </c>
      <c r="O218" s="324">
        <v>162.91516986791535</v>
      </c>
      <c r="P218" s="343">
        <v>160.16661999999999</v>
      </c>
      <c r="Q218" s="343">
        <v>159.0514</v>
      </c>
      <c r="R218" s="343">
        <v>164.38970999999998</v>
      </c>
      <c r="S218" s="343">
        <v>155.63109</v>
      </c>
      <c r="T218" s="343">
        <v>147.94732000000002</v>
      </c>
      <c r="U218" s="343">
        <v>155.40029000000001</v>
      </c>
      <c r="V218" s="343">
        <v>144.06370000000001</v>
      </c>
      <c r="W218" s="343">
        <v>149.41776999999999</v>
      </c>
      <c r="X218" s="343">
        <v>156.33442000000002</v>
      </c>
      <c r="Y218" s="343">
        <v>168.10829999999999</v>
      </c>
      <c r="Z218" s="343">
        <v>163.98954000000001</v>
      </c>
      <c r="AA218" s="343">
        <v>177.52134000000001</v>
      </c>
      <c r="AB218" s="343">
        <v>198.69960999999998</v>
      </c>
      <c r="AC218" s="343">
        <v>210.25384</v>
      </c>
      <c r="AD218" s="343">
        <v>200.70786999999999</v>
      </c>
      <c r="AE218" s="343">
        <v>217.01698000000002</v>
      </c>
      <c r="AF218" s="343">
        <v>220.87949</v>
      </c>
      <c r="AG218" s="343">
        <v>217.05616000000001</v>
      </c>
      <c r="AH218" s="343">
        <v>233.48161999999999</v>
      </c>
      <c r="AI218" s="343">
        <v>207.7954</v>
      </c>
      <c r="AJ218" s="341">
        <f t="shared" si="138"/>
        <v>-11.001388460470674</v>
      </c>
      <c r="AK218" s="715">
        <f t="shared" si="139"/>
        <v>2.1420752491909445</v>
      </c>
      <c r="AR218" s="177" t="s">
        <v>587</v>
      </c>
      <c r="AS218" s="181">
        <v>236</v>
      </c>
    </row>
    <row r="219" spans="1:45" ht="18" customHeight="1" thickBot="1">
      <c r="A219" s="340" t="s">
        <v>18</v>
      </c>
      <c r="B219" s="340" t="s">
        <v>47</v>
      </c>
      <c r="C219" s="324">
        <v>3.5850183214793732</v>
      </c>
      <c r="D219" s="324">
        <v>3.6039339971550488</v>
      </c>
      <c r="E219" s="324">
        <v>3.7005034992887618</v>
      </c>
      <c r="F219" s="324">
        <v>3.7005034992887618</v>
      </c>
      <c r="G219" s="324">
        <v>3.8000596870554761</v>
      </c>
      <c r="H219" s="324">
        <v>3.8010552489331428</v>
      </c>
      <c r="I219" s="324">
        <v>4.8185194879089606</v>
      </c>
      <c r="J219" s="324">
        <v>3.5541559032716923</v>
      </c>
      <c r="K219" s="324">
        <v>3.5820316358463726</v>
      </c>
      <c r="L219" s="324">
        <v>3.7682017069701277</v>
      </c>
      <c r="M219" s="343">
        <v>4.1992799999999999</v>
      </c>
      <c r="N219" s="343">
        <v>4.3746400000000003</v>
      </c>
      <c r="O219" s="343">
        <v>4.5777999999999999</v>
      </c>
      <c r="P219" s="343">
        <v>4.7110500000000002</v>
      </c>
      <c r="Q219" s="343">
        <v>3.899</v>
      </c>
      <c r="R219" s="343">
        <v>2.7725599999999999</v>
      </c>
      <c r="S219" s="343">
        <v>2.6665199999999998</v>
      </c>
      <c r="T219" s="343">
        <v>2.8961900000000003</v>
      </c>
      <c r="U219" s="343">
        <v>3.13829</v>
      </c>
      <c r="V219" s="343">
        <v>2.8513600000000001</v>
      </c>
      <c r="W219" s="343">
        <v>2.6815900000000004</v>
      </c>
      <c r="X219" s="343">
        <v>2.4370400000000001</v>
      </c>
      <c r="Y219" s="343">
        <v>2.56236</v>
      </c>
      <c r="Z219" s="343">
        <v>2.3532199999999999</v>
      </c>
      <c r="AA219" s="343">
        <v>2.23034</v>
      </c>
      <c r="AB219" s="343">
        <v>2.2509899999999998</v>
      </c>
      <c r="AC219" s="343">
        <v>2.1483499999999998</v>
      </c>
      <c r="AD219" s="343">
        <v>2.1264499999999997</v>
      </c>
      <c r="AE219" s="343">
        <v>2.2965800000000001</v>
      </c>
      <c r="AF219" s="343">
        <v>2.3377600000000003</v>
      </c>
      <c r="AG219" s="343">
        <v>2.4297199999999997</v>
      </c>
      <c r="AH219" s="343">
        <v>2.4942399999999996</v>
      </c>
      <c r="AI219" s="343">
        <v>2.6660900000000001</v>
      </c>
      <c r="AJ219" s="341">
        <f t="shared" si="138"/>
        <v>6.8898742703188409</v>
      </c>
      <c r="AK219" s="715">
        <f t="shared" si="139"/>
        <v>0.39763117132225467</v>
      </c>
      <c r="AR219" s="177" t="s">
        <v>588</v>
      </c>
      <c r="AS219" s="181">
        <v>237</v>
      </c>
    </row>
    <row r="220" spans="1:45" ht="18" customHeight="1" thickBot="1">
      <c r="A220" s="340" t="s">
        <v>19</v>
      </c>
      <c r="B220" s="340" t="s">
        <v>48</v>
      </c>
      <c r="C220" s="324">
        <v>405.09500000000003</v>
      </c>
      <c r="D220" s="324">
        <v>416.48599999999999</v>
      </c>
      <c r="E220" s="324">
        <v>436.56200000000001</v>
      </c>
      <c r="F220" s="324">
        <v>441.63799999999998</v>
      </c>
      <c r="G220" s="324">
        <v>467.63799999999998</v>
      </c>
      <c r="H220" s="324">
        <v>490.11399999999998</v>
      </c>
      <c r="I220" s="324">
        <v>546.89</v>
      </c>
      <c r="J220" s="324">
        <v>556.96699999999998</v>
      </c>
      <c r="K220" s="324">
        <v>579.16200000000003</v>
      </c>
      <c r="L220" s="324">
        <v>573.74300000000005</v>
      </c>
      <c r="M220" s="324">
        <v>475.714</v>
      </c>
      <c r="N220" s="324">
        <v>483.428</v>
      </c>
      <c r="O220" s="324">
        <v>488.09</v>
      </c>
      <c r="P220" s="324">
        <v>378.69</v>
      </c>
      <c r="Q220" s="324">
        <v>425.66699999999997</v>
      </c>
      <c r="R220" s="324">
        <v>438.589</v>
      </c>
      <c r="S220" s="324">
        <v>433.411</v>
      </c>
      <c r="T220" s="324">
        <v>474.50099999999998</v>
      </c>
      <c r="U220" s="324">
        <v>483.40899999999999</v>
      </c>
      <c r="V220" s="324">
        <v>491.68200000000002</v>
      </c>
      <c r="W220" s="324">
        <v>497.64915100499991</v>
      </c>
      <c r="X220" s="324">
        <v>524.13823486000001</v>
      </c>
      <c r="Y220" s="324">
        <v>555.03970396000011</v>
      </c>
      <c r="Z220" s="324">
        <v>570.04257426599997</v>
      </c>
      <c r="AA220" s="324">
        <v>590.63518210799987</v>
      </c>
      <c r="AB220" s="324">
        <v>610.32489250699984</v>
      </c>
      <c r="AC220" s="324">
        <v>643.460245568</v>
      </c>
      <c r="AD220" s="324">
        <v>634.21015595400013</v>
      </c>
      <c r="AE220" s="324">
        <v>636.11549167600003</v>
      </c>
      <c r="AF220" s="324">
        <v>640.27501018799978</v>
      </c>
      <c r="AG220" s="324">
        <v>616.71991467410794</v>
      </c>
      <c r="AH220" s="324">
        <v>536.95681115000002</v>
      </c>
      <c r="AI220" s="324">
        <v>533.91200470256899</v>
      </c>
      <c r="AJ220" s="341">
        <f t="shared" si="138"/>
        <v>-0.56704866838545032</v>
      </c>
      <c r="AK220" s="715">
        <f t="shared" si="139"/>
        <v>-0.38733401586817928</v>
      </c>
      <c r="AR220" s="177" t="s">
        <v>589</v>
      </c>
      <c r="AS220" s="181">
        <v>238</v>
      </c>
    </row>
    <row r="221" spans="1:45" ht="18" customHeight="1" thickBot="1">
      <c r="A221" s="340" t="s">
        <v>20</v>
      </c>
      <c r="B221" s="340" t="s">
        <v>49</v>
      </c>
      <c r="C221" s="324">
        <v>55.526080742821087</v>
      </c>
      <c r="D221" s="324">
        <v>57.388386174503005</v>
      </c>
      <c r="E221" s="324">
        <v>59.360123000000009</v>
      </c>
      <c r="F221" s="324">
        <v>61.274679457557589</v>
      </c>
      <c r="G221" s="324">
        <v>69.061068181445251</v>
      </c>
      <c r="H221" s="324">
        <v>61.200739326601457</v>
      </c>
      <c r="I221" s="324">
        <v>62.240830502051125</v>
      </c>
      <c r="J221" s="324">
        <v>64.113980486273277</v>
      </c>
      <c r="K221" s="324">
        <v>62.465608500157778</v>
      </c>
      <c r="L221" s="324">
        <v>62.142243660776273</v>
      </c>
      <c r="M221" s="324">
        <v>64.241157511517827</v>
      </c>
      <c r="N221" s="324">
        <v>63.55203549100662</v>
      </c>
      <c r="O221" s="343">
        <v>62.484339999999996</v>
      </c>
      <c r="P221" s="343">
        <v>63.335329999999999</v>
      </c>
      <c r="Q221" s="343">
        <v>64.472400000000007</v>
      </c>
      <c r="R221" s="343">
        <v>65.640860000000004</v>
      </c>
      <c r="S221" s="343">
        <v>61.73854</v>
      </c>
      <c r="T221" s="343">
        <v>68.160640000000001</v>
      </c>
      <c r="U221" s="343">
        <v>67.834600000000009</v>
      </c>
      <c r="V221" s="324">
        <v>72.701692223999999</v>
      </c>
      <c r="W221" s="324">
        <v>74.696106039999989</v>
      </c>
      <c r="X221" s="324">
        <v>74.872476372000008</v>
      </c>
      <c r="Y221" s="324">
        <v>75.698427203999998</v>
      </c>
      <c r="Z221" s="324">
        <v>76.337604881000004</v>
      </c>
      <c r="AA221" s="324">
        <v>78.947057305000016</v>
      </c>
      <c r="AB221" s="324">
        <v>82.813356376000002</v>
      </c>
      <c r="AC221" s="324">
        <v>85.382913807000008</v>
      </c>
      <c r="AD221" s="324">
        <v>85.804979209999999</v>
      </c>
      <c r="AE221" s="324">
        <v>87.707348425000006</v>
      </c>
      <c r="AF221" s="324">
        <v>92.819616777000007</v>
      </c>
      <c r="AG221" s="324">
        <v>100.53927241680712</v>
      </c>
      <c r="AH221" s="324">
        <v>102.67751565500001</v>
      </c>
      <c r="AI221" s="324">
        <v>101.99756736180538</v>
      </c>
      <c r="AJ221" s="341">
        <f t="shared" si="138"/>
        <v>-0.66221732076112705</v>
      </c>
      <c r="AK221" s="715">
        <f t="shared" si="139"/>
        <v>3.0268201351378643</v>
      </c>
      <c r="AR221" s="177" t="s">
        <v>590</v>
      </c>
      <c r="AS221" s="181">
        <v>239</v>
      </c>
    </row>
    <row r="222" spans="1:45" ht="18" customHeight="1" thickBot="1">
      <c r="A222" s="340" t="s">
        <v>21</v>
      </c>
      <c r="B222" s="340" t="s">
        <v>50</v>
      </c>
      <c r="C222" s="324">
        <v>242.66804787424402</v>
      </c>
      <c r="D222" s="324">
        <v>252.12939849830408</v>
      </c>
      <c r="E222" s="324">
        <v>237.57347446128858</v>
      </c>
      <c r="F222" s="324">
        <v>222.28975422242229</v>
      </c>
      <c r="G222" s="324">
        <v>279.36977062471874</v>
      </c>
      <c r="H222" s="324">
        <v>276.77049847525166</v>
      </c>
      <c r="I222" s="324">
        <v>298.08453010088147</v>
      </c>
      <c r="J222" s="324">
        <v>343.31186550160817</v>
      </c>
      <c r="K222" s="324">
        <v>369.61649965421475</v>
      </c>
      <c r="L222" s="324">
        <v>403.40703759728643</v>
      </c>
      <c r="M222" s="324">
        <v>411.51676670362366</v>
      </c>
      <c r="N222" s="324">
        <v>487.41551346806153</v>
      </c>
      <c r="O222" s="324">
        <v>537.00962607989288</v>
      </c>
      <c r="P222" s="343">
        <v>473.57178999999996</v>
      </c>
      <c r="Q222" s="343">
        <v>492.41154999999998</v>
      </c>
      <c r="R222" s="343">
        <v>536.11543000000006</v>
      </c>
      <c r="S222" s="343">
        <v>548.23463000000004</v>
      </c>
      <c r="T222" s="343">
        <v>580.29056000000003</v>
      </c>
      <c r="U222" s="343">
        <v>596.44567000000006</v>
      </c>
      <c r="V222" s="343">
        <v>657.42971999999997</v>
      </c>
      <c r="W222" s="343">
        <v>683.70156000000009</v>
      </c>
      <c r="X222" s="343">
        <v>707.18412999999998</v>
      </c>
      <c r="Y222" s="343">
        <v>781.62080000000003</v>
      </c>
      <c r="Z222" s="343">
        <v>830.32735000000002</v>
      </c>
      <c r="AA222" s="343">
        <v>896.07294999999999</v>
      </c>
      <c r="AB222" s="343">
        <v>990.97181999999998</v>
      </c>
      <c r="AC222" s="343">
        <v>1120.94714</v>
      </c>
      <c r="AD222" s="343">
        <v>1166.66274</v>
      </c>
      <c r="AE222" s="343">
        <v>1222.7085900000002</v>
      </c>
      <c r="AF222" s="343">
        <v>1222.85923</v>
      </c>
      <c r="AG222" s="343">
        <v>1254.0642800000001</v>
      </c>
      <c r="AH222" s="343">
        <v>1188.11673</v>
      </c>
      <c r="AI222" s="343">
        <v>1276.4013</v>
      </c>
      <c r="AJ222" s="341">
        <f t="shared" si="138"/>
        <v>7.4306309953231731</v>
      </c>
      <c r="AK222" s="715">
        <f t="shared" si="139"/>
        <v>5.0265532237659283</v>
      </c>
      <c r="AR222" s="177" t="s">
        <v>591</v>
      </c>
      <c r="AS222" s="181">
        <v>240</v>
      </c>
    </row>
    <row r="223" spans="1:45" ht="18" customHeight="1" thickBot="1">
      <c r="A223" s="340" t="s">
        <v>22</v>
      </c>
      <c r="B223" s="340" t="s">
        <v>51</v>
      </c>
      <c r="C223" s="324">
        <v>112.43703714396977</v>
      </c>
      <c r="D223" s="324">
        <v>123.38245075032037</v>
      </c>
      <c r="E223" s="324">
        <v>173.08820059273464</v>
      </c>
      <c r="F223" s="324">
        <v>176.49598912683854</v>
      </c>
      <c r="G223" s="324">
        <v>191.77890410041167</v>
      </c>
      <c r="H223" s="324">
        <v>189.63969569374066</v>
      </c>
      <c r="I223" s="324">
        <v>200.9987011772543</v>
      </c>
      <c r="J223" s="324">
        <v>220.25124485992083</v>
      </c>
      <c r="K223" s="324">
        <v>239.73975286627467</v>
      </c>
      <c r="L223" s="324">
        <v>227.69484670714678</v>
      </c>
      <c r="M223" s="324">
        <v>230.55859554462424</v>
      </c>
      <c r="N223" s="324">
        <v>194.96230475129062</v>
      </c>
      <c r="O223" s="324">
        <v>190.61305323969103</v>
      </c>
      <c r="P223" s="343">
        <v>167.45529999999999</v>
      </c>
      <c r="Q223" s="343">
        <v>181.06457</v>
      </c>
      <c r="R223" s="343">
        <v>181.18700000000001</v>
      </c>
      <c r="S223" s="343">
        <v>173.59392000000003</v>
      </c>
      <c r="T223" s="343">
        <v>190.03726999999998</v>
      </c>
      <c r="U223" s="343">
        <v>197.25711999999999</v>
      </c>
      <c r="V223" s="343">
        <v>198.86456000000001</v>
      </c>
      <c r="W223" s="343">
        <v>195.62823999999998</v>
      </c>
      <c r="X223" s="343">
        <v>197.21591000000001</v>
      </c>
      <c r="Y223" s="343">
        <v>195.51745000000003</v>
      </c>
      <c r="Z223" s="343">
        <v>194.45726000000002</v>
      </c>
      <c r="AA223" s="343">
        <v>197.67818</v>
      </c>
      <c r="AB223" s="343">
        <v>208.58823000000001</v>
      </c>
      <c r="AC223" s="343">
        <v>212.69489000000002</v>
      </c>
      <c r="AD223" s="343">
        <v>217.26089999999999</v>
      </c>
      <c r="AE223" s="343">
        <v>218.68355</v>
      </c>
      <c r="AF223" s="343">
        <v>221.79235999999997</v>
      </c>
      <c r="AG223" s="343">
        <v>219.03718000000001</v>
      </c>
      <c r="AH223" s="343">
        <v>224.44895000000002</v>
      </c>
      <c r="AI223" s="343">
        <v>232.8468</v>
      </c>
      <c r="AJ223" s="341">
        <f t="shared" si="138"/>
        <v>3.7415412279718785</v>
      </c>
      <c r="AK223" s="715">
        <f t="shared" si="139"/>
        <v>1.7626657072073115</v>
      </c>
      <c r="AR223" s="177" t="s">
        <v>592</v>
      </c>
      <c r="AS223" s="181">
        <v>241</v>
      </c>
    </row>
    <row r="224" spans="1:45" ht="18" customHeight="1" thickBot="1">
      <c r="A224" s="340" t="s">
        <v>23</v>
      </c>
      <c r="B224" s="340" t="s">
        <v>52</v>
      </c>
      <c r="C224" s="324">
        <v>386.22017380728369</v>
      </c>
      <c r="D224" s="324">
        <v>342.71137300198393</v>
      </c>
      <c r="E224" s="324">
        <v>338.48841757132891</v>
      </c>
      <c r="F224" s="324">
        <v>275.97734731721101</v>
      </c>
      <c r="G224" s="324">
        <v>226.70060738711419</v>
      </c>
      <c r="H224" s="324">
        <v>236.8717500402162</v>
      </c>
      <c r="I224" s="324">
        <v>248.4199881593635</v>
      </c>
      <c r="J224" s="324">
        <v>210.24138109885391</v>
      </c>
      <c r="K224" s="324">
        <v>202.90785849732617</v>
      </c>
      <c r="L224" s="324">
        <v>232.77754325073965</v>
      </c>
      <c r="M224" s="324">
        <v>257.2758346941859</v>
      </c>
      <c r="N224" s="324">
        <v>219.51952317674179</v>
      </c>
      <c r="O224" s="324">
        <v>239.95656748285319</v>
      </c>
      <c r="P224" s="324">
        <v>266.6106261741923</v>
      </c>
      <c r="Q224" s="324">
        <v>184.58847184131886</v>
      </c>
      <c r="R224" s="324">
        <v>214.99993087681153</v>
      </c>
      <c r="S224" s="324">
        <v>189.89394584700275</v>
      </c>
      <c r="T224" s="324">
        <v>214.392237290449</v>
      </c>
      <c r="U224" s="343">
        <v>211.29300000000001</v>
      </c>
      <c r="V224" s="343">
        <v>180.03110999999998</v>
      </c>
      <c r="W224" s="343">
        <v>186.85766357274713</v>
      </c>
      <c r="X224" s="343">
        <v>194.26461202523967</v>
      </c>
      <c r="Y224" s="343">
        <v>201.96516837332985</v>
      </c>
      <c r="Z224" s="343">
        <v>202.59093999999999</v>
      </c>
      <c r="AA224" s="343">
        <v>213.3015</v>
      </c>
      <c r="AB224" s="343">
        <v>229.66492000000002</v>
      </c>
      <c r="AC224" s="343">
        <v>233.86616000000001</v>
      </c>
      <c r="AD224" s="343">
        <v>243.03504000000001</v>
      </c>
      <c r="AE224" s="343">
        <v>264.57565</v>
      </c>
      <c r="AF224" s="343">
        <v>280.54644000000002</v>
      </c>
      <c r="AG224" s="343">
        <v>271.82774999999998</v>
      </c>
      <c r="AH224" s="343">
        <v>273.26884000000001</v>
      </c>
      <c r="AI224" s="343">
        <v>287.60444000000001</v>
      </c>
      <c r="AJ224" s="341">
        <f t="shared" si="138"/>
        <v>5.2459695002181839</v>
      </c>
      <c r="AK224" s="715">
        <f t="shared" si="139"/>
        <v>3.598128759779895</v>
      </c>
      <c r="AR224" s="177" t="s">
        <v>593</v>
      </c>
      <c r="AS224" s="181">
        <v>242</v>
      </c>
    </row>
    <row r="225" spans="1:58" ht="18" customHeight="1" thickBot="1">
      <c r="A225" s="340" t="s">
        <v>24</v>
      </c>
      <c r="B225" s="340" t="s">
        <v>53</v>
      </c>
      <c r="C225" s="324">
        <v>50.617080414540062</v>
      </c>
      <c r="D225" s="324">
        <v>50.617080414540062</v>
      </c>
      <c r="E225" s="324">
        <v>50.617080414540062</v>
      </c>
      <c r="F225" s="324">
        <v>47.639605096037705</v>
      </c>
      <c r="G225" s="324">
        <v>44.559458214828375</v>
      </c>
      <c r="H225" s="324">
        <v>52.773183231386597</v>
      </c>
      <c r="I225" s="324">
        <v>27.193590098570144</v>
      </c>
      <c r="J225" s="324">
        <v>28.197717981844388</v>
      </c>
      <c r="K225" s="324">
        <v>28.265481213230995</v>
      </c>
      <c r="L225" s="324">
        <v>25.94407718042623</v>
      </c>
      <c r="M225" s="343">
        <v>26.352709999999998</v>
      </c>
      <c r="N225" s="343">
        <v>28.077090000000002</v>
      </c>
      <c r="O225" s="343">
        <v>26.282610000000002</v>
      </c>
      <c r="P225" s="343">
        <v>29.615680000000001</v>
      </c>
      <c r="Q225" s="343">
        <v>27.491790000000002</v>
      </c>
      <c r="R225" s="343">
        <v>27.776430000000001</v>
      </c>
      <c r="S225" s="343">
        <v>26.625689999999999</v>
      </c>
      <c r="T225" s="343">
        <v>33.356449999999995</v>
      </c>
      <c r="U225" s="343">
        <v>33.892760000000003</v>
      </c>
      <c r="V225" s="343">
        <v>33.187609999999999</v>
      </c>
      <c r="W225" s="343">
        <v>32.6783</v>
      </c>
      <c r="X225" s="343">
        <v>31.843220000000002</v>
      </c>
      <c r="Y225" s="343">
        <v>32.040639999999996</v>
      </c>
      <c r="Z225" s="343">
        <v>32.31568</v>
      </c>
      <c r="AA225" s="343">
        <v>33.594089999999994</v>
      </c>
      <c r="AB225" s="343">
        <v>33.321690000000004</v>
      </c>
      <c r="AC225" s="343">
        <v>35.985980000000005</v>
      </c>
      <c r="AD225" s="343">
        <v>38.499739999999996</v>
      </c>
      <c r="AE225" s="343">
        <v>38.237830000000002</v>
      </c>
      <c r="AF225" s="343">
        <v>38.840820000000001</v>
      </c>
      <c r="AG225" s="343">
        <v>40.137149999999998</v>
      </c>
      <c r="AH225" s="343">
        <v>39.610339999999994</v>
      </c>
      <c r="AI225" s="343">
        <v>41.38617</v>
      </c>
      <c r="AJ225" s="341">
        <f t="shared" si="138"/>
        <v>4.4832485659047849</v>
      </c>
      <c r="AK225" s="715">
        <f t="shared" si="139"/>
        <v>2.5924509957169661</v>
      </c>
      <c r="AR225" s="177" t="s">
        <v>594</v>
      </c>
      <c r="AS225" s="181">
        <v>243</v>
      </c>
    </row>
    <row r="226" spans="1:58" ht="18" customHeight="1" thickBot="1">
      <c r="A226" s="340" t="s">
        <v>25</v>
      </c>
      <c r="B226" s="340" t="s">
        <v>54</v>
      </c>
      <c r="C226" s="324">
        <v>29.555918306680073</v>
      </c>
      <c r="D226" s="324">
        <v>29.555918306680073</v>
      </c>
      <c r="E226" s="324">
        <v>29.555918306680073</v>
      </c>
      <c r="F226" s="324">
        <v>29.555918306680073</v>
      </c>
      <c r="G226" s="324">
        <v>31.502890636936861</v>
      </c>
      <c r="H226" s="324">
        <v>26.906279270766703</v>
      </c>
      <c r="I226" s="324">
        <v>44.668132108197021</v>
      </c>
      <c r="J226" s="324">
        <v>34.986946385817419</v>
      </c>
      <c r="K226" s="324">
        <v>34.694168591793847</v>
      </c>
      <c r="L226" s="324">
        <v>53.400717777940244</v>
      </c>
      <c r="M226" s="343">
        <v>53.397790000000001</v>
      </c>
      <c r="N226" s="343">
        <v>58.514650000000003</v>
      </c>
      <c r="O226" s="343">
        <v>65.533199999999994</v>
      </c>
      <c r="P226" s="343">
        <v>63.147839999999995</v>
      </c>
      <c r="Q226" s="343">
        <v>64.01751999999999</v>
      </c>
      <c r="R226" s="343">
        <v>61.522750000000002</v>
      </c>
      <c r="S226" s="343">
        <v>60.967239999999997</v>
      </c>
      <c r="T226" s="343">
        <v>54.617739999999998</v>
      </c>
      <c r="U226" s="343">
        <v>49.813050000000004</v>
      </c>
      <c r="V226" s="324">
        <v>49.254049438901504</v>
      </c>
      <c r="W226" s="324">
        <v>45.936046108445588</v>
      </c>
      <c r="X226" s="324">
        <v>39.913040062835002</v>
      </c>
      <c r="Y226" s="324">
        <v>41.164041318531311</v>
      </c>
      <c r="Z226" s="324">
        <v>41.229041383775325</v>
      </c>
      <c r="AA226" s="324">
        <v>37.687037828478509</v>
      </c>
      <c r="AB226" s="324">
        <v>37.272037411920586</v>
      </c>
      <c r="AC226" s="324">
        <v>41.481053928490738</v>
      </c>
      <c r="AD226" s="324">
        <v>44.552839406701679</v>
      </c>
      <c r="AE226" s="343">
        <v>47.276669999999996</v>
      </c>
      <c r="AF226" s="343">
        <v>46.754719999999999</v>
      </c>
      <c r="AG226" s="343">
        <v>46.595440000000004</v>
      </c>
      <c r="AH226" s="343">
        <v>47.747630000000001</v>
      </c>
      <c r="AI226" s="343">
        <v>45.393180000000001</v>
      </c>
      <c r="AJ226" s="341">
        <f t="shared" si="138"/>
        <v>-4.9310300846345694</v>
      </c>
      <c r="AK226" s="715">
        <f t="shared" si="139"/>
        <v>0.98276555031555635</v>
      </c>
      <c r="AR226" s="177" t="s">
        <v>595</v>
      </c>
      <c r="AS226" s="181">
        <v>244</v>
      </c>
    </row>
    <row r="227" spans="1:58" ht="18" customHeight="1" thickBot="1">
      <c r="A227" s="340" t="s">
        <v>26</v>
      </c>
      <c r="B227" s="340" t="s">
        <v>55</v>
      </c>
      <c r="C227" s="324">
        <v>28.239484464973629</v>
      </c>
      <c r="D227" s="324">
        <v>30.969652931188737</v>
      </c>
      <c r="E227" s="324">
        <v>30.396714351961741</v>
      </c>
      <c r="F227" s="324">
        <v>28.957593292315568</v>
      </c>
      <c r="G227" s="324">
        <v>32.775570817738675</v>
      </c>
      <c r="H227" s="324">
        <v>35.261853267120671</v>
      </c>
      <c r="I227" s="324">
        <v>40.404751257006197</v>
      </c>
      <c r="J227" s="324">
        <v>44.444355361218129</v>
      </c>
      <c r="K227" s="324">
        <v>45.911542668833192</v>
      </c>
      <c r="L227" s="324">
        <v>47.767786241396315</v>
      </c>
      <c r="M227" s="324">
        <v>45.373444949153779</v>
      </c>
      <c r="N227" s="324">
        <v>52.188704197323496</v>
      </c>
      <c r="O227" s="324">
        <v>54.626596564000508</v>
      </c>
      <c r="P227" s="343">
        <v>53.009399999999999</v>
      </c>
      <c r="Q227" s="343">
        <v>54.815529999999995</v>
      </c>
      <c r="R227" s="343">
        <v>55.102170000000001</v>
      </c>
      <c r="S227" s="343">
        <v>55.366779999999999</v>
      </c>
      <c r="T227" s="343">
        <v>55.408999999999999</v>
      </c>
      <c r="U227" s="343">
        <v>56.289050000000003</v>
      </c>
      <c r="V227" s="324">
        <v>52.951666309736268</v>
      </c>
      <c r="W227" s="324">
        <v>53.760898140987514</v>
      </c>
      <c r="X227" s="343">
        <v>57.445509999999999</v>
      </c>
      <c r="Y227" s="343">
        <v>60.88129</v>
      </c>
      <c r="Z227" s="343">
        <v>63.138330000000003</v>
      </c>
      <c r="AA227" s="343">
        <v>64.475449999999995</v>
      </c>
      <c r="AB227" s="343">
        <v>66.393559999999994</v>
      </c>
      <c r="AC227" s="343">
        <v>69.152350000000013</v>
      </c>
      <c r="AD227" s="343">
        <v>72.172399999999996</v>
      </c>
      <c r="AE227" s="343">
        <v>77.302840000000003</v>
      </c>
      <c r="AF227" s="343">
        <v>79.247070000000008</v>
      </c>
      <c r="AG227" s="343">
        <v>80.628320000000002</v>
      </c>
      <c r="AH227" s="343">
        <v>81.826909999999998</v>
      </c>
      <c r="AI227" s="343">
        <v>82.171170000000004</v>
      </c>
      <c r="AJ227" s="341">
        <f t="shared" si="138"/>
        <v>0.42071734103121816</v>
      </c>
      <c r="AK227" s="715">
        <f t="shared" si="139"/>
        <v>3.0442025142084272</v>
      </c>
      <c r="AR227" s="177" t="s">
        <v>596</v>
      </c>
      <c r="AS227" s="181">
        <v>245</v>
      </c>
    </row>
    <row r="228" spans="1:58" ht="18" customHeight="1" thickBot="1">
      <c r="A228" s="340" t="s">
        <v>27</v>
      </c>
      <c r="B228" s="340" t="s">
        <v>56</v>
      </c>
      <c r="C228" s="324">
        <v>39.610514022550412</v>
      </c>
      <c r="D228" s="324">
        <v>43.956165602667923</v>
      </c>
      <c r="E228" s="324">
        <v>44.315633095124646</v>
      </c>
      <c r="F228" s="324">
        <v>49.004731332380487</v>
      </c>
      <c r="G228" s="324">
        <v>57.50278316658725</v>
      </c>
      <c r="H228" s="324">
        <v>62.13380587581387</v>
      </c>
      <c r="I228" s="324">
        <v>64.051299602985537</v>
      </c>
      <c r="J228" s="324">
        <v>66.813892393203105</v>
      </c>
      <c r="K228" s="324">
        <v>66.586596792123217</v>
      </c>
      <c r="L228" s="324">
        <v>67.395648975702699</v>
      </c>
      <c r="M228" s="343">
        <v>69.357199999999992</v>
      </c>
      <c r="N228" s="343">
        <v>74.024609999999996</v>
      </c>
      <c r="O228" s="343">
        <v>78.149410000000003</v>
      </c>
      <c r="P228" s="343">
        <v>75.531700000000001</v>
      </c>
      <c r="Q228" s="343">
        <v>70.270920000000004</v>
      </c>
      <c r="R228" s="343">
        <v>77.517020000000002</v>
      </c>
      <c r="S228" s="343">
        <v>75.591740000000001</v>
      </c>
      <c r="T228" s="343">
        <v>77.247289999999992</v>
      </c>
      <c r="U228" s="343">
        <v>78.769859999999994</v>
      </c>
      <c r="V228" s="343">
        <v>77.224949999999993</v>
      </c>
      <c r="W228" s="343">
        <v>82.519120000000001</v>
      </c>
      <c r="X228" s="343">
        <v>82.623689999999996</v>
      </c>
      <c r="Y228" s="343">
        <v>80.403030000000001</v>
      </c>
      <c r="Z228" s="343">
        <v>86.13306</v>
      </c>
      <c r="AA228" s="343">
        <v>92.322659999999999</v>
      </c>
      <c r="AB228" s="343">
        <v>98.476470000000006</v>
      </c>
      <c r="AC228" s="343">
        <v>103.55682</v>
      </c>
      <c r="AD228" s="343">
        <v>104.58467</v>
      </c>
      <c r="AE228" s="343">
        <v>103.39033999999999</v>
      </c>
      <c r="AF228" s="343">
        <v>107.88049000000001</v>
      </c>
      <c r="AG228" s="343">
        <v>111.70891999999999</v>
      </c>
      <c r="AH228" s="343">
        <v>115.99997</v>
      </c>
      <c r="AI228" s="343">
        <v>113.24392999999999</v>
      </c>
      <c r="AJ228" s="341">
        <f t="shared" si="138"/>
        <v>-2.3758971661803074</v>
      </c>
      <c r="AK228" s="715">
        <f t="shared" si="139"/>
        <v>3.4842488658550996</v>
      </c>
      <c r="AR228" s="177" t="s">
        <v>597</v>
      </c>
      <c r="AS228" s="181">
        <v>246</v>
      </c>
    </row>
    <row r="229" spans="1:58" s="1" customFormat="1" ht="18" customHeight="1">
      <c r="A229" s="25" t="s">
        <v>990</v>
      </c>
      <c r="B229" s="14"/>
      <c r="C229" s="14"/>
      <c r="D229" s="14"/>
      <c r="E229" s="14"/>
      <c r="F229" s="14"/>
      <c r="G229" s="14"/>
      <c r="H229" s="14"/>
      <c r="I229" s="14"/>
      <c r="J229" s="14"/>
      <c r="K229" s="14"/>
      <c r="L229" s="14"/>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6"/>
      <c r="AK229" s="27"/>
      <c r="AR229" s="191"/>
      <c r="AS229" s="192"/>
      <c r="AT229" s="193"/>
      <c r="AU229" s="193"/>
      <c r="AV229" s="93"/>
      <c r="AW229" s="93"/>
      <c r="AX229" s="93"/>
      <c r="AY229" s="93"/>
      <c r="AZ229" s="93"/>
      <c r="BA229" s="93"/>
    </row>
    <row r="230" spans="1:58" ht="18" customHeight="1">
      <c r="A230" s="23"/>
      <c r="AK230" s="10"/>
    </row>
    <row r="231" spans="1:58" ht="18" customHeight="1">
      <c r="A231" s="24" t="s">
        <v>236</v>
      </c>
      <c r="AK231" s="10"/>
    </row>
    <row r="232" spans="1:58" ht="18" customHeight="1">
      <c r="A232" s="210"/>
      <c r="B232" s="211"/>
      <c r="C232" s="786"/>
      <c r="D232" s="787"/>
      <c r="E232" s="787"/>
      <c r="F232" s="787"/>
      <c r="G232" s="787"/>
      <c r="H232" s="787"/>
      <c r="I232" s="787"/>
      <c r="J232" s="787"/>
      <c r="K232" s="787"/>
      <c r="L232" s="787"/>
      <c r="M232" s="787"/>
      <c r="N232" s="787"/>
      <c r="O232" s="787"/>
      <c r="P232" s="787"/>
      <c r="Q232" s="787"/>
      <c r="R232" s="787"/>
      <c r="S232" s="787"/>
      <c r="T232" s="787"/>
      <c r="U232" s="787"/>
      <c r="V232" s="787"/>
      <c r="W232" s="787"/>
      <c r="X232" s="787"/>
      <c r="Y232" s="787"/>
      <c r="Z232" s="787"/>
      <c r="AA232" s="787"/>
      <c r="AB232" s="787"/>
      <c r="AC232" s="787"/>
      <c r="AD232" s="787"/>
      <c r="AE232" s="787"/>
      <c r="AF232" s="787"/>
      <c r="AG232" s="787"/>
      <c r="AH232" s="787"/>
      <c r="AI232" s="788"/>
      <c r="AJ232" s="518" t="s">
        <v>58</v>
      </c>
      <c r="AK232" s="640" t="s">
        <v>57</v>
      </c>
    </row>
    <row r="233" spans="1:58" ht="18" customHeight="1" thickBot="1">
      <c r="A233" s="210"/>
      <c r="B233" s="211"/>
      <c r="C233" s="576">
        <v>1990</v>
      </c>
      <c r="D233" s="576">
        <v>1991</v>
      </c>
      <c r="E233" s="576">
        <v>1992</v>
      </c>
      <c r="F233" s="576">
        <v>1993</v>
      </c>
      <c r="G233" s="576">
        <v>1994</v>
      </c>
      <c r="H233" s="576">
        <v>1995</v>
      </c>
      <c r="I233" s="576">
        <v>1996</v>
      </c>
      <c r="J233" s="576">
        <v>1997</v>
      </c>
      <c r="K233" s="576">
        <v>1998</v>
      </c>
      <c r="L233" s="576">
        <v>1999</v>
      </c>
      <c r="M233" s="576">
        <v>2000</v>
      </c>
      <c r="N233" s="576">
        <v>2001</v>
      </c>
      <c r="O233" s="576">
        <v>2002</v>
      </c>
      <c r="P233" s="576">
        <v>2003</v>
      </c>
      <c r="Q233" s="576">
        <v>2004</v>
      </c>
      <c r="R233" s="576">
        <v>2005</v>
      </c>
      <c r="S233" s="576">
        <v>2006</v>
      </c>
      <c r="T233" s="576">
        <v>2007</v>
      </c>
      <c r="U233" s="576">
        <v>2008</v>
      </c>
      <c r="V233" s="576">
        <v>2009</v>
      </c>
      <c r="W233" s="576">
        <v>2010</v>
      </c>
      <c r="X233" s="576">
        <v>2011</v>
      </c>
      <c r="Y233" s="576">
        <v>2012</v>
      </c>
      <c r="Z233" s="576">
        <v>2013</v>
      </c>
      <c r="AA233" s="576">
        <v>2014</v>
      </c>
      <c r="AB233" s="576">
        <v>2015</v>
      </c>
      <c r="AC233" s="576">
        <v>2016</v>
      </c>
      <c r="AD233" s="576">
        <v>2017</v>
      </c>
      <c r="AE233" s="576">
        <v>2018</v>
      </c>
      <c r="AF233" s="576">
        <v>2019</v>
      </c>
      <c r="AG233" s="576">
        <v>2020</v>
      </c>
      <c r="AH233" s="576">
        <v>2021</v>
      </c>
      <c r="AI233" s="576">
        <v>2022</v>
      </c>
      <c r="AJ233" s="207" t="str">
        <f>AJ$4</f>
        <v>2022/2021</v>
      </c>
      <c r="AK233" s="246" t="str">
        <f>AK$4</f>
        <v>2012-2022</v>
      </c>
      <c r="AO233" s="9"/>
      <c r="AP233" s="9"/>
      <c r="AQ233" s="9"/>
      <c r="AR233" s="183"/>
      <c r="AS233" s="184"/>
      <c r="AT233" s="185"/>
      <c r="AU233" s="185"/>
    </row>
    <row r="234" spans="1:58" ht="18" customHeight="1" thickBot="1">
      <c r="A234" s="318" t="s">
        <v>373</v>
      </c>
      <c r="B234" s="318"/>
      <c r="C234" s="319">
        <f>IF(COUNT(C235:C261)=27,SUM(C235:C261),"N.A.")</f>
        <v>7264.6500691955098</v>
      </c>
      <c r="D234" s="319">
        <f t="shared" ref="D234:AG234" si="140">IF(COUNT(D235:D261)=27,SUM(D235:D261),"N.A.")</f>
        <v>7122.0039918200018</v>
      </c>
      <c r="E234" s="319">
        <f t="shared" si="140"/>
        <v>7253.2238949799139</v>
      </c>
      <c r="F234" s="319">
        <f t="shared" si="140"/>
        <v>7281.5238018425343</v>
      </c>
      <c r="G234" s="319">
        <f t="shared" si="140"/>
        <v>7583.4261458878764</v>
      </c>
      <c r="H234" s="319">
        <f t="shared" si="140"/>
        <v>7857.3948516511646</v>
      </c>
      <c r="I234" s="319">
        <f t="shared" si="140"/>
        <v>8174.9109822178571</v>
      </c>
      <c r="J234" s="319">
        <f t="shared" si="140"/>
        <v>8365.5572735216683</v>
      </c>
      <c r="K234" s="319">
        <f t="shared" si="140"/>
        <v>8761.4401269648533</v>
      </c>
      <c r="L234" s="319">
        <f t="shared" si="140"/>
        <v>8762.8759221842956</v>
      </c>
      <c r="M234" s="319">
        <f t="shared" si="140"/>
        <v>8902.9075531090402</v>
      </c>
      <c r="N234" s="319">
        <f t="shared" si="140"/>
        <v>9366.2066408948831</v>
      </c>
      <c r="O234" s="319">
        <f t="shared" si="140"/>
        <v>9966.4810588193977</v>
      </c>
      <c r="P234" s="319">
        <f t="shared" si="140"/>
        <v>9337.3404569433351</v>
      </c>
      <c r="Q234" s="319">
        <f t="shared" si="140"/>
        <v>9549.1324107389955</v>
      </c>
      <c r="R234" s="319">
        <f t="shared" si="140"/>
        <v>9703.0024233776021</v>
      </c>
      <c r="S234" s="319">
        <f t="shared" si="140"/>
        <v>9500.1565610594716</v>
      </c>
      <c r="T234" s="319">
        <f t="shared" si="140"/>
        <v>9939.9196317778733</v>
      </c>
      <c r="U234" s="319">
        <f t="shared" si="140"/>
        <v>10149.589102711121</v>
      </c>
      <c r="V234" s="319">
        <f t="shared" si="140"/>
        <v>10224.150318210455</v>
      </c>
      <c r="W234" s="319">
        <f t="shared" si="140"/>
        <v>10591.774609725409</v>
      </c>
      <c r="X234" s="319">
        <f t="shared" si="140"/>
        <v>10829.26002275567</v>
      </c>
      <c r="Y234" s="319">
        <f t="shared" si="140"/>
        <v>11104.636552395601</v>
      </c>
      <c r="Z234" s="319">
        <f t="shared" si="140"/>
        <v>11139.040973801457</v>
      </c>
      <c r="AA234" s="319">
        <f t="shared" si="140"/>
        <v>11615.554404452272</v>
      </c>
      <c r="AB234" s="319">
        <f t="shared" si="140"/>
        <v>12092.802611852894</v>
      </c>
      <c r="AC234" s="319">
        <f t="shared" si="140"/>
        <v>12696.172776449548</v>
      </c>
      <c r="AD234" s="319">
        <f t="shared" si="140"/>
        <v>12736.489141326159</v>
      </c>
      <c r="AE234" s="319">
        <f t="shared" si="140"/>
        <v>13283.968058</v>
      </c>
      <c r="AF234" s="319">
        <f t="shared" si="140"/>
        <v>13536.113187000001</v>
      </c>
      <c r="AG234" s="319">
        <f t="shared" si="140"/>
        <v>13664.443731790008</v>
      </c>
      <c r="AH234" s="319">
        <f t="shared" ref="AH234:AI234" si="141">IF(COUNT(AH235:AH261)=27,SUM(AH235:AH261),"N.A.")</f>
        <v>13292.096537999998</v>
      </c>
      <c r="AI234" s="319">
        <f t="shared" si="141"/>
        <v>13073.812770097486</v>
      </c>
      <c r="AJ234" s="328">
        <f>IFERROR((AI234/AH234-1)*100,":")</f>
        <v>-1.6422072114694153</v>
      </c>
      <c r="AK234" s="542">
        <f>IFERROR(100*((POWER(AI234/Y234,1/(2020-2010)))-1),":")</f>
        <v>1.6458825968287627</v>
      </c>
      <c r="AN234" s="28"/>
      <c r="AO234" s="28"/>
      <c r="AP234" s="28"/>
      <c r="AQ234" s="28"/>
      <c r="AR234" s="177" t="s">
        <v>889</v>
      </c>
      <c r="AS234" s="181" t="e">
        <v>#N/A</v>
      </c>
      <c r="AT234" s="186"/>
      <c r="AU234" s="186"/>
      <c r="AV234" s="174"/>
      <c r="AW234" s="174"/>
      <c r="AX234" s="174"/>
      <c r="AY234" s="174"/>
      <c r="AZ234" s="174"/>
      <c r="BA234" s="174"/>
      <c r="BB234" s="28"/>
      <c r="BC234" s="28"/>
      <c r="BD234" s="28"/>
      <c r="BE234" s="28"/>
      <c r="BF234" s="28"/>
    </row>
    <row r="235" spans="1:58" ht="18" customHeight="1" thickBot="1">
      <c r="A235" s="340" t="s">
        <v>3</v>
      </c>
      <c r="B235" s="340" t="s">
        <v>30</v>
      </c>
      <c r="C235" s="324">
        <v>190.16658471284327</v>
      </c>
      <c r="D235" s="324">
        <v>200.14371715963557</v>
      </c>
      <c r="E235" s="324">
        <v>226.78074057461816</v>
      </c>
      <c r="F235" s="324">
        <v>243.65265560843795</v>
      </c>
      <c r="G235" s="324">
        <v>271.9798708673539</v>
      </c>
      <c r="H235" s="324">
        <v>315.44780466195436</v>
      </c>
      <c r="I235" s="324">
        <v>337.80334211014491</v>
      </c>
      <c r="J235" s="324">
        <v>336.86623574460316</v>
      </c>
      <c r="K235" s="324">
        <v>375.25959355333509</v>
      </c>
      <c r="L235" s="324">
        <v>368.92887498996345</v>
      </c>
      <c r="M235" s="324">
        <v>407.27722769042498</v>
      </c>
      <c r="N235" s="324">
        <v>413.22590289025663</v>
      </c>
      <c r="O235" s="324">
        <v>466.62696413689616</v>
      </c>
      <c r="P235" s="324">
        <v>430.20783041095973</v>
      </c>
      <c r="Q235" s="324">
        <v>473.20471073899654</v>
      </c>
      <c r="R235" s="324">
        <v>453.93352337760507</v>
      </c>
      <c r="S235" s="324">
        <v>488.62546105947473</v>
      </c>
      <c r="T235" s="324">
        <v>454.00753177787198</v>
      </c>
      <c r="U235" s="324">
        <v>336.57520271112111</v>
      </c>
      <c r="V235" s="343">
        <v>361.22</v>
      </c>
      <c r="W235" s="343">
        <v>404.34</v>
      </c>
      <c r="X235" s="343">
        <v>402.75</v>
      </c>
      <c r="Y235" s="343">
        <v>410.22</v>
      </c>
      <c r="Z235" s="343">
        <v>388.09</v>
      </c>
      <c r="AA235" s="343">
        <v>433.27</v>
      </c>
      <c r="AB235" s="343">
        <v>452.94</v>
      </c>
      <c r="AC235" s="343">
        <v>461.25</v>
      </c>
      <c r="AD235" s="343">
        <v>463.39</v>
      </c>
      <c r="AE235" s="343">
        <v>469.59</v>
      </c>
      <c r="AF235" s="343">
        <v>447.79</v>
      </c>
      <c r="AG235" s="343">
        <v>448.98</v>
      </c>
      <c r="AH235" s="343">
        <v>455.12</v>
      </c>
      <c r="AI235" s="343">
        <v>449.04</v>
      </c>
      <c r="AJ235" s="341">
        <f t="shared" ref="AJ235:AJ261" si="142">IFERROR((AI235/AH235-1)*100,":")</f>
        <v>-1.3359114079803058</v>
      </c>
      <c r="AK235" s="715">
        <f t="shared" ref="AK235:AK261" si="143">IFERROR(100*((POWER(AI235/Y235,1/(2020-2010)))-1),":")</f>
        <v>0.90828378369991469</v>
      </c>
      <c r="AR235" s="177" t="s">
        <v>598</v>
      </c>
      <c r="AS235" s="181">
        <v>254</v>
      </c>
    </row>
    <row r="236" spans="1:58" ht="18" customHeight="1" thickBot="1">
      <c r="A236" s="340" t="s">
        <v>4</v>
      </c>
      <c r="B236" s="340" t="s">
        <v>31</v>
      </c>
      <c r="C236" s="324">
        <v>96.794462132322252</v>
      </c>
      <c r="D236" s="324">
        <v>55.987637971778774</v>
      </c>
      <c r="E236" s="324">
        <v>49.475565146691196</v>
      </c>
      <c r="F236" s="324">
        <v>54.296916635639015</v>
      </c>
      <c r="G236" s="324">
        <v>47.830107216400847</v>
      </c>
      <c r="H236" s="324">
        <v>55.021663639886633</v>
      </c>
      <c r="I236" s="324">
        <v>58.189569538688332</v>
      </c>
      <c r="J236" s="324">
        <v>58.413756525307178</v>
      </c>
      <c r="K236" s="324">
        <v>60.371265700629927</v>
      </c>
      <c r="L236" s="324">
        <v>61.478355356640805</v>
      </c>
      <c r="M236" s="324">
        <v>61.305289393098938</v>
      </c>
      <c r="N236" s="324">
        <v>63.92417680448014</v>
      </c>
      <c r="O236" s="343">
        <v>70.08</v>
      </c>
      <c r="P236" s="343">
        <v>72.06</v>
      </c>
      <c r="Q236" s="343">
        <v>84.74</v>
      </c>
      <c r="R236" s="343">
        <v>98.47</v>
      </c>
      <c r="S236" s="343">
        <v>107.41</v>
      </c>
      <c r="T236" s="343">
        <v>116.39</v>
      </c>
      <c r="U236" s="343">
        <v>91.19</v>
      </c>
      <c r="V236" s="343">
        <v>98.62</v>
      </c>
      <c r="W236" s="343">
        <v>96.02</v>
      </c>
      <c r="X236" s="343">
        <v>98.45</v>
      </c>
      <c r="Y236" s="343">
        <v>99.09</v>
      </c>
      <c r="Z236" s="343">
        <v>94.71</v>
      </c>
      <c r="AA236" s="343">
        <v>97.87</v>
      </c>
      <c r="AB236" s="343">
        <v>101.25</v>
      </c>
      <c r="AC236" s="343">
        <v>106.47</v>
      </c>
      <c r="AD236" s="343">
        <v>103.96</v>
      </c>
      <c r="AE236" s="343">
        <v>114.88</v>
      </c>
      <c r="AF236" s="343">
        <v>114.09</v>
      </c>
      <c r="AG236" s="343">
        <v>112.79</v>
      </c>
      <c r="AH236" s="343">
        <v>115.83</v>
      </c>
      <c r="AI236" s="343">
        <v>119</v>
      </c>
      <c r="AJ236" s="341">
        <f t="shared" si="142"/>
        <v>2.736769403436079</v>
      </c>
      <c r="AK236" s="715">
        <f t="shared" si="143"/>
        <v>1.8478143040534523</v>
      </c>
      <c r="AR236" s="177" t="s">
        <v>599</v>
      </c>
      <c r="AS236" s="181">
        <v>255</v>
      </c>
    </row>
    <row r="237" spans="1:58" ht="18" customHeight="1" thickBot="1">
      <c r="A237" s="340" t="s">
        <v>340</v>
      </c>
      <c r="B237" s="340" t="s">
        <v>32</v>
      </c>
      <c r="C237" s="324">
        <v>133.75309130007091</v>
      </c>
      <c r="D237" s="324">
        <v>133.75309130007091</v>
      </c>
      <c r="E237" s="324">
        <v>133.75309130007091</v>
      </c>
      <c r="F237" s="324">
        <v>133.75309130007091</v>
      </c>
      <c r="G237" s="324">
        <v>122.98813442225425</v>
      </c>
      <c r="H237" s="324">
        <v>151.67604547846179</v>
      </c>
      <c r="I237" s="324">
        <v>147.39402923615401</v>
      </c>
      <c r="J237" s="324">
        <v>176.45342117905429</v>
      </c>
      <c r="K237" s="324">
        <v>200.41293976620227</v>
      </c>
      <c r="L237" s="324">
        <v>204.87869924278817</v>
      </c>
      <c r="M237" s="343">
        <v>218.26</v>
      </c>
      <c r="N237" s="343">
        <v>233.32</v>
      </c>
      <c r="O237" s="343">
        <v>236.22</v>
      </c>
      <c r="P237" s="343">
        <v>226.6</v>
      </c>
      <c r="Q237" s="343">
        <v>232.17</v>
      </c>
      <c r="R237" s="343">
        <v>241.26</v>
      </c>
      <c r="S237" s="343">
        <v>230.6</v>
      </c>
      <c r="T237" s="343">
        <v>216.69</v>
      </c>
      <c r="U237" s="343">
        <v>210.27</v>
      </c>
      <c r="V237" s="343">
        <v>194.29</v>
      </c>
      <c r="W237" s="343">
        <v>188.18</v>
      </c>
      <c r="X237" s="343">
        <v>170.08</v>
      </c>
      <c r="Y237" s="343">
        <v>152.61000000000001</v>
      </c>
      <c r="Z237" s="343">
        <v>148.16999999999999</v>
      </c>
      <c r="AA237" s="343">
        <v>149.41</v>
      </c>
      <c r="AB237" s="343">
        <v>151.41</v>
      </c>
      <c r="AC237" s="343">
        <v>156.5</v>
      </c>
      <c r="AD237" s="343">
        <v>158.91</v>
      </c>
      <c r="AE237" s="343">
        <v>164.26</v>
      </c>
      <c r="AF237" s="343">
        <v>168.05</v>
      </c>
      <c r="AG237" s="343">
        <v>170.73</v>
      </c>
      <c r="AH237" s="343">
        <v>177.16</v>
      </c>
      <c r="AI237" s="343">
        <v>169.97</v>
      </c>
      <c r="AJ237" s="341">
        <f t="shared" si="142"/>
        <v>-4.0584782117859541</v>
      </c>
      <c r="AK237" s="715">
        <f t="shared" si="143"/>
        <v>1.083187487442383</v>
      </c>
      <c r="AR237" s="177" t="s">
        <v>600</v>
      </c>
      <c r="AS237" s="181">
        <v>256</v>
      </c>
    </row>
    <row r="238" spans="1:58" ht="18" customHeight="1" thickBot="1">
      <c r="A238" s="340" t="s">
        <v>5</v>
      </c>
      <c r="B238" s="340" t="s">
        <v>33</v>
      </c>
      <c r="C238" s="324">
        <v>127.24424202127661</v>
      </c>
      <c r="D238" s="324">
        <v>134.83352393617022</v>
      </c>
      <c r="E238" s="324">
        <v>150.61686170212766</v>
      </c>
      <c r="F238" s="324">
        <v>162.46965425531917</v>
      </c>
      <c r="G238" s="324">
        <v>167.38938829787236</v>
      </c>
      <c r="H238" s="343">
        <v>167.9</v>
      </c>
      <c r="I238" s="343">
        <v>165.1</v>
      </c>
      <c r="J238" s="343">
        <v>170.9</v>
      </c>
      <c r="K238" s="343">
        <v>185.3</v>
      </c>
      <c r="L238" s="343">
        <v>197.4</v>
      </c>
      <c r="M238" s="343">
        <v>196.6</v>
      </c>
      <c r="N238" s="343">
        <v>211</v>
      </c>
      <c r="O238" s="343">
        <v>212.6</v>
      </c>
      <c r="P238" s="343">
        <v>194.4</v>
      </c>
      <c r="Q238" s="343">
        <v>187.8</v>
      </c>
      <c r="R238" s="343">
        <v>186.14</v>
      </c>
      <c r="S238" s="343">
        <v>169.72</v>
      </c>
      <c r="T238" s="343">
        <v>171.09</v>
      </c>
      <c r="U238" s="343">
        <v>176.2</v>
      </c>
      <c r="V238" s="343">
        <v>167.4</v>
      </c>
      <c r="W238" s="343">
        <v>159.6</v>
      </c>
      <c r="X238" s="343">
        <v>159.30000000000001</v>
      </c>
      <c r="Y238" s="343">
        <v>147.19999999999999</v>
      </c>
      <c r="Z238" s="343">
        <v>148.5</v>
      </c>
      <c r="AA238" s="343">
        <v>143</v>
      </c>
      <c r="AB238" s="343">
        <v>134.4</v>
      </c>
      <c r="AC238" s="343">
        <v>144.30000000000001</v>
      </c>
      <c r="AD238" s="343">
        <v>148</v>
      </c>
      <c r="AE238" s="343">
        <v>147.69999999999999</v>
      </c>
      <c r="AF238" s="343">
        <v>158.80000000000001</v>
      </c>
      <c r="AG238" s="343">
        <v>166.5</v>
      </c>
      <c r="AH238" s="343">
        <v>163.30000000000001</v>
      </c>
      <c r="AI238" s="343">
        <v>151.91999999999999</v>
      </c>
      <c r="AJ238" s="341">
        <f t="shared" si="142"/>
        <v>-6.9687691365584943</v>
      </c>
      <c r="AK238" s="715">
        <f t="shared" si="143"/>
        <v>0.31611720202253668</v>
      </c>
      <c r="AR238" s="177" t="s">
        <v>601</v>
      </c>
      <c r="AS238" s="181">
        <v>257</v>
      </c>
    </row>
    <row r="239" spans="1:58" ht="18" customHeight="1" thickBot="1">
      <c r="A239" s="340" t="s">
        <v>28</v>
      </c>
      <c r="B239" s="340" t="s">
        <v>34</v>
      </c>
      <c r="C239" s="324">
        <v>553.70357412408475</v>
      </c>
      <c r="D239" s="324">
        <v>505.51094145547597</v>
      </c>
      <c r="E239" s="324">
        <v>572.52646791579878</v>
      </c>
      <c r="F239" s="324">
        <v>583.14668907443922</v>
      </c>
      <c r="G239" s="324">
        <v>612.11092859800408</v>
      </c>
      <c r="H239" s="324">
        <v>619.54508340905238</v>
      </c>
      <c r="I239" s="324">
        <v>668.88083806419115</v>
      </c>
      <c r="J239" s="324">
        <v>699.76637214281914</v>
      </c>
      <c r="K239" s="324">
        <v>709.7493800319412</v>
      </c>
      <c r="L239" s="324">
        <v>722.22331252008985</v>
      </c>
      <c r="M239" s="343">
        <v>762.92</v>
      </c>
      <c r="N239" s="343">
        <v>823</v>
      </c>
      <c r="O239" s="343">
        <v>856.11</v>
      </c>
      <c r="P239" s="343">
        <v>927.84</v>
      </c>
      <c r="Q239" s="343">
        <v>989.47</v>
      </c>
      <c r="R239" s="343">
        <v>993.59</v>
      </c>
      <c r="S239" s="343">
        <v>1008.85</v>
      </c>
      <c r="T239" s="343">
        <v>1086.78</v>
      </c>
      <c r="U239" s="343">
        <v>1191.7</v>
      </c>
      <c r="V239" s="343">
        <v>1288.74</v>
      </c>
      <c r="W239" s="343">
        <v>1379.56</v>
      </c>
      <c r="X239" s="343">
        <v>1425</v>
      </c>
      <c r="Y239" s="343">
        <v>1428</v>
      </c>
      <c r="Z239" s="343">
        <v>1456</v>
      </c>
      <c r="AA239" s="343">
        <v>1527</v>
      </c>
      <c r="AB239" s="343">
        <v>1511</v>
      </c>
      <c r="AC239" s="343">
        <v>1525</v>
      </c>
      <c r="AD239" s="343">
        <v>1514</v>
      </c>
      <c r="AE239" s="343">
        <v>1572</v>
      </c>
      <c r="AF239" s="343">
        <v>1584</v>
      </c>
      <c r="AG239" s="343">
        <v>1613</v>
      </c>
      <c r="AH239" s="343">
        <v>1588</v>
      </c>
      <c r="AI239" s="343">
        <v>1542</v>
      </c>
      <c r="AJ239" s="341">
        <f t="shared" si="142"/>
        <v>-2.8967254408060472</v>
      </c>
      <c r="AK239" s="715">
        <f t="shared" si="143"/>
        <v>0.77101121369911318</v>
      </c>
      <c r="AR239" s="177" t="s">
        <v>602</v>
      </c>
      <c r="AS239" s="181">
        <v>258</v>
      </c>
    </row>
    <row r="240" spans="1:58" ht="18" customHeight="1" thickBot="1">
      <c r="A240" s="340" t="s">
        <v>6</v>
      </c>
      <c r="B240" s="340" t="s">
        <v>35</v>
      </c>
      <c r="C240" s="324">
        <v>10.240763024750443</v>
      </c>
      <c r="D240" s="324">
        <v>10.240763024750443</v>
      </c>
      <c r="E240" s="324">
        <v>10.240763024750443</v>
      </c>
      <c r="F240" s="324">
        <v>5.069971284014767</v>
      </c>
      <c r="G240" s="324">
        <v>6.4565021195131944</v>
      </c>
      <c r="H240" s="324">
        <v>5.6499384657459304</v>
      </c>
      <c r="I240" s="324">
        <v>4.2574182961848752</v>
      </c>
      <c r="J240" s="324">
        <v>4.3492547518118414</v>
      </c>
      <c r="K240" s="324">
        <v>7.860002734855736</v>
      </c>
      <c r="L240" s="324">
        <v>7.638397374538493</v>
      </c>
      <c r="M240" s="343">
        <v>7.3</v>
      </c>
      <c r="N240" s="343">
        <v>9.1999999999999993</v>
      </c>
      <c r="O240" s="343">
        <v>11.5</v>
      </c>
      <c r="P240" s="343">
        <v>14.44</v>
      </c>
      <c r="Q240" s="343">
        <v>14.82</v>
      </c>
      <c r="R240" s="343">
        <v>13.75</v>
      </c>
      <c r="S240" s="343">
        <v>12.79</v>
      </c>
      <c r="T240" s="343">
        <v>12.11</v>
      </c>
      <c r="U240" s="343">
        <v>13.34</v>
      </c>
      <c r="V240" s="343">
        <v>14.81</v>
      </c>
      <c r="W240" s="324">
        <v>7.3129999999999997</v>
      </c>
      <c r="X240" s="324">
        <v>9.1720000000000006</v>
      </c>
      <c r="Y240" s="324">
        <v>11.503</v>
      </c>
      <c r="Z240" s="324">
        <v>14.382</v>
      </c>
      <c r="AA240" s="324">
        <v>14.816000000000001</v>
      </c>
      <c r="AB240" s="324">
        <v>13.778</v>
      </c>
      <c r="AC240" s="324">
        <v>12.535</v>
      </c>
      <c r="AD240" s="324">
        <v>11.52</v>
      </c>
      <c r="AE240" s="324">
        <v>13.18</v>
      </c>
      <c r="AF240" s="324">
        <v>14.882</v>
      </c>
      <c r="AG240" s="324">
        <v>15.997</v>
      </c>
      <c r="AH240" s="324">
        <v>17.532</v>
      </c>
      <c r="AI240" s="324">
        <v>16.53</v>
      </c>
      <c r="AJ240" s="341">
        <f t="shared" si="142"/>
        <v>-5.7152635181382578</v>
      </c>
      <c r="AK240" s="715">
        <f t="shared" si="143"/>
        <v>3.6922201832209067</v>
      </c>
      <c r="AR240" s="177" t="s">
        <v>603</v>
      </c>
      <c r="AS240" s="181">
        <v>259</v>
      </c>
    </row>
    <row r="241" spans="1:45" ht="18" customHeight="1" thickBot="1">
      <c r="A241" s="340" t="s">
        <v>7</v>
      </c>
      <c r="B241" s="340" t="s">
        <v>36</v>
      </c>
      <c r="C241" s="324">
        <v>91.311999999999998</v>
      </c>
      <c r="D241" s="324">
        <v>99.44</v>
      </c>
      <c r="E241" s="324">
        <v>91.64</v>
      </c>
      <c r="F241" s="324">
        <v>90.29</v>
      </c>
      <c r="G241" s="324">
        <v>99.64</v>
      </c>
      <c r="H241" s="324">
        <v>99.84</v>
      </c>
      <c r="I241" s="324">
        <v>104.14</v>
      </c>
      <c r="J241" s="324">
        <v>108.84</v>
      </c>
      <c r="K241" s="324">
        <v>109.64</v>
      </c>
      <c r="L241" s="324">
        <v>126.64</v>
      </c>
      <c r="M241" s="324">
        <v>123.28</v>
      </c>
      <c r="N241" s="324">
        <v>123.28</v>
      </c>
      <c r="O241" s="324">
        <v>122.68</v>
      </c>
      <c r="P241" s="324">
        <v>122.68</v>
      </c>
      <c r="Q241" s="343">
        <v>142.15</v>
      </c>
      <c r="R241" s="343">
        <v>142.30000000000001</v>
      </c>
      <c r="S241" s="343">
        <v>129.96</v>
      </c>
      <c r="T241" s="343">
        <v>122.03</v>
      </c>
      <c r="U241" s="343">
        <v>117.41</v>
      </c>
      <c r="V241" s="324">
        <v>112.97701149425288</v>
      </c>
      <c r="W241" s="324">
        <v>124.77011494252874</v>
      </c>
      <c r="X241" s="343">
        <v>128.21</v>
      </c>
      <c r="Y241" s="343">
        <v>132.41</v>
      </c>
      <c r="Z241" s="343">
        <v>117.05</v>
      </c>
      <c r="AA241" s="343">
        <v>115.9</v>
      </c>
      <c r="AB241" s="343">
        <v>128.02000000000001</v>
      </c>
      <c r="AC241" s="343">
        <v>145.51</v>
      </c>
      <c r="AD241" s="343">
        <v>152.22999999999999</v>
      </c>
      <c r="AE241" s="343">
        <v>156.78</v>
      </c>
      <c r="AF241" s="343">
        <v>167.06</v>
      </c>
      <c r="AG241" s="343">
        <v>176.78</v>
      </c>
      <c r="AH241" s="343">
        <v>175.98</v>
      </c>
      <c r="AI241" s="343">
        <v>170.94</v>
      </c>
      <c r="AJ241" s="341">
        <f t="shared" si="142"/>
        <v>-2.8639618138424749</v>
      </c>
      <c r="AK241" s="715">
        <f t="shared" si="143"/>
        <v>2.5869909488420939</v>
      </c>
      <c r="AR241" s="177" t="s">
        <v>604</v>
      </c>
      <c r="AS241" s="181">
        <v>260</v>
      </c>
    </row>
    <row r="242" spans="1:45" ht="18" customHeight="1" thickBot="1">
      <c r="A242" s="340" t="s">
        <v>8</v>
      </c>
      <c r="B242" s="340" t="s">
        <v>37</v>
      </c>
      <c r="C242" s="324">
        <v>131.01665868930286</v>
      </c>
      <c r="D242" s="324">
        <v>131.52863450323815</v>
      </c>
      <c r="E242" s="324">
        <v>120.10952594922489</v>
      </c>
      <c r="F242" s="324">
        <v>120.28154982270716</v>
      </c>
      <c r="G242" s="324">
        <v>121.85106287790727</v>
      </c>
      <c r="H242" s="324">
        <v>133.86324421478321</v>
      </c>
      <c r="I242" s="324">
        <v>125.85430416223028</v>
      </c>
      <c r="J242" s="324">
        <v>92.240839283795538</v>
      </c>
      <c r="K242" s="324">
        <v>88.127830384964795</v>
      </c>
      <c r="L242" s="343">
        <v>83.86</v>
      </c>
      <c r="M242" s="343">
        <v>144.58000000000001</v>
      </c>
      <c r="N242" s="343">
        <v>147.69999999999999</v>
      </c>
      <c r="O242" s="343">
        <v>148.28</v>
      </c>
      <c r="P242" s="343">
        <v>152.77000000000001</v>
      </c>
      <c r="Q242" s="343">
        <v>161.06</v>
      </c>
      <c r="R242" s="343">
        <v>162.86000000000001</v>
      </c>
      <c r="S242" s="343">
        <v>153.65</v>
      </c>
      <c r="T242" s="343">
        <v>162.27000000000001</v>
      </c>
      <c r="U242" s="343">
        <v>171.75</v>
      </c>
      <c r="V242" s="343">
        <v>174.1</v>
      </c>
      <c r="W242" s="343">
        <v>178</v>
      </c>
      <c r="X242" s="343">
        <v>175.23</v>
      </c>
      <c r="Y242" s="343">
        <v>181.65</v>
      </c>
      <c r="Z242" s="343">
        <v>180.47</v>
      </c>
      <c r="AA242" s="343">
        <v>190.53</v>
      </c>
      <c r="AB242" s="343">
        <v>189.63</v>
      </c>
      <c r="AC242" s="343">
        <v>212.65</v>
      </c>
      <c r="AD242" s="343">
        <v>214.3</v>
      </c>
      <c r="AE242" s="343">
        <v>219.91</v>
      </c>
      <c r="AF242" s="343">
        <v>229.95</v>
      </c>
      <c r="AG242" s="343">
        <v>239.14</v>
      </c>
      <c r="AH242" s="343">
        <v>238.69</v>
      </c>
      <c r="AI242" s="343">
        <v>247</v>
      </c>
      <c r="AJ242" s="341">
        <f t="shared" si="142"/>
        <v>3.4815032049939187</v>
      </c>
      <c r="AK242" s="715">
        <f t="shared" si="143"/>
        <v>3.120771871890482</v>
      </c>
      <c r="AR242" s="177" t="s">
        <v>605</v>
      </c>
      <c r="AS242" s="181">
        <v>261</v>
      </c>
    </row>
    <row r="243" spans="1:45" ht="18" customHeight="1" thickBot="1">
      <c r="A243" s="340" t="s">
        <v>9</v>
      </c>
      <c r="B243" s="340" t="s">
        <v>38</v>
      </c>
      <c r="C243" s="343">
        <v>830.71</v>
      </c>
      <c r="D243" s="343">
        <v>867.51</v>
      </c>
      <c r="E243" s="343">
        <v>862.36</v>
      </c>
      <c r="F243" s="343">
        <v>824.29</v>
      </c>
      <c r="G243" s="343">
        <v>873.8</v>
      </c>
      <c r="H243" s="343">
        <v>924.32</v>
      </c>
      <c r="I243" s="343">
        <v>877.72</v>
      </c>
      <c r="J243" s="343">
        <v>890.26</v>
      </c>
      <c r="K243" s="343">
        <v>998.81</v>
      </c>
      <c r="L243" s="343">
        <v>1001.64</v>
      </c>
      <c r="M243" s="343">
        <v>976.89</v>
      </c>
      <c r="N243" s="343">
        <v>1030.53</v>
      </c>
      <c r="O243" s="343">
        <v>1331.7</v>
      </c>
      <c r="P243" s="343">
        <v>1330.03</v>
      </c>
      <c r="Q243" s="343">
        <v>1268.32</v>
      </c>
      <c r="R243" s="343">
        <v>1287.42</v>
      </c>
      <c r="S243" s="343">
        <v>1260.8499999999999</v>
      </c>
      <c r="T243" s="343">
        <v>1328.09</v>
      </c>
      <c r="U243" s="343">
        <v>1375.3</v>
      </c>
      <c r="V243" s="343">
        <v>1316.67</v>
      </c>
      <c r="W243" s="343">
        <v>1349.43</v>
      </c>
      <c r="X243" s="343">
        <v>1373.61</v>
      </c>
      <c r="Y243" s="343">
        <v>1384.24</v>
      </c>
      <c r="Z243" s="343">
        <v>1342.58</v>
      </c>
      <c r="AA243" s="343">
        <v>1436.69</v>
      </c>
      <c r="AB243" s="343">
        <v>1446.99</v>
      </c>
      <c r="AC243" s="343">
        <v>1526.63</v>
      </c>
      <c r="AD243" s="343">
        <v>1528.85</v>
      </c>
      <c r="AE243" s="343">
        <v>1636.82</v>
      </c>
      <c r="AF243" s="343">
        <v>1705.19</v>
      </c>
      <c r="AG243" s="343">
        <v>1708</v>
      </c>
      <c r="AH243" s="343">
        <v>1629.45</v>
      </c>
      <c r="AI243" s="343">
        <v>1650.99</v>
      </c>
      <c r="AJ243" s="341">
        <f t="shared" si="142"/>
        <v>1.3219184387369909</v>
      </c>
      <c r="AK243" s="715">
        <f t="shared" si="143"/>
        <v>1.7778575911282513</v>
      </c>
      <c r="AR243" s="177" t="s">
        <v>606</v>
      </c>
      <c r="AS243" s="181">
        <v>262</v>
      </c>
    </row>
    <row r="244" spans="1:45" ht="18" customHeight="1" thickBot="1">
      <c r="A244" s="340" t="s">
        <v>10</v>
      </c>
      <c r="B244" s="340" t="s">
        <v>39</v>
      </c>
      <c r="C244" s="324">
        <v>1745.4116231090295</v>
      </c>
      <c r="D244" s="324">
        <v>1709.1257241373442</v>
      </c>
      <c r="E244" s="324">
        <v>1733.7400324405025</v>
      </c>
      <c r="F244" s="324">
        <v>1812.3074350332402</v>
      </c>
      <c r="G244" s="324">
        <v>1870.3402590796341</v>
      </c>
      <c r="H244" s="324">
        <v>1894.8112900658039</v>
      </c>
      <c r="I244" s="324">
        <v>1996.1175376200936</v>
      </c>
      <c r="J244" s="324">
        <v>2057.7451528119564</v>
      </c>
      <c r="K244" s="324">
        <v>2087.9582978097433</v>
      </c>
      <c r="L244" s="324">
        <v>2024.8648454517675</v>
      </c>
      <c r="M244" s="324">
        <v>2003.2556870280096</v>
      </c>
      <c r="N244" s="343">
        <v>2027.97</v>
      </c>
      <c r="O244" s="343">
        <v>1950.97</v>
      </c>
      <c r="P244" s="343">
        <v>1871.13</v>
      </c>
      <c r="Q244" s="343">
        <v>1839.92</v>
      </c>
      <c r="R244" s="343">
        <v>1796.9</v>
      </c>
      <c r="S244" s="343">
        <v>1721.63</v>
      </c>
      <c r="T244" s="343">
        <v>1716.44</v>
      </c>
      <c r="U244" s="343">
        <v>1706.22</v>
      </c>
      <c r="V244" s="343">
        <v>1670</v>
      </c>
      <c r="W244" s="343">
        <v>1712</v>
      </c>
      <c r="X244" s="343">
        <v>1733</v>
      </c>
      <c r="Y244" s="343">
        <v>1709</v>
      </c>
      <c r="Z244" s="343">
        <v>1695</v>
      </c>
      <c r="AA244" s="343">
        <v>1678</v>
      </c>
      <c r="AB244" s="343">
        <v>1719</v>
      </c>
      <c r="AC244" s="343">
        <v>1669</v>
      </c>
      <c r="AD244" s="343">
        <v>1650</v>
      </c>
      <c r="AE244" s="343">
        <v>1732</v>
      </c>
      <c r="AF244" s="343">
        <v>1698</v>
      </c>
      <c r="AG244" s="343">
        <v>1676</v>
      </c>
      <c r="AH244" s="343">
        <v>1646</v>
      </c>
      <c r="AI244" s="343">
        <v>1503.58</v>
      </c>
      <c r="AJ244" s="341">
        <f t="shared" si="142"/>
        <v>-8.6524908869987875</v>
      </c>
      <c r="AK244" s="715">
        <f t="shared" si="143"/>
        <v>-1.2724300044434922</v>
      </c>
      <c r="AR244" s="177" t="s">
        <v>607</v>
      </c>
      <c r="AS244" s="181">
        <v>263</v>
      </c>
    </row>
    <row r="245" spans="1:45" ht="18" customHeight="1" thickBot="1">
      <c r="A245" s="340" t="s">
        <v>11</v>
      </c>
      <c r="B245" s="340" t="s">
        <v>40</v>
      </c>
      <c r="C245" s="324">
        <v>104.48095209032651</v>
      </c>
      <c r="D245" s="324">
        <v>104.48095209032651</v>
      </c>
      <c r="E245" s="324">
        <v>104.48095209032651</v>
      </c>
      <c r="F245" s="324">
        <v>94.350570643881596</v>
      </c>
      <c r="G245" s="324">
        <v>104.64241318278913</v>
      </c>
      <c r="H245" s="324">
        <v>101.3949618553555</v>
      </c>
      <c r="I245" s="324">
        <v>97.36885138846506</v>
      </c>
      <c r="J245" s="324">
        <v>98.311575831553256</v>
      </c>
      <c r="K245" s="324">
        <v>86.230640219713152</v>
      </c>
      <c r="L245" s="324">
        <v>84.376441867561795</v>
      </c>
      <c r="M245" s="343">
        <v>85.34</v>
      </c>
      <c r="N245" s="343">
        <v>94.07</v>
      </c>
      <c r="O245" s="343">
        <v>98.97</v>
      </c>
      <c r="P245" s="343">
        <v>99.89</v>
      </c>
      <c r="Q245" s="343">
        <v>87.24</v>
      </c>
      <c r="R245" s="343">
        <v>99.54</v>
      </c>
      <c r="S245" s="343">
        <v>87.94</v>
      </c>
      <c r="T245" s="343">
        <v>93.05</v>
      </c>
      <c r="U245" s="343">
        <v>92.4</v>
      </c>
      <c r="V245" s="343">
        <v>62</v>
      </c>
      <c r="W245" s="343">
        <v>60.2</v>
      </c>
      <c r="X245" s="343">
        <v>60.8</v>
      </c>
      <c r="Y245" s="343">
        <v>61.3</v>
      </c>
      <c r="Z245" s="343">
        <v>55.7</v>
      </c>
      <c r="AA245" s="343">
        <v>59.1</v>
      </c>
      <c r="AB245" s="343">
        <v>63.4</v>
      </c>
      <c r="AC245" s="343">
        <v>64</v>
      </c>
      <c r="AD245" s="343">
        <v>64.5</v>
      </c>
      <c r="AE245" s="343">
        <v>66.2</v>
      </c>
      <c r="AF245" s="343">
        <v>66.89</v>
      </c>
      <c r="AG245" s="343">
        <v>68.92</v>
      </c>
      <c r="AH245" s="343">
        <v>71.11</v>
      </c>
      <c r="AI245" s="343">
        <v>71.62</v>
      </c>
      <c r="AJ245" s="341">
        <f t="shared" si="142"/>
        <v>0.71719870622979354</v>
      </c>
      <c r="AK245" s="715">
        <f t="shared" si="143"/>
        <v>1.5681130703301349</v>
      </c>
      <c r="AR245" s="177" t="s">
        <v>608</v>
      </c>
      <c r="AS245" s="181">
        <v>264</v>
      </c>
    </row>
    <row r="246" spans="1:45" ht="18" customHeight="1" thickBot="1">
      <c r="A246" s="340" t="s">
        <v>12</v>
      </c>
      <c r="B246" s="340" t="s">
        <v>41</v>
      </c>
      <c r="C246" s="324">
        <v>1122.2127064915194</v>
      </c>
      <c r="D246" s="324">
        <v>1115.819199482208</v>
      </c>
      <c r="E246" s="324">
        <v>1121.400832585575</v>
      </c>
      <c r="F246" s="324">
        <v>1123.5320015886789</v>
      </c>
      <c r="G246" s="324">
        <v>1113.3632809167266</v>
      </c>
      <c r="H246" s="324">
        <v>1113.3835777643753</v>
      </c>
      <c r="I246" s="324">
        <v>1139.1605742781071</v>
      </c>
      <c r="J246" s="324">
        <v>1159.5589061649578</v>
      </c>
      <c r="K246" s="324">
        <v>1171.0266250864211</v>
      </c>
      <c r="L246" s="324">
        <v>1153.2668833938894</v>
      </c>
      <c r="M246" s="324">
        <v>1108.5123343287094</v>
      </c>
      <c r="N246" s="324">
        <v>1155.7025051117223</v>
      </c>
      <c r="O246" s="324">
        <v>1190.1310329356731</v>
      </c>
      <c r="P246" s="343">
        <v>965.86</v>
      </c>
      <c r="Q246" s="343">
        <v>1000.82</v>
      </c>
      <c r="R246" s="343">
        <v>1013.05</v>
      </c>
      <c r="S246" s="343">
        <v>918.59</v>
      </c>
      <c r="T246" s="343">
        <v>1029.03</v>
      </c>
      <c r="U246" s="343">
        <v>1115.8800000000001</v>
      </c>
      <c r="V246" s="343">
        <v>1143.1400000000001</v>
      </c>
      <c r="W246" s="343">
        <v>1179.8699999999999</v>
      </c>
      <c r="X246" s="343">
        <v>1219.8800000000001</v>
      </c>
      <c r="Y246" s="343">
        <v>1258.58</v>
      </c>
      <c r="Z246" s="343">
        <v>1223.45</v>
      </c>
      <c r="AA246" s="343">
        <v>1242.79</v>
      </c>
      <c r="AB246" s="343">
        <v>1294.96</v>
      </c>
      <c r="AC246" s="343">
        <v>1366.27</v>
      </c>
      <c r="AD246" s="343">
        <v>1327.1</v>
      </c>
      <c r="AE246" s="343">
        <v>1284.95</v>
      </c>
      <c r="AF246" s="343">
        <v>1365.86</v>
      </c>
      <c r="AG246" s="343">
        <v>1389.48</v>
      </c>
      <c r="AH246" s="343">
        <v>1376.24</v>
      </c>
      <c r="AI246" s="343">
        <v>1213.1600000000001</v>
      </c>
      <c r="AJ246" s="341">
        <f t="shared" si="142"/>
        <v>-11.849677381851997</v>
      </c>
      <c r="AK246" s="715">
        <f t="shared" si="143"/>
        <v>-0.36688109746075837</v>
      </c>
      <c r="AR246" s="177" t="s">
        <v>609</v>
      </c>
      <c r="AS246" s="181">
        <v>265</v>
      </c>
    </row>
    <row r="247" spans="1:45" ht="18" customHeight="1" thickBot="1">
      <c r="A247" s="340" t="s">
        <v>13</v>
      </c>
      <c r="B247" s="340" t="s">
        <v>42</v>
      </c>
      <c r="C247" s="324">
        <v>22.971548292478527</v>
      </c>
      <c r="D247" s="324">
        <v>21.821937984496127</v>
      </c>
      <c r="E247" s="324">
        <v>26.099149381940084</v>
      </c>
      <c r="F247" s="324">
        <v>27.500785669390325</v>
      </c>
      <c r="G247" s="324">
        <v>28.905520636915991</v>
      </c>
      <c r="H247" s="324">
        <v>30.816373350094285</v>
      </c>
      <c r="I247" s="324">
        <v>32.220075424261474</v>
      </c>
      <c r="J247" s="324">
        <v>34.337506809134723</v>
      </c>
      <c r="K247" s="324">
        <v>33.821060129897347</v>
      </c>
      <c r="L247" s="324">
        <v>35.816610098470569</v>
      </c>
      <c r="M247" s="324">
        <v>33.629974858579509</v>
      </c>
      <c r="N247" s="324">
        <v>35.258847684894199</v>
      </c>
      <c r="O247" s="324">
        <v>36.278313429708781</v>
      </c>
      <c r="P247" s="343">
        <v>34.51</v>
      </c>
      <c r="Q247" s="343">
        <v>32.4</v>
      </c>
      <c r="R247" s="343">
        <v>33.229999999999997</v>
      </c>
      <c r="S247" s="343">
        <v>26.95</v>
      </c>
      <c r="T247" s="343">
        <v>31</v>
      </c>
      <c r="U247" s="343">
        <v>28.73</v>
      </c>
      <c r="V247" s="343">
        <v>27.13</v>
      </c>
      <c r="W247" s="343">
        <v>27.71</v>
      </c>
      <c r="X247" s="343">
        <v>27.4</v>
      </c>
      <c r="Y247" s="343">
        <v>25.3</v>
      </c>
      <c r="Z247" s="343">
        <v>21.97</v>
      </c>
      <c r="AA247" s="343">
        <v>21.65</v>
      </c>
      <c r="AB247" s="343">
        <v>23.88</v>
      </c>
      <c r="AC247" s="343">
        <v>24.05</v>
      </c>
      <c r="AD247" s="343">
        <v>25.25</v>
      </c>
      <c r="AE247" s="343">
        <v>25.42</v>
      </c>
      <c r="AF247" s="343">
        <v>26.85</v>
      </c>
      <c r="AG247" s="343">
        <v>26.68</v>
      </c>
      <c r="AH247" s="343">
        <v>26.8</v>
      </c>
      <c r="AI247" s="343">
        <v>27.22</v>
      </c>
      <c r="AJ247" s="341">
        <f t="shared" si="142"/>
        <v>1.5671641791044744</v>
      </c>
      <c r="AK247" s="715">
        <f t="shared" si="143"/>
        <v>0.73415783567103432</v>
      </c>
      <c r="AR247" s="177" t="s">
        <v>610</v>
      </c>
      <c r="AS247" s="181">
        <v>266</v>
      </c>
    </row>
    <row r="248" spans="1:45" ht="18" customHeight="1" thickBot="1">
      <c r="A248" s="340" t="s">
        <v>14</v>
      </c>
      <c r="B248" s="340" t="s">
        <v>43</v>
      </c>
      <c r="C248" s="324">
        <v>21.151770066596562</v>
      </c>
      <c r="D248" s="324">
        <v>21.151770066596562</v>
      </c>
      <c r="E248" s="324">
        <v>21.151770066596562</v>
      </c>
      <c r="F248" s="324">
        <v>12.731160182264281</v>
      </c>
      <c r="G248" s="324">
        <v>11.427970557308095</v>
      </c>
      <c r="H248" s="324">
        <v>10.826498422712932</v>
      </c>
      <c r="I248" s="324">
        <v>8.6832527164388349</v>
      </c>
      <c r="J248" s="324">
        <v>7.6316789344549587</v>
      </c>
      <c r="K248" s="324">
        <v>7.8842972309849273</v>
      </c>
      <c r="L248" s="324">
        <v>6.2693445495969149</v>
      </c>
      <c r="M248" s="324">
        <v>7.2467367683140544</v>
      </c>
      <c r="N248" s="324">
        <v>8.9168243953732897</v>
      </c>
      <c r="O248" s="324">
        <v>10.668110760602874</v>
      </c>
      <c r="P248" s="324">
        <v>12.475534525061338</v>
      </c>
      <c r="Q248" s="343">
        <v>14.3</v>
      </c>
      <c r="R248" s="343">
        <v>17.2</v>
      </c>
      <c r="S248" s="343">
        <v>20.61</v>
      </c>
      <c r="T248" s="343">
        <v>20.55</v>
      </c>
      <c r="U248" s="343">
        <v>23.08</v>
      </c>
      <c r="V248" s="343">
        <v>23.15</v>
      </c>
      <c r="W248" s="343">
        <v>23.39</v>
      </c>
      <c r="X248" s="343">
        <v>22.81</v>
      </c>
      <c r="Y248" s="343">
        <v>24.49</v>
      </c>
      <c r="Z248" s="343">
        <v>26.71</v>
      </c>
      <c r="AA248" s="343">
        <v>28.56</v>
      </c>
      <c r="AB248" s="343">
        <v>29.52</v>
      </c>
      <c r="AC248" s="343">
        <v>30.02</v>
      </c>
      <c r="AD248" s="343">
        <v>33.56</v>
      </c>
      <c r="AE248" s="343">
        <v>33.200000000000003</v>
      </c>
      <c r="AF248" s="343">
        <v>34.89</v>
      </c>
      <c r="AG248" s="343">
        <v>35.17</v>
      </c>
      <c r="AH248" s="343">
        <v>35.130000000000003</v>
      </c>
      <c r="AI248" s="343">
        <v>36.6</v>
      </c>
      <c r="AJ248" s="341">
        <f t="shared" si="142"/>
        <v>4.1844577284372297</v>
      </c>
      <c r="AK248" s="715">
        <f t="shared" si="143"/>
        <v>4.0996405757468768</v>
      </c>
      <c r="AL248" s="10"/>
      <c r="AR248" s="177" t="s">
        <v>611</v>
      </c>
      <c r="AS248" s="181">
        <v>267</v>
      </c>
    </row>
    <row r="249" spans="1:45" ht="18" customHeight="1" thickBot="1">
      <c r="A249" s="340" t="s">
        <v>15</v>
      </c>
      <c r="B249" s="340" t="s">
        <v>44</v>
      </c>
      <c r="C249" s="324">
        <v>33.039441209174356</v>
      </c>
      <c r="D249" s="324">
        <v>33.039441209174356</v>
      </c>
      <c r="E249" s="324">
        <v>33.039441209174356</v>
      </c>
      <c r="F249" s="324">
        <v>22.2043785454477</v>
      </c>
      <c r="G249" s="324">
        <v>24.404353668419375</v>
      </c>
      <c r="H249" s="324">
        <v>26.125630500744435</v>
      </c>
      <c r="I249" s="324">
        <v>25.373787150637956</v>
      </c>
      <c r="J249" s="324">
        <v>22.107157422589104</v>
      </c>
      <c r="K249" s="324">
        <v>23.556215110910092</v>
      </c>
      <c r="L249" s="324">
        <v>22.785853451687686</v>
      </c>
      <c r="M249" s="324">
        <v>24.932125478223181</v>
      </c>
      <c r="N249" s="324">
        <v>28.846896025329343</v>
      </c>
      <c r="O249" s="324">
        <v>33.646841748176634</v>
      </c>
      <c r="P249" s="324">
        <v>37.718092007312343</v>
      </c>
      <c r="Q249" s="343">
        <v>49.13</v>
      </c>
      <c r="R249" s="343">
        <v>56.5</v>
      </c>
      <c r="S249" s="343">
        <v>65.69</v>
      </c>
      <c r="T249" s="343">
        <v>68.16</v>
      </c>
      <c r="U249" s="343">
        <v>70.650000000000006</v>
      </c>
      <c r="V249" s="343">
        <v>65.36</v>
      </c>
      <c r="W249" s="343">
        <v>71.930000000000007</v>
      </c>
      <c r="X249" s="343">
        <v>75.63</v>
      </c>
      <c r="Y249" s="343">
        <v>81.760000000000005</v>
      </c>
      <c r="Z249" s="343">
        <v>89.77</v>
      </c>
      <c r="AA249" s="343">
        <v>94.41</v>
      </c>
      <c r="AB249" s="343">
        <v>95.79</v>
      </c>
      <c r="AC249" s="343">
        <v>104.1</v>
      </c>
      <c r="AD249" s="343">
        <v>110.74</v>
      </c>
      <c r="AE249" s="343">
        <v>108.69</v>
      </c>
      <c r="AF249" s="343">
        <v>100.61</v>
      </c>
      <c r="AG249" s="343">
        <v>98.81</v>
      </c>
      <c r="AH249" s="343">
        <v>86.56</v>
      </c>
      <c r="AI249" s="343">
        <v>85.755785017052801</v>
      </c>
      <c r="AJ249" s="341">
        <f t="shared" si="142"/>
        <v>-0.92908385275786154</v>
      </c>
      <c r="AK249" s="715">
        <f t="shared" si="143"/>
        <v>0.47829440418434288</v>
      </c>
      <c r="AL249" s="10"/>
      <c r="AR249" s="177" t="s">
        <v>612</v>
      </c>
      <c r="AS249" s="181">
        <v>268</v>
      </c>
    </row>
    <row r="250" spans="1:45" ht="18" customHeight="1" thickBot="1">
      <c r="A250" s="340" t="s">
        <v>16</v>
      </c>
      <c r="B250" s="340" t="s">
        <v>45</v>
      </c>
      <c r="C250" s="324">
        <v>0.12</v>
      </c>
      <c r="D250" s="324">
        <v>0.12</v>
      </c>
      <c r="E250" s="324">
        <v>0.12</v>
      </c>
      <c r="F250" s="324">
        <v>0.12</v>
      </c>
      <c r="G250" s="324">
        <v>0.12</v>
      </c>
      <c r="H250" s="324">
        <v>0.12</v>
      </c>
      <c r="I250" s="324">
        <v>0.12</v>
      </c>
      <c r="J250" s="324">
        <v>0.12</v>
      </c>
      <c r="K250" s="324">
        <v>0.12</v>
      </c>
      <c r="L250" s="324">
        <v>0.12</v>
      </c>
      <c r="M250" s="324">
        <v>0.12</v>
      </c>
      <c r="N250" s="324">
        <v>0.12</v>
      </c>
      <c r="O250" s="343">
        <v>0.12</v>
      </c>
      <c r="P250" s="343">
        <v>0.1</v>
      </c>
      <c r="Q250" s="343">
        <v>0.08</v>
      </c>
      <c r="R250" s="343">
        <v>0.11</v>
      </c>
      <c r="S250" s="343">
        <v>0.12</v>
      </c>
      <c r="T250" s="343">
        <v>0.1</v>
      </c>
      <c r="U250" s="343">
        <v>0.08</v>
      </c>
      <c r="V250" s="343">
        <v>0</v>
      </c>
      <c r="W250" s="343">
        <v>0</v>
      </c>
      <c r="X250" s="343">
        <v>0</v>
      </c>
      <c r="Y250" s="343">
        <v>0</v>
      </c>
      <c r="Z250" s="343">
        <v>0</v>
      </c>
      <c r="AA250" s="343">
        <v>0</v>
      </c>
      <c r="AB250" s="343">
        <v>0</v>
      </c>
      <c r="AC250" s="343">
        <v>0</v>
      </c>
      <c r="AD250" s="343">
        <v>0</v>
      </c>
      <c r="AE250" s="343">
        <v>0</v>
      </c>
      <c r="AF250" s="343">
        <v>0</v>
      </c>
      <c r="AG250" s="343">
        <v>0</v>
      </c>
      <c r="AH250" s="343">
        <v>0</v>
      </c>
      <c r="AI250" s="343">
        <v>0</v>
      </c>
      <c r="AJ250" s="341" t="str">
        <f t="shared" si="142"/>
        <v>:</v>
      </c>
      <c r="AK250" s="715" t="str">
        <f t="shared" si="143"/>
        <v>:</v>
      </c>
      <c r="AL250" s="10"/>
      <c r="AR250" s="177" t="s">
        <v>613</v>
      </c>
      <c r="AS250" s="181">
        <v>269</v>
      </c>
    </row>
    <row r="251" spans="1:45" ht="18" customHeight="1" thickBot="1">
      <c r="A251" s="340" t="s">
        <v>17</v>
      </c>
      <c r="B251" s="340" t="s">
        <v>46</v>
      </c>
      <c r="C251" s="324">
        <v>346.82015489382798</v>
      </c>
      <c r="D251" s="324">
        <v>271.52823225538987</v>
      </c>
      <c r="E251" s="324">
        <v>261.75106029722872</v>
      </c>
      <c r="F251" s="324">
        <v>245.81503986148567</v>
      </c>
      <c r="G251" s="324">
        <v>262.67488756886598</v>
      </c>
      <c r="H251" s="324">
        <v>297.93429510302207</v>
      </c>
      <c r="I251" s="324">
        <v>290.46361189971526</v>
      </c>
      <c r="J251" s="324">
        <v>309.53679577872657</v>
      </c>
      <c r="K251" s="324">
        <v>347.60771764289882</v>
      </c>
      <c r="L251" s="324">
        <v>307.44740643270694</v>
      </c>
      <c r="M251" s="324">
        <v>361.85390402760527</v>
      </c>
      <c r="N251" s="324">
        <v>363.63304138156673</v>
      </c>
      <c r="O251" s="324">
        <v>396.50820469883899</v>
      </c>
      <c r="P251" s="343">
        <v>378.83</v>
      </c>
      <c r="Q251" s="343">
        <v>383.61</v>
      </c>
      <c r="R251" s="343">
        <v>374.61</v>
      </c>
      <c r="S251" s="343">
        <v>385.03</v>
      </c>
      <c r="T251" s="343">
        <v>375.96</v>
      </c>
      <c r="U251" s="343">
        <v>387.77</v>
      </c>
      <c r="V251" s="343">
        <v>360</v>
      </c>
      <c r="W251" s="343">
        <v>359.99</v>
      </c>
      <c r="X251" s="343">
        <v>383.49</v>
      </c>
      <c r="Y251" s="343">
        <v>412.2</v>
      </c>
      <c r="Z251" s="343">
        <v>394.45</v>
      </c>
      <c r="AA251" s="343">
        <v>430.09</v>
      </c>
      <c r="AB251" s="343">
        <v>478.71</v>
      </c>
      <c r="AC251" s="343">
        <v>507.94</v>
      </c>
      <c r="AD251" s="343">
        <v>485.14</v>
      </c>
      <c r="AE251" s="343">
        <v>525.23</v>
      </c>
      <c r="AF251" s="343">
        <v>533.03</v>
      </c>
      <c r="AG251" s="343">
        <v>513.78</v>
      </c>
      <c r="AH251" s="343">
        <v>549.98</v>
      </c>
      <c r="AI251" s="343">
        <v>479.88</v>
      </c>
      <c r="AJ251" s="341">
        <f t="shared" si="142"/>
        <v>-12.745918033383042</v>
      </c>
      <c r="AK251" s="715">
        <f t="shared" si="143"/>
        <v>1.5318889927658841</v>
      </c>
      <c r="AL251" s="10"/>
      <c r="AR251" s="177" t="s">
        <v>614</v>
      </c>
      <c r="AS251" s="181">
        <v>270</v>
      </c>
    </row>
    <row r="252" spans="1:45" ht="18" customHeight="1" thickBot="1">
      <c r="A252" s="340" t="s">
        <v>18</v>
      </c>
      <c r="B252" s="340" t="s">
        <v>47</v>
      </c>
      <c r="C252" s="324">
        <v>4.3116186757768009</v>
      </c>
      <c r="D252" s="324">
        <v>4.3273401659346016</v>
      </c>
      <c r="E252" s="324">
        <v>4.4324776313648924</v>
      </c>
      <c r="F252" s="324">
        <v>4.4442687489832435</v>
      </c>
      <c r="G252" s="324">
        <v>4.6879518464291525</v>
      </c>
      <c r="H252" s="324">
        <v>4.9876427525622251</v>
      </c>
      <c r="I252" s="324">
        <v>6.5519310232633803</v>
      </c>
      <c r="J252" s="324">
        <v>5.201848055962258</v>
      </c>
      <c r="K252" s="324">
        <v>5.0583894582723277</v>
      </c>
      <c r="L252" s="324">
        <v>5.3030551488530993</v>
      </c>
      <c r="M252" s="343">
        <v>6.04</v>
      </c>
      <c r="N252" s="343">
        <v>6.34</v>
      </c>
      <c r="O252" s="343">
        <v>6.93</v>
      </c>
      <c r="P252" s="343">
        <v>7.44</v>
      </c>
      <c r="Q252" s="343">
        <v>6.32</v>
      </c>
      <c r="R252" s="343">
        <v>4.53</v>
      </c>
      <c r="S252" s="343">
        <v>3.94</v>
      </c>
      <c r="T252" s="343">
        <v>4.57</v>
      </c>
      <c r="U252" s="343">
        <v>4.9800000000000004</v>
      </c>
      <c r="V252" s="343">
        <v>4.68</v>
      </c>
      <c r="W252" s="343">
        <v>4.4000000000000004</v>
      </c>
      <c r="X252" s="343">
        <v>4.16</v>
      </c>
      <c r="Y252" s="343">
        <v>4.25</v>
      </c>
      <c r="Z252" s="343">
        <v>4.12</v>
      </c>
      <c r="AA252" s="343">
        <v>3.92</v>
      </c>
      <c r="AB252" s="343">
        <v>3.91</v>
      </c>
      <c r="AC252" s="343">
        <v>3.83</v>
      </c>
      <c r="AD252" s="343">
        <v>3.68</v>
      </c>
      <c r="AE252" s="343">
        <v>3.82</v>
      </c>
      <c r="AF252" s="343">
        <v>3.99</v>
      </c>
      <c r="AG252" s="343">
        <v>4.1500000000000004</v>
      </c>
      <c r="AH252" s="343">
        <v>4.07</v>
      </c>
      <c r="AI252" s="343">
        <v>4.25</v>
      </c>
      <c r="AJ252" s="341">
        <f t="shared" si="142"/>
        <v>4.4226044226044259</v>
      </c>
      <c r="AK252" s="715">
        <f t="shared" si="143"/>
        <v>0</v>
      </c>
      <c r="AL252" s="10"/>
      <c r="AR252" s="177" t="s">
        <v>615</v>
      </c>
      <c r="AS252" s="181">
        <v>271</v>
      </c>
    </row>
    <row r="253" spans="1:45" ht="18" customHeight="1" thickBot="1">
      <c r="A253" s="340" t="s">
        <v>19</v>
      </c>
      <c r="B253" s="340" t="s">
        <v>48</v>
      </c>
      <c r="C253" s="324">
        <v>532.6</v>
      </c>
      <c r="D253" s="324">
        <v>547.00059999999996</v>
      </c>
      <c r="E253" s="324">
        <v>575.00019999999995</v>
      </c>
      <c r="F253" s="324">
        <v>580.99980000000005</v>
      </c>
      <c r="G253" s="324">
        <v>612.99980000000005</v>
      </c>
      <c r="H253" s="324">
        <v>640.99940000000004</v>
      </c>
      <c r="I253" s="324">
        <v>715.99900000000002</v>
      </c>
      <c r="J253" s="324">
        <v>731.00069999999994</v>
      </c>
      <c r="K253" s="324">
        <v>761.2002</v>
      </c>
      <c r="L253" s="324">
        <v>758.00030000000004</v>
      </c>
      <c r="M253" s="324">
        <v>765.92539999999997</v>
      </c>
      <c r="N253" s="324">
        <v>770.36880000000008</v>
      </c>
      <c r="O253" s="324">
        <v>756.13699999999994</v>
      </c>
      <c r="P253" s="324">
        <v>595.899</v>
      </c>
      <c r="Q253" s="324">
        <v>684.3777</v>
      </c>
      <c r="R253" s="324">
        <v>704.72890000000007</v>
      </c>
      <c r="S253" s="324">
        <v>696.7011</v>
      </c>
      <c r="T253" s="324">
        <v>753.01210000000003</v>
      </c>
      <c r="U253" s="324">
        <v>762.10390000000007</v>
      </c>
      <c r="V253" s="324">
        <v>839.88990000000001</v>
      </c>
      <c r="W253" s="324">
        <v>855.69870000000014</v>
      </c>
      <c r="X253" s="324">
        <v>915.77277000000004</v>
      </c>
      <c r="Y253" s="324">
        <v>965.83210999999994</v>
      </c>
      <c r="Z253" s="324">
        <v>998.14720000000023</v>
      </c>
      <c r="AA253" s="324">
        <v>1022.0922800000001</v>
      </c>
      <c r="AB253" s="324">
        <v>1059.6705000000002</v>
      </c>
      <c r="AC253" s="324">
        <v>1114.0224999999998</v>
      </c>
      <c r="AD253" s="324">
        <v>1099.4821599999998</v>
      </c>
      <c r="AE253" s="324">
        <v>1103.1707699999997</v>
      </c>
      <c r="AF253" s="324">
        <v>1109.412675</v>
      </c>
      <c r="AG253" s="324">
        <v>1069.8043104566746</v>
      </c>
      <c r="AH253" s="324">
        <v>932.83400999999981</v>
      </c>
      <c r="AI253" s="324">
        <v>924.69973883983153</v>
      </c>
      <c r="AJ253" s="341">
        <f t="shared" si="142"/>
        <v>-0.87199556115757915</v>
      </c>
      <c r="AK253" s="715">
        <f t="shared" si="143"/>
        <v>-0.43426375397549455</v>
      </c>
      <c r="AL253" s="10"/>
      <c r="AR253" s="177" t="s">
        <v>616</v>
      </c>
      <c r="AS253" s="181">
        <v>272</v>
      </c>
    </row>
    <row r="254" spans="1:45" ht="18" customHeight="1" thickBot="1">
      <c r="A254" s="340" t="s">
        <v>20</v>
      </c>
      <c r="B254" s="340" t="s">
        <v>49</v>
      </c>
      <c r="C254" s="324">
        <v>81.311204087466038</v>
      </c>
      <c r="D254" s="324">
        <v>86.587235600971823</v>
      </c>
      <c r="E254" s="324">
        <v>91.731087073031276</v>
      </c>
      <c r="F254" s="324">
        <v>94.518968933114166</v>
      </c>
      <c r="G254" s="324">
        <v>94.856865799628395</v>
      </c>
      <c r="H254" s="324">
        <v>91.85582035157924</v>
      </c>
      <c r="I254" s="324">
        <v>91.476966289123894</v>
      </c>
      <c r="J254" s="324">
        <v>95.441436687151608</v>
      </c>
      <c r="K254" s="324">
        <v>98.63889050664568</v>
      </c>
      <c r="L254" s="324">
        <v>99.768005931113322</v>
      </c>
      <c r="M254" s="324">
        <v>103.49417991639272</v>
      </c>
      <c r="N254" s="324">
        <v>105.1957652386737</v>
      </c>
      <c r="O254" s="343">
        <v>104.21</v>
      </c>
      <c r="P254" s="343">
        <v>103.49</v>
      </c>
      <c r="Q254" s="343">
        <v>107.45</v>
      </c>
      <c r="R254" s="343">
        <v>107.2</v>
      </c>
      <c r="S254" s="343">
        <v>101.64</v>
      </c>
      <c r="T254" s="343">
        <v>109.15</v>
      </c>
      <c r="U254" s="343">
        <v>109.15</v>
      </c>
      <c r="V254" s="324">
        <v>111.86048000000001</v>
      </c>
      <c r="W254" s="324">
        <v>120.50688</v>
      </c>
      <c r="X254" s="324">
        <v>116.46075</v>
      </c>
      <c r="Y254" s="324">
        <v>114.20639999999997</v>
      </c>
      <c r="Z254" s="324">
        <v>113.45330000000001</v>
      </c>
      <c r="AA254" s="324">
        <v>114.87587000000001</v>
      </c>
      <c r="AB254" s="324">
        <v>120.39888000000001</v>
      </c>
      <c r="AC254" s="324">
        <v>125.40451200000001</v>
      </c>
      <c r="AD254" s="324">
        <v>126.110968</v>
      </c>
      <c r="AE254" s="324">
        <v>127.50728799999999</v>
      </c>
      <c r="AF254" s="324">
        <v>134.94851199999999</v>
      </c>
      <c r="AG254" s="324">
        <v>146.72242133333333</v>
      </c>
      <c r="AH254" s="324">
        <v>150.74052800000001</v>
      </c>
      <c r="AI254" s="324">
        <v>143.28724624060149</v>
      </c>
      <c r="AJ254" s="341">
        <f t="shared" si="142"/>
        <v>-4.9444445089103839</v>
      </c>
      <c r="AK254" s="715">
        <f t="shared" si="143"/>
        <v>2.2943646843364585</v>
      </c>
      <c r="AL254" s="10"/>
      <c r="AR254" s="177" t="s">
        <v>617</v>
      </c>
      <c r="AS254" s="181">
        <v>273</v>
      </c>
    </row>
    <row r="255" spans="1:45" ht="18" customHeight="1" thickBot="1">
      <c r="A255" s="340" t="s">
        <v>21</v>
      </c>
      <c r="B255" s="340" t="s">
        <v>50</v>
      </c>
      <c r="C255" s="324">
        <v>398.77297906159839</v>
      </c>
      <c r="D255" s="324">
        <v>414.18824309739188</v>
      </c>
      <c r="E255" s="324">
        <v>387.29706430659928</v>
      </c>
      <c r="F255" s="324">
        <v>363.7115657685589</v>
      </c>
      <c r="G255" s="324">
        <v>459.13055632959816</v>
      </c>
      <c r="H255" s="324">
        <v>462.12060676229902</v>
      </c>
      <c r="I255" s="324">
        <v>534.22756431641108</v>
      </c>
      <c r="J255" s="324">
        <v>575.8437174983809</v>
      </c>
      <c r="K255" s="324">
        <v>630.79824231244709</v>
      </c>
      <c r="L255" s="324">
        <v>690.28964461626003</v>
      </c>
      <c r="M255" s="324">
        <v>710.04662571871495</v>
      </c>
      <c r="N255" s="324">
        <v>847.38173826016987</v>
      </c>
      <c r="O255" s="324">
        <v>991.34266763476512</v>
      </c>
      <c r="P255" s="343">
        <v>859.46</v>
      </c>
      <c r="Q255" s="343">
        <v>918.95</v>
      </c>
      <c r="R255" s="343">
        <v>1035.92</v>
      </c>
      <c r="S255" s="343">
        <v>1058.04</v>
      </c>
      <c r="T255" s="343">
        <v>1142.75</v>
      </c>
      <c r="U255" s="343">
        <v>1186.43</v>
      </c>
      <c r="V255" s="343">
        <v>1266.51</v>
      </c>
      <c r="W255" s="343">
        <v>1342.32</v>
      </c>
      <c r="X255" s="343">
        <v>1384.84</v>
      </c>
      <c r="Y255" s="343">
        <v>1548.8</v>
      </c>
      <c r="Z255" s="343">
        <v>1651.98</v>
      </c>
      <c r="AA255" s="343">
        <v>1804.06</v>
      </c>
      <c r="AB255" s="343">
        <v>2011.04</v>
      </c>
      <c r="AC255" s="343">
        <v>2268.36</v>
      </c>
      <c r="AD255" s="343">
        <v>2343.5500000000002</v>
      </c>
      <c r="AE255" s="343">
        <v>2545.14</v>
      </c>
      <c r="AF255" s="343">
        <v>2593.4499999999998</v>
      </c>
      <c r="AG255" s="343">
        <v>2696.01</v>
      </c>
      <c r="AH255" s="343">
        <v>2540.21</v>
      </c>
      <c r="AI255" s="343">
        <v>2729.89</v>
      </c>
      <c r="AJ255" s="341">
        <f t="shared" si="142"/>
        <v>7.4670991768396977</v>
      </c>
      <c r="AK255" s="715">
        <f t="shared" si="143"/>
        <v>5.8315071000878183</v>
      </c>
      <c r="AL255" s="10"/>
      <c r="AR255" s="177" t="s">
        <v>618</v>
      </c>
      <c r="AS255" s="181">
        <v>274</v>
      </c>
    </row>
    <row r="256" spans="1:45" ht="18" customHeight="1" thickBot="1">
      <c r="A256" s="340" t="s">
        <v>22</v>
      </c>
      <c r="B256" s="340" t="s">
        <v>51</v>
      </c>
      <c r="C256" s="324">
        <v>118.97356329438541</v>
      </c>
      <c r="D256" s="324">
        <v>130.55528842300973</v>
      </c>
      <c r="E256" s="324">
        <v>183.15068158869067</v>
      </c>
      <c r="F256" s="324">
        <v>186.7565818787966</v>
      </c>
      <c r="G256" s="324">
        <v>202.92796897789742</v>
      </c>
      <c r="H256" s="324">
        <v>200.66439770960554</v>
      </c>
      <c r="I256" s="324">
        <v>212.68375887547882</v>
      </c>
      <c r="J256" s="324">
        <v>232.65044337324292</v>
      </c>
      <c r="K256" s="324">
        <v>257.86967972143418</v>
      </c>
      <c r="L256" s="324">
        <v>246.94165043836452</v>
      </c>
      <c r="M256" s="324">
        <v>251.14516296420959</v>
      </c>
      <c r="N256" s="324">
        <v>270.82591299225851</v>
      </c>
      <c r="O256" s="324">
        <v>264.68429801573944</v>
      </c>
      <c r="P256" s="343">
        <v>229.45</v>
      </c>
      <c r="Q256" s="343">
        <v>247.52</v>
      </c>
      <c r="R256" s="343">
        <v>251.47</v>
      </c>
      <c r="S256" s="343">
        <v>247.3</v>
      </c>
      <c r="T256" s="343">
        <v>271.26</v>
      </c>
      <c r="U256" s="343">
        <v>284.08999999999997</v>
      </c>
      <c r="V256" s="343">
        <v>291.58</v>
      </c>
      <c r="W256" s="343">
        <v>296.35000000000002</v>
      </c>
      <c r="X256" s="343">
        <v>292.11</v>
      </c>
      <c r="Y256" s="343">
        <v>292.16000000000003</v>
      </c>
      <c r="Z256" s="343">
        <v>291.74</v>
      </c>
      <c r="AA256" s="343">
        <v>295.20999999999998</v>
      </c>
      <c r="AB256" s="343">
        <v>308.69</v>
      </c>
      <c r="AC256" s="343">
        <v>326.39999999999998</v>
      </c>
      <c r="AD256" s="343">
        <v>340.92</v>
      </c>
      <c r="AE256" s="343">
        <v>345.54</v>
      </c>
      <c r="AF256" s="343">
        <v>351.82</v>
      </c>
      <c r="AG256" s="343">
        <v>355.8</v>
      </c>
      <c r="AH256" s="343">
        <v>360.64</v>
      </c>
      <c r="AI256" s="343">
        <v>370.98</v>
      </c>
      <c r="AJ256" s="341">
        <f t="shared" si="142"/>
        <v>2.8671251109139373</v>
      </c>
      <c r="AK256" s="715">
        <f t="shared" si="143"/>
        <v>2.4172178489688223</v>
      </c>
      <c r="AL256" s="10"/>
      <c r="AR256" s="177" t="s">
        <v>619</v>
      </c>
      <c r="AS256" s="181">
        <v>275</v>
      </c>
    </row>
    <row r="257" spans="1:58" ht="18" customHeight="1" thickBot="1">
      <c r="A257" s="340" t="s">
        <v>23</v>
      </c>
      <c r="B257" s="340" t="s">
        <v>52</v>
      </c>
      <c r="C257" s="324">
        <v>377.04440579364689</v>
      </c>
      <c r="D257" s="324">
        <v>323.76639193150112</v>
      </c>
      <c r="E257" s="324">
        <v>288.24771602340394</v>
      </c>
      <c r="F257" s="324">
        <v>293.51697014163813</v>
      </c>
      <c r="G257" s="324">
        <v>253.70482791497975</v>
      </c>
      <c r="H257" s="324">
        <v>279.18264736444178</v>
      </c>
      <c r="I257" s="324">
        <v>285.47452709673331</v>
      </c>
      <c r="J257" s="324">
        <v>248.09697543025911</v>
      </c>
      <c r="K257" s="324">
        <v>260.56851929787973</v>
      </c>
      <c r="L257" s="343">
        <v>262</v>
      </c>
      <c r="M257" s="343">
        <v>253</v>
      </c>
      <c r="N257" s="343">
        <v>277</v>
      </c>
      <c r="O257" s="343">
        <v>332</v>
      </c>
      <c r="P257" s="343">
        <v>335</v>
      </c>
      <c r="Q257" s="343">
        <v>300</v>
      </c>
      <c r="R257" s="343">
        <v>292</v>
      </c>
      <c r="S257" s="343">
        <v>266</v>
      </c>
      <c r="T257" s="343">
        <v>305</v>
      </c>
      <c r="U257" s="343">
        <v>343.07</v>
      </c>
      <c r="V257" s="343">
        <v>289.86</v>
      </c>
      <c r="W257" s="343">
        <v>301.55717867409538</v>
      </c>
      <c r="X257" s="343">
        <v>307.6640474200268</v>
      </c>
      <c r="Y257" s="343">
        <v>313.89458705996265</v>
      </c>
      <c r="Z257" s="343">
        <v>325.55</v>
      </c>
      <c r="AA257" s="343">
        <v>345.62</v>
      </c>
      <c r="AB257" s="343">
        <v>374.79</v>
      </c>
      <c r="AC257" s="343">
        <v>390.66</v>
      </c>
      <c r="AD257" s="343">
        <v>405.46</v>
      </c>
      <c r="AE257" s="343">
        <v>452.5</v>
      </c>
      <c r="AF257" s="343">
        <v>482.28</v>
      </c>
      <c r="AG257" s="343">
        <v>462.32</v>
      </c>
      <c r="AH257" s="343">
        <v>465.3</v>
      </c>
      <c r="AI257" s="343">
        <v>491.22</v>
      </c>
      <c r="AJ257" s="341">
        <f t="shared" si="142"/>
        <v>5.5705996131528046</v>
      </c>
      <c r="AK257" s="715">
        <f t="shared" si="143"/>
        <v>4.580140611591621</v>
      </c>
      <c r="AL257" s="10"/>
      <c r="AR257" s="177" t="s">
        <v>620</v>
      </c>
      <c r="AS257" s="181">
        <v>276</v>
      </c>
    </row>
    <row r="258" spans="1:58" ht="18" customHeight="1" thickBot="1">
      <c r="A258" s="340" t="s">
        <v>24</v>
      </c>
      <c r="B258" s="340" t="s">
        <v>53</v>
      </c>
      <c r="C258" s="324">
        <v>61.36617452448202</v>
      </c>
      <c r="D258" s="324">
        <v>61.36617452448202</v>
      </c>
      <c r="E258" s="324">
        <v>61.36617452448202</v>
      </c>
      <c r="F258" s="324">
        <v>54.884375555511667</v>
      </c>
      <c r="G258" s="324">
        <v>50.8317079144364</v>
      </c>
      <c r="H258" s="324">
        <v>64.167752078848096</v>
      </c>
      <c r="I258" s="324">
        <v>51.233990993304239</v>
      </c>
      <c r="J258" s="324">
        <v>56.015089375654277</v>
      </c>
      <c r="K258" s="324">
        <v>54.772230144778689</v>
      </c>
      <c r="L258" s="324">
        <v>50.682523652452154</v>
      </c>
      <c r="M258" s="343">
        <v>52.09</v>
      </c>
      <c r="N258" s="343">
        <v>56.65</v>
      </c>
      <c r="O258" s="343">
        <v>51.4</v>
      </c>
      <c r="P258" s="343">
        <v>56.05</v>
      </c>
      <c r="Q258" s="343">
        <v>52</v>
      </c>
      <c r="R258" s="343">
        <v>53.41</v>
      </c>
      <c r="S258" s="343">
        <v>48.14</v>
      </c>
      <c r="T258" s="343">
        <v>58.91</v>
      </c>
      <c r="U258" s="343">
        <v>58.69</v>
      </c>
      <c r="V258" s="343">
        <v>59.54</v>
      </c>
      <c r="W258" s="343">
        <v>61.43</v>
      </c>
      <c r="X258" s="343">
        <v>58.28</v>
      </c>
      <c r="Y258" s="343">
        <v>58.66</v>
      </c>
      <c r="Z258" s="343">
        <v>57.09</v>
      </c>
      <c r="AA258" s="343">
        <v>59.8</v>
      </c>
      <c r="AB258" s="343">
        <v>58.76</v>
      </c>
      <c r="AC258" s="343">
        <v>64.010000000000005</v>
      </c>
      <c r="AD258" s="343">
        <v>68.66</v>
      </c>
      <c r="AE258" s="343">
        <v>69.17</v>
      </c>
      <c r="AF258" s="343">
        <v>70.010000000000005</v>
      </c>
      <c r="AG258" s="343">
        <v>72.94</v>
      </c>
      <c r="AH258" s="343">
        <v>72.209999999999994</v>
      </c>
      <c r="AI258" s="343">
        <v>73.66</v>
      </c>
      <c r="AJ258" s="341">
        <f t="shared" si="142"/>
        <v>2.008032128514059</v>
      </c>
      <c r="AK258" s="715">
        <f t="shared" si="143"/>
        <v>2.303140430816808</v>
      </c>
      <c r="AL258" s="10"/>
      <c r="AR258" s="177" t="s">
        <v>621</v>
      </c>
      <c r="AS258" s="181">
        <v>277</v>
      </c>
    </row>
    <row r="259" spans="1:58" ht="18" customHeight="1" thickBot="1">
      <c r="A259" s="340" t="s">
        <v>25</v>
      </c>
      <c r="B259" s="340" t="s">
        <v>54</v>
      </c>
      <c r="C259" s="324">
        <v>46.665667185669101</v>
      </c>
      <c r="D259" s="324">
        <v>46.665667185669101</v>
      </c>
      <c r="E259" s="324">
        <v>46.665667185669101</v>
      </c>
      <c r="F259" s="324">
        <v>46.665667185669101</v>
      </c>
      <c r="G259" s="324">
        <v>49.825180179457121</v>
      </c>
      <c r="H259" s="324">
        <v>42.391831329555842</v>
      </c>
      <c r="I259" s="324">
        <v>69.590821682531001</v>
      </c>
      <c r="J259" s="324">
        <v>54.440107545867498</v>
      </c>
      <c r="K259" s="324">
        <v>54.166962551565824</v>
      </c>
      <c r="L259" s="324">
        <v>82.813213695243888</v>
      </c>
      <c r="M259" s="343">
        <v>84.66</v>
      </c>
      <c r="N259" s="343">
        <v>91.41</v>
      </c>
      <c r="O259" s="343">
        <v>100.79</v>
      </c>
      <c r="P259" s="343">
        <v>93.6</v>
      </c>
      <c r="Q259" s="343">
        <v>90.08</v>
      </c>
      <c r="R259" s="343">
        <v>92.2</v>
      </c>
      <c r="S259" s="343">
        <v>94.23</v>
      </c>
      <c r="T259" s="343">
        <v>84.31</v>
      </c>
      <c r="U259" s="343">
        <v>77.66</v>
      </c>
      <c r="V259" s="324">
        <v>75.762926716200724</v>
      </c>
      <c r="W259" s="324">
        <v>70.828736108786075</v>
      </c>
      <c r="X259" s="324">
        <v>63.560455335642636</v>
      </c>
      <c r="Y259" s="324">
        <v>63.560455335642636</v>
      </c>
      <c r="Z259" s="324">
        <v>64.03847380146027</v>
      </c>
      <c r="AA259" s="324">
        <v>58.360254452270887</v>
      </c>
      <c r="AB259" s="324">
        <v>57.775231852891572</v>
      </c>
      <c r="AC259" s="324">
        <v>63.82076444954928</v>
      </c>
      <c r="AD259" s="324">
        <v>69.846013326159152</v>
      </c>
      <c r="AE259" s="343">
        <v>74.53</v>
      </c>
      <c r="AF259" s="343">
        <v>71.5</v>
      </c>
      <c r="AG259" s="343">
        <v>73</v>
      </c>
      <c r="AH259" s="343">
        <v>77.319999999999993</v>
      </c>
      <c r="AI259" s="343">
        <v>77.37</v>
      </c>
      <c r="AJ259" s="341">
        <f t="shared" si="142"/>
        <v>6.466632177963838E-2</v>
      </c>
      <c r="AK259" s="715">
        <f t="shared" si="143"/>
        <v>1.985530593263829</v>
      </c>
      <c r="AL259" s="10"/>
      <c r="AR259" s="177" t="s">
        <v>622</v>
      </c>
      <c r="AS259" s="181">
        <v>278</v>
      </c>
    </row>
    <row r="260" spans="1:58" ht="18" customHeight="1" thickBot="1">
      <c r="A260" s="340" t="s">
        <v>26</v>
      </c>
      <c r="B260" s="340" t="s">
        <v>55</v>
      </c>
      <c r="C260" s="324">
        <v>30.733198694410447</v>
      </c>
      <c r="D260" s="324">
        <v>33.944002447980417</v>
      </c>
      <c r="E260" s="324">
        <v>33.354785801713582</v>
      </c>
      <c r="F260" s="324">
        <v>32.36421868625051</v>
      </c>
      <c r="G260" s="324">
        <v>36.437498980008158</v>
      </c>
      <c r="H260" s="324">
        <v>39.118861689106481</v>
      </c>
      <c r="I260" s="324">
        <v>43.217760097919211</v>
      </c>
      <c r="J260" s="324">
        <v>46.18092207262341</v>
      </c>
      <c r="K260" s="324">
        <v>54.267707058343525</v>
      </c>
      <c r="L260" s="324">
        <v>59.843916768665842</v>
      </c>
      <c r="M260" s="324">
        <v>59.732904936760498</v>
      </c>
      <c r="N260" s="324">
        <v>72.166230110159105</v>
      </c>
      <c r="O260" s="324">
        <v>80.927625458996317</v>
      </c>
      <c r="P260" s="343">
        <v>83.72</v>
      </c>
      <c r="Q260" s="343">
        <v>86.95</v>
      </c>
      <c r="R260" s="343">
        <v>86.97</v>
      </c>
      <c r="S260" s="343">
        <v>87.15</v>
      </c>
      <c r="T260" s="343">
        <v>95.35</v>
      </c>
      <c r="U260" s="343">
        <v>100.86</v>
      </c>
      <c r="V260" s="343">
        <v>94.88</v>
      </c>
      <c r="W260" s="343">
        <v>96.33</v>
      </c>
      <c r="X260" s="343">
        <v>101.51</v>
      </c>
      <c r="Y260" s="343">
        <v>107.41</v>
      </c>
      <c r="Z260" s="343">
        <v>111.09</v>
      </c>
      <c r="AA260" s="343">
        <v>113.37</v>
      </c>
      <c r="AB260" s="343">
        <v>117.31</v>
      </c>
      <c r="AC260" s="343">
        <v>125.41</v>
      </c>
      <c r="AD260" s="343">
        <v>128.81</v>
      </c>
      <c r="AE260" s="343">
        <v>135.28</v>
      </c>
      <c r="AF260" s="343">
        <v>139.09</v>
      </c>
      <c r="AG260" s="343">
        <v>145.32</v>
      </c>
      <c r="AH260" s="343">
        <v>147.16</v>
      </c>
      <c r="AI260" s="343">
        <v>147.13</v>
      </c>
      <c r="AJ260" s="341">
        <f t="shared" si="142"/>
        <v>-2.0385974449577127E-2</v>
      </c>
      <c r="AK260" s="715">
        <f t="shared" si="143"/>
        <v>3.1966624783133168</v>
      </c>
      <c r="AL260" s="10"/>
      <c r="AR260" s="177" t="s">
        <v>623</v>
      </c>
      <c r="AS260" s="181">
        <v>279</v>
      </c>
    </row>
    <row r="261" spans="1:58" ht="18" customHeight="1" thickBot="1">
      <c r="A261" s="340" t="s">
        <v>27</v>
      </c>
      <c r="B261" s="340" t="s">
        <v>56</v>
      </c>
      <c r="C261" s="324">
        <v>51.721685720472024</v>
      </c>
      <c r="D261" s="324">
        <v>57.567481866406851</v>
      </c>
      <c r="E261" s="324">
        <v>62.691787160333455</v>
      </c>
      <c r="F261" s="324">
        <v>67.849485438995359</v>
      </c>
      <c r="G261" s="324">
        <v>78.099107935476894</v>
      </c>
      <c r="H261" s="324">
        <v>83.229484681173545</v>
      </c>
      <c r="I261" s="324">
        <v>85.607469957778505</v>
      </c>
      <c r="J261" s="324">
        <v>93.247380101764648</v>
      </c>
      <c r="K261" s="324">
        <v>90.363440510988426</v>
      </c>
      <c r="L261" s="324">
        <v>97.59858720363755</v>
      </c>
      <c r="M261" s="343">
        <v>93.47</v>
      </c>
      <c r="N261" s="343">
        <v>99.17</v>
      </c>
      <c r="O261" s="343">
        <v>104.97</v>
      </c>
      <c r="P261" s="343">
        <v>101.69</v>
      </c>
      <c r="Q261" s="343">
        <v>94.25</v>
      </c>
      <c r="R261" s="343">
        <v>103.71</v>
      </c>
      <c r="S261" s="343">
        <v>108</v>
      </c>
      <c r="T261" s="343">
        <v>111.86</v>
      </c>
      <c r="U261" s="343">
        <v>114.01</v>
      </c>
      <c r="V261" s="343">
        <v>109.98</v>
      </c>
      <c r="W261" s="343">
        <v>120.05</v>
      </c>
      <c r="X261" s="343">
        <v>120.09</v>
      </c>
      <c r="Y261" s="343">
        <v>116.31</v>
      </c>
      <c r="Z261" s="343">
        <v>124.83</v>
      </c>
      <c r="AA261" s="343">
        <v>135.16</v>
      </c>
      <c r="AB261" s="343">
        <v>145.78</v>
      </c>
      <c r="AC261" s="343">
        <v>158.03</v>
      </c>
      <c r="AD261" s="343">
        <v>158.52000000000001</v>
      </c>
      <c r="AE261" s="343">
        <v>156.5</v>
      </c>
      <c r="AF261" s="343">
        <v>163.66999999999999</v>
      </c>
      <c r="AG261" s="343">
        <v>177.62</v>
      </c>
      <c r="AH261" s="343">
        <v>188.73</v>
      </c>
      <c r="AI261" s="343">
        <v>176.12</v>
      </c>
      <c r="AJ261" s="341">
        <f t="shared" si="142"/>
        <v>-6.6815026757802043</v>
      </c>
      <c r="AK261" s="715">
        <f t="shared" si="143"/>
        <v>4.2363419933360902</v>
      </c>
      <c r="AL261" s="10"/>
      <c r="AR261" s="191" t="s">
        <v>624</v>
      </c>
      <c r="AS261" s="181">
        <v>280</v>
      </c>
    </row>
    <row r="262" spans="1:58" s="1" customFormat="1" ht="18" customHeight="1">
      <c r="A262" s="25" t="s">
        <v>990</v>
      </c>
      <c r="B262" s="14"/>
      <c r="C262" s="14"/>
      <c r="D262" s="14"/>
      <c r="E262" s="14"/>
      <c r="F262" s="14"/>
      <c r="G262" s="14"/>
      <c r="H262" s="14"/>
      <c r="I262" s="14"/>
      <c r="J262" s="14"/>
      <c r="K262" s="14"/>
      <c r="L262" s="14"/>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6"/>
      <c r="AK262" s="27"/>
      <c r="AL262" s="7"/>
      <c r="AR262" s="193"/>
      <c r="AS262" s="192"/>
      <c r="AT262" s="193"/>
      <c r="AU262" s="193"/>
      <c r="AV262" s="93"/>
      <c r="AW262" s="93"/>
      <c r="AX262" s="93"/>
      <c r="AY262" s="93"/>
      <c r="AZ262" s="93"/>
      <c r="BA262" s="93"/>
    </row>
    <row r="263" spans="1:58" ht="18" customHeight="1">
      <c r="A263" s="23"/>
      <c r="AL263" s="10"/>
    </row>
    <row r="264" spans="1:58" ht="18" customHeight="1">
      <c r="A264" s="24" t="s">
        <v>237</v>
      </c>
      <c r="AL264" s="10"/>
    </row>
    <row r="265" spans="1:58" ht="18" customHeight="1">
      <c r="A265" s="210"/>
      <c r="B265" s="211"/>
      <c r="C265" s="786"/>
      <c r="D265" s="787"/>
      <c r="E265" s="787"/>
      <c r="F265" s="787"/>
      <c r="G265" s="787"/>
      <c r="H265" s="787"/>
      <c r="I265" s="787"/>
      <c r="J265" s="787"/>
      <c r="K265" s="787"/>
      <c r="L265" s="787"/>
      <c r="M265" s="787"/>
      <c r="N265" s="787"/>
      <c r="O265" s="787"/>
      <c r="P265" s="787"/>
      <c r="Q265" s="787"/>
      <c r="R265" s="787"/>
      <c r="S265" s="787"/>
      <c r="T265" s="787"/>
      <c r="U265" s="787"/>
      <c r="V265" s="787"/>
      <c r="W265" s="787"/>
      <c r="X265" s="787"/>
      <c r="Y265" s="787"/>
      <c r="Z265" s="787"/>
      <c r="AA265" s="787"/>
      <c r="AB265" s="787"/>
      <c r="AC265" s="787"/>
      <c r="AD265" s="787"/>
      <c r="AE265" s="787"/>
      <c r="AF265" s="787"/>
      <c r="AG265" s="787"/>
      <c r="AH265" s="787"/>
      <c r="AI265" s="788"/>
      <c r="AJ265" s="518" t="s">
        <v>58</v>
      </c>
      <c r="AK265" s="245" t="s">
        <v>57</v>
      </c>
      <c r="AL265" s="10"/>
    </row>
    <row r="266" spans="1:58" ht="18" customHeight="1" thickBot="1">
      <c r="A266" s="210"/>
      <c r="B266" s="211"/>
      <c r="C266" s="576">
        <v>1990</v>
      </c>
      <c r="D266" s="576">
        <v>1991</v>
      </c>
      <c r="E266" s="576">
        <v>1992</v>
      </c>
      <c r="F266" s="576">
        <v>1993</v>
      </c>
      <c r="G266" s="576">
        <v>1994</v>
      </c>
      <c r="H266" s="576">
        <v>1995</v>
      </c>
      <c r="I266" s="576">
        <v>1996</v>
      </c>
      <c r="J266" s="576">
        <v>1997</v>
      </c>
      <c r="K266" s="576">
        <v>1998</v>
      </c>
      <c r="L266" s="576">
        <v>1999</v>
      </c>
      <c r="M266" s="576">
        <v>2000</v>
      </c>
      <c r="N266" s="576">
        <v>2001</v>
      </c>
      <c r="O266" s="576">
        <v>2002</v>
      </c>
      <c r="P266" s="576">
        <v>2003</v>
      </c>
      <c r="Q266" s="576">
        <v>2004</v>
      </c>
      <c r="R266" s="576">
        <v>2005</v>
      </c>
      <c r="S266" s="576">
        <v>2006</v>
      </c>
      <c r="T266" s="576">
        <v>2007</v>
      </c>
      <c r="U266" s="576">
        <v>2008</v>
      </c>
      <c r="V266" s="576">
        <v>2009</v>
      </c>
      <c r="W266" s="576">
        <v>2010</v>
      </c>
      <c r="X266" s="576">
        <v>2011</v>
      </c>
      <c r="Y266" s="576">
        <v>2012</v>
      </c>
      <c r="Z266" s="576">
        <v>2013</v>
      </c>
      <c r="AA266" s="576">
        <v>2014</v>
      </c>
      <c r="AB266" s="576">
        <v>2015</v>
      </c>
      <c r="AC266" s="576">
        <v>2016</v>
      </c>
      <c r="AD266" s="576">
        <v>2017</v>
      </c>
      <c r="AE266" s="576">
        <v>2018</v>
      </c>
      <c r="AF266" s="576">
        <v>2019</v>
      </c>
      <c r="AG266" s="576">
        <v>2020</v>
      </c>
      <c r="AH266" s="576">
        <v>2021</v>
      </c>
      <c r="AI266" s="576">
        <v>2022</v>
      </c>
      <c r="AJ266" s="207" t="str">
        <f>AJ$4</f>
        <v>2022/2021</v>
      </c>
      <c r="AK266" s="246" t="str">
        <f>AK$4</f>
        <v>2012-2022</v>
      </c>
      <c r="AL266" s="10"/>
      <c r="AO266" s="9"/>
      <c r="AP266" s="9"/>
      <c r="AQ266" s="9"/>
      <c r="AR266" s="183"/>
      <c r="AS266" s="184"/>
      <c r="AT266" s="185"/>
      <c r="AU266" s="185"/>
    </row>
    <row r="267" spans="1:58" ht="18" customHeight="1" thickBot="1">
      <c r="A267" s="318" t="s">
        <v>373</v>
      </c>
      <c r="B267" s="318"/>
      <c r="C267" s="345">
        <f t="shared" ref="C267:AH267" si="144">+C234/C201</f>
        <v>1.6173668336643381</v>
      </c>
      <c r="D267" s="345">
        <f t="shared" si="144"/>
        <v>1.6254881977802087</v>
      </c>
      <c r="E267" s="345">
        <f t="shared" si="144"/>
        <v>1.6286439832685284</v>
      </c>
      <c r="F267" s="345">
        <f t="shared" si="144"/>
        <v>1.6510543202123653</v>
      </c>
      <c r="G267" s="345">
        <f t="shared" si="144"/>
        <v>1.6682915890946437</v>
      </c>
      <c r="H267" s="345">
        <f t="shared" si="144"/>
        <v>1.6818392623050566</v>
      </c>
      <c r="I267" s="345">
        <f t="shared" si="144"/>
        <v>1.674632986288372</v>
      </c>
      <c r="J267" s="345">
        <f t="shared" si="144"/>
        <v>1.6956570795494172</v>
      </c>
      <c r="K267" s="345">
        <f t="shared" si="144"/>
        <v>1.6968633650861862</v>
      </c>
      <c r="L267" s="345">
        <f t="shared" si="144"/>
        <v>1.6891605210840412</v>
      </c>
      <c r="M267" s="345">
        <f t="shared" si="144"/>
        <v>1.7227237833008329</v>
      </c>
      <c r="N267" s="345">
        <f t="shared" si="144"/>
        <v>1.7583298346124447</v>
      </c>
      <c r="O267" s="345">
        <f t="shared" si="144"/>
        <v>1.8394649427658081</v>
      </c>
      <c r="P267" s="345">
        <f t="shared" si="144"/>
        <v>1.7986333809273147</v>
      </c>
      <c r="Q267" s="345">
        <f t="shared" si="144"/>
        <v>1.835605718021375</v>
      </c>
      <c r="R267" s="345">
        <f t="shared" si="144"/>
        <v>1.8255982931704979</v>
      </c>
      <c r="S267" s="345">
        <f t="shared" si="144"/>
        <v>1.8368103328056868</v>
      </c>
      <c r="T267" s="345">
        <f t="shared" si="144"/>
        <v>1.8240536900808904</v>
      </c>
      <c r="U267" s="345">
        <f t="shared" si="144"/>
        <v>1.8197757478161027</v>
      </c>
      <c r="V267" s="345">
        <f t="shared" si="144"/>
        <v>1.8105942740281491</v>
      </c>
      <c r="W267" s="345">
        <f t="shared" si="144"/>
        <v>1.8118153806315875</v>
      </c>
      <c r="X267" s="345">
        <f t="shared" si="144"/>
        <v>1.8133859457796289</v>
      </c>
      <c r="Y267" s="345">
        <f t="shared" si="144"/>
        <v>1.8320562199291253</v>
      </c>
      <c r="Z267" s="345">
        <f t="shared" si="144"/>
        <v>1.8301677057432448</v>
      </c>
      <c r="AA267" s="345">
        <f t="shared" si="144"/>
        <v>1.8623915944220033</v>
      </c>
      <c r="AB267" s="345">
        <f t="shared" si="144"/>
        <v>1.8648876249975539</v>
      </c>
      <c r="AC267" s="345">
        <f t="shared" si="144"/>
        <v>1.889556969288773</v>
      </c>
      <c r="AD267" s="345">
        <f t="shared" si="144"/>
        <v>1.8900239845675539</v>
      </c>
      <c r="AE267" s="345">
        <f t="shared" si="144"/>
        <v>1.9117334916148478</v>
      </c>
      <c r="AF267" s="345">
        <f t="shared" si="144"/>
        <v>1.9328508164513676</v>
      </c>
      <c r="AG267" s="345">
        <f t="shared" si="144"/>
        <v>1.9548853636144856</v>
      </c>
      <c r="AH267" s="345">
        <f t="shared" si="144"/>
        <v>1.9400552858716598</v>
      </c>
      <c r="AI267" s="345">
        <f t="shared" ref="AI267" si="145">+AI234/AI201</f>
        <v>1.9205805248528798</v>
      </c>
      <c r="AJ267" s="328">
        <f>IFERROR((AI267/AH267-1)*100,":")</f>
        <v>-1.0038250538839666</v>
      </c>
      <c r="AK267" s="542">
        <f>IFERROR(100*((POWER(AI267/Y267,1/(2020-2010)))-1),":")</f>
        <v>0.47300056785932743</v>
      </c>
      <c r="AL267" s="10"/>
      <c r="AO267" s="28"/>
      <c r="AP267" s="28"/>
      <c r="AQ267" s="28"/>
      <c r="AR267" s="194"/>
      <c r="AS267" s="195"/>
      <c r="AT267" s="186"/>
      <c r="AU267" s="186"/>
      <c r="AV267" s="174"/>
      <c r="AW267" s="174"/>
      <c r="AX267" s="174"/>
      <c r="AY267" s="174"/>
      <c r="AZ267" s="174"/>
      <c r="BA267" s="174"/>
      <c r="BB267" s="28"/>
      <c r="BC267" s="28"/>
      <c r="BD267" s="28"/>
      <c r="BE267" s="28"/>
      <c r="BF267" s="28"/>
    </row>
    <row r="268" spans="1:58" ht="18" customHeight="1" thickBot="1">
      <c r="A268" s="340" t="s">
        <v>3</v>
      </c>
      <c r="B268" s="340" t="s">
        <v>30</v>
      </c>
      <c r="C268" s="358">
        <f t="shared" ref="C268:AH268" si="146">+IF(OR(C235=0,C202=0),":",C235/C202)</f>
        <v>1.5174300921079962</v>
      </c>
      <c r="D268" s="358">
        <f t="shared" si="146"/>
        <v>1.5523722627377843</v>
      </c>
      <c r="E268" s="358">
        <f t="shared" si="146"/>
        <v>1.5484128835546422</v>
      </c>
      <c r="F268" s="358">
        <f t="shared" si="146"/>
        <v>1.4875813920227035</v>
      </c>
      <c r="G268" s="358">
        <f t="shared" si="146"/>
        <v>1.5441292942700959</v>
      </c>
      <c r="H268" s="358">
        <f t="shared" si="146"/>
        <v>1.5850004759721825</v>
      </c>
      <c r="I268" s="358">
        <f t="shared" si="146"/>
        <v>1.5795567148009577</v>
      </c>
      <c r="J268" s="358">
        <f t="shared" si="146"/>
        <v>1.5761367256816554</v>
      </c>
      <c r="K268" s="358">
        <f t="shared" si="146"/>
        <v>1.5567088263686695</v>
      </c>
      <c r="L268" s="358">
        <f t="shared" si="146"/>
        <v>1.5617885538698981</v>
      </c>
      <c r="M268" s="358">
        <f t="shared" si="146"/>
        <v>1.5561582040672364</v>
      </c>
      <c r="N268" s="358">
        <f t="shared" si="146"/>
        <v>1.6629134009293163</v>
      </c>
      <c r="O268" s="358">
        <f t="shared" si="146"/>
        <v>1.6612097448465388</v>
      </c>
      <c r="P268" s="358">
        <f t="shared" si="146"/>
        <v>1.6558060912413353</v>
      </c>
      <c r="Q268" s="358">
        <f t="shared" si="146"/>
        <v>1.653642481733151</v>
      </c>
      <c r="R268" s="358">
        <f t="shared" si="146"/>
        <v>1.6815310600806435</v>
      </c>
      <c r="S268" s="358">
        <f t="shared" si="146"/>
        <v>1.7022652877916558</v>
      </c>
      <c r="T268" s="358">
        <f t="shared" si="146"/>
        <v>1.7820008133791607</v>
      </c>
      <c r="U268" s="358">
        <f t="shared" si="146"/>
        <v>1.2994296103474776</v>
      </c>
      <c r="V268" s="357">
        <f t="shared" si="146"/>
        <v>1.3160799413815765</v>
      </c>
      <c r="W268" s="357">
        <f t="shared" si="146"/>
        <v>1.312978710449942</v>
      </c>
      <c r="X268" s="357">
        <f t="shared" si="146"/>
        <v>1.3227168732661203</v>
      </c>
      <c r="Y268" s="357">
        <f t="shared" si="146"/>
        <v>1.3270677996680811</v>
      </c>
      <c r="Z268" s="357">
        <f t="shared" si="146"/>
        <v>1.3309282954793193</v>
      </c>
      <c r="AA268" s="357">
        <f t="shared" si="146"/>
        <v>1.4701498703223101</v>
      </c>
      <c r="AB268" s="357">
        <f t="shared" si="146"/>
        <v>1.490161264045232</v>
      </c>
      <c r="AC268" s="357">
        <f t="shared" si="146"/>
        <v>1.5041588647427413</v>
      </c>
      <c r="AD268" s="357">
        <f t="shared" si="146"/>
        <v>1.5375434641628347</v>
      </c>
      <c r="AE268" s="357">
        <f t="shared" si="146"/>
        <v>1.535558383885868</v>
      </c>
      <c r="AF268" s="357">
        <f t="shared" si="146"/>
        <v>1.5117544061974266</v>
      </c>
      <c r="AG268" s="357">
        <f t="shared" si="146"/>
        <v>1.5059333229556824</v>
      </c>
      <c r="AH268" s="357">
        <f t="shared" si="146"/>
        <v>1.5001040402180292</v>
      </c>
      <c r="AI268" s="357">
        <f t="shared" ref="AI268" si="147">+IF(OR(AI235=0,AI202=0),":",AI235/AI202)</f>
        <v>1.5038202842328845</v>
      </c>
      <c r="AJ268" s="341">
        <f t="shared" ref="AJ268:AJ294" si="148">IFERROR((AI268/AH268-1)*100,":")</f>
        <v>0.24773241823381476</v>
      </c>
      <c r="AK268" s="715">
        <f t="shared" ref="AK268:AK294" si="149">IFERROR(100*((POWER(AI268/Y268,1/(2020-2010)))-1),":")</f>
        <v>1.2582185940540169</v>
      </c>
      <c r="AL268" s="10"/>
    </row>
    <row r="269" spans="1:58" ht="18" customHeight="1" thickBot="1">
      <c r="A269" s="340" t="s">
        <v>4</v>
      </c>
      <c r="B269" s="340" t="s">
        <v>31</v>
      </c>
      <c r="C269" s="358">
        <f t="shared" ref="C269:AH269" si="150">+IF(OR(C236=0,C203=0),":",C236/C203)</f>
        <v>1.2003910833411853</v>
      </c>
      <c r="D269" s="358">
        <f t="shared" si="150"/>
        <v>1.3384844236155111</v>
      </c>
      <c r="E269" s="358">
        <f t="shared" si="150"/>
        <v>1.3324675358372404</v>
      </c>
      <c r="F269" s="358">
        <f t="shared" si="150"/>
        <v>1.6296500559284306</v>
      </c>
      <c r="G269" s="358">
        <f t="shared" si="150"/>
        <v>1.5529430080920199</v>
      </c>
      <c r="H269" s="358">
        <f t="shared" si="150"/>
        <v>1.6815868846602497</v>
      </c>
      <c r="I269" s="358">
        <f t="shared" si="150"/>
        <v>1.7076101227585547</v>
      </c>
      <c r="J269" s="358">
        <f t="shared" si="150"/>
        <v>1.6995956721522389</v>
      </c>
      <c r="K269" s="358">
        <f t="shared" si="150"/>
        <v>1.6643217549240135</v>
      </c>
      <c r="L269" s="358">
        <f t="shared" si="150"/>
        <v>1.7849572776451463</v>
      </c>
      <c r="M269" s="358">
        <f t="shared" si="150"/>
        <v>1.7736353238433888</v>
      </c>
      <c r="N269" s="358">
        <f t="shared" si="150"/>
        <v>1.7774798066281805</v>
      </c>
      <c r="O269" s="358">
        <f t="shared" si="150"/>
        <v>1.7938841926752871</v>
      </c>
      <c r="P269" s="358">
        <f t="shared" si="150"/>
        <v>1.7938841926752871</v>
      </c>
      <c r="Q269" s="358">
        <f t="shared" si="150"/>
        <v>1.7938841926752873</v>
      </c>
      <c r="R269" s="358">
        <f t="shared" si="150"/>
        <v>1.7938841926752873</v>
      </c>
      <c r="S269" s="358">
        <f t="shared" si="150"/>
        <v>1.7938841926752873</v>
      </c>
      <c r="T269" s="357">
        <f t="shared" si="150"/>
        <v>1.7494500182475501</v>
      </c>
      <c r="U269" s="357">
        <f t="shared" si="150"/>
        <v>1.7199348540959969</v>
      </c>
      <c r="V269" s="357">
        <f t="shared" si="150"/>
        <v>1.7792005288169328</v>
      </c>
      <c r="W269" s="357">
        <f t="shared" si="150"/>
        <v>1.8039926818243135</v>
      </c>
      <c r="X269" s="357">
        <f t="shared" si="150"/>
        <v>1.8836340802116254</v>
      </c>
      <c r="Y269" s="358">
        <f t="shared" si="150"/>
        <v>1.8941978136844377</v>
      </c>
      <c r="Z269" s="357">
        <f t="shared" si="150"/>
        <v>1.8814710954508369</v>
      </c>
      <c r="AA269" s="357">
        <f t="shared" si="150"/>
        <v>1.9041960020250204</v>
      </c>
      <c r="AB269" s="357">
        <f t="shared" si="150"/>
        <v>1.8780480023504815</v>
      </c>
      <c r="AC269" s="358">
        <f t="shared" si="150"/>
        <v>1.9286136547641684</v>
      </c>
      <c r="AD269" s="357">
        <f t="shared" si="150"/>
        <v>1.911940395129444</v>
      </c>
      <c r="AE269" s="357">
        <f t="shared" si="150"/>
        <v>1.9045711697528631</v>
      </c>
      <c r="AF269" s="357">
        <f t="shared" si="150"/>
        <v>1.910173780776208</v>
      </c>
      <c r="AG269" s="357">
        <f t="shared" si="150"/>
        <v>1.8928152064266104</v>
      </c>
      <c r="AH269" s="357">
        <f t="shared" si="150"/>
        <v>1.939421987617034</v>
      </c>
      <c r="AI269" s="357">
        <f t="shared" ref="AI269" si="151">+IF(OR(AI236=0,AI203=0),":",AI236/AI203)</f>
        <v>1.9820344400969232</v>
      </c>
      <c r="AJ269" s="341">
        <f t="shared" si="148"/>
        <v>2.1971728046791483</v>
      </c>
      <c r="AK269" s="715">
        <f t="shared" si="149"/>
        <v>0.45431269104441174</v>
      </c>
      <c r="AL269" s="10"/>
    </row>
    <row r="270" spans="1:58" ht="18" customHeight="1" thickBot="1">
      <c r="A270" s="340" t="s">
        <v>340</v>
      </c>
      <c r="B270" s="340" t="s">
        <v>32</v>
      </c>
      <c r="C270" s="358">
        <f t="shared" ref="C270:AH270" si="152">+IF(OR(C237=0,C204=0),":",C237/C204)</f>
        <v>1.2546062418020179</v>
      </c>
      <c r="D270" s="358">
        <f t="shared" si="152"/>
        <v>1.2546062418020179</v>
      </c>
      <c r="E270" s="358">
        <f t="shared" si="152"/>
        <v>1.2546062418020179</v>
      </c>
      <c r="F270" s="358">
        <f t="shared" si="152"/>
        <v>1.2546062418020179</v>
      </c>
      <c r="G270" s="358">
        <f t="shared" si="152"/>
        <v>1.2136128321252859</v>
      </c>
      <c r="H270" s="358">
        <f t="shared" si="152"/>
        <v>1.2248087173202542</v>
      </c>
      <c r="I270" s="358">
        <f t="shared" si="152"/>
        <v>1.1845728536788489</v>
      </c>
      <c r="J270" s="358">
        <f t="shared" si="152"/>
        <v>1.2145525933277035</v>
      </c>
      <c r="K270" s="358">
        <f t="shared" si="152"/>
        <v>1.2659522385645539</v>
      </c>
      <c r="L270" s="358">
        <f t="shared" si="152"/>
        <v>1.2904647311910635</v>
      </c>
      <c r="M270" s="358">
        <f t="shared" si="152"/>
        <v>1.3919049575859064</v>
      </c>
      <c r="N270" s="358">
        <f t="shared" si="152"/>
        <v>1.3919049575859066</v>
      </c>
      <c r="O270" s="358">
        <f t="shared" si="152"/>
        <v>1.3919049575859068</v>
      </c>
      <c r="P270" s="358">
        <f t="shared" si="152"/>
        <v>1.391904957585907</v>
      </c>
      <c r="Q270" s="358">
        <f t="shared" si="152"/>
        <v>1.391904957585907</v>
      </c>
      <c r="R270" s="358">
        <f t="shared" si="152"/>
        <v>1.391904957585907</v>
      </c>
      <c r="S270" s="358">
        <f t="shared" si="152"/>
        <v>1.391904957585907</v>
      </c>
      <c r="T270" s="358">
        <f t="shared" si="152"/>
        <v>1.391904957585907</v>
      </c>
      <c r="U270" s="358">
        <f t="shared" si="152"/>
        <v>1.391904957585907</v>
      </c>
      <c r="V270" s="357">
        <f t="shared" si="152"/>
        <v>1.391904957585907</v>
      </c>
      <c r="W270" s="357">
        <f t="shared" si="152"/>
        <v>1.39003383119857</v>
      </c>
      <c r="X270" s="357">
        <f t="shared" si="152"/>
        <v>1.3860659946050349</v>
      </c>
      <c r="Y270" s="357">
        <f t="shared" si="152"/>
        <v>1.4117401535957745</v>
      </c>
      <c r="Z270" s="357">
        <f t="shared" si="152"/>
        <v>1.4142810795115752</v>
      </c>
      <c r="AA270" s="357">
        <f t="shared" si="152"/>
        <v>1.4175121044964762</v>
      </c>
      <c r="AB270" s="357">
        <f t="shared" si="152"/>
        <v>1.3333481277647092</v>
      </c>
      <c r="AC270" s="357">
        <f t="shared" si="152"/>
        <v>1.3507572094616185</v>
      </c>
      <c r="AD270" s="357">
        <f t="shared" si="152"/>
        <v>1.3475794069921316</v>
      </c>
      <c r="AE270" s="357">
        <f t="shared" si="152"/>
        <v>1.3574291188296721</v>
      </c>
      <c r="AF270" s="357">
        <f t="shared" si="152"/>
        <v>1.3605028023281316</v>
      </c>
      <c r="AG270" s="357">
        <f t="shared" si="152"/>
        <v>1.3622380247045969</v>
      </c>
      <c r="AH270" s="357">
        <f t="shared" si="152"/>
        <v>1.3781036015597246</v>
      </c>
      <c r="AI270" s="357">
        <f t="shared" ref="AI270" si="153">+IF(OR(AI237=0,AI204=0),":",AI237/AI204)</f>
        <v>1.3909743547440434</v>
      </c>
      <c r="AJ270" s="341">
        <f t="shared" si="148"/>
        <v>0.93394670544013625</v>
      </c>
      <c r="AK270" s="715">
        <f t="shared" si="149"/>
        <v>-0.1480764457521988</v>
      </c>
      <c r="AL270" s="10"/>
    </row>
    <row r="271" spans="1:58" ht="18" customHeight="1" thickBot="1">
      <c r="A271" s="340" t="s">
        <v>5</v>
      </c>
      <c r="B271" s="340" t="s">
        <v>33</v>
      </c>
      <c r="C271" s="358">
        <f t="shared" ref="C271:AH271" si="154">+IF(OR(C238=0,C205=0),":",C238/C205)</f>
        <v>1.3322461732084427</v>
      </c>
      <c r="D271" s="358">
        <f t="shared" si="154"/>
        <v>1.3282083736000445</v>
      </c>
      <c r="E271" s="358">
        <f t="shared" si="154"/>
        <v>1.3851059541740673</v>
      </c>
      <c r="F271" s="358">
        <f t="shared" si="154"/>
        <v>1.4197938018524157</v>
      </c>
      <c r="G271" s="358">
        <f t="shared" si="154"/>
        <v>1.4316165996842201</v>
      </c>
      <c r="H271" s="357">
        <f t="shared" si="154"/>
        <v>1.4273448325696458</v>
      </c>
      <c r="I271" s="357">
        <f t="shared" si="154"/>
        <v>1.4807838916543341</v>
      </c>
      <c r="J271" s="357">
        <f t="shared" si="154"/>
        <v>1.46473996366005</v>
      </c>
      <c r="K271" s="357">
        <f t="shared" si="154"/>
        <v>1.4331678190789983</v>
      </c>
      <c r="L271" s="357">
        <f t="shared" si="154"/>
        <v>1.4092450472960916</v>
      </c>
      <c r="M271" s="357">
        <f t="shared" si="154"/>
        <v>1.4035338211672319</v>
      </c>
      <c r="N271" s="357">
        <f t="shared" si="154"/>
        <v>1.5367807720320465</v>
      </c>
      <c r="O271" s="357">
        <f t="shared" si="154"/>
        <v>1.5131134123340806</v>
      </c>
      <c r="P271" s="357">
        <f t="shared" si="154"/>
        <v>1.3648522463193222</v>
      </c>
      <c r="Q271" s="357">
        <f t="shared" si="154"/>
        <v>1.4102381184810278</v>
      </c>
      <c r="R271" s="357">
        <f t="shared" si="154"/>
        <v>1.5099369572523333</v>
      </c>
      <c r="S271" s="357">
        <f t="shared" si="154"/>
        <v>1.5653216509107679</v>
      </c>
      <c r="T271" s="357">
        <f t="shared" si="154"/>
        <v>1.6572530611572776</v>
      </c>
      <c r="U271" s="357">
        <f t="shared" si="154"/>
        <v>1.7427082200045496</v>
      </c>
      <c r="V271" s="357">
        <f t="shared" si="154"/>
        <v>1.6717598418119719</v>
      </c>
      <c r="W271" s="357">
        <f t="shared" si="154"/>
        <v>1.4722445918533955</v>
      </c>
      <c r="X271" s="357">
        <f t="shared" si="154"/>
        <v>1.5000833379632201</v>
      </c>
      <c r="Y271" s="357">
        <f t="shared" si="154"/>
        <v>1.4558977706565386</v>
      </c>
      <c r="Z271" s="357">
        <f t="shared" si="154"/>
        <v>1.3858778579647848</v>
      </c>
      <c r="AA271" s="357">
        <f t="shared" si="154"/>
        <v>1.3884263498077076</v>
      </c>
      <c r="AB271" s="357">
        <f t="shared" si="154"/>
        <v>1.403703730781322</v>
      </c>
      <c r="AC271" s="357">
        <f t="shared" si="154"/>
        <v>1.4178028084875594</v>
      </c>
      <c r="AD271" s="357">
        <f t="shared" si="154"/>
        <v>1.4513930431201028</v>
      </c>
      <c r="AE271" s="357">
        <f t="shared" si="154"/>
        <v>1.4179617447937667</v>
      </c>
      <c r="AF271" s="357">
        <f t="shared" si="154"/>
        <v>1.5179278946015105</v>
      </c>
      <c r="AG271" s="357">
        <f t="shared" si="154"/>
        <v>1.6055698326446581</v>
      </c>
      <c r="AH271" s="357">
        <f t="shared" si="154"/>
        <v>1.5964461719997225</v>
      </c>
      <c r="AI271" s="357">
        <f t="shared" ref="AI271" si="155">+IF(OR(AI238=0,AI205=0),":",AI238/AI205)</f>
        <v>1.5524790971749518</v>
      </c>
      <c r="AJ271" s="341">
        <f t="shared" si="148"/>
        <v>-2.7540593347846531</v>
      </c>
      <c r="AK271" s="715">
        <f t="shared" si="149"/>
        <v>0.64437055062629423</v>
      </c>
      <c r="AL271" s="10"/>
    </row>
    <row r="272" spans="1:58" ht="18" customHeight="1" thickBot="1">
      <c r="A272" s="340" t="s">
        <v>28</v>
      </c>
      <c r="B272" s="340" t="s">
        <v>34</v>
      </c>
      <c r="C272" s="358">
        <f t="shared" ref="C272:AH272" si="156">+IF(OR(C239=0,C206=0),":",C239/C206)</f>
        <v>1.5643779618498876</v>
      </c>
      <c r="D272" s="358">
        <f t="shared" si="156"/>
        <v>1.7016708984275009</v>
      </c>
      <c r="E272" s="358">
        <f t="shared" si="156"/>
        <v>1.9750887181902164</v>
      </c>
      <c r="F272" s="358">
        <f t="shared" si="156"/>
        <v>1.9999472557849931</v>
      </c>
      <c r="G272" s="358">
        <f t="shared" si="156"/>
        <v>2.0175934475112389</v>
      </c>
      <c r="H272" s="358">
        <f t="shared" si="156"/>
        <v>2.0960627638488338</v>
      </c>
      <c r="I272" s="358">
        <f t="shared" si="156"/>
        <v>1.9376997857379445</v>
      </c>
      <c r="J272" s="358">
        <f t="shared" si="156"/>
        <v>1.9495234049332408</v>
      </c>
      <c r="K272" s="358">
        <f t="shared" si="156"/>
        <v>1.8968810672224501</v>
      </c>
      <c r="L272" s="358">
        <f t="shared" si="156"/>
        <v>1.9208165647951334</v>
      </c>
      <c r="M272" s="358">
        <f t="shared" si="156"/>
        <v>2.0198240142896879</v>
      </c>
      <c r="N272" s="358">
        <f t="shared" si="156"/>
        <v>2.0198240142896879</v>
      </c>
      <c r="O272" s="358">
        <f t="shared" si="156"/>
        <v>2.0198240142896884</v>
      </c>
      <c r="P272" s="358">
        <f t="shared" si="156"/>
        <v>2.0198240142896884</v>
      </c>
      <c r="Q272" s="358">
        <f t="shared" si="156"/>
        <v>2.0198240142896884</v>
      </c>
      <c r="R272" s="358">
        <f t="shared" si="156"/>
        <v>2.0198240142896884</v>
      </c>
      <c r="S272" s="358">
        <f t="shared" si="156"/>
        <v>2.0198240142896884</v>
      </c>
      <c r="T272" s="358">
        <f t="shared" si="156"/>
        <v>2.0198240142896879</v>
      </c>
      <c r="U272" s="358">
        <f t="shared" si="156"/>
        <v>2.0198240142896884</v>
      </c>
      <c r="V272" s="358">
        <f t="shared" si="156"/>
        <v>2.0198240142896884</v>
      </c>
      <c r="W272" s="357">
        <f t="shared" si="156"/>
        <v>2.0198240142896884</v>
      </c>
      <c r="X272" s="357">
        <f t="shared" si="156"/>
        <v>2.0211275196723077</v>
      </c>
      <c r="Y272" s="357">
        <f t="shared" si="156"/>
        <v>2.0652222644843956</v>
      </c>
      <c r="Z272" s="357">
        <f t="shared" si="156"/>
        <v>2.0745971562630463</v>
      </c>
      <c r="AA272" s="357">
        <f t="shared" si="156"/>
        <v>2.0952509018360543</v>
      </c>
      <c r="AB272" s="357">
        <f t="shared" si="156"/>
        <v>2.1298789168769297</v>
      </c>
      <c r="AC272" s="357">
        <f t="shared" si="156"/>
        <v>2.2142460963930293</v>
      </c>
      <c r="AD272" s="357">
        <f t="shared" si="156"/>
        <v>2.2166521232423442</v>
      </c>
      <c r="AE272" s="357">
        <f t="shared" si="156"/>
        <v>2.2151203097786571</v>
      </c>
      <c r="AF272" s="357">
        <f t="shared" si="156"/>
        <v>2.2519320553429365</v>
      </c>
      <c r="AG272" s="357">
        <f t="shared" si="156"/>
        <v>2.2917010019265631</v>
      </c>
      <c r="AH272" s="357">
        <f t="shared" si="156"/>
        <v>2.2581773607765401</v>
      </c>
      <c r="AI272" s="357">
        <f t="shared" ref="AI272" si="157">+IF(OR(AI239=0,AI206=0),":",AI239/AI206)</f>
        <v>2.1984570880281038</v>
      </c>
      <c r="AJ272" s="341">
        <f t="shared" si="148"/>
        <v>-2.6446227734698291</v>
      </c>
      <c r="AK272" s="715">
        <f t="shared" si="149"/>
        <v>0.62713768448987572</v>
      </c>
      <c r="AL272" s="10"/>
    </row>
    <row r="273" spans="1:37" ht="18" customHeight="1" thickBot="1">
      <c r="A273" s="340" t="s">
        <v>6</v>
      </c>
      <c r="B273" s="340" t="s">
        <v>35</v>
      </c>
      <c r="C273" s="358">
        <f t="shared" ref="C273:AH273" si="158">+IF(OR(C240=0,C207=0),":",C240/C207)</f>
        <v>1.1820398994585566</v>
      </c>
      <c r="D273" s="358">
        <f t="shared" si="158"/>
        <v>1.1820398994585566</v>
      </c>
      <c r="E273" s="358">
        <f t="shared" si="158"/>
        <v>1.1820398994585566</v>
      </c>
      <c r="F273" s="358">
        <f t="shared" si="158"/>
        <v>1.2297318690629757</v>
      </c>
      <c r="G273" s="358">
        <f t="shared" si="158"/>
        <v>1.2166522782536962</v>
      </c>
      <c r="H273" s="358">
        <f t="shared" si="158"/>
        <v>1.1054932631123622</v>
      </c>
      <c r="I273" s="358">
        <f t="shared" si="158"/>
        <v>1.1201255820268361</v>
      </c>
      <c r="J273" s="358">
        <f t="shared" si="158"/>
        <v>1.194900454668488</v>
      </c>
      <c r="K273" s="358">
        <f t="shared" si="158"/>
        <v>1.3454866961191108</v>
      </c>
      <c r="L273" s="358">
        <f t="shared" si="158"/>
        <v>1.562110142952563</v>
      </c>
      <c r="M273" s="357">
        <f t="shared" si="158"/>
        <v>1.5349678287564659</v>
      </c>
      <c r="N273" s="357">
        <f t="shared" si="158"/>
        <v>1.5685739616722363</v>
      </c>
      <c r="O273" s="357">
        <f t="shared" si="158"/>
        <v>1.5358726427693785</v>
      </c>
      <c r="P273" s="357">
        <f t="shared" si="158"/>
        <v>1.6150680028632785</v>
      </c>
      <c r="Q273" s="357">
        <f t="shared" si="158"/>
        <v>1.5603399898714772</v>
      </c>
      <c r="R273" s="357">
        <f t="shared" si="158"/>
        <v>1.5807831947225985</v>
      </c>
      <c r="S273" s="357">
        <f t="shared" si="158"/>
        <v>1.5575508335149866</v>
      </c>
      <c r="T273" s="357">
        <f t="shared" si="158"/>
        <v>1.5602433000369769</v>
      </c>
      <c r="U273" s="357">
        <f t="shared" si="158"/>
        <v>1.5393864840943523</v>
      </c>
      <c r="V273" s="357">
        <f t="shared" si="158"/>
        <v>1.6935662777906106</v>
      </c>
      <c r="W273" s="358">
        <f t="shared" si="158"/>
        <v>0.75713705067545489</v>
      </c>
      <c r="X273" s="358">
        <f t="shared" si="158"/>
        <v>0.88290090798015741</v>
      </c>
      <c r="Y273" s="358">
        <f t="shared" si="158"/>
        <v>1.1361979527791013</v>
      </c>
      <c r="Z273" s="358">
        <f t="shared" si="158"/>
        <v>1.3069383182713388</v>
      </c>
      <c r="AA273" s="358">
        <f t="shared" si="158"/>
        <v>1.3540527693159772</v>
      </c>
      <c r="AB273" s="358">
        <f t="shared" si="158"/>
        <v>1.2354873287761421</v>
      </c>
      <c r="AC273" s="358">
        <f t="shared" si="158"/>
        <v>1.0925015230071879</v>
      </c>
      <c r="AD273" s="358">
        <f t="shared" si="158"/>
        <v>0.98416456329285984</v>
      </c>
      <c r="AE273" s="358">
        <f t="shared" si="158"/>
        <v>0.98416456329285973</v>
      </c>
      <c r="AF273" s="358">
        <f t="shared" si="158"/>
        <v>0.98416456329285973</v>
      </c>
      <c r="AG273" s="358">
        <f t="shared" si="158"/>
        <v>0.98416456329285973</v>
      </c>
      <c r="AH273" s="358">
        <f t="shared" si="158"/>
        <v>0.98416456329285962</v>
      </c>
      <c r="AI273" s="358">
        <f t="shared" ref="AI273" si="159">+IF(OR(AI240=0,AI207=0),":",AI240/AI207)</f>
        <v>0.9841645632928594</v>
      </c>
      <c r="AJ273" s="341">
        <f t="shared" si="148"/>
        <v>-2.2204460492503131E-14</v>
      </c>
      <c r="AK273" s="342">
        <f t="shared" si="149"/>
        <v>-1.4262287679185581</v>
      </c>
    </row>
    <row r="274" spans="1:37" ht="18" customHeight="1" thickBot="1">
      <c r="A274" s="340" t="s">
        <v>7</v>
      </c>
      <c r="B274" s="340" t="s">
        <v>36</v>
      </c>
      <c r="C274" s="358">
        <f t="shared" ref="C274:AH274" si="160">+IF(OR(C241=0,C208=0),":",C241/C208)</f>
        <v>1.94861288945796</v>
      </c>
      <c r="D274" s="358">
        <f t="shared" si="160"/>
        <v>1.9023205096321234</v>
      </c>
      <c r="E274" s="358">
        <f t="shared" si="160"/>
        <v>1.7078216142678768</v>
      </c>
      <c r="F274" s="358">
        <f t="shared" si="160"/>
        <v>1.5533496197914876</v>
      </c>
      <c r="G274" s="358">
        <f t="shared" si="160"/>
        <v>1.5571182997343334</v>
      </c>
      <c r="H274" s="358">
        <f t="shared" si="160"/>
        <v>1.5113990735414331</v>
      </c>
      <c r="I274" s="358">
        <f t="shared" si="160"/>
        <v>1.5076148010886561</v>
      </c>
      <c r="J274" s="358">
        <f t="shared" si="160"/>
        <v>1.5120446778361258</v>
      </c>
      <c r="K274" s="358">
        <f t="shared" si="160"/>
        <v>1.5081777790005089</v>
      </c>
      <c r="L274" s="358">
        <f t="shared" si="160"/>
        <v>1.6038500506585613</v>
      </c>
      <c r="M274" s="358">
        <f t="shared" si="160"/>
        <v>1.5780849974398361</v>
      </c>
      <c r="N274" s="358">
        <f t="shared" si="160"/>
        <v>1.4398505022191077</v>
      </c>
      <c r="O274" s="358">
        <f t="shared" si="160"/>
        <v>1.396948303347757</v>
      </c>
      <c r="P274" s="358">
        <f t="shared" si="160"/>
        <v>1.3827772768259694</v>
      </c>
      <c r="Q274" s="358">
        <f t="shared" si="160"/>
        <v>1.5050994473827988</v>
      </c>
      <c r="R274" s="358">
        <f t="shared" si="160"/>
        <v>1.5050994473827988</v>
      </c>
      <c r="S274" s="358">
        <f t="shared" si="160"/>
        <v>1.5050994473827988</v>
      </c>
      <c r="T274" s="358">
        <f t="shared" si="160"/>
        <v>1.505099447382799</v>
      </c>
      <c r="U274" s="358">
        <f t="shared" si="160"/>
        <v>1.5050994473827988</v>
      </c>
      <c r="V274" s="358">
        <f t="shared" si="160"/>
        <v>1.505099447382799</v>
      </c>
      <c r="W274" s="358">
        <f t="shared" si="160"/>
        <v>1.505099447382799</v>
      </c>
      <c r="X274" s="357">
        <f t="shared" si="160"/>
        <v>1.5050994473827988</v>
      </c>
      <c r="Y274" s="357">
        <f t="shared" si="160"/>
        <v>1.4976321328674889</v>
      </c>
      <c r="Z274" s="357">
        <f t="shared" si="160"/>
        <v>1.5112771227762565</v>
      </c>
      <c r="AA274" s="357">
        <f t="shared" si="160"/>
        <v>1.521546090374849</v>
      </c>
      <c r="AB274" s="357">
        <f t="shared" si="160"/>
        <v>1.595072792483796</v>
      </c>
      <c r="AC274" s="357">
        <f t="shared" si="160"/>
        <v>1.5819691825314768</v>
      </c>
      <c r="AD274" s="357">
        <f t="shared" si="160"/>
        <v>1.5938149551835734</v>
      </c>
      <c r="AE274" s="357">
        <f t="shared" si="160"/>
        <v>1.5900747207328583</v>
      </c>
      <c r="AF274" s="357">
        <f t="shared" si="160"/>
        <v>1.5738858181921644</v>
      </c>
      <c r="AG274" s="357">
        <f t="shared" si="160"/>
        <v>1.5831340609529001</v>
      </c>
      <c r="AH274" s="357">
        <f t="shared" si="160"/>
        <v>1.5936343012260423</v>
      </c>
      <c r="AI274" s="357">
        <f t="shared" ref="AI274" si="161">+IF(OR(AI241=0,AI208=0),":",AI241/AI208)</f>
        <v>1.586802673373555</v>
      </c>
      <c r="AJ274" s="341">
        <f t="shared" si="148"/>
        <v>-0.42868227969438122</v>
      </c>
      <c r="AK274" s="342">
        <f t="shared" si="149"/>
        <v>0.5800338361678925</v>
      </c>
    </row>
    <row r="275" spans="1:37" ht="18" customHeight="1" thickBot="1">
      <c r="A275" s="340" t="s">
        <v>8</v>
      </c>
      <c r="B275" s="340" t="s">
        <v>37</v>
      </c>
      <c r="C275" s="358">
        <f t="shared" ref="C275:AH275" si="162">+IF(OR(C242=0,C209=0),":",C242/C209)</f>
        <v>1.0915406131197114</v>
      </c>
      <c r="D275" s="358">
        <f t="shared" si="162"/>
        <v>1.0890545413505577</v>
      </c>
      <c r="E275" s="358">
        <f t="shared" si="162"/>
        <v>1.0882365879470033</v>
      </c>
      <c r="F275" s="358">
        <f t="shared" si="162"/>
        <v>1.0893811789308367</v>
      </c>
      <c r="G275" s="358">
        <f t="shared" si="162"/>
        <v>1.0888699459603393</v>
      </c>
      <c r="H275" s="358">
        <f t="shared" si="162"/>
        <v>1.0857595740808221</v>
      </c>
      <c r="I275" s="358">
        <f t="shared" si="162"/>
        <v>1.0877606966926705</v>
      </c>
      <c r="J275" s="358">
        <f t="shared" si="162"/>
        <v>1.5562042093202733</v>
      </c>
      <c r="K275" s="358">
        <f t="shared" si="162"/>
        <v>1.6002862225549923</v>
      </c>
      <c r="L275" s="357">
        <f t="shared" si="162"/>
        <v>1.5843318534774535</v>
      </c>
      <c r="M275" s="357">
        <f t="shared" si="162"/>
        <v>1.5338384950177835</v>
      </c>
      <c r="N275" s="357">
        <f t="shared" si="162"/>
        <v>1.5322047232985578</v>
      </c>
      <c r="O275" s="357">
        <f t="shared" si="162"/>
        <v>1.5476819215136972</v>
      </c>
      <c r="P275" s="357">
        <f t="shared" si="162"/>
        <v>1.5588430337818031</v>
      </c>
      <c r="Q275" s="357">
        <f t="shared" si="162"/>
        <v>1.5673584608940851</v>
      </c>
      <c r="R275" s="357">
        <f t="shared" si="162"/>
        <v>1.519579444305678</v>
      </c>
      <c r="S275" s="357">
        <f t="shared" si="162"/>
        <v>1.5266506605980854</v>
      </c>
      <c r="T275" s="357">
        <f t="shared" si="162"/>
        <v>1.5351072413412412</v>
      </c>
      <c r="U275" s="357">
        <f t="shared" si="162"/>
        <v>1.5323666620182648</v>
      </c>
      <c r="V275" s="357">
        <f t="shared" si="162"/>
        <v>1.5386208866415538</v>
      </c>
      <c r="W275" s="357">
        <f t="shared" si="162"/>
        <v>1.5335725304420607</v>
      </c>
      <c r="X275" s="357">
        <f t="shared" si="162"/>
        <v>1.5418794087165681</v>
      </c>
      <c r="Y275" s="357">
        <f t="shared" si="162"/>
        <v>1.5737695032840364</v>
      </c>
      <c r="Z275" s="357">
        <f t="shared" si="162"/>
        <v>1.6194286208591595</v>
      </c>
      <c r="AA275" s="357">
        <f t="shared" si="162"/>
        <v>1.6590374569958997</v>
      </c>
      <c r="AB275" s="357">
        <f t="shared" si="162"/>
        <v>1.6691071443031718</v>
      </c>
      <c r="AC275" s="357">
        <f t="shared" si="162"/>
        <v>1.6976407942164775</v>
      </c>
      <c r="AD275" s="357">
        <f t="shared" si="162"/>
        <v>1.6827287562954119</v>
      </c>
      <c r="AE275" s="357">
        <f t="shared" si="162"/>
        <v>1.6282465344877886</v>
      </c>
      <c r="AF275" s="357">
        <f t="shared" si="162"/>
        <v>1.6898066191036991</v>
      </c>
      <c r="AG275" s="357">
        <f t="shared" si="162"/>
        <v>1.6874287055374111</v>
      </c>
      <c r="AH275" s="357">
        <f t="shared" si="162"/>
        <v>1.6713570958873301</v>
      </c>
      <c r="AI275" s="357">
        <f t="shared" ref="AI275" si="163">+IF(OR(AI242=0,AI209=0),":",AI242/AI209)</f>
        <v>1.6726447350662792</v>
      </c>
      <c r="AJ275" s="341">
        <f t="shared" si="148"/>
        <v>7.704153601391095E-2</v>
      </c>
      <c r="AK275" s="342">
        <f t="shared" si="149"/>
        <v>0.61118363432208778</v>
      </c>
    </row>
    <row r="276" spans="1:37" ht="18" customHeight="1" thickBot="1">
      <c r="A276" s="340" t="s">
        <v>9</v>
      </c>
      <c r="B276" s="340" t="s">
        <v>38</v>
      </c>
      <c r="C276" s="357">
        <f t="shared" ref="C276:AH276" si="164">+IF(OR(C243=0,C210=0),":",C243/C210)</f>
        <v>1.5577430702973212</v>
      </c>
      <c r="D276" s="357">
        <f t="shared" si="164"/>
        <v>1.5574548246360191</v>
      </c>
      <c r="E276" s="357">
        <f t="shared" si="164"/>
        <v>1.5596359361634407</v>
      </c>
      <c r="F276" s="357">
        <f t="shared" si="164"/>
        <v>1.5563391114311727</v>
      </c>
      <c r="G276" s="357">
        <f t="shared" si="164"/>
        <v>1.5602317670901447</v>
      </c>
      <c r="H276" s="357">
        <f t="shared" si="164"/>
        <v>1.5953220088575306</v>
      </c>
      <c r="I276" s="357">
        <f t="shared" si="164"/>
        <v>1.4865851324549859</v>
      </c>
      <c r="J276" s="357">
        <f t="shared" si="164"/>
        <v>1.4758095932762521</v>
      </c>
      <c r="K276" s="357">
        <f t="shared" si="164"/>
        <v>1.4700596819416132</v>
      </c>
      <c r="L276" s="357">
        <f t="shared" si="164"/>
        <v>1.4791253189679614</v>
      </c>
      <c r="M276" s="357">
        <f t="shared" si="164"/>
        <v>1.475528689954551</v>
      </c>
      <c r="N276" s="357">
        <f t="shared" si="164"/>
        <v>1.4756830831928813</v>
      </c>
      <c r="O276" s="357">
        <f t="shared" si="164"/>
        <v>1.9023690001021683</v>
      </c>
      <c r="P276" s="357">
        <f t="shared" si="164"/>
        <v>1.8957460404139137</v>
      </c>
      <c r="Q276" s="357">
        <f t="shared" si="164"/>
        <v>1.8317790705058596</v>
      </c>
      <c r="R276" s="357">
        <f t="shared" si="164"/>
        <v>1.8635182411486577</v>
      </c>
      <c r="S276" s="357">
        <f t="shared" si="164"/>
        <v>1.8846492986559058</v>
      </c>
      <c r="T276" s="357">
        <f t="shared" si="164"/>
        <v>1.8644919029677467</v>
      </c>
      <c r="U276" s="357">
        <f t="shared" si="164"/>
        <v>1.90278778541125</v>
      </c>
      <c r="V276" s="357">
        <f t="shared" si="164"/>
        <v>1.9493334384687624</v>
      </c>
      <c r="W276" s="357">
        <f t="shared" si="164"/>
        <v>1.9414416159663235</v>
      </c>
      <c r="X276" s="357">
        <f t="shared" si="164"/>
        <v>1.9519064605942498</v>
      </c>
      <c r="Y276" s="357">
        <f t="shared" si="164"/>
        <v>1.9666261451852973</v>
      </c>
      <c r="Z276" s="357">
        <f t="shared" si="164"/>
        <v>1.9584311329663699</v>
      </c>
      <c r="AA276" s="357">
        <f t="shared" si="164"/>
        <v>1.9951426333466409</v>
      </c>
      <c r="AB276" s="357">
        <f t="shared" si="164"/>
        <v>1.9648043668655926</v>
      </c>
      <c r="AC276" s="357">
        <f t="shared" si="164"/>
        <v>1.9968000554164567</v>
      </c>
      <c r="AD276" s="357">
        <f t="shared" si="164"/>
        <v>2.0266213351787248</v>
      </c>
      <c r="AE276" s="357">
        <f t="shared" si="164"/>
        <v>2.04703411105297</v>
      </c>
      <c r="AF276" s="357">
        <f t="shared" si="164"/>
        <v>2.0863165048791243</v>
      </c>
      <c r="AG276" s="357">
        <f t="shared" si="164"/>
        <v>2.1354048994614989</v>
      </c>
      <c r="AH276" s="357">
        <f t="shared" si="164"/>
        <v>2.0696355749556732</v>
      </c>
      <c r="AI276" s="357">
        <f t="shared" ref="AI276" si="165">+IF(OR(AI243=0,AI210=0),":",AI243/AI210)</f>
        <v>2.0664424473330283</v>
      </c>
      <c r="AJ276" s="341">
        <f t="shared" si="148"/>
        <v>-0.15428453498211869</v>
      </c>
      <c r="AK276" s="342">
        <f t="shared" si="149"/>
        <v>0.49631806173688897</v>
      </c>
    </row>
    <row r="277" spans="1:37" ht="18" customHeight="1" thickBot="1">
      <c r="A277" s="340" t="s">
        <v>10</v>
      </c>
      <c r="B277" s="340" t="s">
        <v>39</v>
      </c>
      <c r="C277" s="358">
        <f t="shared" ref="C277:AH277" si="166">+IF(OR(C244=0,C211=0),":",C244/C211)</f>
        <v>2.002559271681251</v>
      </c>
      <c r="D277" s="358">
        <f t="shared" si="166"/>
        <v>2.0025592716812515</v>
      </c>
      <c r="E277" s="358">
        <f t="shared" si="166"/>
        <v>2.0025592716812519</v>
      </c>
      <c r="F277" s="358">
        <f t="shared" si="166"/>
        <v>2.0025592716812515</v>
      </c>
      <c r="G277" s="358">
        <f t="shared" si="166"/>
        <v>2.0025592716812515</v>
      </c>
      <c r="H277" s="358">
        <f t="shared" si="166"/>
        <v>2.0025592716812515</v>
      </c>
      <c r="I277" s="358">
        <f t="shared" si="166"/>
        <v>2.0025592716812515</v>
      </c>
      <c r="J277" s="358">
        <f t="shared" si="166"/>
        <v>2.0025592716812515</v>
      </c>
      <c r="K277" s="358">
        <f t="shared" si="166"/>
        <v>2.0025592716812515</v>
      </c>
      <c r="L277" s="358">
        <f t="shared" si="166"/>
        <v>2.0025592716812515</v>
      </c>
      <c r="M277" s="358">
        <f t="shared" si="166"/>
        <v>2.0025592716812515</v>
      </c>
      <c r="N277" s="357">
        <f t="shared" si="166"/>
        <v>1.971766185129221</v>
      </c>
      <c r="O277" s="357">
        <f t="shared" si="166"/>
        <v>1.9862461284912298</v>
      </c>
      <c r="P277" s="357">
        <f t="shared" si="166"/>
        <v>1.9124615842699997</v>
      </c>
      <c r="Q277" s="357">
        <f t="shared" si="166"/>
        <v>1.9682983214178356</v>
      </c>
      <c r="R277" s="357">
        <f t="shared" si="166"/>
        <v>1.8849972305678175</v>
      </c>
      <c r="S277" s="357">
        <f t="shared" si="166"/>
        <v>1.8684043740042804</v>
      </c>
      <c r="T277" s="357">
        <f t="shared" si="166"/>
        <v>1.8720524912856265</v>
      </c>
      <c r="U277" s="357">
        <f t="shared" si="166"/>
        <v>1.845769395117888</v>
      </c>
      <c r="V277" s="357">
        <f t="shared" si="166"/>
        <v>1.7269496175375352</v>
      </c>
      <c r="W277" s="357">
        <f t="shared" si="166"/>
        <v>1.7187029414717399</v>
      </c>
      <c r="X277" s="357">
        <f t="shared" si="166"/>
        <v>1.6821780371418698</v>
      </c>
      <c r="Y277" s="357">
        <f t="shared" si="166"/>
        <v>1.7001202718202828</v>
      </c>
      <c r="Z277" s="357">
        <f t="shared" si="166"/>
        <v>1.667145335730613</v>
      </c>
      <c r="AA277" s="357">
        <f t="shared" si="166"/>
        <v>1.7247581946571555</v>
      </c>
      <c r="AB277" s="357">
        <f t="shared" si="166"/>
        <v>1.70874072071284</v>
      </c>
      <c r="AC277" s="357">
        <f t="shared" si="166"/>
        <v>1.7208119262886243</v>
      </c>
      <c r="AD277" s="357">
        <f t="shared" si="166"/>
        <v>1.7271157167530224</v>
      </c>
      <c r="AE277" s="357">
        <f t="shared" si="166"/>
        <v>1.7781519334322338</v>
      </c>
      <c r="AF277" s="357">
        <f t="shared" si="166"/>
        <v>1.8056741555708451</v>
      </c>
      <c r="AG277" s="357">
        <f t="shared" si="166"/>
        <v>1.8227297444263186</v>
      </c>
      <c r="AH277" s="357">
        <f t="shared" si="166"/>
        <v>1.8315385146066867</v>
      </c>
      <c r="AI277" s="357">
        <f t="shared" ref="AI277" si="167">+IF(OR(AI244=0,AI211=0),":",AI244/AI211)</f>
        <v>1.7944280810964344</v>
      </c>
      <c r="AJ277" s="341">
        <f t="shared" si="148"/>
        <v>-2.0261890871686949</v>
      </c>
      <c r="AK277" s="342">
        <f t="shared" si="149"/>
        <v>0.54133351052287892</v>
      </c>
    </row>
    <row r="278" spans="1:37" ht="18" customHeight="1" thickBot="1">
      <c r="A278" s="340" t="s">
        <v>11</v>
      </c>
      <c r="B278" s="340" t="s">
        <v>40</v>
      </c>
      <c r="C278" s="359">
        <f t="shared" ref="C278:AH278" si="168">+IF(OR(C245=0,C212=0),":",C245/C212)</f>
        <v>2.0510131771611921</v>
      </c>
      <c r="D278" s="359">
        <f t="shared" si="168"/>
        <v>2.0510131771611921</v>
      </c>
      <c r="E278" s="359">
        <f t="shared" si="168"/>
        <v>2.0510131771611921</v>
      </c>
      <c r="F278" s="359">
        <f t="shared" si="168"/>
        <v>2.0510456966044828</v>
      </c>
      <c r="G278" s="359">
        <f t="shared" si="168"/>
        <v>2.1736744145621105</v>
      </c>
      <c r="H278" s="359">
        <f t="shared" si="168"/>
        <v>2.1341139602291848</v>
      </c>
      <c r="I278" s="359">
        <f t="shared" si="168"/>
        <v>2.1231939172421743</v>
      </c>
      <c r="J278" s="359">
        <f t="shared" si="168"/>
        <v>2.1849766381308644</v>
      </c>
      <c r="K278" s="359">
        <f t="shared" si="168"/>
        <v>1.9859152096893975</v>
      </c>
      <c r="L278" s="359">
        <f t="shared" si="168"/>
        <v>1.9889733139889922</v>
      </c>
      <c r="M278" s="357">
        <f t="shared" si="168"/>
        <v>1.9822816447316465</v>
      </c>
      <c r="N278" s="357">
        <f t="shared" si="168"/>
        <v>1.9895377428443686</v>
      </c>
      <c r="O278" s="357">
        <f t="shared" si="168"/>
        <v>1.9525581826629328</v>
      </c>
      <c r="P278" s="357">
        <f t="shared" si="168"/>
        <v>1.9524752397836622</v>
      </c>
      <c r="Q278" s="357">
        <f t="shared" si="168"/>
        <v>1.9525082143435049</v>
      </c>
      <c r="R278" s="357">
        <f t="shared" si="168"/>
        <v>1.9331909108564771</v>
      </c>
      <c r="S278" s="357">
        <f t="shared" si="168"/>
        <v>1.9358531269949588</v>
      </c>
      <c r="T278" s="357">
        <f t="shared" si="168"/>
        <v>1.9249431464266291</v>
      </c>
      <c r="U278" s="357">
        <f t="shared" si="168"/>
        <v>1.8873705496660336</v>
      </c>
      <c r="V278" s="357">
        <f t="shared" si="168"/>
        <v>1.7328866957623934</v>
      </c>
      <c r="W278" s="357">
        <f t="shared" si="168"/>
        <v>1.7180855618025628</v>
      </c>
      <c r="X278" s="357">
        <f t="shared" si="168"/>
        <v>1.7200699344223336</v>
      </c>
      <c r="Y278" s="357">
        <f t="shared" si="168"/>
        <v>1.7215570964380897</v>
      </c>
      <c r="Z278" s="357">
        <f t="shared" si="168"/>
        <v>1.5646415372841356</v>
      </c>
      <c r="AA278" s="357">
        <f t="shared" si="168"/>
        <v>1.6540259158713722</v>
      </c>
      <c r="AB278" s="357">
        <f t="shared" si="168"/>
        <v>1.6697436653770485</v>
      </c>
      <c r="AC278" s="357">
        <f t="shared" si="168"/>
        <v>1.6751470988546182</v>
      </c>
      <c r="AD278" s="357">
        <f t="shared" si="168"/>
        <v>1.6776079651265619</v>
      </c>
      <c r="AE278" s="357">
        <f t="shared" si="168"/>
        <v>1.6891633283151744</v>
      </c>
      <c r="AF278" s="357">
        <f t="shared" si="168"/>
        <v>1.6857528805733928</v>
      </c>
      <c r="AG278" s="357">
        <f t="shared" si="168"/>
        <v>1.7249017041288019</v>
      </c>
      <c r="AH278" s="357">
        <f t="shared" si="168"/>
        <v>1.7088533068029714</v>
      </c>
      <c r="AI278" s="357">
        <f t="shared" ref="AI278" si="169">+IF(OR(AI245=0,AI212=0),":",AI245/AI212)</f>
        <v>1.7214359881552128</v>
      </c>
      <c r="AJ278" s="341">
        <f t="shared" si="148"/>
        <v>0.73632308297906235</v>
      </c>
      <c r="AK278" s="342">
        <f t="shared" si="149"/>
        <v>-7.0350334113733481E-4</v>
      </c>
    </row>
    <row r="279" spans="1:37" ht="18" customHeight="1" thickBot="1">
      <c r="A279" s="340" t="s">
        <v>12</v>
      </c>
      <c r="B279" s="340" t="s">
        <v>41</v>
      </c>
      <c r="C279" s="358">
        <f t="shared" ref="C279:AH279" si="170">+IF(OR(C246=0,C213=0),":",C246/C213)</f>
        <v>2.1561652290253153</v>
      </c>
      <c r="D279" s="358">
        <f t="shared" si="170"/>
        <v>2.1570741679966061</v>
      </c>
      <c r="E279" s="358">
        <f t="shared" si="170"/>
        <v>2.1464966040103404</v>
      </c>
      <c r="F279" s="358">
        <f t="shared" si="170"/>
        <v>2.1292075278627625</v>
      </c>
      <c r="G279" s="358">
        <f t="shared" si="170"/>
        <v>2.1739677547376264</v>
      </c>
      <c r="H279" s="358">
        <f t="shared" si="170"/>
        <v>2.2227701691325552</v>
      </c>
      <c r="I279" s="358">
        <f t="shared" si="170"/>
        <v>2.208192230342032</v>
      </c>
      <c r="J279" s="358">
        <f t="shared" si="170"/>
        <v>2.3089345660860143</v>
      </c>
      <c r="K279" s="358">
        <f t="shared" si="170"/>
        <v>2.3625166517725709</v>
      </c>
      <c r="L279" s="358">
        <f t="shared" si="170"/>
        <v>2.263470372658646</v>
      </c>
      <c r="M279" s="358">
        <f t="shared" si="170"/>
        <v>2.2607965740337974</v>
      </c>
      <c r="N279" s="358">
        <f t="shared" si="170"/>
        <v>2.2649211268496217</v>
      </c>
      <c r="O279" s="358">
        <f t="shared" si="170"/>
        <v>2.4681843180717413</v>
      </c>
      <c r="P279" s="357">
        <f t="shared" si="170"/>
        <v>2.3380439887099196</v>
      </c>
      <c r="Q279" s="357">
        <f t="shared" si="170"/>
        <v>2.4033734928186004</v>
      </c>
      <c r="R279" s="357">
        <f t="shared" si="170"/>
        <v>2.4786341515929267</v>
      </c>
      <c r="S279" s="357">
        <f t="shared" si="170"/>
        <v>2.4680872787066717</v>
      </c>
      <c r="T279" s="357">
        <f t="shared" si="170"/>
        <v>2.0861436660321244</v>
      </c>
      <c r="U279" s="357">
        <f t="shared" si="170"/>
        <v>2.1257043581625541</v>
      </c>
      <c r="V279" s="357">
        <f t="shared" si="170"/>
        <v>2.1235679746466261</v>
      </c>
      <c r="W279" s="357">
        <f t="shared" si="170"/>
        <v>2.1527803119320961</v>
      </c>
      <c r="X279" s="357">
        <f t="shared" si="170"/>
        <v>2.162401707401814</v>
      </c>
      <c r="Y279" s="357">
        <f t="shared" si="170"/>
        <v>2.1971533964243752</v>
      </c>
      <c r="Z279" s="357">
        <f t="shared" si="170"/>
        <v>2.2052687076975768</v>
      </c>
      <c r="AA279" s="357">
        <f t="shared" si="170"/>
        <v>2.2166039741524917</v>
      </c>
      <c r="AB279" s="357">
        <f t="shared" si="170"/>
        <v>2.2167216156719358</v>
      </c>
      <c r="AC279" s="357">
        <f t="shared" si="170"/>
        <v>2.2582564614527669</v>
      </c>
      <c r="AD279" s="357">
        <f t="shared" si="170"/>
        <v>2.2223599114472217</v>
      </c>
      <c r="AE279" s="357">
        <f t="shared" si="170"/>
        <v>2.2087704491112148</v>
      </c>
      <c r="AF279" s="357">
        <f t="shared" si="170"/>
        <v>2.2145944736475158</v>
      </c>
      <c r="AG279" s="357">
        <f t="shared" si="170"/>
        <v>2.2348895487050484</v>
      </c>
      <c r="AH279" s="357">
        <f t="shared" si="170"/>
        <v>2.1946801046118516</v>
      </c>
      <c r="AI279" s="357">
        <f t="shared" ref="AI279" si="171">+IF(OR(AI246=0,AI213=0),":",AI246/AI213)</f>
        <v>2.1311026167121057</v>
      </c>
      <c r="AJ279" s="341">
        <f t="shared" si="148"/>
        <v>-2.8968908847419539</v>
      </c>
      <c r="AK279" s="342">
        <f t="shared" si="149"/>
        <v>-0.30476569973502121</v>
      </c>
    </row>
    <row r="280" spans="1:37" ht="18" customHeight="1" thickBot="1">
      <c r="A280" s="340" t="s">
        <v>13</v>
      </c>
      <c r="B280" s="340" t="s">
        <v>42</v>
      </c>
      <c r="C280" s="358">
        <f t="shared" ref="C280:AH280" si="172">+IF(OR(C247=0,C214=0),":",C247/C214)</f>
        <v>1.3623891646889406</v>
      </c>
      <c r="D280" s="358">
        <f t="shared" si="172"/>
        <v>1.4072112978189175</v>
      </c>
      <c r="E280" s="358">
        <f t="shared" si="172"/>
        <v>1.525227178088933</v>
      </c>
      <c r="F280" s="358">
        <f t="shared" si="172"/>
        <v>1.6165837098447022</v>
      </c>
      <c r="G280" s="358">
        <f t="shared" si="172"/>
        <v>1.77112985995254</v>
      </c>
      <c r="H280" s="358">
        <f t="shared" si="172"/>
        <v>1.8020034627814541</v>
      </c>
      <c r="I280" s="358">
        <f t="shared" si="172"/>
        <v>1.7839613383297506</v>
      </c>
      <c r="J280" s="358">
        <f t="shared" si="172"/>
        <v>1.8224150081293273</v>
      </c>
      <c r="K280" s="358">
        <f t="shared" si="172"/>
        <v>1.7847234133365004</v>
      </c>
      <c r="L280" s="358">
        <f t="shared" si="172"/>
        <v>1.8364171529955757</v>
      </c>
      <c r="M280" s="358">
        <f t="shared" si="172"/>
        <v>1.7835117776612726</v>
      </c>
      <c r="N280" s="358">
        <f t="shared" si="172"/>
        <v>1.8584471323200531</v>
      </c>
      <c r="O280" s="358">
        <f t="shared" si="172"/>
        <v>1.8978940361510643</v>
      </c>
      <c r="P280" s="357">
        <f t="shared" si="172"/>
        <v>1.8358375057719027</v>
      </c>
      <c r="Q280" s="357">
        <f t="shared" si="172"/>
        <v>2.039439229746606</v>
      </c>
      <c r="R280" s="357">
        <f t="shared" si="172"/>
        <v>2.0309104199211347</v>
      </c>
      <c r="S280" s="357">
        <f t="shared" si="172"/>
        <v>2.0325770437203925</v>
      </c>
      <c r="T280" s="357">
        <f t="shared" si="172"/>
        <v>2.1775198470397674</v>
      </c>
      <c r="U280" s="357">
        <f t="shared" si="172"/>
        <v>2.0195232294376617</v>
      </c>
      <c r="V280" s="357">
        <f t="shared" si="172"/>
        <v>2.0131175421712135</v>
      </c>
      <c r="W280" s="357">
        <f t="shared" si="172"/>
        <v>2.0119146588058476</v>
      </c>
      <c r="X280" s="357">
        <f t="shared" si="172"/>
        <v>2.008978815538351</v>
      </c>
      <c r="Y280" s="357">
        <f t="shared" si="172"/>
        <v>2.0083413640527534</v>
      </c>
      <c r="Z280" s="357">
        <f t="shared" si="172"/>
        <v>2.0108385755171936</v>
      </c>
      <c r="AA280" s="357">
        <f t="shared" si="172"/>
        <v>2.0099261572625635</v>
      </c>
      <c r="AB280" s="357">
        <f t="shared" si="172"/>
        <v>2.0247223001794947</v>
      </c>
      <c r="AC280" s="357">
        <f t="shared" si="172"/>
        <v>2.0120067864445121</v>
      </c>
      <c r="AD280" s="357">
        <f t="shared" si="172"/>
        <v>2.0079506895024335</v>
      </c>
      <c r="AE280" s="357">
        <f t="shared" si="172"/>
        <v>1.9908773644605677</v>
      </c>
      <c r="AF280" s="357">
        <f t="shared" si="172"/>
        <v>2.0100570227349803</v>
      </c>
      <c r="AG280" s="357">
        <f t="shared" si="172"/>
        <v>2.0078658974362833</v>
      </c>
      <c r="AH280" s="357">
        <f t="shared" si="172"/>
        <v>2.0079659305123911</v>
      </c>
      <c r="AI280" s="357">
        <f t="shared" ref="AI280" si="173">+IF(OR(AI247=0,AI214=0),":",AI247/AI214)</f>
        <v>2.0278898174899163</v>
      </c>
      <c r="AJ280" s="341">
        <f t="shared" si="148"/>
        <v>0.99224228233996126</v>
      </c>
      <c r="AK280" s="342">
        <f t="shared" si="149"/>
        <v>9.6912572191243385E-2</v>
      </c>
    </row>
    <row r="281" spans="1:37" ht="18" customHeight="1" thickBot="1">
      <c r="A281" s="340" t="s">
        <v>14</v>
      </c>
      <c r="B281" s="340" t="s">
        <v>43</v>
      </c>
      <c r="C281" s="358">
        <f t="shared" ref="C281:AH281" si="174">+IF(OR(C248=0,C215=0),":",C248/C215)</f>
        <v>1.1421658872831451</v>
      </c>
      <c r="D281" s="358">
        <f t="shared" si="174"/>
        <v>1.1421658872831451</v>
      </c>
      <c r="E281" s="358">
        <f t="shared" si="174"/>
        <v>1.1421658872831451</v>
      </c>
      <c r="F281" s="358">
        <f t="shared" si="174"/>
        <v>1.261885239594041</v>
      </c>
      <c r="G281" s="358">
        <f t="shared" si="174"/>
        <v>1.4129538275603482</v>
      </c>
      <c r="H281" s="358">
        <f t="shared" si="174"/>
        <v>1.5252885915346481</v>
      </c>
      <c r="I281" s="358">
        <f t="shared" si="174"/>
        <v>1.5897569967848473</v>
      </c>
      <c r="J281" s="358">
        <f t="shared" si="174"/>
        <v>1.5414419176842979</v>
      </c>
      <c r="K281" s="358">
        <f t="shared" si="174"/>
        <v>1.4687587986186526</v>
      </c>
      <c r="L281" s="358">
        <f t="shared" si="174"/>
        <v>1.3691514631135433</v>
      </c>
      <c r="M281" s="358">
        <f t="shared" si="174"/>
        <v>1.4228817530559699</v>
      </c>
      <c r="N281" s="358">
        <f t="shared" si="174"/>
        <v>1.523462223709771</v>
      </c>
      <c r="O281" s="358">
        <f t="shared" si="174"/>
        <v>1.5741641966361035</v>
      </c>
      <c r="P281" s="358">
        <f t="shared" si="174"/>
        <v>1.5499483817941779</v>
      </c>
      <c r="Q281" s="357">
        <f t="shared" si="174"/>
        <v>1.5504716469695325</v>
      </c>
      <c r="R281" s="357">
        <f t="shared" si="174"/>
        <v>1.5905925697132679</v>
      </c>
      <c r="S281" s="357">
        <f t="shared" si="174"/>
        <v>1.5529986210638151</v>
      </c>
      <c r="T281" s="357">
        <f t="shared" si="174"/>
        <v>1.5567379862249522</v>
      </c>
      <c r="U281" s="357">
        <f t="shared" si="174"/>
        <v>1.6604973578091218</v>
      </c>
      <c r="V281" s="357">
        <f t="shared" si="174"/>
        <v>1.6084252301124995</v>
      </c>
      <c r="W281" s="357">
        <f t="shared" si="174"/>
        <v>1.5488968662485507</v>
      </c>
      <c r="X281" s="357">
        <f t="shared" si="174"/>
        <v>1.5579653969123461</v>
      </c>
      <c r="Y281" s="357">
        <f t="shared" si="174"/>
        <v>1.6159747250731444</v>
      </c>
      <c r="Z281" s="357">
        <f t="shared" si="174"/>
        <v>1.6092455403835679</v>
      </c>
      <c r="AA281" s="357">
        <f t="shared" si="174"/>
        <v>1.654870307651747</v>
      </c>
      <c r="AB281" s="357">
        <f t="shared" si="174"/>
        <v>1.685345147496246</v>
      </c>
      <c r="AC281" s="357">
        <f t="shared" si="174"/>
        <v>1.7097103231306952</v>
      </c>
      <c r="AD281" s="357">
        <f t="shared" si="174"/>
        <v>1.7496927871052441</v>
      </c>
      <c r="AE281" s="357">
        <f t="shared" si="174"/>
        <v>1.6526152885829672</v>
      </c>
      <c r="AF281" s="357">
        <f t="shared" si="174"/>
        <v>1.6909526038925351</v>
      </c>
      <c r="AG281" s="357">
        <f t="shared" si="174"/>
        <v>1.6830158955754917</v>
      </c>
      <c r="AH281" s="357">
        <f t="shared" si="174"/>
        <v>1.6525154644024742</v>
      </c>
      <c r="AI281" s="357">
        <f t="shared" ref="AI281" si="175">+IF(OR(AI248=0,AI215=0),":",AI248/AI215)</f>
        <v>1.6882339320259823</v>
      </c>
      <c r="AJ281" s="341">
        <f t="shared" si="148"/>
        <v>2.1614604155261841</v>
      </c>
      <c r="AK281" s="342">
        <f t="shared" si="149"/>
        <v>0.43840471742626619</v>
      </c>
    </row>
    <row r="282" spans="1:37" ht="18" customHeight="1" thickBot="1">
      <c r="A282" s="340" t="s">
        <v>15</v>
      </c>
      <c r="B282" s="340" t="s">
        <v>44</v>
      </c>
      <c r="C282" s="358">
        <f t="shared" ref="C282:AH282" si="176">+IF(OR(C249=0,C216=0),":",C249/C216)</f>
        <v>1.3037904215733531</v>
      </c>
      <c r="D282" s="358">
        <f t="shared" si="176"/>
        <v>1.3037904215733531</v>
      </c>
      <c r="E282" s="358">
        <f t="shared" si="176"/>
        <v>1.3037904215733531</v>
      </c>
      <c r="F282" s="358">
        <f t="shared" si="176"/>
        <v>1.2623980423159271</v>
      </c>
      <c r="G282" s="358">
        <f t="shared" si="176"/>
        <v>1.3092883666435784</v>
      </c>
      <c r="H282" s="358">
        <f t="shared" si="176"/>
        <v>1.347488021490062</v>
      </c>
      <c r="I282" s="358">
        <f t="shared" si="176"/>
        <v>1.3107008506990956</v>
      </c>
      <c r="J282" s="358">
        <f t="shared" si="176"/>
        <v>1.1097175892143873</v>
      </c>
      <c r="K282" s="358">
        <f t="shared" si="176"/>
        <v>1.3963786404060934</v>
      </c>
      <c r="L282" s="358">
        <f t="shared" si="176"/>
        <v>1.7696117906753959</v>
      </c>
      <c r="M282" s="358">
        <f t="shared" si="176"/>
        <v>2.0103221293493507</v>
      </c>
      <c r="N282" s="358">
        <f t="shared" si="176"/>
        <v>1.532217266175842</v>
      </c>
      <c r="O282" s="358">
        <f t="shared" si="176"/>
        <v>1.5539083310715012</v>
      </c>
      <c r="P282" s="358">
        <f t="shared" si="176"/>
        <v>1.564729652685525</v>
      </c>
      <c r="Q282" s="357">
        <f t="shared" si="176"/>
        <v>1.5832728018031199</v>
      </c>
      <c r="R282" s="357">
        <f t="shared" si="176"/>
        <v>1.6616444810169617</v>
      </c>
      <c r="S282" s="357">
        <f t="shared" si="176"/>
        <v>1.7284881635793414</v>
      </c>
      <c r="T282" s="357">
        <f t="shared" si="176"/>
        <v>1.7304450945461276</v>
      </c>
      <c r="U282" s="357">
        <f t="shared" si="176"/>
        <v>1.697612145724084</v>
      </c>
      <c r="V282" s="357">
        <f t="shared" si="176"/>
        <v>1.7432675758365404</v>
      </c>
      <c r="W282" s="357">
        <f t="shared" si="176"/>
        <v>1.7711199840838043</v>
      </c>
      <c r="X282" s="357">
        <f t="shared" si="176"/>
        <v>1.8057031856586625</v>
      </c>
      <c r="Y282" s="357">
        <f t="shared" si="176"/>
        <v>1.8203487651084385</v>
      </c>
      <c r="Z282" s="357">
        <f t="shared" si="176"/>
        <v>1.8840154188308775</v>
      </c>
      <c r="AA282" s="357">
        <f t="shared" si="176"/>
        <v>1.8995884124503222</v>
      </c>
      <c r="AB282" s="357">
        <f t="shared" si="176"/>
        <v>1.9125723429140984</v>
      </c>
      <c r="AC282" s="357">
        <f t="shared" si="176"/>
        <v>1.8576520990576475</v>
      </c>
      <c r="AD282" s="357">
        <f t="shared" si="176"/>
        <v>1.8839686921626799</v>
      </c>
      <c r="AE282" s="357">
        <f t="shared" si="176"/>
        <v>1.8804312829440955</v>
      </c>
      <c r="AF282" s="357">
        <f t="shared" si="176"/>
        <v>1.7980773922105238</v>
      </c>
      <c r="AG282" s="357">
        <f t="shared" si="176"/>
        <v>1.8425622748194403</v>
      </c>
      <c r="AH282" s="357">
        <f t="shared" si="176"/>
        <v>1.8355549712240284</v>
      </c>
      <c r="AI282" s="357">
        <f t="shared" ref="AI282" si="177">+IF(OR(AI249=0,AI216=0),":",AI249/AI216)</f>
        <v>1.8399800591168303</v>
      </c>
      <c r="AJ282" s="341">
        <f t="shared" si="148"/>
        <v>0.24107629366452166</v>
      </c>
      <c r="AK282" s="342">
        <f t="shared" si="149"/>
        <v>0.1073237729380061</v>
      </c>
    </row>
    <row r="283" spans="1:37" ht="18" customHeight="1" thickBot="1">
      <c r="A283" s="340" t="s">
        <v>16</v>
      </c>
      <c r="B283" s="340" t="s">
        <v>45</v>
      </c>
      <c r="C283" s="358">
        <f t="shared" ref="C283:AI283" si="178">+IF(OR(C250=0,C217=0),":",C250/C217)</f>
        <v>1.5</v>
      </c>
      <c r="D283" s="358">
        <f t="shared" si="178"/>
        <v>1.5</v>
      </c>
      <c r="E283" s="358">
        <f t="shared" si="178"/>
        <v>1.5</v>
      </c>
      <c r="F283" s="358">
        <f t="shared" si="178"/>
        <v>1.5</v>
      </c>
      <c r="G283" s="358">
        <f t="shared" si="178"/>
        <v>1.5</v>
      </c>
      <c r="H283" s="358">
        <f t="shared" si="178"/>
        <v>1.5</v>
      </c>
      <c r="I283" s="358">
        <f t="shared" si="178"/>
        <v>1.5</v>
      </c>
      <c r="J283" s="358">
        <f t="shared" si="178"/>
        <v>1.5</v>
      </c>
      <c r="K283" s="358">
        <f t="shared" si="178"/>
        <v>1.5</v>
      </c>
      <c r="L283" s="358">
        <f t="shared" si="178"/>
        <v>1.5</v>
      </c>
      <c r="M283" s="358">
        <f t="shared" si="178"/>
        <v>1.5</v>
      </c>
      <c r="N283" s="358">
        <f t="shared" si="178"/>
        <v>1.5</v>
      </c>
      <c r="O283" s="357">
        <f t="shared" si="178"/>
        <v>1.6220600162206</v>
      </c>
      <c r="P283" s="357">
        <f t="shared" si="178"/>
        <v>1.538698261270965</v>
      </c>
      <c r="Q283" s="357">
        <f t="shared" si="178"/>
        <v>1.5366884364195159</v>
      </c>
      <c r="R283" s="357">
        <f t="shared" si="178"/>
        <v>1.5779658585568785</v>
      </c>
      <c r="S283" s="357">
        <f t="shared" si="178"/>
        <v>1.5799868334430545</v>
      </c>
      <c r="T283" s="357">
        <f t="shared" si="178"/>
        <v>1.5792798483891346</v>
      </c>
      <c r="U283" s="357">
        <f t="shared" si="178"/>
        <v>1.5509887553315238</v>
      </c>
      <c r="V283" s="359" t="str">
        <f t="shared" si="178"/>
        <v>:</v>
      </c>
      <c r="W283" s="359" t="str">
        <f t="shared" si="178"/>
        <v>:</v>
      </c>
      <c r="X283" s="359" t="str">
        <f t="shared" si="178"/>
        <v>:</v>
      </c>
      <c r="Y283" s="359" t="str">
        <f t="shared" si="178"/>
        <v>:</v>
      </c>
      <c r="Z283" s="359" t="str">
        <f t="shared" si="178"/>
        <v>:</v>
      </c>
      <c r="AA283" s="359" t="str">
        <f t="shared" si="178"/>
        <v>:</v>
      </c>
      <c r="AB283" s="359" t="str">
        <f t="shared" si="178"/>
        <v>:</v>
      </c>
      <c r="AC283" s="359" t="str">
        <f t="shared" si="178"/>
        <v>:</v>
      </c>
      <c r="AD283" s="359" t="str">
        <f t="shared" si="178"/>
        <v>:</v>
      </c>
      <c r="AE283" s="359" t="str">
        <f t="shared" si="178"/>
        <v>:</v>
      </c>
      <c r="AF283" s="359" t="str">
        <f t="shared" si="178"/>
        <v>:</v>
      </c>
      <c r="AG283" s="359" t="str">
        <f t="shared" si="178"/>
        <v>:</v>
      </c>
      <c r="AH283" s="359" t="str">
        <f t="shared" si="178"/>
        <v>:</v>
      </c>
      <c r="AI283" s="359" t="str">
        <f t="shared" si="178"/>
        <v>:</v>
      </c>
      <c r="AJ283" s="341" t="str">
        <f t="shared" si="148"/>
        <v>:</v>
      </c>
      <c r="AK283" s="342" t="str">
        <f t="shared" si="149"/>
        <v>:</v>
      </c>
    </row>
    <row r="284" spans="1:37" ht="18" customHeight="1" thickBot="1">
      <c r="A284" s="340" t="s">
        <v>17</v>
      </c>
      <c r="B284" s="340" t="s">
        <v>46</v>
      </c>
      <c r="C284" s="358">
        <f t="shared" ref="C284:AF284" si="179">+IF(OR(C251=0,C218=0),":",C251/C218)</f>
        <v>2.1219384188050796</v>
      </c>
      <c r="D284" s="358">
        <f t="shared" si="179"/>
        <v>2.0135832808664023</v>
      </c>
      <c r="E284" s="358">
        <f t="shared" si="179"/>
        <v>1.9352064818428891</v>
      </c>
      <c r="F284" s="358">
        <f t="shared" si="179"/>
        <v>1.7784003797103332</v>
      </c>
      <c r="G284" s="358">
        <f t="shared" si="179"/>
        <v>1.9643489344305407</v>
      </c>
      <c r="H284" s="358">
        <f t="shared" si="179"/>
        <v>1.9156873339139748</v>
      </c>
      <c r="I284" s="358">
        <f t="shared" si="179"/>
        <v>2.1627567203596194</v>
      </c>
      <c r="J284" s="358">
        <f t="shared" si="179"/>
        <v>2.2936031819722973</v>
      </c>
      <c r="K284" s="358">
        <f t="shared" si="179"/>
        <v>2.239267956033153</v>
      </c>
      <c r="L284" s="358">
        <f t="shared" si="179"/>
        <v>2.3633124848487177</v>
      </c>
      <c r="M284" s="358">
        <f t="shared" si="179"/>
        <v>2.4170406016353376</v>
      </c>
      <c r="N284" s="358">
        <f t="shared" si="179"/>
        <v>2.4593681688205193</v>
      </c>
      <c r="O284" s="358">
        <f t="shared" si="179"/>
        <v>2.4338323129780419</v>
      </c>
      <c r="P284" s="357">
        <f t="shared" si="179"/>
        <v>2.3652244144254277</v>
      </c>
      <c r="Q284" s="357">
        <f t="shared" si="179"/>
        <v>2.41186182579971</v>
      </c>
      <c r="R284" s="357">
        <f t="shared" si="179"/>
        <v>2.2787922674722161</v>
      </c>
      <c r="S284" s="357">
        <f t="shared" si="179"/>
        <v>2.473991539865203</v>
      </c>
      <c r="T284" s="357">
        <f t="shared" si="179"/>
        <v>2.5411747911351146</v>
      </c>
      <c r="U284" s="357">
        <f t="shared" si="179"/>
        <v>2.4952977886978198</v>
      </c>
      <c r="V284" s="357">
        <f t="shared" si="179"/>
        <v>2.4988945862142926</v>
      </c>
      <c r="W284" s="357">
        <f t="shared" si="179"/>
        <v>2.4092850535782997</v>
      </c>
      <c r="X284" s="357">
        <f t="shared" si="179"/>
        <v>2.4530106677723302</v>
      </c>
      <c r="Y284" s="357">
        <f t="shared" si="179"/>
        <v>2.4519907702356161</v>
      </c>
      <c r="Z284" s="357">
        <f t="shared" si="179"/>
        <v>2.4053363403543906</v>
      </c>
      <c r="AA284" s="357">
        <f t="shared" si="179"/>
        <v>2.4227509774317832</v>
      </c>
      <c r="AB284" s="357">
        <f t="shared" si="179"/>
        <v>2.4092145928217978</v>
      </c>
      <c r="AC284" s="357">
        <f t="shared" si="179"/>
        <v>2.4158417273139934</v>
      </c>
      <c r="AD284" s="357">
        <f t="shared" si="179"/>
        <v>2.4171448782750771</v>
      </c>
      <c r="AE284" s="357">
        <f t="shared" si="179"/>
        <v>2.4202253666971125</v>
      </c>
      <c r="AF284" s="357">
        <f t="shared" si="179"/>
        <v>2.4132163651772283</v>
      </c>
      <c r="AG284" s="357">
        <f t="shared" ref="AG284:AH294" si="180">+IF(OR(AG251=0,AG218=0),":",AG251/AG218)</f>
        <v>2.3670371760009021</v>
      </c>
      <c r="AH284" s="357">
        <f t="shared" si="180"/>
        <v>2.3555601507304944</v>
      </c>
      <c r="AI284" s="357">
        <f t="shared" ref="AI284" si="181">+IF(OR(AI251=0,AI218=0),":",AI251/AI218)</f>
        <v>2.3093870220418737</v>
      </c>
      <c r="AJ284" s="341">
        <f t="shared" si="148"/>
        <v>-1.9601761676220297</v>
      </c>
      <c r="AK284" s="342">
        <f t="shared" si="149"/>
        <v>-0.59738971911077465</v>
      </c>
    </row>
    <row r="285" spans="1:37" ht="18" customHeight="1" thickBot="1">
      <c r="A285" s="340" t="s">
        <v>18</v>
      </c>
      <c r="B285" s="340" t="s">
        <v>47</v>
      </c>
      <c r="C285" s="358">
        <f t="shared" ref="C285:AF285" si="182">+IF(OR(C252=0,C219=0),":",C252/C219)</f>
        <v>1.2026768872962392</v>
      </c>
      <c r="D285" s="358">
        <f t="shared" si="182"/>
        <v>1.2007268083573703</v>
      </c>
      <c r="E285" s="358">
        <f t="shared" si="182"/>
        <v>1.1978039291725615</v>
      </c>
      <c r="F285" s="358">
        <f t="shared" si="182"/>
        <v>1.2009902841160489</v>
      </c>
      <c r="G285" s="358">
        <f t="shared" si="182"/>
        <v>1.23365216141162</v>
      </c>
      <c r="H285" s="358">
        <f t="shared" si="182"/>
        <v>1.3121731797931973</v>
      </c>
      <c r="I285" s="358">
        <f t="shared" si="182"/>
        <v>1.3597394468786612</v>
      </c>
      <c r="J285" s="358">
        <f t="shared" si="182"/>
        <v>1.4635959134977232</v>
      </c>
      <c r="K285" s="358">
        <f t="shared" si="182"/>
        <v>1.4121565559755636</v>
      </c>
      <c r="L285" s="358">
        <f t="shared" si="182"/>
        <v>1.4073172195224897</v>
      </c>
      <c r="M285" s="357">
        <f t="shared" si="182"/>
        <v>1.43834181097712</v>
      </c>
      <c r="N285" s="357">
        <f t="shared" si="182"/>
        <v>1.4492621107108241</v>
      </c>
      <c r="O285" s="357">
        <f t="shared" si="182"/>
        <v>1.5138276027786273</v>
      </c>
      <c r="P285" s="357">
        <f t="shared" si="182"/>
        <v>1.579265768777661</v>
      </c>
      <c r="Q285" s="357">
        <f t="shared" si="182"/>
        <v>1.6209284431905617</v>
      </c>
      <c r="R285" s="357">
        <f t="shared" si="182"/>
        <v>1.633869059641631</v>
      </c>
      <c r="S285" s="357">
        <f t="shared" si="182"/>
        <v>1.4775812669696835</v>
      </c>
      <c r="T285" s="357">
        <f t="shared" si="182"/>
        <v>1.577935149282333</v>
      </c>
      <c r="U285" s="357">
        <f t="shared" si="182"/>
        <v>1.5868514382036079</v>
      </c>
      <c r="V285" s="357">
        <f t="shared" si="182"/>
        <v>1.6413220358004599</v>
      </c>
      <c r="W285" s="357">
        <f t="shared" si="182"/>
        <v>1.6408175746478768</v>
      </c>
      <c r="X285" s="357">
        <f t="shared" si="182"/>
        <v>1.706988806092637</v>
      </c>
      <c r="Y285" s="357">
        <f t="shared" si="182"/>
        <v>1.6586272030471909</v>
      </c>
      <c r="Z285" s="357">
        <f t="shared" si="182"/>
        <v>1.7507925310850665</v>
      </c>
      <c r="AA285" s="357">
        <f t="shared" si="182"/>
        <v>1.7575795618605234</v>
      </c>
      <c r="AB285" s="357">
        <f t="shared" si="182"/>
        <v>1.7370134918413678</v>
      </c>
      <c r="AC285" s="357">
        <f t="shared" si="182"/>
        <v>1.7827635161868414</v>
      </c>
      <c r="AD285" s="357">
        <f t="shared" si="182"/>
        <v>1.7305838369112843</v>
      </c>
      <c r="AE285" s="357">
        <f t="shared" si="182"/>
        <v>1.6633428837662958</v>
      </c>
      <c r="AF285" s="357">
        <f t="shared" si="182"/>
        <v>1.7067620286085825</v>
      </c>
      <c r="AG285" s="357">
        <f t="shared" si="180"/>
        <v>1.7080157384389976</v>
      </c>
      <c r="AH285" s="357">
        <f t="shared" si="180"/>
        <v>1.6317595740586315</v>
      </c>
      <c r="AI285" s="357">
        <f t="shared" ref="AI285" si="183">+IF(OR(AI252=0,AI219=0),":",AI252/AI219)</f>
        <v>1.5940947229838451</v>
      </c>
      <c r="AJ285" s="341">
        <f t="shared" si="148"/>
        <v>-2.3082353352524621</v>
      </c>
      <c r="AK285" s="342">
        <f t="shared" si="149"/>
        <v>-0.39605632790650214</v>
      </c>
    </row>
    <row r="286" spans="1:37" ht="18" customHeight="1" thickBot="1">
      <c r="A286" s="340" t="s">
        <v>19</v>
      </c>
      <c r="B286" s="340" t="s">
        <v>48</v>
      </c>
      <c r="C286" s="358">
        <f t="shared" ref="C286:AF286" si="184">+IF(OR(C253=0,C220=0),":",C253/C220)</f>
        <v>1.3147533294659277</v>
      </c>
      <c r="D286" s="358">
        <f t="shared" si="184"/>
        <v>1.3133709176298842</v>
      </c>
      <c r="E286" s="358">
        <f t="shared" si="184"/>
        <v>1.3171100553873216</v>
      </c>
      <c r="F286" s="358">
        <f t="shared" si="184"/>
        <v>1.3155566323550059</v>
      </c>
      <c r="G286" s="358">
        <f t="shared" si="184"/>
        <v>1.3108425748121413</v>
      </c>
      <c r="H286" s="358">
        <f t="shared" si="184"/>
        <v>1.3078577637039548</v>
      </c>
      <c r="I286" s="358">
        <f t="shared" si="184"/>
        <v>1.3092194042677687</v>
      </c>
      <c r="J286" s="358">
        <f t="shared" si="184"/>
        <v>1.3124668068305663</v>
      </c>
      <c r="K286" s="358">
        <f t="shared" si="184"/>
        <v>1.3143130937457912</v>
      </c>
      <c r="L286" s="358">
        <f t="shared" si="184"/>
        <v>1.3211495390793437</v>
      </c>
      <c r="M286" s="358">
        <f t="shared" si="184"/>
        <v>1.6100543603930091</v>
      </c>
      <c r="N286" s="358">
        <f t="shared" si="184"/>
        <v>1.5935543659035061</v>
      </c>
      <c r="O286" s="358">
        <f t="shared" si="184"/>
        <v>1.5491753570038311</v>
      </c>
      <c r="P286" s="358">
        <f t="shared" si="184"/>
        <v>1.5735799730650399</v>
      </c>
      <c r="Q286" s="358">
        <f t="shared" si="184"/>
        <v>1.6077772061259155</v>
      </c>
      <c r="R286" s="358">
        <f t="shared" si="184"/>
        <v>1.6068093363034641</v>
      </c>
      <c r="S286" s="358">
        <f t="shared" si="184"/>
        <v>1.607483658698095</v>
      </c>
      <c r="T286" s="358">
        <f t="shared" si="184"/>
        <v>1.5869557703777233</v>
      </c>
      <c r="U286" s="358">
        <f t="shared" si="184"/>
        <v>1.5765198827493905</v>
      </c>
      <c r="V286" s="358">
        <f t="shared" si="184"/>
        <v>1.7081973714718048</v>
      </c>
      <c r="W286" s="358">
        <f t="shared" si="184"/>
        <v>1.719481884520291</v>
      </c>
      <c r="X286" s="358">
        <f t="shared" si="184"/>
        <v>1.7471970352336681</v>
      </c>
      <c r="Y286" s="358">
        <f t="shared" si="184"/>
        <v>1.7401135506327747</v>
      </c>
      <c r="Z286" s="358">
        <f t="shared" si="184"/>
        <v>1.7510046530914603</v>
      </c>
      <c r="AA286" s="358">
        <f t="shared" si="184"/>
        <v>1.7304967786580425</v>
      </c>
      <c r="AB286" s="358">
        <f t="shared" si="184"/>
        <v>1.7362400141459851</v>
      </c>
      <c r="AC286" s="358">
        <f t="shared" si="184"/>
        <v>1.7312996532002092</v>
      </c>
      <c r="AD286" s="358">
        <f t="shared" si="184"/>
        <v>1.7336243352112866</v>
      </c>
      <c r="AE286" s="358">
        <f t="shared" si="184"/>
        <v>1.7342303157771393</v>
      </c>
      <c r="AF286" s="358">
        <f t="shared" si="184"/>
        <v>1.732712752094214</v>
      </c>
      <c r="AG286" s="358">
        <f t="shared" si="180"/>
        <v>1.7346680154182943</v>
      </c>
      <c r="AH286" s="358">
        <f t="shared" si="180"/>
        <v>1.7372607826729116</v>
      </c>
      <c r="AI286" s="358">
        <f t="shared" ref="AI286" si="185">+IF(OR(AI253=0,AI220=0),":",AI253/AI220)</f>
        <v>1.7319328479136971</v>
      </c>
      <c r="AJ286" s="341">
        <f t="shared" si="148"/>
        <v>-0.30668595137554044</v>
      </c>
      <c r="AK286" s="342">
        <f t="shared" si="149"/>
        <v>-4.7112219760081508E-2</v>
      </c>
    </row>
    <row r="287" spans="1:37" ht="18" customHeight="1" thickBot="1">
      <c r="A287" s="340" t="s">
        <v>20</v>
      </c>
      <c r="B287" s="340" t="s">
        <v>49</v>
      </c>
      <c r="C287" s="358">
        <f t="shared" ref="C287:AF287" si="186">+IF(OR(C254=0,C221=0),":",C254/C221)</f>
        <v>1.4643785947017103</v>
      </c>
      <c r="D287" s="358">
        <f t="shared" si="186"/>
        <v>1.5087937015284381</v>
      </c>
      <c r="E287" s="358">
        <f t="shared" si="186"/>
        <v>1.545331822729398</v>
      </c>
      <c r="F287" s="358">
        <f t="shared" si="186"/>
        <v>1.5425453020702216</v>
      </c>
      <c r="G287" s="358">
        <f t="shared" si="186"/>
        <v>1.3735215555949618</v>
      </c>
      <c r="H287" s="358">
        <f t="shared" si="186"/>
        <v>1.5008939656984384</v>
      </c>
      <c r="I287" s="358">
        <f t="shared" si="186"/>
        <v>1.4697259909812628</v>
      </c>
      <c r="J287" s="358">
        <f t="shared" si="186"/>
        <v>1.4886212954378257</v>
      </c>
      <c r="K287" s="358">
        <f t="shared" si="186"/>
        <v>1.57909116512323</v>
      </c>
      <c r="L287" s="358">
        <f t="shared" si="186"/>
        <v>1.6054780138890632</v>
      </c>
      <c r="M287" s="358">
        <f t="shared" si="186"/>
        <v>1.6110260762010273</v>
      </c>
      <c r="N287" s="358">
        <f t="shared" si="186"/>
        <v>1.6552698025472397</v>
      </c>
      <c r="O287" s="357">
        <f t="shared" si="186"/>
        <v>1.6677778784252182</v>
      </c>
      <c r="P287" s="357">
        <f t="shared" si="186"/>
        <v>1.6340011175437152</v>
      </c>
      <c r="Q287" s="357">
        <f t="shared" si="186"/>
        <v>1.6666046246145636</v>
      </c>
      <c r="R287" s="357">
        <f t="shared" si="186"/>
        <v>1.6331291210992664</v>
      </c>
      <c r="S287" s="357">
        <f t="shared" si="186"/>
        <v>1.6462974343092662</v>
      </c>
      <c r="T287" s="357">
        <f t="shared" si="186"/>
        <v>1.6013640716988573</v>
      </c>
      <c r="U287" s="357">
        <f t="shared" si="186"/>
        <v>1.6090608627455605</v>
      </c>
      <c r="V287" s="358">
        <f t="shared" si="186"/>
        <v>1.538622782745531</v>
      </c>
      <c r="W287" s="358">
        <f t="shared" si="186"/>
        <v>1.6132953428049943</v>
      </c>
      <c r="X287" s="358">
        <f t="shared" si="186"/>
        <v>1.5554547631277857</v>
      </c>
      <c r="Y287" s="358">
        <f t="shared" si="186"/>
        <v>1.5087024158669067</v>
      </c>
      <c r="Z287" s="358">
        <f t="shared" si="186"/>
        <v>1.4862046061945271</v>
      </c>
      <c r="AA287" s="358">
        <f t="shared" si="186"/>
        <v>1.4551000875966087</v>
      </c>
      <c r="AB287" s="358">
        <f t="shared" si="186"/>
        <v>1.4538582333669621</v>
      </c>
      <c r="AC287" s="358">
        <f t="shared" si="186"/>
        <v>1.4687307613261482</v>
      </c>
      <c r="AD287" s="358">
        <f t="shared" si="186"/>
        <v>1.4697395088384639</v>
      </c>
      <c r="AE287" s="358">
        <f t="shared" si="186"/>
        <v>1.4537811288301978</v>
      </c>
      <c r="AF287" s="358">
        <f t="shared" si="186"/>
        <v>1.4538792195642765</v>
      </c>
      <c r="AG287" s="358">
        <f t="shared" si="180"/>
        <v>1.4593543180326993</v>
      </c>
      <c r="AH287" s="358">
        <f t="shared" si="180"/>
        <v>1.4680967594355652</v>
      </c>
      <c r="AI287" s="358">
        <f t="shared" ref="AI287" si="187">+IF(OR(AI254=0,AI221=0),":",AI254/AI221)</f>
        <v>1.4048104278049447</v>
      </c>
      <c r="AJ287" s="341">
        <f t="shared" si="148"/>
        <v>-4.3107738794377575</v>
      </c>
      <c r="AK287" s="342">
        <f t="shared" si="149"/>
        <v>-0.71093667633403967</v>
      </c>
    </row>
    <row r="288" spans="1:37" ht="18" customHeight="1" thickBot="1">
      <c r="A288" s="340" t="s">
        <v>21</v>
      </c>
      <c r="B288" s="340" t="s">
        <v>50</v>
      </c>
      <c r="C288" s="358">
        <f t="shared" ref="C288:AF288" si="188">+IF(OR(C255=0,C222=0),":",C255/C222)</f>
        <v>1.6432858901483867</v>
      </c>
      <c r="D288" s="358">
        <f t="shared" si="188"/>
        <v>1.6427606045321124</v>
      </c>
      <c r="E288" s="358">
        <f t="shared" si="188"/>
        <v>1.6302201463560588</v>
      </c>
      <c r="F288" s="358">
        <f t="shared" si="188"/>
        <v>1.6362048131315601</v>
      </c>
      <c r="G288" s="358">
        <f t="shared" si="188"/>
        <v>1.6434510981732329</v>
      </c>
      <c r="H288" s="358">
        <f t="shared" si="188"/>
        <v>1.6696888191051946</v>
      </c>
      <c r="I288" s="358">
        <f t="shared" si="188"/>
        <v>1.7922015749546316</v>
      </c>
      <c r="J288" s="358">
        <f t="shared" si="188"/>
        <v>1.6773195900381237</v>
      </c>
      <c r="K288" s="358">
        <f t="shared" si="188"/>
        <v>1.7066290138632183</v>
      </c>
      <c r="L288" s="358">
        <f t="shared" si="188"/>
        <v>1.7111492370774231</v>
      </c>
      <c r="M288" s="358">
        <f t="shared" si="188"/>
        <v>1.7254378999096625</v>
      </c>
      <c r="N288" s="358">
        <f t="shared" si="188"/>
        <v>1.7385202457567972</v>
      </c>
      <c r="O288" s="358">
        <f t="shared" si="188"/>
        <v>1.8460426396291068</v>
      </c>
      <c r="P288" s="357">
        <f t="shared" si="188"/>
        <v>1.8148462770554812</v>
      </c>
      <c r="Q288" s="357">
        <f t="shared" si="188"/>
        <v>1.8662234872435468</v>
      </c>
      <c r="R288" s="357">
        <f t="shared" si="188"/>
        <v>1.9322704440720908</v>
      </c>
      <c r="S288" s="357">
        <f t="shared" si="188"/>
        <v>1.9299036253875459</v>
      </c>
      <c r="T288" s="357">
        <f t="shared" si="188"/>
        <v>1.9692720832818649</v>
      </c>
      <c r="U288" s="357">
        <f t="shared" si="188"/>
        <v>1.9891669261342779</v>
      </c>
      <c r="V288" s="357">
        <f t="shared" si="188"/>
        <v>1.926456869032328</v>
      </c>
      <c r="W288" s="357">
        <f t="shared" si="188"/>
        <v>1.963312764709795</v>
      </c>
      <c r="X288" s="357">
        <f t="shared" si="188"/>
        <v>1.9582453016868464</v>
      </c>
      <c r="Y288" s="357">
        <f t="shared" si="188"/>
        <v>1.9815235213801883</v>
      </c>
      <c r="Z288" s="357">
        <f t="shared" si="188"/>
        <v>1.9895526746168244</v>
      </c>
      <c r="AA288" s="357">
        <f t="shared" si="188"/>
        <v>2.0132959040890586</v>
      </c>
      <c r="AB288" s="357">
        <f t="shared" si="188"/>
        <v>2.0293614403687079</v>
      </c>
      <c r="AC288" s="357">
        <f t="shared" si="188"/>
        <v>2.0236101409741765</v>
      </c>
      <c r="AD288" s="357">
        <f t="shared" si="188"/>
        <v>2.0087639037825107</v>
      </c>
      <c r="AE288" s="357">
        <f t="shared" si="188"/>
        <v>2.0815589428385382</v>
      </c>
      <c r="AF288" s="357">
        <f t="shared" si="188"/>
        <v>2.120808296143784</v>
      </c>
      <c r="AG288" s="357">
        <f t="shared" si="180"/>
        <v>2.1498180300614256</v>
      </c>
      <c r="AH288" s="357">
        <f t="shared" si="180"/>
        <v>2.1380138296680666</v>
      </c>
      <c r="AI288" s="357">
        <f t="shared" ref="AI288" si="189">+IF(OR(AI255=0,AI222=0),":",AI255/AI222)</f>
        <v>2.138739595454815</v>
      </c>
      <c r="AJ288" s="341">
        <f t="shared" si="148"/>
        <v>3.3945794768830417E-2</v>
      </c>
      <c r="AK288" s="342">
        <f t="shared" si="149"/>
        <v>0.76642891879625807</v>
      </c>
    </row>
    <row r="289" spans="1:45" ht="18" customHeight="1" thickBot="1">
      <c r="A289" s="340" t="s">
        <v>22</v>
      </c>
      <c r="B289" s="340" t="s">
        <v>51</v>
      </c>
      <c r="C289" s="358">
        <f t="shared" ref="C289:AF289" si="190">+IF(OR(C256=0,C223=0),":",C256/C223)</f>
        <v>1.0581349910710112</v>
      </c>
      <c r="D289" s="358">
        <f t="shared" si="190"/>
        <v>1.0581349910710112</v>
      </c>
      <c r="E289" s="358">
        <f t="shared" si="190"/>
        <v>1.0581349910710112</v>
      </c>
      <c r="F289" s="358">
        <f t="shared" si="190"/>
        <v>1.0581349910710112</v>
      </c>
      <c r="G289" s="358">
        <f t="shared" si="190"/>
        <v>1.0581349910710112</v>
      </c>
      <c r="H289" s="358">
        <f t="shared" si="190"/>
        <v>1.0581349910710112</v>
      </c>
      <c r="I289" s="358">
        <f t="shared" si="190"/>
        <v>1.0581349910710112</v>
      </c>
      <c r="J289" s="358">
        <f t="shared" si="190"/>
        <v>1.0562957023067359</v>
      </c>
      <c r="K289" s="358">
        <f t="shared" si="190"/>
        <v>1.0756233650798508</v>
      </c>
      <c r="L289" s="358">
        <f t="shared" si="190"/>
        <v>1.0845289386631236</v>
      </c>
      <c r="M289" s="358">
        <f t="shared" si="190"/>
        <v>1.0892899584635127</v>
      </c>
      <c r="N289" s="358">
        <f t="shared" si="190"/>
        <v>1.3891193650882694</v>
      </c>
      <c r="O289" s="358">
        <f t="shared" si="190"/>
        <v>1.3885948182305528</v>
      </c>
      <c r="P289" s="357">
        <f t="shared" si="190"/>
        <v>1.3702164099912035</v>
      </c>
      <c r="Q289" s="357">
        <f t="shared" si="190"/>
        <v>1.3670261387967839</v>
      </c>
      <c r="R289" s="357">
        <f t="shared" si="190"/>
        <v>1.3879031056311986</v>
      </c>
      <c r="S289" s="357">
        <f t="shared" si="190"/>
        <v>1.4245890639487833</v>
      </c>
      <c r="T289" s="357">
        <f t="shared" si="190"/>
        <v>1.4274042139207748</v>
      </c>
      <c r="U289" s="357">
        <f t="shared" si="190"/>
        <v>1.4402014994439745</v>
      </c>
      <c r="V289" s="357">
        <f t="shared" si="190"/>
        <v>1.4662240471605397</v>
      </c>
      <c r="W289" s="357">
        <f t="shared" si="190"/>
        <v>1.5148630892963104</v>
      </c>
      <c r="X289" s="357">
        <f t="shared" si="190"/>
        <v>1.4811685324982147</v>
      </c>
      <c r="Y289" s="357">
        <f t="shared" si="190"/>
        <v>1.4942911745217626</v>
      </c>
      <c r="Z289" s="357">
        <f t="shared" si="190"/>
        <v>1.5002782616601713</v>
      </c>
      <c r="AA289" s="357">
        <f t="shared" si="190"/>
        <v>1.4933868776007548</v>
      </c>
      <c r="AB289" s="357">
        <f t="shared" si="190"/>
        <v>1.47990133479727</v>
      </c>
      <c r="AC289" s="357">
        <f t="shared" si="190"/>
        <v>1.5345925800097968</v>
      </c>
      <c r="AD289" s="357">
        <f t="shared" si="190"/>
        <v>1.5691732842863122</v>
      </c>
      <c r="AE289" s="357">
        <f t="shared" si="190"/>
        <v>1.5800914151978969</v>
      </c>
      <c r="AF289" s="357">
        <f t="shared" si="190"/>
        <v>1.5862584265751987</v>
      </c>
      <c r="AG289" s="357">
        <f t="shared" si="180"/>
        <v>1.6243817602107551</v>
      </c>
      <c r="AH289" s="357">
        <f t="shared" si="180"/>
        <v>1.6067796262802743</v>
      </c>
      <c r="AI289" s="357">
        <f t="shared" ref="AI289" si="191">+IF(OR(AI256=0,AI223=0),":",AI256/AI223)</f>
        <v>1.5932364112369164</v>
      </c>
      <c r="AJ289" s="341">
        <f t="shared" si="148"/>
        <v>-0.84287943547745048</v>
      </c>
      <c r="AK289" s="342">
        <f t="shared" si="149"/>
        <v>0.64321442172592391</v>
      </c>
    </row>
    <row r="290" spans="1:45" ht="18" customHeight="1" thickBot="1">
      <c r="A290" s="340" t="s">
        <v>23</v>
      </c>
      <c r="B290" s="340" t="s">
        <v>52</v>
      </c>
      <c r="C290" s="358">
        <f t="shared" ref="C290:AF290" si="192">+IF(OR(C257=0,C224=0),":",C257/C224)</f>
        <v>0.97624213172713414</v>
      </c>
      <c r="D290" s="358">
        <f t="shared" si="192"/>
        <v>0.94472030238000548</v>
      </c>
      <c r="E290" s="358">
        <f t="shared" si="192"/>
        <v>0.85157335099261455</v>
      </c>
      <c r="F290" s="358">
        <f t="shared" si="192"/>
        <v>1.0635545742972408</v>
      </c>
      <c r="G290" s="358">
        <f t="shared" si="192"/>
        <v>1.1191184304228754</v>
      </c>
      <c r="H290" s="358">
        <f t="shared" si="192"/>
        <v>1.1786236531669227</v>
      </c>
      <c r="I290" s="358">
        <f t="shared" si="192"/>
        <v>1.1491608594458149</v>
      </c>
      <c r="J290" s="358">
        <f t="shared" si="192"/>
        <v>1.1800577704234438</v>
      </c>
      <c r="K290" s="358">
        <f t="shared" si="192"/>
        <v>1.2841716492775137</v>
      </c>
      <c r="L290" s="358">
        <f t="shared" si="192"/>
        <v>1.1255381268363287</v>
      </c>
      <c r="M290" s="358">
        <f t="shared" si="192"/>
        <v>0.98338034856919843</v>
      </c>
      <c r="N290" s="358">
        <f t="shared" si="192"/>
        <v>1.2618467642031954</v>
      </c>
      <c r="O290" s="358">
        <f t="shared" si="192"/>
        <v>1.3835837188483038</v>
      </c>
      <c r="P290" s="358">
        <f t="shared" si="192"/>
        <v>1.2565140587499499</v>
      </c>
      <c r="Q290" s="358">
        <f t="shared" si="192"/>
        <v>1.6252369230181094</v>
      </c>
      <c r="R290" s="358">
        <f t="shared" si="192"/>
        <v>1.3581399715300708</v>
      </c>
      <c r="S290" s="358">
        <f t="shared" si="192"/>
        <v>1.4007818880877634</v>
      </c>
      <c r="T290" s="358">
        <f t="shared" si="192"/>
        <v>1.4226261354173924</v>
      </c>
      <c r="U290" s="357">
        <f t="shared" si="192"/>
        <v>1.6236695015925751</v>
      </c>
      <c r="V290" s="357">
        <f t="shared" si="192"/>
        <v>1.610055062150092</v>
      </c>
      <c r="W290" s="357">
        <f t="shared" si="192"/>
        <v>1.6138336148931542</v>
      </c>
      <c r="X290" s="357">
        <f t="shared" si="192"/>
        <v>1.5837369668751291</v>
      </c>
      <c r="Y290" s="357">
        <f t="shared" si="192"/>
        <v>1.5542015961867881</v>
      </c>
      <c r="Z290" s="357">
        <f t="shared" si="192"/>
        <v>1.6069326693483925</v>
      </c>
      <c r="AA290" s="357">
        <f t="shared" si="192"/>
        <v>1.6203355344430301</v>
      </c>
      <c r="AB290" s="357">
        <f t="shared" si="192"/>
        <v>1.6318992034133901</v>
      </c>
      <c r="AC290" s="357">
        <f t="shared" si="192"/>
        <v>1.6704426155541272</v>
      </c>
      <c r="AD290" s="357">
        <f t="shared" si="192"/>
        <v>1.6683191032865055</v>
      </c>
      <c r="AE290" s="357">
        <f t="shared" si="192"/>
        <v>1.7102858860972279</v>
      </c>
      <c r="AF290" s="357">
        <f t="shared" si="192"/>
        <v>1.7190736763581813</v>
      </c>
      <c r="AG290" s="357">
        <f t="shared" si="180"/>
        <v>1.7007829406673896</v>
      </c>
      <c r="AH290" s="357">
        <f t="shared" si="180"/>
        <v>1.7027188317555708</v>
      </c>
      <c r="AI290" s="357">
        <f t="shared" ref="AI290" si="193">+IF(OR(AI257=0,AI224=0),":",AI257/AI224)</f>
        <v>1.7079708505195539</v>
      </c>
      <c r="AJ290" s="341">
        <f t="shared" si="148"/>
        <v>0.30844897384307846</v>
      </c>
      <c r="AK290" s="342">
        <f t="shared" si="149"/>
        <v>0.94790500906516417</v>
      </c>
    </row>
    <row r="291" spans="1:45" ht="18" customHeight="1" thickBot="1">
      <c r="A291" s="340" t="s">
        <v>24</v>
      </c>
      <c r="B291" s="340" t="s">
        <v>53</v>
      </c>
      <c r="C291" s="358">
        <f t="shared" ref="C291:AF291" si="194">+IF(OR(C258=0,C225=0),":",C258/C225)</f>
        <v>1.2123610058484173</v>
      </c>
      <c r="D291" s="358">
        <f t="shared" si="194"/>
        <v>1.2123610058484173</v>
      </c>
      <c r="E291" s="358">
        <f t="shared" si="194"/>
        <v>1.2123610058484173</v>
      </c>
      <c r="F291" s="358">
        <f t="shared" si="194"/>
        <v>1.1520745280081368</v>
      </c>
      <c r="G291" s="358">
        <f t="shared" si="194"/>
        <v>1.1407613546234896</v>
      </c>
      <c r="H291" s="358">
        <f t="shared" si="194"/>
        <v>1.2159158904154304</v>
      </c>
      <c r="I291" s="358">
        <f t="shared" si="194"/>
        <v>1.8840466009671211</v>
      </c>
      <c r="J291" s="358">
        <f t="shared" si="194"/>
        <v>1.9865114408095226</v>
      </c>
      <c r="K291" s="358">
        <f t="shared" si="194"/>
        <v>1.9377780881062785</v>
      </c>
      <c r="L291" s="358">
        <f t="shared" si="194"/>
        <v>1.9535296360700813</v>
      </c>
      <c r="M291" s="357">
        <f t="shared" si="194"/>
        <v>1.9766468040668306</v>
      </c>
      <c r="N291" s="357">
        <f t="shared" si="194"/>
        <v>2.0176592374779578</v>
      </c>
      <c r="O291" s="357">
        <f t="shared" si="194"/>
        <v>1.9556657424814352</v>
      </c>
      <c r="P291" s="357">
        <f t="shared" si="194"/>
        <v>1.8925785259700265</v>
      </c>
      <c r="Q291" s="357">
        <f t="shared" si="194"/>
        <v>1.8914737818090417</v>
      </c>
      <c r="R291" s="357">
        <f t="shared" si="194"/>
        <v>1.9228532968419625</v>
      </c>
      <c r="S291" s="357">
        <f t="shared" si="194"/>
        <v>1.8080282614272156</v>
      </c>
      <c r="T291" s="357">
        <f t="shared" si="194"/>
        <v>1.7660752268301934</v>
      </c>
      <c r="U291" s="357">
        <f t="shared" si="194"/>
        <v>1.7316382613867976</v>
      </c>
      <c r="V291" s="357">
        <f t="shared" si="194"/>
        <v>1.7940430178611837</v>
      </c>
      <c r="W291" s="357">
        <f t="shared" si="194"/>
        <v>1.8798407505898409</v>
      </c>
      <c r="X291" s="357">
        <f t="shared" si="194"/>
        <v>1.8302169190176119</v>
      </c>
      <c r="Y291" s="357">
        <f t="shared" si="194"/>
        <v>1.8307998841471333</v>
      </c>
      <c r="Z291" s="357">
        <f t="shared" si="194"/>
        <v>1.7666346491857823</v>
      </c>
      <c r="AA291" s="357">
        <f t="shared" si="194"/>
        <v>1.7800750072408571</v>
      </c>
      <c r="AB291" s="357">
        <f t="shared" si="194"/>
        <v>1.7634159611952451</v>
      </c>
      <c r="AC291" s="357">
        <f t="shared" si="194"/>
        <v>1.7787482791909515</v>
      </c>
      <c r="AD291" s="357">
        <f t="shared" si="194"/>
        <v>1.7833886670403489</v>
      </c>
      <c r="AE291" s="357">
        <f t="shared" si="194"/>
        <v>1.8089415638910471</v>
      </c>
      <c r="AF291" s="357">
        <f t="shared" si="194"/>
        <v>1.8024851174614749</v>
      </c>
      <c r="AG291" s="357">
        <f t="shared" si="180"/>
        <v>1.817269038783272</v>
      </c>
      <c r="AH291" s="357">
        <f t="shared" si="180"/>
        <v>1.8230088406209086</v>
      </c>
      <c r="AI291" s="357">
        <f t="shared" ref="AI291" si="195">+IF(OR(AI258=0,AI225=0),":",AI258/AI225)</f>
        <v>1.7798216167381518</v>
      </c>
      <c r="AJ291" s="341">
        <f t="shared" si="148"/>
        <v>-2.3690079236284745</v>
      </c>
      <c r="AK291" s="342">
        <f t="shared" si="149"/>
        <v>-0.28199985680451567</v>
      </c>
    </row>
    <row r="292" spans="1:45" ht="18" customHeight="1" thickBot="1">
      <c r="A292" s="340" t="s">
        <v>25</v>
      </c>
      <c r="B292" s="340" t="s">
        <v>54</v>
      </c>
      <c r="C292" s="358">
        <f t="shared" ref="C292:AF292" si="196">+IF(OR(C259=0,C226=0),":",C259/C226)</f>
        <v>1.5788941727830521</v>
      </c>
      <c r="D292" s="358">
        <f t="shared" si="196"/>
        <v>1.5788941727830521</v>
      </c>
      <c r="E292" s="358">
        <f t="shared" si="196"/>
        <v>1.5788941727830521</v>
      </c>
      <c r="F292" s="358">
        <f t="shared" si="196"/>
        <v>1.5788941727830521</v>
      </c>
      <c r="G292" s="358">
        <f t="shared" si="196"/>
        <v>1.5816066136177847</v>
      </c>
      <c r="H292" s="358">
        <f t="shared" si="196"/>
        <v>1.5755367326322958</v>
      </c>
      <c r="I292" s="358">
        <f t="shared" si="196"/>
        <v>1.5579523565920599</v>
      </c>
      <c r="J292" s="358">
        <f t="shared" si="196"/>
        <v>1.5560119750243697</v>
      </c>
      <c r="K292" s="358">
        <f t="shared" si="196"/>
        <v>1.5612699410349278</v>
      </c>
      <c r="L292" s="358">
        <f t="shared" si="196"/>
        <v>1.5507884002535619</v>
      </c>
      <c r="M292" s="357">
        <f t="shared" si="196"/>
        <v>1.5854588738597608</v>
      </c>
      <c r="N292" s="357">
        <f t="shared" si="196"/>
        <v>1.562172891745913</v>
      </c>
      <c r="O292" s="357">
        <f t="shared" si="196"/>
        <v>1.5379990600184337</v>
      </c>
      <c r="P292" s="357">
        <f t="shared" si="196"/>
        <v>1.4822359719667371</v>
      </c>
      <c r="Q292" s="357">
        <f t="shared" si="196"/>
        <v>1.4071148023228643</v>
      </c>
      <c r="R292" s="357">
        <f t="shared" si="196"/>
        <v>1.498632619640702</v>
      </c>
      <c r="S292" s="357">
        <f t="shared" si="196"/>
        <v>1.5455841530631862</v>
      </c>
      <c r="T292" s="357">
        <f t="shared" si="196"/>
        <v>1.5436376532606439</v>
      </c>
      <c r="U292" s="357">
        <f t="shared" si="196"/>
        <v>1.5590292102170011</v>
      </c>
      <c r="V292" s="358">
        <f t="shared" si="196"/>
        <v>1.5382070627549693</v>
      </c>
      <c r="W292" s="358">
        <f t="shared" si="196"/>
        <v>1.541898837822784</v>
      </c>
      <c r="X292" s="358">
        <f t="shared" si="196"/>
        <v>1.5924734181004394</v>
      </c>
      <c r="Y292" s="358">
        <f t="shared" si="196"/>
        <v>1.5440771435390837</v>
      </c>
      <c r="Z292" s="358">
        <f t="shared" si="196"/>
        <v>1.553237030309927</v>
      </c>
      <c r="AA292" s="358">
        <f t="shared" si="196"/>
        <v>1.5485497883351951</v>
      </c>
      <c r="AB292" s="358">
        <f t="shared" si="196"/>
        <v>1.5500958859419238</v>
      </c>
      <c r="AC292" s="358">
        <f t="shared" si="196"/>
        <v>1.5385521438189591</v>
      </c>
      <c r="AD292" s="358">
        <f t="shared" si="196"/>
        <v>1.5677118283880431</v>
      </c>
      <c r="AE292" s="357">
        <f t="shared" si="196"/>
        <v>1.576464670629298</v>
      </c>
      <c r="AF292" s="357">
        <f t="shared" si="196"/>
        <v>1.529257366956748</v>
      </c>
      <c r="AG292" s="357">
        <f t="shared" si="180"/>
        <v>1.566676910873682</v>
      </c>
      <c r="AH292" s="357">
        <f t="shared" si="180"/>
        <v>1.6193473895981851</v>
      </c>
      <c r="AI292" s="357">
        <f t="shared" ref="AI292" si="197">+IF(OR(AI259=0,AI226=0),":",AI259/AI226)</f>
        <v>1.7044410636135208</v>
      </c>
      <c r="AJ292" s="341">
        <f t="shared" si="148"/>
        <v>5.2548128068091726</v>
      </c>
      <c r="AK292" s="342">
        <f t="shared" si="149"/>
        <v>0.99300612087973583</v>
      </c>
    </row>
    <row r="293" spans="1:45" ht="18" customHeight="1" thickBot="1">
      <c r="A293" s="340" t="s">
        <v>26</v>
      </c>
      <c r="B293" s="340" t="s">
        <v>55</v>
      </c>
      <c r="C293" s="358">
        <f t="shared" ref="C293:AF293" si="198">+IF(OR(C260=0,C227=0),":",C260/C227)</f>
        <v>1.0883059403060227</v>
      </c>
      <c r="D293" s="358">
        <f t="shared" si="198"/>
        <v>1.0960407765434235</v>
      </c>
      <c r="E293" s="358">
        <f t="shared" si="198"/>
        <v>1.0973154998102923</v>
      </c>
      <c r="F293" s="358">
        <f t="shared" si="198"/>
        <v>1.1176418689062448</v>
      </c>
      <c r="G293" s="358">
        <f t="shared" si="198"/>
        <v>1.1117273649521793</v>
      </c>
      <c r="H293" s="358">
        <f t="shared" si="198"/>
        <v>1.1093818975641367</v>
      </c>
      <c r="I293" s="358">
        <f t="shared" si="198"/>
        <v>1.0696207439323175</v>
      </c>
      <c r="J293" s="358">
        <f t="shared" si="198"/>
        <v>1.0390728293231271</v>
      </c>
      <c r="K293" s="358">
        <f t="shared" si="198"/>
        <v>1.1820057419935679</v>
      </c>
      <c r="L293" s="358">
        <f t="shared" si="198"/>
        <v>1.2528090890844794</v>
      </c>
      <c r="M293" s="358">
        <f t="shared" si="198"/>
        <v>1.3164727739694035</v>
      </c>
      <c r="N293" s="358">
        <f t="shared" si="198"/>
        <v>1.382794058984514</v>
      </c>
      <c r="O293" s="358">
        <f t="shared" si="198"/>
        <v>1.4814692942508605</v>
      </c>
      <c r="P293" s="357">
        <f t="shared" si="198"/>
        <v>1.5793425317019245</v>
      </c>
      <c r="Q293" s="357">
        <f t="shared" si="198"/>
        <v>1.5862293039946893</v>
      </c>
      <c r="R293" s="357">
        <f t="shared" si="198"/>
        <v>1.5783407441122554</v>
      </c>
      <c r="S293" s="357">
        <f t="shared" si="198"/>
        <v>1.5740485540246336</v>
      </c>
      <c r="T293" s="357">
        <f t="shared" si="198"/>
        <v>1.7208395747983178</v>
      </c>
      <c r="U293" s="357">
        <f t="shared" si="198"/>
        <v>1.7918227434998457</v>
      </c>
      <c r="V293" s="358">
        <f t="shared" si="198"/>
        <v>1.7918227434998457</v>
      </c>
      <c r="W293" s="358">
        <f t="shared" si="198"/>
        <v>1.7918227434998457</v>
      </c>
      <c r="X293" s="357">
        <f t="shared" si="198"/>
        <v>1.7670658681592348</v>
      </c>
      <c r="Y293" s="357">
        <f t="shared" si="198"/>
        <v>1.7642530242049732</v>
      </c>
      <c r="Z293" s="357">
        <f t="shared" si="198"/>
        <v>1.7594700398315888</v>
      </c>
      <c r="AA293" s="357">
        <f t="shared" si="198"/>
        <v>1.7583436796486107</v>
      </c>
      <c r="AB293" s="357">
        <f t="shared" si="198"/>
        <v>1.7668882343408008</v>
      </c>
      <c r="AC293" s="357">
        <f t="shared" si="198"/>
        <v>1.8135320057814373</v>
      </c>
      <c r="AD293" s="357">
        <f t="shared" si="198"/>
        <v>1.7847542828006275</v>
      </c>
      <c r="AE293" s="357">
        <f t="shared" si="198"/>
        <v>1.75000038808406</v>
      </c>
      <c r="AF293" s="357">
        <f t="shared" si="198"/>
        <v>1.7551437548416615</v>
      </c>
      <c r="AG293" s="357">
        <f t="shared" si="180"/>
        <v>1.802344387183064</v>
      </c>
      <c r="AH293" s="357">
        <f t="shared" si="180"/>
        <v>1.7984303696668982</v>
      </c>
      <c r="AI293" s="357">
        <f t="shared" ref="AI293" si="199">+IF(OR(AI260=0,AI227=0),":",AI260/AI227)</f>
        <v>1.7905306690899008</v>
      </c>
      <c r="AJ293" s="341">
        <f t="shared" si="148"/>
        <v>-0.43925529229472682</v>
      </c>
      <c r="AK293" s="342">
        <f t="shared" si="149"/>
        <v>0.1479558872648612</v>
      </c>
    </row>
    <row r="294" spans="1:45" ht="18" customHeight="1" thickBot="1">
      <c r="A294" s="340" t="s">
        <v>27</v>
      </c>
      <c r="B294" s="340" t="s">
        <v>56</v>
      </c>
      <c r="C294" s="358">
        <f t="shared" ref="C294:AF294" si="200">+IF(OR(C261=0,C228=0),":",C261/C228)</f>
        <v>1.3057564890732465</v>
      </c>
      <c r="D294" s="358">
        <f t="shared" si="200"/>
        <v>1.3096565880376243</v>
      </c>
      <c r="E294" s="358">
        <f t="shared" si="200"/>
        <v>1.4146652723151651</v>
      </c>
      <c r="F294" s="358">
        <f t="shared" si="200"/>
        <v>1.3845496872291383</v>
      </c>
      <c r="G294" s="358">
        <f t="shared" si="200"/>
        <v>1.3581796155713279</v>
      </c>
      <c r="H294" s="358">
        <f t="shared" si="200"/>
        <v>1.3395201454023815</v>
      </c>
      <c r="I294" s="358">
        <f t="shared" si="200"/>
        <v>1.3365454017077929</v>
      </c>
      <c r="J294" s="358">
        <f t="shared" si="200"/>
        <v>1.3956286149742503</v>
      </c>
      <c r="K294" s="358">
        <f t="shared" si="200"/>
        <v>1.3570815278800652</v>
      </c>
      <c r="L294" s="358">
        <f t="shared" si="200"/>
        <v>1.4481437405376649</v>
      </c>
      <c r="M294" s="357">
        <f t="shared" si="200"/>
        <v>1.347661093585093</v>
      </c>
      <c r="N294" s="357">
        <f t="shared" si="200"/>
        <v>1.3396895978242913</v>
      </c>
      <c r="O294" s="357">
        <f t="shared" si="200"/>
        <v>1.3431963209958975</v>
      </c>
      <c r="P294" s="357">
        <f t="shared" si="200"/>
        <v>1.3463221402404553</v>
      </c>
      <c r="Q294" s="357">
        <f t="shared" si="200"/>
        <v>1.341237598710818</v>
      </c>
      <c r="R294" s="357">
        <f t="shared" si="200"/>
        <v>1.3378997283435301</v>
      </c>
      <c r="S294" s="357">
        <f t="shared" si="200"/>
        <v>1.4287275302830706</v>
      </c>
      <c r="T294" s="357">
        <f t="shared" si="200"/>
        <v>1.4480766898100892</v>
      </c>
      <c r="U294" s="357">
        <f t="shared" si="200"/>
        <v>1.4473810160383682</v>
      </c>
      <c r="V294" s="357">
        <f t="shared" si="200"/>
        <v>1.4241511325031615</v>
      </c>
      <c r="W294" s="357">
        <f t="shared" si="200"/>
        <v>1.4548143509043723</v>
      </c>
      <c r="X294" s="357">
        <f t="shared" si="200"/>
        <v>1.453457234843905</v>
      </c>
      <c r="Y294" s="357">
        <f t="shared" si="200"/>
        <v>1.4465872741363106</v>
      </c>
      <c r="Z294" s="357">
        <f t="shared" si="200"/>
        <v>1.4492693049567726</v>
      </c>
      <c r="AA294" s="357">
        <f t="shared" si="200"/>
        <v>1.463995946390626</v>
      </c>
      <c r="AB294" s="357">
        <f t="shared" si="200"/>
        <v>1.4803536316848074</v>
      </c>
      <c r="AC294" s="357">
        <f t="shared" si="200"/>
        <v>1.5260221393434059</v>
      </c>
      <c r="AD294" s="357">
        <f t="shared" si="200"/>
        <v>1.5157097115667144</v>
      </c>
      <c r="AE294" s="357">
        <f t="shared" si="200"/>
        <v>1.5136810653683894</v>
      </c>
      <c r="AF294" s="357">
        <f t="shared" si="200"/>
        <v>1.5171417927375004</v>
      </c>
      <c r="AG294" s="357">
        <f t="shared" si="180"/>
        <v>1.5900252191141049</v>
      </c>
      <c r="AH294" s="357">
        <f t="shared" si="180"/>
        <v>1.6269831793922014</v>
      </c>
      <c r="AI294" s="357">
        <f t="shared" ref="AI294" si="201">+IF(OR(AI261=0,AI228=0),":",AI261/AI228)</f>
        <v>1.5552268452710889</v>
      </c>
      <c r="AJ294" s="341">
        <f t="shared" si="148"/>
        <v>-4.4103918854231043</v>
      </c>
      <c r="AK294" s="342">
        <f t="shared" si="149"/>
        <v>0.72677063004622511</v>
      </c>
    </row>
    <row r="295" spans="1:45" ht="18" customHeight="1"/>
    <row r="296" spans="1:45" ht="18" customHeight="1">
      <c r="A296" s="24" t="s">
        <v>1069</v>
      </c>
    </row>
    <row r="297" spans="1:45" ht="18" customHeight="1">
      <c r="A297" s="215"/>
      <c r="B297" s="211"/>
      <c r="C297" s="786"/>
      <c r="D297" s="787"/>
      <c r="E297" s="787"/>
      <c r="F297" s="787"/>
      <c r="G297" s="787"/>
      <c r="H297" s="787"/>
      <c r="I297" s="787"/>
      <c r="J297" s="787"/>
      <c r="K297" s="787"/>
      <c r="L297" s="787"/>
      <c r="M297" s="787"/>
      <c r="N297" s="787"/>
      <c r="O297" s="787"/>
      <c r="P297" s="787"/>
      <c r="Q297" s="787"/>
      <c r="R297" s="787"/>
      <c r="S297" s="787"/>
      <c r="T297" s="787"/>
      <c r="U297" s="787"/>
      <c r="V297" s="787"/>
      <c r="W297" s="787"/>
      <c r="X297" s="787"/>
      <c r="Y297" s="787"/>
      <c r="Z297" s="787"/>
      <c r="AA297" s="787"/>
      <c r="AB297" s="787"/>
      <c r="AC297" s="787"/>
      <c r="AD297" s="787"/>
      <c r="AE297" s="787"/>
      <c r="AF297" s="787"/>
      <c r="AG297" s="787"/>
      <c r="AH297" s="787"/>
      <c r="AI297" s="788"/>
      <c r="AJ297" s="518" t="s">
        <v>58</v>
      </c>
      <c r="AK297" s="640" t="s">
        <v>57</v>
      </c>
    </row>
    <row r="298" spans="1:45" ht="18" customHeight="1" thickBot="1">
      <c r="A298" s="215"/>
      <c r="B298" s="216"/>
      <c r="C298" s="576">
        <v>1990</v>
      </c>
      <c r="D298" s="576">
        <v>1991</v>
      </c>
      <c r="E298" s="576">
        <v>1992</v>
      </c>
      <c r="F298" s="576">
        <v>1993</v>
      </c>
      <c r="G298" s="576">
        <v>1994</v>
      </c>
      <c r="H298" s="576">
        <v>1995</v>
      </c>
      <c r="I298" s="576">
        <v>1996</v>
      </c>
      <c r="J298" s="576">
        <v>1997</v>
      </c>
      <c r="K298" s="576">
        <v>1998</v>
      </c>
      <c r="L298" s="576">
        <v>1999</v>
      </c>
      <c r="M298" s="576">
        <v>2000</v>
      </c>
      <c r="N298" s="576">
        <v>2001</v>
      </c>
      <c r="O298" s="576">
        <v>2002</v>
      </c>
      <c r="P298" s="576">
        <v>2003</v>
      </c>
      <c r="Q298" s="576">
        <v>2004</v>
      </c>
      <c r="R298" s="576">
        <v>2005</v>
      </c>
      <c r="S298" s="576">
        <v>2006</v>
      </c>
      <c r="T298" s="576">
        <v>2007</v>
      </c>
      <c r="U298" s="576">
        <v>2008</v>
      </c>
      <c r="V298" s="576">
        <v>2009</v>
      </c>
      <c r="W298" s="576">
        <v>2010</v>
      </c>
      <c r="X298" s="576">
        <v>2011</v>
      </c>
      <c r="Y298" s="576">
        <v>2012</v>
      </c>
      <c r="Z298" s="576">
        <v>2013</v>
      </c>
      <c r="AA298" s="576">
        <v>2014</v>
      </c>
      <c r="AB298" s="576">
        <v>2015</v>
      </c>
      <c r="AC298" s="576">
        <v>2016</v>
      </c>
      <c r="AD298" s="576">
        <v>2017</v>
      </c>
      <c r="AE298" s="576">
        <v>2018</v>
      </c>
      <c r="AF298" s="576">
        <v>2019</v>
      </c>
      <c r="AG298" s="576">
        <v>2020</v>
      </c>
      <c r="AH298" s="576">
        <v>2021</v>
      </c>
      <c r="AI298" s="576">
        <v>2022</v>
      </c>
      <c r="AJ298" s="207" t="str">
        <f>AJ$4</f>
        <v>2022/2021</v>
      </c>
      <c r="AK298" s="246" t="str">
        <f>AK$4</f>
        <v>2012-2022</v>
      </c>
    </row>
    <row r="299" spans="1:45" ht="18" customHeight="1" thickBot="1">
      <c r="A299" s="318" t="s">
        <v>373</v>
      </c>
      <c r="B299" s="318"/>
      <c r="C299" s="319">
        <f>IF(COUNT(C300:C326)=27,SUM(C300:C326),"N.A.")</f>
        <v>83159.846058518669</v>
      </c>
      <c r="D299" s="319">
        <f t="shared" ref="D299:AG299" si="202">IF(COUNT(D300:D326)=27,SUM(D300:D326),"N.A.")</f>
        <v>82753.556028398321</v>
      </c>
      <c r="E299" s="319">
        <f t="shared" si="202"/>
        <v>82126.940435340293</v>
      </c>
      <c r="F299" s="319">
        <f t="shared" si="202"/>
        <v>78664.14713280728</v>
      </c>
      <c r="G299" s="319">
        <f t="shared" si="202"/>
        <v>75337.998621156672</v>
      </c>
      <c r="H299" s="319">
        <f t="shared" si="202"/>
        <v>73407.032202354269</v>
      </c>
      <c r="I299" s="319">
        <f t="shared" si="202"/>
        <v>73589.367726318116</v>
      </c>
      <c r="J299" s="319">
        <f t="shared" si="202"/>
        <v>70882.300728086542</v>
      </c>
      <c r="K299" s="319">
        <f t="shared" si="202"/>
        <v>70665.973785937225</v>
      </c>
      <c r="L299" s="319">
        <f t="shared" si="202"/>
        <v>68969.800504202241</v>
      </c>
      <c r="M299" s="319">
        <f t="shared" si="202"/>
        <v>68727.749071609243</v>
      </c>
      <c r="N299" s="319">
        <f t="shared" si="202"/>
        <v>67899.568077172749</v>
      </c>
      <c r="O299" s="319">
        <f t="shared" si="202"/>
        <v>66899.414153537029</v>
      </c>
      <c r="P299" s="319">
        <f t="shared" si="202"/>
        <v>66738.358247415526</v>
      </c>
      <c r="Q299" s="319">
        <f t="shared" si="202"/>
        <v>65551.785432314529</v>
      </c>
      <c r="R299" s="319">
        <f t="shared" si="202"/>
        <v>64696.414130008532</v>
      </c>
      <c r="S299" s="319">
        <f t="shared" si="202"/>
        <v>63993.667000000001</v>
      </c>
      <c r="T299" s="319">
        <f t="shared" si="202"/>
        <v>61400.172999999973</v>
      </c>
      <c r="U299" s="319">
        <f t="shared" si="202"/>
        <v>56184.911000000029</v>
      </c>
      <c r="V299" s="319">
        <f t="shared" si="202"/>
        <v>53742.544309999997</v>
      </c>
      <c r="W299" s="319">
        <f t="shared" si="202"/>
        <v>52362.491644026413</v>
      </c>
      <c r="X299" s="319">
        <f t="shared" si="202"/>
        <v>51135.490900947712</v>
      </c>
      <c r="Y299" s="319">
        <f t="shared" si="202"/>
        <v>48268.429276944196</v>
      </c>
      <c r="Z299" s="319">
        <f t="shared" si="202"/>
        <v>45312.96871794873</v>
      </c>
      <c r="AA299" s="319">
        <f t="shared" si="202"/>
        <v>43626.659999999996</v>
      </c>
      <c r="AB299" s="319">
        <f t="shared" si="202"/>
        <v>43817.219331125845</v>
      </c>
      <c r="AC299" s="319">
        <f t="shared" si="202"/>
        <v>43884.962232069251</v>
      </c>
      <c r="AD299" s="319">
        <f t="shared" si="202"/>
        <v>43115.955424879692</v>
      </c>
      <c r="AE299" s="319">
        <f t="shared" si="202"/>
        <v>43740.632799999999</v>
      </c>
      <c r="AF299" s="319">
        <f t="shared" si="202"/>
        <v>43385.770000000004</v>
      </c>
      <c r="AG299" s="346">
        <f t="shared" si="202"/>
        <v>42229.455000000002</v>
      </c>
      <c r="AH299" s="346">
        <f t="shared" ref="AH299:AI299" si="203">IF(COUNT(AH300:AH326)=27,SUM(AH300:AH326),"N.A.")</f>
        <v>42474.414999999994</v>
      </c>
      <c r="AI299" s="346">
        <f t="shared" si="203"/>
        <v>42349.72181659034</v>
      </c>
      <c r="AJ299" s="328">
        <f>IFERROR((AI299/AH299-1)*100,":")</f>
        <v>-0.29357245628846007</v>
      </c>
      <c r="AK299" s="542">
        <f>IFERROR(100*((POWER(AI299/Y299,1/(2020-2010)))-1),":")</f>
        <v>-1.2996393584041477</v>
      </c>
      <c r="AR299" s="176" t="s">
        <v>890</v>
      </c>
      <c r="AS299" s="181" t="e">
        <v>#N/A</v>
      </c>
    </row>
    <row r="300" spans="1:45" ht="18" customHeight="1" thickBot="1">
      <c r="A300" s="340" t="s">
        <v>3</v>
      </c>
      <c r="B300" s="340" t="s">
        <v>30</v>
      </c>
      <c r="C300" s="343">
        <v>372.86</v>
      </c>
      <c r="D300" s="343">
        <v>345.05</v>
      </c>
      <c r="E300" s="343">
        <v>316.14999999999998</v>
      </c>
      <c r="F300" s="343">
        <v>237.97</v>
      </c>
      <c r="G300" s="343">
        <v>205.43</v>
      </c>
      <c r="H300" s="343">
        <v>226.03</v>
      </c>
      <c r="I300" s="343">
        <v>246.51</v>
      </c>
      <c r="J300" s="343">
        <v>216.72</v>
      </c>
      <c r="K300" s="343">
        <v>203.26</v>
      </c>
      <c r="L300" s="343">
        <v>214.25</v>
      </c>
      <c r="M300" s="343">
        <v>225.67999999999998</v>
      </c>
      <c r="N300" s="343">
        <v>198.23000000000002</v>
      </c>
      <c r="O300" s="343">
        <v>163.6</v>
      </c>
      <c r="P300" s="343">
        <v>181.97</v>
      </c>
      <c r="Q300" s="343">
        <v>169.85999999999999</v>
      </c>
      <c r="R300" s="343">
        <v>161.94999999999999</v>
      </c>
      <c r="S300" s="343">
        <v>69.489999999999995</v>
      </c>
      <c r="T300" s="343">
        <v>68.62</v>
      </c>
      <c r="U300" s="343">
        <v>65.350000000000009</v>
      </c>
      <c r="V300" s="343">
        <v>54.959999999999994</v>
      </c>
      <c r="W300" s="343">
        <v>166.58</v>
      </c>
      <c r="X300" s="343">
        <v>150.60999999999999</v>
      </c>
      <c r="Y300" s="343">
        <v>141.51</v>
      </c>
      <c r="Z300" s="343">
        <v>146.09</v>
      </c>
      <c r="AA300" s="343">
        <v>148.19</v>
      </c>
      <c r="AB300" s="343">
        <v>141.87</v>
      </c>
      <c r="AC300" s="343">
        <v>158.46000000000004</v>
      </c>
      <c r="AD300" s="343">
        <v>158.47</v>
      </c>
      <c r="AE300" s="343">
        <v>149.48000000000002</v>
      </c>
      <c r="AF300" s="343">
        <v>140.6</v>
      </c>
      <c r="AG300" s="343">
        <v>139.02000000000001</v>
      </c>
      <c r="AH300" s="343">
        <v>146.94</v>
      </c>
      <c r="AI300" s="343">
        <v>123.26</v>
      </c>
      <c r="AJ300" s="341">
        <f t="shared" ref="AJ300:AJ326" si="204">IFERROR((AI300/AH300-1)*100,":")</f>
        <v>-16.115421260378383</v>
      </c>
      <c r="AK300" s="715">
        <f t="shared" ref="AK300:AK326" si="205">IFERROR(100*((POWER(AI300/Y300,1/(2020-2010)))-1),":")</f>
        <v>-1.3712558498489735</v>
      </c>
      <c r="AR300" s="176" t="s">
        <v>625</v>
      </c>
      <c r="AS300" s="181">
        <v>322</v>
      </c>
    </row>
    <row r="301" spans="1:45" ht="18" customHeight="1" thickBot="1">
      <c r="A301" s="340" t="s">
        <v>4</v>
      </c>
      <c r="B301" s="340" t="s">
        <v>31</v>
      </c>
      <c r="C301" s="360">
        <v>6980.5593713122635</v>
      </c>
      <c r="D301" s="360">
        <v>5924.0062917493196</v>
      </c>
      <c r="E301" s="360">
        <v>4381.5455821991982</v>
      </c>
      <c r="F301" s="360">
        <v>3577.2184505225555</v>
      </c>
      <c r="G301" s="360">
        <v>3395.1115484654915</v>
      </c>
      <c r="H301" s="360">
        <v>3266.3725798878036</v>
      </c>
      <c r="I301" s="360">
        <v>3099.8803403077641</v>
      </c>
      <c r="J301" s="360">
        <v>2864.655367283613</v>
      </c>
      <c r="K301" s="360">
        <v>2922.1748556336879</v>
      </c>
      <c r="L301" s="360">
        <v>2758.7807084825868</v>
      </c>
      <c r="M301" s="360">
        <v>2043.5531184848292</v>
      </c>
      <c r="N301" s="360">
        <v>2006.7821081985498</v>
      </c>
      <c r="O301" s="360">
        <v>1703.0719910764083</v>
      </c>
      <c r="P301" s="360">
        <v>1833.2197651979923</v>
      </c>
      <c r="Q301" s="360">
        <v>1858.5839882877858</v>
      </c>
      <c r="R301" s="360">
        <v>2160.2909721137758</v>
      </c>
      <c r="S301" s="360">
        <v>2098.3829999999998</v>
      </c>
      <c r="T301" s="360">
        <v>1633.029</v>
      </c>
      <c r="U301" s="360">
        <v>2032.0880000000002</v>
      </c>
      <c r="V301" s="360">
        <v>1400.74</v>
      </c>
      <c r="W301" s="360">
        <v>1213.6154046617039</v>
      </c>
      <c r="X301" s="360">
        <v>976.34998773162192</v>
      </c>
      <c r="Y301" s="360">
        <v>972.96927694419401</v>
      </c>
      <c r="Z301" s="360">
        <v>995.38871794871795</v>
      </c>
      <c r="AA301" s="360">
        <v>979.09</v>
      </c>
      <c r="AB301" s="361">
        <v>1126.6193311258426</v>
      </c>
      <c r="AC301" s="361">
        <v>919.722232069239</v>
      </c>
      <c r="AD301" s="361">
        <v>697.91742487969645</v>
      </c>
      <c r="AE301" s="361">
        <v>828.83</v>
      </c>
      <c r="AF301" s="361">
        <v>932.4</v>
      </c>
      <c r="AG301" s="361">
        <v>800.82499999999993</v>
      </c>
      <c r="AH301" s="361">
        <v>900.16399999999999</v>
      </c>
      <c r="AI301" s="361">
        <v>760.91237284234762</v>
      </c>
      <c r="AJ301" s="341">
        <f t="shared" si="204"/>
        <v>-15.469584115522551</v>
      </c>
      <c r="AK301" s="715">
        <f t="shared" si="205"/>
        <v>-2.4283718705458535</v>
      </c>
      <c r="AR301" s="176" t="s">
        <v>626</v>
      </c>
      <c r="AS301" s="181">
        <v>323</v>
      </c>
    </row>
    <row r="302" spans="1:45" ht="18" customHeight="1" thickBot="1">
      <c r="A302" s="340" t="s">
        <v>340</v>
      </c>
      <c r="B302" s="340" t="s">
        <v>32</v>
      </c>
      <c r="C302" s="361">
        <v>275.40558823529415</v>
      </c>
      <c r="D302" s="361">
        <v>275.40558823529415</v>
      </c>
      <c r="E302" s="361">
        <v>275.40558823529415</v>
      </c>
      <c r="F302" s="361">
        <v>275.40558823529415</v>
      </c>
      <c r="G302" s="361">
        <v>231.73235294117649</v>
      </c>
      <c r="H302" s="361">
        <v>197.05911764705883</v>
      </c>
      <c r="I302" s="361">
        <v>165.44691176470587</v>
      </c>
      <c r="J302" s="361">
        <v>151.83470588235295</v>
      </c>
      <c r="K302" s="361">
        <v>135.63</v>
      </c>
      <c r="L302" s="361">
        <v>155.06705882352941</v>
      </c>
      <c r="M302" s="361">
        <v>86.462999999999994</v>
      </c>
      <c r="N302" s="361">
        <v>90.871000000000009</v>
      </c>
      <c r="O302" s="361">
        <v>79.951999999999998</v>
      </c>
      <c r="P302" s="361">
        <v>91.158999999999992</v>
      </c>
      <c r="Q302" s="361">
        <v>65.724000000000004</v>
      </c>
      <c r="R302" s="361">
        <v>93.49199999999999</v>
      </c>
      <c r="S302" s="361">
        <v>102.96299999999999</v>
      </c>
      <c r="T302" s="361">
        <v>112.988</v>
      </c>
      <c r="U302" s="361">
        <v>127.25299999999999</v>
      </c>
      <c r="V302" s="361">
        <v>138.85999999999999</v>
      </c>
      <c r="W302" s="343">
        <v>152.26</v>
      </c>
      <c r="X302" s="343">
        <v>161.71999999999997</v>
      </c>
      <c r="Y302" s="343">
        <v>157.85</v>
      </c>
      <c r="Z302" s="343">
        <v>170.76999999999998</v>
      </c>
      <c r="AA302" s="343">
        <v>171.77999999999997</v>
      </c>
      <c r="AB302" s="343">
        <v>173.99</v>
      </c>
      <c r="AC302" s="343">
        <v>186.8</v>
      </c>
      <c r="AD302" s="343">
        <v>192.83</v>
      </c>
      <c r="AE302" s="343">
        <v>194.94</v>
      </c>
      <c r="AF302" s="343">
        <v>197.99</v>
      </c>
      <c r="AG302" s="343">
        <v>179.35</v>
      </c>
      <c r="AH302" s="343">
        <v>167.64000000000001</v>
      </c>
      <c r="AI302" s="343">
        <v>167.41</v>
      </c>
      <c r="AJ302" s="341">
        <f t="shared" si="204"/>
        <v>-0.13719875924601554</v>
      </c>
      <c r="AK302" s="715">
        <f t="shared" si="205"/>
        <v>0.58973893752383155</v>
      </c>
      <c r="AR302" s="176" t="s">
        <v>627</v>
      </c>
      <c r="AS302" s="181">
        <v>324</v>
      </c>
    </row>
    <row r="303" spans="1:45" ht="18" customHeight="1" thickBot="1">
      <c r="A303" s="340" t="s">
        <v>5</v>
      </c>
      <c r="B303" s="340" t="s">
        <v>33</v>
      </c>
      <c r="C303" s="343">
        <v>70.8</v>
      </c>
      <c r="D303" s="343">
        <v>84.8</v>
      </c>
      <c r="E303" s="343">
        <v>89.8</v>
      </c>
      <c r="F303" s="343">
        <v>93.1</v>
      </c>
      <c r="G303" s="343">
        <v>83.1</v>
      </c>
      <c r="H303" s="343">
        <v>69.400000000000006</v>
      </c>
      <c r="I303" s="343">
        <v>76.16</v>
      </c>
      <c r="J303" s="343">
        <v>67.69</v>
      </c>
      <c r="K303" s="343">
        <v>65.53</v>
      </c>
      <c r="L303" s="343">
        <v>64.19</v>
      </c>
      <c r="M303" s="343">
        <v>67.91</v>
      </c>
      <c r="N303" s="343">
        <v>75.11</v>
      </c>
      <c r="O303" s="343">
        <v>71.83</v>
      </c>
      <c r="P303" s="343">
        <v>70.47</v>
      </c>
      <c r="Q303" s="343">
        <v>82.71</v>
      </c>
      <c r="R303" s="343">
        <v>84.87</v>
      </c>
      <c r="S303" s="343">
        <v>84.27</v>
      </c>
      <c r="T303" s="343">
        <v>87.55</v>
      </c>
      <c r="U303" s="343">
        <v>90</v>
      </c>
      <c r="V303" s="343">
        <v>89.8</v>
      </c>
      <c r="W303" s="343">
        <v>85.6</v>
      </c>
      <c r="X303" s="343">
        <v>80.2</v>
      </c>
      <c r="Y303" s="343">
        <v>80.400000000000006</v>
      </c>
      <c r="Z303" s="343">
        <v>75.099999999999994</v>
      </c>
      <c r="AA303" s="343">
        <v>80.2</v>
      </c>
      <c r="AB303" s="343">
        <v>81</v>
      </c>
      <c r="AC303" s="343">
        <v>77.7</v>
      </c>
      <c r="AD303" s="343">
        <v>76</v>
      </c>
      <c r="AE303" s="343">
        <v>76.099999999999994</v>
      </c>
      <c r="AF303" s="343">
        <v>70.900000000000006</v>
      </c>
      <c r="AG303" s="343">
        <v>70.5</v>
      </c>
      <c r="AH303" s="343">
        <v>62.8</v>
      </c>
      <c r="AI303" s="343">
        <v>64.81</v>
      </c>
      <c r="AJ303" s="341">
        <f t="shared" si="204"/>
        <v>3.2006369426751613</v>
      </c>
      <c r="AK303" s="342">
        <f t="shared" si="205"/>
        <v>-2.132476845409248</v>
      </c>
      <c r="AR303" s="176" t="s">
        <v>628</v>
      </c>
      <c r="AS303" s="181">
        <v>325</v>
      </c>
    </row>
    <row r="304" spans="1:45" ht="18" customHeight="1" thickBot="1">
      <c r="A304" s="340" t="s">
        <v>28</v>
      </c>
      <c r="B304" s="340" t="s">
        <v>34</v>
      </c>
      <c r="C304" s="360">
        <v>2228.1701469633995</v>
      </c>
      <c r="D304" s="343">
        <v>2405.62</v>
      </c>
      <c r="E304" s="343">
        <v>2273.65</v>
      </c>
      <c r="F304" s="343">
        <v>2206.0100000000002</v>
      </c>
      <c r="G304" s="343">
        <v>2109.27</v>
      </c>
      <c r="H304" s="343">
        <v>2068.96</v>
      </c>
      <c r="I304" s="343">
        <v>2161.7599999999998</v>
      </c>
      <c r="J304" s="343">
        <v>2193.7400000000002</v>
      </c>
      <c r="K304" s="343">
        <v>2159.4499999999998</v>
      </c>
      <c r="L304" s="343">
        <v>2187.5700000000002</v>
      </c>
      <c r="M304" s="343">
        <v>2174.84</v>
      </c>
      <c r="N304" s="343">
        <v>2224.31</v>
      </c>
      <c r="O304" s="343">
        <v>2066.4</v>
      </c>
      <c r="P304" s="343">
        <v>2131.6999999999998</v>
      </c>
      <c r="Q304" s="343">
        <v>2234.36</v>
      </c>
      <c r="R304" s="343">
        <v>2262.4499999999998</v>
      </c>
      <c r="S304" s="343">
        <v>2211.75</v>
      </c>
      <c r="T304" s="343">
        <v>2089.2999999999997</v>
      </c>
      <c r="U304" s="343">
        <v>1775.43</v>
      </c>
      <c r="V304" s="343">
        <v>1871.26</v>
      </c>
      <c r="W304" s="343">
        <v>1879.71</v>
      </c>
      <c r="X304" s="343">
        <v>1985.79</v>
      </c>
      <c r="Y304" s="343">
        <v>1848</v>
      </c>
      <c r="Z304" s="343">
        <v>1675</v>
      </c>
      <c r="AA304" s="343">
        <v>1540</v>
      </c>
      <c r="AB304" s="343">
        <v>1534</v>
      </c>
      <c r="AC304" s="343">
        <v>1594</v>
      </c>
      <c r="AD304" s="343">
        <v>1567</v>
      </c>
      <c r="AE304" s="343">
        <v>1671</v>
      </c>
      <c r="AF304" s="343">
        <v>1637</v>
      </c>
      <c r="AG304" s="343">
        <v>1692</v>
      </c>
      <c r="AH304" s="343">
        <v>1656.26</v>
      </c>
      <c r="AI304" s="343">
        <v>1558.7299999999998</v>
      </c>
      <c r="AJ304" s="341">
        <f t="shared" si="204"/>
        <v>-5.8885682199654727</v>
      </c>
      <c r="AK304" s="342">
        <f t="shared" si="205"/>
        <v>-1.6879181653093212</v>
      </c>
      <c r="AR304" s="176" t="s">
        <v>629</v>
      </c>
      <c r="AS304" s="181">
        <v>326</v>
      </c>
    </row>
    <row r="305" spans="1:45" ht="18" customHeight="1" thickBot="1">
      <c r="A305" s="340" t="s">
        <v>6</v>
      </c>
      <c r="B305" s="340" t="s">
        <v>35</v>
      </c>
      <c r="C305" s="361">
        <v>74.379261744966442</v>
      </c>
      <c r="D305" s="361">
        <v>74.379261744966442</v>
      </c>
      <c r="E305" s="361">
        <v>74.379261744966442</v>
      </c>
      <c r="F305" s="361">
        <v>54.846979865771814</v>
      </c>
      <c r="G305" s="361">
        <v>51.357046979865771</v>
      </c>
      <c r="H305" s="361">
        <v>35.128859060402682</v>
      </c>
      <c r="I305" s="361">
        <v>23.873825503355704</v>
      </c>
      <c r="J305" s="361">
        <v>18.551677852348995</v>
      </c>
      <c r="K305" s="361">
        <v>18.726174496644298</v>
      </c>
      <c r="L305" s="361">
        <v>17.766442953020135</v>
      </c>
      <c r="M305" s="343">
        <v>14.8</v>
      </c>
      <c r="N305" s="343">
        <v>13.799999999999999</v>
      </c>
      <c r="O305" s="343">
        <v>17.2</v>
      </c>
      <c r="P305" s="343">
        <v>20.3</v>
      </c>
      <c r="Q305" s="343">
        <v>18.14</v>
      </c>
      <c r="R305" s="343">
        <v>16.099999999999998</v>
      </c>
      <c r="S305" s="343">
        <v>24.79</v>
      </c>
      <c r="T305" s="343">
        <v>30.53</v>
      </c>
      <c r="U305" s="343">
        <v>25.11</v>
      </c>
      <c r="V305" s="343">
        <v>40.96</v>
      </c>
      <c r="W305" s="343">
        <v>35.949999999999996</v>
      </c>
      <c r="X305" s="343">
        <v>33.39</v>
      </c>
      <c r="Y305" s="343">
        <v>31.75</v>
      </c>
      <c r="Z305" s="343">
        <v>27.73</v>
      </c>
      <c r="AA305" s="343">
        <v>28.55</v>
      </c>
      <c r="AB305" s="343">
        <v>30.71</v>
      </c>
      <c r="AC305" s="343">
        <v>24.439999999999998</v>
      </c>
      <c r="AD305" s="343">
        <v>22.200000000000003</v>
      </c>
      <c r="AE305" s="343">
        <v>21.43</v>
      </c>
      <c r="AF305" s="343">
        <v>26.34</v>
      </c>
      <c r="AG305" s="343">
        <v>18.21</v>
      </c>
      <c r="AH305" s="343">
        <v>16.730000000000004</v>
      </c>
      <c r="AI305" s="343">
        <v>16.47</v>
      </c>
      <c r="AJ305" s="341">
        <f t="shared" si="204"/>
        <v>-1.5540944411237545</v>
      </c>
      <c r="AK305" s="342">
        <f t="shared" si="205"/>
        <v>-6.3527589835932545</v>
      </c>
      <c r="AR305" s="176" t="s">
        <v>630</v>
      </c>
      <c r="AS305" s="181">
        <v>327</v>
      </c>
    </row>
    <row r="306" spans="1:45" ht="18" customHeight="1" thickBot="1">
      <c r="A306" s="340" t="s">
        <v>7</v>
      </c>
      <c r="B306" s="340" t="s">
        <v>36</v>
      </c>
      <c r="C306" s="343">
        <v>3887.1</v>
      </c>
      <c r="D306" s="343">
        <v>4216.2</v>
      </c>
      <c r="E306" s="343">
        <v>4357.3</v>
      </c>
      <c r="F306" s="343">
        <v>5000.3</v>
      </c>
      <c r="G306" s="343">
        <v>4420.5</v>
      </c>
      <c r="H306" s="343">
        <v>4298.2</v>
      </c>
      <c r="I306" s="343">
        <v>4367.8999999999996</v>
      </c>
      <c r="J306" s="343">
        <v>3768.2</v>
      </c>
      <c r="K306" s="343">
        <v>4325.3</v>
      </c>
      <c r="L306" s="343">
        <v>4523.3999999999996</v>
      </c>
      <c r="M306" s="343">
        <v>4116.6000000000004</v>
      </c>
      <c r="N306" s="343">
        <v>3902.7</v>
      </c>
      <c r="O306" s="343">
        <v>3307.5</v>
      </c>
      <c r="P306" s="343">
        <v>3159</v>
      </c>
      <c r="Q306" s="343">
        <v>3565.4</v>
      </c>
      <c r="R306" s="343">
        <v>3613.14</v>
      </c>
      <c r="S306" s="343">
        <v>3487.9</v>
      </c>
      <c r="T306" s="343">
        <v>3264</v>
      </c>
      <c r="U306" s="360">
        <v>2919.12</v>
      </c>
      <c r="V306" s="360">
        <v>2729.86</v>
      </c>
      <c r="W306" s="343">
        <v>2382.6799999999998</v>
      </c>
      <c r="X306" s="343">
        <v>2409.6799999999998</v>
      </c>
      <c r="Y306" s="343">
        <v>2690.82</v>
      </c>
      <c r="Z306" s="343">
        <v>2874.1</v>
      </c>
      <c r="AA306" s="343">
        <v>2836.62</v>
      </c>
      <c r="AB306" s="343">
        <v>2832.77</v>
      </c>
      <c r="AC306" s="343">
        <v>2892.17</v>
      </c>
      <c r="AD306" s="343">
        <v>3183.16</v>
      </c>
      <c r="AE306" s="343">
        <v>3224.3</v>
      </c>
      <c r="AF306" s="343">
        <v>3050.2</v>
      </c>
      <c r="AG306" s="343">
        <v>3111.67</v>
      </c>
      <c r="AH306" s="343">
        <v>2971.81</v>
      </c>
      <c r="AI306" s="343">
        <v>3195.53</v>
      </c>
      <c r="AJ306" s="341">
        <f t="shared" si="204"/>
        <v>7.5280721176656629</v>
      </c>
      <c r="AK306" s="342">
        <f t="shared" si="205"/>
        <v>1.7339308236001605</v>
      </c>
      <c r="AR306" s="176" t="s">
        <v>631</v>
      </c>
      <c r="AS306" s="181">
        <v>328</v>
      </c>
    </row>
    <row r="307" spans="1:45" ht="18" customHeight="1" thickBot="1">
      <c r="A307" s="340" t="s">
        <v>8</v>
      </c>
      <c r="B307" s="340" t="s">
        <v>37</v>
      </c>
      <c r="C307" s="343">
        <v>12213.04</v>
      </c>
      <c r="D307" s="343">
        <v>12114.220000000001</v>
      </c>
      <c r="E307" s="343">
        <v>12491.95</v>
      </c>
      <c r="F307" s="343">
        <v>12458.5</v>
      </c>
      <c r="G307" s="343">
        <v>12476.58</v>
      </c>
      <c r="H307" s="343">
        <v>12531.2</v>
      </c>
      <c r="I307" s="343">
        <v>12419.18</v>
      </c>
      <c r="J307" s="343">
        <v>12027.49</v>
      </c>
      <c r="K307" s="343">
        <v>11992.939999999999</v>
      </c>
      <c r="L307" s="343">
        <v>11921.67</v>
      </c>
      <c r="M307" s="343">
        <v>11817.11</v>
      </c>
      <c r="N307" s="343">
        <v>11622.02</v>
      </c>
      <c r="O307" s="343">
        <v>12049.23</v>
      </c>
      <c r="P307" s="343">
        <v>11575.83</v>
      </c>
      <c r="Q307" s="343">
        <v>11416.650000000001</v>
      </c>
      <c r="R307" s="343">
        <v>11201.9</v>
      </c>
      <c r="S307" s="343">
        <v>11000.039999999999</v>
      </c>
      <c r="T307" s="343">
        <v>10720.35</v>
      </c>
      <c r="U307" s="343">
        <v>10548.74</v>
      </c>
      <c r="V307" s="343">
        <v>13002.35</v>
      </c>
      <c r="W307" s="343">
        <v>12892.83</v>
      </c>
      <c r="X307" s="343">
        <v>12564.1</v>
      </c>
      <c r="Y307" s="343">
        <v>11658.73</v>
      </c>
      <c r="Z307" s="343">
        <v>9475.99</v>
      </c>
      <c r="AA307" s="343">
        <v>9544.61</v>
      </c>
      <c r="AB307" s="343">
        <v>8844.5499999999993</v>
      </c>
      <c r="AC307" s="343">
        <v>8540.08</v>
      </c>
      <c r="AD307" s="343">
        <v>8256.3700000000008</v>
      </c>
      <c r="AE307" s="360">
        <v>8328.33</v>
      </c>
      <c r="AF307" s="360">
        <v>7967.84</v>
      </c>
      <c r="AG307" s="360">
        <v>7661.1399999999994</v>
      </c>
      <c r="AH307" s="360">
        <v>7596.74</v>
      </c>
      <c r="AI307" s="360">
        <v>7549.4106704441911</v>
      </c>
      <c r="AJ307" s="341">
        <f t="shared" si="204"/>
        <v>-0.62302157972773387</v>
      </c>
      <c r="AK307" s="342">
        <f t="shared" si="205"/>
        <v>-4.2527783663062539</v>
      </c>
      <c r="AR307" s="176" t="s">
        <v>632</v>
      </c>
      <c r="AS307" s="181">
        <v>329</v>
      </c>
    </row>
    <row r="308" spans="1:45" ht="18" customHeight="1" thickBot="1">
      <c r="A308" s="340" t="s">
        <v>9</v>
      </c>
      <c r="B308" s="340" t="s">
        <v>38</v>
      </c>
      <c r="C308" s="343">
        <v>21005.88</v>
      </c>
      <c r="D308" s="343">
        <v>22333.190000000002</v>
      </c>
      <c r="E308" s="343">
        <v>22845.42</v>
      </c>
      <c r="F308" s="343">
        <v>22304.799999999999</v>
      </c>
      <c r="G308" s="343">
        <v>22565.899999999998</v>
      </c>
      <c r="H308" s="343">
        <v>21976.42</v>
      </c>
      <c r="I308" s="343">
        <v>21637.57</v>
      </c>
      <c r="J308" s="343">
        <v>21644.6</v>
      </c>
      <c r="K308" s="343">
        <v>22098.519999999997</v>
      </c>
      <c r="L308" s="343">
        <v>21330.95</v>
      </c>
      <c r="M308" s="343">
        <v>22449.629999999997</v>
      </c>
      <c r="N308" s="343">
        <v>22585.41</v>
      </c>
      <c r="O308" s="343">
        <v>22780.46</v>
      </c>
      <c r="P308" s="343">
        <v>22467.18</v>
      </c>
      <c r="Q308" s="343">
        <v>21817.86</v>
      </c>
      <c r="R308" s="343">
        <v>20971.32</v>
      </c>
      <c r="S308" s="343">
        <v>20140.879999999997</v>
      </c>
      <c r="T308" s="343">
        <v>18420.18</v>
      </c>
      <c r="U308" s="343">
        <v>15031.960000000001</v>
      </c>
      <c r="V308" s="343">
        <v>12565.070000000002</v>
      </c>
      <c r="W308" s="343">
        <v>13111.869999999999</v>
      </c>
      <c r="X308" s="343">
        <v>12799.9</v>
      </c>
      <c r="Y308" s="343">
        <v>11825.76</v>
      </c>
      <c r="Z308" s="343">
        <v>11525.79</v>
      </c>
      <c r="AA308" s="343">
        <v>11058.41</v>
      </c>
      <c r="AB308" s="343">
        <v>11170.44</v>
      </c>
      <c r="AC308" s="343">
        <v>11418.77</v>
      </c>
      <c r="AD308" s="343">
        <v>11191.529999999999</v>
      </c>
      <c r="AE308" s="360">
        <v>11476.74</v>
      </c>
      <c r="AF308" s="360">
        <v>11363.449999999999</v>
      </c>
      <c r="AG308" s="360">
        <v>10773.16</v>
      </c>
      <c r="AH308" s="360">
        <v>10886.82</v>
      </c>
      <c r="AI308" s="360">
        <v>10565.170000000002</v>
      </c>
      <c r="AJ308" s="341">
        <f t="shared" si="204"/>
        <v>-2.9544899245142142</v>
      </c>
      <c r="AK308" s="342">
        <f t="shared" si="205"/>
        <v>-1.1208457994301479</v>
      </c>
      <c r="AR308" s="176" t="s">
        <v>633</v>
      </c>
      <c r="AS308" s="181">
        <v>330</v>
      </c>
    </row>
    <row r="309" spans="1:45" ht="18" customHeight="1" thickBot="1">
      <c r="A309" s="340" t="s">
        <v>10</v>
      </c>
      <c r="B309" s="340" t="s">
        <v>39</v>
      </c>
      <c r="C309" s="343">
        <v>11265.05</v>
      </c>
      <c r="D309" s="343">
        <v>10912.51</v>
      </c>
      <c r="E309" s="343">
        <v>10004.66</v>
      </c>
      <c r="F309" s="343">
        <v>9796.3100000000013</v>
      </c>
      <c r="G309" s="343">
        <v>9257.39</v>
      </c>
      <c r="H309" s="343">
        <v>8753.52</v>
      </c>
      <c r="I309" s="343">
        <v>9124.9700000000012</v>
      </c>
      <c r="J309" s="343">
        <v>8843.06</v>
      </c>
      <c r="K309" s="343">
        <v>8639.27</v>
      </c>
      <c r="L309" s="343">
        <v>8150.34</v>
      </c>
      <c r="M309" s="343">
        <v>8242.02</v>
      </c>
      <c r="N309" s="343">
        <v>8267.61</v>
      </c>
      <c r="O309" s="343">
        <v>7868.33</v>
      </c>
      <c r="P309" s="343">
        <v>7855.2699999999995</v>
      </c>
      <c r="Q309" s="343">
        <v>7587.85</v>
      </c>
      <c r="R309" s="343">
        <v>7454.77</v>
      </c>
      <c r="S309" s="343">
        <v>7379.2999999999993</v>
      </c>
      <c r="T309" s="343">
        <v>7237.85</v>
      </c>
      <c r="U309" s="343">
        <v>6821.55</v>
      </c>
      <c r="V309" s="343">
        <v>5231.25</v>
      </c>
      <c r="W309" s="343">
        <v>5250.72</v>
      </c>
      <c r="X309" s="343">
        <v>5389.3899999999994</v>
      </c>
      <c r="Y309" s="343">
        <v>5037.25</v>
      </c>
      <c r="Z309" s="343">
        <v>4996.1399999999994</v>
      </c>
      <c r="AA309" s="343">
        <v>4949.2299999999996</v>
      </c>
      <c r="AB309" s="343">
        <v>4910</v>
      </c>
      <c r="AC309" s="343">
        <v>5034.29</v>
      </c>
      <c r="AD309" s="343">
        <v>4875.0700000000006</v>
      </c>
      <c r="AE309" s="360">
        <v>4910.0400000000009</v>
      </c>
      <c r="AF309" s="360">
        <v>4864.1000000000004</v>
      </c>
      <c r="AG309" s="360">
        <v>4809.17</v>
      </c>
      <c r="AH309" s="360">
        <v>4851.05</v>
      </c>
      <c r="AI309" s="360">
        <v>4704.67</v>
      </c>
      <c r="AJ309" s="341">
        <f t="shared" si="204"/>
        <v>-3.0174910586367898</v>
      </c>
      <c r="AK309" s="342">
        <f t="shared" si="205"/>
        <v>-0.68071919677520354</v>
      </c>
      <c r="AR309" s="176" t="s">
        <v>634</v>
      </c>
      <c r="AS309" s="181">
        <v>331</v>
      </c>
    </row>
    <row r="310" spans="1:45" ht="18" customHeight="1" thickBot="1">
      <c r="A310" s="340" t="s">
        <v>11</v>
      </c>
      <c r="B310" s="340" t="s">
        <v>40</v>
      </c>
      <c r="C310" s="361">
        <v>530.37105112374513</v>
      </c>
      <c r="D310" s="361">
        <v>530.37105112374513</v>
      </c>
      <c r="E310" s="361">
        <v>530.37105112374513</v>
      </c>
      <c r="F310" s="361">
        <v>459.54626638536018</v>
      </c>
      <c r="G310" s="361">
        <v>428.21956909034378</v>
      </c>
      <c r="H310" s="361">
        <v>401.61809268011012</v>
      </c>
      <c r="I310" s="361">
        <v>402.38829478546677</v>
      </c>
      <c r="J310" s="361">
        <v>402.41709478546676</v>
      </c>
      <c r="K310" s="361">
        <v>345.66094039264459</v>
      </c>
      <c r="L310" s="361">
        <v>495.17734742826684</v>
      </c>
      <c r="M310" s="343">
        <v>464.53</v>
      </c>
      <c r="N310" s="343">
        <v>419.62</v>
      </c>
      <c r="O310" s="343">
        <v>476.77</v>
      </c>
      <c r="P310" s="343">
        <v>441.78000000000003</v>
      </c>
      <c r="Q310" s="343">
        <v>461.38</v>
      </c>
      <c r="R310" s="343">
        <v>561.93999999999994</v>
      </c>
      <c r="S310" s="343">
        <v>525.48</v>
      </c>
      <c r="T310" s="343">
        <v>663.02</v>
      </c>
      <c r="U310" s="343">
        <v>612.30000000000007</v>
      </c>
      <c r="V310" s="361">
        <v>607.29999999999995</v>
      </c>
      <c r="W310" s="361">
        <v>544.1</v>
      </c>
      <c r="X310" s="361">
        <v>493.50000000000006</v>
      </c>
      <c r="Y310" s="361">
        <v>502.2</v>
      </c>
      <c r="Z310" s="361">
        <v>550</v>
      </c>
      <c r="AA310" s="361">
        <v>513.20000000000005</v>
      </c>
      <c r="AB310" s="361">
        <v>415.40000000000003</v>
      </c>
      <c r="AC310" s="361">
        <v>468.5</v>
      </c>
      <c r="AD310" s="361">
        <v>455.5</v>
      </c>
      <c r="AE310" s="361">
        <v>495.99999999999994</v>
      </c>
      <c r="AF310" s="361">
        <v>512.1</v>
      </c>
      <c r="AG310" s="361">
        <v>481.79999999999995</v>
      </c>
      <c r="AH310" s="361">
        <v>531.9</v>
      </c>
      <c r="AI310" s="361">
        <v>552.49325581395351</v>
      </c>
      <c r="AJ310" s="341">
        <f t="shared" si="204"/>
        <v>3.8716404989572295</v>
      </c>
      <c r="AK310" s="342">
        <f t="shared" si="205"/>
        <v>0.9589969863045722</v>
      </c>
      <c r="AR310" s="176" t="s">
        <v>635</v>
      </c>
      <c r="AS310" s="181">
        <v>332</v>
      </c>
    </row>
    <row r="311" spans="1:45" ht="18" customHeight="1" thickBot="1">
      <c r="A311" s="340" t="s">
        <v>12</v>
      </c>
      <c r="B311" s="340" t="s">
        <v>41</v>
      </c>
      <c r="C311" s="343">
        <v>9602.33</v>
      </c>
      <c r="D311" s="343">
        <v>9629.23</v>
      </c>
      <c r="E311" s="343">
        <v>9755.1200000000008</v>
      </c>
      <c r="F311" s="343">
        <v>8901.35</v>
      </c>
      <c r="G311" s="343">
        <v>8552.1299999999992</v>
      </c>
      <c r="H311" s="343">
        <v>8442.84</v>
      </c>
      <c r="I311" s="343">
        <v>8359.59</v>
      </c>
      <c r="J311" s="343">
        <v>8105.38</v>
      </c>
      <c r="K311" s="343">
        <v>7805.83</v>
      </c>
      <c r="L311" s="343">
        <v>7813.6299999999992</v>
      </c>
      <c r="M311" s="343">
        <v>7450.0099999999993</v>
      </c>
      <c r="N311" s="343">
        <v>7166.74</v>
      </c>
      <c r="O311" s="343">
        <v>6951</v>
      </c>
      <c r="P311" s="343">
        <v>6718.88</v>
      </c>
      <c r="Q311" s="343">
        <v>7027.1399999999994</v>
      </c>
      <c r="R311" s="343">
        <v>6848.7699999999995</v>
      </c>
      <c r="S311" s="343">
        <v>6898.89</v>
      </c>
      <c r="T311" s="343">
        <v>6882.89</v>
      </c>
      <c r="U311" s="343">
        <v>6500.69</v>
      </c>
      <c r="V311" s="360">
        <v>4285.8663100000003</v>
      </c>
      <c r="W311" s="343">
        <v>3900.02</v>
      </c>
      <c r="X311" s="343">
        <v>3581.0899999999997</v>
      </c>
      <c r="Y311" s="343">
        <v>3462.17</v>
      </c>
      <c r="Z311" s="343">
        <v>3176.82</v>
      </c>
      <c r="AA311" s="343">
        <v>2655.4300000000003</v>
      </c>
      <c r="AB311" s="343">
        <v>2929.4199999999996</v>
      </c>
      <c r="AC311" s="343">
        <v>3084.6600000000003</v>
      </c>
      <c r="AD311" s="343">
        <v>2990.1299999999997</v>
      </c>
      <c r="AE311" s="343">
        <v>2888.72</v>
      </c>
      <c r="AF311" s="343">
        <v>2967.8</v>
      </c>
      <c r="AG311" s="343">
        <v>2997.63</v>
      </c>
      <c r="AH311" s="343">
        <v>2913.29</v>
      </c>
      <c r="AI311" s="343">
        <v>2930.32</v>
      </c>
      <c r="AJ311" s="341">
        <f t="shared" si="204"/>
        <v>0.58456247060882927</v>
      </c>
      <c r="AK311" s="342">
        <f t="shared" si="205"/>
        <v>-1.6540078431090732</v>
      </c>
      <c r="AR311" s="176" t="s">
        <v>636</v>
      </c>
      <c r="AS311" s="181">
        <v>333</v>
      </c>
    </row>
    <row r="312" spans="1:45" ht="18" customHeight="1" thickBot="1">
      <c r="A312" s="340" t="s">
        <v>13</v>
      </c>
      <c r="B312" s="340" t="s">
        <v>42</v>
      </c>
      <c r="C312" s="361">
        <v>403.99390308960938</v>
      </c>
      <c r="D312" s="361">
        <v>364.99497004892771</v>
      </c>
      <c r="E312" s="361">
        <v>332.99487859527187</v>
      </c>
      <c r="F312" s="361">
        <v>331.9950005334797</v>
      </c>
      <c r="G312" s="361">
        <v>333.99481762616796</v>
      </c>
      <c r="H312" s="361">
        <v>337.99487859527187</v>
      </c>
      <c r="I312" s="361">
        <v>328.99509198713554</v>
      </c>
      <c r="J312" s="361">
        <v>327.9949090798238</v>
      </c>
      <c r="K312" s="361">
        <v>356.99420793512888</v>
      </c>
      <c r="L312" s="361">
        <v>364.9946652034082</v>
      </c>
      <c r="M312" s="361">
        <v>337.99503101803163</v>
      </c>
      <c r="N312" s="361">
        <v>326.9950005334797</v>
      </c>
      <c r="O312" s="361">
        <v>354.49419269285289</v>
      </c>
      <c r="P312" s="343">
        <v>323.11</v>
      </c>
      <c r="Q312" s="343">
        <v>285.8</v>
      </c>
      <c r="R312" s="343">
        <v>296.29000000000002</v>
      </c>
      <c r="S312" s="343">
        <v>289.32</v>
      </c>
      <c r="T312" s="343">
        <v>299.09000000000003</v>
      </c>
      <c r="U312" s="343">
        <v>317.97000000000003</v>
      </c>
      <c r="V312" s="343">
        <v>265.96000000000004</v>
      </c>
      <c r="W312" s="343">
        <v>255.89999999999998</v>
      </c>
      <c r="X312" s="343">
        <v>267.5</v>
      </c>
      <c r="Y312" s="343">
        <v>283.65999999999997</v>
      </c>
      <c r="Z312" s="343">
        <v>270.69000000000005</v>
      </c>
      <c r="AA312" s="343">
        <v>250.37</v>
      </c>
      <c r="AB312" s="343">
        <v>255.90000000000003</v>
      </c>
      <c r="AC312" s="343">
        <v>235.18</v>
      </c>
      <c r="AD312" s="343">
        <v>258.16000000000003</v>
      </c>
      <c r="AE312" s="343">
        <v>282.24</v>
      </c>
      <c r="AF312" s="343">
        <v>290.96999999999997</v>
      </c>
      <c r="AG312" s="343">
        <v>265.95</v>
      </c>
      <c r="AH312" s="343">
        <v>299.12</v>
      </c>
      <c r="AI312" s="343">
        <v>319.49</v>
      </c>
      <c r="AJ312" s="341">
        <f t="shared" si="204"/>
        <v>6.8099759293928974</v>
      </c>
      <c r="AK312" s="342">
        <f t="shared" si="205"/>
        <v>1.1965990075380351</v>
      </c>
      <c r="AR312" s="176" t="s">
        <v>637</v>
      </c>
      <c r="AS312" s="181">
        <v>334</v>
      </c>
    </row>
    <row r="313" spans="1:45" ht="18" customHeight="1" thickBot="1">
      <c r="A313" s="340" t="s">
        <v>14</v>
      </c>
      <c r="B313" s="340" t="s">
        <v>43</v>
      </c>
      <c r="C313" s="361">
        <v>107.83915343915343</v>
      </c>
      <c r="D313" s="361">
        <v>107.83915343915343</v>
      </c>
      <c r="E313" s="361">
        <v>107.83915343915343</v>
      </c>
      <c r="F313" s="361">
        <v>100.57777777777778</v>
      </c>
      <c r="G313" s="361">
        <v>62.107936507936515</v>
      </c>
      <c r="H313" s="361">
        <v>33.989417989417994</v>
      </c>
      <c r="I313" s="361">
        <v>24.5341798941799</v>
      </c>
      <c r="J313" s="361">
        <v>13.992825396825399</v>
      </c>
      <c r="K313" s="361">
        <v>10.678857142857144</v>
      </c>
      <c r="L313" s="361">
        <v>9.0767195767195776</v>
      </c>
      <c r="M313" s="361">
        <v>13.461354497354499</v>
      </c>
      <c r="N313" s="361">
        <v>12.205291005291008</v>
      </c>
      <c r="O313" s="361">
        <v>11.432804232804234</v>
      </c>
      <c r="P313" s="361">
        <v>11.591936507936509</v>
      </c>
      <c r="Q313" s="361">
        <v>13.93736507936508</v>
      </c>
      <c r="R313" s="343">
        <v>17.010000000000002</v>
      </c>
      <c r="S313" s="343">
        <v>17.899999999999999</v>
      </c>
      <c r="T313" s="343">
        <v>22.07</v>
      </c>
      <c r="U313" s="343">
        <v>27.189999999999998</v>
      </c>
      <c r="V313" s="343">
        <v>28.01</v>
      </c>
      <c r="W313" s="343">
        <v>28.319999999999997</v>
      </c>
      <c r="X313" s="343">
        <v>33.709999999999994</v>
      </c>
      <c r="Y313" s="343">
        <v>35.619999999999997</v>
      </c>
      <c r="Z313" s="343">
        <v>36.93</v>
      </c>
      <c r="AA313" s="343">
        <v>37.26</v>
      </c>
      <c r="AB313" s="343">
        <v>43.23</v>
      </c>
      <c r="AC313" s="343">
        <v>48.64</v>
      </c>
      <c r="AD313" s="343">
        <v>54.5</v>
      </c>
      <c r="AE313" s="343">
        <v>58.980000000000004</v>
      </c>
      <c r="AF313" s="361">
        <v>61.830000000000005</v>
      </c>
      <c r="AG313" s="361">
        <v>60.41</v>
      </c>
      <c r="AH313" s="361">
        <v>49.49</v>
      </c>
      <c r="AI313" s="361">
        <v>49.870000000000005</v>
      </c>
      <c r="AJ313" s="341">
        <f t="shared" si="204"/>
        <v>0.76783188522935308</v>
      </c>
      <c r="AK313" s="342">
        <f t="shared" si="205"/>
        <v>3.4223841883568751</v>
      </c>
      <c r="AR313" s="176" t="s">
        <v>638</v>
      </c>
      <c r="AS313" s="181">
        <v>335</v>
      </c>
    </row>
    <row r="314" spans="1:45" ht="18" customHeight="1" thickBot="1">
      <c r="A314" s="340" t="s">
        <v>15</v>
      </c>
      <c r="B314" s="340" t="s">
        <v>44</v>
      </c>
      <c r="C314" s="361">
        <v>95.039533420296266</v>
      </c>
      <c r="D314" s="361">
        <v>95.039533420296266</v>
      </c>
      <c r="E314" s="361">
        <v>95.039533420296266</v>
      </c>
      <c r="F314" s="361">
        <v>90.536897216429836</v>
      </c>
      <c r="G314" s="361">
        <v>74.027231135586248</v>
      </c>
      <c r="H314" s="361">
        <v>70.629384421450979</v>
      </c>
      <c r="I314" s="361">
        <v>63.821409261797953</v>
      </c>
      <c r="J314" s="361">
        <v>49.517100315253963</v>
      </c>
      <c r="K314" s="361">
        <v>52.914947029389232</v>
      </c>
      <c r="L314" s="361">
        <v>48.216569027711529</v>
      </c>
      <c r="M314" s="361">
        <v>36.106103092296046</v>
      </c>
      <c r="N314" s="361">
        <v>30.303703209098586</v>
      </c>
      <c r="O314" s="361">
        <v>33.500818672048439</v>
      </c>
      <c r="P314" s="361">
        <v>30.069650972763434</v>
      </c>
      <c r="Q314" s="343">
        <v>30.54</v>
      </c>
      <c r="R314" s="343">
        <v>33.159999999999997</v>
      </c>
      <c r="S314" s="343">
        <v>38.21</v>
      </c>
      <c r="T314" s="343">
        <v>49.18</v>
      </c>
      <c r="U314" s="343">
        <v>49.480000000000004</v>
      </c>
      <c r="V314" s="343">
        <v>48.57</v>
      </c>
      <c r="W314" s="343">
        <v>44.86</v>
      </c>
      <c r="X314" s="343">
        <v>40.92</v>
      </c>
      <c r="Y314" s="343">
        <v>41.45</v>
      </c>
      <c r="Z314" s="343">
        <v>43.16</v>
      </c>
      <c r="AA314" s="343">
        <v>46.32</v>
      </c>
      <c r="AB314" s="343">
        <v>66.66</v>
      </c>
      <c r="AC314" s="343">
        <v>80.760000000000005</v>
      </c>
      <c r="AD314" s="343">
        <v>88.559999999999988</v>
      </c>
      <c r="AE314" s="343">
        <v>87.11</v>
      </c>
      <c r="AF314" s="361">
        <v>87.5</v>
      </c>
      <c r="AG314" s="361">
        <v>85.35</v>
      </c>
      <c r="AH314" s="361">
        <v>75.089999999999989</v>
      </c>
      <c r="AI314" s="361">
        <v>75.089999999999989</v>
      </c>
      <c r="AJ314" s="341">
        <f t="shared" si="204"/>
        <v>0</v>
      </c>
      <c r="AK314" s="342">
        <f t="shared" si="205"/>
        <v>6.1220808183465758</v>
      </c>
      <c r="AR314" s="176" t="s">
        <v>639</v>
      </c>
      <c r="AS314" s="181">
        <v>336</v>
      </c>
    </row>
    <row r="315" spans="1:45" ht="18" customHeight="1" thickBot="1">
      <c r="A315" s="340" t="s">
        <v>16</v>
      </c>
      <c r="B315" s="340" t="s">
        <v>45</v>
      </c>
      <c r="C315" s="361">
        <v>2.8087853773584914</v>
      </c>
      <c r="D315" s="361">
        <v>2.3702830188679251</v>
      </c>
      <c r="E315" s="361">
        <v>2.7653301886792456</v>
      </c>
      <c r="F315" s="361">
        <v>2.7653301886792456</v>
      </c>
      <c r="G315" s="361">
        <v>2.3702830188679251</v>
      </c>
      <c r="H315" s="361">
        <v>2.7653301886792456</v>
      </c>
      <c r="I315" s="361">
        <v>2.5559551886792455</v>
      </c>
      <c r="J315" s="361">
        <v>2.5717570754716985</v>
      </c>
      <c r="K315" s="361">
        <v>2.7929834905660385</v>
      </c>
      <c r="L315" s="361">
        <v>2.8522405660377363</v>
      </c>
      <c r="M315" s="343">
        <v>2.7811320754716986</v>
      </c>
      <c r="N315" s="343">
        <v>2.8956957547169813</v>
      </c>
      <c r="O315" s="343">
        <v>4.05</v>
      </c>
      <c r="P315" s="343">
        <v>4.21</v>
      </c>
      <c r="Q315" s="343">
        <v>3.64</v>
      </c>
      <c r="R315" s="343">
        <v>4.0199999999999996</v>
      </c>
      <c r="S315" s="343">
        <v>4.2699999999999996</v>
      </c>
      <c r="T315" s="343">
        <v>3.31</v>
      </c>
      <c r="U315" s="343">
        <v>2.58</v>
      </c>
      <c r="V315" s="343">
        <v>3.0700000000000003</v>
      </c>
      <c r="W315" s="343">
        <v>2.5300000000000002</v>
      </c>
      <c r="X315" s="343">
        <v>3.0799999999999996</v>
      </c>
      <c r="Y315" s="343">
        <v>3.02</v>
      </c>
      <c r="Z315" s="343">
        <v>2.78</v>
      </c>
      <c r="AA315" s="343">
        <v>2.9499999999999997</v>
      </c>
      <c r="AB315" s="343">
        <v>2.42</v>
      </c>
      <c r="AC315" s="343">
        <v>2.58</v>
      </c>
      <c r="AD315" s="343">
        <v>2.65</v>
      </c>
      <c r="AE315" s="343">
        <v>2.5100000000000002</v>
      </c>
      <c r="AF315" s="343">
        <v>2.64</v>
      </c>
      <c r="AG315" s="343">
        <v>2.5999999999999996</v>
      </c>
      <c r="AH315" s="343">
        <v>2.77</v>
      </c>
      <c r="AI315" s="343">
        <v>2.96</v>
      </c>
      <c r="AJ315" s="341">
        <f t="shared" si="204"/>
        <v>6.8592057761732939</v>
      </c>
      <c r="AK315" s="342">
        <f t="shared" si="205"/>
        <v>-0.20047441158631552</v>
      </c>
      <c r="AR315" s="176" t="s">
        <v>640</v>
      </c>
      <c r="AS315" s="181">
        <v>337</v>
      </c>
    </row>
    <row r="316" spans="1:45" ht="18" customHeight="1" thickBot="1">
      <c r="A316" s="340" t="s">
        <v>17</v>
      </c>
      <c r="B316" s="340" t="s">
        <v>46</v>
      </c>
      <c r="C316" s="361">
        <v>372.3</v>
      </c>
      <c r="D316" s="361">
        <v>388.4</v>
      </c>
      <c r="E316" s="361">
        <v>495</v>
      </c>
      <c r="F316" s="361">
        <v>153</v>
      </c>
      <c r="G316" s="361">
        <v>102</v>
      </c>
      <c r="H316" s="361">
        <v>165</v>
      </c>
      <c r="I316" s="361">
        <v>137</v>
      </c>
      <c r="J316" s="361">
        <v>165</v>
      </c>
      <c r="K316" s="361">
        <v>216</v>
      </c>
      <c r="L316" s="361">
        <v>300</v>
      </c>
      <c r="M316" s="361">
        <v>295</v>
      </c>
      <c r="N316" s="361">
        <v>219</v>
      </c>
      <c r="O316" s="361">
        <v>215</v>
      </c>
      <c r="P316" s="361">
        <v>112.19</v>
      </c>
      <c r="Q316" s="361">
        <v>139.53</v>
      </c>
      <c r="R316" s="361">
        <v>118.93</v>
      </c>
      <c r="S316" s="361">
        <v>116.02</v>
      </c>
      <c r="T316" s="361">
        <v>90.06</v>
      </c>
      <c r="U316" s="361">
        <v>118.37</v>
      </c>
      <c r="V316" s="361">
        <v>25.700000000000003</v>
      </c>
      <c r="W316" s="343">
        <v>59.83</v>
      </c>
      <c r="X316" s="343">
        <v>68.64</v>
      </c>
      <c r="Y316" s="343">
        <v>73.760000000000005</v>
      </c>
      <c r="Z316" s="343">
        <v>60.59</v>
      </c>
      <c r="AA316" s="343">
        <v>80.73</v>
      </c>
      <c r="AB316" s="343">
        <v>86.009999999999991</v>
      </c>
      <c r="AC316" s="343">
        <v>77.569999999999993</v>
      </c>
      <c r="AD316" s="343">
        <v>107.77</v>
      </c>
      <c r="AE316" s="343">
        <v>109.16</v>
      </c>
      <c r="AF316" s="343">
        <v>106.1</v>
      </c>
      <c r="AG316" s="343">
        <v>65.17</v>
      </c>
      <c r="AH316" s="343">
        <v>81.75</v>
      </c>
      <c r="AI316" s="343">
        <v>75.87</v>
      </c>
      <c r="AJ316" s="341">
        <f t="shared" si="204"/>
        <v>-7.1926605504587071</v>
      </c>
      <c r="AK316" s="342">
        <f t="shared" si="205"/>
        <v>0.28244582976102439</v>
      </c>
      <c r="AR316" s="176" t="s">
        <v>641</v>
      </c>
      <c r="AS316" s="181">
        <v>338</v>
      </c>
    </row>
    <row r="317" spans="1:45" ht="18" customHeight="1" thickBot="1">
      <c r="A317" s="340" t="s">
        <v>18</v>
      </c>
      <c r="B317" s="340" t="s">
        <v>47</v>
      </c>
      <c r="C317" s="361">
        <v>3.9788135593220322E-2</v>
      </c>
      <c r="D317" s="361">
        <v>5.0847457627118627E-2</v>
      </c>
      <c r="E317" s="361">
        <v>5.2966101694915238E-2</v>
      </c>
      <c r="F317" s="361">
        <v>5.5084745762711849E-2</v>
      </c>
      <c r="G317" s="361">
        <v>6.3559322033898288E-2</v>
      </c>
      <c r="H317" s="361">
        <v>6.9576271186440664E-2</v>
      </c>
      <c r="I317" s="361">
        <v>0.11483050847457625</v>
      </c>
      <c r="J317" s="361">
        <v>2.5932203389830506E-2</v>
      </c>
      <c r="K317" s="361">
        <v>1.6906779661016946E-2</v>
      </c>
      <c r="L317" s="361">
        <v>1.7499999999999995E-2</v>
      </c>
      <c r="M317" s="361">
        <v>0.2415254237288135</v>
      </c>
      <c r="N317" s="361">
        <v>0.22881355932203387</v>
      </c>
      <c r="O317" s="361">
        <v>0.21186440677966101</v>
      </c>
      <c r="P317" s="361">
        <v>0.25</v>
      </c>
      <c r="Q317" s="343">
        <v>0.28999999999999998</v>
      </c>
      <c r="R317" s="343">
        <v>0.23</v>
      </c>
      <c r="S317" s="343">
        <v>0.21</v>
      </c>
      <c r="T317" s="343">
        <v>0.02</v>
      </c>
      <c r="U317" s="343">
        <v>0.22999999999999998</v>
      </c>
      <c r="V317" s="343">
        <v>2.3499999999999996</v>
      </c>
      <c r="W317" s="343">
        <v>3.96</v>
      </c>
      <c r="X317" s="343">
        <v>4.5200000000000005</v>
      </c>
      <c r="Y317" s="343">
        <v>4.71</v>
      </c>
      <c r="Z317" s="343">
        <v>5.47</v>
      </c>
      <c r="AA317" s="343">
        <v>5.39</v>
      </c>
      <c r="AB317" s="343">
        <v>5.5</v>
      </c>
      <c r="AC317" s="343">
        <v>5.91</v>
      </c>
      <c r="AD317" s="343">
        <v>7</v>
      </c>
      <c r="AE317" s="361">
        <v>6.17</v>
      </c>
      <c r="AF317" s="361">
        <v>7.71</v>
      </c>
      <c r="AG317" s="361">
        <v>7.7</v>
      </c>
      <c r="AH317" s="361">
        <v>7.2799999999999994</v>
      </c>
      <c r="AI317" s="361">
        <v>7.8100000000000005</v>
      </c>
      <c r="AJ317" s="341">
        <f t="shared" si="204"/>
        <v>7.2802197802197988</v>
      </c>
      <c r="AK317" s="342">
        <f t="shared" si="205"/>
        <v>5.1872285765651283</v>
      </c>
      <c r="AR317" s="176" t="s">
        <v>642</v>
      </c>
      <c r="AS317" s="181">
        <v>339</v>
      </c>
    </row>
    <row r="318" spans="1:45" ht="18" customHeight="1" thickBot="1">
      <c r="A318" s="340" t="s">
        <v>19</v>
      </c>
      <c r="B318" s="340" t="s">
        <v>48</v>
      </c>
      <c r="C318" s="343">
        <v>700.5</v>
      </c>
      <c r="D318" s="343">
        <v>697.19999999999993</v>
      </c>
      <c r="E318" s="343">
        <v>723.2</v>
      </c>
      <c r="F318" s="343">
        <v>789</v>
      </c>
      <c r="G318" s="343">
        <v>701.69999999999993</v>
      </c>
      <c r="H318" s="343">
        <v>643.43999999999994</v>
      </c>
      <c r="I318" s="343">
        <v>725.1</v>
      </c>
      <c r="J318" s="343">
        <v>635.49</v>
      </c>
      <c r="K318" s="343">
        <v>650.67999999999995</v>
      </c>
      <c r="L318" s="343">
        <v>705.71</v>
      </c>
      <c r="M318" s="343">
        <v>759.3</v>
      </c>
      <c r="N318" s="343">
        <v>857.16000000000008</v>
      </c>
      <c r="O318" s="343">
        <v>695.07</v>
      </c>
      <c r="P318" s="343">
        <v>661.31000000000006</v>
      </c>
      <c r="Q318" s="343">
        <v>640.5</v>
      </c>
      <c r="R318" s="343">
        <v>633.88</v>
      </c>
      <c r="S318" s="343">
        <v>726</v>
      </c>
      <c r="T318" s="343">
        <v>876.6</v>
      </c>
      <c r="U318" s="343">
        <v>758.21</v>
      </c>
      <c r="V318" s="343">
        <v>751.93000000000006</v>
      </c>
      <c r="W318" s="343">
        <v>686.6400000000001</v>
      </c>
      <c r="X318" s="343">
        <v>729.56</v>
      </c>
      <c r="Y318" s="343">
        <v>705.18000000000006</v>
      </c>
      <c r="Z318" s="343">
        <v>682.93000000000006</v>
      </c>
      <c r="AA318" s="343">
        <v>689.89</v>
      </c>
      <c r="AB318" s="343">
        <v>672.18</v>
      </c>
      <c r="AC318" s="343">
        <v>691.24</v>
      </c>
      <c r="AD318" s="343">
        <v>673.78</v>
      </c>
      <c r="AE318" s="361">
        <v>692.22</v>
      </c>
      <c r="AF318" s="361">
        <v>739.97</v>
      </c>
      <c r="AG318" s="361">
        <v>886.26</v>
      </c>
      <c r="AH318" s="361">
        <v>891.12</v>
      </c>
      <c r="AI318" s="361">
        <v>869.06999999999994</v>
      </c>
      <c r="AJ318" s="341">
        <f t="shared" si="204"/>
        <v>-2.4744142203070418</v>
      </c>
      <c r="AK318" s="342">
        <f t="shared" si="205"/>
        <v>2.1116930919194754</v>
      </c>
      <c r="AR318" s="176" t="s">
        <v>643</v>
      </c>
      <c r="AS318" s="181">
        <v>340</v>
      </c>
    </row>
    <row r="319" spans="1:45" ht="18" customHeight="1" thickBot="1">
      <c r="A319" s="340" t="s">
        <v>20</v>
      </c>
      <c r="B319" s="340" t="s">
        <v>49</v>
      </c>
      <c r="C319" s="361">
        <v>276.26638167810091</v>
      </c>
      <c r="D319" s="361">
        <v>286.54218566773653</v>
      </c>
      <c r="E319" s="361">
        <v>300.47178715311253</v>
      </c>
      <c r="F319" s="361">
        <v>285.36657442348132</v>
      </c>
      <c r="G319" s="361">
        <v>328.5212244043521</v>
      </c>
      <c r="H319" s="361">
        <v>333.44419380341077</v>
      </c>
      <c r="I319" s="361">
        <v>358.67432180100138</v>
      </c>
      <c r="J319" s="361">
        <v>377.30506719873506</v>
      </c>
      <c r="K319" s="343">
        <v>365.88</v>
      </c>
      <c r="L319" s="343">
        <v>357</v>
      </c>
      <c r="M319" s="343">
        <v>406.53</v>
      </c>
      <c r="N319" s="343">
        <v>378.12</v>
      </c>
      <c r="O319" s="343">
        <v>376.65999999999997</v>
      </c>
      <c r="P319" s="343">
        <v>365.14</v>
      </c>
      <c r="Q319" s="343">
        <v>343.62</v>
      </c>
      <c r="R319" s="343">
        <v>345.62</v>
      </c>
      <c r="S319" s="343">
        <v>369</v>
      </c>
      <c r="T319" s="343">
        <v>345</v>
      </c>
      <c r="U319" s="343">
        <v>377</v>
      </c>
      <c r="V319" s="343">
        <v>362.5</v>
      </c>
      <c r="W319" s="343">
        <v>371</v>
      </c>
      <c r="X319" s="343">
        <v>386</v>
      </c>
      <c r="Y319" s="343">
        <v>390</v>
      </c>
      <c r="Z319" s="343">
        <v>394</v>
      </c>
      <c r="AA319" s="343">
        <v>370</v>
      </c>
      <c r="AB319" s="343">
        <v>361</v>
      </c>
      <c r="AC319" s="343">
        <v>344</v>
      </c>
      <c r="AD319" s="343">
        <v>364</v>
      </c>
      <c r="AE319" s="361">
        <v>347.84</v>
      </c>
      <c r="AF319" s="361">
        <v>377.6</v>
      </c>
      <c r="AG319" s="361">
        <v>346.3</v>
      </c>
      <c r="AH319" s="361">
        <v>356</v>
      </c>
      <c r="AI319" s="361">
        <v>390.14</v>
      </c>
      <c r="AJ319" s="341">
        <f t="shared" si="204"/>
        <v>9.5898876404494349</v>
      </c>
      <c r="AK319" s="342">
        <f t="shared" si="205"/>
        <v>3.5891638398899417E-3</v>
      </c>
      <c r="AR319" s="176" t="s">
        <v>644</v>
      </c>
      <c r="AS319" s="181">
        <v>341</v>
      </c>
    </row>
    <row r="320" spans="1:45" ht="18" customHeight="1" thickBot="1">
      <c r="A320" s="340" t="s">
        <v>21</v>
      </c>
      <c r="B320" s="340" t="s">
        <v>50</v>
      </c>
      <c r="C320" s="360">
        <v>1645.0273775100395</v>
      </c>
      <c r="D320" s="360">
        <v>1887.0001204819271</v>
      </c>
      <c r="E320" s="360">
        <v>1296.1364457831323</v>
      </c>
      <c r="F320" s="360">
        <v>1020.400064257028</v>
      </c>
      <c r="G320" s="361">
        <v>497.06366666666668</v>
      </c>
      <c r="H320" s="361">
        <v>389.83333333333337</v>
      </c>
      <c r="I320" s="361">
        <v>317.86666666666667</v>
      </c>
      <c r="J320" s="361">
        <v>202.72</v>
      </c>
      <c r="K320" s="361">
        <v>113.48133333333334</v>
      </c>
      <c r="L320" s="361">
        <v>127.87466666666667</v>
      </c>
      <c r="M320" s="361">
        <v>109.16333333333334</v>
      </c>
      <c r="N320" s="361">
        <v>113.48133333333334</v>
      </c>
      <c r="O320" s="361">
        <v>101.96666666666667</v>
      </c>
      <c r="P320" s="343">
        <v>108.37</v>
      </c>
      <c r="Q320" s="343">
        <v>122.29</v>
      </c>
      <c r="R320" s="343">
        <v>86.28</v>
      </c>
      <c r="S320" s="343">
        <v>100.49</v>
      </c>
      <c r="T320" s="343">
        <v>90.52</v>
      </c>
      <c r="U320" s="343">
        <v>111.25</v>
      </c>
      <c r="V320" s="343">
        <v>101.44</v>
      </c>
      <c r="W320" s="343">
        <v>73.67</v>
      </c>
      <c r="X320" s="361">
        <v>43.11</v>
      </c>
      <c r="Y320" s="361">
        <v>48.03</v>
      </c>
      <c r="Z320" s="361">
        <v>46.11</v>
      </c>
      <c r="AA320" s="361">
        <v>44.230000000000004</v>
      </c>
      <c r="AB320" s="361">
        <v>37.11</v>
      </c>
      <c r="AC320" s="361">
        <v>31.82</v>
      </c>
      <c r="AD320" s="361">
        <v>44.607999999999997</v>
      </c>
      <c r="AE320" s="361">
        <v>39.202800000000003</v>
      </c>
      <c r="AF320" s="361">
        <v>68.63000000000001</v>
      </c>
      <c r="AG320" s="361">
        <v>66.37</v>
      </c>
      <c r="AH320" s="361">
        <v>70.809999999999988</v>
      </c>
      <c r="AI320" s="361">
        <v>70.930000000000007</v>
      </c>
      <c r="AJ320" s="341">
        <f t="shared" si="204"/>
        <v>0.16946758932356865</v>
      </c>
      <c r="AK320" s="342">
        <f t="shared" si="205"/>
        <v>3.975672337051539</v>
      </c>
      <c r="AR320" s="176" t="s">
        <v>645</v>
      </c>
      <c r="AS320" s="181">
        <v>342</v>
      </c>
    </row>
    <row r="321" spans="1:58" ht="18" customHeight="1" thickBot="1">
      <c r="A321" s="340" t="s">
        <v>22</v>
      </c>
      <c r="B321" s="340" t="s">
        <v>51</v>
      </c>
      <c r="C321" s="343">
        <v>1454.32</v>
      </c>
      <c r="D321" s="343">
        <v>1510.6000000000001</v>
      </c>
      <c r="E321" s="343">
        <v>1372.33</v>
      </c>
      <c r="F321" s="343">
        <v>1302.0500000000002</v>
      </c>
      <c r="G321" s="343">
        <v>1337.51</v>
      </c>
      <c r="H321" s="343">
        <v>1287.94</v>
      </c>
      <c r="I321" s="343">
        <v>1304.3100000000002</v>
      </c>
      <c r="J321" s="343">
        <v>1357.23</v>
      </c>
      <c r="K321" s="343">
        <v>1271.0899999999999</v>
      </c>
      <c r="L321" s="343">
        <v>1260.8</v>
      </c>
      <c r="M321" s="343">
        <v>1344.32</v>
      </c>
      <c r="N321" s="343">
        <v>1249.6199999999999</v>
      </c>
      <c r="O321" s="343">
        <v>1288.22</v>
      </c>
      <c r="P321" s="343">
        <v>1237.8499999999999</v>
      </c>
      <c r="Q321" s="343">
        <v>1200.9199999999998</v>
      </c>
      <c r="R321" s="343">
        <v>1201.93</v>
      </c>
      <c r="S321" s="343">
        <v>1247.99</v>
      </c>
      <c r="T321" s="343">
        <v>1353.8899999999999</v>
      </c>
      <c r="U321" s="343">
        <v>1248.1600000000001</v>
      </c>
      <c r="V321" s="343">
        <v>2033.0899999999997</v>
      </c>
      <c r="W321" s="343">
        <v>2096.1799999999998</v>
      </c>
      <c r="X321" s="343">
        <v>1964.1</v>
      </c>
      <c r="Y321" s="343">
        <v>1720.6</v>
      </c>
      <c r="Z321" s="343">
        <v>1679.8</v>
      </c>
      <c r="AA321" s="343">
        <v>1730.4199999999998</v>
      </c>
      <c r="AB321" s="343">
        <v>1748.7</v>
      </c>
      <c r="AC321" s="343">
        <v>1638.76</v>
      </c>
      <c r="AD321" s="343">
        <v>1534.6000000000001</v>
      </c>
      <c r="AE321" s="343">
        <v>1478.5</v>
      </c>
      <c r="AF321" s="343">
        <v>1548.2299999999998</v>
      </c>
      <c r="AG321" s="343">
        <v>1378.7</v>
      </c>
      <c r="AH321" s="343">
        <v>1477.5300000000002</v>
      </c>
      <c r="AI321" s="343">
        <v>1360.8659163987138</v>
      </c>
      <c r="AJ321" s="341">
        <f t="shared" si="204"/>
        <v>-7.8958859448732932</v>
      </c>
      <c r="AK321" s="342">
        <f t="shared" si="205"/>
        <v>-2.3182251868807846</v>
      </c>
      <c r="AR321" s="176" t="s">
        <v>646</v>
      </c>
      <c r="AS321" s="181">
        <v>343</v>
      </c>
    </row>
    <row r="322" spans="1:58" ht="18" customHeight="1" thickBot="1">
      <c r="A322" s="340" t="s">
        <v>23</v>
      </c>
      <c r="B322" s="340" t="s">
        <v>52</v>
      </c>
      <c r="C322" s="360">
        <v>9208.7375030865369</v>
      </c>
      <c r="D322" s="360">
        <v>8224.1725494016464</v>
      </c>
      <c r="E322" s="360">
        <v>9597.4039093456504</v>
      </c>
      <c r="F322" s="360">
        <v>8875.8223298052781</v>
      </c>
      <c r="G322" s="360">
        <v>7777.3737676929195</v>
      </c>
      <c r="H322" s="360">
        <v>7560.2481723795991</v>
      </c>
      <c r="I322" s="360">
        <v>7909.1921012530856</v>
      </c>
      <c r="J322" s="360">
        <v>7129.8145432710999</v>
      </c>
      <c r="K322" s="360">
        <v>6609.2394960433958</v>
      </c>
      <c r="L322" s="360">
        <v>5850.16447368421</v>
      </c>
      <c r="M322" s="360">
        <v>5960.16447368421</v>
      </c>
      <c r="N322" s="360">
        <v>5838.8651315789475</v>
      </c>
      <c r="O322" s="360">
        <v>5965.4638157894742</v>
      </c>
      <c r="P322" s="360">
        <v>6973.6578947368425</v>
      </c>
      <c r="Q322" s="360">
        <v>6083.010078947369</v>
      </c>
      <c r="R322" s="360">
        <v>6137.1511578947375</v>
      </c>
      <c r="S322" s="360">
        <v>6648.8109999999997</v>
      </c>
      <c r="T322" s="360">
        <v>6636.2759999999998</v>
      </c>
      <c r="U322" s="360">
        <v>6180.76</v>
      </c>
      <c r="V322" s="360">
        <v>7497.058</v>
      </c>
      <c r="W322" s="360">
        <v>6507.3862393647196</v>
      </c>
      <c r="X322" s="360">
        <v>6355.5509132161087</v>
      </c>
      <c r="Y322" s="360">
        <v>5951.6399999999994</v>
      </c>
      <c r="Z322" s="360">
        <v>5818.05</v>
      </c>
      <c r="AA322" s="360">
        <v>5270.3099999999995</v>
      </c>
      <c r="AB322" s="343">
        <v>5745.66</v>
      </c>
      <c r="AC322" s="343">
        <v>5736.86</v>
      </c>
      <c r="AD322" s="343">
        <v>5700.3099999999995</v>
      </c>
      <c r="AE322" s="343">
        <v>5740.2499999999991</v>
      </c>
      <c r="AF322" s="343">
        <v>5763.07</v>
      </c>
      <c r="AG322" s="343">
        <v>5741.6</v>
      </c>
      <c r="AH322" s="343">
        <v>5898.79</v>
      </c>
      <c r="AI322" s="343">
        <v>6389.0876390658168</v>
      </c>
      <c r="AJ322" s="341">
        <f t="shared" si="204"/>
        <v>8.3118341060762759</v>
      </c>
      <c r="AK322" s="342">
        <f t="shared" si="205"/>
        <v>0.71176777971944105</v>
      </c>
      <c r="AR322" s="176" t="s">
        <v>647</v>
      </c>
      <c r="AS322" s="181">
        <v>344</v>
      </c>
    </row>
    <row r="323" spans="1:58" ht="18" customHeight="1" thickBot="1">
      <c r="A323" s="340" t="s">
        <v>24</v>
      </c>
      <c r="B323" s="340" t="s">
        <v>53</v>
      </c>
      <c r="C323" s="361">
        <v>1.9034035287746616</v>
      </c>
      <c r="D323" s="361">
        <v>1.9034035287746616</v>
      </c>
      <c r="E323" s="361">
        <v>1.9110886467419936</v>
      </c>
      <c r="F323" s="361">
        <v>1.6263963834084654</v>
      </c>
      <c r="G323" s="361">
        <v>2.523180785668286</v>
      </c>
      <c r="H323" s="361">
        <v>3.3854985071131654</v>
      </c>
      <c r="I323" s="361">
        <v>3.3911337158245995</v>
      </c>
      <c r="J323" s="361">
        <v>4.9843416076342129</v>
      </c>
      <c r="K323" s="361">
        <v>6.0448868625958658</v>
      </c>
      <c r="L323" s="361">
        <v>8.5219837831508691</v>
      </c>
      <c r="M323" s="343">
        <v>7.7299999999999995</v>
      </c>
      <c r="N323" s="343">
        <v>8.25</v>
      </c>
      <c r="O323" s="343">
        <v>8.370000000000001</v>
      </c>
      <c r="P323" s="343">
        <v>9.08</v>
      </c>
      <c r="Q323" s="343">
        <v>9.4600000000000009</v>
      </c>
      <c r="R323" s="343">
        <v>8.7999999999999989</v>
      </c>
      <c r="S323" s="343">
        <v>9.4700000000000006</v>
      </c>
      <c r="T323" s="343">
        <v>10.66</v>
      </c>
      <c r="U323" s="343">
        <v>10.15</v>
      </c>
      <c r="V323" s="361">
        <v>141.76999999999998</v>
      </c>
      <c r="W323" s="343">
        <v>148.99</v>
      </c>
      <c r="X323" s="343">
        <v>139.31</v>
      </c>
      <c r="Y323" s="343">
        <v>130.13999999999999</v>
      </c>
      <c r="Z323" s="343">
        <v>119.54</v>
      </c>
      <c r="AA323" s="343">
        <v>116.74</v>
      </c>
      <c r="AB323" s="343">
        <v>120.09</v>
      </c>
      <c r="AC323" s="343">
        <v>118.25999999999999</v>
      </c>
      <c r="AD323" s="343">
        <v>122.94</v>
      </c>
      <c r="AE323" s="343">
        <v>126.37</v>
      </c>
      <c r="AF323" s="361">
        <v>121.9</v>
      </c>
      <c r="AG323" s="361">
        <v>120.44000000000001</v>
      </c>
      <c r="AH323" s="361">
        <v>122.13999999999999</v>
      </c>
      <c r="AI323" s="361">
        <v>122.92</v>
      </c>
      <c r="AJ323" s="341">
        <f t="shared" si="204"/>
        <v>0.638611429507141</v>
      </c>
      <c r="AK323" s="342">
        <f t="shared" si="205"/>
        <v>-0.5691447675064909</v>
      </c>
      <c r="AR323" s="176" t="s">
        <v>648</v>
      </c>
      <c r="AS323" s="181">
        <v>345</v>
      </c>
    </row>
    <row r="324" spans="1:58" ht="18" customHeight="1" thickBot="1">
      <c r="A324" s="340" t="s">
        <v>25</v>
      </c>
      <c r="B324" s="340" t="s">
        <v>54</v>
      </c>
      <c r="C324" s="361">
        <v>60.155302467966827</v>
      </c>
      <c r="D324" s="361">
        <v>62.959285226587518</v>
      </c>
      <c r="E324" s="361">
        <v>64.160992123139238</v>
      </c>
      <c r="F324" s="361">
        <v>66.163836950725454</v>
      </c>
      <c r="G324" s="361">
        <v>57.270156752777822</v>
      </c>
      <c r="H324" s="361">
        <v>48.213767589423881</v>
      </c>
      <c r="I324" s="361">
        <v>56.722663679993921</v>
      </c>
      <c r="J324" s="361">
        <v>54.90540613453814</v>
      </c>
      <c r="K324" s="361">
        <v>56.528196797316433</v>
      </c>
      <c r="L324" s="361">
        <v>65.600128006910978</v>
      </c>
      <c r="M324" s="343">
        <v>64.72</v>
      </c>
      <c r="N324" s="343">
        <v>59.65</v>
      </c>
      <c r="O324" s="343">
        <v>82.18</v>
      </c>
      <c r="P324" s="343">
        <v>133.06</v>
      </c>
      <c r="Q324" s="343">
        <v>147.13</v>
      </c>
      <c r="R324" s="343">
        <v>141.47</v>
      </c>
      <c r="S324" s="343">
        <v>153.62</v>
      </c>
      <c r="T324" s="343">
        <v>142.85000000000002</v>
      </c>
      <c r="U324" s="343">
        <v>156.48000000000002</v>
      </c>
      <c r="V324" s="343">
        <v>147.72999999999999</v>
      </c>
      <c r="W324" s="343">
        <v>151.13</v>
      </c>
      <c r="X324" s="343">
        <v>141.87</v>
      </c>
      <c r="Y324" s="343">
        <v>140.72</v>
      </c>
      <c r="Z324" s="343">
        <v>139.51</v>
      </c>
      <c r="AA324" s="343">
        <v>143.25</v>
      </c>
      <c r="AB324" s="343">
        <v>141.87</v>
      </c>
      <c r="AC324" s="361">
        <v>135.38</v>
      </c>
      <c r="AD324" s="361">
        <v>142.36000000000001</v>
      </c>
      <c r="AE324" s="361">
        <v>131.09</v>
      </c>
      <c r="AF324" s="361">
        <v>134.37</v>
      </c>
      <c r="AG324" s="361">
        <v>137.96</v>
      </c>
      <c r="AH324" s="361">
        <v>129.03100000000001</v>
      </c>
      <c r="AI324" s="361">
        <v>115.21196202531647</v>
      </c>
      <c r="AJ324" s="341">
        <f t="shared" si="204"/>
        <v>-10.70985885150354</v>
      </c>
      <c r="AK324" s="342">
        <f t="shared" si="205"/>
        <v>-1.9801181676063706</v>
      </c>
      <c r="AR324" s="176" t="s">
        <v>649</v>
      </c>
      <c r="AS324" s="181">
        <v>346</v>
      </c>
    </row>
    <row r="325" spans="1:58" ht="18" customHeight="1" thickBot="1">
      <c r="A325" s="340" t="s">
        <v>26</v>
      </c>
      <c r="B325" s="340" t="s">
        <v>55</v>
      </c>
      <c r="C325" s="361">
        <v>51.092411260709909</v>
      </c>
      <c r="D325" s="361">
        <v>48.925948592411252</v>
      </c>
      <c r="E325" s="361">
        <v>54.612913096695223</v>
      </c>
      <c r="F325" s="361">
        <v>56.959914320685435</v>
      </c>
      <c r="G325" s="361">
        <v>64.903610771113833</v>
      </c>
      <c r="H325" s="343">
        <v>74.7</v>
      </c>
      <c r="I325" s="343">
        <v>70.570000000000007</v>
      </c>
      <c r="J325" s="343">
        <v>65.789999999999992</v>
      </c>
      <c r="K325" s="343">
        <v>57.63</v>
      </c>
      <c r="L325" s="343">
        <v>45.16</v>
      </c>
      <c r="M325" s="343">
        <v>34.549999999999997</v>
      </c>
      <c r="N325" s="343">
        <v>31.759999999999998</v>
      </c>
      <c r="O325" s="343">
        <v>30.279999999999998</v>
      </c>
      <c r="P325" s="343">
        <v>29.34</v>
      </c>
      <c r="Q325" s="343">
        <v>31.98</v>
      </c>
      <c r="R325" s="343">
        <v>34.42</v>
      </c>
      <c r="S325" s="343">
        <v>34.72</v>
      </c>
      <c r="T325" s="343">
        <v>38.81</v>
      </c>
      <c r="U325" s="343">
        <v>41.89</v>
      </c>
      <c r="V325" s="361">
        <v>41.37</v>
      </c>
      <c r="W325" s="361">
        <v>41.41</v>
      </c>
      <c r="X325" s="361">
        <v>48.77</v>
      </c>
      <c r="Y325" s="361">
        <v>48.51</v>
      </c>
      <c r="Z325" s="361">
        <v>50.65</v>
      </c>
      <c r="AA325" s="361">
        <v>55.24</v>
      </c>
      <c r="AB325" s="343">
        <v>63.19</v>
      </c>
      <c r="AC325" s="343">
        <v>66.679999999999993</v>
      </c>
      <c r="AD325" s="343">
        <v>66.759999999999991</v>
      </c>
      <c r="AE325" s="343">
        <v>74.31</v>
      </c>
      <c r="AF325" s="343">
        <v>72.52</v>
      </c>
      <c r="AG325" s="343">
        <v>71.23</v>
      </c>
      <c r="AH325" s="343">
        <v>65.47</v>
      </c>
      <c r="AI325" s="343">
        <v>65.22</v>
      </c>
      <c r="AJ325" s="341">
        <f t="shared" si="204"/>
        <v>-0.38185428440506985</v>
      </c>
      <c r="AK325" s="342">
        <f t="shared" si="205"/>
        <v>3.0042043984007893</v>
      </c>
      <c r="AR325" s="176" t="s">
        <v>650</v>
      </c>
      <c r="AS325" s="181">
        <v>347</v>
      </c>
    </row>
    <row r="326" spans="1:58" ht="18" customHeight="1" thickBot="1">
      <c r="A326" s="340" t="s">
        <v>27</v>
      </c>
      <c r="B326" s="340" t="s">
        <v>56</v>
      </c>
      <c r="C326" s="343">
        <v>273.87709614487471</v>
      </c>
      <c r="D326" s="343">
        <v>230.57555526103741</v>
      </c>
      <c r="E326" s="343">
        <v>287.26995414351757</v>
      </c>
      <c r="F326" s="343">
        <v>222.4706411955554</v>
      </c>
      <c r="G326" s="343">
        <v>219.84866899571654</v>
      </c>
      <c r="H326" s="343">
        <v>188.63</v>
      </c>
      <c r="I326" s="343">
        <v>201.29</v>
      </c>
      <c r="J326" s="343">
        <v>190.62</v>
      </c>
      <c r="K326" s="343">
        <v>183.71</v>
      </c>
      <c r="L326" s="343">
        <v>191.02</v>
      </c>
      <c r="M326" s="343">
        <v>202.54</v>
      </c>
      <c r="N326" s="343">
        <v>197.83</v>
      </c>
      <c r="O326" s="343">
        <v>197.17000000000002</v>
      </c>
      <c r="P326" s="343">
        <v>192.37</v>
      </c>
      <c r="Q326" s="343">
        <v>193.48</v>
      </c>
      <c r="R326" s="343">
        <v>206.23</v>
      </c>
      <c r="S326" s="343">
        <v>213.5</v>
      </c>
      <c r="T326" s="343">
        <v>231.53</v>
      </c>
      <c r="U326" s="343">
        <v>235.6</v>
      </c>
      <c r="V326" s="361">
        <v>273.71999999999997</v>
      </c>
      <c r="W326" s="361">
        <v>274.75</v>
      </c>
      <c r="X326" s="361">
        <v>283.13</v>
      </c>
      <c r="Y326" s="361">
        <v>281.97999999999996</v>
      </c>
      <c r="Z326" s="361">
        <v>273.83999999999997</v>
      </c>
      <c r="AA326" s="343">
        <v>278.25</v>
      </c>
      <c r="AB326" s="343">
        <v>276.93</v>
      </c>
      <c r="AC326" s="343">
        <v>271.73</v>
      </c>
      <c r="AD326" s="343">
        <v>281.78000000000003</v>
      </c>
      <c r="AE326" s="343">
        <v>298.77</v>
      </c>
      <c r="AF326" s="361">
        <v>272.01</v>
      </c>
      <c r="AG326" s="361">
        <v>258.94</v>
      </c>
      <c r="AH326" s="361">
        <v>245.87999999999997</v>
      </c>
      <c r="AI326" s="361">
        <v>246</v>
      </c>
      <c r="AJ326" s="341">
        <f t="shared" si="204"/>
        <v>4.8804294777959889E-2</v>
      </c>
      <c r="AK326" s="342">
        <f t="shared" si="205"/>
        <v>-1.3557715990922925</v>
      </c>
      <c r="AR326" s="176" t="s">
        <v>651</v>
      </c>
      <c r="AS326" s="181">
        <v>348</v>
      </c>
    </row>
    <row r="327" spans="1:58" s="1" customFormat="1" ht="18" customHeight="1">
      <c r="A327" s="79" t="s">
        <v>990</v>
      </c>
      <c r="B327" s="14"/>
      <c r="C327" s="14"/>
      <c r="D327" s="14"/>
      <c r="E327" s="14"/>
      <c r="F327" s="14"/>
      <c r="G327" s="14"/>
      <c r="H327" s="14"/>
      <c r="I327" s="14"/>
      <c r="J327" s="14"/>
      <c r="K327" s="14"/>
      <c r="L327" s="14"/>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6"/>
      <c r="AK327" s="27"/>
      <c r="AR327" s="191"/>
      <c r="AS327" s="192"/>
      <c r="AT327" s="193"/>
      <c r="AU327" s="193"/>
      <c r="AV327" s="93"/>
      <c r="AW327" s="93"/>
      <c r="AX327" s="93"/>
      <c r="AY327" s="93"/>
      <c r="AZ327" s="93"/>
      <c r="BA327" s="93"/>
    </row>
    <row r="328" spans="1:58" ht="18" customHeight="1">
      <c r="A328" s="23"/>
    </row>
    <row r="329" spans="1:58" ht="18" customHeight="1">
      <c r="A329" s="24" t="s">
        <v>72</v>
      </c>
      <c r="X329" s="28"/>
    </row>
    <row r="330" spans="1:58" ht="18" customHeight="1">
      <c r="A330" s="210"/>
      <c r="B330" s="211"/>
      <c r="C330" s="786"/>
      <c r="D330" s="787"/>
      <c r="E330" s="787"/>
      <c r="F330" s="787"/>
      <c r="G330" s="787"/>
      <c r="H330" s="787"/>
      <c r="I330" s="787"/>
      <c r="J330" s="787"/>
      <c r="K330" s="787"/>
      <c r="L330" s="787"/>
      <c r="M330" s="787"/>
      <c r="N330" s="787"/>
      <c r="O330" s="787"/>
      <c r="P330" s="787"/>
      <c r="Q330" s="787"/>
      <c r="R330" s="787"/>
      <c r="S330" s="787"/>
      <c r="T330" s="787"/>
      <c r="U330" s="787"/>
      <c r="V330" s="787"/>
      <c r="W330" s="787"/>
      <c r="X330" s="787"/>
      <c r="Y330" s="787"/>
      <c r="Z330" s="787"/>
      <c r="AA330" s="787"/>
      <c r="AB330" s="787"/>
      <c r="AC330" s="787"/>
      <c r="AD330" s="787"/>
      <c r="AE330" s="787"/>
      <c r="AF330" s="787"/>
      <c r="AG330" s="787"/>
      <c r="AH330" s="787"/>
      <c r="AI330" s="788"/>
      <c r="AJ330" s="518" t="s">
        <v>58</v>
      </c>
      <c r="AK330" s="245" t="s">
        <v>57</v>
      </c>
      <c r="AL330" s="10"/>
    </row>
    <row r="331" spans="1:58" ht="18" customHeight="1" thickBot="1">
      <c r="A331" s="210"/>
      <c r="B331" s="211"/>
      <c r="C331" s="576">
        <v>1990</v>
      </c>
      <c r="D331" s="576">
        <v>1991</v>
      </c>
      <c r="E331" s="576">
        <v>1992</v>
      </c>
      <c r="F331" s="576">
        <v>1993</v>
      </c>
      <c r="G331" s="576">
        <v>1994</v>
      </c>
      <c r="H331" s="576">
        <v>1995</v>
      </c>
      <c r="I331" s="576">
        <v>1996</v>
      </c>
      <c r="J331" s="576">
        <v>1997</v>
      </c>
      <c r="K331" s="576">
        <v>1998</v>
      </c>
      <c r="L331" s="576">
        <v>1999</v>
      </c>
      <c r="M331" s="576">
        <v>2000</v>
      </c>
      <c r="N331" s="576">
        <v>2001</v>
      </c>
      <c r="O331" s="576">
        <v>2002</v>
      </c>
      <c r="P331" s="576">
        <v>2003</v>
      </c>
      <c r="Q331" s="576">
        <v>2004</v>
      </c>
      <c r="R331" s="576">
        <v>2005</v>
      </c>
      <c r="S331" s="576">
        <v>2006</v>
      </c>
      <c r="T331" s="576">
        <v>2007</v>
      </c>
      <c r="U331" s="576">
        <v>2008</v>
      </c>
      <c r="V331" s="576">
        <v>2009</v>
      </c>
      <c r="W331" s="576">
        <v>2010</v>
      </c>
      <c r="X331" s="576">
        <v>2011</v>
      </c>
      <c r="Y331" s="576">
        <v>2012</v>
      </c>
      <c r="Z331" s="576">
        <v>2013</v>
      </c>
      <c r="AA331" s="576">
        <v>2014</v>
      </c>
      <c r="AB331" s="576">
        <v>2015</v>
      </c>
      <c r="AC331" s="576">
        <v>2016</v>
      </c>
      <c r="AD331" s="576">
        <v>2017</v>
      </c>
      <c r="AE331" s="576">
        <v>2018</v>
      </c>
      <c r="AF331" s="576">
        <v>2019</v>
      </c>
      <c r="AG331" s="576">
        <v>2020</v>
      </c>
      <c r="AH331" s="576">
        <v>2021</v>
      </c>
      <c r="AI331" s="576">
        <v>2022</v>
      </c>
      <c r="AJ331" s="207" t="str">
        <f>AJ$4</f>
        <v>2022/2021</v>
      </c>
      <c r="AK331" s="246" t="str">
        <f>AK$4</f>
        <v>2012-2022</v>
      </c>
      <c r="AL331" s="10"/>
      <c r="AO331" s="9"/>
      <c r="AP331" s="9"/>
      <c r="AQ331" s="9"/>
      <c r="AR331" s="183"/>
      <c r="AS331" s="184"/>
      <c r="AT331" s="185"/>
      <c r="AU331" s="185"/>
    </row>
    <row r="332" spans="1:58" ht="18" customHeight="1" thickBot="1">
      <c r="A332" s="318" t="s">
        <v>373</v>
      </c>
      <c r="B332" s="318"/>
      <c r="C332" s="319">
        <f>IF(COUNT(C333:C359)=27,SUM(C333:C359),"N.A.")</f>
        <v>1082.952729347172</v>
      </c>
      <c r="D332" s="319">
        <f t="shared" ref="D332:AG332" si="206">IF(COUNT(D333:D359)=27,SUM(D333:D359),"N.A.")</f>
        <v>1055.2847795076959</v>
      </c>
      <c r="E332" s="319">
        <f t="shared" si="206"/>
        <v>1023.707342855073</v>
      </c>
      <c r="F332" s="319">
        <f t="shared" si="206"/>
        <v>972.93412033507684</v>
      </c>
      <c r="G332" s="319">
        <f t="shared" si="206"/>
        <v>934.7189135902662</v>
      </c>
      <c r="H332" s="319">
        <f t="shared" si="206"/>
        <v>910.37700348319879</v>
      </c>
      <c r="I332" s="319">
        <f t="shared" si="206"/>
        <v>912.42894651387292</v>
      </c>
      <c r="J332" s="319">
        <f t="shared" si="206"/>
        <v>884.69329647693212</v>
      </c>
      <c r="K332" s="319">
        <f t="shared" si="206"/>
        <v>883.72625294196553</v>
      </c>
      <c r="L332" s="319">
        <f t="shared" si="206"/>
        <v>876.13620716565413</v>
      </c>
      <c r="M332" s="319">
        <f t="shared" si="206"/>
        <v>869.59905600682998</v>
      </c>
      <c r="N332" s="319">
        <f t="shared" si="206"/>
        <v>860.7412604357371</v>
      </c>
      <c r="O332" s="319">
        <f t="shared" si="206"/>
        <v>835.71909615993957</v>
      </c>
      <c r="P332" s="319">
        <f t="shared" si="206"/>
        <v>833.09169857225083</v>
      </c>
      <c r="Q332" s="319">
        <f t="shared" si="206"/>
        <v>831.73948130841097</v>
      </c>
      <c r="R332" s="319">
        <f t="shared" si="206"/>
        <v>817.70299999999986</v>
      </c>
      <c r="S332" s="319">
        <f t="shared" si="206"/>
        <v>798.21806645569632</v>
      </c>
      <c r="T332" s="319">
        <f t="shared" si="206"/>
        <v>779.50890506329085</v>
      </c>
      <c r="U332" s="319">
        <f t="shared" si="206"/>
        <v>701.97699999999998</v>
      </c>
      <c r="V332" s="319">
        <f t="shared" si="206"/>
        <v>658.6791099999997</v>
      </c>
      <c r="W332" s="319">
        <f t="shared" si="206"/>
        <v>633.20385657310533</v>
      </c>
      <c r="X332" s="319">
        <f t="shared" si="206"/>
        <v>628.83168965517268</v>
      </c>
      <c r="Y332" s="319">
        <f t="shared" si="206"/>
        <v>603.81861273209552</v>
      </c>
      <c r="Z332" s="319">
        <f t="shared" si="206"/>
        <v>574.24753315649889</v>
      </c>
      <c r="AA332" s="319">
        <f t="shared" si="206"/>
        <v>562.34942970822271</v>
      </c>
      <c r="AB332" s="319">
        <f t="shared" si="206"/>
        <v>569.68011936339519</v>
      </c>
      <c r="AC332" s="319">
        <f t="shared" si="206"/>
        <v>571.20822281167113</v>
      </c>
      <c r="AD332" s="319">
        <f t="shared" si="206"/>
        <v>571.01842970822293</v>
      </c>
      <c r="AE332" s="319">
        <f t="shared" si="206"/>
        <v>581.40484789456218</v>
      </c>
      <c r="AF332" s="319">
        <f t="shared" si="206"/>
        <v>587.59343459880631</v>
      </c>
      <c r="AG332" s="319">
        <f t="shared" si="206"/>
        <v>570.27258115053041</v>
      </c>
      <c r="AH332" s="319">
        <f t="shared" ref="AH332:AI332" si="207">IF(COUNT(AH333:AH359)=27,SUM(AH333:AH359),"N.A.")</f>
        <v>578.75505039787811</v>
      </c>
      <c r="AI332" s="319">
        <f t="shared" si="207"/>
        <v>578.08406421234724</v>
      </c>
      <c r="AJ332" s="328">
        <f>IFERROR((AI332/AH332-1)*100,":")</f>
        <v>-0.11593612618491234</v>
      </c>
      <c r="AK332" s="542">
        <f>IFERROR(100*((POWER(AI332/Y332,1/(2020-2010)))-1),":")</f>
        <v>-0.43459832511798524</v>
      </c>
      <c r="AL332" s="10"/>
      <c r="AO332" s="28"/>
      <c r="AP332" s="28"/>
      <c r="AQ332" s="28"/>
      <c r="AR332" s="194" t="s">
        <v>891</v>
      </c>
      <c r="AS332" s="181" t="e">
        <v>#N/A</v>
      </c>
      <c r="AT332" s="186"/>
      <c r="AU332" s="186"/>
      <c r="AV332" s="174"/>
      <c r="AW332" s="174"/>
      <c r="AX332" s="174"/>
      <c r="AY332" s="174"/>
      <c r="AZ332" s="174"/>
      <c r="BA332" s="174"/>
      <c r="BB332" s="28"/>
      <c r="BC332" s="28"/>
      <c r="BD332" s="28"/>
      <c r="BE332" s="28"/>
      <c r="BF332" s="28"/>
    </row>
    <row r="333" spans="1:58" ht="18" customHeight="1" thickBot="1">
      <c r="A333" s="340" t="s">
        <v>3</v>
      </c>
      <c r="B333" s="340" t="s">
        <v>30</v>
      </c>
      <c r="C333" s="343">
        <v>10.09</v>
      </c>
      <c r="D333" s="343">
        <v>6.86</v>
      </c>
      <c r="E333" s="343">
        <v>6.36</v>
      </c>
      <c r="F333" s="343">
        <v>4.75</v>
      </c>
      <c r="G333" s="343">
        <v>4.13</v>
      </c>
      <c r="H333" s="343">
        <v>4.57</v>
      </c>
      <c r="I333" s="343">
        <v>4.82</v>
      </c>
      <c r="J333" s="343">
        <v>4.33</v>
      </c>
      <c r="K333" s="343">
        <v>3.96</v>
      </c>
      <c r="L333" s="343">
        <v>4.5599999999999996</v>
      </c>
      <c r="M333" s="343">
        <v>4.6099999999999994</v>
      </c>
      <c r="N333" s="343">
        <v>3.96</v>
      </c>
      <c r="O333" s="343">
        <v>3.2800000000000002</v>
      </c>
      <c r="P333" s="343">
        <v>3.54</v>
      </c>
      <c r="Q333" s="343">
        <v>3.3299999999999996</v>
      </c>
      <c r="R333" s="343">
        <v>3.3499999999999996</v>
      </c>
      <c r="S333" s="343">
        <v>1.41</v>
      </c>
      <c r="T333" s="343">
        <v>1.36</v>
      </c>
      <c r="U333" s="343">
        <v>1.25</v>
      </c>
      <c r="V333" s="343">
        <v>1.1100000000000001</v>
      </c>
      <c r="W333" s="343">
        <v>3.4299999999999997</v>
      </c>
      <c r="X333" s="343">
        <v>2.7499999999999996</v>
      </c>
      <c r="Y333" s="343">
        <v>2.5199999999999996</v>
      </c>
      <c r="Z333" s="343">
        <v>2.76</v>
      </c>
      <c r="AA333" s="343">
        <v>2.9299999999999997</v>
      </c>
      <c r="AB333" s="343">
        <v>2.75</v>
      </c>
      <c r="AC333" s="343">
        <v>3.11</v>
      </c>
      <c r="AD333" s="343">
        <v>3.3</v>
      </c>
      <c r="AE333" s="343">
        <v>3.1300000000000003</v>
      </c>
      <c r="AF333" s="343">
        <v>3.07</v>
      </c>
      <c r="AG333" s="343">
        <v>2.9699999999999998</v>
      </c>
      <c r="AH333" s="343">
        <v>3.13</v>
      </c>
      <c r="AI333" s="343">
        <v>2.59</v>
      </c>
      <c r="AJ333" s="341">
        <f t="shared" ref="AJ333:AJ359" si="208">IFERROR((AI333/AH333-1)*100,":")</f>
        <v>-17.252396166134186</v>
      </c>
      <c r="AK333" s="715">
        <f t="shared" ref="AK333:AK359" si="209">IFERROR(100*((POWER(AI333/Y333,1/(2020-2010)))-1),":")</f>
        <v>0.27436543681793601</v>
      </c>
      <c r="AL333" s="10"/>
      <c r="AR333" s="177" t="s">
        <v>652</v>
      </c>
      <c r="AS333" s="181">
        <v>356</v>
      </c>
    </row>
    <row r="334" spans="1:58" ht="18" customHeight="1" thickBot="1">
      <c r="A334" s="340" t="s">
        <v>4</v>
      </c>
      <c r="B334" s="340" t="s">
        <v>31</v>
      </c>
      <c r="C334" s="361">
        <v>79.353381443299</v>
      </c>
      <c r="D334" s="361">
        <v>68.1992199312715</v>
      </c>
      <c r="E334" s="361">
        <v>50.147274914089358</v>
      </c>
      <c r="F334" s="361">
        <v>41.207560137457051</v>
      </c>
      <c r="G334" s="361">
        <v>39.228532646048116</v>
      </c>
      <c r="H334" s="361">
        <v>37.551202749140899</v>
      </c>
      <c r="I334" s="361">
        <v>35.893419243986251</v>
      </c>
      <c r="J334" s="361">
        <v>33.203436426116831</v>
      </c>
      <c r="K334" s="361">
        <v>33.991408934707898</v>
      </c>
      <c r="L334" s="361">
        <v>32.205154639175255</v>
      </c>
      <c r="M334" s="361">
        <v>23.950721649484535</v>
      </c>
      <c r="N334" s="361">
        <v>22.509</v>
      </c>
      <c r="O334" s="361">
        <v>19.637999999999998</v>
      </c>
      <c r="P334" s="361">
        <v>19.37</v>
      </c>
      <c r="Q334" s="361">
        <v>20.468</v>
      </c>
      <c r="R334" s="361">
        <v>24.429000000000002</v>
      </c>
      <c r="S334" s="361">
        <v>23.518000000000001</v>
      </c>
      <c r="T334" s="361">
        <v>21.280999999999999</v>
      </c>
      <c r="U334" s="361">
        <v>20.544</v>
      </c>
      <c r="V334" s="361">
        <v>13.23</v>
      </c>
      <c r="W334" s="361">
        <v>14.803856573105575</v>
      </c>
      <c r="X334" s="361">
        <v>11.500999999999999</v>
      </c>
      <c r="Y334" s="361">
        <v>9.1859999999999999</v>
      </c>
      <c r="Z334" s="361">
        <v>11.16</v>
      </c>
      <c r="AA334" s="361">
        <v>11.149999999999999</v>
      </c>
      <c r="AB334" s="361">
        <v>11.874999999999998</v>
      </c>
      <c r="AC334" s="361">
        <v>10.775</v>
      </c>
      <c r="AD334" s="361">
        <v>8.4390000000000001</v>
      </c>
      <c r="AE334" s="361">
        <v>9.66</v>
      </c>
      <c r="AF334" s="361">
        <v>10.9</v>
      </c>
      <c r="AG334" s="361">
        <v>8.7110000000000003</v>
      </c>
      <c r="AH334" s="361">
        <v>10.953999999999999</v>
      </c>
      <c r="AI334" s="361">
        <v>8.7299580315605141</v>
      </c>
      <c r="AJ334" s="341">
        <f t="shared" si="208"/>
        <v>-20.303468764282318</v>
      </c>
      <c r="AK334" s="715">
        <f t="shared" si="209"/>
        <v>-0.50790600772349093</v>
      </c>
      <c r="AL334" s="10"/>
      <c r="AR334" s="177" t="s">
        <v>653</v>
      </c>
      <c r="AS334" s="181">
        <v>357</v>
      </c>
    </row>
    <row r="335" spans="1:58" ht="18" customHeight="1" thickBot="1">
      <c r="A335" s="340" t="s">
        <v>340</v>
      </c>
      <c r="B335" s="340" t="s">
        <v>32</v>
      </c>
      <c r="C335" s="361">
        <v>5.3178999999999998</v>
      </c>
      <c r="D335" s="361">
        <v>5.3178999999999998</v>
      </c>
      <c r="E335" s="361">
        <v>5.3178999999999998</v>
      </c>
      <c r="F335" s="361">
        <v>5.3178999999999998</v>
      </c>
      <c r="G335" s="361">
        <v>4.2904</v>
      </c>
      <c r="H335" s="361">
        <v>4.0606999999999998</v>
      </c>
      <c r="I335" s="361">
        <v>3.6496999999999997</v>
      </c>
      <c r="J335" s="361">
        <v>3.5486</v>
      </c>
      <c r="K335" s="361">
        <v>3.33</v>
      </c>
      <c r="L335" s="361">
        <v>3.5312999999999999</v>
      </c>
      <c r="M335" s="361">
        <v>1.1300000000000001</v>
      </c>
      <c r="N335" s="361">
        <v>1.1379999999999999</v>
      </c>
      <c r="O335" s="361">
        <v>1.1119999999999999</v>
      </c>
      <c r="P335" s="361">
        <v>1.3180000000000001</v>
      </c>
      <c r="Q335" s="361">
        <v>0.876</v>
      </c>
      <c r="R335" s="361">
        <v>1.4490000000000001</v>
      </c>
      <c r="S335" s="361">
        <v>1.6280000000000001</v>
      </c>
      <c r="T335" s="361">
        <v>1.6420000000000001</v>
      </c>
      <c r="U335" s="361">
        <v>1.8690000000000002</v>
      </c>
      <c r="V335" s="361">
        <v>2.02</v>
      </c>
      <c r="W335" s="343">
        <v>2.23</v>
      </c>
      <c r="X335" s="343">
        <v>2.37</v>
      </c>
      <c r="Y335" s="343">
        <v>3.01</v>
      </c>
      <c r="Z335" s="343">
        <v>3.31</v>
      </c>
      <c r="AA335" s="343">
        <v>3.5</v>
      </c>
      <c r="AB335" s="343">
        <v>3.54</v>
      </c>
      <c r="AC335" s="343">
        <v>3.87</v>
      </c>
      <c r="AD335" s="343">
        <v>3.9699999999999998</v>
      </c>
      <c r="AE335" s="343">
        <v>4.01</v>
      </c>
      <c r="AF335" s="343">
        <v>4.0199999999999996</v>
      </c>
      <c r="AG335" s="343">
        <v>3.67</v>
      </c>
      <c r="AH335" s="343">
        <v>3.4299999999999997</v>
      </c>
      <c r="AI335" s="343">
        <v>3.4399999999999995</v>
      </c>
      <c r="AJ335" s="341">
        <f t="shared" si="208"/>
        <v>0.29154518950436081</v>
      </c>
      <c r="AK335" s="342">
        <f t="shared" si="209"/>
        <v>1.3442690579665628</v>
      </c>
      <c r="AR335" s="177" t="s">
        <v>654</v>
      </c>
      <c r="AS335" s="181">
        <v>358</v>
      </c>
    </row>
    <row r="336" spans="1:58" ht="18" customHeight="1" thickBot="1">
      <c r="A336" s="340" t="s">
        <v>5</v>
      </c>
      <c r="B336" s="340" t="s">
        <v>33</v>
      </c>
      <c r="C336" s="343">
        <v>1.6</v>
      </c>
      <c r="D336" s="343">
        <v>1.8</v>
      </c>
      <c r="E336" s="343">
        <v>2</v>
      </c>
      <c r="F336" s="343">
        <v>2</v>
      </c>
      <c r="G336" s="343">
        <v>1.9</v>
      </c>
      <c r="H336" s="343">
        <v>1.5</v>
      </c>
      <c r="I336" s="343">
        <v>1.63</v>
      </c>
      <c r="J336" s="343">
        <v>1.5</v>
      </c>
      <c r="K336" s="343">
        <v>1.49</v>
      </c>
      <c r="L336" s="343">
        <v>1.4</v>
      </c>
      <c r="M336" s="343">
        <v>1.45</v>
      </c>
      <c r="N336" s="343">
        <v>1.6</v>
      </c>
      <c r="O336" s="343">
        <v>1.49</v>
      </c>
      <c r="P336" s="343">
        <v>1.5</v>
      </c>
      <c r="Q336" s="343">
        <v>1.69</v>
      </c>
      <c r="R336" s="343">
        <v>1.69</v>
      </c>
      <c r="S336" s="343">
        <v>1.74</v>
      </c>
      <c r="T336" s="343">
        <v>1.78</v>
      </c>
      <c r="U336" s="343">
        <v>1.6</v>
      </c>
      <c r="V336" s="343">
        <v>1.8</v>
      </c>
      <c r="W336" s="343">
        <v>1.7</v>
      </c>
      <c r="X336" s="343">
        <v>1.5</v>
      </c>
      <c r="Y336" s="343">
        <v>1.7</v>
      </c>
      <c r="Z336" s="343">
        <v>1.6</v>
      </c>
      <c r="AA336" s="343">
        <v>1.7</v>
      </c>
      <c r="AB336" s="343">
        <v>1.8</v>
      </c>
      <c r="AC336" s="343">
        <v>1.6</v>
      </c>
      <c r="AD336" s="343">
        <v>1.6</v>
      </c>
      <c r="AE336" s="343">
        <v>1.6</v>
      </c>
      <c r="AF336" s="343">
        <v>1.6</v>
      </c>
      <c r="AG336" s="343">
        <v>1.3</v>
      </c>
      <c r="AH336" s="343">
        <v>1.3</v>
      </c>
      <c r="AI336" s="343">
        <v>1.22</v>
      </c>
      <c r="AJ336" s="341">
        <f t="shared" si="208"/>
        <v>-6.1538461538461542</v>
      </c>
      <c r="AK336" s="342">
        <f t="shared" si="209"/>
        <v>-3.2633394689226658</v>
      </c>
      <c r="AR336" s="177" t="s">
        <v>655</v>
      </c>
      <c r="AS336" s="181">
        <v>359</v>
      </c>
    </row>
    <row r="337" spans="1:45" ht="18" customHeight="1" thickBot="1">
      <c r="A337" s="340" t="s">
        <v>28</v>
      </c>
      <c r="B337" s="340" t="s">
        <v>34</v>
      </c>
      <c r="C337" s="361">
        <v>50.259008435845303</v>
      </c>
      <c r="D337" s="343">
        <v>49.86</v>
      </c>
      <c r="E337" s="343">
        <v>43.88</v>
      </c>
      <c r="F337" s="343">
        <v>40.840000000000003</v>
      </c>
      <c r="G337" s="343">
        <v>40.01</v>
      </c>
      <c r="H337" s="343">
        <v>41.72</v>
      </c>
      <c r="I337" s="343">
        <v>42.96</v>
      </c>
      <c r="J337" s="343">
        <v>43.17</v>
      </c>
      <c r="K337" s="343">
        <v>44.39</v>
      </c>
      <c r="L337" s="343">
        <v>44.17</v>
      </c>
      <c r="M337" s="343">
        <v>44.57</v>
      </c>
      <c r="N337" s="343">
        <v>46.879999999999995</v>
      </c>
      <c r="O337" s="343">
        <v>44.11</v>
      </c>
      <c r="P337" s="343">
        <v>46.04</v>
      </c>
      <c r="Q337" s="343">
        <v>48.8</v>
      </c>
      <c r="R337" s="343">
        <v>49.580000000000005</v>
      </c>
      <c r="S337" s="343">
        <v>43.85</v>
      </c>
      <c r="T337" s="343">
        <v>44.37</v>
      </c>
      <c r="U337" s="343">
        <v>39.019999999999996</v>
      </c>
      <c r="V337" s="343">
        <v>38.74</v>
      </c>
      <c r="W337" s="343">
        <v>38.32</v>
      </c>
      <c r="X337" s="343">
        <v>40.940689655172406</v>
      </c>
      <c r="Y337" s="343">
        <v>38.470689655172414</v>
      </c>
      <c r="Z337" s="343">
        <v>33.41637931034483</v>
      </c>
      <c r="AA337" s="343">
        <v>30.398275862068967</v>
      </c>
      <c r="AB337" s="343">
        <v>31.343965517241379</v>
      </c>
      <c r="AC337" s="343">
        <v>32.362068965517238</v>
      </c>
      <c r="AD337" s="343">
        <v>32.398275862068964</v>
      </c>
      <c r="AE337" s="343">
        <v>34.380172413793105</v>
      </c>
      <c r="AF337" s="343">
        <v>35.41637931034483</v>
      </c>
      <c r="AG337" s="343">
        <v>40.398275862068964</v>
      </c>
      <c r="AH337" s="343">
        <v>33.812896551724137</v>
      </c>
      <c r="AI337" s="343">
        <v>32.424110706463608</v>
      </c>
      <c r="AJ337" s="341">
        <f t="shared" si="208"/>
        <v>-4.1072667144504527</v>
      </c>
      <c r="AK337" s="342">
        <f t="shared" si="209"/>
        <v>-1.6954068417780799</v>
      </c>
      <c r="AR337" s="177" t="s">
        <v>656</v>
      </c>
      <c r="AS337" s="181">
        <v>360</v>
      </c>
    </row>
    <row r="338" spans="1:45" ht="18" customHeight="1" thickBot="1">
      <c r="A338" s="340" t="s">
        <v>6</v>
      </c>
      <c r="B338" s="340" t="s">
        <v>35</v>
      </c>
      <c r="C338" s="361">
        <v>1.9009459459459459</v>
      </c>
      <c r="D338" s="361">
        <v>1.9009459459459459</v>
      </c>
      <c r="E338" s="361">
        <v>1.9009459459459459</v>
      </c>
      <c r="F338" s="361">
        <v>1.2948648648648649</v>
      </c>
      <c r="G338" s="361">
        <v>1.3435135135135137</v>
      </c>
      <c r="H338" s="361">
        <v>0.82662162162162167</v>
      </c>
      <c r="I338" s="361">
        <v>0.54587837837837838</v>
      </c>
      <c r="J338" s="361">
        <v>0.49722972972972967</v>
      </c>
      <c r="K338" s="361">
        <v>0.46175675675675676</v>
      </c>
      <c r="L338" s="361">
        <v>0.39486486486486483</v>
      </c>
      <c r="M338" s="343">
        <v>0.32999999999999996</v>
      </c>
      <c r="N338" s="343">
        <v>0.32999999999999996</v>
      </c>
      <c r="O338" s="343">
        <v>0.32999999999999996</v>
      </c>
      <c r="P338" s="343">
        <v>0.53</v>
      </c>
      <c r="Q338" s="343">
        <v>0.31999999999999995</v>
      </c>
      <c r="R338" s="343">
        <v>0.35000000000000003</v>
      </c>
      <c r="S338" s="343">
        <v>0.53</v>
      </c>
      <c r="T338" s="343">
        <v>0.58000000000000007</v>
      </c>
      <c r="U338" s="343">
        <v>0.49</v>
      </c>
      <c r="V338" s="343">
        <v>0.76</v>
      </c>
      <c r="W338" s="343">
        <v>0.69</v>
      </c>
      <c r="X338" s="343">
        <v>0.57000000000000006</v>
      </c>
      <c r="Y338" s="343">
        <v>0.57000000000000006</v>
      </c>
      <c r="Z338" s="343">
        <v>0.53</v>
      </c>
      <c r="AA338" s="343">
        <v>0.51</v>
      </c>
      <c r="AB338" s="343">
        <v>0.49</v>
      </c>
      <c r="AC338" s="343">
        <v>0.42000000000000004</v>
      </c>
      <c r="AD338" s="343">
        <v>0.41000000000000003</v>
      </c>
      <c r="AE338" s="343">
        <v>0.39</v>
      </c>
      <c r="AF338" s="343">
        <v>0.51</v>
      </c>
      <c r="AG338" s="343">
        <v>0.38</v>
      </c>
      <c r="AH338" s="343">
        <v>0.35</v>
      </c>
      <c r="AI338" s="343">
        <v>0.34</v>
      </c>
      <c r="AJ338" s="341">
        <f t="shared" si="208"/>
        <v>-2.857142857142847</v>
      </c>
      <c r="AK338" s="342">
        <f t="shared" si="209"/>
        <v>-5.0356923870959474</v>
      </c>
      <c r="AR338" s="177" t="s">
        <v>657</v>
      </c>
      <c r="AS338" s="181">
        <v>361</v>
      </c>
    </row>
    <row r="339" spans="1:45" ht="18" customHeight="1" thickBot="1">
      <c r="A339" s="340" t="s">
        <v>7</v>
      </c>
      <c r="B339" s="340" t="s">
        <v>36</v>
      </c>
      <c r="C339" s="343">
        <v>79</v>
      </c>
      <c r="D339" s="343">
        <v>86.4</v>
      </c>
      <c r="E339" s="343">
        <v>89.3</v>
      </c>
      <c r="F339" s="343">
        <v>95.8</v>
      </c>
      <c r="G339" s="343">
        <v>90.7</v>
      </c>
      <c r="H339" s="343">
        <v>87.6</v>
      </c>
      <c r="I339" s="343">
        <v>88.5</v>
      </c>
      <c r="J339" s="343">
        <v>75.5</v>
      </c>
      <c r="K339" s="343">
        <v>86.7</v>
      </c>
      <c r="L339" s="343">
        <v>90.3</v>
      </c>
      <c r="M339" s="343">
        <v>82.9</v>
      </c>
      <c r="N339" s="343">
        <v>78.099999999999994</v>
      </c>
      <c r="O339" s="343">
        <v>66.5</v>
      </c>
      <c r="P339" s="343">
        <v>63.3</v>
      </c>
      <c r="Q339" s="343">
        <v>71.8</v>
      </c>
      <c r="R339" s="343">
        <v>73.3</v>
      </c>
      <c r="S339" s="343">
        <v>70.3</v>
      </c>
      <c r="T339" s="343">
        <v>65.900000000000006</v>
      </c>
      <c r="U339" s="361">
        <v>58.73</v>
      </c>
      <c r="V339" s="361">
        <v>55.01</v>
      </c>
      <c r="W339" s="343">
        <v>47.8</v>
      </c>
      <c r="X339" s="343">
        <v>48.12</v>
      </c>
      <c r="Y339" s="343">
        <v>53.73</v>
      </c>
      <c r="Z339" s="343">
        <v>57.47</v>
      </c>
      <c r="AA339" s="343">
        <v>57.6</v>
      </c>
      <c r="AB339" s="343">
        <v>58.36</v>
      </c>
      <c r="AC339" s="343">
        <v>60.95</v>
      </c>
      <c r="AD339" s="343">
        <v>67.12</v>
      </c>
      <c r="AE339" s="343">
        <v>68.41</v>
      </c>
      <c r="AF339" s="343">
        <v>66.040000000000006</v>
      </c>
      <c r="AG339" s="343">
        <v>66.23</v>
      </c>
      <c r="AH339" s="343">
        <v>63.43</v>
      </c>
      <c r="AI339" s="343">
        <v>68.17</v>
      </c>
      <c r="AJ339" s="341">
        <f t="shared" si="208"/>
        <v>7.4728046665615722</v>
      </c>
      <c r="AK339" s="342">
        <f t="shared" si="209"/>
        <v>2.4088868056779678</v>
      </c>
      <c r="AR339" s="177" t="s">
        <v>658</v>
      </c>
      <c r="AS339" s="181">
        <v>362</v>
      </c>
    </row>
    <row r="340" spans="1:45" ht="18" customHeight="1" thickBot="1">
      <c r="A340" s="340" t="s">
        <v>8</v>
      </c>
      <c r="B340" s="340" t="s">
        <v>37</v>
      </c>
      <c r="C340" s="343">
        <v>129.54</v>
      </c>
      <c r="D340" s="343">
        <v>127.99000000000001</v>
      </c>
      <c r="E340" s="343">
        <v>132.05000000000001</v>
      </c>
      <c r="F340" s="343">
        <v>129</v>
      </c>
      <c r="G340" s="343">
        <v>129.21</v>
      </c>
      <c r="H340" s="343">
        <v>129.04000000000002</v>
      </c>
      <c r="I340" s="343">
        <v>130.87</v>
      </c>
      <c r="J340" s="343">
        <v>127.58</v>
      </c>
      <c r="K340" s="343">
        <v>126.35</v>
      </c>
      <c r="L340" s="343">
        <v>125.53</v>
      </c>
      <c r="M340" s="343">
        <v>124.96000000000001</v>
      </c>
      <c r="N340" s="343">
        <v>122.14000000000001</v>
      </c>
      <c r="O340" s="343">
        <v>126.12</v>
      </c>
      <c r="P340" s="343">
        <v>122.26</v>
      </c>
      <c r="Q340" s="343">
        <v>124.71</v>
      </c>
      <c r="R340" s="343">
        <v>118.19</v>
      </c>
      <c r="S340" s="343">
        <v>114.41</v>
      </c>
      <c r="T340" s="343">
        <v>111.33</v>
      </c>
      <c r="U340" s="343">
        <v>110.23</v>
      </c>
      <c r="V340" s="343">
        <v>135.21</v>
      </c>
      <c r="W340" s="343">
        <v>133.27000000000001</v>
      </c>
      <c r="X340" s="343">
        <v>130.38</v>
      </c>
      <c r="Y340" s="343">
        <v>123.60999999999999</v>
      </c>
      <c r="Z340" s="343">
        <v>101.63</v>
      </c>
      <c r="AA340" s="343">
        <v>102.36000000000001</v>
      </c>
      <c r="AB340" s="343">
        <v>95.549999999999983</v>
      </c>
      <c r="AC340" s="343">
        <v>92.64</v>
      </c>
      <c r="AD340" s="343">
        <v>88.69</v>
      </c>
      <c r="AE340" s="361">
        <v>87.16</v>
      </c>
      <c r="AF340" s="361">
        <v>89.95</v>
      </c>
      <c r="AG340" s="361">
        <v>82.87</v>
      </c>
      <c r="AH340" s="361">
        <v>85.86999999999999</v>
      </c>
      <c r="AI340" s="361">
        <v>84.035542274638374</v>
      </c>
      <c r="AJ340" s="341">
        <f t="shared" si="208"/>
        <v>-2.1363196988023914</v>
      </c>
      <c r="AK340" s="342">
        <f t="shared" si="209"/>
        <v>-3.785408557604919</v>
      </c>
      <c r="AR340" s="177" t="s">
        <v>659</v>
      </c>
      <c r="AS340" s="181">
        <v>363</v>
      </c>
    </row>
    <row r="341" spans="1:45" ht="18" customHeight="1" thickBot="1">
      <c r="A341" s="340" t="s">
        <v>9</v>
      </c>
      <c r="B341" s="340" t="s">
        <v>38</v>
      </c>
      <c r="C341" s="343">
        <v>231.75</v>
      </c>
      <c r="D341" s="343">
        <v>242.26000000000002</v>
      </c>
      <c r="E341" s="343">
        <v>247.02999999999997</v>
      </c>
      <c r="F341" s="343">
        <v>238.22</v>
      </c>
      <c r="G341" s="343">
        <v>243.57999999999998</v>
      </c>
      <c r="H341" s="343">
        <v>242.06</v>
      </c>
      <c r="I341" s="343">
        <v>237.77</v>
      </c>
      <c r="J341" s="343">
        <v>246.65</v>
      </c>
      <c r="K341" s="343">
        <v>249.39</v>
      </c>
      <c r="L341" s="343">
        <v>239.20000000000002</v>
      </c>
      <c r="M341" s="343">
        <v>251.13000000000002</v>
      </c>
      <c r="N341" s="343">
        <v>253.9</v>
      </c>
      <c r="O341" s="343">
        <v>252.17</v>
      </c>
      <c r="P341" s="343">
        <v>250.16</v>
      </c>
      <c r="Q341" s="343">
        <v>244.83</v>
      </c>
      <c r="R341" s="343">
        <v>237.75</v>
      </c>
      <c r="S341" s="343">
        <v>225.87</v>
      </c>
      <c r="T341" s="343">
        <v>206.64</v>
      </c>
      <c r="U341" s="343">
        <v>166.24</v>
      </c>
      <c r="V341" s="343">
        <v>133.25</v>
      </c>
      <c r="W341" s="343">
        <v>141.85</v>
      </c>
      <c r="X341" s="343">
        <v>141.73000000000002</v>
      </c>
      <c r="Y341" s="343">
        <v>131.69999999999999</v>
      </c>
      <c r="Z341" s="343">
        <v>127.2</v>
      </c>
      <c r="AA341" s="343">
        <v>122.84</v>
      </c>
      <c r="AB341" s="343">
        <v>124.98</v>
      </c>
      <c r="AC341" s="343">
        <v>126.95</v>
      </c>
      <c r="AD341" s="343">
        <v>125.82</v>
      </c>
      <c r="AE341" s="361">
        <v>130.61000000000001</v>
      </c>
      <c r="AF341" s="361">
        <v>131.76</v>
      </c>
      <c r="AG341" s="361">
        <v>125.27000000000001</v>
      </c>
      <c r="AH341" s="361">
        <v>130.52000000000001</v>
      </c>
      <c r="AI341" s="361">
        <v>130.15</v>
      </c>
      <c r="AJ341" s="341">
        <f t="shared" si="208"/>
        <v>-0.28348145878026587</v>
      </c>
      <c r="AK341" s="342">
        <f t="shared" si="209"/>
        <v>-0.1183197200426922</v>
      </c>
      <c r="AR341" s="177" t="s">
        <v>660</v>
      </c>
      <c r="AS341" s="181">
        <v>364</v>
      </c>
    </row>
    <row r="342" spans="1:45" ht="18" customHeight="1" thickBot="1">
      <c r="A342" s="340" t="s">
        <v>10</v>
      </c>
      <c r="B342" s="340" t="s">
        <v>39</v>
      </c>
      <c r="C342" s="343">
        <v>194.18</v>
      </c>
      <c r="D342" s="343">
        <v>185.34</v>
      </c>
      <c r="E342" s="343">
        <v>171.72</v>
      </c>
      <c r="F342" s="343">
        <v>162.85999999999999</v>
      </c>
      <c r="G342" s="343">
        <v>154.22999999999999</v>
      </c>
      <c r="H342" s="343">
        <v>147.69999999999999</v>
      </c>
      <c r="I342" s="343">
        <v>153.38999999999999</v>
      </c>
      <c r="J342" s="343">
        <v>148.97</v>
      </c>
      <c r="K342" s="343">
        <v>143.99</v>
      </c>
      <c r="L342" s="343">
        <v>138.5</v>
      </c>
      <c r="M342" s="343">
        <v>140.34</v>
      </c>
      <c r="N342" s="343">
        <v>141.76</v>
      </c>
      <c r="O342" s="343">
        <v>135.94999999999999</v>
      </c>
      <c r="P342" s="343">
        <v>136.07999999999998</v>
      </c>
      <c r="Q342" s="343">
        <v>131.97</v>
      </c>
      <c r="R342" s="343">
        <v>129.08000000000001</v>
      </c>
      <c r="S342" s="343">
        <v>129.13999999999999</v>
      </c>
      <c r="T342" s="343">
        <v>126.63</v>
      </c>
      <c r="U342" s="343">
        <v>117.91</v>
      </c>
      <c r="V342" s="343">
        <v>89.779999999999987</v>
      </c>
      <c r="W342" s="343">
        <v>90.06</v>
      </c>
      <c r="X342" s="343">
        <v>92.679999999999993</v>
      </c>
      <c r="Y342" s="343">
        <v>89.330000000000013</v>
      </c>
      <c r="Z342" s="343">
        <v>86.52</v>
      </c>
      <c r="AA342" s="343">
        <v>86.67</v>
      </c>
      <c r="AB342" s="343">
        <v>86.95</v>
      </c>
      <c r="AC342" s="343">
        <v>89.31</v>
      </c>
      <c r="AD342" s="343">
        <v>86.929999999999993</v>
      </c>
      <c r="AE342" s="361">
        <v>87.59</v>
      </c>
      <c r="AF342" s="361">
        <v>87.2</v>
      </c>
      <c r="AG342" s="361">
        <v>86.41</v>
      </c>
      <c r="AH342" s="361">
        <v>88</v>
      </c>
      <c r="AI342" s="361">
        <v>85.47</v>
      </c>
      <c r="AJ342" s="341">
        <f t="shared" si="208"/>
        <v>-2.8750000000000053</v>
      </c>
      <c r="AK342" s="342">
        <f t="shared" si="209"/>
        <v>-0.44074526005030146</v>
      </c>
      <c r="AR342" s="177" t="s">
        <v>661</v>
      </c>
      <c r="AS342" s="181">
        <v>365</v>
      </c>
    </row>
    <row r="343" spans="1:45" ht="18" customHeight="1" thickBot="1">
      <c r="A343" s="340" t="s">
        <v>11</v>
      </c>
      <c r="B343" s="340" t="s">
        <v>40</v>
      </c>
      <c r="C343" s="361">
        <v>3.1647800586510266</v>
      </c>
      <c r="D343" s="361">
        <v>3.1647800586510266</v>
      </c>
      <c r="E343" s="361">
        <v>3.1647800586510266</v>
      </c>
      <c r="F343" s="361">
        <v>2.7837316715542522</v>
      </c>
      <c r="G343" s="361">
        <v>2.4941348973607038</v>
      </c>
      <c r="H343" s="361">
        <v>2.2170087976539588</v>
      </c>
      <c r="I343" s="361">
        <v>2.286290322580645</v>
      </c>
      <c r="J343" s="361">
        <v>2.3555718475073313</v>
      </c>
      <c r="K343" s="361">
        <v>2.3555718475073313</v>
      </c>
      <c r="L343" s="361">
        <v>5.67</v>
      </c>
      <c r="M343" s="343">
        <v>5.67</v>
      </c>
      <c r="N343" s="343">
        <v>5.1899999999999995</v>
      </c>
      <c r="O343" s="343">
        <v>6.03</v>
      </c>
      <c r="P343" s="343">
        <v>5.71</v>
      </c>
      <c r="Q343" s="343">
        <v>6.02</v>
      </c>
      <c r="R343" s="343">
        <v>7.51</v>
      </c>
      <c r="S343" s="343">
        <v>6.84</v>
      </c>
      <c r="T343" s="343">
        <v>8.16</v>
      </c>
      <c r="U343" s="343">
        <v>7.5</v>
      </c>
      <c r="V343" s="361">
        <v>6.919999999999999</v>
      </c>
      <c r="W343" s="361">
        <v>6.71</v>
      </c>
      <c r="X343" s="361">
        <v>5.8800000000000008</v>
      </c>
      <c r="Y343" s="361">
        <v>6.26</v>
      </c>
      <c r="Z343" s="361">
        <v>6.48</v>
      </c>
      <c r="AA343" s="361">
        <v>6.13</v>
      </c>
      <c r="AB343" s="361">
        <v>5.6</v>
      </c>
      <c r="AC343" s="361">
        <v>5.51</v>
      </c>
      <c r="AD343" s="361">
        <v>5.2899999999999991</v>
      </c>
      <c r="AE343" s="361">
        <v>5.77</v>
      </c>
      <c r="AF343" s="361">
        <v>5.84</v>
      </c>
      <c r="AG343" s="361">
        <v>5.56</v>
      </c>
      <c r="AH343" s="361">
        <v>6.1099999999999994</v>
      </c>
      <c r="AI343" s="361">
        <v>6.3849001814882014</v>
      </c>
      <c r="AJ343" s="341">
        <f t="shared" si="208"/>
        <v>4.4991846397414381</v>
      </c>
      <c r="AK343" s="342">
        <f t="shared" si="209"/>
        <v>0.19775198151057438</v>
      </c>
      <c r="AR343" s="177" t="s">
        <v>662</v>
      </c>
      <c r="AS343" s="181">
        <v>366</v>
      </c>
    </row>
    <row r="344" spans="1:45" ht="18" customHeight="1" thickBot="1">
      <c r="A344" s="340" t="s">
        <v>12</v>
      </c>
      <c r="B344" s="340" t="s">
        <v>41</v>
      </c>
      <c r="C344" s="343">
        <v>94.92</v>
      </c>
      <c r="D344" s="343">
        <v>84.78</v>
      </c>
      <c r="E344" s="343">
        <v>86</v>
      </c>
      <c r="F344" s="343">
        <v>80.820000000000007</v>
      </c>
      <c r="G344" s="343">
        <v>78.12</v>
      </c>
      <c r="H344" s="343">
        <v>76.009999999999991</v>
      </c>
      <c r="I344" s="343">
        <v>77.55</v>
      </c>
      <c r="J344" s="343">
        <v>75.789999999999992</v>
      </c>
      <c r="K344" s="343">
        <v>73.27</v>
      </c>
      <c r="L344" s="343">
        <v>73.44</v>
      </c>
      <c r="M344" s="343">
        <v>69.06</v>
      </c>
      <c r="N344" s="343">
        <v>66.14</v>
      </c>
      <c r="O344" s="343">
        <v>63</v>
      </c>
      <c r="P344" s="343">
        <v>59.79</v>
      </c>
      <c r="Q344" s="343">
        <v>62.89</v>
      </c>
      <c r="R344" s="343">
        <v>61.550000000000004</v>
      </c>
      <c r="S344" s="343">
        <v>61.5</v>
      </c>
      <c r="T344" s="343">
        <v>61.32</v>
      </c>
      <c r="U344" s="343">
        <v>59.62</v>
      </c>
      <c r="V344" s="361">
        <v>41.947110000000009</v>
      </c>
      <c r="W344" s="343">
        <v>39.270000000000003</v>
      </c>
      <c r="X344" s="343">
        <v>33.82</v>
      </c>
      <c r="Y344" s="343">
        <v>32.26</v>
      </c>
      <c r="Z344" s="343">
        <v>37.64</v>
      </c>
      <c r="AA344" s="343">
        <v>27.75</v>
      </c>
      <c r="AB344" s="343">
        <v>36.620000000000005</v>
      </c>
      <c r="AC344" s="343">
        <v>34.18</v>
      </c>
      <c r="AD344" s="343">
        <v>36.32</v>
      </c>
      <c r="AE344" s="343">
        <v>37.08</v>
      </c>
      <c r="AF344" s="343">
        <v>34.15</v>
      </c>
      <c r="AG344" s="343">
        <v>31.27</v>
      </c>
      <c r="AH344" s="343">
        <v>31.67</v>
      </c>
      <c r="AI344" s="343">
        <v>31.744149421255699</v>
      </c>
      <c r="AJ344" s="341">
        <f t="shared" si="208"/>
        <v>0.23413142171044843</v>
      </c>
      <c r="AK344" s="342">
        <f t="shared" si="209"/>
        <v>-0.16106649382129357</v>
      </c>
      <c r="AR344" s="177" t="s">
        <v>663</v>
      </c>
      <c r="AS344" s="181">
        <v>367</v>
      </c>
    </row>
    <row r="345" spans="1:45" ht="18" customHeight="1" thickBot="1">
      <c r="A345" s="340" t="s">
        <v>13</v>
      </c>
      <c r="B345" s="340" t="s">
        <v>42</v>
      </c>
      <c r="C345" s="361">
        <v>8.1512464046021069</v>
      </c>
      <c r="D345" s="361">
        <v>7.381112176414188</v>
      </c>
      <c r="E345" s="361">
        <v>6.821067433684882</v>
      </c>
      <c r="F345" s="361">
        <v>6.8811313518696053</v>
      </c>
      <c r="G345" s="361">
        <v>7.1711601150527313</v>
      </c>
      <c r="H345" s="361">
        <v>7.4012048577820373</v>
      </c>
      <c r="I345" s="361">
        <v>7.4411728986896764</v>
      </c>
      <c r="J345" s="361">
        <v>7.5012240332374551</v>
      </c>
      <c r="K345" s="361">
        <v>8.4214669223394054</v>
      </c>
      <c r="L345" s="361">
        <v>9.0414221796100982</v>
      </c>
      <c r="M345" s="361">
        <v>8.6713486736976666</v>
      </c>
      <c r="N345" s="361">
        <v>8.4613550655161376</v>
      </c>
      <c r="O345" s="361">
        <v>9.0515372323426</v>
      </c>
      <c r="P345" s="343">
        <v>7.95</v>
      </c>
      <c r="Q345" s="343">
        <v>6.93</v>
      </c>
      <c r="R345" s="343">
        <v>6.77</v>
      </c>
      <c r="S345" s="343">
        <v>6.91</v>
      </c>
      <c r="T345" s="343">
        <v>7.1</v>
      </c>
      <c r="U345" s="343">
        <v>7.2</v>
      </c>
      <c r="V345" s="343">
        <v>5.55</v>
      </c>
      <c r="W345" s="343">
        <v>4.8999999999999995</v>
      </c>
      <c r="X345" s="343">
        <v>4.9800000000000004</v>
      </c>
      <c r="Y345" s="343">
        <v>5.7899999999999991</v>
      </c>
      <c r="Z345" s="343">
        <v>5.35</v>
      </c>
      <c r="AA345" s="343">
        <v>5.2799999999999994</v>
      </c>
      <c r="AB345" s="343">
        <v>5.4499999999999993</v>
      </c>
      <c r="AC345" s="343">
        <v>4.5399999999999991</v>
      </c>
      <c r="AD345" s="343">
        <v>5.3100000000000005</v>
      </c>
      <c r="AE345" s="343">
        <v>5.6199999999999992</v>
      </c>
      <c r="AF345" s="343">
        <v>5.43</v>
      </c>
      <c r="AG345" s="343">
        <v>4.6500000000000004</v>
      </c>
      <c r="AH345" s="343">
        <v>5.15</v>
      </c>
      <c r="AI345" s="343">
        <v>5.55</v>
      </c>
      <c r="AJ345" s="341">
        <f t="shared" si="208"/>
        <v>7.7669902912621325</v>
      </c>
      <c r="AK345" s="342">
        <f t="shared" si="209"/>
        <v>-0.42244880227441106</v>
      </c>
      <c r="AR345" s="177" t="s">
        <v>664</v>
      </c>
      <c r="AS345" s="181">
        <v>368</v>
      </c>
    </row>
    <row r="346" spans="1:45" ht="18" customHeight="1" thickBot="1">
      <c r="A346" s="340" t="s">
        <v>14</v>
      </c>
      <c r="B346" s="340" t="s">
        <v>43</v>
      </c>
      <c r="C346" s="361">
        <v>3.1892523364485967</v>
      </c>
      <c r="D346" s="361">
        <v>3.1892523364485967</v>
      </c>
      <c r="E346" s="361">
        <v>3.1892523364485967</v>
      </c>
      <c r="F346" s="361">
        <v>3.1074766355140175</v>
      </c>
      <c r="G346" s="361">
        <v>1.799065420560747</v>
      </c>
      <c r="H346" s="361">
        <v>0.89953271028037352</v>
      </c>
      <c r="I346" s="361">
        <v>0.59287383177570074</v>
      </c>
      <c r="J346" s="361">
        <v>0.33691588785046717</v>
      </c>
      <c r="K346" s="361">
        <v>0.2755841121495326</v>
      </c>
      <c r="L346" s="361">
        <v>0.21507009345794384</v>
      </c>
      <c r="M346" s="361">
        <v>0.31728971962616809</v>
      </c>
      <c r="N346" s="361">
        <v>0.29521028037383168</v>
      </c>
      <c r="O346" s="361">
        <v>0.28621495327102797</v>
      </c>
      <c r="P346" s="361">
        <v>0.3115654205607476</v>
      </c>
      <c r="Q346" s="361">
        <v>0.2984813084112149</v>
      </c>
      <c r="R346" s="343">
        <v>0.43</v>
      </c>
      <c r="S346" s="343">
        <v>0.44</v>
      </c>
      <c r="T346" s="343">
        <v>0.49</v>
      </c>
      <c r="U346" s="343">
        <v>0.65</v>
      </c>
      <c r="V346" s="343">
        <v>0.63000000000000012</v>
      </c>
      <c r="W346" s="343">
        <v>0.64</v>
      </c>
      <c r="X346" s="343">
        <v>0.71000000000000008</v>
      </c>
      <c r="Y346" s="343">
        <v>0.72000000000000008</v>
      </c>
      <c r="Z346" s="343">
        <v>0.72</v>
      </c>
      <c r="AA346" s="343">
        <v>0.72000000000000008</v>
      </c>
      <c r="AB346" s="343">
        <v>0.87000000000000011</v>
      </c>
      <c r="AC346" s="343">
        <v>0.95000000000000007</v>
      </c>
      <c r="AD346" s="343">
        <v>0.92</v>
      </c>
      <c r="AE346" s="343">
        <v>0.99</v>
      </c>
      <c r="AF346" s="361">
        <v>1.02</v>
      </c>
      <c r="AG346" s="361">
        <v>1.03</v>
      </c>
      <c r="AH346" s="361">
        <v>0.85000000000000009</v>
      </c>
      <c r="AI346" s="361">
        <v>0.87000000000000011</v>
      </c>
      <c r="AJ346" s="341">
        <f t="shared" si="208"/>
        <v>2.3529411764705799</v>
      </c>
      <c r="AK346" s="342">
        <f t="shared" si="209"/>
        <v>1.9104397539456475</v>
      </c>
      <c r="AR346" s="177" t="s">
        <v>665</v>
      </c>
      <c r="AS346" s="181">
        <v>369</v>
      </c>
    </row>
    <row r="347" spans="1:45" ht="18" customHeight="1" thickBot="1">
      <c r="A347" s="340" t="s">
        <v>15</v>
      </c>
      <c r="B347" s="340" t="s">
        <v>44</v>
      </c>
      <c r="C347" s="361">
        <v>2.2450790817591346</v>
      </c>
      <c r="D347" s="361">
        <v>2.2450790817591346</v>
      </c>
      <c r="E347" s="361">
        <v>2.2450790817591346</v>
      </c>
      <c r="F347" s="361">
        <v>2.1426694432049178</v>
      </c>
      <c r="G347" s="361">
        <v>1.7330308889880506</v>
      </c>
      <c r="H347" s="361">
        <v>1.6322078437205609</v>
      </c>
      <c r="I347" s="361">
        <v>1.4258019733254002</v>
      </c>
      <c r="J347" s="361">
        <v>1.2225692895036937</v>
      </c>
      <c r="K347" s="361">
        <v>1.2209826962169665</v>
      </c>
      <c r="L347" s="361">
        <v>1.2225692895036939</v>
      </c>
      <c r="M347" s="361">
        <v>0.97323937726213505</v>
      </c>
      <c r="N347" s="361">
        <v>0.83654990331697165</v>
      </c>
      <c r="O347" s="361">
        <v>0.82185631414547089</v>
      </c>
      <c r="P347" s="361">
        <v>0.67813228221528088</v>
      </c>
      <c r="Q347" s="343">
        <v>0.66</v>
      </c>
      <c r="R347" s="343">
        <v>0.73</v>
      </c>
      <c r="S347" s="343">
        <v>0.62000000000000011</v>
      </c>
      <c r="T347" s="343">
        <v>0.8</v>
      </c>
      <c r="U347" s="343">
        <v>0.8</v>
      </c>
      <c r="V347" s="343">
        <v>0.76</v>
      </c>
      <c r="W347" s="343">
        <v>0.59000000000000008</v>
      </c>
      <c r="X347" s="343">
        <v>0.60000000000000009</v>
      </c>
      <c r="Y347" s="343">
        <v>0.61</v>
      </c>
      <c r="Z347" s="343">
        <v>0.65999999999999992</v>
      </c>
      <c r="AA347" s="343">
        <v>0.67</v>
      </c>
      <c r="AB347" s="343">
        <v>0.97</v>
      </c>
      <c r="AC347" s="343">
        <v>1.17</v>
      </c>
      <c r="AD347" s="343">
        <v>1.26</v>
      </c>
      <c r="AE347" s="343">
        <v>1.2300000000000002</v>
      </c>
      <c r="AF347" s="361">
        <v>1.1599999999999999</v>
      </c>
      <c r="AG347" s="361">
        <v>1.25</v>
      </c>
      <c r="AH347" s="361">
        <v>1.1300000000000001</v>
      </c>
      <c r="AI347" s="361">
        <v>1.1400000000000001</v>
      </c>
      <c r="AJ347" s="341">
        <f t="shared" si="208"/>
        <v>0.88495575221239076</v>
      </c>
      <c r="AK347" s="342">
        <f t="shared" si="209"/>
        <v>6.4529011289104377</v>
      </c>
      <c r="AR347" s="177" t="s">
        <v>666</v>
      </c>
      <c r="AS347" s="181">
        <v>370</v>
      </c>
    </row>
    <row r="348" spans="1:45" ht="18" customHeight="1" thickBot="1">
      <c r="A348" s="340" t="s">
        <v>16</v>
      </c>
      <c r="B348" s="340" t="s">
        <v>45</v>
      </c>
      <c r="C348" s="361">
        <v>5.8691037735849036E-2</v>
      </c>
      <c r="D348" s="361">
        <v>4.9528301886792435E-2</v>
      </c>
      <c r="E348" s="361">
        <v>5.7783018867924502E-2</v>
      </c>
      <c r="F348" s="361">
        <v>5.7783018867924509E-2</v>
      </c>
      <c r="G348" s="361">
        <v>4.9528301886792449E-2</v>
      </c>
      <c r="H348" s="361">
        <v>5.7783018867924515E-2</v>
      </c>
      <c r="I348" s="361">
        <v>5.3408018867924519E-2</v>
      </c>
      <c r="J348" s="361">
        <v>5.3738207547169813E-2</v>
      </c>
      <c r="K348" s="361">
        <v>5.8360849056603784E-2</v>
      </c>
      <c r="L348" s="361">
        <v>5.9599056603773591E-2</v>
      </c>
      <c r="M348" s="343">
        <v>5.8113207547169816E-2</v>
      </c>
      <c r="N348" s="343">
        <v>6.0507075471698119E-2</v>
      </c>
      <c r="O348" s="343">
        <v>0.08</v>
      </c>
      <c r="P348" s="343">
        <v>0.08</v>
      </c>
      <c r="Q348" s="343">
        <v>0.06</v>
      </c>
      <c r="R348" s="343">
        <v>0.08</v>
      </c>
      <c r="S348" s="343">
        <v>0.08</v>
      </c>
      <c r="T348" s="343">
        <v>0.05</v>
      </c>
      <c r="U348" s="343">
        <v>0.04</v>
      </c>
      <c r="V348" s="343">
        <v>0.05</v>
      </c>
      <c r="W348" s="343">
        <v>0.05</v>
      </c>
      <c r="X348" s="343">
        <v>0.06</v>
      </c>
      <c r="Y348" s="343">
        <v>6.0000000000000005E-2</v>
      </c>
      <c r="Z348" s="343">
        <v>6.0000000000000005E-2</v>
      </c>
      <c r="AA348" s="343">
        <v>6.0000000000000005E-2</v>
      </c>
      <c r="AB348" s="343">
        <v>0.05</v>
      </c>
      <c r="AC348" s="343">
        <v>0.05</v>
      </c>
      <c r="AD348" s="343">
        <v>0.05</v>
      </c>
      <c r="AE348" s="343">
        <v>0.05</v>
      </c>
      <c r="AF348" s="343">
        <v>0.05</v>
      </c>
      <c r="AG348" s="343">
        <v>0.05</v>
      </c>
      <c r="AH348" s="343">
        <v>0.05</v>
      </c>
      <c r="AI348" s="343">
        <v>6.0000000000000005E-2</v>
      </c>
      <c r="AJ348" s="341">
        <f t="shared" si="208"/>
        <v>19.999999999999996</v>
      </c>
      <c r="AK348" s="342">
        <f t="shared" si="209"/>
        <v>0</v>
      </c>
      <c r="AR348" s="177" t="s">
        <v>667</v>
      </c>
      <c r="AS348" s="181">
        <v>371</v>
      </c>
    </row>
    <row r="349" spans="1:45" ht="18" customHeight="1" thickBot="1">
      <c r="A349" s="340" t="s">
        <v>17</v>
      </c>
      <c r="B349" s="340" t="s">
        <v>46</v>
      </c>
      <c r="C349" s="361">
        <v>5.4642441860465123</v>
      </c>
      <c r="D349" s="361">
        <v>6.0642441860465119</v>
      </c>
      <c r="E349" s="361">
        <v>6.0642441860465119</v>
      </c>
      <c r="F349" s="361">
        <v>1.8642441860465115</v>
      </c>
      <c r="G349" s="361">
        <v>1.2284883720930231</v>
      </c>
      <c r="H349" s="361">
        <v>2.0627325581395346</v>
      </c>
      <c r="I349" s="361">
        <v>1.8184302325581394</v>
      </c>
      <c r="J349" s="361">
        <v>2.1227325581395351</v>
      </c>
      <c r="K349" s="361">
        <v>2.735581395348837</v>
      </c>
      <c r="L349" s="361">
        <v>3.8669767441860463</v>
      </c>
      <c r="M349" s="361">
        <v>3.8912209302325582</v>
      </c>
      <c r="N349" s="361">
        <v>2.882127906976744</v>
      </c>
      <c r="O349" s="361">
        <v>2.6927325581395349</v>
      </c>
      <c r="P349" s="361">
        <v>1.5699999999999998</v>
      </c>
      <c r="Q349" s="361">
        <v>1.9999999999999998</v>
      </c>
      <c r="R349" s="361">
        <v>1.6199999999999999</v>
      </c>
      <c r="S349" s="361">
        <v>1.68</v>
      </c>
      <c r="T349" s="361">
        <v>1.37</v>
      </c>
      <c r="U349" s="361">
        <v>1.98</v>
      </c>
      <c r="V349" s="361">
        <v>0.4</v>
      </c>
      <c r="W349" s="343">
        <v>1.04</v>
      </c>
      <c r="X349" s="343">
        <v>1.24</v>
      </c>
      <c r="Y349" s="343">
        <v>1.31</v>
      </c>
      <c r="Z349" s="343">
        <v>1.02</v>
      </c>
      <c r="AA349" s="343">
        <v>1.4</v>
      </c>
      <c r="AB349" s="343">
        <v>1.47</v>
      </c>
      <c r="AC349" s="343">
        <v>1.27</v>
      </c>
      <c r="AD349" s="343">
        <v>1.8599999999999999</v>
      </c>
      <c r="AE349" s="343">
        <v>1.8</v>
      </c>
      <c r="AF349" s="343">
        <v>1.8</v>
      </c>
      <c r="AG349" s="343">
        <v>1.1200000000000001</v>
      </c>
      <c r="AH349" s="343">
        <v>1.37</v>
      </c>
      <c r="AI349" s="343">
        <v>1.25</v>
      </c>
      <c r="AJ349" s="341">
        <f t="shared" si="208"/>
        <v>-8.7591240875912533</v>
      </c>
      <c r="AK349" s="342">
        <f t="shared" si="209"/>
        <v>-0.46773853922110753</v>
      </c>
      <c r="AR349" s="177" t="s">
        <v>668</v>
      </c>
      <c r="AS349" s="181">
        <v>372</v>
      </c>
    </row>
    <row r="350" spans="1:45" ht="18" customHeight="1" thickBot="1">
      <c r="A350" s="340" t="s">
        <v>18</v>
      </c>
      <c r="B350" s="340" t="s">
        <v>47</v>
      </c>
      <c r="C350" s="361">
        <v>1.4285714285714286E-3</v>
      </c>
      <c r="D350" s="361">
        <v>1.8367346938775509E-3</v>
      </c>
      <c r="E350" s="361">
        <v>1.9387755102040817E-3</v>
      </c>
      <c r="F350" s="361">
        <v>2.0408163265306124E-3</v>
      </c>
      <c r="G350" s="361">
        <v>2.3469387755102045E-3</v>
      </c>
      <c r="H350" s="361">
        <v>2.5510204081632655E-3</v>
      </c>
      <c r="I350" s="361">
        <v>4.2857142857142859E-3</v>
      </c>
      <c r="J350" s="361">
        <v>1.0204081632653062E-3</v>
      </c>
      <c r="K350" s="361">
        <v>7.1428571428571439E-4</v>
      </c>
      <c r="L350" s="361">
        <v>7.1428571428571439E-4</v>
      </c>
      <c r="M350" s="361">
        <v>9.6938775510204099E-3</v>
      </c>
      <c r="N350" s="361">
        <v>9.0816326530612258E-3</v>
      </c>
      <c r="O350" s="361">
        <v>8.4693877551020418E-3</v>
      </c>
      <c r="P350" s="361">
        <v>9.8979591836734701E-3</v>
      </c>
      <c r="Q350" s="343">
        <v>0.01</v>
      </c>
      <c r="R350" s="343">
        <v>0.01</v>
      </c>
      <c r="S350" s="343">
        <v>0</v>
      </c>
      <c r="T350" s="343">
        <v>0</v>
      </c>
      <c r="U350" s="343">
        <v>0</v>
      </c>
      <c r="V350" s="343">
        <v>0.05</v>
      </c>
      <c r="W350" s="343">
        <v>0.08</v>
      </c>
      <c r="X350" s="343">
        <v>6.9999999999999993E-2</v>
      </c>
      <c r="Y350" s="343">
        <v>0.09</v>
      </c>
      <c r="Z350" s="343">
        <v>9.9999999999999992E-2</v>
      </c>
      <c r="AA350" s="343">
        <v>0.12000000000000001</v>
      </c>
      <c r="AB350" s="343">
        <v>0.12000000000000001</v>
      </c>
      <c r="AC350" s="343">
        <v>0.13</v>
      </c>
      <c r="AD350" s="343">
        <v>0.16</v>
      </c>
      <c r="AE350" s="361">
        <v>0.15</v>
      </c>
      <c r="AF350" s="361">
        <v>0.18</v>
      </c>
      <c r="AG350" s="361">
        <v>0.18</v>
      </c>
      <c r="AH350" s="361">
        <v>0.16999999999999998</v>
      </c>
      <c r="AI350" s="361">
        <v>0.18</v>
      </c>
      <c r="AJ350" s="341">
        <f t="shared" si="208"/>
        <v>5.8823529411764719</v>
      </c>
      <c r="AK350" s="342">
        <f t="shared" si="209"/>
        <v>7.1773462536293131</v>
      </c>
      <c r="AR350" s="177" t="s">
        <v>669</v>
      </c>
      <c r="AS350" s="181">
        <v>373</v>
      </c>
    </row>
    <row r="351" spans="1:45" ht="18" customHeight="1" thickBot="1">
      <c r="A351" s="340" t="s">
        <v>19</v>
      </c>
      <c r="B351" s="340" t="s">
        <v>48</v>
      </c>
      <c r="C351" s="343">
        <v>17.03</v>
      </c>
      <c r="D351" s="343">
        <v>16.790000000000003</v>
      </c>
      <c r="E351" s="343">
        <v>17.14</v>
      </c>
      <c r="F351" s="343">
        <v>18.27</v>
      </c>
      <c r="G351" s="343">
        <v>16.95</v>
      </c>
      <c r="H351" s="343">
        <v>15.72</v>
      </c>
      <c r="I351" s="343">
        <v>18.099999999999998</v>
      </c>
      <c r="J351" s="343">
        <v>15.47</v>
      </c>
      <c r="K351" s="343">
        <v>16.059999999999999</v>
      </c>
      <c r="L351" s="343">
        <v>17.010000000000002</v>
      </c>
      <c r="M351" s="343">
        <v>18.54</v>
      </c>
      <c r="N351" s="343">
        <v>19.86</v>
      </c>
      <c r="O351" s="343">
        <v>16.75</v>
      </c>
      <c r="P351" s="343">
        <v>15.66</v>
      </c>
      <c r="Q351" s="343">
        <v>15.11</v>
      </c>
      <c r="R351" s="343">
        <v>13.780000000000001</v>
      </c>
      <c r="S351" s="343">
        <v>15.72</v>
      </c>
      <c r="T351" s="343">
        <v>17.77</v>
      </c>
      <c r="U351" s="343">
        <v>14.89</v>
      </c>
      <c r="V351" s="343">
        <v>15.25</v>
      </c>
      <c r="W351" s="343">
        <v>14.53</v>
      </c>
      <c r="X351" s="343">
        <v>14.73</v>
      </c>
      <c r="Y351" s="343">
        <v>14.600000000000001</v>
      </c>
      <c r="Z351" s="343">
        <v>13.85</v>
      </c>
      <c r="AA351" s="343">
        <v>14.280000000000001</v>
      </c>
      <c r="AB351" s="343">
        <v>14.450000000000001</v>
      </c>
      <c r="AC351" s="343">
        <v>14.360000000000001</v>
      </c>
      <c r="AD351" s="343">
        <v>14.12</v>
      </c>
      <c r="AE351" s="361">
        <v>14.09</v>
      </c>
      <c r="AF351" s="361">
        <v>15.53</v>
      </c>
      <c r="AG351" s="361">
        <v>18.54</v>
      </c>
      <c r="AH351" s="361">
        <v>18.46</v>
      </c>
      <c r="AI351" s="361">
        <v>18.57</v>
      </c>
      <c r="AJ351" s="341">
        <f t="shared" si="208"/>
        <v>0.59588299024917468</v>
      </c>
      <c r="AK351" s="342">
        <f t="shared" si="209"/>
        <v>2.4344181270065102</v>
      </c>
      <c r="AR351" s="177" t="s">
        <v>670</v>
      </c>
      <c r="AS351" s="181">
        <v>374</v>
      </c>
    </row>
    <row r="352" spans="1:45" ht="18" customHeight="1" thickBot="1">
      <c r="A352" s="340" t="s">
        <v>20</v>
      </c>
      <c r="B352" s="340" t="s">
        <v>49</v>
      </c>
      <c r="C352" s="361">
        <v>5.9966362556167132</v>
      </c>
      <c r="D352" s="361">
        <v>6.1245123533509078</v>
      </c>
      <c r="E352" s="361">
        <v>6.5730982907442064</v>
      </c>
      <c r="F352" s="361">
        <v>6.1381651791201737</v>
      </c>
      <c r="G352" s="361">
        <v>6.6903356369248419</v>
      </c>
      <c r="H352" s="361">
        <v>6.9974657534246578</v>
      </c>
      <c r="I352" s="361">
        <v>7.3274657534246579</v>
      </c>
      <c r="J352" s="361">
        <v>7.7009589041095889</v>
      </c>
      <c r="K352" s="343">
        <v>7.82</v>
      </c>
      <c r="L352" s="343">
        <v>7.67</v>
      </c>
      <c r="M352" s="343">
        <v>8.59</v>
      </c>
      <c r="N352" s="343">
        <v>8.76</v>
      </c>
      <c r="O352" s="343">
        <v>7.96</v>
      </c>
      <c r="P352" s="343">
        <v>8.0941029102910278</v>
      </c>
      <c r="Q352" s="343">
        <v>7.95</v>
      </c>
      <c r="R352" s="343">
        <v>7.15</v>
      </c>
      <c r="S352" s="343">
        <v>7.7490664556962026</v>
      </c>
      <c r="T352" s="343">
        <v>7.7099050632911394</v>
      </c>
      <c r="U352" s="343">
        <v>8.2199999999999989</v>
      </c>
      <c r="V352" s="343">
        <v>7.8699999999999992</v>
      </c>
      <c r="W352" s="343">
        <v>8.0299999999999994</v>
      </c>
      <c r="X352" s="343">
        <v>8.35</v>
      </c>
      <c r="Y352" s="343">
        <v>8.3699999999999992</v>
      </c>
      <c r="Z352" s="343">
        <v>8.4499999999999993</v>
      </c>
      <c r="AA352" s="343">
        <v>7.98</v>
      </c>
      <c r="AB352" s="343">
        <v>7.78</v>
      </c>
      <c r="AC352" s="343">
        <v>7.3000000000000007</v>
      </c>
      <c r="AD352" s="343">
        <v>7.69</v>
      </c>
      <c r="AE352" s="361">
        <v>7.33</v>
      </c>
      <c r="AF352" s="361">
        <v>7.8599999999999994</v>
      </c>
      <c r="AG352" s="361">
        <v>7.21</v>
      </c>
      <c r="AH352" s="361">
        <v>7.42</v>
      </c>
      <c r="AI352" s="361">
        <v>7.13</v>
      </c>
      <c r="AJ352" s="341">
        <f t="shared" si="208"/>
        <v>-3.9083557951482439</v>
      </c>
      <c r="AK352" s="342">
        <f t="shared" si="209"/>
        <v>-1.5906400497014417</v>
      </c>
      <c r="AR352" s="177" t="s">
        <v>671</v>
      </c>
      <c r="AS352" s="181">
        <v>375</v>
      </c>
    </row>
    <row r="353" spans="1:53" ht="18" customHeight="1" thickBot="1">
      <c r="A353" s="340" t="s">
        <v>21</v>
      </c>
      <c r="B353" s="340" t="s">
        <v>50</v>
      </c>
      <c r="C353" s="361">
        <v>28.789999999999988</v>
      </c>
      <c r="D353" s="361">
        <v>33.028571428571418</v>
      </c>
      <c r="E353" s="361">
        <v>22.678571428571423</v>
      </c>
      <c r="F353" s="361">
        <v>17.848571428571425</v>
      </c>
      <c r="G353" s="361">
        <v>8.6814285714285706</v>
      </c>
      <c r="H353" s="361">
        <v>6.02</v>
      </c>
      <c r="I353" s="361">
        <v>5.0342857142857138</v>
      </c>
      <c r="J353" s="361">
        <v>3.3585714285714281</v>
      </c>
      <c r="K353" s="361">
        <v>1.7814285714285711</v>
      </c>
      <c r="L353" s="361">
        <v>2.0771428571428565</v>
      </c>
      <c r="M353" s="361">
        <v>1.7814285714285711</v>
      </c>
      <c r="N353" s="361">
        <v>1.7814285714285711</v>
      </c>
      <c r="O353" s="361">
        <v>1.5842857142857141</v>
      </c>
      <c r="P353" s="343">
        <v>1.9499999999999997</v>
      </c>
      <c r="Q353" s="343">
        <v>2.5300000000000002</v>
      </c>
      <c r="R353" s="343">
        <v>1.67</v>
      </c>
      <c r="S353" s="343">
        <v>1.4700000000000002</v>
      </c>
      <c r="T353" s="343">
        <v>1.51</v>
      </c>
      <c r="U353" s="343">
        <v>1.7</v>
      </c>
      <c r="V353" s="343">
        <v>1.52</v>
      </c>
      <c r="W353" s="343">
        <v>1.21</v>
      </c>
      <c r="X353" s="361">
        <v>0.73000000000000009</v>
      </c>
      <c r="Y353" s="361">
        <v>0.88192307692307692</v>
      </c>
      <c r="Z353" s="361">
        <v>0.7811538461538462</v>
      </c>
      <c r="AA353" s="361">
        <v>0.71115384615384625</v>
      </c>
      <c r="AB353" s="361">
        <v>0.58115384615384624</v>
      </c>
      <c r="AC353" s="361">
        <v>0.52115384615384619</v>
      </c>
      <c r="AD353" s="361">
        <v>0.72115384615384615</v>
      </c>
      <c r="AE353" s="361">
        <v>0.63467548076923086</v>
      </c>
      <c r="AF353" s="361">
        <v>1.1470552884615384</v>
      </c>
      <c r="AG353" s="361">
        <v>1.0933052884615386</v>
      </c>
      <c r="AH353" s="361">
        <v>1.161153846153846</v>
      </c>
      <c r="AI353" s="361">
        <v>1.2244110576923077</v>
      </c>
      <c r="AJ353" s="341">
        <f t="shared" si="208"/>
        <v>5.4477890029811293</v>
      </c>
      <c r="AK353" s="342">
        <f t="shared" si="209"/>
        <v>3.3355258014303057</v>
      </c>
      <c r="AR353" s="177" t="s">
        <v>672</v>
      </c>
      <c r="AS353" s="181">
        <v>376</v>
      </c>
    </row>
    <row r="354" spans="1:53" ht="18" customHeight="1" thickBot="1">
      <c r="A354" s="340" t="s">
        <v>22</v>
      </c>
      <c r="B354" s="340" t="s">
        <v>51</v>
      </c>
      <c r="C354" s="343">
        <v>14.850000000000001</v>
      </c>
      <c r="D354" s="343">
        <v>16.38</v>
      </c>
      <c r="E354" s="343">
        <v>14.020000000000001</v>
      </c>
      <c r="F354" s="343">
        <v>13.73</v>
      </c>
      <c r="G354" s="343">
        <v>14.120000000000001</v>
      </c>
      <c r="H354" s="343">
        <v>13.64</v>
      </c>
      <c r="I354" s="343">
        <v>13.38</v>
      </c>
      <c r="J354" s="343">
        <v>13.94</v>
      </c>
      <c r="K354" s="343">
        <v>13.23</v>
      </c>
      <c r="L354" s="343">
        <v>12.469999999999999</v>
      </c>
      <c r="M354" s="343">
        <v>13.33</v>
      </c>
      <c r="N354" s="343">
        <v>12.14</v>
      </c>
      <c r="O354" s="343">
        <v>13.05</v>
      </c>
      <c r="P354" s="343">
        <v>12.24</v>
      </c>
      <c r="Q354" s="343">
        <v>11.93</v>
      </c>
      <c r="R354" s="343">
        <v>11.78</v>
      </c>
      <c r="S354" s="343">
        <v>12.59</v>
      </c>
      <c r="T354" s="343">
        <v>13.559999999999999</v>
      </c>
      <c r="U354" s="343">
        <v>12.24</v>
      </c>
      <c r="V354" s="343">
        <v>19.41</v>
      </c>
      <c r="W354" s="343">
        <v>20.560000000000002</v>
      </c>
      <c r="X354" s="343">
        <v>19.71</v>
      </c>
      <c r="Y354" s="343">
        <v>17.779999999999998</v>
      </c>
      <c r="Z354" s="343">
        <v>17.759999999999998</v>
      </c>
      <c r="AA354" s="343">
        <v>18.46</v>
      </c>
      <c r="AB354" s="343">
        <v>18.919999999999998</v>
      </c>
      <c r="AC354" s="343">
        <v>18.3</v>
      </c>
      <c r="AD354" s="343">
        <v>16.95</v>
      </c>
      <c r="AE354" s="343">
        <v>16.899999999999999</v>
      </c>
      <c r="AF354" s="343">
        <v>17.920000000000002</v>
      </c>
      <c r="AG354" s="343">
        <v>15.68</v>
      </c>
      <c r="AH354" s="343">
        <v>17.18</v>
      </c>
      <c r="AI354" s="343">
        <v>16.080727728983689</v>
      </c>
      <c r="AJ354" s="341">
        <f t="shared" si="208"/>
        <v>-6.3985580385117036</v>
      </c>
      <c r="AK354" s="342">
        <f t="shared" si="209"/>
        <v>-0.99949858398945546</v>
      </c>
      <c r="AR354" s="177" t="s">
        <v>673</v>
      </c>
      <c r="AS354" s="181">
        <v>377</v>
      </c>
    </row>
    <row r="355" spans="1:53" ht="18" customHeight="1" thickBot="1">
      <c r="A355" s="340" t="s">
        <v>23</v>
      </c>
      <c r="B355" s="340" t="s">
        <v>52</v>
      </c>
      <c r="C355" s="361">
        <v>109.78036127491228</v>
      </c>
      <c r="D355" s="361">
        <v>94.665036948570574</v>
      </c>
      <c r="E355" s="361">
        <v>100.21116667910727</v>
      </c>
      <c r="F355" s="361">
        <v>92.153504515936405</v>
      </c>
      <c r="G355" s="361">
        <v>81.072777487497191</v>
      </c>
      <c r="H355" s="361">
        <v>75.703814286780613</v>
      </c>
      <c r="I355" s="361">
        <v>71.984395760244823</v>
      </c>
      <c r="J355" s="361">
        <v>64.68803903859073</v>
      </c>
      <c r="K355" s="361">
        <v>57.295215794580876</v>
      </c>
      <c r="L355" s="361">
        <v>58.344000000000001</v>
      </c>
      <c r="M355" s="361">
        <v>57.966000000000001</v>
      </c>
      <c r="N355" s="361">
        <v>56.817999999999998</v>
      </c>
      <c r="O355" s="361">
        <v>58.454000000000001</v>
      </c>
      <c r="P355" s="361">
        <v>69.400000000000006</v>
      </c>
      <c r="Q355" s="361">
        <v>60.896999999999998</v>
      </c>
      <c r="R355" s="361">
        <v>59.094999999999999</v>
      </c>
      <c r="S355" s="361">
        <v>64.052999999999997</v>
      </c>
      <c r="T355" s="361">
        <v>71.506</v>
      </c>
      <c r="U355" s="361">
        <v>62.453999999999994</v>
      </c>
      <c r="V355" s="361">
        <v>77.872</v>
      </c>
      <c r="W355" s="361">
        <v>51.769999999999996</v>
      </c>
      <c r="X355" s="361">
        <v>55.78</v>
      </c>
      <c r="Y355" s="361">
        <v>51.78</v>
      </c>
      <c r="Z355" s="361">
        <v>46.64</v>
      </c>
      <c r="AA355" s="361">
        <v>49.620000000000005</v>
      </c>
      <c r="AB355" s="343">
        <v>49.480000000000004</v>
      </c>
      <c r="AC355" s="343">
        <v>51.099999999999994</v>
      </c>
      <c r="AD355" s="343">
        <v>51.49</v>
      </c>
      <c r="AE355" s="343">
        <v>52.12</v>
      </c>
      <c r="AF355" s="343">
        <v>54.91</v>
      </c>
      <c r="AG355" s="343">
        <v>54.64</v>
      </c>
      <c r="AH355" s="343">
        <v>57.730000000000004</v>
      </c>
      <c r="AI355" s="343">
        <v>61.780264810264825</v>
      </c>
      <c r="AJ355" s="341">
        <f t="shared" si="208"/>
        <v>7.0158752992635076</v>
      </c>
      <c r="AK355" s="342">
        <f t="shared" si="209"/>
        <v>1.7814824138475238</v>
      </c>
      <c r="AR355" s="177" t="s">
        <v>674</v>
      </c>
      <c r="AS355" s="181">
        <v>378</v>
      </c>
    </row>
    <row r="356" spans="1:53" ht="18" customHeight="1" thickBot="1">
      <c r="A356" s="340" t="s">
        <v>24</v>
      </c>
      <c r="B356" s="340" t="s">
        <v>53</v>
      </c>
      <c r="C356" s="361">
        <v>2.150537634408602E-2</v>
      </c>
      <c r="D356" s="361">
        <v>2.150537634408602E-2</v>
      </c>
      <c r="E356" s="361">
        <v>2.150537634408602E-2</v>
      </c>
      <c r="F356" s="361">
        <v>2.150537634408602E-2</v>
      </c>
      <c r="G356" s="361">
        <v>3.2258064516129031E-2</v>
      </c>
      <c r="H356" s="361">
        <v>4.3010752688172046E-2</v>
      </c>
      <c r="I356" s="361">
        <v>4.3010752688172046E-2</v>
      </c>
      <c r="J356" s="361">
        <v>6.4516129032258077E-2</v>
      </c>
      <c r="K356" s="361">
        <v>7.7419354838709681E-2</v>
      </c>
      <c r="L356" s="361">
        <v>0.10967741935483871</v>
      </c>
      <c r="M356" s="343">
        <v>0.1</v>
      </c>
      <c r="N356" s="343">
        <v>0.11</v>
      </c>
      <c r="O356" s="343">
        <v>0.11</v>
      </c>
      <c r="P356" s="343">
        <v>0.12</v>
      </c>
      <c r="Q356" s="343">
        <v>0.12</v>
      </c>
      <c r="R356" s="343">
        <v>0.11</v>
      </c>
      <c r="S356" s="343">
        <v>0.12</v>
      </c>
      <c r="T356" s="343">
        <v>0.13</v>
      </c>
      <c r="U356" s="343">
        <v>0.12</v>
      </c>
      <c r="V356" s="361">
        <v>2.02</v>
      </c>
      <c r="W356" s="343">
        <v>2.02</v>
      </c>
      <c r="X356" s="343">
        <v>1.8900000000000001</v>
      </c>
      <c r="Y356" s="343">
        <v>1.7400000000000002</v>
      </c>
      <c r="Z356" s="343">
        <v>1.6</v>
      </c>
      <c r="AA356" s="343">
        <v>1.6300000000000001</v>
      </c>
      <c r="AB356" s="343">
        <v>1.6700000000000002</v>
      </c>
      <c r="AC356" s="343">
        <v>1.64</v>
      </c>
      <c r="AD356" s="343">
        <v>1.72</v>
      </c>
      <c r="AE356" s="343">
        <v>1.81</v>
      </c>
      <c r="AF356" s="361">
        <v>1.71</v>
      </c>
      <c r="AG356" s="361">
        <v>1.7599999999999998</v>
      </c>
      <c r="AH356" s="361">
        <v>1.77</v>
      </c>
      <c r="AI356" s="361">
        <v>1.7799999999999998</v>
      </c>
      <c r="AJ356" s="341">
        <f t="shared" si="208"/>
        <v>0.56497175141241307</v>
      </c>
      <c r="AK356" s="342">
        <f t="shared" si="209"/>
        <v>0.22754099326547372</v>
      </c>
      <c r="AR356" s="177" t="s">
        <v>675</v>
      </c>
      <c r="AS356" s="181">
        <v>379</v>
      </c>
    </row>
    <row r="357" spans="1:53" ht="18" customHeight="1" thickBot="1">
      <c r="A357" s="340" t="s">
        <v>25</v>
      </c>
      <c r="B357" s="340" t="s">
        <v>54</v>
      </c>
      <c r="C357" s="361">
        <v>0.34629441624365481</v>
      </c>
      <c r="D357" s="361">
        <v>0.37870050761421314</v>
      </c>
      <c r="E357" s="361">
        <v>0.39258883248730964</v>
      </c>
      <c r="F357" s="361">
        <v>0.41573604060913705</v>
      </c>
      <c r="G357" s="361">
        <v>0.4311675126903553</v>
      </c>
      <c r="H357" s="361">
        <v>0.4311675126903553</v>
      </c>
      <c r="I357" s="361">
        <v>0.44852791878172588</v>
      </c>
      <c r="J357" s="361">
        <v>0.45817258883248735</v>
      </c>
      <c r="K357" s="361">
        <v>0.550761421319797</v>
      </c>
      <c r="L357" s="361">
        <v>0.6877157360406092</v>
      </c>
      <c r="M357" s="343">
        <v>0.71</v>
      </c>
      <c r="N357" s="343">
        <v>0.65</v>
      </c>
      <c r="O357" s="343">
        <v>0.69</v>
      </c>
      <c r="P357" s="343">
        <v>1.1299999999999999</v>
      </c>
      <c r="Q357" s="343">
        <v>1.1399999999999999</v>
      </c>
      <c r="R357" s="343">
        <v>1.55</v>
      </c>
      <c r="S357" s="343">
        <v>1.2</v>
      </c>
      <c r="T357" s="343">
        <v>1.17</v>
      </c>
      <c r="U357" s="343">
        <v>1.27</v>
      </c>
      <c r="V357" s="343">
        <v>1.26</v>
      </c>
      <c r="W357" s="343">
        <v>1.4</v>
      </c>
      <c r="X357" s="343">
        <v>1.21</v>
      </c>
      <c r="Y357" s="343">
        <v>1.26</v>
      </c>
      <c r="Z357" s="343">
        <v>1.19</v>
      </c>
      <c r="AA357" s="343">
        <v>1.24</v>
      </c>
      <c r="AB357" s="343">
        <v>1.1400000000000001</v>
      </c>
      <c r="AC357" s="361">
        <v>1.3800000000000001</v>
      </c>
      <c r="AD357" s="361">
        <v>1.4000000000000001</v>
      </c>
      <c r="AE357" s="361">
        <v>1.35</v>
      </c>
      <c r="AF357" s="361">
        <v>1.37</v>
      </c>
      <c r="AG357" s="361">
        <v>1.28</v>
      </c>
      <c r="AH357" s="361">
        <v>1.2070000000000001</v>
      </c>
      <c r="AI357" s="361">
        <v>1.29</v>
      </c>
      <c r="AJ357" s="341">
        <f t="shared" si="208"/>
        <v>6.8765534382767113</v>
      </c>
      <c r="AK357" s="342">
        <f t="shared" si="209"/>
        <v>0.23558203352505025</v>
      </c>
      <c r="AR357" s="177" t="s">
        <v>676</v>
      </c>
      <c r="AS357" s="181">
        <v>380</v>
      </c>
    </row>
    <row r="358" spans="1:53" ht="18" customHeight="1" thickBot="1">
      <c r="A358" s="340" t="s">
        <v>26</v>
      </c>
      <c r="B358" s="340" t="s">
        <v>55</v>
      </c>
      <c r="C358" s="361">
        <v>0.97197452229299353</v>
      </c>
      <c r="D358" s="361">
        <v>0.90955414012738844</v>
      </c>
      <c r="E358" s="361">
        <v>1.0611464968152866</v>
      </c>
      <c r="F358" s="361">
        <v>1.1592356687898089</v>
      </c>
      <c r="G358" s="361">
        <v>1.3197452229299362</v>
      </c>
      <c r="H358" s="343">
        <v>1.42</v>
      </c>
      <c r="I358" s="343">
        <v>1.26</v>
      </c>
      <c r="J358" s="343">
        <v>1.17</v>
      </c>
      <c r="K358" s="343">
        <v>1.03</v>
      </c>
      <c r="L358" s="343">
        <v>0.8</v>
      </c>
      <c r="M358" s="343">
        <v>0.64</v>
      </c>
      <c r="N358" s="343">
        <v>0.59</v>
      </c>
      <c r="O358" s="343">
        <v>0.59</v>
      </c>
      <c r="P358" s="343">
        <v>0.55000000000000004</v>
      </c>
      <c r="Q358" s="343">
        <v>0.6</v>
      </c>
      <c r="R358" s="343">
        <v>0.63</v>
      </c>
      <c r="S358" s="343">
        <v>0.63</v>
      </c>
      <c r="T358" s="343">
        <v>0.74</v>
      </c>
      <c r="U358" s="343">
        <v>0.77</v>
      </c>
      <c r="V358" s="361">
        <v>0.75</v>
      </c>
      <c r="W358" s="361">
        <v>0.79</v>
      </c>
      <c r="X358" s="361">
        <v>0.95</v>
      </c>
      <c r="Y358" s="361">
        <v>0.95</v>
      </c>
      <c r="Z358" s="361">
        <v>0.98</v>
      </c>
      <c r="AA358" s="361">
        <v>1.08</v>
      </c>
      <c r="AB358" s="343">
        <v>1.26</v>
      </c>
      <c r="AC358" s="343">
        <v>1.33</v>
      </c>
      <c r="AD358" s="343">
        <v>1.36</v>
      </c>
      <c r="AE358" s="343">
        <v>1.52</v>
      </c>
      <c r="AF358" s="343">
        <v>1.5</v>
      </c>
      <c r="AG358" s="343">
        <v>1.4600000000000002</v>
      </c>
      <c r="AH358" s="343">
        <v>1.34</v>
      </c>
      <c r="AI358" s="343">
        <v>1.34</v>
      </c>
      <c r="AJ358" s="341">
        <f t="shared" si="208"/>
        <v>0</v>
      </c>
      <c r="AK358" s="342">
        <f t="shared" si="209"/>
        <v>3.4994684375474483</v>
      </c>
      <c r="AR358" s="177" t="s">
        <v>677</v>
      </c>
      <c r="AS358" s="181">
        <v>381</v>
      </c>
    </row>
    <row r="359" spans="1:53" ht="18" customHeight="1" thickBot="1">
      <c r="A359" s="340" t="s">
        <v>27</v>
      </c>
      <c r="B359" s="340" t="s">
        <v>56</v>
      </c>
      <c r="C359" s="343">
        <v>4.9800000000000004</v>
      </c>
      <c r="D359" s="343">
        <v>4.1829999999999998</v>
      </c>
      <c r="E359" s="343">
        <v>4.359</v>
      </c>
      <c r="F359" s="343">
        <v>4.2480000000000002</v>
      </c>
      <c r="G359" s="343">
        <v>4.2010000000000005</v>
      </c>
      <c r="H359" s="343">
        <v>3.49</v>
      </c>
      <c r="I359" s="343">
        <v>3.65</v>
      </c>
      <c r="J359" s="343">
        <v>3.51</v>
      </c>
      <c r="K359" s="343">
        <v>3.49</v>
      </c>
      <c r="L359" s="343">
        <v>3.66</v>
      </c>
      <c r="M359" s="343">
        <v>3.92</v>
      </c>
      <c r="N359" s="343">
        <v>3.84</v>
      </c>
      <c r="O359" s="343">
        <v>3.86</v>
      </c>
      <c r="P359" s="343">
        <v>3.75</v>
      </c>
      <c r="Q359" s="343">
        <v>3.8</v>
      </c>
      <c r="R359" s="343">
        <v>4.07</v>
      </c>
      <c r="S359" s="343">
        <v>4.22</v>
      </c>
      <c r="T359" s="343">
        <v>4.6099999999999994</v>
      </c>
      <c r="U359" s="343">
        <v>4.6399999999999997</v>
      </c>
      <c r="V359" s="361">
        <v>5.5099999999999989</v>
      </c>
      <c r="W359" s="361">
        <v>5.46</v>
      </c>
      <c r="X359" s="361">
        <v>5.58</v>
      </c>
      <c r="Y359" s="361">
        <v>5.53</v>
      </c>
      <c r="Z359" s="361">
        <v>5.3699999999999992</v>
      </c>
      <c r="AA359" s="343">
        <v>5.56</v>
      </c>
      <c r="AB359" s="343">
        <v>5.6099999999999994</v>
      </c>
      <c r="AC359" s="343">
        <v>5.4899999999999993</v>
      </c>
      <c r="AD359" s="343">
        <v>5.72</v>
      </c>
      <c r="AE359" s="343">
        <v>6.02</v>
      </c>
      <c r="AF359" s="361">
        <v>5.55</v>
      </c>
      <c r="AG359" s="361">
        <v>5.29</v>
      </c>
      <c r="AH359" s="361">
        <v>5.1899999999999995</v>
      </c>
      <c r="AI359" s="361">
        <v>5.14</v>
      </c>
      <c r="AJ359" s="341">
        <f t="shared" si="208"/>
        <v>-0.96339113680153909</v>
      </c>
      <c r="AK359" s="342">
        <f t="shared" si="209"/>
        <v>-0.72867952354249699</v>
      </c>
      <c r="AR359" s="177" t="s">
        <v>678</v>
      </c>
      <c r="AS359" s="181">
        <v>382</v>
      </c>
    </row>
    <row r="360" spans="1:53" s="1" customFormat="1" ht="18" customHeight="1">
      <c r="A360" s="79" t="s">
        <v>990</v>
      </c>
      <c r="B360" s="14"/>
      <c r="C360" s="14"/>
      <c r="D360" s="14"/>
      <c r="E360" s="14"/>
      <c r="F360" s="14"/>
      <c r="G360" s="14"/>
      <c r="H360" s="14"/>
      <c r="I360" s="14"/>
      <c r="J360" s="14"/>
      <c r="K360" s="14"/>
      <c r="L360" s="14"/>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6"/>
      <c r="AK360" s="27"/>
      <c r="AR360" s="191"/>
      <c r="AS360" s="192"/>
      <c r="AT360" s="193"/>
      <c r="AU360" s="193"/>
      <c r="AV360" s="93"/>
      <c r="AW360" s="93"/>
      <c r="AX360" s="93"/>
      <c r="AY360" s="93"/>
      <c r="AZ360" s="93"/>
      <c r="BA360" s="93"/>
    </row>
    <row r="361" spans="1:53" ht="18" customHeight="1">
      <c r="A361" s="23"/>
    </row>
    <row r="362" spans="1:53" ht="18" customHeight="1">
      <c r="A362" s="24" t="s">
        <v>238</v>
      </c>
    </row>
    <row r="363" spans="1:53" ht="18" customHeight="1">
      <c r="A363" s="210"/>
      <c r="B363" s="211"/>
      <c r="C363" s="786"/>
      <c r="D363" s="787"/>
      <c r="E363" s="787"/>
      <c r="F363" s="787"/>
      <c r="G363" s="787"/>
      <c r="H363" s="787"/>
      <c r="I363" s="787"/>
      <c r="J363" s="787"/>
      <c r="K363" s="787"/>
      <c r="L363" s="787"/>
      <c r="M363" s="787"/>
      <c r="N363" s="787"/>
      <c r="O363" s="787"/>
      <c r="P363" s="787"/>
      <c r="Q363" s="787"/>
      <c r="R363" s="787"/>
      <c r="S363" s="787"/>
      <c r="T363" s="787"/>
      <c r="U363" s="787"/>
      <c r="V363" s="787"/>
      <c r="W363" s="787"/>
      <c r="X363" s="787"/>
      <c r="Y363" s="787"/>
      <c r="Z363" s="787"/>
      <c r="AA363" s="787"/>
      <c r="AB363" s="787"/>
      <c r="AC363" s="787"/>
      <c r="AD363" s="787"/>
      <c r="AE363" s="787"/>
      <c r="AF363" s="787"/>
      <c r="AG363" s="787"/>
      <c r="AH363" s="787"/>
      <c r="AI363" s="788"/>
      <c r="AJ363" s="518" t="s">
        <v>58</v>
      </c>
      <c r="AK363" s="640" t="s">
        <v>57</v>
      </c>
    </row>
    <row r="364" spans="1:53" ht="18" customHeight="1" thickBot="1">
      <c r="A364" s="210"/>
      <c r="B364" s="211"/>
      <c r="C364" s="576">
        <v>1990</v>
      </c>
      <c r="D364" s="576">
        <v>1991</v>
      </c>
      <c r="E364" s="576">
        <v>1992</v>
      </c>
      <c r="F364" s="576">
        <v>1993</v>
      </c>
      <c r="G364" s="576">
        <v>1994</v>
      </c>
      <c r="H364" s="576">
        <v>1995</v>
      </c>
      <c r="I364" s="576">
        <v>1996</v>
      </c>
      <c r="J364" s="576">
        <v>1997</v>
      </c>
      <c r="K364" s="576">
        <v>1998</v>
      </c>
      <c r="L364" s="576">
        <v>1999</v>
      </c>
      <c r="M364" s="576">
        <v>2000</v>
      </c>
      <c r="N364" s="576">
        <v>2001</v>
      </c>
      <c r="O364" s="576">
        <v>2002</v>
      </c>
      <c r="P364" s="576">
        <v>2003</v>
      </c>
      <c r="Q364" s="576">
        <v>2004</v>
      </c>
      <c r="R364" s="576">
        <v>2005</v>
      </c>
      <c r="S364" s="576">
        <v>2006</v>
      </c>
      <c r="T364" s="576">
        <v>2007</v>
      </c>
      <c r="U364" s="576">
        <v>2008</v>
      </c>
      <c r="V364" s="576">
        <v>2009</v>
      </c>
      <c r="W364" s="576">
        <v>2010</v>
      </c>
      <c r="X364" s="576">
        <v>2011</v>
      </c>
      <c r="Y364" s="576">
        <v>2012</v>
      </c>
      <c r="Z364" s="576">
        <v>2013</v>
      </c>
      <c r="AA364" s="576">
        <v>2014</v>
      </c>
      <c r="AB364" s="576">
        <v>2015</v>
      </c>
      <c r="AC364" s="576">
        <v>2016</v>
      </c>
      <c r="AD364" s="576">
        <v>2017</v>
      </c>
      <c r="AE364" s="576">
        <v>2018</v>
      </c>
      <c r="AF364" s="576">
        <v>2019</v>
      </c>
      <c r="AG364" s="576">
        <v>2020</v>
      </c>
      <c r="AH364" s="576">
        <v>2021</v>
      </c>
      <c r="AI364" s="576">
        <v>2022</v>
      </c>
      <c r="AJ364" s="207" t="str">
        <f>AJ$4</f>
        <v>2022/2021</v>
      </c>
      <c r="AK364" s="246" t="str">
        <f>AK$4</f>
        <v>2012-2022</v>
      </c>
    </row>
    <row r="365" spans="1:53" ht="18" customHeight="1" thickBot="1">
      <c r="A365" s="318" t="s">
        <v>373</v>
      </c>
      <c r="B365" s="318"/>
      <c r="C365" s="345">
        <f t="shared" ref="C365:AH365" si="210">+C332/C299*1000</f>
        <v>13.022543699577197</v>
      </c>
      <c r="D365" s="345">
        <f t="shared" si="210"/>
        <v>12.752138157610492</v>
      </c>
      <c r="E365" s="345">
        <f t="shared" si="210"/>
        <v>12.464939487926648</v>
      </c>
      <c r="F365" s="345">
        <f t="shared" si="210"/>
        <v>12.368202742889839</v>
      </c>
      <c r="G365" s="345">
        <f t="shared" si="210"/>
        <v>12.407004840818471</v>
      </c>
      <c r="H365" s="345">
        <f t="shared" si="210"/>
        <v>12.40176827982431</v>
      </c>
      <c r="I365" s="345">
        <f t="shared" si="210"/>
        <v>12.398923576938909</v>
      </c>
      <c r="J365" s="345">
        <f t="shared" si="210"/>
        <v>12.481159434577714</v>
      </c>
      <c r="K365" s="345">
        <f t="shared" si="210"/>
        <v>12.505682800310185</v>
      </c>
      <c r="L365" s="345">
        <f t="shared" si="210"/>
        <v>12.703186043176569</v>
      </c>
      <c r="M365" s="345">
        <f t="shared" si="210"/>
        <v>12.652808621751483</v>
      </c>
      <c r="N365" s="345">
        <f t="shared" si="210"/>
        <v>12.676682412139098</v>
      </c>
      <c r="O365" s="345">
        <f t="shared" si="210"/>
        <v>12.492173612192303</v>
      </c>
      <c r="P365" s="345">
        <f t="shared" si="210"/>
        <v>12.482951640550922</v>
      </c>
      <c r="Q365" s="345">
        <f t="shared" si="210"/>
        <v>12.688281117334679</v>
      </c>
      <c r="R365" s="345">
        <f t="shared" si="210"/>
        <v>12.639077621161691</v>
      </c>
      <c r="S365" s="345">
        <f t="shared" si="210"/>
        <v>12.473391569445399</v>
      </c>
      <c r="T365" s="345">
        <f t="shared" si="210"/>
        <v>12.695549002171234</v>
      </c>
      <c r="U365" s="345">
        <f t="shared" si="210"/>
        <v>12.494048446566012</v>
      </c>
      <c r="V365" s="345">
        <f t="shared" si="210"/>
        <v>12.256195132864928</v>
      </c>
      <c r="W365" s="345">
        <f t="shared" si="210"/>
        <v>12.092699119014176</v>
      </c>
      <c r="X365" s="345">
        <f t="shared" si="210"/>
        <v>12.297362919097708</v>
      </c>
      <c r="Y365" s="345">
        <f t="shared" si="210"/>
        <v>12.509597303604705</v>
      </c>
      <c r="Z365" s="345">
        <f t="shared" si="210"/>
        <v>12.672917917404872</v>
      </c>
      <c r="AA365" s="345">
        <f t="shared" si="210"/>
        <v>12.890040853648269</v>
      </c>
      <c r="AB365" s="345">
        <f t="shared" si="210"/>
        <v>13.001284154029355</v>
      </c>
      <c r="AC365" s="345">
        <f t="shared" si="210"/>
        <v>13.01603541985634</v>
      </c>
      <c r="AD365" s="345">
        <f t="shared" si="210"/>
        <v>13.243784675097833</v>
      </c>
      <c r="AE365" s="345">
        <f t="shared" si="210"/>
        <v>13.292099603427827</v>
      </c>
      <c r="AF365" s="345">
        <f t="shared" si="210"/>
        <v>13.54345986250345</v>
      </c>
      <c r="AG365" s="362">
        <f t="shared" si="210"/>
        <v>13.504142574194491</v>
      </c>
      <c r="AH365" s="362">
        <f t="shared" si="210"/>
        <v>13.625968724887162</v>
      </c>
      <c r="AI365" s="362">
        <f t="shared" ref="AI365" si="211">+AI332/AI299*1000</f>
        <v>13.650244663139324</v>
      </c>
      <c r="AJ365" s="328">
        <f>IFERROR((AI365/AH365-1)*100,":")</f>
        <v>0.17815935690372875</v>
      </c>
      <c r="AK365" s="542">
        <f>IFERROR(100*((POWER(AI365/Y365,1/(2020-2010)))-1),":")</f>
        <v>0.87643148177272145</v>
      </c>
    </row>
    <row r="366" spans="1:53" ht="18" customHeight="1" thickBot="1">
      <c r="A366" s="340" t="s">
        <v>3</v>
      </c>
      <c r="B366" s="340" t="s">
        <v>30</v>
      </c>
      <c r="C366" s="343">
        <f t="shared" ref="C366:AH366" si="212">+IF(OR(C333=0,C300=0),":",C333/C300*1000)</f>
        <v>27.06109531727726</v>
      </c>
      <c r="D366" s="343">
        <f t="shared" si="212"/>
        <v>19.881176641066514</v>
      </c>
      <c r="E366" s="343">
        <f t="shared" si="212"/>
        <v>20.117033053930101</v>
      </c>
      <c r="F366" s="343">
        <f t="shared" si="212"/>
        <v>19.960499222591086</v>
      </c>
      <c r="G366" s="343">
        <f t="shared" si="212"/>
        <v>20.104171737331448</v>
      </c>
      <c r="H366" s="343">
        <f t="shared" si="212"/>
        <v>20.218555059062957</v>
      </c>
      <c r="I366" s="343">
        <f t="shared" si="212"/>
        <v>19.552959311995458</v>
      </c>
      <c r="J366" s="343">
        <f t="shared" si="212"/>
        <v>19.979697305278702</v>
      </c>
      <c r="K366" s="343">
        <f t="shared" si="212"/>
        <v>19.482436288497492</v>
      </c>
      <c r="L366" s="343">
        <f t="shared" si="212"/>
        <v>21.283547257876311</v>
      </c>
      <c r="M366" s="343">
        <f t="shared" si="212"/>
        <v>20.427153491669621</v>
      </c>
      <c r="N366" s="343">
        <f t="shared" si="212"/>
        <v>19.976794632497601</v>
      </c>
      <c r="O366" s="343">
        <f t="shared" si="212"/>
        <v>20.048899755501225</v>
      </c>
      <c r="P366" s="343">
        <f t="shared" si="212"/>
        <v>19.453756113645106</v>
      </c>
      <c r="Q366" s="343">
        <f t="shared" si="212"/>
        <v>19.604380077711053</v>
      </c>
      <c r="R366" s="343">
        <f t="shared" si="212"/>
        <v>20.685396727384994</v>
      </c>
      <c r="S366" s="343">
        <f t="shared" si="212"/>
        <v>20.290689307814073</v>
      </c>
      <c r="T366" s="343">
        <f t="shared" si="212"/>
        <v>19.819294666278054</v>
      </c>
      <c r="U366" s="343">
        <f t="shared" si="212"/>
        <v>19.127773527161438</v>
      </c>
      <c r="V366" s="343">
        <f t="shared" si="212"/>
        <v>20.196506550218345</v>
      </c>
      <c r="W366" s="343">
        <f t="shared" si="212"/>
        <v>20.590707167727214</v>
      </c>
      <c r="X366" s="343">
        <f t="shared" si="212"/>
        <v>18.259079742380983</v>
      </c>
      <c r="Y366" s="343">
        <f t="shared" si="212"/>
        <v>17.807928768284928</v>
      </c>
      <c r="Z366" s="343">
        <f t="shared" si="212"/>
        <v>18.89246354986652</v>
      </c>
      <c r="AA366" s="343">
        <f t="shared" si="212"/>
        <v>19.771914434172345</v>
      </c>
      <c r="AB366" s="343">
        <f t="shared" si="212"/>
        <v>19.383943046450977</v>
      </c>
      <c r="AC366" s="343">
        <f t="shared" si="212"/>
        <v>19.626404139846013</v>
      </c>
      <c r="AD366" s="343">
        <f t="shared" si="212"/>
        <v>20.824130750299737</v>
      </c>
      <c r="AE366" s="343">
        <f t="shared" si="212"/>
        <v>20.939256087770939</v>
      </c>
      <c r="AF366" s="343">
        <f t="shared" si="212"/>
        <v>21.83499288762447</v>
      </c>
      <c r="AG366" s="343">
        <f t="shared" si="212"/>
        <v>21.363832542080271</v>
      </c>
      <c r="AH366" s="343">
        <f t="shared" si="212"/>
        <v>21.301211378794065</v>
      </c>
      <c r="AI366" s="343">
        <f t="shared" ref="AI366" si="213">+IF(OR(AI333=0,AI300=0),":",AI333/AI300*1000)</f>
        <v>21.012493915300986</v>
      </c>
      <c r="AJ366" s="341">
        <f t="shared" ref="AJ366:AJ392" si="214">IFERROR((AI366/AH366-1)*100,":")</f>
        <v>-1.3554039643984939</v>
      </c>
      <c r="AK366" s="715">
        <f t="shared" ref="AK366:AK392" si="215">IFERROR(100*((POWER(AI366/Y366,1/(2020-2010)))-1),":")</f>
        <v>1.6685007001220997</v>
      </c>
    </row>
    <row r="367" spans="1:53" ht="18" customHeight="1" thickBot="1">
      <c r="A367" s="340" t="s">
        <v>4</v>
      </c>
      <c r="B367" s="340" t="s">
        <v>31</v>
      </c>
      <c r="C367" s="361">
        <f t="shared" ref="C367:AH367" si="216">+IF(OR(C334=0,C301=0),":",C334/C301*1000)</f>
        <v>11.367768286509321</v>
      </c>
      <c r="D367" s="361">
        <f t="shared" si="216"/>
        <v>11.512347653353475</v>
      </c>
      <c r="E367" s="361">
        <f t="shared" si="216"/>
        <v>11.445110857187361</v>
      </c>
      <c r="F367" s="361">
        <f t="shared" si="216"/>
        <v>11.519441909240264</v>
      </c>
      <c r="G367" s="361">
        <f t="shared" si="216"/>
        <v>11.554416426693981</v>
      </c>
      <c r="H367" s="361">
        <f t="shared" si="216"/>
        <v>11.496301120195769</v>
      </c>
      <c r="I367" s="361">
        <f t="shared" si="216"/>
        <v>11.578969283834569</v>
      </c>
      <c r="J367" s="361">
        <f t="shared" si="216"/>
        <v>11.590726341927033</v>
      </c>
      <c r="K367" s="361">
        <f t="shared" si="216"/>
        <v>11.63222962827688</v>
      </c>
      <c r="L367" s="361">
        <f t="shared" si="216"/>
        <v>11.673691402927442</v>
      </c>
      <c r="M367" s="361">
        <f t="shared" si="216"/>
        <v>11.720136576260147</v>
      </c>
      <c r="N367" s="361">
        <f t="shared" si="216"/>
        <v>11.216464362544025</v>
      </c>
      <c r="O367" s="361">
        <f t="shared" si="216"/>
        <v>11.530927701763218</v>
      </c>
      <c r="P367" s="361">
        <f t="shared" si="216"/>
        <v>10.566109076348514</v>
      </c>
      <c r="Q367" s="361">
        <f t="shared" si="216"/>
        <v>11.012684995126897</v>
      </c>
      <c r="R367" s="361">
        <f t="shared" si="216"/>
        <v>11.30819890252886</v>
      </c>
      <c r="S367" s="361">
        <f t="shared" si="216"/>
        <v>11.207677530746295</v>
      </c>
      <c r="T367" s="361">
        <f t="shared" si="216"/>
        <v>13.031611808485948</v>
      </c>
      <c r="U367" s="361">
        <f t="shared" si="216"/>
        <v>10.109798394557716</v>
      </c>
      <c r="V367" s="361">
        <f t="shared" si="216"/>
        <v>9.4450076388194812</v>
      </c>
      <c r="W367" s="361">
        <f t="shared" si="216"/>
        <v>12.198144911675836</v>
      </c>
      <c r="X367" s="361">
        <f t="shared" si="216"/>
        <v>11.779587386200063</v>
      </c>
      <c r="Y367" s="361">
        <f t="shared" si="216"/>
        <v>9.4412025309272707</v>
      </c>
      <c r="Z367" s="361">
        <f t="shared" si="216"/>
        <v>11.211700312414992</v>
      </c>
      <c r="AA367" s="361">
        <f t="shared" si="216"/>
        <v>11.388125708566117</v>
      </c>
      <c r="AB367" s="361">
        <f t="shared" si="216"/>
        <v>10.540383669906664</v>
      </c>
      <c r="AC367" s="361">
        <f t="shared" si="216"/>
        <v>11.715493683084993</v>
      </c>
      <c r="AD367" s="361">
        <f t="shared" si="216"/>
        <v>12.091688356190094</v>
      </c>
      <c r="AE367" s="361">
        <f t="shared" si="216"/>
        <v>11.654983531001532</v>
      </c>
      <c r="AF367" s="361">
        <f t="shared" si="216"/>
        <v>11.690261690261691</v>
      </c>
      <c r="AG367" s="361">
        <f t="shared" si="216"/>
        <v>10.877532544563421</v>
      </c>
      <c r="AH367" s="361">
        <f t="shared" si="216"/>
        <v>12.168893668264893</v>
      </c>
      <c r="AI367" s="361">
        <f t="shared" ref="AI367" si="217">+IF(OR(AI334=0,AI301=0),":",AI334/AI301*1000)</f>
        <v>11.473013638811288</v>
      </c>
      <c r="AJ367" s="341">
        <f t="shared" si="214"/>
        <v>-5.7185151618867502</v>
      </c>
      <c r="AK367" s="715">
        <f t="shared" si="215"/>
        <v>1.9682625980929291</v>
      </c>
    </row>
    <row r="368" spans="1:53" ht="18" customHeight="1" thickBot="1">
      <c r="A368" s="340" t="s">
        <v>340</v>
      </c>
      <c r="B368" s="340" t="s">
        <v>32</v>
      </c>
      <c r="C368" s="361">
        <f t="shared" ref="C368:AH368" si="218">+IF(OR(C335=0,C302=0),":",C335/C302*1000)</f>
        <v>19.309339487536562</v>
      </c>
      <c r="D368" s="361">
        <f t="shared" si="218"/>
        <v>19.309339487536562</v>
      </c>
      <c r="E368" s="361">
        <f t="shared" si="218"/>
        <v>19.309339487536562</v>
      </c>
      <c r="F368" s="361">
        <f t="shared" si="218"/>
        <v>19.309339487536562</v>
      </c>
      <c r="G368" s="361">
        <f t="shared" si="218"/>
        <v>18.514462678800339</v>
      </c>
      <c r="H368" s="361">
        <f t="shared" si="218"/>
        <v>20.606506557452896</v>
      </c>
      <c r="I368" s="361">
        <f t="shared" si="218"/>
        <v>22.059644154558196</v>
      </c>
      <c r="J368" s="361">
        <f t="shared" si="218"/>
        <v>23.371468198776533</v>
      </c>
      <c r="K368" s="361">
        <f t="shared" si="218"/>
        <v>24.552090245520905</v>
      </c>
      <c r="L368" s="361">
        <f t="shared" si="218"/>
        <v>22.77272830729779</v>
      </c>
      <c r="M368" s="361">
        <f t="shared" si="218"/>
        <v>13.06917409759088</v>
      </c>
      <c r="N368" s="361">
        <f t="shared" si="218"/>
        <v>12.523247240593806</v>
      </c>
      <c r="O368" s="361">
        <f t="shared" si="218"/>
        <v>13.908345007004202</v>
      </c>
      <c r="P368" s="361">
        <f t="shared" si="218"/>
        <v>14.458254259041896</v>
      </c>
      <c r="Q368" s="361">
        <f t="shared" si="218"/>
        <v>13.328464487858316</v>
      </c>
      <c r="R368" s="361">
        <f t="shared" si="218"/>
        <v>15.498652291105124</v>
      </c>
      <c r="S368" s="361">
        <f t="shared" si="218"/>
        <v>15.811505103775145</v>
      </c>
      <c r="T368" s="361">
        <f t="shared" si="218"/>
        <v>14.532516727440083</v>
      </c>
      <c r="U368" s="361">
        <f t="shared" si="218"/>
        <v>14.687276527861821</v>
      </c>
      <c r="V368" s="361">
        <f t="shared" si="218"/>
        <v>14.547025781362525</v>
      </c>
      <c r="W368" s="343">
        <f t="shared" si="218"/>
        <v>14.646000262708526</v>
      </c>
      <c r="X368" s="343">
        <f t="shared" si="218"/>
        <v>14.654959188721248</v>
      </c>
      <c r="Y368" s="343">
        <f t="shared" si="218"/>
        <v>19.068736141906875</v>
      </c>
      <c r="Z368" s="343">
        <f t="shared" si="218"/>
        <v>19.382795572992919</v>
      </c>
      <c r="AA368" s="343">
        <f t="shared" si="218"/>
        <v>20.374898125509375</v>
      </c>
      <c r="AB368" s="343">
        <f t="shared" si="218"/>
        <v>20.345996896373357</v>
      </c>
      <c r="AC368" s="343">
        <f t="shared" si="218"/>
        <v>20.717344753747323</v>
      </c>
      <c r="AD368" s="343">
        <f t="shared" si="218"/>
        <v>20.58808276720427</v>
      </c>
      <c r="AE368" s="343">
        <f t="shared" si="218"/>
        <v>20.570431927772646</v>
      </c>
      <c r="AF368" s="343">
        <f t="shared" si="218"/>
        <v>20.304055760391936</v>
      </c>
      <c r="AG368" s="343">
        <f t="shared" si="218"/>
        <v>20.462782269305826</v>
      </c>
      <c r="AH368" s="343">
        <f t="shared" si="218"/>
        <v>20.460510617990931</v>
      </c>
      <c r="AI368" s="343">
        <f t="shared" ref="AI368" si="219">+IF(OR(AI335=0,AI302=0),":",AI335/AI302*1000)</f>
        <v>20.548354339645183</v>
      </c>
      <c r="AJ368" s="341">
        <f t="shared" si="214"/>
        <v>0.42933298828333744</v>
      </c>
      <c r="AK368" s="342">
        <f t="shared" si="215"/>
        <v>0.75010645063047221</v>
      </c>
    </row>
    <row r="369" spans="1:37" ht="18" customHeight="1" thickBot="1">
      <c r="A369" s="340" t="s">
        <v>5</v>
      </c>
      <c r="B369" s="340" t="s">
        <v>33</v>
      </c>
      <c r="C369" s="343">
        <f t="shared" ref="C369:AH369" si="220">+IF(OR(C336=0,C303=0),":",C336/C303*1000)</f>
        <v>22.59887005649718</v>
      </c>
      <c r="D369" s="343">
        <f t="shared" si="220"/>
        <v>21.226415094339625</v>
      </c>
      <c r="E369" s="343">
        <f t="shared" si="220"/>
        <v>22.271714922048996</v>
      </c>
      <c r="F369" s="343">
        <f t="shared" si="220"/>
        <v>21.482277121374867</v>
      </c>
      <c r="G369" s="343">
        <f t="shared" si="220"/>
        <v>22.86401925391095</v>
      </c>
      <c r="H369" s="343">
        <f t="shared" si="220"/>
        <v>21.613832853025933</v>
      </c>
      <c r="I369" s="343">
        <f t="shared" si="220"/>
        <v>21.402310924369747</v>
      </c>
      <c r="J369" s="343">
        <f t="shared" si="220"/>
        <v>22.159846358398582</v>
      </c>
      <c r="K369" s="343">
        <f t="shared" si="220"/>
        <v>22.737677399664275</v>
      </c>
      <c r="L369" s="343">
        <f t="shared" si="220"/>
        <v>21.810250817884405</v>
      </c>
      <c r="M369" s="343">
        <f t="shared" si="220"/>
        <v>21.351789132675599</v>
      </c>
      <c r="N369" s="343">
        <f t="shared" si="220"/>
        <v>21.302090267607511</v>
      </c>
      <c r="O369" s="343">
        <f t="shared" si="220"/>
        <v>20.743421968536826</v>
      </c>
      <c r="P369" s="343">
        <f t="shared" si="220"/>
        <v>21.285653469561517</v>
      </c>
      <c r="Q369" s="343">
        <f t="shared" si="220"/>
        <v>20.432837625438278</v>
      </c>
      <c r="R369" s="343">
        <f t="shared" si="220"/>
        <v>19.912807823730407</v>
      </c>
      <c r="S369" s="343">
        <f t="shared" si="220"/>
        <v>20.647917408330368</v>
      </c>
      <c r="T369" s="343">
        <f t="shared" si="220"/>
        <v>20.331239291833239</v>
      </c>
      <c r="U369" s="343">
        <f t="shared" si="220"/>
        <v>17.777777777777779</v>
      </c>
      <c r="V369" s="343">
        <f t="shared" si="220"/>
        <v>20.044543429844101</v>
      </c>
      <c r="W369" s="343">
        <f t="shared" si="220"/>
        <v>19.859813084112151</v>
      </c>
      <c r="X369" s="343">
        <f t="shared" si="220"/>
        <v>18.703241895261847</v>
      </c>
      <c r="Y369" s="343">
        <f t="shared" si="220"/>
        <v>21.144278606965173</v>
      </c>
      <c r="Z369" s="343">
        <f t="shared" si="220"/>
        <v>21.304926764314249</v>
      </c>
      <c r="AA369" s="343">
        <f t="shared" si="220"/>
        <v>21.197007481296755</v>
      </c>
      <c r="AB369" s="343">
        <f t="shared" si="220"/>
        <v>22.222222222222221</v>
      </c>
      <c r="AC369" s="343">
        <f t="shared" si="220"/>
        <v>20.592020592020592</v>
      </c>
      <c r="AD369" s="343">
        <f t="shared" si="220"/>
        <v>21.052631578947366</v>
      </c>
      <c r="AE369" s="343">
        <f t="shared" si="220"/>
        <v>21.024967148488834</v>
      </c>
      <c r="AF369" s="343">
        <f t="shared" si="220"/>
        <v>22.566995768688294</v>
      </c>
      <c r="AG369" s="343">
        <f t="shared" si="220"/>
        <v>18.439716312056738</v>
      </c>
      <c r="AH369" s="343">
        <f t="shared" si="220"/>
        <v>20.70063694267516</v>
      </c>
      <c r="AI369" s="343">
        <f t="shared" ref="AI369" si="221">+IF(OR(AI336=0,AI303=0),":",AI336/AI303*1000)</f>
        <v>18.824255516124055</v>
      </c>
      <c r="AJ369" s="341">
        <f t="shared" si="214"/>
        <v>-9.0643656605699618</v>
      </c>
      <c r="AK369" s="342">
        <f t="shared" si="215"/>
        <v>-1.1555034674037068</v>
      </c>
    </row>
    <row r="370" spans="1:37" ht="18" customHeight="1" thickBot="1">
      <c r="A370" s="340" t="s">
        <v>28</v>
      </c>
      <c r="B370" s="340" t="s">
        <v>34</v>
      </c>
      <c r="C370" s="361">
        <f t="shared" ref="C370:AH370" si="222">+IF(OR(C337=0,C304=0),":",C337/C304*1000)</f>
        <v>22.55618068680231</v>
      </c>
      <c r="D370" s="343">
        <f t="shared" si="222"/>
        <v>20.726465526558645</v>
      </c>
      <c r="E370" s="343">
        <f t="shared" si="222"/>
        <v>19.299364458030041</v>
      </c>
      <c r="F370" s="343">
        <f t="shared" si="222"/>
        <v>18.513062044143044</v>
      </c>
      <c r="G370" s="343">
        <f t="shared" si="222"/>
        <v>18.968647920844653</v>
      </c>
      <c r="H370" s="343">
        <f t="shared" si="222"/>
        <v>20.164720439254506</v>
      </c>
      <c r="I370" s="343">
        <f t="shared" si="222"/>
        <v>19.872696321515807</v>
      </c>
      <c r="J370" s="343">
        <f t="shared" si="222"/>
        <v>19.678722182209377</v>
      </c>
      <c r="K370" s="343">
        <f t="shared" si="222"/>
        <v>20.556160133367293</v>
      </c>
      <c r="L370" s="343">
        <f t="shared" si="222"/>
        <v>20.191353876675947</v>
      </c>
      <c r="M370" s="343">
        <f t="shared" si="222"/>
        <v>20.493461587978885</v>
      </c>
      <c r="N370" s="343">
        <f t="shared" si="222"/>
        <v>21.076198911122997</v>
      </c>
      <c r="O370" s="343">
        <f t="shared" si="222"/>
        <v>21.34630274874177</v>
      </c>
      <c r="P370" s="343">
        <f t="shared" si="222"/>
        <v>21.597785804756768</v>
      </c>
      <c r="Q370" s="343">
        <f t="shared" si="222"/>
        <v>21.840706063481264</v>
      </c>
      <c r="R370" s="343">
        <f t="shared" si="222"/>
        <v>21.914296448540302</v>
      </c>
      <c r="S370" s="343">
        <f t="shared" si="222"/>
        <v>19.825929693681477</v>
      </c>
      <c r="T370" s="343">
        <f t="shared" si="222"/>
        <v>21.23677786818552</v>
      </c>
      <c r="U370" s="343">
        <f t="shared" si="222"/>
        <v>21.977774398314772</v>
      </c>
      <c r="V370" s="343">
        <f t="shared" si="222"/>
        <v>20.702628175667734</v>
      </c>
      <c r="W370" s="343">
        <f t="shared" si="222"/>
        <v>20.386123391374198</v>
      </c>
      <c r="X370" s="343">
        <f t="shared" si="222"/>
        <v>20.616827386164907</v>
      </c>
      <c r="Y370" s="343">
        <f t="shared" si="222"/>
        <v>20.817472757127931</v>
      </c>
      <c r="Z370" s="343">
        <f t="shared" si="222"/>
        <v>19.950077200205868</v>
      </c>
      <c r="AA370" s="343">
        <f t="shared" si="222"/>
        <v>19.739140170174654</v>
      </c>
      <c r="AB370" s="343">
        <f t="shared" si="222"/>
        <v>20.432832801330758</v>
      </c>
      <c r="AC370" s="343">
        <f t="shared" si="222"/>
        <v>20.302427205468781</v>
      </c>
      <c r="AD370" s="343">
        <f t="shared" si="222"/>
        <v>20.675351539290979</v>
      </c>
      <c r="AE370" s="343">
        <f t="shared" si="222"/>
        <v>20.574609463670321</v>
      </c>
      <c r="AF370" s="343">
        <f t="shared" si="222"/>
        <v>21.634929328249743</v>
      </c>
      <c r="AG370" s="343">
        <f t="shared" si="222"/>
        <v>23.876049563870549</v>
      </c>
      <c r="AH370" s="343">
        <f t="shared" si="222"/>
        <v>20.415210505430387</v>
      </c>
      <c r="AI370" s="343">
        <f t="shared" ref="AI370" si="223">+IF(OR(AI337=0,AI304=0),":",AI337/AI304*1000)</f>
        <v>20.801621003293459</v>
      </c>
      <c r="AJ370" s="341">
        <f t="shared" si="214"/>
        <v>1.8927578422974767</v>
      </c>
      <c r="AK370" s="342">
        <f t="shared" si="215"/>
        <v>-7.61724940515629E-3</v>
      </c>
    </row>
    <row r="371" spans="1:37" ht="18" customHeight="1" thickBot="1">
      <c r="A371" s="340" t="s">
        <v>6</v>
      </c>
      <c r="B371" s="340" t="s">
        <v>35</v>
      </c>
      <c r="C371" s="361">
        <f t="shared" ref="C371:AH371" si="224">+IF(OR(C338=0,C305=0),":",C338/C305*1000)</f>
        <v>25.557472625420232</v>
      </c>
      <c r="D371" s="361">
        <f t="shared" si="224"/>
        <v>25.557472625420232</v>
      </c>
      <c r="E371" s="361">
        <f t="shared" si="224"/>
        <v>25.557472625420232</v>
      </c>
      <c r="F371" s="361">
        <f t="shared" si="224"/>
        <v>23.608681244324032</v>
      </c>
      <c r="G371" s="361">
        <f t="shared" si="224"/>
        <v>26.160256333278475</v>
      </c>
      <c r="H371" s="361">
        <f t="shared" si="224"/>
        <v>23.53112636537038</v>
      </c>
      <c r="I371" s="361">
        <f t="shared" si="224"/>
        <v>22.86514066636073</v>
      </c>
      <c r="J371" s="361">
        <f t="shared" si="224"/>
        <v>26.802412896942954</v>
      </c>
      <c r="K371" s="361">
        <f t="shared" si="224"/>
        <v>24.658360245414936</v>
      </c>
      <c r="L371" s="361">
        <f t="shared" si="224"/>
        <v>22.225319154149613</v>
      </c>
      <c r="M371" s="343">
        <f t="shared" si="224"/>
        <v>22.297297297297295</v>
      </c>
      <c r="N371" s="343">
        <f t="shared" si="224"/>
        <v>23.913043478260867</v>
      </c>
      <c r="O371" s="343">
        <f t="shared" si="224"/>
        <v>19.186046511627904</v>
      </c>
      <c r="P371" s="343">
        <f t="shared" si="224"/>
        <v>26.108374384236456</v>
      </c>
      <c r="Q371" s="343">
        <f t="shared" si="224"/>
        <v>17.640573318632853</v>
      </c>
      <c r="R371" s="343">
        <f t="shared" si="224"/>
        <v>21.739130434782616</v>
      </c>
      <c r="S371" s="343">
        <f t="shared" si="224"/>
        <v>21.37958854376765</v>
      </c>
      <c r="T371" s="343">
        <f t="shared" si="224"/>
        <v>18.997707173272193</v>
      </c>
      <c r="U371" s="343">
        <f t="shared" si="224"/>
        <v>19.514137793707686</v>
      </c>
      <c r="V371" s="343">
        <f t="shared" si="224"/>
        <v>18.5546875</v>
      </c>
      <c r="W371" s="343">
        <f t="shared" si="224"/>
        <v>19.193324061196105</v>
      </c>
      <c r="X371" s="343">
        <f t="shared" si="224"/>
        <v>17.070979335130282</v>
      </c>
      <c r="Y371" s="343">
        <f t="shared" si="224"/>
        <v>17.952755905511811</v>
      </c>
      <c r="Z371" s="343">
        <f t="shared" si="224"/>
        <v>19.112874143526867</v>
      </c>
      <c r="AA371" s="343">
        <f t="shared" si="224"/>
        <v>17.863397548161121</v>
      </c>
      <c r="AB371" s="343">
        <f t="shared" si="224"/>
        <v>15.955714750895474</v>
      </c>
      <c r="AC371" s="343">
        <f t="shared" si="224"/>
        <v>17.184942716857613</v>
      </c>
      <c r="AD371" s="343">
        <f t="shared" si="224"/>
        <v>18.468468468468465</v>
      </c>
      <c r="AE371" s="343">
        <f t="shared" si="224"/>
        <v>18.198786747550166</v>
      </c>
      <c r="AF371" s="343">
        <f t="shared" si="224"/>
        <v>19.362186788154897</v>
      </c>
      <c r="AG371" s="343">
        <f t="shared" si="224"/>
        <v>20.867655134541462</v>
      </c>
      <c r="AH371" s="343">
        <f t="shared" si="224"/>
        <v>20.920502092050203</v>
      </c>
      <c r="AI371" s="343">
        <f t="shared" ref="AI371" si="225">+IF(OR(AI338=0,AI305=0),":",AI338/AI305*1000)</f>
        <v>20.64359441408622</v>
      </c>
      <c r="AJ371" s="341">
        <f t="shared" si="214"/>
        <v>-1.323618700667839</v>
      </c>
      <c r="AK371" s="342">
        <f t="shared" si="215"/>
        <v>1.4064125992420573</v>
      </c>
    </row>
    <row r="372" spans="1:37" ht="18" customHeight="1" thickBot="1">
      <c r="A372" s="340" t="s">
        <v>7</v>
      </c>
      <c r="B372" s="340" t="s">
        <v>36</v>
      </c>
      <c r="C372" s="343">
        <f t="shared" ref="C372:AH372" si="226">+IF(OR(C339=0,C306=0),":",C339/C306*1000)</f>
        <v>20.323634586195364</v>
      </c>
      <c r="D372" s="343">
        <f t="shared" si="226"/>
        <v>20.492386509178885</v>
      </c>
      <c r="E372" s="343">
        <f t="shared" si="226"/>
        <v>20.494342826980006</v>
      </c>
      <c r="F372" s="343">
        <f t="shared" si="226"/>
        <v>19.15885046897186</v>
      </c>
      <c r="G372" s="343">
        <f t="shared" si="226"/>
        <v>20.51804094559439</v>
      </c>
      <c r="H372" s="343">
        <f t="shared" si="226"/>
        <v>20.380624447443115</v>
      </c>
      <c r="I372" s="343">
        <f t="shared" si="226"/>
        <v>20.261452872089563</v>
      </c>
      <c r="J372" s="343">
        <f t="shared" si="226"/>
        <v>20.036091502574177</v>
      </c>
      <c r="K372" s="343">
        <f t="shared" si="226"/>
        <v>20.044852380181723</v>
      </c>
      <c r="L372" s="343">
        <f t="shared" si="226"/>
        <v>19.962859795728878</v>
      </c>
      <c r="M372" s="343">
        <f t="shared" si="226"/>
        <v>20.137977942962639</v>
      </c>
      <c r="N372" s="343">
        <f t="shared" si="226"/>
        <v>20.011786711763651</v>
      </c>
      <c r="O372" s="343">
        <f t="shared" si="226"/>
        <v>20.105820105820108</v>
      </c>
      <c r="P372" s="343">
        <f t="shared" si="226"/>
        <v>20.03798670465337</v>
      </c>
      <c r="Q372" s="343">
        <f t="shared" si="226"/>
        <v>20.137992932069331</v>
      </c>
      <c r="R372" s="343">
        <f t="shared" si="226"/>
        <v>20.287063329956769</v>
      </c>
      <c r="S372" s="343">
        <f t="shared" si="226"/>
        <v>20.155394363370508</v>
      </c>
      <c r="T372" s="343">
        <f t="shared" si="226"/>
        <v>20.189950980392158</v>
      </c>
      <c r="U372" s="361">
        <f t="shared" si="226"/>
        <v>20.119076982104197</v>
      </c>
      <c r="V372" s="361">
        <f t="shared" si="226"/>
        <v>20.151216545903452</v>
      </c>
      <c r="W372" s="343">
        <f t="shared" si="226"/>
        <v>20.061443416656875</v>
      </c>
      <c r="X372" s="343">
        <f t="shared" si="226"/>
        <v>19.969456525347766</v>
      </c>
      <c r="Y372" s="343">
        <f t="shared" si="226"/>
        <v>19.967890828817978</v>
      </c>
      <c r="Z372" s="343">
        <f t="shared" si="226"/>
        <v>19.995824779931109</v>
      </c>
      <c r="AA372" s="343">
        <f t="shared" si="226"/>
        <v>20.305856970619963</v>
      </c>
      <c r="AB372" s="343">
        <f t="shared" si="226"/>
        <v>20.601743170112645</v>
      </c>
      <c r="AC372" s="343">
        <f t="shared" si="226"/>
        <v>21.074141561526464</v>
      </c>
      <c r="AD372" s="343">
        <f t="shared" si="226"/>
        <v>21.085964890234862</v>
      </c>
      <c r="AE372" s="343">
        <f t="shared" si="226"/>
        <v>21.217008342896129</v>
      </c>
      <c r="AF372" s="343">
        <f t="shared" si="226"/>
        <v>21.651039276113046</v>
      </c>
      <c r="AG372" s="343">
        <f t="shared" si="226"/>
        <v>21.28439069695694</v>
      </c>
      <c r="AH372" s="343">
        <f t="shared" si="226"/>
        <v>21.343894798119667</v>
      </c>
      <c r="AI372" s="343">
        <f t="shared" ref="AI372" si="227">+IF(OR(AI339=0,AI306=0),":",AI339/AI306*1000)</f>
        <v>21.332924428811495</v>
      </c>
      <c r="AJ372" s="341">
        <f t="shared" si="214"/>
        <v>-5.1398160513504987E-2</v>
      </c>
      <c r="AK372" s="342">
        <f t="shared" si="215"/>
        <v>0.66345218022503261</v>
      </c>
    </row>
    <row r="373" spans="1:37" ht="18" customHeight="1" thickBot="1">
      <c r="A373" s="340" t="s">
        <v>8</v>
      </c>
      <c r="B373" s="340" t="s">
        <v>37</v>
      </c>
      <c r="C373" s="343">
        <f t="shared" ref="C373:AH373" si="228">+IF(OR(C340=0,C307=0),":",C340/C307*1000)</f>
        <v>10.606695794003784</v>
      </c>
      <c r="D373" s="343">
        <f t="shared" si="228"/>
        <v>10.565269575754774</v>
      </c>
      <c r="E373" s="343">
        <f t="shared" si="228"/>
        <v>10.570807600094462</v>
      </c>
      <c r="F373" s="343">
        <f t="shared" si="228"/>
        <v>10.354376530079866</v>
      </c>
      <c r="G373" s="343">
        <f t="shared" si="228"/>
        <v>10.356203382657748</v>
      </c>
      <c r="H373" s="343">
        <f t="shared" si="228"/>
        <v>10.297497446373852</v>
      </c>
      <c r="I373" s="343">
        <f t="shared" si="228"/>
        <v>10.537732764965158</v>
      </c>
      <c r="J373" s="343">
        <f t="shared" si="228"/>
        <v>10.607366956862986</v>
      </c>
      <c r="K373" s="343">
        <f t="shared" si="228"/>
        <v>10.535364973059151</v>
      </c>
      <c r="L373" s="343">
        <f t="shared" si="228"/>
        <v>10.529565069323342</v>
      </c>
      <c r="M373" s="343">
        <f t="shared" si="228"/>
        <v>10.574497487118254</v>
      </c>
      <c r="N373" s="343">
        <f t="shared" si="228"/>
        <v>10.509360679124629</v>
      </c>
      <c r="O373" s="343">
        <f t="shared" si="228"/>
        <v>10.467058890900082</v>
      </c>
      <c r="P373" s="343">
        <f t="shared" si="228"/>
        <v>10.561661669184845</v>
      </c>
      <c r="Q373" s="343">
        <f t="shared" si="228"/>
        <v>10.92351959637897</v>
      </c>
      <c r="R373" s="343">
        <f t="shared" si="228"/>
        <v>10.550888688526053</v>
      </c>
      <c r="S373" s="343">
        <f t="shared" si="228"/>
        <v>10.400871269559019</v>
      </c>
      <c r="T373" s="343">
        <f t="shared" si="228"/>
        <v>10.384922134072115</v>
      </c>
      <c r="U373" s="343">
        <f t="shared" si="228"/>
        <v>10.44958924004194</v>
      </c>
      <c r="V373" s="343">
        <f t="shared" si="228"/>
        <v>10.39888943152584</v>
      </c>
      <c r="W373" s="343">
        <f t="shared" si="228"/>
        <v>10.336753063524455</v>
      </c>
      <c r="X373" s="343">
        <f t="shared" si="228"/>
        <v>10.377185791262406</v>
      </c>
      <c r="Y373" s="343">
        <f t="shared" si="228"/>
        <v>10.602355488119201</v>
      </c>
      <c r="Z373" s="343">
        <f t="shared" si="228"/>
        <v>10.725000765091563</v>
      </c>
      <c r="AA373" s="343">
        <f t="shared" si="228"/>
        <v>10.724377423488232</v>
      </c>
      <c r="AB373" s="343">
        <f t="shared" si="228"/>
        <v>10.803263026383478</v>
      </c>
      <c r="AC373" s="343">
        <f t="shared" si="228"/>
        <v>10.847673558093133</v>
      </c>
      <c r="AD373" s="343">
        <f t="shared" si="228"/>
        <v>10.742008897372573</v>
      </c>
      <c r="AE373" s="361">
        <f t="shared" si="228"/>
        <v>10.465483476279157</v>
      </c>
      <c r="AF373" s="361">
        <f t="shared" si="228"/>
        <v>11.289132311893812</v>
      </c>
      <c r="AG373" s="361">
        <f t="shared" si="228"/>
        <v>10.816928028987853</v>
      </c>
      <c r="AH373" s="361">
        <f t="shared" si="228"/>
        <v>11.303532831188114</v>
      </c>
      <c r="AI373" s="361">
        <f t="shared" ref="AI373" si="229">+IF(OR(AI340=0,AI307=0),":",AI340/AI307*1000)</f>
        <v>11.131404283467587</v>
      </c>
      <c r="AJ373" s="341">
        <f t="shared" si="214"/>
        <v>-1.5227854007341834</v>
      </c>
      <c r="AK373" s="342">
        <f t="shared" si="215"/>
        <v>0.48812884669320322</v>
      </c>
    </row>
    <row r="374" spans="1:37" ht="18" customHeight="1" thickBot="1">
      <c r="A374" s="340" t="s">
        <v>9</v>
      </c>
      <c r="B374" s="340" t="s">
        <v>38</v>
      </c>
      <c r="C374" s="343">
        <f t="shared" ref="C374:AH374" si="230">+IF(OR(C341=0,C308=0),":",C341/C308*1000)</f>
        <v>11.032625150672096</v>
      </c>
      <c r="D374" s="343">
        <f t="shared" si="230"/>
        <v>10.847532305058078</v>
      </c>
      <c r="E374" s="343">
        <f t="shared" si="230"/>
        <v>10.813108272905465</v>
      </c>
      <c r="F374" s="343">
        <f t="shared" si="230"/>
        <v>10.680212330978085</v>
      </c>
      <c r="G374" s="343">
        <f t="shared" si="230"/>
        <v>10.794162874071054</v>
      </c>
      <c r="H374" s="343">
        <f t="shared" si="230"/>
        <v>11.014532849299387</v>
      </c>
      <c r="I374" s="343">
        <f t="shared" si="230"/>
        <v>10.988757055436448</v>
      </c>
      <c r="J374" s="343">
        <f t="shared" si="230"/>
        <v>11.395451983404637</v>
      </c>
      <c r="K374" s="343">
        <f t="shared" si="230"/>
        <v>11.285371147027043</v>
      </c>
      <c r="L374" s="343">
        <f t="shared" si="230"/>
        <v>11.213752786444111</v>
      </c>
      <c r="M374" s="343">
        <f t="shared" si="230"/>
        <v>11.186375900181876</v>
      </c>
      <c r="N374" s="343">
        <f t="shared" si="230"/>
        <v>11.241770682932035</v>
      </c>
      <c r="O374" s="343">
        <f t="shared" si="230"/>
        <v>11.069574538881129</v>
      </c>
      <c r="P374" s="343">
        <f t="shared" si="230"/>
        <v>11.134463693262795</v>
      </c>
      <c r="Q374" s="343">
        <f t="shared" si="230"/>
        <v>11.221540517722635</v>
      </c>
      <c r="R374" s="343">
        <f t="shared" si="230"/>
        <v>11.336911553493056</v>
      </c>
      <c r="S374" s="343">
        <f t="shared" si="230"/>
        <v>11.214505026592683</v>
      </c>
      <c r="T374" s="343">
        <f t="shared" si="230"/>
        <v>11.218131418911216</v>
      </c>
      <c r="U374" s="343">
        <f t="shared" si="230"/>
        <v>11.059103403681222</v>
      </c>
      <c r="V374" s="343">
        <f t="shared" si="230"/>
        <v>10.604795675630935</v>
      </c>
      <c r="W374" s="343">
        <f t="shared" si="230"/>
        <v>10.818441610540679</v>
      </c>
      <c r="X374" s="343">
        <f t="shared" si="230"/>
        <v>11.072742755802782</v>
      </c>
      <c r="Y374" s="343">
        <f t="shared" si="230"/>
        <v>11.136704955960546</v>
      </c>
      <c r="Z374" s="343">
        <f t="shared" si="230"/>
        <v>11.03611986683776</v>
      </c>
      <c r="AA374" s="343">
        <f t="shared" si="230"/>
        <v>11.108287719482277</v>
      </c>
      <c r="AB374" s="343">
        <f t="shared" si="230"/>
        <v>11.188458109080752</v>
      </c>
      <c r="AC374" s="343">
        <f t="shared" si="230"/>
        <v>11.117659782971371</v>
      </c>
      <c r="AD374" s="343">
        <f t="shared" si="230"/>
        <v>11.242430659614906</v>
      </c>
      <c r="AE374" s="361">
        <f t="shared" si="230"/>
        <v>11.380409419399587</v>
      </c>
      <c r="AF374" s="361">
        <f t="shared" si="230"/>
        <v>11.595070159150611</v>
      </c>
      <c r="AG374" s="361">
        <f t="shared" si="230"/>
        <v>11.627971737169041</v>
      </c>
      <c r="AH374" s="361">
        <f t="shared" si="230"/>
        <v>11.988808485857213</v>
      </c>
      <c r="AI374" s="361">
        <f t="shared" ref="AI374" si="231">+IF(OR(AI341=0,AI308=0),":",AI341/AI308*1000)</f>
        <v>12.318779536912324</v>
      </c>
      <c r="AJ374" s="341">
        <f t="shared" si="214"/>
        <v>2.7523256497454796</v>
      </c>
      <c r="AK374" s="342">
        <f t="shared" si="215"/>
        <v>1.0138902253895798</v>
      </c>
    </row>
    <row r="375" spans="1:37" ht="18" customHeight="1" thickBot="1">
      <c r="A375" s="340" t="s">
        <v>10</v>
      </c>
      <c r="B375" s="340" t="s">
        <v>39</v>
      </c>
      <c r="C375" s="343">
        <f t="shared" ref="C375:AH375" si="232">+IF(OR(C342=0,C309=0),":",C342/C309*1000)</f>
        <v>17.237384654306904</v>
      </c>
      <c r="D375" s="343">
        <f t="shared" si="232"/>
        <v>16.984176875897479</v>
      </c>
      <c r="E375" s="343">
        <f t="shared" si="232"/>
        <v>17.164001575265928</v>
      </c>
      <c r="F375" s="343">
        <f t="shared" si="232"/>
        <v>16.62462702793194</v>
      </c>
      <c r="G375" s="343">
        <f t="shared" si="232"/>
        <v>16.660203361854691</v>
      </c>
      <c r="H375" s="343">
        <f t="shared" si="232"/>
        <v>16.873212147798828</v>
      </c>
      <c r="I375" s="343">
        <f t="shared" si="232"/>
        <v>16.809918279183382</v>
      </c>
      <c r="J375" s="343">
        <f t="shared" si="232"/>
        <v>16.84597865444767</v>
      </c>
      <c r="K375" s="343">
        <f t="shared" si="232"/>
        <v>16.666917459461274</v>
      </c>
      <c r="L375" s="343">
        <f t="shared" si="232"/>
        <v>16.993156113732677</v>
      </c>
      <c r="M375" s="343">
        <f t="shared" si="232"/>
        <v>17.027379210436276</v>
      </c>
      <c r="N375" s="343">
        <f t="shared" si="232"/>
        <v>17.146430467813548</v>
      </c>
      <c r="O375" s="343">
        <f t="shared" si="232"/>
        <v>17.278126362264928</v>
      </c>
      <c r="P375" s="343">
        <f t="shared" si="232"/>
        <v>17.323401996366769</v>
      </c>
      <c r="Q375" s="343">
        <f t="shared" si="232"/>
        <v>17.392278445145859</v>
      </c>
      <c r="R375" s="343">
        <f t="shared" si="232"/>
        <v>17.315088191855683</v>
      </c>
      <c r="S375" s="343">
        <f t="shared" si="232"/>
        <v>17.500304906969497</v>
      </c>
      <c r="T375" s="343">
        <f t="shared" si="232"/>
        <v>17.495526986605135</v>
      </c>
      <c r="U375" s="343">
        <f t="shared" si="232"/>
        <v>17.284927912278</v>
      </c>
      <c r="V375" s="343">
        <f t="shared" si="232"/>
        <v>17.162246117084823</v>
      </c>
      <c r="W375" s="343">
        <f t="shared" si="232"/>
        <v>17.151933449126975</v>
      </c>
      <c r="X375" s="343">
        <f t="shared" si="232"/>
        <v>17.196751394870294</v>
      </c>
      <c r="Y375" s="343">
        <f t="shared" si="232"/>
        <v>17.73388257481761</v>
      </c>
      <c r="Z375" s="343">
        <f t="shared" si="232"/>
        <v>17.317369008874852</v>
      </c>
      <c r="AA375" s="343">
        <f t="shared" si="232"/>
        <v>17.511814969197228</v>
      </c>
      <c r="AB375" s="343">
        <f t="shared" si="232"/>
        <v>17.708757637474545</v>
      </c>
      <c r="AC375" s="343">
        <f t="shared" si="232"/>
        <v>17.740336770428403</v>
      </c>
      <c r="AD375" s="343">
        <f t="shared" si="232"/>
        <v>17.831538829186041</v>
      </c>
      <c r="AE375" s="361">
        <f t="shared" si="232"/>
        <v>17.838958542089269</v>
      </c>
      <c r="AF375" s="361">
        <f t="shared" si="232"/>
        <v>17.927263008573014</v>
      </c>
      <c r="AG375" s="361">
        <f t="shared" si="232"/>
        <v>17.96775743007629</v>
      </c>
      <c r="AH375" s="361">
        <f t="shared" si="232"/>
        <v>18.140402593253004</v>
      </c>
      <c r="AI375" s="361">
        <f t="shared" ref="AI375" si="233">+IF(OR(AI342=0,AI309=0),":",AI342/AI309*1000)</f>
        <v>18.167055287618471</v>
      </c>
      <c r="AJ375" s="341">
        <f t="shared" si="214"/>
        <v>0.14692449204727343</v>
      </c>
      <c r="AK375" s="342">
        <f t="shared" si="215"/>
        <v>0.24161868147267729</v>
      </c>
    </row>
    <row r="376" spans="1:37" ht="18" customHeight="1" thickBot="1">
      <c r="A376" s="340" t="s">
        <v>11</v>
      </c>
      <c r="B376" s="340" t="s">
        <v>40</v>
      </c>
      <c r="C376" s="361">
        <f t="shared" ref="C376:AH376" si="234">+IF(OR(C343=0,C310=0),":",C343/C310*1000)</f>
        <v>5.9671055800378259</v>
      </c>
      <c r="D376" s="361">
        <f t="shared" si="234"/>
        <v>5.9671055800378259</v>
      </c>
      <c r="E376" s="361">
        <f t="shared" si="234"/>
        <v>5.9671055800378259</v>
      </c>
      <c r="F376" s="361">
        <f t="shared" si="234"/>
        <v>6.0575656363181229</v>
      </c>
      <c r="G376" s="361">
        <f t="shared" si="234"/>
        <v>5.8244299826346859</v>
      </c>
      <c r="H376" s="361">
        <f t="shared" si="234"/>
        <v>5.5201915403243849</v>
      </c>
      <c r="I376" s="361">
        <f t="shared" si="234"/>
        <v>5.6818012656147969</v>
      </c>
      <c r="J376" s="361">
        <f t="shared" si="234"/>
        <v>5.8535581068272311</v>
      </c>
      <c r="K376" s="361">
        <f t="shared" si="234"/>
        <v>6.8146891136487113</v>
      </c>
      <c r="L376" s="361">
        <f t="shared" si="234"/>
        <v>11.450443016926124</v>
      </c>
      <c r="M376" s="343">
        <f t="shared" si="234"/>
        <v>12.205885518696316</v>
      </c>
      <c r="N376" s="343">
        <f t="shared" si="234"/>
        <v>12.368333253896381</v>
      </c>
      <c r="O376" s="343">
        <f t="shared" si="234"/>
        <v>12.64760786123288</v>
      </c>
      <c r="P376" s="343">
        <f t="shared" si="234"/>
        <v>12.924985286794332</v>
      </c>
      <c r="Q376" s="343">
        <f t="shared" si="234"/>
        <v>13.047813082491654</v>
      </c>
      <c r="R376" s="343">
        <f t="shared" si="234"/>
        <v>13.364416129835927</v>
      </c>
      <c r="S376" s="343">
        <f t="shared" si="234"/>
        <v>13.016670472710663</v>
      </c>
      <c r="T376" s="343">
        <f t="shared" si="234"/>
        <v>12.30732104612229</v>
      </c>
      <c r="U376" s="343">
        <f t="shared" si="234"/>
        <v>12.248897599216068</v>
      </c>
      <c r="V376" s="361">
        <f t="shared" si="234"/>
        <v>11.394697842911247</v>
      </c>
      <c r="W376" s="361">
        <f t="shared" si="234"/>
        <v>12.332291858114315</v>
      </c>
      <c r="X376" s="361">
        <f t="shared" si="234"/>
        <v>11.914893617021278</v>
      </c>
      <c r="Y376" s="361">
        <f t="shared" si="234"/>
        <v>12.46515332536838</v>
      </c>
      <c r="Z376" s="361">
        <f t="shared" si="234"/>
        <v>11.781818181818183</v>
      </c>
      <c r="AA376" s="361">
        <f t="shared" si="234"/>
        <v>11.944660950896335</v>
      </c>
      <c r="AB376" s="361">
        <f t="shared" si="234"/>
        <v>13.480982185844967</v>
      </c>
      <c r="AC376" s="361">
        <f t="shared" si="234"/>
        <v>11.76093916755603</v>
      </c>
      <c r="AD376" s="361">
        <f t="shared" si="234"/>
        <v>11.613611416026343</v>
      </c>
      <c r="AE376" s="361">
        <f t="shared" si="234"/>
        <v>11.633064516129032</v>
      </c>
      <c r="AF376" s="361">
        <f t="shared" si="234"/>
        <v>11.404022651825816</v>
      </c>
      <c r="AG376" s="361">
        <f t="shared" si="234"/>
        <v>11.540058115400582</v>
      </c>
      <c r="AH376" s="361">
        <f t="shared" si="234"/>
        <v>11.487121639405903</v>
      </c>
      <c r="AI376" s="361">
        <f t="shared" ref="AI376" si="235">+IF(OR(AI343=0,AI310=0),":",AI343/AI310*1000)</f>
        <v>11.556521485645522</v>
      </c>
      <c r="AJ376" s="341">
        <f t="shared" si="214"/>
        <v>0.60415348960480841</v>
      </c>
      <c r="AK376" s="342">
        <f t="shared" si="215"/>
        <v>-0.75401403294178548</v>
      </c>
    </row>
    <row r="377" spans="1:37" ht="18" customHeight="1" thickBot="1">
      <c r="A377" s="340" t="s">
        <v>12</v>
      </c>
      <c r="B377" s="340" t="s">
        <v>41</v>
      </c>
      <c r="C377" s="343">
        <f t="shared" ref="C377:AH377" si="236">+IF(OR(C344=0,C311=0),":",C344/C311*1000)</f>
        <v>9.8851008036591121</v>
      </c>
      <c r="D377" s="343">
        <f t="shared" si="236"/>
        <v>8.8044423074326819</v>
      </c>
      <c r="E377" s="343">
        <f t="shared" si="236"/>
        <v>8.8158833515118218</v>
      </c>
      <c r="F377" s="343">
        <f t="shared" si="236"/>
        <v>9.0795216455930845</v>
      </c>
      <c r="G377" s="343">
        <f t="shared" si="236"/>
        <v>9.1345664764216643</v>
      </c>
      <c r="H377" s="343">
        <f t="shared" si="236"/>
        <v>9.0028947605308165</v>
      </c>
      <c r="I377" s="343">
        <f t="shared" si="236"/>
        <v>9.2767707507186348</v>
      </c>
      <c r="J377" s="343">
        <f t="shared" si="236"/>
        <v>9.3505794916462879</v>
      </c>
      <c r="K377" s="343">
        <f t="shared" si="236"/>
        <v>9.3865738813169131</v>
      </c>
      <c r="L377" s="343">
        <f t="shared" si="236"/>
        <v>9.398960534348312</v>
      </c>
      <c r="M377" s="343">
        <f t="shared" si="236"/>
        <v>9.2697862150520614</v>
      </c>
      <c r="N377" s="343">
        <f t="shared" si="236"/>
        <v>9.22874277565532</v>
      </c>
      <c r="O377" s="343">
        <f t="shared" si="236"/>
        <v>9.0634441087613293</v>
      </c>
      <c r="P377" s="343">
        <f t="shared" si="236"/>
        <v>8.8988045626652053</v>
      </c>
      <c r="Q377" s="343">
        <f t="shared" si="236"/>
        <v>8.9495868874108098</v>
      </c>
      <c r="R377" s="343">
        <f t="shared" si="236"/>
        <v>8.9870151866685575</v>
      </c>
      <c r="S377" s="343">
        <f t="shared" si="236"/>
        <v>8.9144775463878965</v>
      </c>
      <c r="T377" s="343">
        <f t="shared" si="236"/>
        <v>8.909048379387146</v>
      </c>
      <c r="U377" s="343">
        <f t="shared" si="236"/>
        <v>9.1713341199165015</v>
      </c>
      <c r="V377" s="361">
        <f t="shared" si="236"/>
        <v>9.7873118212126418</v>
      </c>
      <c r="W377" s="343">
        <f t="shared" si="236"/>
        <v>10.069179132414707</v>
      </c>
      <c r="X377" s="343">
        <f t="shared" si="236"/>
        <v>9.4440519506630682</v>
      </c>
      <c r="Y377" s="343">
        <f t="shared" si="236"/>
        <v>9.3178555645736623</v>
      </c>
      <c r="Z377" s="343">
        <f t="shared" si="236"/>
        <v>11.848326313735118</v>
      </c>
      <c r="AA377" s="343">
        <f t="shared" si="236"/>
        <v>10.450284887946584</v>
      </c>
      <c r="AB377" s="343">
        <f t="shared" si="236"/>
        <v>12.500768070129928</v>
      </c>
      <c r="AC377" s="343">
        <f t="shared" si="236"/>
        <v>11.080637736411791</v>
      </c>
      <c r="AD377" s="343">
        <f t="shared" si="236"/>
        <v>12.146629076327788</v>
      </c>
      <c r="AE377" s="343">
        <f t="shared" si="236"/>
        <v>12.836135035586695</v>
      </c>
      <c r="AF377" s="343">
        <f t="shared" si="236"/>
        <v>11.506840083563581</v>
      </c>
      <c r="AG377" s="343">
        <f t="shared" si="236"/>
        <v>10.431574277012173</v>
      </c>
      <c r="AH377" s="343">
        <f t="shared" si="236"/>
        <v>10.870871077029751</v>
      </c>
      <c r="AI377" s="343">
        <f t="shared" ref="AI377" si="237">+IF(OR(AI344=0,AI311=0),":",AI344/AI311*1000)</f>
        <v>10.832997563834564</v>
      </c>
      <c r="AJ377" s="341">
        <f t="shared" si="214"/>
        <v>-0.34839446560279708</v>
      </c>
      <c r="AK377" s="342">
        <f t="shared" si="215"/>
        <v>1.5180500156082521</v>
      </c>
    </row>
    <row r="378" spans="1:37" ht="18" customHeight="1" thickBot="1">
      <c r="A378" s="340" t="s">
        <v>13</v>
      </c>
      <c r="B378" s="340" t="s">
        <v>42</v>
      </c>
      <c r="C378" s="361">
        <f t="shared" ref="C378:AH378" si="238">+IF(OR(C345=0,C312=0),":",C345/C312*1000)</f>
        <v>20.176656979880434</v>
      </c>
      <c r="D378" s="361">
        <f t="shared" si="238"/>
        <v>20.222503820873879</v>
      </c>
      <c r="E378" s="361">
        <f t="shared" si="238"/>
        <v>20.484001022656368</v>
      </c>
      <c r="F378" s="361">
        <f t="shared" si="238"/>
        <v>20.72661136707595</v>
      </c>
      <c r="G378" s="361">
        <f t="shared" si="238"/>
        <v>21.470872410598989</v>
      </c>
      <c r="H378" s="361">
        <f t="shared" si="238"/>
        <v>21.897387583332371</v>
      </c>
      <c r="I378" s="361">
        <f t="shared" si="238"/>
        <v>22.617884217496606</v>
      </c>
      <c r="J378" s="361">
        <f t="shared" si="238"/>
        <v>22.869940433776335</v>
      </c>
      <c r="K378" s="361">
        <f t="shared" si="238"/>
        <v>23.589925929189615</v>
      </c>
      <c r="L378" s="361">
        <f t="shared" si="238"/>
        <v>24.771381725733978</v>
      </c>
      <c r="M378" s="361">
        <f t="shared" si="238"/>
        <v>25.655254894072868</v>
      </c>
      <c r="N378" s="361">
        <f t="shared" si="238"/>
        <v>25.876099181063211</v>
      </c>
      <c r="O378" s="361">
        <f t="shared" si="238"/>
        <v>25.533668587302337</v>
      </c>
      <c r="P378" s="343">
        <f t="shared" si="238"/>
        <v>24.604623812323975</v>
      </c>
      <c r="Q378" s="343">
        <f t="shared" si="238"/>
        <v>24.247725682295307</v>
      </c>
      <c r="R378" s="343">
        <f t="shared" si="238"/>
        <v>22.849235546255358</v>
      </c>
      <c r="S378" s="343">
        <f t="shared" si="238"/>
        <v>23.883589105488731</v>
      </c>
      <c r="T378" s="343">
        <f t="shared" si="238"/>
        <v>23.738673977732454</v>
      </c>
      <c r="U378" s="343">
        <f t="shared" si="238"/>
        <v>22.643645626945936</v>
      </c>
      <c r="V378" s="343">
        <f t="shared" si="238"/>
        <v>20.867799669123173</v>
      </c>
      <c r="W378" s="343">
        <f t="shared" si="238"/>
        <v>19.148104728409532</v>
      </c>
      <c r="X378" s="343">
        <f t="shared" si="238"/>
        <v>18.616822429906541</v>
      </c>
      <c r="Y378" s="343">
        <f t="shared" si="238"/>
        <v>20.411760558415004</v>
      </c>
      <c r="Z378" s="343">
        <f t="shared" si="238"/>
        <v>19.764306032731163</v>
      </c>
      <c r="AA378" s="343">
        <f t="shared" si="238"/>
        <v>21.088788592882533</v>
      </c>
      <c r="AB378" s="343">
        <f t="shared" si="238"/>
        <v>21.297381789761623</v>
      </c>
      <c r="AC378" s="343">
        <f t="shared" si="238"/>
        <v>19.304362615868691</v>
      </c>
      <c r="AD378" s="343">
        <f t="shared" si="238"/>
        <v>20.56863960334676</v>
      </c>
      <c r="AE378" s="343">
        <f t="shared" si="238"/>
        <v>19.912131519274372</v>
      </c>
      <c r="AF378" s="343">
        <f t="shared" si="238"/>
        <v>18.661717702855967</v>
      </c>
      <c r="AG378" s="343">
        <f t="shared" si="238"/>
        <v>17.48448956570784</v>
      </c>
      <c r="AH378" s="343">
        <f t="shared" si="238"/>
        <v>17.21717036640813</v>
      </c>
      <c r="AI378" s="343">
        <f t="shared" ref="AI378" si="239">+IF(OR(AI345=0,AI312=0),":",AI345/AI312*1000)</f>
        <v>17.371435725687814</v>
      </c>
      <c r="AJ378" s="341">
        <f t="shared" si="214"/>
        <v>0.89599717024735348</v>
      </c>
      <c r="AK378" s="342">
        <f t="shared" si="215"/>
        <v>-1.599903381823975</v>
      </c>
    </row>
    <row r="379" spans="1:37" ht="18" customHeight="1" thickBot="1">
      <c r="A379" s="340" t="s">
        <v>14</v>
      </c>
      <c r="B379" s="340" t="s">
        <v>43</v>
      </c>
      <c r="C379" s="361">
        <f t="shared" ref="C379:AH379" si="240">+IF(OR(C346=0,C313=0),":",C346/C313*1000)</f>
        <v>29.574159614004046</v>
      </c>
      <c r="D379" s="361">
        <f t="shared" si="240"/>
        <v>29.574159614004046</v>
      </c>
      <c r="E379" s="361">
        <f t="shared" si="240"/>
        <v>29.574159614004046</v>
      </c>
      <c r="F379" s="361">
        <f t="shared" si="240"/>
        <v>30.896254661540166</v>
      </c>
      <c r="G379" s="361">
        <f t="shared" si="240"/>
        <v>28.966755646934942</v>
      </c>
      <c r="H379" s="361">
        <f t="shared" si="240"/>
        <v>26.465081295608744</v>
      </c>
      <c r="I379" s="361">
        <f t="shared" si="240"/>
        <v>24.165219067149042</v>
      </c>
      <c r="J379" s="361">
        <f t="shared" si="240"/>
        <v>24.077759730133163</v>
      </c>
      <c r="K379" s="361">
        <f t="shared" si="240"/>
        <v>25.806517351331443</v>
      </c>
      <c r="L379" s="361">
        <f t="shared" si="240"/>
        <v>23.69469406211098</v>
      </c>
      <c r="M379" s="361">
        <f t="shared" si="240"/>
        <v>23.570415569140806</v>
      </c>
      <c r="N379" s="361">
        <f t="shared" si="240"/>
        <v>24.187074298012043</v>
      </c>
      <c r="O379" s="361">
        <f t="shared" si="240"/>
        <v>25.034536360710977</v>
      </c>
      <c r="P379" s="361">
        <f t="shared" si="240"/>
        <v>26.877771487743388</v>
      </c>
      <c r="Q379" s="361">
        <f t="shared" si="240"/>
        <v>21.415906572837816</v>
      </c>
      <c r="R379" s="343">
        <f t="shared" si="240"/>
        <v>25.279247501469722</v>
      </c>
      <c r="S379" s="343">
        <f t="shared" si="240"/>
        <v>24.58100558659218</v>
      </c>
      <c r="T379" s="343">
        <f t="shared" si="240"/>
        <v>22.202084277299498</v>
      </c>
      <c r="U379" s="343">
        <f t="shared" si="240"/>
        <v>23.905847738139023</v>
      </c>
      <c r="V379" s="343">
        <f t="shared" si="240"/>
        <v>22.491967154587648</v>
      </c>
      <c r="W379" s="343">
        <f t="shared" si="240"/>
        <v>22.59887005649718</v>
      </c>
      <c r="X379" s="343">
        <f t="shared" si="240"/>
        <v>21.061999406704249</v>
      </c>
      <c r="Y379" s="343">
        <f t="shared" si="240"/>
        <v>20.213363279056715</v>
      </c>
      <c r="Z379" s="343">
        <f t="shared" si="240"/>
        <v>19.496344435418361</v>
      </c>
      <c r="AA379" s="343">
        <f t="shared" si="240"/>
        <v>19.323671497584545</v>
      </c>
      <c r="AB379" s="343">
        <f t="shared" si="240"/>
        <v>20.124913254684252</v>
      </c>
      <c r="AC379" s="343">
        <f t="shared" si="240"/>
        <v>19.53125</v>
      </c>
      <c r="AD379" s="343">
        <f t="shared" si="240"/>
        <v>16.88073394495413</v>
      </c>
      <c r="AE379" s="343">
        <f t="shared" si="240"/>
        <v>16.785350966429295</v>
      </c>
      <c r="AF379" s="361">
        <f t="shared" si="240"/>
        <v>16.496846191169332</v>
      </c>
      <c r="AG379" s="361">
        <f t="shared" si="240"/>
        <v>17.050157258732</v>
      </c>
      <c r="AH379" s="361">
        <f t="shared" si="240"/>
        <v>17.175186906445745</v>
      </c>
      <c r="AI379" s="361">
        <f t="shared" ref="AI379" si="241">+IF(OR(AI346=0,AI313=0),":",AI346/AI313*1000)</f>
        <v>17.445357930619611</v>
      </c>
      <c r="AJ379" s="341">
        <f t="shared" si="214"/>
        <v>1.5730310572193762</v>
      </c>
      <c r="AK379" s="342">
        <f t="shared" si="215"/>
        <v>-1.4619121830121595</v>
      </c>
    </row>
    <row r="380" spans="1:37" ht="18" customHeight="1" thickBot="1">
      <c r="A380" s="340" t="s">
        <v>15</v>
      </c>
      <c r="B380" s="340" t="s">
        <v>44</v>
      </c>
      <c r="C380" s="361">
        <f t="shared" ref="C380:AH380" si="242">+IF(OR(C347=0,C314=0),":",C347/C314*1000)</f>
        <v>23.622581056144835</v>
      </c>
      <c r="D380" s="361">
        <f t="shared" si="242"/>
        <v>23.622581056144835</v>
      </c>
      <c r="E380" s="361">
        <f t="shared" si="242"/>
        <v>23.622581056144835</v>
      </c>
      <c r="F380" s="361">
        <f t="shared" si="242"/>
        <v>23.666256621130209</v>
      </c>
      <c r="G380" s="361">
        <f t="shared" si="242"/>
        <v>23.410721465643888</v>
      </c>
      <c r="H380" s="361">
        <f t="shared" si="242"/>
        <v>23.109472878611697</v>
      </c>
      <c r="I380" s="361">
        <f t="shared" si="242"/>
        <v>22.340496548371473</v>
      </c>
      <c r="J380" s="361">
        <f t="shared" si="242"/>
        <v>24.689840110186658</v>
      </c>
      <c r="K380" s="361">
        <f t="shared" si="242"/>
        <v>23.074438599339928</v>
      </c>
      <c r="L380" s="361">
        <f t="shared" si="242"/>
        <v>25.35579188143906</v>
      </c>
      <c r="M380" s="361">
        <f t="shared" si="242"/>
        <v>26.954982507369927</v>
      </c>
      <c r="N380" s="361">
        <f t="shared" si="242"/>
        <v>27.60553380372998</v>
      </c>
      <c r="O380" s="361">
        <f t="shared" si="242"/>
        <v>24.532424780149938</v>
      </c>
      <c r="P380" s="361">
        <f t="shared" si="242"/>
        <v>22.552050332393993</v>
      </c>
      <c r="Q380" s="343">
        <f t="shared" si="242"/>
        <v>21.611001964636547</v>
      </c>
      <c r="R380" s="343">
        <f t="shared" si="242"/>
        <v>22.014475271411339</v>
      </c>
      <c r="S380" s="343">
        <f t="shared" si="242"/>
        <v>16.226118817063597</v>
      </c>
      <c r="T380" s="343">
        <f t="shared" si="242"/>
        <v>16.266775111834082</v>
      </c>
      <c r="U380" s="343">
        <f t="shared" si="242"/>
        <v>16.168148746968473</v>
      </c>
      <c r="V380" s="343">
        <f t="shared" si="242"/>
        <v>15.647519044677784</v>
      </c>
      <c r="W380" s="343">
        <f t="shared" si="242"/>
        <v>13.152028533214446</v>
      </c>
      <c r="X380" s="343">
        <f t="shared" si="242"/>
        <v>14.66275659824047</v>
      </c>
      <c r="Y380" s="343">
        <f t="shared" si="242"/>
        <v>14.716525934861279</v>
      </c>
      <c r="Z380" s="343">
        <f t="shared" si="242"/>
        <v>15.291936978683966</v>
      </c>
      <c r="AA380" s="343">
        <f t="shared" si="242"/>
        <v>14.464594127806564</v>
      </c>
      <c r="AB380" s="343">
        <f t="shared" si="242"/>
        <v>14.551455145514552</v>
      </c>
      <c r="AC380" s="343">
        <f t="shared" si="242"/>
        <v>14.487369985141157</v>
      </c>
      <c r="AD380" s="343">
        <f t="shared" si="242"/>
        <v>14.227642276422767</v>
      </c>
      <c r="AE380" s="343">
        <f t="shared" si="242"/>
        <v>14.120078062220184</v>
      </c>
      <c r="AF380" s="361">
        <f t="shared" si="242"/>
        <v>13.257142857142856</v>
      </c>
      <c r="AG380" s="361">
        <f t="shared" si="242"/>
        <v>14.645577035735208</v>
      </c>
      <c r="AH380" s="361">
        <f t="shared" si="242"/>
        <v>15.048608336662674</v>
      </c>
      <c r="AI380" s="361">
        <f t="shared" ref="AI380" si="243">+IF(OR(AI347=0,AI314=0),":",AI347/AI314*1000)</f>
        <v>15.181781861765884</v>
      </c>
      <c r="AJ380" s="341">
        <f t="shared" si="214"/>
        <v>0.88495575221239076</v>
      </c>
      <c r="AK380" s="342">
        <f t="shared" si="215"/>
        <v>0.31173560489277108</v>
      </c>
    </row>
    <row r="381" spans="1:37" ht="18" customHeight="1" thickBot="1">
      <c r="A381" s="340" t="s">
        <v>16</v>
      </c>
      <c r="B381" s="340" t="s">
        <v>45</v>
      </c>
      <c r="C381" s="361">
        <f t="shared" ref="C381:AH381" si="244">+IF(OR(C348=0,C315=0),":",C348/C315*1000)</f>
        <v>20.895522388059689</v>
      </c>
      <c r="D381" s="361">
        <f t="shared" si="244"/>
        <v>20.895522388059689</v>
      </c>
      <c r="E381" s="361">
        <f t="shared" si="244"/>
        <v>20.895522388059689</v>
      </c>
      <c r="F381" s="361">
        <f t="shared" si="244"/>
        <v>20.895522388059693</v>
      </c>
      <c r="G381" s="361">
        <f t="shared" si="244"/>
        <v>20.895522388059696</v>
      </c>
      <c r="H381" s="361">
        <f t="shared" si="244"/>
        <v>20.895522388059696</v>
      </c>
      <c r="I381" s="361">
        <f t="shared" si="244"/>
        <v>20.895522388059696</v>
      </c>
      <c r="J381" s="361">
        <f t="shared" si="244"/>
        <v>20.8955223880597</v>
      </c>
      <c r="K381" s="361">
        <f t="shared" si="244"/>
        <v>20.8955223880597</v>
      </c>
      <c r="L381" s="361">
        <f t="shared" si="244"/>
        <v>20.8955223880597</v>
      </c>
      <c r="M381" s="343">
        <f t="shared" si="244"/>
        <v>20.8955223880597</v>
      </c>
      <c r="N381" s="343">
        <f t="shared" si="244"/>
        <v>20.895522388059703</v>
      </c>
      <c r="O381" s="343">
        <f t="shared" si="244"/>
        <v>19.753086419753085</v>
      </c>
      <c r="P381" s="343">
        <f t="shared" si="244"/>
        <v>19.002375296912113</v>
      </c>
      <c r="Q381" s="343">
        <f t="shared" si="244"/>
        <v>16.483516483516485</v>
      </c>
      <c r="R381" s="343">
        <f t="shared" si="244"/>
        <v>19.900497512437813</v>
      </c>
      <c r="S381" s="343">
        <f t="shared" si="244"/>
        <v>18.735362997658083</v>
      </c>
      <c r="T381" s="343">
        <f t="shared" si="244"/>
        <v>15.105740181268883</v>
      </c>
      <c r="U381" s="343">
        <f t="shared" si="244"/>
        <v>15.503875968992247</v>
      </c>
      <c r="V381" s="343">
        <f t="shared" si="244"/>
        <v>16.286644951140065</v>
      </c>
      <c r="W381" s="343">
        <f t="shared" si="244"/>
        <v>19.762845849802371</v>
      </c>
      <c r="X381" s="343">
        <f t="shared" si="244"/>
        <v>19.480519480519483</v>
      </c>
      <c r="Y381" s="343">
        <f t="shared" si="244"/>
        <v>19.867549668874172</v>
      </c>
      <c r="Z381" s="343">
        <f t="shared" si="244"/>
        <v>21.582733812949645</v>
      </c>
      <c r="AA381" s="343">
        <f t="shared" si="244"/>
        <v>20.33898305084746</v>
      </c>
      <c r="AB381" s="343">
        <f t="shared" si="244"/>
        <v>20.66115702479339</v>
      </c>
      <c r="AC381" s="343">
        <f t="shared" si="244"/>
        <v>19.379844961240309</v>
      </c>
      <c r="AD381" s="343">
        <f t="shared" si="244"/>
        <v>18.867924528301888</v>
      </c>
      <c r="AE381" s="343">
        <f t="shared" si="244"/>
        <v>19.920318725099602</v>
      </c>
      <c r="AF381" s="343">
        <f t="shared" si="244"/>
        <v>18.939393939393941</v>
      </c>
      <c r="AG381" s="343">
        <f t="shared" si="244"/>
        <v>19.230769230769237</v>
      </c>
      <c r="AH381" s="343">
        <f t="shared" si="244"/>
        <v>18.050541516245488</v>
      </c>
      <c r="AI381" s="343">
        <f t="shared" ref="AI381" si="245">+IF(OR(AI348=0,AI315=0),":",AI348/AI315*1000)</f>
        <v>20.27027027027027</v>
      </c>
      <c r="AJ381" s="341">
        <f t="shared" si="214"/>
        <v>12.297297297297295</v>
      </c>
      <c r="AK381" s="342">
        <f t="shared" si="215"/>
        <v>0.20087711880825143</v>
      </c>
    </row>
    <row r="382" spans="1:37" ht="18" customHeight="1" thickBot="1">
      <c r="A382" s="340" t="s">
        <v>17</v>
      </c>
      <c r="B382" s="340" t="s">
        <v>46</v>
      </c>
      <c r="C382" s="361">
        <f t="shared" ref="C382:AH382" si="246">+IF(OR(C349=0,C316=0),":",C349/C316*1000)</f>
        <v>14.676992173103711</v>
      </c>
      <c r="D382" s="361">
        <f t="shared" si="246"/>
        <v>15.613399037194934</v>
      </c>
      <c r="E382" s="361">
        <f t="shared" si="246"/>
        <v>12.25099835564952</v>
      </c>
      <c r="F382" s="361">
        <f t="shared" si="246"/>
        <v>12.184602523179814</v>
      </c>
      <c r="G382" s="361">
        <f t="shared" si="246"/>
        <v>12.044003647970815</v>
      </c>
      <c r="H382" s="361">
        <f t="shared" si="246"/>
        <v>12.501409443269907</v>
      </c>
      <c r="I382" s="361">
        <f t="shared" si="246"/>
        <v>13.273213376336784</v>
      </c>
      <c r="J382" s="361">
        <f t="shared" si="246"/>
        <v>12.865045806906274</v>
      </c>
      <c r="K382" s="361">
        <f t="shared" si="246"/>
        <v>12.664728682170542</v>
      </c>
      <c r="L382" s="361">
        <f t="shared" si="246"/>
        <v>12.889922480620154</v>
      </c>
      <c r="M382" s="361">
        <f t="shared" si="246"/>
        <v>13.190579424517146</v>
      </c>
      <c r="N382" s="361">
        <f t="shared" si="246"/>
        <v>13.160401401720293</v>
      </c>
      <c r="O382" s="361">
        <f t="shared" si="246"/>
        <v>12.524337479718767</v>
      </c>
      <c r="P382" s="361">
        <f t="shared" si="246"/>
        <v>13.99411712273821</v>
      </c>
      <c r="Q382" s="361">
        <f t="shared" si="246"/>
        <v>14.333835017558947</v>
      </c>
      <c r="R382" s="361">
        <f t="shared" si="246"/>
        <v>13.621458000504497</v>
      </c>
      <c r="S382" s="361">
        <f t="shared" si="246"/>
        <v>14.480262023789003</v>
      </c>
      <c r="T382" s="361">
        <f t="shared" si="246"/>
        <v>15.21208083499889</v>
      </c>
      <c r="U382" s="361">
        <f t="shared" si="246"/>
        <v>16.727211286643577</v>
      </c>
      <c r="V382" s="361">
        <f t="shared" si="246"/>
        <v>15.564202334630348</v>
      </c>
      <c r="W382" s="343">
        <f t="shared" si="246"/>
        <v>17.382583987965905</v>
      </c>
      <c r="X382" s="343">
        <f t="shared" si="246"/>
        <v>18.065268065268064</v>
      </c>
      <c r="Y382" s="343">
        <f t="shared" si="246"/>
        <v>17.760303687635574</v>
      </c>
      <c r="Z382" s="343">
        <f t="shared" si="246"/>
        <v>16.83446113220003</v>
      </c>
      <c r="AA382" s="343">
        <f t="shared" si="246"/>
        <v>17.34175647219125</v>
      </c>
      <c r="AB382" s="343">
        <f t="shared" si="246"/>
        <v>17.091035926055113</v>
      </c>
      <c r="AC382" s="343">
        <f t="shared" si="246"/>
        <v>16.372308882299862</v>
      </c>
      <c r="AD382" s="343">
        <f t="shared" si="246"/>
        <v>17.258977451981067</v>
      </c>
      <c r="AE382" s="343">
        <f t="shared" si="246"/>
        <v>16.489556614144377</v>
      </c>
      <c r="AF382" s="343">
        <f t="shared" si="246"/>
        <v>16.96512723845429</v>
      </c>
      <c r="AG382" s="343">
        <f t="shared" si="246"/>
        <v>17.185821697099893</v>
      </c>
      <c r="AH382" s="343">
        <f t="shared" si="246"/>
        <v>16.758409785932724</v>
      </c>
      <c r="AI382" s="343">
        <f t="shared" ref="AI382" si="247">+IF(OR(AI349=0,AI316=0),":",AI349/AI316*1000)</f>
        <v>16.475550283379466</v>
      </c>
      <c r="AJ382" s="341">
        <f t="shared" si="214"/>
        <v>-1.6878660097612297</v>
      </c>
      <c r="AK382" s="342">
        <f t="shared" si="215"/>
        <v>-0.74807147230497861</v>
      </c>
    </row>
    <row r="383" spans="1:37" ht="18" customHeight="1" thickBot="1">
      <c r="A383" s="340" t="s">
        <v>18</v>
      </c>
      <c r="B383" s="340" t="s">
        <v>47</v>
      </c>
      <c r="C383" s="361">
        <f t="shared" ref="C383:AH383" si="248">+IF(OR(C350=0,C317=0),":",C350/C317*1000)</f>
        <v>35.904457629697262</v>
      </c>
      <c r="D383" s="361">
        <f t="shared" si="248"/>
        <v>36.122448979591844</v>
      </c>
      <c r="E383" s="361">
        <f t="shared" si="248"/>
        <v>36.60408163265307</v>
      </c>
      <c r="F383" s="361">
        <f t="shared" si="248"/>
        <v>37.048665620094205</v>
      </c>
      <c r="G383" s="361">
        <f t="shared" si="248"/>
        <v>36.925170068027228</v>
      </c>
      <c r="H383" s="361">
        <f t="shared" si="248"/>
        <v>36.665092346317344</v>
      </c>
      <c r="I383" s="361">
        <f t="shared" si="248"/>
        <v>37.322087506589355</v>
      </c>
      <c r="J383" s="361">
        <f t="shared" si="248"/>
        <v>39.349072962518349</v>
      </c>
      <c r="K383" s="361">
        <f t="shared" si="248"/>
        <v>42.248478338703919</v>
      </c>
      <c r="L383" s="361">
        <f t="shared" si="248"/>
        <v>40.816326530612265</v>
      </c>
      <c r="M383" s="361">
        <f t="shared" si="248"/>
        <v>40.136054421768719</v>
      </c>
      <c r="N383" s="361">
        <f t="shared" si="248"/>
        <v>39.690098261526842</v>
      </c>
      <c r="O383" s="361">
        <f t="shared" si="248"/>
        <v>39.975510204081637</v>
      </c>
      <c r="P383" s="361">
        <f t="shared" si="248"/>
        <v>39.591836734693878</v>
      </c>
      <c r="Q383" s="343">
        <f t="shared" si="248"/>
        <v>34.482758620689658</v>
      </c>
      <c r="R383" s="343">
        <f t="shared" si="248"/>
        <v>43.478260869565219</v>
      </c>
      <c r="S383" s="343" t="str">
        <f t="shared" si="248"/>
        <v>:</v>
      </c>
      <c r="T383" s="343" t="str">
        <f t="shared" si="248"/>
        <v>:</v>
      </c>
      <c r="U383" s="343" t="str">
        <f t="shared" si="248"/>
        <v>:</v>
      </c>
      <c r="V383" s="343">
        <f t="shared" si="248"/>
        <v>21.276595744680854</v>
      </c>
      <c r="W383" s="343">
        <f t="shared" si="248"/>
        <v>20.202020202020204</v>
      </c>
      <c r="X383" s="343">
        <f t="shared" si="248"/>
        <v>15.486725663716811</v>
      </c>
      <c r="Y383" s="343">
        <f t="shared" si="248"/>
        <v>19.108280254777068</v>
      </c>
      <c r="Z383" s="343">
        <f t="shared" si="248"/>
        <v>18.281535648994517</v>
      </c>
      <c r="AA383" s="343">
        <f t="shared" si="248"/>
        <v>22.263450834879411</v>
      </c>
      <c r="AB383" s="343">
        <f t="shared" si="248"/>
        <v>21.81818181818182</v>
      </c>
      <c r="AC383" s="343">
        <f t="shared" si="248"/>
        <v>21.996615905245349</v>
      </c>
      <c r="AD383" s="343">
        <f t="shared" si="248"/>
        <v>22.857142857142858</v>
      </c>
      <c r="AE383" s="361">
        <f t="shared" si="248"/>
        <v>24.31118314424635</v>
      </c>
      <c r="AF383" s="361">
        <f t="shared" si="248"/>
        <v>23.346303501945524</v>
      </c>
      <c r="AG383" s="361">
        <f t="shared" si="248"/>
        <v>23.376623376623375</v>
      </c>
      <c r="AH383" s="361">
        <f t="shared" si="248"/>
        <v>23.35164835164835</v>
      </c>
      <c r="AI383" s="361">
        <f t="shared" ref="AI383" si="249">+IF(OR(AI350=0,AI317=0),":",AI350/AI317*1000)</f>
        <v>23.047375160051214</v>
      </c>
      <c r="AJ383" s="341">
        <f t="shared" si="214"/>
        <v>-1.3030051969571521</v>
      </c>
      <c r="AK383" s="342">
        <f t="shared" si="215"/>
        <v>1.8919765298460955</v>
      </c>
    </row>
    <row r="384" spans="1:37" ht="18" customHeight="1" thickBot="1">
      <c r="A384" s="340" t="s">
        <v>19</v>
      </c>
      <c r="B384" s="340" t="s">
        <v>48</v>
      </c>
      <c r="C384" s="343">
        <f t="shared" ref="C384:AH384" si="250">+IF(OR(C351=0,C318=0),":",C351/C318*1000)</f>
        <v>24.311206281227697</v>
      </c>
      <c r="D384" s="343">
        <f t="shared" si="250"/>
        <v>24.082042455536435</v>
      </c>
      <c r="E384" s="343">
        <f t="shared" si="250"/>
        <v>23.700221238938052</v>
      </c>
      <c r="F384" s="343">
        <f t="shared" si="250"/>
        <v>23.15589353612167</v>
      </c>
      <c r="G384" s="343">
        <f t="shared" si="250"/>
        <v>24.155622060709707</v>
      </c>
      <c r="H384" s="343">
        <f t="shared" si="250"/>
        <v>24.431182394628873</v>
      </c>
      <c r="I384" s="343">
        <f t="shared" si="250"/>
        <v>24.962074196662527</v>
      </c>
      <c r="J384" s="343">
        <f t="shared" si="250"/>
        <v>24.343420038080851</v>
      </c>
      <c r="K384" s="343">
        <f t="shared" si="250"/>
        <v>24.681871273129648</v>
      </c>
      <c r="L384" s="343">
        <f t="shared" si="250"/>
        <v>24.103385243230221</v>
      </c>
      <c r="M384" s="343">
        <f t="shared" si="250"/>
        <v>24.417226392730147</v>
      </c>
      <c r="N384" s="343">
        <f t="shared" si="250"/>
        <v>23.169536609267812</v>
      </c>
      <c r="O384" s="343">
        <f t="shared" si="250"/>
        <v>24.098292258333693</v>
      </c>
      <c r="P384" s="343">
        <f t="shared" si="250"/>
        <v>23.680270977302623</v>
      </c>
      <c r="Q384" s="343">
        <f t="shared" si="250"/>
        <v>23.590944574551131</v>
      </c>
      <c r="R384" s="343">
        <f t="shared" si="250"/>
        <v>21.739130434782613</v>
      </c>
      <c r="S384" s="343">
        <f t="shared" si="250"/>
        <v>21.652892561983474</v>
      </c>
      <c r="T384" s="343">
        <f t="shared" si="250"/>
        <v>20.271503536390597</v>
      </c>
      <c r="U384" s="343">
        <f t="shared" si="250"/>
        <v>19.638358766041069</v>
      </c>
      <c r="V384" s="343">
        <f t="shared" si="250"/>
        <v>20.281143191520485</v>
      </c>
      <c r="W384" s="343">
        <f t="shared" si="250"/>
        <v>21.161015961784919</v>
      </c>
      <c r="X384" s="343">
        <f t="shared" si="250"/>
        <v>20.190251658533914</v>
      </c>
      <c r="Y384" s="343">
        <f t="shared" si="250"/>
        <v>20.703933747412009</v>
      </c>
      <c r="Z384" s="343">
        <f t="shared" si="250"/>
        <v>20.280262984493284</v>
      </c>
      <c r="AA384" s="343">
        <f t="shared" si="250"/>
        <v>20.698952006841672</v>
      </c>
      <c r="AB384" s="343">
        <f t="shared" si="250"/>
        <v>21.49721800708144</v>
      </c>
      <c r="AC384" s="343">
        <f t="shared" si="250"/>
        <v>20.774260748799261</v>
      </c>
      <c r="AD384" s="343">
        <f t="shared" si="250"/>
        <v>20.956395262548607</v>
      </c>
      <c r="AE384" s="361">
        <f t="shared" si="250"/>
        <v>20.354800496951835</v>
      </c>
      <c r="AF384" s="361">
        <f t="shared" si="250"/>
        <v>20.987337324486127</v>
      </c>
      <c r="AG384" s="361">
        <f t="shared" si="250"/>
        <v>20.91936903391781</v>
      </c>
      <c r="AH384" s="361">
        <f t="shared" si="250"/>
        <v>20.715504084747284</v>
      </c>
      <c r="AI384" s="361">
        <f t="shared" ref="AI384" si="251">+IF(OR(AI351=0,AI318=0),":",AI351/AI318*1000)</f>
        <v>21.367668887431396</v>
      </c>
      <c r="AJ384" s="341">
        <f t="shared" si="214"/>
        <v>3.1481966357955971</v>
      </c>
      <c r="AK384" s="342">
        <f t="shared" si="215"/>
        <v>0.31605100778862028</v>
      </c>
    </row>
    <row r="385" spans="1:37" ht="18" customHeight="1" thickBot="1">
      <c r="A385" s="340" t="s">
        <v>20</v>
      </c>
      <c r="B385" s="340" t="s">
        <v>49</v>
      </c>
      <c r="C385" s="361">
        <f t="shared" ref="C385:AH385" si="252">+IF(OR(C352=0,C319=0),":",C352/C319*1000)</f>
        <v>21.705993393737835</v>
      </c>
      <c r="D385" s="361">
        <f t="shared" si="252"/>
        <v>21.373859276876811</v>
      </c>
      <c r="E385" s="361">
        <f t="shared" si="252"/>
        <v>21.875925034501588</v>
      </c>
      <c r="F385" s="361">
        <f t="shared" si="252"/>
        <v>21.509755273619376</v>
      </c>
      <c r="G385" s="361">
        <f t="shared" si="252"/>
        <v>20.36500274542448</v>
      </c>
      <c r="H385" s="361">
        <f t="shared" si="252"/>
        <v>20.985417900394346</v>
      </c>
      <c r="I385" s="361">
        <f t="shared" si="252"/>
        <v>20.429301201801838</v>
      </c>
      <c r="J385" s="361">
        <f t="shared" si="252"/>
        <v>20.410430639812532</v>
      </c>
      <c r="K385" s="343">
        <f t="shared" si="252"/>
        <v>21.373127801464964</v>
      </c>
      <c r="L385" s="343">
        <f t="shared" si="252"/>
        <v>21.484593837535012</v>
      </c>
      <c r="M385" s="343">
        <f t="shared" si="252"/>
        <v>21.13005190268861</v>
      </c>
      <c r="N385" s="343">
        <f t="shared" si="252"/>
        <v>23.167248492542051</v>
      </c>
      <c r="O385" s="343">
        <f t="shared" si="252"/>
        <v>21.13311740030797</v>
      </c>
      <c r="P385" s="343">
        <f t="shared" si="252"/>
        <v>22.167121954020455</v>
      </c>
      <c r="Q385" s="343">
        <f t="shared" si="252"/>
        <v>23.136022350270647</v>
      </c>
      <c r="R385" s="343">
        <f t="shared" si="252"/>
        <v>20.687460216422661</v>
      </c>
      <c r="S385" s="343">
        <f t="shared" si="252"/>
        <v>21.000180096737676</v>
      </c>
      <c r="T385" s="343">
        <f t="shared" si="252"/>
        <v>22.347550908090259</v>
      </c>
      <c r="U385" s="343">
        <f t="shared" si="252"/>
        <v>21.803713527851457</v>
      </c>
      <c r="V385" s="343">
        <f t="shared" si="252"/>
        <v>21.710344827586205</v>
      </c>
      <c r="W385" s="343">
        <f t="shared" si="252"/>
        <v>21.644204851752018</v>
      </c>
      <c r="X385" s="343">
        <f t="shared" si="252"/>
        <v>21.632124352331605</v>
      </c>
      <c r="Y385" s="343">
        <f t="shared" si="252"/>
        <v>21.46153846153846</v>
      </c>
      <c r="Z385" s="343">
        <f t="shared" si="252"/>
        <v>21.44670050761421</v>
      </c>
      <c r="AA385" s="343">
        <f t="shared" si="252"/>
        <v>21.567567567567568</v>
      </c>
      <c r="AB385" s="343">
        <f t="shared" si="252"/>
        <v>21.551246537396125</v>
      </c>
      <c r="AC385" s="343">
        <f t="shared" si="252"/>
        <v>21.220930232558143</v>
      </c>
      <c r="AD385" s="343">
        <f t="shared" si="252"/>
        <v>21.126373626373628</v>
      </c>
      <c r="AE385" s="361">
        <f t="shared" si="252"/>
        <v>21.072907083716654</v>
      </c>
      <c r="AF385" s="361">
        <f t="shared" si="252"/>
        <v>20.815677966101692</v>
      </c>
      <c r="AG385" s="361">
        <f t="shared" si="252"/>
        <v>20.820098180768117</v>
      </c>
      <c r="AH385" s="361">
        <f t="shared" si="252"/>
        <v>20.842696629213485</v>
      </c>
      <c r="AI385" s="361">
        <f t="shared" ref="AI385" si="253">+IF(OR(AI352=0,AI319=0),":",AI352/AI319*1000)</f>
        <v>18.275490849438665</v>
      </c>
      <c r="AJ385" s="341">
        <f t="shared" si="214"/>
        <v>-12.317051989216122</v>
      </c>
      <c r="AK385" s="342">
        <f t="shared" si="215"/>
        <v>-1.594171996096494</v>
      </c>
    </row>
    <row r="386" spans="1:37" ht="18" customHeight="1" thickBot="1">
      <c r="A386" s="340" t="s">
        <v>21</v>
      </c>
      <c r="B386" s="340" t="s">
        <v>50</v>
      </c>
      <c r="C386" s="361">
        <f t="shared" ref="C386:AH386" si="254">+IF(OR(C353=0,C320=0),":",C353/C320*1000)</f>
        <v>17.501228486286568</v>
      </c>
      <c r="D386" s="361">
        <f t="shared" si="254"/>
        <v>17.503216385665173</v>
      </c>
      <c r="E386" s="361">
        <f t="shared" si="254"/>
        <v>17.497055578025133</v>
      </c>
      <c r="F386" s="361">
        <f t="shared" si="254"/>
        <v>17.491738832422847</v>
      </c>
      <c r="G386" s="361">
        <f t="shared" si="254"/>
        <v>17.465425766575649</v>
      </c>
      <c r="H386" s="361">
        <f t="shared" si="254"/>
        <v>15.442496793501494</v>
      </c>
      <c r="I386" s="361">
        <f t="shared" si="254"/>
        <v>15.837727708533075</v>
      </c>
      <c r="J386" s="361">
        <f t="shared" si="254"/>
        <v>16.567538617657004</v>
      </c>
      <c r="K386" s="361">
        <f t="shared" si="254"/>
        <v>15.69798766988319</v>
      </c>
      <c r="L386" s="361">
        <f t="shared" si="254"/>
        <v>16.243583747181013</v>
      </c>
      <c r="M386" s="361">
        <f t="shared" si="254"/>
        <v>16.318927949817439</v>
      </c>
      <c r="N386" s="361">
        <f t="shared" si="254"/>
        <v>15.69798766988319</v>
      </c>
      <c r="O386" s="361">
        <f t="shared" si="254"/>
        <v>15.537290431046559</v>
      </c>
      <c r="P386" s="343">
        <f t="shared" si="254"/>
        <v>17.993909753621846</v>
      </c>
      <c r="Q386" s="343">
        <f t="shared" si="254"/>
        <v>20.688527271240492</v>
      </c>
      <c r="R386" s="343">
        <f t="shared" si="254"/>
        <v>19.355586462679646</v>
      </c>
      <c r="S386" s="343">
        <f t="shared" si="254"/>
        <v>14.628321225992639</v>
      </c>
      <c r="T386" s="343">
        <f t="shared" si="254"/>
        <v>16.681396376491385</v>
      </c>
      <c r="U386" s="343">
        <f t="shared" si="254"/>
        <v>15.280898876404493</v>
      </c>
      <c r="V386" s="343">
        <f t="shared" si="254"/>
        <v>14.98422712933754</v>
      </c>
      <c r="W386" s="343">
        <f t="shared" si="254"/>
        <v>16.42459617211891</v>
      </c>
      <c r="X386" s="361">
        <f t="shared" si="254"/>
        <v>16.933426119229882</v>
      </c>
      <c r="Y386" s="361">
        <f t="shared" si="254"/>
        <v>18.361921235125482</v>
      </c>
      <c r="Z386" s="361">
        <f t="shared" si="254"/>
        <v>16.941094039337372</v>
      </c>
      <c r="AA386" s="361">
        <f t="shared" si="254"/>
        <v>16.078540496356457</v>
      </c>
      <c r="AB386" s="361">
        <f t="shared" si="254"/>
        <v>15.66030304914703</v>
      </c>
      <c r="AC386" s="361">
        <f t="shared" si="254"/>
        <v>16.378184982836146</v>
      </c>
      <c r="AD386" s="361">
        <f t="shared" si="254"/>
        <v>16.166468932788877</v>
      </c>
      <c r="AE386" s="361">
        <f t="shared" si="254"/>
        <v>16.1895446439854</v>
      </c>
      <c r="AF386" s="361">
        <f t="shared" si="254"/>
        <v>16.713613411941399</v>
      </c>
      <c r="AG386" s="361">
        <f t="shared" si="254"/>
        <v>16.472883659206548</v>
      </c>
      <c r="AH386" s="361">
        <f t="shared" si="254"/>
        <v>16.398161928454261</v>
      </c>
      <c r="AI386" s="361">
        <f t="shared" ref="AI386" si="255">+IF(OR(AI353=0,AI320=0),":",AI353/AI320*1000)</f>
        <v>17.262245279744928</v>
      </c>
      <c r="AJ386" s="341">
        <f t="shared" si="214"/>
        <v>5.2693915029055738</v>
      </c>
      <c r="AK386" s="342">
        <f t="shared" si="215"/>
        <v>-0.61566953233647137</v>
      </c>
    </row>
    <row r="387" spans="1:37" ht="18" customHeight="1" thickBot="1">
      <c r="A387" s="340" t="s">
        <v>22</v>
      </c>
      <c r="B387" s="340" t="s">
        <v>51</v>
      </c>
      <c r="C387" s="343">
        <f t="shared" ref="C387:AH387" si="256">+IF(OR(C354=0,C321=0),":",C354/C321*1000)</f>
        <v>10.210957698443259</v>
      </c>
      <c r="D387" s="343">
        <f t="shared" si="256"/>
        <v>10.843373493975902</v>
      </c>
      <c r="E387" s="343">
        <f t="shared" si="256"/>
        <v>10.216201642462092</v>
      </c>
      <c r="F387" s="343">
        <f t="shared" si="256"/>
        <v>10.544909949694711</v>
      </c>
      <c r="G387" s="343">
        <f t="shared" si="256"/>
        <v>10.556930415473529</v>
      </c>
      <c r="H387" s="343">
        <f t="shared" si="256"/>
        <v>10.590555460658106</v>
      </c>
      <c r="I387" s="343">
        <f t="shared" si="256"/>
        <v>10.258297490627228</v>
      </c>
      <c r="J387" s="343">
        <f t="shared" si="256"/>
        <v>10.270919446225031</v>
      </c>
      <c r="K387" s="343">
        <f t="shared" si="256"/>
        <v>10.408389649828102</v>
      </c>
      <c r="L387" s="343">
        <f t="shared" si="256"/>
        <v>9.8905456852791858</v>
      </c>
      <c r="M387" s="343">
        <f t="shared" si="256"/>
        <v>9.9157938586050935</v>
      </c>
      <c r="N387" s="343">
        <f t="shared" si="256"/>
        <v>9.7149533458171309</v>
      </c>
      <c r="O387" s="343">
        <f t="shared" si="256"/>
        <v>10.130257254195712</v>
      </c>
      <c r="P387" s="343">
        <f t="shared" si="256"/>
        <v>9.8881124530435844</v>
      </c>
      <c r="Q387" s="343">
        <f t="shared" si="256"/>
        <v>9.9340505612363863</v>
      </c>
      <c r="R387" s="343">
        <f t="shared" si="256"/>
        <v>9.8009035467955687</v>
      </c>
      <c r="S387" s="343">
        <f t="shared" si="256"/>
        <v>10.088221860752089</v>
      </c>
      <c r="T387" s="343">
        <f t="shared" si="256"/>
        <v>10.015584722540234</v>
      </c>
      <c r="U387" s="343">
        <f t="shared" si="256"/>
        <v>9.8064350724266127</v>
      </c>
      <c r="V387" s="343">
        <f t="shared" si="256"/>
        <v>9.5470441544643894</v>
      </c>
      <c r="W387" s="343">
        <f t="shared" si="256"/>
        <v>9.8083179879590521</v>
      </c>
      <c r="X387" s="343">
        <f t="shared" si="256"/>
        <v>10.035130594165267</v>
      </c>
      <c r="Y387" s="343">
        <f t="shared" si="256"/>
        <v>10.333604556550041</v>
      </c>
      <c r="Z387" s="343">
        <f t="shared" si="256"/>
        <v>10.572687224669604</v>
      </c>
      <c r="AA387" s="343">
        <f t="shared" si="256"/>
        <v>10.667930329053064</v>
      </c>
      <c r="AB387" s="343">
        <f t="shared" si="256"/>
        <v>10.819465888946073</v>
      </c>
      <c r="AC387" s="343">
        <f t="shared" si="256"/>
        <v>11.166979911640508</v>
      </c>
      <c r="AD387" s="343">
        <f t="shared" si="256"/>
        <v>11.04522351101264</v>
      </c>
      <c r="AE387" s="343">
        <f t="shared" si="256"/>
        <v>11.430503889076766</v>
      </c>
      <c r="AF387" s="343">
        <f t="shared" si="256"/>
        <v>11.574507663590039</v>
      </c>
      <c r="AG387" s="343">
        <f t="shared" si="256"/>
        <v>11.373032566910856</v>
      </c>
      <c r="AH387" s="343">
        <f t="shared" si="256"/>
        <v>11.627513485343782</v>
      </c>
      <c r="AI387" s="343">
        <f t="shared" ref="AI387" si="257">+IF(OR(AI354=0,AI321=0),":",AI354/AI321*1000)</f>
        <v>11.816540876810578</v>
      </c>
      <c r="AJ387" s="341">
        <f t="shared" si="214"/>
        <v>1.6256905804070687</v>
      </c>
      <c r="AK387" s="342">
        <f t="shared" si="215"/>
        <v>1.3500231802854312</v>
      </c>
    </row>
    <row r="388" spans="1:37" ht="18" customHeight="1" thickBot="1">
      <c r="A388" s="340" t="s">
        <v>23</v>
      </c>
      <c r="B388" s="340" t="s">
        <v>52</v>
      </c>
      <c r="C388" s="361">
        <f t="shared" ref="C388:AH388" si="258">+IF(OR(C355=0,C322=0),":",C355/C322*1000)</f>
        <v>11.921325940512112</v>
      </c>
      <c r="D388" s="361">
        <f t="shared" si="258"/>
        <v>11.510584971306077</v>
      </c>
      <c r="E388" s="361">
        <f t="shared" si="258"/>
        <v>10.441486846409036</v>
      </c>
      <c r="F388" s="361">
        <f t="shared" si="258"/>
        <v>10.382531453618913</v>
      </c>
      <c r="G388" s="361">
        <f t="shared" si="258"/>
        <v>10.424184295253001</v>
      </c>
      <c r="H388" s="361">
        <f t="shared" si="258"/>
        <v>10.013403338180726</v>
      </c>
      <c r="I388" s="361">
        <f t="shared" si="258"/>
        <v>9.101358879478985</v>
      </c>
      <c r="J388" s="361">
        <f t="shared" si="258"/>
        <v>9.0728922394820657</v>
      </c>
      <c r="K388" s="361">
        <f t="shared" si="258"/>
        <v>8.668957423752083</v>
      </c>
      <c r="L388" s="361">
        <f t="shared" si="258"/>
        <v>9.9730529393573075</v>
      </c>
      <c r="M388" s="361">
        <f t="shared" si="258"/>
        <v>9.7255705368427456</v>
      </c>
      <c r="N388" s="361">
        <f t="shared" si="258"/>
        <v>9.7310005830936639</v>
      </c>
      <c r="O388" s="361">
        <f t="shared" si="258"/>
        <v>9.7987351537164855</v>
      </c>
      <c r="P388" s="361">
        <f t="shared" si="258"/>
        <v>9.9517356669270445</v>
      </c>
      <c r="Q388" s="361">
        <f t="shared" si="258"/>
        <v>10.010997714890829</v>
      </c>
      <c r="R388" s="361">
        <f t="shared" si="258"/>
        <v>9.6290605330750392</v>
      </c>
      <c r="S388" s="361">
        <f t="shared" si="258"/>
        <v>9.6337525611722157</v>
      </c>
      <c r="T388" s="361">
        <f t="shared" si="258"/>
        <v>10.775019001620789</v>
      </c>
      <c r="U388" s="361">
        <f t="shared" si="258"/>
        <v>10.104582607964067</v>
      </c>
      <c r="V388" s="361">
        <f t="shared" si="258"/>
        <v>10.387007810263706</v>
      </c>
      <c r="W388" s="361">
        <f t="shared" si="258"/>
        <v>7.9555751104538732</v>
      </c>
      <c r="X388" s="361">
        <f t="shared" si="258"/>
        <v>8.7765798373210675</v>
      </c>
      <c r="Y388" s="361">
        <f t="shared" si="258"/>
        <v>8.7001229913099589</v>
      </c>
      <c r="Z388" s="361">
        <f t="shared" si="258"/>
        <v>8.016431622278942</v>
      </c>
      <c r="AA388" s="361">
        <f t="shared" si="258"/>
        <v>9.4150059484166988</v>
      </c>
      <c r="AB388" s="343">
        <f t="shared" si="258"/>
        <v>8.6117173658030595</v>
      </c>
      <c r="AC388" s="343">
        <f t="shared" si="258"/>
        <v>8.9073116652663646</v>
      </c>
      <c r="AD388" s="343">
        <f t="shared" si="258"/>
        <v>9.032842073501266</v>
      </c>
      <c r="AE388" s="343">
        <f t="shared" si="258"/>
        <v>9.0797439135926137</v>
      </c>
      <c r="AF388" s="343">
        <f t="shared" si="258"/>
        <v>9.527907868549228</v>
      </c>
      <c r="AG388" s="343">
        <f t="shared" si="258"/>
        <v>9.5165110770516925</v>
      </c>
      <c r="AH388" s="343">
        <f t="shared" si="258"/>
        <v>9.7867528764373724</v>
      </c>
      <c r="AI388" s="343">
        <f t="shared" ref="AI388" si="259">+IF(OR(AI355=0,AI322=0),":",AI355/AI322*1000)</f>
        <v>9.6696536814602307</v>
      </c>
      <c r="AJ388" s="341">
        <f t="shared" si="214"/>
        <v>-1.1965071199362742</v>
      </c>
      <c r="AK388" s="342">
        <f t="shared" si="215"/>
        <v>1.0621545601977811</v>
      </c>
    </row>
    <row r="389" spans="1:37" ht="18" customHeight="1" thickBot="1">
      <c r="A389" s="340" t="s">
        <v>24</v>
      </c>
      <c r="B389" s="340" t="s">
        <v>53</v>
      </c>
      <c r="C389" s="361">
        <f t="shared" ref="C389:AH389" si="260">+IF(OR(C356=0,C323=0),":",C356/C323*1000)</f>
        <v>11.298379990884202</v>
      </c>
      <c r="D389" s="361">
        <f t="shared" si="260"/>
        <v>11.298379990884202</v>
      </c>
      <c r="E389" s="361">
        <f t="shared" si="260"/>
        <v>11.252945477305927</v>
      </c>
      <c r="F389" s="361">
        <f t="shared" si="260"/>
        <v>13.222715300815446</v>
      </c>
      <c r="G389" s="361">
        <f t="shared" si="260"/>
        <v>12.784682215145043</v>
      </c>
      <c r="H389" s="361">
        <f t="shared" si="260"/>
        <v>12.704407518657442</v>
      </c>
      <c r="I389" s="361">
        <f t="shared" si="260"/>
        <v>12.683295998463276</v>
      </c>
      <c r="J389" s="361">
        <f t="shared" si="260"/>
        <v>12.943761505720765</v>
      </c>
      <c r="K389" s="361">
        <f t="shared" si="260"/>
        <v>12.807411718118304</v>
      </c>
      <c r="L389" s="361">
        <f t="shared" si="260"/>
        <v>12.869939927800147</v>
      </c>
      <c r="M389" s="343">
        <f t="shared" si="260"/>
        <v>12.9366106080207</v>
      </c>
      <c r="N389" s="343">
        <f t="shared" si="260"/>
        <v>13.333333333333334</v>
      </c>
      <c r="O389" s="343">
        <f t="shared" si="260"/>
        <v>13.142174432497011</v>
      </c>
      <c r="P389" s="343">
        <f t="shared" si="260"/>
        <v>13.215859030837002</v>
      </c>
      <c r="Q389" s="343">
        <f t="shared" si="260"/>
        <v>12.684989429175474</v>
      </c>
      <c r="R389" s="343">
        <f t="shared" si="260"/>
        <v>12.500000000000002</v>
      </c>
      <c r="S389" s="343">
        <f t="shared" si="260"/>
        <v>12.671594508975712</v>
      </c>
      <c r="T389" s="343">
        <f t="shared" si="260"/>
        <v>12.195121951219512</v>
      </c>
      <c r="U389" s="343">
        <f t="shared" si="260"/>
        <v>11.822660098522167</v>
      </c>
      <c r="V389" s="361">
        <f t="shared" si="260"/>
        <v>14.248430556535236</v>
      </c>
      <c r="W389" s="343">
        <f t="shared" si="260"/>
        <v>13.557956909859723</v>
      </c>
      <c r="X389" s="343">
        <f t="shared" si="260"/>
        <v>13.566865264517981</v>
      </c>
      <c r="Y389" s="343">
        <f t="shared" si="260"/>
        <v>13.370216689718767</v>
      </c>
      <c r="Z389" s="343">
        <f t="shared" si="260"/>
        <v>13.384641124309855</v>
      </c>
      <c r="AA389" s="343">
        <f t="shared" si="260"/>
        <v>13.962652047284566</v>
      </c>
      <c r="AB389" s="343">
        <f t="shared" si="260"/>
        <v>13.906236988924974</v>
      </c>
      <c r="AC389" s="343">
        <f t="shared" si="260"/>
        <v>13.867749027566379</v>
      </c>
      <c r="AD389" s="343">
        <f t="shared" si="260"/>
        <v>13.990564503009598</v>
      </c>
      <c r="AE389" s="343">
        <f t="shared" si="260"/>
        <v>14.323019704043681</v>
      </c>
      <c r="AF389" s="361">
        <f t="shared" si="260"/>
        <v>14.027891714520099</v>
      </c>
      <c r="AG389" s="361">
        <f t="shared" si="260"/>
        <v>14.613085353703086</v>
      </c>
      <c r="AH389" s="361">
        <f t="shared" si="260"/>
        <v>14.4915670542001</v>
      </c>
      <c r="AI389" s="361">
        <f t="shared" ref="AI389" si="261">+IF(OR(AI356=0,AI323=0),":",AI356/AI323*1000)</f>
        <v>14.480963228115845</v>
      </c>
      <c r="AJ389" s="341">
        <f t="shared" si="214"/>
        <v>-7.3172390843556645E-2</v>
      </c>
      <c r="AK389" s="342">
        <f t="shared" si="215"/>
        <v>0.80124601051567712</v>
      </c>
    </row>
    <row r="390" spans="1:37" ht="18" customHeight="1" thickBot="1">
      <c r="A390" s="340" t="s">
        <v>25</v>
      </c>
      <c r="B390" s="340" t="s">
        <v>54</v>
      </c>
      <c r="C390" s="361">
        <f t="shared" ref="C390:AH390" si="262">+IF(OR(C357=0,C324=0),":",C357/C324*1000)</f>
        <v>5.7566731781967064</v>
      </c>
      <c r="D390" s="361">
        <f t="shared" si="262"/>
        <v>6.01500646411864</v>
      </c>
      <c r="E390" s="361">
        <f t="shared" si="262"/>
        <v>6.1188086327256945</v>
      </c>
      <c r="F390" s="361">
        <f t="shared" si="262"/>
        <v>6.2834330620630467</v>
      </c>
      <c r="G390" s="361">
        <f t="shared" si="262"/>
        <v>7.5286595521574506</v>
      </c>
      <c r="H390" s="361">
        <f t="shared" si="262"/>
        <v>8.942829698812746</v>
      </c>
      <c r="I390" s="361">
        <f t="shared" si="262"/>
        <v>7.9073846269303756</v>
      </c>
      <c r="J390" s="361">
        <f t="shared" si="262"/>
        <v>8.3447627672546218</v>
      </c>
      <c r="K390" s="361">
        <f t="shared" si="262"/>
        <v>9.7431273687106774</v>
      </c>
      <c r="L390" s="361">
        <f t="shared" si="262"/>
        <v>10.483451129366063</v>
      </c>
      <c r="M390" s="343">
        <f t="shared" si="262"/>
        <v>10.970333745364647</v>
      </c>
      <c r="N390" s="343">
        <f t="shared" si="262"/>
        <v>10.896898575020957</v>
      </c>
      <c r="O390" s="343">
        <f t="shared" si="262"/>
        <v>8.3962034558286671</v>
      </c>
      <c r="P390" s="343">
        <f t="shared" si="262"/>
        <v>8.4924094393506682</v>
      </c>
      <c r="Q390" s="343">
        <f t="shared" si="262"/>
        <v>7.7482498470740158</v>
      </c>
      <c r="R390" s="343">
        <f t="shared" si="262"/>
        <v>10.956386513041636</v>
      </c>
      <c r="S390" s="343">
        <f t="shared" si="262"/>
        <v>7.8114828798333544</v>
      </c>
      <c r="T390" s="343">
        <f t="shared" si="262"/>
        <v>8.1904095204760221</v>
      </c>
      <c r="U390" s="343">
        <f t="shared" si="262"/>
        <v>8.1160531697341494</v>
      </c>
      <c r="V390" s="343">
        <f t="shared" si="262"/>
        <v>8.5290733094158266</v>
      </c>
      <c r="W390" s="343">
        <f t="shared" si="262"/>
        <v>9.263547938860583</v>
      </c>
      <c r="X390" s="343">
        <f t="shared" si="262"/>
        <v>8.5289349404384289</v>
      </c>
      <c r="Y390" s="343">
        <f t="shared" si="262"/>
        <v>8.9539511085844232</v>
      </c>
      <c r="Z390" s="343">
        <f t="shared" si="262"/>
        <v>8.5298544907175113</v>
      </c>
      <c r="AA390" s="343">
        <f t="shared" si="262"/>
        <v>8.6561954624781841</v>
      </c>
      <c r="AB390" s="343">
        <f t="shared" si="262"/>
        <v>8.0355254810742238</v>
      </c>
      <c r="AC390" s="361">
        <f t="shared" si="262"/>
        <v>10.19352932486335</v>
      </c>
      <c r="AD390" s="361">
        <f t="shared" si="262"/>
        <v>9.8342230963753856</v>
      </c>
      <c r="AE390" s="361">
        <f t="shared" si="262"/>
        <v>10.298268365245251</v>
      </c>
      <c r="AF390" s="361">
        <f t="shared" si="262"/>
        <v>10.195728213142814</v>
      </c>
      <c r="AG390" s="361">
        <f t="shared" si="262"/>
        <v>9.2780516091620751</v>
      </c>
      <c r="AH390" s="361">
        <f t="shared" si="262"/>
        <v>9.3543412048267474</v>
      </c>
      <c r="AI390" s="361">
        <f t="shared" ref="AI390" si="263">+IF(OR(AI357=0,AI324=0),":",AI357/AI324*1000)</f>
        <v>11.196754029035089</v>
      </c>
      <c r="AJ390" s="341">
        <f t="shared" si="214"/>
        <v>19.695805229529959</v>
      </c>
      <c r="AK390" s="342">
        <f t="shared" si="215"/>
        <v>2.2604599798641711</v>
      </c>
    </row>
    <row r="391" spans="1:37" ht="18" customHeight="1" thickBot="1">
      <c r="A391" s="340" t="s">
        <v>26</v>
      </c>
      <c r="B391" s="340" t="s">
        <v>55</v>
      </c>
      <c r="C391" s="361">
        <f t="shared" ref="C391:AH391" si="264">+IF(OR(C358=0,C325=0),":",C358/C325*1000)</f>
        <v>19.023853020623484</v>
      </c>
      <c r="D391" s="361">
        <f t="shared" si="264"/>
        <v>18.590424228759183</v>
      </c>
      <c r="E391" s="361">
        <f t="shared" si="264"/>
        <v>19.430322182895964</v>
      </c>
      <c r="F391" s="361">
        <f t="shared" si="264"/>
        <v>20.351780416369472</v>
      </c>
      <c r="G391" s="361">
        <f t="shared" si="264"/>
        <v>20.333926067443162</v>
      </c>
      <c r="H391" s="343">
        <f t="shared" si="264"/>
        <v>19.009370816599731</v>
      </c>
      <c r="I391" s="343">
        <f t="shared" si="264"/>
        <v>17.854612441547399</v>
      </c>
      <c r="J391" s="343">
        <f t="shared" si="264"/>
        <v>17.783857729138166</v>
      </c>
      <c r="K391" s="343">
        <f t="shared" si="264"/>
        <v>17.872635779975706</v>
      </c>
      <c r="L391" s="343">
        <f t="shared" si="264"/>
        <v>17.714791851195749</v>
      </c>
      <c r="M391" s="343">
        <f t="shared" si="264"/>
        <v>18.52387843704776</v>
      </c>
      <c r="N391" s="343">
        <f t="shared" si="264"/>
        <v>18.576826196473551</v>
      </c>
      <c r="O391" s="343">
        <f t="shared" si="264"/>
        <v>19.484808454425366</v>
      </c>
      <c r="P391" s="343">
        <f t="shared" si="264"/>
        <v>18.745739604635311</v>
      </c>
      <c r="Q391" s="343">
        <f t="shared" si="264"/>
        <v>18.761726078799249</v>
      </c>
      <c r="R391" s="343">
        <f t="shared" si="264"/>
        <v>18.303312027890762</v>
      </c>
      <c r="S391" s="343">
        <f t="shared" si="264"/>
        <v>18.145161290322584</v>
      </c>
      <c r="T391" s="343">
        <f t="shared" si="264"/>
        <v>19.067250708580261</v>
      </c>
      <c r="U391" s="343">
        <f t="shared" si="264"/>
        <v>18.381475292432562</v>
      </c>
      <c r="V391" s="361">
        <f t="shared" si="264"/>
        <v>18.129079042784628</v>
      </c>
      <c r="W391" s="361">
        <f t="shared" si="264"/>
        <v>19.077517507848349</v>
      </c>
      <c r="X391" s="361">
        <f t="shared" si="264"/>
        <v>19.479188025425465</v>
      </c>
      <c r="Y391" s="361">
        <f t="shared" si="264"/>
        <v>19.583591012162444</v>
      </c>
      <c r="Z391" s="361">
        <f t="shared" si="264"/>
        <v>19.34846989141165</v>
      </c>
      <c r="AA391" s="361">
        <f t="shared" si="264"/>
        <v>19.551049963794352</v>
      </c>
      <c r="AB391" s="343">
        <f t="shared" si="264"/>
        <v>19.939863902516219</v>
      </c>
      <c r="AC391" s="343">
        <f t="shared" si="264"/>
        <v>19.946010797840437</v>
      </c>
      <c r="AD391" s="343">
        <f t="shared" si="264"/>
        <v>20.371479928100662</v>
      </c>
      <c r="AE391" s="343">
        <f t="shared" si="264"/>
        <v>20.454851298613914</v>
      </c>
      <c r="AF391" s="343">
        <f t="shared" si="264"/>
        <v>20.683949255377826</v>
      </c>
      <c r="AG391" s="343">
        <f t="shared" si="264"/>
        <v>20.49698160887267</v>
      </c>
      <c r="AH391" s="343">
        <f t="shared" si="264"/>
        <v>20.467389644111808</v>
      </c>
      <c r="AI391" s="343">
        <f t="shared" ref="AI391" si="265">+IF(OR(AI358=0,AI325=0),":",AI358/AI325*1000)</f>
        <v>20.545844832873353</v>
      </c>
      <c r="AJ391" s="341">
        <f t="shared" si="214"/>
        <v>0.38331800061330856</v>
      </c>
      <c r="AK391" s="342">
        <f t="shared" si="215"/>
        <v>0.4808192462038452</v>
      </c>
    </row>
    <row r="392" spans="1:37" ht="18" customHeight="1" thickBot="1">
      <c r="A392" s="340" t="s">
        <v>27</v>
      </c>
      <c r="B392" s="340" t="s">
        <v>56</v>
      </c>
      <c r="C392" s="343">
        <f t="shared" ref="C392:AH392" si="266">+IF(OR(C359=0,C326=0),":",C359/C326*1000)</f>
        <v>18.183338694980517</v>
      </c>
      <c r="D392" s="343">
        <f t="shared" si="266"/>
        <v>18.141558827709964</v>
      </c>
      <c r="E392" s="343">
        <f t="shared" si="266"/>
        <v>15.173880655205179</v>
      </c>
      <c r="F392" s="343">
        <f t="shared" si="266"/>
        <v>19.094654365049173</v>
      </c>
      <c r="G392" s="343">
        <f t="shared" si="266"/>
        <v>19.10859874290097</v>
      </c>
      <c r="H392" s="343">
        <f t="shared" si="266"/>
        <v>18.501828977363093</v>
      </c>
      <c r="I392" s="343">
        <f t="shared" si="266"/>
        <v>18.133041879874806</v>
      </c>
      <c r="J392" s="343">
        <f t="shared" si="266"/>
        <v>18.413597733711047</v>
      </c>
      <c r="K392" s="343">
        <f t="shared" si="266"/>
        <v>18.997332752708072</v>
      </c>
      <c r="L392" s="343">
        <f t="shared" si="266"/>
        <v>19.160297351062717</v>
      </c>
      <c r="M392" s="343">
        <f t="shared" si="266"/>
        <v>19.354201639182385</v>
      </c>
      <c r="N392" s="343">
        <f t="shared" si="266"/>
        <v>19.410605064954758</v>
      </c>
      <c r="O392" s="343">
        <f t="shared" si="266"/>
        <v>19.577014758837549</v>
      </c>
      <c r="P392" s="343">
        <f t="shared" si="266"/>
        <v>19.493684046368976</v>
      </c>
      <c r="Q392" s="343">
        <f t="shared" si="266"/>
        <v>19.640272896423404</v>
      </c>
      <c r="R392" s="343">
        <f t="shared" si="266"/>
        <v>19.735247054259808</v>
      </c>
      <c r="S392" s="343">
        <f t="shared" si="266"/>
        <v>19.765807962529273</v>
      </c>
      <c r="T392" s="343">
        <f t="shared" si="266"/>
        <v>19.911026648814406</v>
      </c>
      <c r="U392" s="343">
        <f t="shared" si="266"/>
        <v>19.694397283531409</v>
      </c>
      <c r="V392" s="361">
        <f t="shared" si="266"/>
        <v>20.130059915241851</v>
      </c>
      <c r="W392" s="361">
        <f t="shared" si="266"/>
        <v>19.872611464968152</v>
      </c>
      <c r="X392" s="361">
        <f t="shared" si="266"/>
        <v>19.708261222759862</v>
      </c>
      <c r="Y392" s="361">
        <f t="shared" si="266"/>
        <v>19.611319951769634</v>
      </c>
      <c r="Z392" s="361">
        <f t="shared" si="266"/>
        <v>19.609991235758105</v>
      </c>
      <c r="AA392" s="343">
        <f t="shared" si="266"/>
        <v>19.982030548068284</v>
      </c>
      <c r="AB392" s="343">
        <f t="shared" si="266"/>
        <v>20.257826887661139</v>
      </c>
      <c r="AC392" s="343">
        <f t="shared" si="266"/>
        <v>20.203878850329367</v>
      </c>
      <c r="AD392" s="343">
        <f t="shared" si="266"/>
        <v>20.299524451699906</v>
      </c>
      <c r="AE392" s="343">
        <f t="shared" si="266"/>
        <v>20.149278709375103</v>
      </c>
      <c r="AF392" s="361">
        <f t="shared" si="266"/>
        <v>20.403661630087129</v>
      </c>
      <c r="AG392" s="361">
        <f t="shared" si="266"/>
        <v>20.429443114234957</v>
      </c>
      <c r="AH392" s="361">
        <f t="shared" si="266"/>
        <v>21.107857491459249</v>
      </c>
      <c r="AI392" s="361">
        <f t="shared" ref="AI392" si="267">+IF(OR(AI359=0,AI326=0),":",AI359/AI326*1000)</f>
        <v>20.894308943089431</v>
      </c>
      <c r="AJ392" s="341">
        <f t="shared" si="214"/>
        <v>-1.0117016777104193</v>
      </c>
      <c r="AK392" s="342">
        <f t="shared" si="215"/>
        <v>0.63571086288107814</v>
      </c>
    </row>
    <row r="393" spans="1:37">
      <c r="A393" s="25"/>
    </row>
    <row r="394" spans="1:37">
      <c r="A394" s="23"/>
    </row>
  </sheetData>
  <mergeCells count="12">
    <mergeCell ref="C330:AI330"/>
    <mergeCell ref="C363:AI363"/>
    <mergeCell ref="C167:AI167"/>
    <mergeCell ref="C199:AI199"/>
    <mergeCell ref="C232:AI232"/>
    <mergeCell ref="C265:AI265"/>
    <mergeCell ref="C297:AI297"/>
    <mergeCell ref="C36:AI36"/>
    <mergeCell ref="C3:AI3"/>
    <mergeCell ref="C69:AI69"/>
    <mergeCell ref="C101:AI101"/>
    <mergeCell ref="C134:AI134"/>
  </mergeCells>
  <pageMargins left="0.7" right="0.7" top="0.75" bottom="0.75" header="0.3" footer="0.3"/>
  <pageSetup paperSize="9" scale="37" fitToHeight="0" orientation="landscape" r:id="rId1"/>
  <rowBreaks count="6" manualBreakCount="6">
    <brk id="2" max="29" man="1"/>
    <brk id="66" max="19" man="1"/>
    <brk id="131" max="19" man="1"/>
    <brk id="197" max="29" man="1"/>
    <brk id="263" max="29" man="1"/>
    <brk id="328" max="29" man="1"/>
  </rowBreaks>
  <colBreaks count="1" manualBreakCount="1">
    <brk id="2" min="1" max="436"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rgb="FFE1CDD4"/>
    <pageSetUpPr fitToPage="1"/>
  </sheetPr>
  <dimension ref="A1:AX368"/>
  <sheetViews>
    <sheetView zoomScale="60" zoomScaleNormal="60" workbookViewId="0"/>
  </sheetViews>
  <sheetFormatPr defaultRowHeight="15"/>
  <cols>
    <col min="1" max="1" width="12.5703125" customWidth="1"/>
    <col min="3" max="34" width="12.5703125" customWidth="1"/>
    <col min="35" max="35" width="12.5703125" style="390" customWidth="1"/>
    <col min="36" max="36" width="15.140625" customWidth="1"/>
    <col min="37" max="37" width="23.7109375" customWidth="1"/>
    <col min="44" max="44" width="44.5703125" style="177" customWidth="1"/>
    <col min="45" max="45" width="9.28515625" style="178" customWidth="1"/>
  </cols>
  <sheetData>
    <row r="1" spans="1:50" s="171" customFormat="1" ht="15.6" customHeight="1">
      <c r="C1" s="171">
        <v>15</v>
      </c>
      <c r="D1" s="171">
        <f>C1+1</f>
        <v>16</v>
      </c>
      <c r="E1" s="171">
        <f t="shared" ref="E1:AI1" si="0">D1+1</f>
        <v>17</v>
      </c>
      <c r="F1" s="171">
        <f t="shared" si="0"/>
        <v>18</v>
      </c>
      <c r="G1" s="171">
        <f t="shared" si="0"/>
        <v>19</v>
      </c>
      <c r="H1" s="171">
        <f t="shared" si="0"/>
        <v>20</v>
      </c>
      <c r="I1" s="171">
        <f t="shared" si="0"/>
        <v>21</v>
      </c>
      <c r="J1" s="171">
        <f t="shared" si="0"/>
        <v>22</v>
      </c>
      <c r="K1" s="171">
        <f t="shared" si="0"/>
        <v>23</v>
      </c>
      <c r="L1" s="171">
        <f t="shared" si="0"/>
        <v>24</v>
      </c>
      <c r="M1" s="171">
        <f t="shared" si="0"/>
        <v>25</v>
      </c>
      <c r="N1" s="171">
        <f t="shared" si="0"/>
        <v>26</v>
      </c>
      <c r="O1" s="171">
        <f t="shared" si="0"/>
        <v>27</v>
      </c>
      <c r="P1" s="171">
        <f t="shared" si="0"/>
        <v>28</v>
      </c>
      <c r="Q1" s="171">
        <f t="shared" si="0"/>
        <v>29</v>
      </c>
      <c r="R1" s="171">
        <f t="shared" si="0"/>
        <v>30</v>
      </c>
      <c r="S1" s="171">
        <f t="shared" si="0"/>
        <v>31</v>
      </c>
      <c r="T1" s="171">
        <f t="shared" si="0"/>
        <v>32</v>
      </c>
      <c r="U1" s="171">
        <f t="shared" si="0"/>
        <v>33</v>
      </c>
      <c r="V1" s="171">
        <f t="shared" si="0"/>
        <v>34</v>
      </c>
      <c r="W1" s="171">
        <f t="shared" si="0"/>
        <v>35</v>
      </c>
      <c r="X1" s="171">
        <f t="shared" si="0"/>
        <v>36</v>
      </c>
      <c r="Y1" s="171">
        <f t="shared" si="0"/>
        <v>37</v>
      </c>
      <c r="Z1" s="171">
        <f t="shared" si="0"/>
        <v>38</v>
      </c>
      <c r="AA1" s="171">
        <f t="shared" si="0"/>
        <v>39</v>
      </c>
      <c r="AB1" s="171">
        <f t="shared" si="0"/>
        <v>40</v>
      </c>
      <c r="AC1" s="171">
        <f t="shared" si="0"/>
        <v>41</v>
      </c>
      <c r="AD1" s="171">
        <f t="shared" si="0"/>
        <v>42</v>
      </c>
      <c r="AE1" s="171">
        <f t="shared" si="0"/>
        <v>43</v>
      </c>
      <c r="AF1" s="171">
        <f t="shared" si="0"/>
        <v>44</v>
      </c>
      <c r="AG1" s="171">
        <f t="shared" si="0"/>
        <v>45</v>
      </c>
      <c r="AH1" s="171">
        <f t="shared" si="0"/>
        <v>46</v>
      </c>
      <c r="AI1" s="171">
        <f t="shared" si="0"/>
        <v>47</v>
      </c>
      <c r="AJ1" s="196"/>
      <c r="AP1" s="165"/>
      <c r="AQ1" s="165"/>
      <c r="AR1" s="165"/>
      <c r="AS1" s="165"/>
      <c r="AT1" s="165"/>
      <c r="AU1" s="165"/>
      <c r="AV1" s="165"/>
      <c r="AW1" s="165"/>
      <c r="AX1" s="165"/>
    </row>
    <row r="2" spans="1:50" s="436" customFormat="1" ht="18" customHeight="1">
      <c r="A2" s="91" t="s">
        <v>239</v>
      </c>
      <c r="B2" s="467"/>
      <c r="C2" s="467"/>
      <c r="D2" s="467"/>
      <c r="E2" s="467"/>
      <c r="F2" s="467"/>
      <c r="G2" s="467"/>
      <c r="H2" s="467"/>
      <c r="I2" s="467"/>
      <c r="J2" s="467"/>
      <c r="K2" s="467"/>
      <c r="L2" s="467"/>
      <c r="M2" s="468"/>
      <c r="N2" s="468"/>
      <c r="O2" s="468"/>
      <c r="P2" s="468"/>
      <c r="Q2" s="468"/>
      <c r="R2" s="468"/>
      <c r="S2" s="468"/>
      <c r="T2" s="468"/>
      <c r="U2" s="468"/>
      <c r="V2" s="468"/>
      <c r="W2" s="468"/>
      <c r="X2" s="468"/>
      <c r="Y2" s="468"/>
      <c r="Z2" s="468"/>
      <c r="AA2" s="468"/>
      <c r="AB2" s="468"/>
      <c r="AC2" s="468"/>
      <c r="AD2" s="468"/>
      <c r="AE2" s="468"/>
      <c r="AF2" s="468"/>
      <c r="AG2" s="468"/>
      <c r="AH2" s="468"/>
      <c r="AI2" s="468"/>
      <c r="AJ2" s="441"/>
      <c r="AK2" s="468"/>
    </row>
    <row r="3" spans="1:50" ht="18" customHeight="1">
      <c r="A3" s="215"/>
      <c r="B3" s="211"/>
      <c r="C3" s="786" t="s">
        <v>271</v>
      </c>
      <c r="D3" s="787"/>
      <c r="E3" s="787"/>
      <c r="F3" s="787"/>
      <c r="G3" s="787"/>
      <c r="H3" s="787"/>
      <c r="I3" s="787"/>
      <c r="J3" s="787"/>
      <c r="K3" s="787"/>
      <c r="L3" s="787"/>
      <c r="M3" s="787"/>
      <c r="N3" s="787"/>
      <c r="O3" s="787"/>
      <c r="P3" s="787"/>
      <c r="Q3" s="787"/>
      <c r="R3" s="787"/>
      <c r="S3" s="787"/>
      <c r="T3" s="787"/>
      <c r="U3" s="787"/>
      <c r="V3" s="787"/>
      <c r="W3" s="787"/>
      <c r="X3" s="787"/>
      <c r="Y3" s="787"/>
      <c r="Z3" s="787"/>
      <c r="AA3" s="787"/>
      <c r="AB3" s="787"/>
      <c r="AC3" s="787"/>
      <c r="AD3" s="787"/>
      <c r="AE3" s="787"/>
      <c r="AF3" s="787"/>
      <c r="AG3" s="787"/>
      <c r="AH3" s="787"/>
      <c r="AI3" s="792"/>
      <c r="AJ3" s="529" t="s">
        <v>58</v>
      </c>
      <c r="AK3" s="255" t="s">
        <v>1066</v>
      </c>
    </row>
    <row r="4" spans="1:50" ht="18" customHeight="1" thickBot="1">
      <c r="A4" s="215"/>
      <c r="B4" s="216"/>
      <c r="C4" s="203">
        <v>1990</v>
      </c>
      <c r="D4" s="212">
        <v>1991</v>
      </c>
      <c r="E4" s="229">
        <v>1992</v>
      </c>
      <c r="F4" s="212">
        <v>1993</v>
      </c>
      <c r="G4" s="203">
        <v>1994</v>
      </c>
      <c r="H4" s="212">
        <v>1995</v>
      </c>
      <c r="I4" s="229">
        <v>1996</v>
      </c>
      <c r="J4" s="212">
        <v>1997</v>
      </c>
      <c r="K4" s="203">
        <v>1998</v>
      </c>
      <c r="L4" s="212">
        <v>1999</v>
      </c>
      <c r="M4" s="229">
        <v>2000</v>
      </c>
      <c r="N4" s="212">
        <v>2001</v>
      </c>
      <c r="O4" s="203">
        <v>2002</v>
      </c>
      <c r="P4" s="212">
        <v>2003</v>
      </c>
      <c r="Q4" s="203">
        <v>2004</v>
      </c>
      <c r="R4" s="212">
        <v>2005</v>
      </c>
      <c r="S4" s="203">
        <v>2006</v>
      </c>
      <c r="T4" s="212">
        <v>2007</v>
      </c>
      <c r="U4" s="203">
        <v>2008</v>
      </c>
      <c r="V4" s="212">
        <v>2009</v>
      </c>
      <c r="W4" s="203">
        <v>2010</v>
      </c>
      <c r="X4" s="212">
        <v>2011</v>
      </c>
      <c r="Y4" s="203">
        <v>2012</v>
      </c>
      <c r="Z4" s="229">
        <v>2013</v>
      </c>
      <c r="AA4" s="203">
        <v>2014</v>
      </c>
      <c r="AB4" s="203">
        <v>2015</v>
      </c>
      <c r="AC4" s="203">
        <v>2016</v>
      </c>
      <c r="AD4" s="203">
        <v>2017</v>
      </c>
      <c r="AE4" s="203">
        <v>2018</v>
      </c>
      <c r="AF4" s="203">
        <v>2019</v>
      </c>
      <c r="AG4" s="203">
        <v>2020</v>
      </c>
      <c r="AH4" s="203">
        <v>2021</v>
      </c>
      <c r="AI4" s="203">
        <v>2022</v>
      </c>
      <c r="AJ4" s="266" t="s">
        <v>882</v>
      </c>
      <c r="AK4" s="246" t="s">
        <v>1062</v>
      </c>
    </row>
    <row r="5" spans="1:50" ht="18" customHeight="1" thickBot="1">
      <c r="A5" s="526" t="s">
        <v>373</v>
      </c>
      <c r="B5" s="527"/>
      <c r="C5" s="528">
        <f>IF(COUNT(C6:C32)=27,SUM(C6:C32),"N.A.")</f>
        <v>106536.4898008262</v>
      </c>
      <c r="D5" s="528">
        <f t="shared" ref="D5:AE5" si="1">IF(COUNT(D6:D32)=27,SUM(D6:D32),"N.A.")</f>
        <v>100234.28227140341</v>
      </c>
      <c r="E5" s="528">
        <f t="shared" si="1"/>
        <v>94969.822557720967</v>
      </c>
      <c r="F5" s="528">
        <f t="shared" si="1"/>
        <v>91610.399532019728</v>
      </c>
      <c r="G5" s="528">
        <f t="shared" si="1"/>
        <v>90853.058000000019</v>
      </c>
      <c r="H5" s="528">
        <f t="shared" si="1"/>
        <v>91541.368000000031</v>
      </c>
      <c r="I5" s="528">
        <f t="shared" si="1"/>
        <v>90704.015000000014</v>
      </c>
      <c r="J5" s="528">
        <f t="shared" si="1"/>
        <v>89212.036000000007</v>
      </c>
      <c r="K5" s="528">
        <f t="shared" si="1"/>
        <v>87691.750000000015</v>
      </c>
      <c r="L5" s="528">
        <f t="shared" si="1"/>
        <v>86761.642999999996</v>
      </c>
      <c r="M5" s="528">
        <f t="shared" si="1"/>
        <v>83777.37999999999</v>
      </c>
      <c r="N5" s="528">
        <f t="shared" si="1"/>
        <v>84073.679999999978</v>
      </c>
      <c r="O5" s="528">
        <f t="shared" si="1"/>
        <v>82399.070000000022</v>
      </c>
      <c r="P5" s="528">
        <f t="shared" si="1"/>
        <v>81091.349999999991</v>
      </c>
      <c r="Q5" s="528">
        <f t="shared" si="1"/>
        <v>79985.95</v>
      </c>
      <c r="R5" s="528">
        <f t="shared" si="1"/>
        <v>79819.209999999992</v>
      </c>
      <c r="S5" s="528">
        <f t="shared" si="1"/>
        <v>78994.060000000027</v>
      </c>
      <c r="T5" s="528">
        <f t="shared" si="1"/>
        <v>79823.580000000016</v>
      </c>
      <c r="U5" s="528">
        <f t="shared" si="1"/>
        <v>80496.69</v>
      </c>
      <c r="V5" s="528">
        <f t="shared" si="1"/>
        <v>79927.819999999992</v>
      </c>
      <c r="W5" s="528">
        <f t="shared" si="1"/>
        <v>77935.489999999991</v>
      </c>
      <c r="X5" s="528">
        <f t="shared" si="1"/>
        <v>77379.249999999985</v>
      </c>
      <c r="Y5" s="528">
        <f t="shared" si="1"/>
        <v>77547.950000000012</v>
      </c>
      <c r="Z5" s="528">
        <f t="shared" si="1"/>
        <v>78019.23000000001</v>
      </c>
      <c r="AA5" s="528">
        <f t="shared" si="1"/>
        <v>78690.239999999991</v>
      </c>
      <c r="AB5" s="528">
        <f t="shared" si="1"/>
        <v>79302.789999999994</v>
      </c>
      <c r="AC5" s="528">
        <f t="shared" si="1"/>
        <v>79697.55</v>
      </c>
      <c r="AD5" s="528">
        <f t="shared" si="1"/>
        <v>79009.950000000012</v>
      </c>
      <c r="AE5" s="528">
        <f t="shared" si="1"/>
        <v>77840.11</v>
      </c>
      <c r="AF5" s="528">
        <f t="shared" ref="AF5:AG5" si="2">IF(COUNT(AF6:AF32)=27,SUM(AF6:AF32),"N.A.")</f>
        <v>77161.160000000018</v>
      </c>
      <c r="AG5" s="528">
        <f t="shared" si="2"/>
        <v>76551.12000000001</v>
      </c>
      <c r="AH5" s="528">
        <f t="shared" ref="AH5:AI5" si="3">IF(COUNT(AH6:AH32)=27,SUM(AH6:AH32),"N.A.")</f>
        <v>75705.319999999978</v>
      </c>
      <c r="AI5" s="528">
        <f t="shared" si="3"/>
        <v>74855.710000000006</v>
      </c>
      <c r="AJ5" s="328">
        <f>IFERROR((AI5/AH5-1)*100,":")</f>
        <v>-1.1222593075360776</v>
      </c>
      <c r="AK5" s="542">
        <f>IFERROR(100*((POWER(AI5/Y5,1/(2020-2010)))-1),":")</f>
        <v>-0.35271709519965055</v>
      </c>
      <c r="AR5" s="180" t="s">
        <v>892</v>
      </c>
      <c r="AS5" s="181" t="e">
        <v>#N/A</v>
      </c>
    </row>
    <row r="6" spans="1:50" ht="18" customHeight="1" thickBot="1">
      <c r="A6" s="340" t="s">
        <v>3</v>
      </c>
      <c r="B6" s="340" t="s">
        <v>30</v>
      </c>
      <c r="C6" s="296">
        <v>3146.32</v>
      </c>
      <c r="D6" s="296">
        <v>3105.51</v>
      </c>
      <c r="E6" s="296">
        <v>3099.59</v>
      </c>
      <c r="F6" s="296">
        <v>3084.22</v>
      </c>
      <c r="G6" s="296">
        <v>3161.13</v>
      </c>
      <c r="H6" s="296">
        <v>3158.69</v>
      </c>
      <c r="I6" s="296">
        <v>3070.8</v>
      </c>
      <c r="J6" s="296">
        <v>2978.44</v>
      </c>
      <c r="K6" s="296">
        <v>2984.43</v>
      </c>
      <c r="L6" s="296">
        <v>2970.43</v>
      </c>
      <c r="M6" s="296">
        <v>3001.06</v>
      </c>
      <c r="N6" s="296">
        <v>2907.72</v>
      </c>
      <c r="O6" s="296">
        <v>2758.46</v>
      </c>
      <c r="P6" s="296">
        <v>2684.07</v>
      </c>
      <c r="Q6" s="296">
        <v>2656.87</v>
      </c>
      <c r="R6" s="296">
        <v>2603.56</v>
      </c>
      <c r="S6" s="296">
        <v>2606.9</v>
      </c>
      <c r="T6" s="296">
        <v>2573.35</v>
      </c>
      <c r="U6" s="296">
        <v>2538.3000000000002</v>
      </c>
      <c r="V6" s="296">
        <v>2535.44</v>
      </c>
      <c r="W6" s="296">
        <v>2509.54</v>
      </c>
      <c r="X6" s="296">
        <v>2471.6</v>
      </c>
      <c r="Y6" s="296">
        <v>2438.1799999999998</v>
      </c>
      <c r="Z6" s="296">
        <v>2441.3200000000002</v>
      </c>
      <c r="AA6" s="296">
        <v>2477.2399999999998</v>
      </c>
      <c r="AB6" s="296">
        <v>2503.2600000000002</v>
      </c>
      <c r="AC6" s="296">
        <v>2501.35</v>
      </c>
      <c r="AD6" s="296">
        <v>2385.9899999999998</v>
      </c>
      <c r="AE6" s="296">
        <v>2398.09</v>
      </c>
      <c r="AF6" s="296">
        <v>2373.1</v>
      </c>
      <c r="AG6" s="296">
        <v>2335.44</v>
      </c>
      <c r="AH6" s="296">
        <v>2310.44</v>
      </c>
      <c r="AI6" s="296">
        <v>2286.11</v>
      </c>
      <c r="AJ6" s="341">
        <f t="shared" ref="AJ6:AJ32" si="4">IFERROR((AI6/AH6-1)*100,":")</f>
        <v>-1.0530461730233198</v>
      </c>
      <c r="AK6" s="715">
        <f t="shared" ref="AK6:AK32" si="5">IFERROR(100*((POWER(AI6/Y6,1/(2020-2010)))-1),":")</f>
        <v>-0.64193251446152955</v>
      </c>
      <c r="AR6" s="180" t="s">
        <v>679</v>
      </c>
      <c r="AS6" s="181">
        <v>16</v>
      </c>
    </row>
    <row r="7" spans="1:50" ht="18" customHeight="1" thickBot="1">
      <c r="A7" s="340" t="s">
        <v>4</v>
      </c>
      <c r="B7" s="340" t="s">
        <v>31</v>
      </c>
      <c r="C7" s="296">
        <v>1482</v>
      </c>
      <c r="D7" s="296">
        <v>1336</v>
      </c>
      <c r="E7" s="296">
        <v>996</v>
      </c>
      <c r="F7" s="296">
        <v>768</v>
      </c>
      <c r="G7" s="296">
        <v>652</v>
      </c>
      <c r="H7" s="296">
        <v>645</v>
      </c>
      <c r="I7" s="296">
        <v>593</v>
      </c>
      <c r="J7" s="296">
        <v>622.29999999999995</v>
      </c>
      <c r="K7" s="296">
        <v>681.7</v>
      </c>
      <c r="L7" s="296">
        <v>690.9</v>
      </c>
      <c r="M7" s="296">
        <v>652.20000000000005</v>
      </c>
      <c r="N7" s="296">
        <v>641.1</v>
      </c>
      <c r="O7" s="296">
        <v>699</v>
      </c>
      <c r="P7" s="296">
        <v>736.2</v>
      </c>
      <c r="Q7" s="296">
        <v>679.55</v>
      </c>
      <c r="R7" s="296">
        <v>630</v>
      </c>
      <c r="S7" s="296">
        <v>636.52</v>
      </c>
      <c r="T7" s="296">
        <v>611.02</v>
      </c>
      <c r="U7" s="296">
        <v>574.13</v>
      </c>
      <c r="V7" s="296">
        <v>547.87</v>
      </c>
      <c r="W7" s="296">
        <v>553.70000000000005</v>
      </c>
      <c r="X7" s="296">
        <v>567.53</v>
      </c>
      <c r="Y7" s="296">
        <v>535.32000000000005</v>
      </c>
      <c r="Z7" s="296">
        <v>585.54999999999995</v>
      </c>
      <c r="AA7" s="296">
        <v>562.36</v>
      </c>
      <c r="AB7" s="296">
        <v>561.04</v>
      </c>
      <c r="AC7" s="296">
        <v>570.14</v>
      </c>
      <c r="AD7" s="296">
        <v>552.91999999999996</v>
      </c>
      <c r="AE7" s="296">
        <v>542.12</v>
      </c>
      <c r="AF7" s="296">
        <v>527.19000000000005</v>
      </c>
      <c r="AG7" s="296">
        <v>588.91</v>
      </c>
      <c r="AH7" s="296">
        <v>611.20000000000005</v>
      </c>
      <c r="AI7" s="296">
        <v>579.47</v>
      </c>
      <c r="AJ7" s="341">
        <f t="shared" si="4"/>
        <v>-5.1914267015706788</v>
      </c>
      <c r="AK7" s="342">
        <f t="shared" si="5"/>
        <v>0.79564046659286181</v>
      </c>
      <c r="AR7" s="180" t="s">
        <v>680</v>
      </c>
      <c r="AS7" s="181">
        <v>17</v>
      </c>
    </row>
    <row r="8" spans="1:50" ht="18" customHeight="1" thickBot="1">
      <c r="A8" s="340" t="s">
        <v>340</v>
      </c>
      <c r="B8" s="340" t="s">
        <v>32</v>
      </c>
      <c r="C8" s="296">
        <v>3360</v>
      </c>
      <c r="D8" s="296">
        <v>2950</v>
      </c>
      <c r="E8" s="296">
        <v>2512</v>
      </c>
      <c r="F8" s="296">
        <v>2161</v>
      </c>
      <c r="G8" s="296">
        <v>2030</v>
      </c>
      <c r="H8" s="296">
        <v>1989</v>
      </c>
      <c r="I8" s="296">
        <v>1866</v>
      </c>
      <c r="J8" s="296">
        <v>1701</v>
      </c>
      <c r="K8" s="296">
        <v>1657</v>
      </c>
      <c r="L8" s="296">
        <v>1574</v>
      </c>
      <c r="M8" s="296">
        <v>1582</v>
      </c>
      <c r="N8" s="296">
        <v>1520</v>
      </c>
      <c r="O8" s="296">
        <v>1462</v>
      </c>
      <c r="P8" s="296">
        <v>1427</v>
      </c>
      <c r="Q8" s="296">
        <v>1367.6</v>
      </c>
      <c r="R8" s="296">
        <v>1351.6</v>
      </c>
      <c r="S8" s="296">
        <v>1389.6</v>
      </c>
      <c r="T8" s="296">
        <v>1366.71</v>
      </c>
      <c r="U8" s="296">
        <v>1357.8</v>
      </c>
      <c r="V8" s="296">
        <v>1355.58</v>
      </c>
      <c r="W8" s="296">
        <v>1319.41</v>
      </c>
      <c r="X8" s="296">
        <v>1339.48</v>
      </c>
      <c r="Y8" s="296">
        <v>1321.06</v>
      </c>
      <c r="Z8" s="296">
        <v>1332.08</v>
      </c>
      <c r="AA8" s="296">
        <v>1373.07</v>
      </c>
      <c r="AB8" s="296">
        <v>1366.33</v>
      </c>
      <c r="AC8" s="296">
        <v>1339.6</v>
      </c>
      <c r="AD8" s="296">
        <v>1366.36</v>
      </c>
      <c r="AE8" s="296">
        <v>1365.24</v>
      </c>
      <c r="AF8" s="296">
        <v>1367.05</v>
      </c>
      <c r="AG8" s="296">
        <v>1340.04</v>
      </c>
      <c r="AH8" s="296">
        <v>1359.42</v>
      </c>
      <c r="AI8" s="296">
        <v>1390.49</v>
      </c>
      <c r="AJ8" s="341">
        <f t="shared" si="4"/>
        <v>2.2855335363610951</v>
      </c>
      <c r="AK8" s="342">
        <f t="shared" si="5"/>
        <v>0.5135316605848983</v>
      </c>
      <c r="AR8" s="180" t="s">
        <v>681</v>
      </c>
      <c r="AS8" s="181">
        <v>18</v>
      </c>
    </row>
    <row r="9" spans="1:50" ht="18" customHeight="1" thickBot="1">
      <c r="A9" s="340" t="s">
        <v>5</v>
      </c>
      <c r="B9" s="340" t="s">
        <v>33</v>
      </c>
      <c r="C9" s="296">
        <v>2241</v>
      </c>
      <c r="D9" s="296">
        <v>2222</v>
      </c>
      <c r="E9" s="296">
        <v>2180</v>
      </c>
      <c r="F9" s="296">
        <v>2115</v>
      </c>
      <c r="G9" s="296">
        <v>2082</v>
      </c>
      <c r="H9" s="296">
        <v>2094</v>
      </c>
      <c r="I9" s="296">
        <v>2052</v>
      </c>
      <c r="J9" s="296">
        <v>2026</v>
      </c>
      <c r="K9" s="296">
        <v>1968</v>
      </c>
      <c r="L9" s="296">
        <v>1976</v>
      </c>
      <c r="M9" s="296">
        <v>1891</v>
      </c>
      <c r="N9" s="296">
        <v>1840</v>
      </c>
      <c r="O9" s="296">
        <v>1740</v>
      </c>
      <c r="P9" s="296">
        <v>1681</v>
      </c>
      <c r="Q9" s="296">
        <v>1616</v>
      </c>
      <c r="R9" s="296">
        <v>1572</v>
      </c>
      <c r="S9" s="296">
        <v>1579</v>
      </c>
      <c r="T9" s="296">
        <v>1545</v>
      </c>
      <c r="U9" s="296">
        <v>1599</v>
      </c>
      <c r="V9" s="296">
        <v>1621</v>
      </c>
      <c r="W9" s="296">
        <v>1630</v>
      </c>
      <c r="X9" s="296">
        <v>1612</v>
      </c>
      <c r="Y9" s="296">
        <v>1607</v>
      </c>
      <c r="Z9" s="296">
        <v>1583</v>
      </c>
      <c r="AA9" s="296">
        <v>1553</v>
      </c>
      <c r="AB9" s="296">
        <v>1566</v>
      </c>
      <c r="AC9" s="296">
        <v>1554</v>
      </c>
      <c r="AD9" s="296">
        <v>1558</v>
      </c>
      <c r="AE9" s="296">
        <v>1530</v>
      </c>
      <c r="AF9" s="296">
        <v>1500</v>
      </c>
      <c r="AG9" s="296">
        <v>1500</v>
      </c>
      <c r="AH9" s="296">
        <v>1480</v>
      </c>
      <c r="AI9" s="296">
        <v>1466</v>
      </c>
      <c r="AJ9" s="341">
        <f t="shared" si="4"/>
        <v>-0.94594594594594739</v>
      </c>
      <c r="AK9" s="342">
        <f t="shared" si="5"/>
        <v>-0.9141111996178064</v>
      </c>
      <c r="AR9" s="180" t="s">
        <v>682</v>
      </c>
      <c r="AS9" s="181">
        <v>19</v>
      </c>
    </row>
    <row r="10" spans="1:50" ht="18" customHeight="1" thickBot="1">
      <c r="A10" s="340" t="s">
        <v>28</v>
      </c>
      <c r="B10" s="340" t="s">
        <v>34</v>
      </c>
      <c r="C10" s="296">
        <v>19488.080000000002</v>
      </c>
      <c r="D10" s="296">
        <v>17133.8</v>
      </c>
      <c r="E10" s="296">
        <v>16207.34</v>
      </c>
      <c r="F10" s="296">
        <v>15896.62</v>
      </c>
      <c r="G10" s="296">
        <v>15962.23</v>
      </c>
      <c r="H10" s="296">
        <v>15889.93</v>
      </c>
      <c r="I10" s="296">
        <v>15759.5</v>
      </c>
      <c r="J10" s="296">
        <v>15227.16</v>
      </c>
      <c r="K10" s="296">
        <v>14942.02</v>
      </c>
      <c r="L10" s="296">
        <v>14657.9</v>
      </c>
      <c r="M10" s="296">
        <v>14567.74</v>
      </c>
      <c r="N10" s="296">
        <v>14226.64</v>
      </c>
      <c r="O10" s="296">
        <v>13731.96</v>
      </c>
      <c r="P10" s="296">
        <v>13385.77</v>
      </c>
      <c r="Q10" s="296">
        <v>13031.34</v>
      </c>
      <c r="R10" s="296">
        <v>12918.64</v>
      </c>
      <c r="S10" s="296">
        <v>12676.75</v>
      </c>
      <c r="T10" s="296">
        <v>12707.3</v>
      </c>
      <c r="U10" s="296">
        <v>12987.54</v>
      </c>
      <c r="V10" s="296">
        <v>12897.17</v>
      </c>
      <c r="W10" s="296">
        <v>12706.23</v>
      </c>
      <c r="X10" s="296">
        <v>12527.84</v>
      </c>
      <c r="Y10" s="296">
        <v>12506.77</v>
      </c>
      <c r="Z10" s="296">
        <v>12685.99</v>
      </c>
      <c r="AA10" s="296">
        <v>12742.19</v>
      </c>
      <c r="AB10" s="296">
        <v>12635.46</v>
      </c>
      <c r="AC10" s="296">
        <v>12466.59</v>
      </c>
      <c r="AD10" s="296">
        <v>12281.2</v>
      </c>
      <c r="AE10" s="296">
        <v>11949.09</v>
      </c>
      <c r="AF10" s="296">
        <v>11639.53</v>
      </c>
      <c r="AG10" s="296">
        <v>11301.86</v>
      </c>
      <c r="AH10" s="296">
        <v>11039.66</v>
      </c>
      <c r="AI10" s="296">
        <v>10996.96</v>
      </c>
      <c r="AJ10" s="341">
        <f t="shared" si="4"/>
        <v>-0.38678727424577009</v>
      </c>
      <c r="AK10" s="342">
        <f t="shared" si="5"/>
        <v>-1.2782720731126296</v>
      </c>
      <c r="AR10" s="180" t="s">
        <v>683</v>
      </c>
      <c r="AS10" s="181">
        <v>20</v>
      </c>
    </row>
    <row r="11" spans="1:50" ht="18" customHeight="1" thickBot="1">
      <c r="A11" s="340" t="s">
        <v>6</v>
      </c>
      <c r="B11" s="340" t="s">
        <v>35</v>
      </c>
      <c r="C11" s="296">
        <v>757.8</v>
      </c>
      <c r="D11" s="296">
        <v>708.3</v>
      </c>
      <c r="E11" s="296">
        <v>614.6</v>
      </c>
      <c r="F11" s="296">
        <v>463.2</v>
      </c>
      <c r="G11" s="296">
        <v>419.5</v>
      </c>
      <c r="H11" s="296">
        <v>370.4</v>
      </c>
      <c r="I11" s="296">
        <v>343</v>
      </c>
      <c r="J11" s="296">
        <v>325.60000000000002</v>
      </c>
      <c r="K11" s="296">
        <v>307.5</v>
      </c>
      <c r="L11" s="296">
        <v>267.3</v>
      </c>
      <c r="M11" s="296">
        <v>252.8</v>
      </c>
      <c r="N11" s="296">
        <v>260.5</v>
      </c>
      <c r="O11" s="296">
        <v>253.9</v>
      </c>
      <c r="P11" s="296">
        <v>257.2</v>
      </c>
      <c r="Q11" s="296">
        <v>249.8</v>
      </c>
      <c r="R11" s="296">
        <v>252.2</v>
      </c>
      <c r="S11" s="296">
        <v>245</v>
      </c>
      <c r="T11" s="296">
        <v>240.5</v>
      </c>
      <c r="U11" s="296">
        <v>237.9</v>
      </c>
      <c r="V11" s="296">
        <v>234.7</v>
      </c>
      <c r="W11" s="296">
        <v>236.3</v>
      </c>
      <c r="X11" s="296">
        <v>238.3</v>
      </c>
      <c r="Y11" s="296">
        <v>246</v>
      </c>
      <c r="Z11" s="296">
        <v>261.39999999999998</v>
      </c>
      <c r="AA11" s="296">
        <v>264.7</v>
      </c>
      <c r="AB11" s="296">
        <v>256.2</v>
      </c>
      <c r="AC11" s="296">
        <v>248.2</v>
      </c>
      <c r="AD11" s="296">
        <v>250.9</v>
      </c>
      <c r="AE11" s="296">
        <v>251.9</v>
      </c>
      <c r="AF11" s="296">
        <v>254</v>
      </c>
      <c r="AG11" s="296">
        <v>253.3</v>
      </c>
      <c r="AH11" s="296">
        <v>250.8</v>
      </c>
      <c r="AI11" s="296">
        <v>249.6</v>
      </c>
      <c r="AJ11" s="341">
        <f t="shared" si="4"/>
        <v>-0.4784688995215336</v>
      </c>
      <c r="AK11" s="342">
        <f t="shared" si="5"/>
        <v>0.14538658960705497</v>
      </c>
      <c r="AR11" s="180" t="s">
        <v>684</v>
      </c>
      <c r="AS11" s="181">
        <v>21</v>
      </c>
    </row>
    <row r="12" spans="1:50" ht="18" customHeight="1" thickBot="1">
      <c r="A12" s="340" t="s">
        <v>7</v>
      </c>
      <c r="B12" s="340" t="s">
        <v>36</v>
      </c>
      <c r="C12" s="296">
        <v>6100.4</v>
      </c>
      <c r="D12" s="296">
        <v>6147.36</v>
      </c>
      <c r="E12" s="296">
        <v>6236.39</v>
      </c>
      <c r="F12" s="296">
        <v>6263.89</v>
      </c>
      <c r="G12" s="296">
        <v>6343.87</v>
      </c>
      <c r="H12" s="296">
        <v>6450.64</v>
      </c>
      <c r="I12" s="296">
        <v>6660.9</v>
      </c>
      <c r="J12" s="296">
        <v>6881.63</v>
      </c>
      <c r="K12" s="296">
        <v>6951.73</v>
      </c>
      <c r="L12" s="296">
        <v>6557.89</v>
      </c>
      <c r="M12" s="296">
        <v>6330.19</v>
      </c>
      <c r="N12" s="296">
        <v>6408.07</v>
      </c>
      <c r="O12" s="296">
        <v>6332.82</v>
      </c>
      <c r="P12" s="296">
        <v>6223.4</v>
      </c>
      <c r="Q12" s="296">
        <v>6211.51</v>
      </c>
      <c r="R12" s="296">
        <v>6390.21</v>
      </c>
      <c r="S12" s="296">
        <v>6340.16</v>
      </c>
      <c r="T12" s="296">
        <v>6247.58</v>
      </c>
      <c r="U12" s="296">
        <v>6303.86</v>
      </c>
      <c r="V12" s="296">
        <v>6231.68</v>
      </c>
      <c r="W12" s="296">
        <v>5917.7</v>
      </c>
      <c r="X12" s="296">
        <v>5925.32</v>
      </c>
      <c r="Y12" s="296">
        <v>6253.24</v>
      </c>
      <c r="Z12" s="296">
        <v>6309.05</v>
      </c>
      <c r="AA12" s="296">
        <v>6243.05</v>
      </c>
      <c r="AB12" s="296">
        <v>6422.23</v>
      </c>
      <c r="AC12" s="296">
        <v>6613.43</v>
      </c>
      <c r="AD12" s="296">
        <v>6673.59</v>
      </c>
      <c r="AE12" s="296">
        <v>6593.49</v>
      </c>
      <c r="AF12" s="296">
        <v>6559.65</v>
      </c>
      <c r="AG12" s="296">
        <v>6529.44</v>
      </c>
      <c r="AH12" s="296">
        <v>6649.31</v>
      </c>
      <c r="AI12" s="296">
        <v>6551.83</v>
      </c>
      <c r="AJ12" s="341">
        <f t="shared" si="4"/>
        <v>-1.4660167746728625</v>
      </c>
      <c r="AK12" s="342">
        <f t="shared" si="5"/>
        <v>0.467536261178636</v>
      </c>
      <c r="AR12" s="180" t="s">
        <v>685</v>
      </c>
      <c r="AS12" s="181">
        <v>22</v>
      </c>
    </row>
    <row r="13" spans="1:50" ht="18" customHeight="1" thickBot="1">
      <c r="A13" s="340" t="s">
        <v>8</v>
      </c>
      <c r="B13" s="340" t="s">
        <v>37</v>
      </c>
      <c r="C13" s="296">
        <v>687.13</v>
      </c>
      <c r="D13" s="296">
        <v>631</v>
      </c>
      <c r="E13" s="296">
        <v>629</v>
      </c>
      <c r="F13" s="296">
        <v>608</v>
      </c>
      <c r="G13" s="296">
        <v>520.17999999999995</v>
      </c>
      <c r="H13" s="296">
        <v>550</v>
      </c>
      <c r="I13" s="296">
        <v>593</v>
      </c>
      <c r="J13" s="296">
        <v>597</v>
      </c>
      <c r="K13" s="296">
        <v>579</v>
      </c>
      <c r="L13" s="296">
        <v>652</v>
      </c>
      <c r="M13" s="296">
        <v>568</v>
      </c>
      <c r="N13" s="296">
        <v>559</v>
      </c>
      <c r="O13" s="296">
        <v>613</v>
      </c>
      <c r="P13" s="296">
        <v>651</v>
      </c>
      <c r="Q13" s="296">
        <v>640</v>
      </c>
      <c r="R13" s="296">
        <v>665.16</v>
      </c>
      <c r="S13" s="296">
        <v>682.66</v>
      </c>
      <c r="T13" s="296">
        <v>682</v>
      </c>
      <c r="U13" s="296">
        <v>682</v>
      </c>
      <c r="V13" s="296">
        <v>675</v>
      </c>
      <c r="W13" s="296">
        <v>679</v>
      </c>
      <c r="X13" s="296">
        <v>681</v>
      </c>
      <c r="Y13" s="296">
        <v>685</v>
      </c>
      <c r="Z13" s="296">
        <v>653</v>
      </c>
      <c r="AA13" s="296">
        <v>659</v>
      </c>
      <c r="AB13" s="296">
        <v>582</v>
      </c>
      <c r="AC13" s="296">
        <v>554</v>
      </c>
      <c r="AD13" s="296">
        <v>556</v>
      </c>
      <c r="AE13" s="296">
        <v>542</v>
      </c>
      <c r="AF13" s="296">
        <v>530</v>
      </c>
      <c r="AG13" s="296">
        <v>631.5</v>
      </c>
      <c r="AH13" s="296">
        <v>614.1</v>
      </c>
      <c r="AI13" s="296">
        <v>606.9</v>
      </c>
      <c r="AJ13" s="341">
        <f t="shared" si="4"/>
        <v>-1.1724474841231181</v>
      </c>
      <c r="AK13" s="342">
        <f t="shared" si="5"/>
        <v>-1.203250398139688</v>
      </c>
      <c r="AR13" s="180" t="s">
        <v>686</v>
      </c>
      <c r="AS13" s="181">
        <v>23</v>
      </c>
    </row>
    <row r="14" spans="1:50" ht="18" customHeight="1" thickBot="1">
      <c r="A14" s="340" t="s">
        <v>9</v>
      </c>
      <c r="B14" s="340" t="s">
        <v>38</v>
      </c>
      <c r="C14" s="296">
        <v>5104.1099999999997</v>
      </c>
      <c r="D14" s="296">
        <v>5046.1400000000003</v>
      </c>
      <c r="E14" s="296">
        <v>4961.5200000000004</v>
      </c>
      <c r="F14" s="296">
        <v>5001</v>
      </c>
      <c r="G14" s="296">
        <v>5234</v>
      </c>
      <c r="H14" s="296">
        <v>5495</v>
      </c>
      <c r="I14" s="296">
        <v>5905</v>
      </c>
      <c r="J14" s="296">
        <v>5869</v>
      </c>
      <c r="K14" s="296">
        <v>5966</v>
      </c>
      <c r="L14" s="296">
        <v>6291</v>
      </c>
      <c r="M14" s="296">
        <v>6163.89</v>
      </c>
      <c r="N14" s="296">
        <v>6410.78</v>
      </c>
      <c r="O14" s="296">
        <v>6477.9</v>
      </c>
      <c r="P14" s="296">
        <v>6548.38</v>
      </c>
      <c r="Q14" s="296">
        <v>6653.09</v>
      </c>
      <c r="R14" s="296">
        <v>6464</v>
      </c>
      <c r="S14" s="296">
        <v>6184</v>
      </c>
      <c r="T14" s="296">
        <v>6584.98</v>
      </c>
      <c r="U14" s="296">
        <v>6020.16</v>
      </c>
      <c r="V14" s="296">
        <v>6082.44</v>
      </c>
      <c r="W14" s="296">
        <v>6075.08</v>
      </c>
      <c r="X14" s="296">
        <v>5923.11</v>
      </c>
      <c r="Y14" s="296">
        <v>5812.61</v>
      </c>
      <c r="Z14" s="296">
        <v>5802.22</v>
      </c>
      <c r="AA14" s="296">
        <v>6078.73</v>
      </c>
      <c r="AB14" s="296">
        <v>6182.91</v>
      </c>
      <c r="AC14" s="296">
        <v>6317.64</v>
      </c>
      <c r="AD14" s="296">
        <v>6465.75</v>
      </c>
      <c r="AE14" s="296">
        <v>6510.59</v>
      </c>
      <c r="AF14" s="296">
        <v>6600.33</v>
      </c>
      <c r="AG14" s="296">
        <v>6636.43</v>
      </c>
      <c r="AH14" s="296">
        <v>6576.3</v>
      </c>
      <c r="AI14" s="296">
        <v>6455.81</v>
      </c>
      <c r="AJ14" s="341">
        <f t="shared" si="4"/>
        <v>-1.8321852713531928</v>
      </c>
      <c r="AK14" s="342">
        <f t="shared" si="5"/>
        <v>1.0550347038589702</v>
      </c>
      <c r="AR14" s="180" t="s">
        <v>687</v>
      </c>
      <c r="AS14" s="181">
        <v>24</v>
      </c>
    </row>
    <row r="15" spans="1:50" ht="18" customHeight="1" thickBot="1">
      <c r="A15" s="340" t="s">
        <v>10</v>
      </c>
      <c r="B15" s="340" t="s">
        <v>39</v>
      </c>
      <c r="C15" s="296">
        <v>21446</v>
      </c>
      <c r="D15" s="296">
        <v>20970</v>
      </c>
      <c r="E15" s="296">
        <v>20329</v>
      </c>
      <c r="F15" s="296">
        <v>20099</v>
      </c>
      <c r="G15" s="296">
        <v>20507.099999999999</v>
      </c>
      <c r="H15" s="296">
        <v>20836.5</v>
      </c>
      <c r="I15" s="296">
        <v>20540.7</v>
      </c>
      <c r="J15" s="296">
        <v>20334.2</v>
      </c>
      <c r="K15" s="296">
        <v>20055.27</v>
      </c>
      <c r="L15" s="296">
        <v>20216.03</v>
      </c>
      <c r="M15" s="296">
        <v>20088.93</v>
      </c>
      <c r="N15" s="296">
        <v>20320.060000000001</v>
      </c>
      <c r="O15" s="296">
        <v>19777</v>
      </c>
      <c r="P15" s="296">
        <v>19168</v>
      </c>
      <c r="Q15" s="296">
        <v>18948</v>
      </c>
      <c r="R15" s="296">
        <v>18929.95</v>
      </c>
      <c r="S15" s="296">
        <v>18902</v>
      </c>
      <c r="T15" s="296">
        <v>19124</v>
      </c>
      <c r="U15" s="296">
        <v>20028</v>
      </c>
      <c r="V15" s="296">
        <v>19842</v>
      </c>
      <c r="W15" s="296">
        <v>19599</v>
      </c>
      <c r="X15" s="296">
        <v>19129</v>
      </c>
      <c r="Y15" s="296">
        <v>19052</v>
      </c>
      <c r="Z15" s="296">
        <v>19095.8</v>
      </c>
      <c r="AA15" s="296">
        <v>19248.63</v>
      </c>
      <c r="AB15" s="296">
        <v>19386.52</v>
      </c>
      <c r="AC15" s="296">
        <v>19373.38</v>
      </c>
      <c r="AD15" s="296">
        <v>18953.580000000002</v>
      </c>
      <c r="AE15" s="296">
        <v>18613.04</v>
      </c>
      <c r="AF15" s="296">
        <v>18172.97</v>
      </c>
      <c r="AG15" s="296">
        <v>17815.669999999998</v>
      </c>
      <c r="AH15" s="296">
        <v>17330.080000000002</v>
      </c>
      <c r="AI15" s="296">
        <v>16986.189999999999</v>
      </c>
      <c r="AJ15" s="341">
        <f t="shared" si="4"/>
        <v>-1.984353217065371</v>
      </c>
      <c r="AK15" s="342">
        <f t="shared" si="5"/>
        <v>-1.1411531048985291</v>
      </c>
      <c r="AR15" s="180" t="s">
        <v>688</v>
      </c>
      <c r="AS15" s="181">
        <v>25</v>
      </c>
    </row>
    <row r="16" spans="1:50" ht="18" customHeight="1" thickBot="1">
      <c r="A16" s="340" t="s">
        <v>11</v>
      </c>
      <c r="B16" s="340" t="s">
        <v>40</v>
      </c>
      <c r="C16" s="296">
        <v>590.05499999999995</v>
      </c>
      <c r="D16" s="296">
        <v>590.05499999999995</v>
      </c>
      <c r="E16" s="296">
        <v>590.05499999999995</v>
      </c>
      <c r="F16" s="296">
        <v>589.63499999999999</v>
      </c>
      <c r="G16" s="296">
        <v>518.70799999999997</v>
      </c>
      <c r="H16" s="296">
        <v>493.41800000000001</v>
      </c>
      <c r="I16" s="296">
        <v>461.64499999999998</v>
      </c>
      <c r="J16" s="296">
        <v>451.26600000000002</v>
      </c>
      <c r="K16" s="296">
        <v>443</v>
      </c>
      <c r="L16" s="296">
        <v>438.54300000000001</v>
      </c>
      <c r="M16" s="296">
        <v>426.57</v>
      </c>
      <c r="N16" s="296">
        <v>438.42</v>
      </c>
      <c r="O16" s="296">
        <v>417.11</v>
      </c>
      <c r="P16" s="296">
        <v>444.32</v>
      </c>
      <c r="Q16" s="296">
        <v>465.94</v>
      </c>
      <c r="R16" s="296">
        <v>471.03</v>
      </c>
      <c r="S16" s="296">
        <v>482.91</v>
      </c>
      <c r="T16" s="296">
        <v>467.08</v>
      </c>
      <c r="U16" s="296">
        <v>453.6</v>
      </c>
      <c r="V16" s="296">
        <v>447.1</v>
      </c>
      <c r="W16" s="296">
        <v>444.3</v>
      </c>
      <c r="X16" s="296">
        <v>446.5</v>
      </c>
      <c r="Y16" s="296">
        <v>452</v>
      </c>
      <c r="Z16" s="296">
        <v>442</v>
      </c>
      <c r="AA16" s="296">
        <v>441</v>
      </c>
      <c r="AB16" s="296">
        <v>441</v>
      </c>
      <c r="AC16" s="296">
        <v>444</v>
      </c>
      <c r="AD16" s="296">
        <v>451</v>
      </c>
      <c r="AE16" s="296">
        <v>414</v>
      </c>
      <c r="AF16" s="296">
        <v>420</v>
      </c>
      <c r="AG16" s="296">
        <v>423</v>
      </c>
      <c r="AH16" s="296">
        <v>428</v>
      </c>
      <c r="AI16" s="296">
        <v>422</v>
      </c>
      <c r="AJ16" s="341">
        <f t="shared" si="4"/>
        <v>-1.4018691588784993</v>
      </c>
      <c r="AK16" s="342">
        <f t="shared" si="5"/>
        <v>-0.68441579134573827</v>
      </c>
      <c r="AR16" s="180" t="s">
        <v>689</v>
      </c>
      <c r="AS16" s="181">
        <v>26</v>
      </c>
    </row>
    <row r="17" spans="1:45" ht="18" customHeight="1" thickBot="1">
      <c r="A17" s="340" t="s">
        <v>12</v>
      </c>
      <c r="B17" s="340" t="s">
        <v>41</v>
      </c>
      <c r="C17" s="296">
        <v>8235</v>
      </c>
      <c r="D17" s="296">
        <v>8087.3</v>
      </c>
      <c r="E17" s="296">
        <v>7703.5</v>
      </c>
      <c r="F17" s="296">
        <v>7560</v>
      </c>
      <c r="G17" s="296">
        <v>7272</v>
      </c>
      <c r="H17" s="296">
        <v>7418</v>
      </c>
      <c r="I17" s="296">
        <v>7390</v>
      </c>
      <c r="J17" s="296">
        <v>7328</v>
      </c>
      <c r="K17" s="296">
        <v>7316</v>
      </c>
      <c r="L17" s="296">
        <v>7361</v>
      </c>
      <c r="M17" s="296">
        <v>6231.95</v>
      </c>
      <c r="N17" s="296">
        <v>6932.66</v>
      </c>
      <c r="O17" s="296">
        <v>6695</v>
      </c>
      <c r="P17" s="296">
        <v>6727.16</v>
      </c>
      <c r="Q17" s="296">
        <v>6515</v>
      </c>
      <c r="R17" s="296">
        <v>6459.9</v>
      </c>
      <c r="S17" s="296">
        <v>6340.16</v>
      </c>
      <c r="T17" s="296">
        <v>6577</v>
      </c>
      <c r="U17" s="296">
        <v>6486.27</v>
      </c>
      <c r="V17" s="296">
        <v>6446.74</v>
      </c>
      <c r="W17" s="296">
        <v>5832.46</v>
      </c>
      <c r="X17" s="296">
        <v>6251.93</v>
      </c>
      <c r="Y17" s="296">
        <v>6251.93</v>
      </c>
      <c r="Z17" s="296">
        <v>6249.29</v>
      </c>
      <c r="AA17" s="296">
        <v>6125.42</v>
      </c>
      <c r="AB17" s="296">
        <v>6155.81</v>
      </c>
      <c r="AC17" s="296">
        <v>6314.89</v>
      </c>
      <c r="AD17" s="296">
        <v>6349.81</v>
      </c>
      <c r="AE17" s="296">
        <v>6311.16</v>
      </c>
      <c r="AF17" s="296">
        <v>6377.23</v>
      </c>
      <c r="AG17" s="296">
        <v>6400.04</v>
      </c>
      <c r="AH17" s="296">
        <v>6280.28</v>
      </c>
      <c r="AI17" s="296">
        <v>6049</v>
      </c>
      <c r="AJ17" s="341">
        <f t="shared" si="4"/>
        <v>-3.6826383537039709</v>
      </c>
      <c r="AK17" s="342">
        <f t="shared" si="5"/>
        <v>-0.32942865869943772</v>
      </c>
      <c r="AR17" s="180" t="s">
        <v>690</v>
      </c>
      <c r="AS17" s="181">
        <v>27</v>
      </c>
    </row>
    <row r="18" spans="1:45" ht="18" customHeight="1" thickBot="1">
      <c r="A18" s="340" t="s">
        <v>13</v>
      </c>
      <c r="B18" s="340" t="s">
        <v>42</v>
      </c>
      <c r="C18" s="296">
        <v>54.7</v>
      </c>
      <c r="D18" s="296">
        <v>55</v>
      </c>
      <c r="E18" s="296">
        <v>55.8</v>
      </c>
      <c r="F18" s="296">
        <v>61.1</v>
      </c>
      <c r="G18" s="296">
        <v>64.400000000000006</v>
      </c>
      <c r="H18" s="296">
        <v>68.099999999999994</v>
      </c>
      <c r="I18" s="296">
        <v>70</v>
      </c>
      <c r="J18" s="296">
        <v>62.4</v>
      </c>
      <c r="K18" s="296">
        <v>55.74</v>
      </c>
      <c r="L18" s="296">
        <v>53.96</v>
      </c>
      <c r="M18" s="296">
        <v>53.98</v>
      </c>
      <c r="N18" s="296">
        <v>53.43</v>
      </c>
      <c r="O18" s="296">
        <v>58.16</v>
      </c>
      <c r="P18" s="296">
        <v>58.65</v>
      </c>
      <c r="Q18" s="296">
        <v>60.31</v>
      </c>
      <c r="R18" s="296">
        <v>57.58</v>
      </c>
      <c r="S18" s="296">
        <v>56.11</v>
      </c>
      <c r="T18" s="296">
        <v>55.92</v>
      </c>
      <c r="U18" s="296">
        <v>55.59</v>
      </c>
      <c r="V18" s="296">
        <v>54.1</v>
      </c>
      <c r="W18" s="296">
        <v>54.72</v>
      </c>
      <c r="X18" s="296">
        <v>56.92</v>
      </c>
      <c r="Y18" s="296">
        <v>56.92</v>
      </c>
      <c r="Z18" s="296">
        <v>57.08</v>
      </c>
      <c r="AA18" s="296">
        <v>59.54</v>
      </c>
      <c r="AB18" s="296">
        <v>58.86</v>
      </c>
      <c r="AC18" s="296">
        <v>63.14</v>
      </c>
      <c r="AD18" s="296">
        <v>67.03</v>
      </c>
      <c r="AE18" s="296">
        <v>70.819999999999993</v>
      </c>
      <c r="AF18" s="296">
        <v>73.97</v>
      </c>
      <c r="AG18" s="296">
        <v>83.03</v>
      </c>
      <c r="AH18" s="296">
        <v>84.61</v>
      </c>
      <c r="AI18" s="296">
        <v>81.44</v>
      </c>
      <c r="AJ18" s="341">
        <f t="shared" si="4"/>
        <v>-3.7466020564945079</v>
      </c>
      <c r="AK18" s="342">
        <f t="shared" si="5"/>
        <v>3.6471315326133125</v>
      </c>
      <c r="AR18" s="180" t="s">
        <v>691</v>
      </c>
      <c r="AS18" s="181">
        <v>28</v>
      </c>
    </row>
    <row r="19" spans="1:45" ht="18" customHeight="1" thickBot="1">
      <c r="A19" s="340" t="s">
        <v>14</v>
      </c>
      <c r="B19" s="340" t="s">
        <v>43</v>
      </c>
      <c r="C19" s="296">
        <v>1439.3</v>
      </c>
      <c r="D19" s="296">
        <v>1382.9</v>
      </c>
      <c r="E19" s="296">
        <v>1144.3</v>
      </c>
      <c r="F19" s="296">
        <v>677.9</v>
      </c>
      <c r="G19" s="296">
        <v>550.79999999999995</v>
      </c>
      <c r="H19" s="296">
        <v>537.1</v>
      </c>
      <c r="I19" s="296">
        <v>509.4</v>
      </c>
      <c r="J19" s="296">
        <v>476.9</v>
      </c>
      <c r="K19" s="296">
        <v>434.4</v>
      </c>
      <c r="L19" s="296">
        <v>378.4</v>
      </c>
      <c r="M19" s="296">
        <v>366.7</v>
      </c>
      <c r="N19" s="296">
        <v>384.7</v>
      </c>
      <c r="O19" s="296">
        <v>388.1</v>
      </c>
      <c r="P19" s="296">
        <v>378.6</v>
      </c>
      <c r="Q19" s="296">
        <v>371.1</v>
      </c>
      <c r="R19" s="296">
        <v>385.2</v>
      </c>
      <c r="S19" s="296">
        <v>377.08</v>
      </c>
      <c r="T19" s="296">
        <v>398.7</v>
      </c>
      <c r="U19" s="296">
        <v>380.23</v>
      </c>
      <c r="V19" s="296">
        <v>378.21</v>
      </c>
      <c r="W19" s="296">
        <v>379.49</v>
      </c>
      <c r="X19" s="296">
        <v>380.61</v>
      </c>
      <c r="Y19" s="296">
        <v>393.1</v>
      </c>
      <c r="Z19" s="296">
        <v>406.49</v>
      </c>
      <c r="AA19" s="296">
        <v>422.02</v>
      </c>
      <c r="AB19" s="296">
        <v>419.08</v>
      </c>
      <c r="AC19" s="296">
        <v>412.31</v>
      </c>
      <c r="AD19" s="296">
        <v>405.82</v>
      </c>
      <c r="AE19" s="296">
        <v>395.33</v>
      </c>
      <c r="AF19" s="296">
        <v>395.32</v>
      </c>
      <c r="AG19" s="296">
        <v>398.99</v>
      </c>
      <c r="AH19" s="296">
        <v>393.47</v>
      </c>
      <c r="AI19" s="296">
        <v>391.35</v>
      </c>
      <c r="AJ19" s="341">
        <f t="shared" si="4"/>
        <v>-0.53879584212265241</v>
      </c>
      <c r="AK19" s="342">
        <f t="shared" si="5"/>
        <v>-4.4607369722837742E-2</v>
      </c>
      <c r="AR19" s="180" t="s">
        <v>692</v>
      </c>
      <c r="AS19" s="181">
        <v>29</v>
      </c>
    </row>
    <row r="20" spans="1:45" ht="18" customHeight="1" thickBot="1">
      <c r="A20" s="340" t="s">
        <v>15</v>
      </c>
      <c r="B20" s="340" t="s">
        <v>44</v>
      </c>
      <c r="C20" s="296">
        <v>2321.5</v>
      </c>
      <c r="D20" s="296">
        <v>2196.6</v>
      </c>
      <c r="E20" s="296">
        <v>1701</v>
      </c>
      <c r="F20" s="296">
        <v>1384.3</v>
      </c>
      <c r="G20" s="296">
        <v>1152.4000000000001</v>
      </c>
      <c r="H20" s="296">
        <v>1065.0999999999999</v>
      </c>
      <c r="I20" s="296">
        <v>1054.0999999999999</v>
      </c>
      <c r="J20" s="296">
        <v>1016.3</v>
      </c>
      <c r="K20" s="296">
        <v>922.8</v>
      </c>
      <c r="L20" s="296">
        <v>897.8</v>
      </c>
      <c r="M20" s="296">
        <v>748.3</v>
      </c>
      <c r="N20" s="296">
        <v>751.7</v>
      </c>
      <c r="O20" s="296">
        <v>779.1</v>
      </c>
      <c r="P20" s="296">
        <v>812.1</v>
      </c>
      <c r="Q20" s="296">
        <v>792</v>
      </c>
      <c r="R20" s="296">
        <v>800.3</v>
      </c>
      <c r="S20" s="296">
        <v>838.8</v>
      </c>
      <c r="T20" s="296">
        <v>787.9</v>
      </c>
      <c r="U20" s="296">
        <v>770.9</v>
      </c>
      <c r="V20" s="296">
        <v>759.4</v>
      </c>
      <c r="W20" s="296">
        <v>748</v>
      </c>
      <c r="X20" s="296">
        <v>752.4</v>
      </c>
      <c r="Y20" s="296">
        <v>729.2</v>
      </c>
      <c r="Z20" s="296">
        <v>713.5</v>
      </c>
      <c r="AA20" s="296">
        <v>736.6</v>
      </c>
      <c r="AB20" s="296">
        <v>722.6</v>
      </c>
      <c r="AC20" s="296">
        <v>694.8</v>
      </c>
      <c r="AD20" s="296">
        <v>676.9</v>
      </c>
      <c r="AE20" s="296">
        <v>653.5</v>
      </c>
      <c r="AF20" s="296">
        <v>634.6</v>
      </c>
      <c r="AG20" s="296">
        <v>629.5</v>
      </c>
      <c r="AH20" s="296">
        <v>628.70000000000005</v>
      </c>
      <c r="AI20" s="296">
        <v>641.91999999999996</v>
      </c>
      <c r="AJ20" s="341">
        <f t="shared" si="4"/>
        <v>2.1027517098775039</v>
      </c>
      <c r="AK20" s="342">
        <f t="shared" si="5"/>
        <v>-1.2667518660517407</v>
      </c>
      <c r="AR20" s="180" t="s">
        <v>693</v>
      </c>
      <c r="AS20" s="181">
        <v>30</v>
      </c>
    </row>
    <row r="21" spans="1:45" ht="18" customHeight="1" thickBot="1">
      <c r="A21" s="340" t="s">
        <v>16</v>
      </c>
      <c r="B21" s="340" t="s">
        <v>45</v>
      </c>
      <c r="C21" s="296">
        <v>215.15</v>
      </c>
      <c r="D21" s="296">
        <v>205.06</v>
      </c>
      <c r="E21" s="296">
        <v>201.64</v>
      </c>
      <c r="F21" s="296">
        <v>205.07</v>
      </c>
      <c r="G21" s="296">
        <v>203.71</v>
      </c>
      <c r="H21" s="296">
        <v>203.85</v>
      </c>
      <c r="I21" s="296">
        <v>209.21</v>
      </c>
      <c r="J21" s="296">
        <v>205.19</v>
      </c>
      <c r="K21" s="296">
        <v>201.77</v>
      </c>
      <c r="L21" s="296">
        <v>202.75</v>
      </c>
      <c r="M21" s="296">
        <v>199.64</v>
      </c>
      <c r="N21" s="296">
        <v>198.35</v>
      </c>
      <c r="O21" s="296">
        <v>189.85</v>
      </c>
      <c r="P21" s="296">
        <v>184.84</v>
      </c>
      <c r="Q21" s="296">
        <v>184.25</v>
      </c>
      <c r="R21" s="296">
        <v>184.25</v>
      </c>
      <c r="S21" s="296">
        <v>186.31</v>
      </c>
      <c r="T21" s="296">
        <v>193.14</v>
      </c>
      <c r="U21" s="296">
        <v>196.3</v>
      </c>
      <c r="V21" s="296">
        <v>194.86</v>
      </c>
      <c r="W21" s="296">
        <v>194.01</v>
      </c>
      <c r="X21" s="296">
        <v>188.09</v>
      </c>
      <c r="Y21" s="296">
        <v>188.3</v>
      </c>
      <c r="Z21" s="296">
        <v>198.24</v>
      </c>
      <c r="AA21" s="296">
        <v>201.15</v>
      </c>
      <c r="AB21" s="296">
        <v>200.64</v>
      </c>
      <c r="AC21" s="296">
        <v>202.41</v>
      </c>
      <c r="AD21" s="296">
        <v>198.07</v>
      </c>
      <c r="AE21" s="296">
        <v>194.39</v>
      </c>
      <c r="AF21" s="296">
        <v>192.1</v>
      </c>
      <c r="AG21" s="296">
        <v>190.69</v>
      </c>
      <c r="AH21" s="296">
        <v>187.2</v>
      </c>
      <c r="AI21" s="296">
        <v>186.13</v>
      </c>
      <c r="AJ21" s="341">
        <f t="shared" si="4"/>
        <v>-0.57158119658119455</v>
      </c>
      <c r="AK21" s="342">
        <f t="shared" si="5"/>
        <v>-0.11584366289264514</v>
      </c>
      <c r="AR21" s="180" t="s">
        <v>694</v>
      </c>
      <c r="AS21" s="181">
        <v>31</v>
      </c>
    </row>
    <row r="22" spans="1:45" ht="18" customHeight="1" thickBot="1">
      <c r="A22" s="340" t="s">
        <v>17</v>
      </c>
      <c r="B22" s="340" t="s">
        <v>46</v>
      </c>
      <c r="C22" s="296">
        <v>1571</v>
      </c>
      <c r="D22" s="296">
        <v>1420</v>
      </c>
      <c r="E22" s="296">
        <v>1159</v>
      </c>
      <c r="F22" s="296">
        <v>999</v>
      </c>
      <c r="G22" s="296">
        <v>910</v>
      </c>
      <c r="H22" s="296">
        <v>928</v>
      </c>
      <c r="I22" s="296">
        <v>909</v>
      </c>
      <c r="J22" s="296">
        <v>871</v>
      </c>
      <c r="K22" s="296">
        <v>873</v>
      </c>
      <c r="L22" s="296">
        <v>857</v>
      </c>
      <c r="M22" s="296">
        <v>805</v>
      </c>
      <c r="N22" s="296">
        <v>783</v>
      </c>
      <c r="O22" s="296">
        <v>770</v>
      </c>
      <c r="P22" s="296">
        <v>739</v>
      </c>
      <c r="Q22" s="296">
        <v>723</v>
      </c>
      <c r="R22" s="296">
        <v>708</v>
      </c>
      <c r="S22" s="296">
        <v>702</v>
      </c>
      <c r="T22" s="296">
        <v>705</v>
      </c>
      <c r="U22" s="296">
        <v>701</v>
      </c>
      <c r="V22" s="296">
        <v>700</v>
      </c>
      <c r="W22" s="296">
        <v>682</v>
      </c>
      <c r="X22" s="296">
        <v>697</v>
      </c>
      <c r="Y22" s="296">
        <v>760</v>
      </c>
      <c r="Z22" s="296">
        <v>782</v>
      </c>
      <c r="AA22" s="296">
        <v>802</v>
      </c>
      <c r="AB22" s="296">
        <v>821</v>
      </c>
      <c r="AC22" s="296">
        <v>852</v>
      </c>
      <c r="AD22" s="296">
        <v>870</v>
      </c>
      <c r="AE22" s="296">
        <v>885</v>
      </c>
      <c r="AF22" s="296">
        <v>909</v>
      </c>
      <c r="AG22" s="296">
        <v>932.9</v>
      </c>
      <c r="AH22" s="296">
        <v>909.9</v>
      </c>
      <c r="AI22" s="296">
        <v>894</v>
      </c>
      <c r="AJ22" s="341">
        <f t="shared" si="4"/>
        <v>-1.747444774151008</v>
      </c>
      <c r="AK22" s="342">
        <f t="shared" si="5"/>
        <v>1.6371299022973851</v>
      </c>
      <c r="AR22" s="180" t="s">
        <v>695</v>
      </c>
      <c r="AS22" s="181">
        <v>32</v>
      </c>
    </row>
    <row r="23" spans="1:45" ht="18" customHeight="1" thickBot="1">
      <c r="A23" s="340" t="s">
        <v>18</v>
      </c>
      <c r="B23" s="340" t="s">
        <v>47</v>
      </c>
      <c r="C23" s="296">
        <v>21</v>
      </c>
      <c r="D23" s="296">
        <v>22</v>
      </c>
      <c r="E23" s="296">
        <v>22</v>
      </c>
      <c r="F23" s="296">
        <v>21.5</v>
      </c>
      <c r="G23" s="296">
        <v>19.8</v>
      </c>
      <c r="H23" s="296">
        <v>18.5</v>
      </c>
      <c r="I23" s="296">
        <v>21</v>
      </c>
      <c r="J23" s="296">
        <v>21</v>
      </c>
      <c r="K23" s="296">
        <v>19</v>
      </c>
      <c r="L23" s="296">
        <v>20</v>
      </c>
      <c r="M23" s="296">
        <v>19.2</v>
      </c>
      <c r="N23" s="296">
        <v>19</v>
      </c>
      <c r="O23" s="296">
        <v>18.77</v>
      </c>
      <c r="P23" s="296">
        <v>17.940000000000001</v>
      </c>
      <c r="Q23" s="296">
        <v>19.41</v>
      </c>
      <c r="R23" s="296">
        <v>19.739999999999998</v>
      </c>
      <c r="S23" s="296">
        <v>19.12</v>
      </c>
      <c r="T23" s="296">
        <v>19.440000000000001</v>
      </c>
      <c r="U23" s="296">
        <v>17.78</v>
      </c>
      <c r="V23" s="296">
        <v>16.260000000000002</v>
      </c>
      <c r="W23" s="296">
        <v>14.95</v>
      </c>
      <c r="X23" s="296">
        <v>15.07</v>
      </c>
      <c r="Y23" s="296">
        <v>15.59</v>
      </c>
      <c r="Z23" s="296">
        <v>15.22</v>
      </c>
      <c r="AA23" s="296">
        <v>14.88</v>
      </c>
      <c r="AB23" s="296">
        <v>15.02</v>
      </c>
      <c r="AC23" s="296">
        <v>14.36</v>
      </c>
      <c r="AD23" s="296">
        <v>14.18</v>
      </c>
      <c r="AE23" s="296">
        <v>14.12</v>
      </c>
      <c r="AF23" s="296">
        <v>14</v>
      </c>
      <c r="AG23" s="296">
        <v>14.29</v>
      </c>
      <c r="AH23" s="296">
        <v>14.02</v>
      </c>
      <c r="AI23" s="296">
        <v>14.2</v>
      </c>
      <c r="AJ23" s="341">
        <f t="shared" si="4"/>
        <v>1.2838801711840153</v>
      </c>
      <c r="AK23" s="342">
        <f t="shared" si="5"/>
        <v>-0.92953009433095479</v>
      </c>
      <c r="AR23" s="180" t="s">
        <v>696</v>
      </c>
      <c r="AS23" s="181">
        <v>33</v>
      </c>
    </row>
    <row r="24" spans="1:45" ht="18" customHeight="1" thickBot="1">
      <c r="A24" s="340" t="s">
        <v>19</v>
      </c>
      <c r="B24" s="340" t="s">
        <v>48</v>
      </c>
      <c r="C24" s="296">
        <v>4830</v>
      </c>
      <c r="D24" s="296">
        <v>4876</v>
      </c>
      <c r="E24" s="296">
        <v>4794</v>
      </c>
      <c r="F24" s="296">
        <v>4629</v>
      </c>
      <c r="G24" s="296">
        <v>4588</v>
      </c>
      <c r="H24" s="296">
        <v>4545</v>
      </c>
      <c r="I24" s="296">
        <v>4366</v>
      </c>
      <c r="J24" s="296">
        <v>4287</v>
      </c>
      <c r="K24" s="296">
        <v>4184</v>
      </c>
      <c r="L24" s="296">
        <v>4097</v>
      </c>
      <c r="M24" s="296">
        <v>3890</v>
      </c>
      <c r="N24" s="296">
        <v>3842</v>
      </c>
      <c r="O24" s="296">
        <v>3780</v>
      </c>
      <c r="P24" s="296">
        <v>3734.66</v>
      </c>
      <c r="Q24" s="296">
        <v>3759</v>
      </c>
      <c r="R24" s="296">
        <v>3746</v>
      </c>
      <c r="S24" s="296">
        <v>3673</v>
      </c>
      <c r="T24" s="296">
        <v>3820</v>
      </c>
      <c r="U24" s="296">
        <v>3996</v>
      </c>
      <c r="V24" s="296">
        <v>3998</v>
      </c>
      <c r="W24" s="296">
        <v>3960</v>
      </c>
      <c r="X24" s="296">
        <v>3912</v>
      </c>
      <c r="Y24" s="296">
        <v>3985</v>
      </c>
      <c r="Z24" s="296">
        <v>4090</v>
      </c>
      <c r="AA24" s="296">
        <v>4169</v>
      </c>
      <c r="AB24" s="296">
        <v>4315</v>
      </c>
      <c r="AC24" s="296">
        <v>4294</v>
      </c>
      <c r="AD24" s="296">
        <v>4030</v>
      </c>
      <c r="AE24" s="296">
        <v>3690</v>
      </c>
      <c r="AF24" s="296">
        <v>3721</v>
      </c>
      <c r="AG24" s="296">
        <v>3691</v>
      </c>
      <c r="AH24" s="296">
        <v>3705</v>
      </c>
      <c r="AI24" s="296">
        <v>3751</v>
      </c>
      <c r="AJ24" s="341">
        <f t="shared" si="4"/>
        <v>1.2415654520917752</v>
      </c>
      <c r="AK24" s="342">
        <f t="shared" si="5"/>
        <v>-0.60332107631291265</v>
      </c>
      <c r="AR24" s="180" t="s">
        <v>697</v>
      </c>
      <c r="AS24" s="181">
        <v>34</v>
      </c>
    </row>
    <row r="25" spans="1:45" ht="18" customHeight="1" thickBot="1">
      <c r="A25" s="340" t="s">
        <v>20</v>
      </c>
      <c r="B25" s="340" t="s">
        <v>49</v>
      </c>
      <c r="C25" s="296">
        <v>2534.0880000000002</v>
      </c>
      <c r="D25" s="296">
        <v>2500.7249999999999</v>
      </c>
      <c r="E25" s="296">
        <v>2532.1999999999998</v>
      </c>
      <c r="F25" s="296">
        <v>2333.89</v>
      </c>
      <c r="G25" s="296">
        <v>2328.52</v>
      </c>
      <c r="H25" s="296">
        <v>2325.83</v>
      </c>
      <c r="I25" s="296">
        <v>2271.9499999999998</v>
      </c>
      <c r="J25" s="296">
        <v>2197.94</v>
      </c>
      <c r="K25" s="296">
        <v>2171.6799999999998</v>
      </c>
      <c r="L25" s="296">
        <v>2152.81</v>
      </c>
      <c r="M25" s="296">
        <v>2155.4499999999998</v>
      </c>
      <c r="N25" s="296">
        <v>2118.4499999999998</v>
      </c>
      <c r="O25" s="296">
        <v>2066.94</v>
      </c>
      <c r="P25" s="296">
        <v>2052.0300000000002</v>
      </c>
      <c r="Q25" s="296">
        <v>2050.9899999999998</v>
      </c>
      <c r="R25" s="296">
        <v>2010.68</v>
      </c>
      <c r="S25" s="296">
        <v>2002.92</v>
      </c>
      <c r="T25" s="296">
        <v>2000.2</v>
      </c>
      <c r="U25" s="296">
        <v>1997.21</v>
      </c>
      <c r="V25" s="296">
        <v>2026.26</v>
      </c>
      <c r="W25" s="296">
        <v>2013.28</v>
      </c>
      <c r="X25" s="296">
        <v>1976.53</v>
      </c>
      <c r="Y25" s="296">
        <v>1955.62</v>
      </c>
      <c r="Z25" s="296">
        <v>1958.28</v>
      </c>
      <c r="AA25" s="296">
        <v>1961.2</v>
      </c>
      <c r="AB25" s="296">
        <v>1957.61</v>
      </c>
      <c r="AC25" s="296">
        <v>1954.39</v>
      </c>
      <c r="AD25" s="296">
        <v>1943.48</v>
      </c>
      <c r="AE25" s="296">
        <v>1912.81</v>
      </c>
      <c r="AF25" s="296">
        <v>1879.52</v>
      </c>
      <c r="AG25" s="296">
        <v>1855.43</v>
      </c>
      <c r="AH25" s="296">
        <v>1870.1</v>
      </c>
      <c r="AI25" s="296">
        <v>1861.07</v>
      </c>
      <c r="AJ25" s="341">
        <f t="shared" si="4"/>
        <v>-0.48286187904390543</v>
      </c>
      <c r="AK25" s="342">
        <f t="shared" si="5"/>
        <v>-0.49433101840778981</v>
      </c>
      <c r="AR25" s="180" t="s">
        <v>698</v>
      </c>
      <c r="AS25" s="181">
        <v>35</v>
      </c>
    </row>
    <row r="26" spans="1:45" ht="18" customHeight="1" thickBot="1">
      <c r="A26" s="340" t="s">
        <v>21</v>
      </c>
      <c r="B26" s="340" t="s">
        <v>50</v>
      </c>
      <c r="C26" s="296">
        <v>9024.2000000000007</v>
      </c>
      <c r="D26" s="296">
        <v>8028.8</v>
      </c>
      <c r="E26" s="296">
        <v>7599.8</v>
      </c>
      <c r="F26" s="296">
        <v>7270</v>
      </c>
      <c r="G26" s="296">
        <v>7120</v>
      </c>
      <c r="H26" s="296">
        <v>7193</v>
      </c>
      <c r="I26" s="296">
        <v>6958.1</v>
      </c>
      <c r="J26" s="296">
        <v>7028.8</v>
      </c>
      <c r="K26" s="296">
        <v>6455.2</v>
      </c>
      <c r="L26" s="296">
        <v>6092.6</v>
      </c>
      <c r="M26" s="296">
        <v>5723</v>
      </c>
      <c r="N26" s="296">
        <v>5498.79</v>
      </c>
      <c r="O26" s="296">
        <v>5420.99</v>
      </c>
      <c r="P26" s="296">
        <v>5276.81</v>
      </c>
      <c r="Q26" s="296">
        <v>5200.17</v>
      </c>
      <c r="R26" s="296">
        <v>5384.98</v>
      </c>
      <c r="S26" s="296">
        <v>5280.97</v>
      </c>
      <c r="T26" s="296">
        <v>5405.55</v>
      </c>
      <c r="U26" s="296">
        <v>5563.56</v>
      </c>
      <c r="V26" s="296">
        <v>5590.22</v>
      </c>
      <c r="W26" s="296">
        <v>5561.75</v>
      </c>
      <c r="X26" s="296">
        <v>5500.94</v>
      </c>
      <c r="Y26" s="296">
        <v>5520.35</v>
      </c>
      <c r="Z26" s="296">
        <v>5589.54</v>
      </c>
      <c r="AA26" s="296">
        <v>5660.27</v>
      </c>
      <c r="AB26" s="296">
        <v>5762.5</v>
      </c>
      <c r="AC26" s="296">
        <v>5970.2</v>
      </c>
      <c r="AD26" s="296">
        <v>6035.7</v>
      </c>
      <c r="AE26" s="296">
        <v>6183.3</v>
      </c>
      <c r="AF26" s="296">
        <v>6261.6</v>
      </c>
      <c r="AG26" s="296">
        <v>6278.9</v>
      </c>
      <c r="AH26" s="296">
        <v>6378.7</v>
      </c>
      <c r="AI26" s="296">
        <v>6448.29</v>
      </c>
      <c r="AJ26" s="341">
        <f t="shared" si="4"/>
        <v>1.0909746500070483</v>
      </c>
      <c r="AK26" s="342">
        <f t="shared" si="5"/>
        <v>1.56587040691063</v>
      </c>
      <c r="AR26" s="180" t="s">
        <v>699</v>
      </c>
      <c r="AS26" s="181">
        <v>36</v>
      </c>
    </row>
    <row r="27" spans="1:45" ht="18" customHeight="1" thickBot="1">
      <c r="A27" s="340" t="s">
        <v>22</v>
      </c>
      <c r="B27" s="340" t="s">
        <v>51</v>
      </c>
      <c r="C27" s="296">
        <v>1367</v>
      </c>
      <c r="D27" s="296">
        <v>1398</v>
      </c>
      <c r="E27" s="296">
        <v>1336</v>
      </c>
      <c r="F27" s="296">
        <v>1348.41</v>
      </c>
      <c r="G27" s="296">
        <v>1363.41</v>
      </c>
      <c r="H27" s="296">
        <v>1386.41</v>
      </c>
      <c r="I27" s="296">
        <v>1389.41</v>
      </c>
      <c r="J27" s="296">
        <v>1386.41</v>
      </c>
      <c r="K27" s="296">
        <v>1409.41</v>
      </c>
      <c r="L27" s="296">
        <v>1421.24</v>
      </c>
      <c r="M27" s="296">
        <v>1396.86</v>
      </c>
      <c r="N27" s="296">
        <v>1420.54</v>
      </c>
      <c r="O27" s="296">
        <v>1422.08</v>
      </c>
      <c r="P27" s="296">
        <v>1432.31</v>
      </c>
      <c r="Q27" s="296">
        <v>1488.15</v>
      </c>
      <c r="R27" s="296">
        <v>1494.73</v>
      </c>
      <c r="S27" s="296">
        <v>1451.7</v>
      </c>
      <c r="T27" s="296">
        <v>1491.5</v>
      </c>
      <c r="U27" s="296">
        <v>1495.28</v>
      </c>
      <c r="V27" s="296">
        <v>1446.51</v>
      </c>
      <c r="W27" s="296">
        <v>1502.76</v>
      </c>
      <c r="X27" s="296">
        <v>1519.11</v>
      </c>
      <c r="Y27" s="296">
        <v>1497.55</v>
      </c>
      <c r="Z27" s="296">
        <v>1470.5</v>
      </c>
      <c r="AA27" s="296">
        <v>1548.61</v>
      </c>
      <c r="AB27" s="296">
        <v>1605.86</v>
      </c>
      <c r="AC27" s="296">
        <v>1635.01</v>
      </c>
      <c r="AD27" s="296">
        <v>1670.02</v>
      </c>
      <c r="AE27" s="296">
        <v>1632.42</v>
      </c>
      <c r="AF27" s="296">
        <v>1674.97</v>
      </c>
      <c r="AG27" s="296">
        <v>1691.32</v>
      </c>
      <c r="AH27" s="296">
        <v>1640.65</v>
      </c>
      <c r="AI27" s="296">
        <v>1617.44</v>
      </c>
      <c r="AJ27" s="341">
        <f t="shared" si="4"/>
        <v>-1.4146832048273605</v>
      </c>
      <c r="AK27" s="342">
        <f t="shared" si="5"/>
        <v>0.77311535219852789</v>
      </c>
      <c r="AR27" s="180" t="s">
        <v>700</v>
      </c>
      <c r="AS27" s="181">
        <v>37</v>
      </c>
    </row>
    <row r="28" spans="1:45" ht="18" customHeight="1" thickBot="1">
      <c r="A28" s="340" t="s">
        <v>23</v>
      </c>
      <c r="B28" s="340" t="s">
        <v>52</v>
      </c>
      <c r="C28" s="296">
        <v>5381</v>
      </c>
      <c r="D28" s="296">
        <v>4355</v>
      </c>
      <c r="E28" s="296">
        <v>3683</v>
      </c>
      <c r="F28" s="296">
        <v>3597</v>
      </c>
      <c r="G28" s="296">
        <v>3481</v>
      </c>
      <c r="H28" s="296">
        <v>3496.3</v>
      </c>
      <c r="I28" s="296">
        <v>3434.9</v>
      </c>
      <c r="J28" s="296">
        <v>3235.4</v>
      </c>
      <c r="K28" s="296">
        <v>3142.7</v>
      </c>
      <c r="L28" s="296">
        <v>3051.1</v>
      </c>
      <c r="M28" s="296">
        <v>2870.4</v>
      </c>
      <c r="N28" s="296">
        <v>2799.8</v>
      </c>
      <c r="O28" s="296">
        <v>2877.8</v>
      </c>
      <c r="P28" s="296">
        <v>2897.1</v>
      </c>
      <c r="Q28" s="296">
        <v>2808.1</v>
      </c>
      <c r="R28" s="296">
        <v>2861.1</v>
      </c>
      <c r="S28" s="296">
        <v>2933.6</v>
      </c>
      <c r="T28" s="296">
        <v>2819</v>
      </c>
      <c r="U28" s="296">
        <v>2683.6</v>
      </c>
      <c r="V28" s="296">
        <v>2512.3000000000002</v>
      </c>
      <c r="W28" s="296">
        <v>2001.1</v>
      </c>
      <c r="X28" s="296">
        <v>1988.9</v>
      </c>
      <c r="Y28" s="296">
        <v>2009.1</v>
      </c>
      <c r="Z28" s="296">
        <v>2022.4</v>
      </c>
      <c r="AA28" s="296">
        <v>2068.9</v>
      </c>
      <c r="AB28" s="296">
        <v>2092.4</v>
      </c>
      <c r="AC28" s="296">
        <v>2049.6999999999998</v>
      </c>
      <c r="AD28" s="296">
        <v>2011.1</v>
      </c>
      <c r="AE28" s="296">
        <v>1977.2</v>
      </c>
      <c r="AF28" s="296">
        <v>1923.3</v>
      </c>
      <c r="AG28" s="296">
        <v>1875.2</v>
      </c>
      <c r="AH28" s="296">
        <v>1826.8</v>
      </c>
      <c r="AI28" s="296">
        <v>1825.1</v>
      </c>
      <c r="AJ28" s="341">
        <f t="shared" si="4"/>
        <v>-9.3058900810161216E-2</v>
      </c>
      <c r="AK28" s="342">
        <f t="shared" si="5"/>
        <v>-0.95592253860604659</v>
      </c>
      <c r="AR28" s="180" t="s">
        <v>701</v>
      </c>
      <c r="AS28" s="181">
        <v>38</v>
      </c>
    </row>
    <row r="29" spans="1:45" ht="18" customHeight="1" thickBot="1">
      <c r="A29" s="340" t="s">
        <v>24</v>
      </c>
      <c r="B29" s="340" t="s">
        <v>53</v>
      </c>
      <c r="C29" s="296">
        <v>533</v>
      </c>
      <c r="D29" s="296">
        <v>484</v>
      </c>
      <c r="E29" s="296">
        <v>504</v>
      </c>
      <c r="F29" s="296">
        <v>478</v>
      </c>
      <c r="G29" s="296">
        <v>477</v>
      </c>
      <c r="H29" s="296">
        <v>496</v>
      </c>
      <c r="I29" s="296">
        <v>486</v>
      </c>
      <c r="J29" s="296">
        <v>445.7</v>
      </c>
      <c r="K29" s="296">
        <v>453.1</v>
      </c>
      <c r="L29" s="296">
        <v>471.43</v>
      </c>
      <c r="M29" s="296">
        <v>493.67</v>
      </c>
      <c r="N29" s="296">
        <v>477.08</v>
      </c>
      <c r="O29" s="296">
        <v>473.24</v>
      </c>
      <c r="P29" s="296">
        <v>449.85</v>
      </c>
      <c r="Q29" s="296">
        <v>451.14</v>
      </c>
      <c r="R29" s="296">
        <v>452.52</v>
      </c>
      <c r="S29" s="296">
        <v>454.03</v>
      </c>
      <c r="T29" s="296">
        <v>479.53</v>
      </c>
      <c r="U29" s="296">
        <v>470.01</v>
      </c>
      <c r="V29" s="296">
        <v>472.88</v>
      </c>
      <c r="W29" s="296">
        <v>470.15</v>
      </c>
      <c r="X29" s="296">
        <v>462.3</v>
      </c>
      <c r="Y29" s="296">
        <v>460.06</v>
      </c>
      <c r="Z29" s="296">
        <v>460.58</v>
      </c>
      <c r="AA29" s="296">
        <v>468.25</v>
      </c>
      <c r="AB29" s="296">
        <v>484.19</v>
      </c>
      <c r="AC29" s="296">
        <v>488.6</v>
      </c>
      <c r="AD29" s="296">
        <v>479.61</v>
      </c>
      <c r="AE29" s="296">
        <v>476.81</v>
      </c>
      <c r="AF29" s="296">
        <v>483.07</v>
      </c>
      <c r="AG29" s="296">
        <v>485.61</v>
      </c>
      <c r="AH29" s="296">
        <v>482.62</v>
      </c>
      <c r="AI29" s="296">
        <v>464.83</v>
      </c>
      <c r="AJ29" s="341">
        <f t="shared" si="4"/>
        <v>-3.6861298744353732</v>
      </c>
      <c r="AK29" s="342">
        <f t="shared" si="5"/>
        <v>0.10320153201899274</v>
      </c>
      <c r="AR29" s="180" t="s">
        <v>702</v>
      </c>
      <c r="AS29" s="181">
        <v>39</v>
      </c>
    </row>
    <row r="30" spans="1:45" ht="18" customHeight="1" thickBot="1">
      <c r="A30" s="340" t="s">
        <v>25</v>
      </c>
      <c r="B30" s="340" t="s">
        <v>54</v>
      </c>
      <c r="C30" s="296">
        <v>1563</v>
      </c>
      <c r="D30" s="296">
        <v>1398</v>
      </c>
      <c r="E30" s="296">
        <v>1181</v>
      </c>
      <c r="F30" s="296">
        <v>993</v>
      </c>
      <c r="G30" s="296">
        <v>916</v>
      </c>
      <c r="H30" s="296">
        <v>929</v>
      </c>
      <c r="I30" s="296">
        <v>892</v>
      </c>
      <c r="J30" s="296">
        <v>803</v>
      </c>
      <c r="K30" s="296">
        <v>705</v>
      </c>
      <c r="L30" s="296">
        <v>665.06</v>
      </c>
      <c r="M30" s="296">
        <v>646.15</v>
      </c>
      <c r="N30" s="296">
        <v>625.19000000000005</v>
      </c>
      <c r="O30" s="296">
        <v>607.84</v>
      </c>
      <c r="P30" s="296">
        <v>593.17999999999995</v>
      </c>
      <c r="Q30" s="296">
        <v>540.15</v>
      </c>
      <c r="R30" s="296">
        <v>527.89</v>
      </c>
      <c r="S30" s="296">
        <v>507.82</v>
      </c>
      <c r="T30" s="296">
        <v>501.82</v>
      </c>
      <c r="U30" s="296">
        <v>488.38</v>
      </c>
      <c r="V30" s="296">
        <v>471.97</v>
      </c>
      <c r="W30" s="296">
        <v>467.13</v>
      </c>
      <c r="X30" s="296">
        <v>463.36</v>
      </c>
      <c r="Y30" s="296">
        <v>471.08</v>
      </c>
      <c r="Z30" s="296">
        <v>467.82</v>
      </c>
      <c r="AA30" s="296">
        <v>465.54</v>
      </c>
      <c r="AB30" s="296">
        <v>457.46</v>
      </c>
      <c r="AC30" s="296">
        <v>446.11</v>
      </c>
      <c r="AD30" s="296">
        <v>439.83</v>
      </c>
      <c r="AE30" s="296">
        <v>438.86</v>
      </c>
      <c r="AF30" s="296">
        <v>432.25</v>
      </c>
      <c r="AG30" s="296">
        <v>442.29</v>
      </c>
      <c r="AH30" s="296">
        <v>434.09</v>
      </c>
      <c r="AI30" s="296">
        <v>426.06</v>
      </c>
      <c r="AJ30" s="341">
        <f t="shared" si="4"/>
        <v>-1.8498468059618967</v>
      </c>
      <c r="AK30" s="342">
        <f t="shared" si="5"/>
        <v>-0.99944946953041125</v>
      </c>
      <c r="AR30" s="180" t="s">
        <v>703</v>
      </c>
      <c r="AS30" s="181">
        <v>40</v>
      </c>
    </row>
    <row r="31" spans="1:45" ht="18" customHeight="1" thickBot="1">
      <c r="A31" s="340" t="s">
        <v>26</v>
      </c>
      <c r="B31" s="340" t="s">
        <v>55</v>
      </c>
      <c r="C31" s="296">
        <v>1360.0153284671533</v>
      </c>
      <c r="D31" s="296">
        <v>1312.5195620437955</v>
      </c>
      <c r="E31" s="296">
        <v>1260.4338686131387</v>
      </c>
      <c r="F31" s="296">
        <v>1230.3</v>
      </c>
      <c r="G31" s="296">
        <v>1185.3</v>
      </c>
      <c r="H31" s="296">
        <v>1179.3</v>
      </c>
      <c r="I31" s="296">
        <v>1150.3</v>
      </c>
      <c r="J31" s="296">
        <v>1125</v>
      </c>
      <c r="K31" s="296">
        <v>1100.5999999999999</v>
      </c>
      <c r="L31" s="296">
        <v>1068</v>
      </c>
      <c r="M31" s="296">
        <v>1035.0999999999999</v>
      </c>
      <c r="N31" s="296">
        <v>1019.4</v>
      </c>
      <c r="O31" s="296">
        <v>1011.75</v>
      </c>
      <c r="P31" s="296">
        <v>977.48</v>
      </c>
      <c r="Q31" s="296">
        <v>951.88</v>
      </c>
      <c r="R31" s="296">
        <v>945.1</v>
      </c>
      <c r="S31" s="296">
        <v>929.09</v>
      </c>
      <c r="T31" s="296">
        <v>902.71</v>
      </c>
      <c r="U31" s="296">
        <v>906.87</v>
      </c>
      <c r="V31" s="296">
        <v>908.15</v>
      </c>
      <c r="W31" s="296">
        <v>908.93</v>
      </c>
      <c r="X31" s="296">
        <v>902.68</v>
      </c>
      <c r="Y31" s="296">
        <v>901.39</v>
      </c>
      <c r="Z31" s="296">
        <v>903.36</v>
      </c>
      <c r="AA31" s="296">
        <v>907.4</v>
      </c>
      <c r="AB31" s="296">
        <v>903.41</v>
      </c>
      <c r="AC31" s="296">
        <v>887.25</v>
      </c>
      <c r="AD31" s="296">
        <v>874.52</v>
      </c>
      <c r="AE31" s="296">
        <v>859.38</v>
      </c>
      <c r="AF31" s="296">
        <v>840.74</v>
      </c>
      <c r="AG31" s="296">
        <v>835.38</v>
      </c>
      <c r="AH31" s="296">
        <v>829.98</v>
      </c>
      <c r="AI31" s="296">
        <v>821.97</v>
      </c>
      <c r="AJ31" s="341">
        <f t="shared" si="4"/>
        <v>-0.9650834959878507</v>
      </c>
      <c r="AK31" s="342">
        <f t="shared" si="5"/>
        <v>-0.91810066408796187</v>
      </c>
      <c r="AR31" s="180" t="s">
        <v>704</v>
      </c>
      <c r="AS31" s="181">
        <v>41</v>
      </c>
    </row>
    <row r="32" spans="1:45" ht="18" customHeight="1" thickBot="1">
      <c r="A32" s="340" t="s">
        <v>27</v>
      </c>
      <c r="B32" s="340" t="s">
        <v>56</v>
      </c>
      <c r="C32" s="296">
        <v>1683.6414723590588</v>
      </c>
      <c r="D32" s="296">
        <v>1672.2127093596059</v>
      </c>
      <c r="E32" s="296">
        <v>1736.6536891078272</v>
      </c>
      <c r="F32" s="296">
        <v>1772.3645320197045</v>
      </c>
      <c r="G32" s="296">
        <v>1790</v>
      </c>
      <c r="H32" s="296">
        <v>1779.3</v>
      </c>
      <c r="I32" s="296">
        <v>1747.1</v>
      </c>
      <c r="J32" s="296">
        <v>1708.4</v>
      </c>
      <c r="K32" s="296">
        <v>1711.7</v>
      </c>
      <c r="L32" s="296">
        <v>1679.5</v>
      </c>
      <c r="M32" s="296">
        <v>1617.6</v>
      </c>
      <c r="N32" s="296">
        <v>1617.3</v>
      </c>
      <c r="O32" s="296">
        <v>1576.3</v>
      </c>
      <c r="P32" s="296">
        <v>1553.3</v>
      </c>
      <c r="Q32" s="296">
        <v>1551.6</v>
      </c>
      <c r="R32" s="296">
        <v>1532.89</v>
      </c>
      <c r="S32" s="296">
        <v>1515.85</v>
      </c>
      <c r="T32" s="296">
        <v>1516.65</v>
      </c>
      <c r="U32" s="296">
        <v>1505.42</v>
      </c>
      <c r="V32" s="296">
        <v>1481.98</v>
      </c>
      <c r="W32" s="296">
        <v>1474.5</v>
      </c>
      <c r="X32" s="296">
        <v>1449.73</v>
      </c>
      <c r="Y32" s="296">
        <v>1443.58</v>
      </c>
      <c r="Z32" s="296">
        <v>1443.52</v>
      </c>
      <c r="AA32" s="296">
        <v>1436.49</v>
      </c>
      <c r="AB32" s="296">
        <v>1428.4</v>
      </c>
      <c r="AC32" s="296">
        <v>1436.05</v>
      </c>
      <c r="AD32" s="296">
        <v>1448.59</v>
      </c>
      <c r="AE32" s="296">
        <v>1435.45</v>
      </c>
      <c r="AF32" s="296">
        <v>1404.67</v>
      </c>
      <c r="AG32" s="296">
        <v>1390.96</v>
      </c>
      <c r="AH32" s="296">
        <v>1389.89</v>
      </c>
      <c r="AI32" s="296">
        <v>1390.55</v>
      </c>
      <c r="AJ32" s="341">
        <f t="shared" si="4"/>
        <v>4.7485772255351222E-2</v>
      </c>
      <c r="AK32" s="342">
        <f t="shared" si="5"/>
        <v>-0.37356836178997765</v>
      </c>
      <c r="AR32" s="180" t="s">
        <v>705</v>
      </c>
      <c r="AS32" s="181">
        <v>42</v>
      </c>
    </row>
    <row r="33" spans="1:45" s="436" customFormat="1" ht="18" customHeight="1">
      <c r="A33" s="469" t="s">
        <v>991</v>
      </c>
      <c r="B33" s="470"/>
      <c r="C33" s="470"/>
      <c r="D33" s="470"/>
      <c r="E33" s="470"/>
      <c r="F33" s="470"/>
      <c r="G33" s="470"/>
      <c r="H33" s="470"/>
      <c r="I33" s="470"/>
      <c r="J33" s="470"/>
      <c r="K33" s="470"/>
      <c r="L33" s="470"/>
      <c r="M33" s="471"/>
      <c r="N33" s="471"/>
      <c r="O33" s="471"/>
      <c r="P33" s="471"/>
      <c r="Q33" s="472"/>
      <c r="R33" s="471"/>
      <c r="S33" s="471"/>
      <c r="T33" s="471"/>
      <c r="U33" s="471"/>
      <c r="V33" s="471"/>
      <c r="W33" s="471"/>
      <c r="X33" s="471"/>
      <c r="Y33" s="471"/>
      <c r="Z33" s="471"/>
      <c r="AA33" s="471"/>
      <c r="AB33" s="471"/>
      <c r="AC33" s="471"/>
      <c r="AD33" s="471"/>
      <c r="AE33" s="471"/>
      <c r="AF33" s="471"/>
      <c r="AG33" s="471"/>
      <c r="AH33" s="471"/>
      <c r="AI33" s="471"/>
      <c r="AJ33" s="473"/>
      <c r="AK33" s="474"/>
      <c r="AR33" s="475"/>
      <c r="AS33" s="476"/>
    </row>
    <row r="34" spans="1:45" s="436" customFormat="1" ht="18" customHeight="1">
      <c r="AJ34" s="473"/>
      <c r="AK34" s="474"/>
      <c r="AR34" s="477"/>
      <c r="AS34" s="478"/>
    </row>
    <row r="35" spans="1:45" s="436" customFormat="1" ht="18" customHeight="1">
      <c r="A35" s="91" t="s">
        <v>1160</v>
      </c>
      <c r="B35" s="467"/>
      <c r="C35" s="467"/>
      <c r="D35" s="467"/>
      <c r="E35" s="467"/>
      <c r="F35" s="467"/>
      <c r="G35" s="467"/>
      <c r="H35" s="467"/>
      <c r="I35" s="467"/>
      <c r="J35" s="467"/>
      <c r="K35" s="467"/>
      <c r="L35" s="467"/>
      <c r="M35" s="468"/>
      <c r="N35" s="468"/>
      <c r="O35" s="468"/>
      <c r="P35" s="468"/>
      <c r="Q35" s="468"/>
      <c r="R35" s="468"/>
      <c r="S35" s="468"/>
      <c r="T35" s="468"/>
      <c r="U35" s="468"/>
      <c r="V35" s="468"/>
      <c r="W35" s="468"/>
      <c r="X35" s="468"/>
      <c r="Y35" s="468"/>
      <c r="Z35" s="468"/>
      <c r="AA35" s="468"/>
      <c r="AB35" s="468"/>
      <c r="AC35" s="468"/>
      <c r="AD35" s="468"/>
      <c r="AE35" s="468"/>
      <c r="AF35" s="468"/>
      <c r="AG35" s="468"/>
      <c r="AH35" s="468"/>
      <c r="AI35" s="468"/>
      <c r="AJ35" s="473"/>
      <c r="AK35" s="474"/>
      <c r="AR35" s="477"/>
      <c r="AS35" s="478"/>
    </row>
    <row r="36" spans="1:45" ht="18" customHeight="1">
      <c r="A36" s="215"/>
      <c r="B36" s="211"/>
      <c r="C36" s="786" t="s">
        <v>272</v>
      </c>
      <c r="D36" s="787"/>
      <c r="E36" s="787"/>
      <c r="F36" s="787"/>
      <c r="G36" s="787"/>
      <c r="H36" s="787"/>
      <c r="I36" s="787"/>
      <c r="J36" s="787"/>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c r="AH36" s="787"/>
      <c r="AI36" s="787"/>
      <c r="AJ36" s="518" t="s">
        <v>58</v>
      </c>
      <c r="AK36" s="640" t="s">
        <v>57</v>
      </c>
    </row>
    <row r="37" spans="1:45" ht="18" customHeight="1" thickBot="1">
      <c r="A37" s="215"/>
      <c r="B37" s="216"/>
      <c r="C37" s="203">
        <v>1990</v>
      </c>
      <c r="D37" s="212">
        <v>1991</v>
      </c>
      <c r="E37" s="229">
        <v>1992</v>
      </c>
      <c r="F37" s="212">
        <v>1993</v>
      </c>
      <c r="G37" s="203">
        <v>1994</v>
      </c>
      <c r="H37" s="212">
        <v>1995</v>
      </c>
      <c r="I37" s="229">
        <v>1996</v>
      </c>
      <c r="J37" s="212">
        <v>1997</v>
      </c>
      <c r="K37" s="203">
        <v>1998</v>
      </c>
      <c r="L37" s="212">
        <v>1999</v>
      </c>
      <c r="M37" s="229">
        <v>2000</v>
      </c>
      <c r="N37" s="212">
        <v>2001</v>
      </c>
      <c r="O37" s="203">
        <v>2002</v>
      </c>
      <c r="P37" s="212">
        <v>2003</v>
      </c>
      <c r="Q37" s="203">
        <v>2004</v>
      </c>
      <c r="R37" s="212">
        <v>2005</v>
      </c>
      <c r="S37" s="203">
        <v>2006</v>
      </c>
      <c r="T37" s="212">
        <v>2007</v>
      </c>
      <c r="U37" s="203">
        <v>2008</v>
      </c>
      <c r="V37" s="212">
        <v>2009</v>
      </c>
      <c r="W37" s="203">
        <v>2010</v>
      </c>
      <c r="X37" s="212">
        <v>2011</v>
      </c>
      <c r="Y37" s="203">
        <v>2012</v>
      </c>
      <c r="Z37" s="229">
        <v>2013</v>
      </c>
      <c r="AA37" s="203">
        <v>2014</v>
      </c>
      <c r="AB37" s="203">
        <v>2015</v>
      </c>
      <c r="AC37" s="203">
        <v>2016</v>
      </c>
      <c r="AD37" s="203">
        <v>2017</v>
      </c>
      <c r="AE37" s="203">
        <v>2018</v>
      </c>
      <c r="AF37" s="203">
        <v>2019</v>
      </c>
      <c r="AG37" s="203">
        <v>2020</v>
      </c>
      <c r="AH37" s="203">
        <v>2021</v>
      </c>
      <c r="AI37" s="203">
        <v>2022</v>
      </c>
      <c r="AJ37" s="266" t="str">
        <f>AJ4</f>
        <v>2022/2021</v>
      </c>
      <c r="AK37" s="246" t="str">
        <f>AK4</f>
        <v>2012-2022</v>
      </c>
      <c r="AR37" s="183"/>
      <c r="AS37" s="184"/>
    </row>
    <row r="38" spans="1:45" ht="18" customHeight="1" thickBot="1">
      <c r="A38" s="526" t="s">
        <v>373</v>
      </c>
      <c r="B38" s="527"/>
      <c r="C38" s="528" t="str">
        <f>IF(COUNT(C39:C65)=27,SUM(C39:C65),"N.A.")</f>
        <v>N.A.</v>
      </c>
      <c r="D38" s="528" t="str">
        <f t="shared" ref="D38:AG38" si="6">IF(COUNT(D39:D65)=27,SUM(D39:D65),"N.A.")</f>
        <v>N.A.</v>
      </c>
      <c r="E38" s="528" t="str">
        <f t="shared" si="6"/>
        <v>N.A.</v>
      </c>
      <c r="F38" s="528" t="str">
        <f t="shared" si="6"/>
        <v>N.A.</v>
      </c>
      <c r="G38" s="528" t="str">
        <f t="shared" si="6"/>
        <v>N.A.</v>
      </c>
      <c r="H38" s="528" t="str">
        <f t="shared" si="6"/>
        <v>N.A.</v>
      </c>
      <c r="I38" s="528" t="str">
        <f t="shared" si="6"/>
        <v>N.A.</v>
      </c>
      <c r="J38" s="528" t="str">
        <f t="shared" si="6"/>
        <v>N.A.</v>
      </c>
      <c r="K38" s="528" t="str">
        <f t="shared" si="6"/>
        <v>N.A.</v>
      </c>
      <c r="L38" s="528" t="str">
        <f t="shared" si="6"/>
        <v>N.A.</v>
      </c>
      <c r="M38" s="528">
        <f t="shared" si="6"/>
        <v>10496.232301661701</v>
      </c>
      <c r="N38" s="528">
        <f t="shared" si="6"/>
        <v>10545.475338730294</v>
      </c>
      <c r="O38" s="528">
        <f t="shared" si="6"/>
        <v>10413.047850873458</v>
      </c>
      <c r="P38" s="528">
        <f t="shared" si="6"/>
        <v>10400.636201107796</v>
      </c>
      <c r="Q38" s="528">
        <f t="shared" si="6"/>
        <v>10398.503387302939</v>
      </c>
      <c r="R38" s="528">
        <f t="shared" si="6"/>
        <v>10391.361525351513</v>
      </c>
      <c r="S38" s="528">
        <f t="shared" si="6"/>
        <v>10411.383600340863</v>
      </c>
      <c r="T38" s="528">
        <f t="shared" si="6"/>
        <v>10848.98</v>
      </c>
      <c r="U38" s="528">
        <f t="shared" si="6"/>
        <v>10784.960000000001</v>
      </c>
      <c r="V38" s="528">
        <f t="shared" si="6"/>
        <v>10791.019999999999</v>
      </c>
      <c r="W38" s="528">
        <f t="shared" si="6"/>
        <v>10719.609999999995</v>
      </c>
      <c r="X38" s="528">
        <f t="shared" si="6"/>
        <v>10548.389999999998</v>
      </c>
      <c r="Y38" s="528">
        <f t="shared" si="6"/>
        <v>10431.449999999999</v>
      </c>
      <c r="Z38" s="528">
        <f t="shared" si="6"/>
        <v>10412.379999999997</v>
      </c>
      <c r="AA38" s="528">
        <f t="shared" si="6"/>
        <v>10566.189999999997</v>
      </c>
      <c r="AB38" s="528">
        <f t="shared" si="6"/>
        <v>10793.900000000001</v>
      </c>
      <c r="AC38" s="528">
        <f t="shared" si="6"/>
        <v>10806.33</v>
      </c>
      <c r="AD38" s="528">
        <f t="shared" si="6"/>
        <v>10766.969999999998</v>
      </c>
      <c r="AE38" s="528">
        <f t="shared" si="6"/>
        <v>10718.519999999997</v>
      </c>
      <c r="AF38" s="528">
        <f t="shared" si="6"/>
        <v>10748.16</v>
      </c>
      <c r="AG38" s="528">
        <f t="shared" si="6"/>
        <v>10718.179999999995</v>
      </c>
      <c r="AH38" s="528">
        <f t="shared" ref="AH38:AI38" si="7">IF(COUNT(AH39:AH65)=27,SUM(AH39:AH65),"N.A.")</f>
        <v>10564.880000000001</v>
      </c>
      <c r="AI38" s="528">
        <f t="shared" si="7"/>
        <v>10324.289999999999</v>
      </c>
      <c r="AJ38" s="328">
        <f>IFERROR((AI38/AH38-1)*100,":")</f>
        <v>-2.2772620228530993</v>
      </c>
      <c r="AK38" s="542">
        <f>IFERROR(100*((POWER(AI38/Y38,1/(2020-2010)))-1),":")</f>
        <v>-0.10320580665886814</v>
      </c>
      <c r="AR38" s="176" t="s">
        <v>893</v>
      </c>
      <c r="AS38" s="181" t="e">
        <v>#N/A</v>
      </c>
    </row>
    <row r="39" spans="1:45" ht="18" customHeight="1" thickBot="1">
      <c r="A39" s="340" t="s">
        <v>3</v>
      </c>
      <c r="B39" s="340" t="s">
        <v>30</v>
      </c>
      <c r="C39" s="296">
        <v>350.08</v>
      </c>
      <c r="D39" s="296">
        <v>369.9</v>
      </c>
      <c r="E39" s="296">
        <v>446.7</v>
      </c>
      <c r="F39" s="296">
        <v>478.51</v>
      </c>
      <c r="G39" s="296">
        <v>481.69</v>
      </c>
      <c r="H39" s="296">
        <v>506.58</v>
      </c>
      <c r="I39" s="296">
        <v>509.7</v>
      </c>
      <c r="J39" s="296">
        <v>506.11</v>
      </c>
      <c r="K39" s="296">
        <v>523.74</v>
      </c>
      <c r="L39" s="296">
        <v>540.65</v>
      </c>
      <c r="M39" s="296">
        <v>541.78</v>
      </c>
      <c r="N39" s="296">
        <v>533.91999999999996</v>
      </c>
      <c r="O39" s="296">
        <v>502.26</v>
      </c>
      <c r="P39" s="296">
        <v>496.46</v>
      </c>
      <c r="Q39" s="296">
        <v>502.47</v>
      </c>
      <c r="R39" s="296">
        <v>500.92</v>
      </c>
      <c r="S39" s="296">
        <v>525.01</v>
      </c>
      <c r="T39" s="296">
        <v>510.39</v>
      </c>
      <c r="U39" s="296">
        <v>512.34</v>
      </c>
      <c r="V39" s="296">
        <v>501.7</v>
      </c>
      <c r="W39" s="296">
        <v>495.11</v>
      </c>
      <c r="X39" s="296">
        <v>488.65</v>
      </c>
      <c r="Y39" s="296">
        <v>441.18</v>
      </c>
      <c r="Z39" s="296">
        <v>429.15</v>
      </c>
      <c r="AA39" s="296">
        <v>436.48</v>
      </c>
      <c r="AB39" s="296">
        <v>444.97</v>
      </c>
      <c r="AC39" s="296">
        <v>457.37</v>
      </c>
      <c r="AD39" s="296">
        <v>418.85</v>
      </c>
      <c r="AE39" s="296">
        <v>412.33</v>
      </c>
      <c r="AF39" s="296">
        <v>401.08</v>
      </c>
      <c r="AG39" s="296">
        <v>383.33</v>
      </c>
      <c r="AH39" s="296">
        <v>379.45</v>
      </c>
      <c r="AI39" s="296">
        <v>369.62</v>
      </c>
      <c r="AJ39" s="341">
        <f t="shared" ref="AJ39:AJ65" si="8">IFERROR((AI39/AH39-1)*100,":")</f>
        <v>-2.5905916458031308</v>
      </c>
      <c r="AK39" s="715">
        <f t="shared" ref="AK39:AK65" si="9">IFERROR(100*((POWER(AI39/Y39,1/(2020-2010)))-1),":")</f>
        <v>-1.7542065052283284</v>
      </c>
      <c r="AR39" s="176" t="s">
        <v>706</v>
      </c>
      <c r="AS39" s="181">
        <v>50</v>
      </c>
    </row>
    <row r="40" spans="1:45" ht="18" customHeight="1" thickBot="1">
      <c r="A40" s="340" t="s">
        <v>4</v>
      </c>
      <c r="B40" s="340" t="s">
        <v>31</v>
      </c>
      <c r="C40" s="296">
        <v>12</v>
      </c>
      <c r="D40" s="296">
        <v>1</v>
      </c>
      <c r="E40" s="296">
        <v>2</v>
      </c>
      <c r="F40" s="296">
        <v>0</v>
      </c>
      <c r="G40" s="296">
        <v>2</v>
      </c>
      <c r="H40" s="296">
        <v>1</v>
      </c>
      <c r="I40" s="296">
        <v>1</v>
      </c>
      <c r="J40" s="296">
        <v>2</v>
      </c>
      <c r="K40" s="296">
        <v>2.5</v>
      </c>
      <c r="L40" s="296">
        <v>2.8</v>
      </c>
      <c r="M40" s="296">
        <v>13.8</v>
      </c>
      <c r="N40" s="296">
        <v>13.3</v>
      </c>
      <c r="O40" s="296">
        <v>17.8</v>
      </c>
      <c r="P40" s="296">
        <v>16.3</v>
      </c>
      <c r="Q40" s="296">
        <v>10.78</v>
      </c>
      <c r="R40" s="296">
        <v>11.55</v>
      </c>
      <c r="S40" s="296">
        <v>11.08</v>
      </c>
      <c r="T40" s="296">
        <v>13.97</v>
      </c>
      <c r="U40" s="296">
        <v>15.69</v>
      </c>
      <c r="V40" s="296">
        <v>15.94</v>
      </c>
      <c r="W40" s="296">
        <v>18.64</v>
      </c>
      <c r="X40" s="296">
        <v>23.13</v>
      </c>
      <c r="Y40" s="296">
        <v>28.55</v>
      </c>
      <c r="Z40" s="296">
        <v>39.67</v>
      </c>
      <c r="AA40" s="296">
        <v>49.12</v>
      </c>
      <c r="AB40" s="296">
        <v>76.41</v>
      </c>
      <c r="AC40" s="296">
        <v>85.87</v>
      </c>
      <c r="AD40" s="296">
        <v>96.64</v>
      </c>
      <c r="AE40" s="296">
        <v>106.76</v>
      </c>
      <c r="AF40" s="296">
        <v>116.2</v>
      </c>
      <c r="AG40" s="296">
        <v>139.72999999999999</v>
      </c>
      <c r="AH40" s="296">
        <v>166.48</v>
      </c>
      <c r="AI40" s="296">
        <v>164.01</v>
      </c>
      <c r="AJ40" s="341">
        <f t="shared" si="8"/>
        <v>-1.4836617011052322</v>
      </c>
      <c r="AK40" s="342">
        <f t="shared" si="9"/>
        <v>19.104020428196456</v>
      </c>
      <c r="AR40" s="176" t="s">
        <v>707</v>
      </c>
      <c r="AS40" s="181">
        <v>51</v>
      </c>
    </row>
    <row r="41" spans="1:45" ht="18" customHeight="1" thickBot="1">
      <c r="A41" s="340" t="s">
        <v>340</v>
      </c>
      <c r="B41" s="340" t="s">
        <v>32</v>
      </c>
      <c r="C41" s="296" t="s">
        <v>62</v>
      </c>
      <c r="D41" s="296" t="s">
        <v>62</v>
      </c>
      <c r="E41" s="296" t="s">
        <v>62</v>
      </c>
      <c r="F41" s="296" t="s">
        <v>62</v>
      </c>
      <c r="G41" s="296" t="s">
        <v>62</v>
      </c>
      <c r="H41" s="296">
        <v>38</v>
      </c>
      <c r="I41" s="296">
        <v>46</v>
      </c>
      <c r="J41" s="296">
        <v>49</v>
      </c>
      <c r="K41" s="296">
        <v>59</v>
      </c>
      <c r="L41" s="296">
        <v>67</v>
      </c>
      <c r="M41" s="296">
        <v>82</v>
      </c>
      <c r="N41" s="296">
        <v>100</v>
      </c>
      <c r="O41" s="296">
        <v>114</v>
      </c>
      <c r="P41" s="296">
        <v>130</v>
      </c>
      <c r="Q41" s="296">
        <v>136</v>
      </c>
      <c r="R41" s="296">
        <v>121.9</v>
      </c>
      <c r="S41" s="296">
        <v>150.5</v>
      </c>
      <c r="T41" s="296">
        <v>151.93</v>
      </c>
      <c r="U41" s="296">
        <v>154.1</v>
      </c>
      <c r="V41" s="296">
        <v>172.25</v>
      </c>
      <c r="W41" s="296">
        <v>166.57</v>
      </c>
      <c r="X41" s="296">
        <v>182.66</v>
      </c>
      <c r="Y41" s="296">
        <v>175.48</v>
      </c>
      <c r="Z41" s="296">
        <v>177.55</v>
      </c>
      <c r="AA41" s="296">
        <v>193.85</v>
      </c>
      <c r="AB41" s="296">
        <v>197.26</v>
      </c>
      <c r="AC41" s="296">
        <v>193.47</v>
      </c>
      <c r="AD41" s="296">
        <v>205.85</v>
      </c>
      <c r="AE41" s="296">
        <v>211.7</v>
      </c>
      <c r="AF41" s="296">
        <v>208.63</v>
      </c>
      <c r="AG41" s="296">
        <v>202.65</v>
      </c>
      <c r="AH41" s="296">
        <v>211.6</v>
      </c>
      <c r="AI41" s="296">
        <v>222.5</v>
      </c>
      <c r="AJ41" s="341">
        <f t="shared" si="8"/>
        <v>5.1512287334593676</v>
      </c>
      <c r="AK41" s="342">
        <f t="shared" si="9"/>
        <v>2.4024244422439667</v>
      </c>
      <c r="AR41" s="176" t="s">
        <v>708</v>
      </c>
      <c r="AS41" s="181">
        <v>52</v>
      </c>
    </row>
    <row r="42" spans="1:45" ht="18" customHeight="1" thickBot="1">
      <c r="A42" s="340" t="s">
        <v>5</v>
      </c>
      <c r="B42" s="340" t="s">
        <v>33</v>
      </c>
      <c r="C42" s="296">
        <v>86</v>
      </c>
      <c r="D42" s="296">
        <v>103</v>
      </c>
      <c r="E42" s="296">
        <v>119</v>
      </c>
      <c r="F42" s="296">
        <v>117</v>
      </c>
      <c r="G42" s="296">
        <v>105</v>
      </c>
      <c r="H42" s="296">
        <v>118</v>
      </c>
      <c r="I42" s="296">
        <v>122</v>
      </c>
      <c r="J42" s="296">
        <v>117</v>
      </c>
      <c r="K42" s="296">
        <v>124</v>
      </c>
      <c r="L42" s="296">
        <v>136</v>
      </c>
      <c r="M42" s="296">
        <v>121</v>
      </c>
      <c r="N42" s="296">
        <v>123</v>
      </c>
      <c r="O42" s="296">
        <v>113</v>
      </c>
      <c r="P42" s="296">
        <v>109</v>
      </c>
      <c r="Q42" s="296">
        <v>102</v>
      </c>
      <c r="R42" s="296">
        <v>95</v>
      </c>
      <c r="S42" s="296">
        <v>99</v>
      </c>
      <c r="T42" s="296">
        <v>105</v>
      </c>
      <c r="U42" s="296">
        <v>108</v>
      </c>
      <c r="V42" s="296">
        <v>108</v>
      </c>
      <c r="W42" s="296">
        <v>106</v>
      </c>
      <c r="X42" s="296">
        <v>102</v>
      </c>
      <c r="Y42" s="296">
        <v>100</v>
      </c>
      <c r="Z42" s="296">
        <v>97</v>
      </c>
      <c r="AA42" s="296">
        <v>96</v>
      </c>
      <c r="AB42" s="296">
        <v>94</v>
      </c>
      <c r="AC42" s="296">
        <v>92</v>
      </c>
      <c r="AD42" s="296">
        <v>89</v>
      </c>
      <c r="AE42" s="296">
        <v>85</v>
      </c>
      <c r="AF42" s="296">
        <v>83</v>
      </c>
      <c r="AG42" s="296">
        <v>80</v>
      </c>
      <c r="AH42" s="296">
        <v>76</v>
      </c>
      <c r="AI42" s="296">
        <v>70</v>
      </c>
      <c r="AJ42" s="341">
        <f t="shared" si="8"/>
        <v>-7.8947368421052655</v>
      </c>
      <c r="AK42" s="342">
        <f t="shared" si="9"/>
        <v>-3.5038904880182353</v>
      </c>
      <c r="AR42" s="176" t="s">
        <v>709</v>
      </c>
      <c r="AS42" s="181">
        <v>53</v>
      </c>
    </row>
    <row r="43" spans="1:45" ht="18" customHeight="1" thickBot="1">
      <c r="A43" s="340" t="s">
        <v>28</v>
      </c>
      <c r="B43" s="340" t="s">
        <v>34</v>
      </c>
      <c r="C43" s="296">
        <v>306.10000000000002</v>
      </c>
      <c r="D43" s="296">
        <v>379.13</v>
      </c>
      <c r="E43" s="296">
        <v>507.15</v>
      </c>
      <c r="F43" s="296">
        <v>552.79</v>
      </c>
      <c r="G43" s="296">
        <v>623.16999999999996</v>
      </c>
      <c r="H43" s="296">
        <v>686.92</v>
      </c>
      <c r="I43" s="296">
        <v>687.7</v>
      </c>
      <c r="J43" s="296">
        <v>703.13</v>
      </c>
      <c r="K43" s="296">
        <v>754.01</v>
      </c>
      <c r="L43" s="296">
        <v>786.27</v>
      </c>
      <c r="M43" s="296">
        <v>823.79</v>
      </c>
      <c r="N43" s="296">
        <v>804.43</v>
      </c>
      <c r="O43" s="296">
        <v>762.99</v>
      </c>
      <c r="P43" s="296">
        <v>748.27</v>
      </c>
      <c r="Q43" s="296">
        <v>730.54</v>
      </c>
      <c r="R43" s="296">
        <v>731.5</v>
      </c>
      <c r="S43" s="296">
        <v>742.13</v>
      </c>
      <c r="T43" s="296">
        <v>741.21</v>
      </c>
      <c r="U43" s="296">
        <v>733.17</v>
      </c>
      <c r="V43" s="296">
        <v>729.46</v>
      </c>
      <c r="W43" s="296">
        <v>707.28</v>
      </c>
      <c r="X43" s="296">
        <v>683.75</v>
      </c>
      <c r="Y43" s="296">
        <v>672.27</v>
      </c>
      <c r="Z43" s="296">
        <v>673.11</v>
      </c>
      <c r="AA43" s="296">
        <v>673.6</v>
      </c>
      <c r="AB43" s="296">
        <v>681.34</v>
      </c>
      <c r="AC43" s="296">
        <v>669.53</v>
      </c>
      <c r="AD43" s="296">
        <v>660.17</v>
      </c>
      <c r="AE43" s="296">
        <v>650.30999999999995</v>
      </c>
      <c r="AF43" s="296">
        <v>639.69000000000005</v>
      </c>
      <c r="AG43" s="296">
        <v>626.30999999999995</v>
      </c>
      <c r="AH43" s="296">
        <v>611.83000000000004</v>
      </c>
      <c r="AI43" s="296">
        <v>609.83000000000004</v>
      </c>
      <c r="AJ43" s="341">
        <f t="shared" si="8"/>
        <v>-0.32688818789533558</v>
      </c>
      <c r="AK43" s="342">
        <f t="shared" si="9"/>
        <v>-0.97006240068931993</v>
      </c>
      <c r="AR43" s="176" t="s">
        <v>710</v>
      </c>
      <c r="AS43" s="181">
        <v>54</v>
      </c>
    </row>
    <row r="44" spans="1:45" ht="18" customHeight="1" thickBot="1">
      <c r="A44" s="340" t="s">
        <v>6</v>
      </c>
      <c r="B44" s="340" t="s">
        <v>35</v>
      </c>
      <c r="C44" s="296">
        <v>2</v>
      </c>
      <c r="D44" s="296">
        <v>2.1</v>
      </c>
      <c r="E44" s="296">
        <v>1.6</v>
      </c>
      <c r="F44" s="296">
        <v>0.6</v>
      </c>
      <c r="G44" s="296">
        <v>1.2</v>
      </c>
      <c r="H44" s="296">
        <v>0.7</v>
      </c>
      <c r="I44" s="296">
        <v>0.6</v>
      </c>
      <c r="J44" s="296">
        <v>0.6</v>
      </c>
      <c r="K44" s="296">
        <v>0.8</v>
      </c>
      <c r="L44" s="296">
        <v>0.5</v>
      </c>
      <c r="M44" s="296">
        <v>0.7</v>
      </c>
      <c r="N44" s="296">
        <v>0.8</v>
      </c>
      <c r="O44" s="296">
        <v>1.6</v>
      </c>
      <c r="P44" s="296">
        <v>2</v>
      </c>
      <c r="Q44" s="296">
        <v>2.7</v>
      </c>
      <c r="R44" s="296">
        <v>5.0999999999999996</v>
      </c>
      <c r="S44" s="296">
        <v>5.9</v>
      </c>
      <c r="T44" s="296">
        <v>8.5</v>
      </c>
      <c r="U44" s="296">
        <v>8.1999999999999993</v>
      </c>
      <c r="V44" s="296">
        <v>10.3</v>
      </c>
      <c r="W44" s="296">
        <v>12.1</v>
      </c>
      <c r="X44" s="296">
        <v>14.5</v>
      </c>
      <c r="Y44" s="296">
        <v>15.4</v>
      </c>
      <c r="Z44" s="296">
        <v>19.8</v>
      </c>
      <c r="AA44" s="296">
        <v>22.8</v>
      </c>
      <c r="AB44" s="296">
        <v>25.1</v>
      </c>
      <c r="AC44" s="296">
        <v>27.8</v>
      </c>
      <c r="AD44" s="296">
        <v>28.7</v>
      </c>
      <c r="AE44" s="296">
        <v>30.4</v>
      </c>
      <c r="AF44" s="296">
        <v>31.4</v>
      </c>
      <c r="AG44" s="296">
        <v>31.6</v>
      </c>
      <c r="AH44" s="296">
        <v>31.3</v>
      </c>
      <c r="AI44" s="296">
        <v>30.8</v>
      </c>
      <c r="AJ44" s="341">
        <f t="shared" si="8"/>
        <v>-1.5974440894568676</v>
      </c>
      <c r="AK44" s="342">
        <f t="shared" si="9"/>
        <v>7.1773462536293131</v>
      </c>
      <c r="AR44" s="176" t="s">
        <v>711</v>
      </c>
      <c r="AS44" s="181">
        <v>55</v>
      </c>
    </row>
    <row r="45" spans="1:45" ht="18" customHeight="1" thickBot="1">
      <c r="A45" s="340" t="s">
        <v>7</v>
      </c>
      <c r="B45" s="340" t="s">
        <v>36</v>
      </c>
      <c r="C45" s="296">
        <v>729.4</v>
      </c>
      <c r="D45" s="296">
        <v>784.02</v>
      </c>
      <c r="E45" s="296">
        <v>916.73</v>
      </c>
      <c r="F45" s="296">
        <v>936.57</v>
      </c>
      <c r="G45" s="296">
        <v>968.71</v>
      </c>
      <c r="H45" s="296">
        <v>1004.64</v>
      </c>
      <c r="I45" s="296">
        <v>1083.3699999999999</v>
      </c>
      <c r="J45" s="296">
        <v>1163.79</v>
      </c>
      <c r="K45" s="296">
        <v>1196.24</v>
      </c>
      <c r="L45" s="296">
        <v>1166.75</v>
      </c>
      <c r="M45" s="296">
        <v>1155.24</v>
      </c>
      <c r="N45" s="296">
        <v>1159.6500000000001</v>
      </c>
      <c r="O45" s="296">
        <v>1150.8499999999999</v>
      </c>
      <c r="P45" s="296">
        <v>1144.2</v>
      </c>
      <c r="Q45" s="296">
        <v>1150.79</v>
      </c>
      <c r="R45" s="296">
        <v>1113.68</v>
      </c>
      <c r="S45" s="296">
        <v>1159.1199999999999</v>
      </c>
      <c r="T45" s="296">
        <v>1162.96</v>
      </c>
      <c r="U45" s="296">
        <v>1174.98</v>
      </c>
      <c r="V45" s="296">
        <v>1134.92</v>
      </c>
      <c r="W45" s="296">
        <v>1090.82</v>
      </c>
      <c r="X45" s="296">
        <v>1083</v>
      </c>
      <c r="Y45" s="296">
        <v>1127.92</v>
      </c>
      <c r="Z45" s="296">
        <v>1085.0899999999999</v>
      </c>
      <c r="AA45" s="296">
        <v>1041.22</v>
      </c>
      <c r="AB45" s="296">
        <v>1053.19</v>
      </c>
      <c r="AC45" s="296">
        <v>1042.03</v>
      </c>
      <c r="AD45" s="296">
        <v>1018.3</v>
      </c>
      <c r="AE45" s="296">
        <v>982.33</v>
      </c>
      <c r="AF45" s="296">
        <v>956.87</v>
      </c>
      <c r="AG45" s="296">
        <v>922.7</v>
      </c>
      <c r="AH45" s="296">
        <v>889.65</v>
      </c>
      <c r="AI45" s="296">
        <v>861.74</v>
      </c>
      <c r="AJ45" s="341">
        <f t="shared" si="8"/>
        <v>-3.1371887821053157</v>
      </c>
      <c r="AK45" s="342">
        <f t="shared" si="9"/>
        <v>-2.6558638449338701</v>
      </c>
      <c r="AR45" s="176" t="s">
        <v>712</v>
      </c>
      <c r="AS45" s="181">
        <v>56</v>
      </c>
    </row>
    <row r="46" spans="1:45" ht="18" customHeight="1" thickBot="1">
      <c r="A46" s="340" t="s">
        <v>8</v>
      </c>
      <c r="B46" s="340" t="s">
        <v>37</v>
      </c>
      <c r="C46" s="296">
        <v>94.58</v>
      </c>
      <c r="D46" s="296">
        <v>93</v>
      </c>
      <c r="E46" s="296">
        <v>102</v>
      </c>
      <c r="F46" s="296">
        <v>87</v>
      </c>
      <c r="G46" s="296">
        <v>91</v>
      </c>
      <c r="H46" s="296">
        <v>96</v>
      </c>
      <c r="I46" s="296">
        <v>114</v>
      </c>
      <c r="J46" s="296">
        <v>118</v>
      </c>
      <c r="K46" s="296">
        <v>131</v>
      </c>
      <c r="L46" s="296">
        <v>111</v>
      </c>
      <c r="M46" s="296">
        <v>96</v>
      </c>
      <c r="N46" s="296">
        <v>116</v>
      </c>
      <c r="O46" s="296">
        <v>134</v>
      </c>
      <c r="P46" s="296">
        <v>135</v>
      </c>
      <c r="Q46" s="296">
        <v>134</v>
      </c>
      <c r="R46" s="296">
        <v>136.94</v>
      </c>
      <c r="S46" s="296">
        <v>138.43</v>
      </c>
      <c r="T46" s="296">
        <v>145</v>
      </c>
      <c r="U46" s="296">
        <v>153</v>
      </c>
      <c r="V46" s="296">
        <v>165</v>
      </c>
      <c r="W46" s="296">
        <v>164</v>
      </c>
      <c r="X46" s="296">
        <v>160</v>
      </c>
      <c r="Y46" s="296">
        <v>146</v>
      </c>
      <c r="Z46" s="296">
        <v>159</v>
      </c>
      <c r="AA46" s="296">
        <v>169</v>
      </c>
      <c r="AB46" s="296">
        <v>163</v>
      </c>
      <c r="AC46" s="296">
        <v>135</v>
      </c>
      <c r="AD46" s="296">
        <v>165</v>
      </c>
      <c r="AE46" s="296">
        <v>174</v>
      </c>
      <c r="AF46" s="296">
        <v>156</v>
      </c>
      <c r="AG46" s="296">
        <v>119.6</v>
      </c>
      <c r="AH46" s="296">
        <v>122</v>
      </c>
      <c r="AI46" s="296">
        <v>119</v>
      </c>
      <c r="AJ46" s="341">
        <f t="shared" si="8"/>
        <v>-2.4590163934426257</v>
      </c>
      <c r="AK46" s="342">
        <f t="shared" si="9"/>
        <v>-2.0240663875917386</v>
      </c>
      <c r="AR46" s="176" t="s">
        <v>713</v>
      </c>
      <c r="AS46" s="181">
        <v>57</v>
      </c>
    </row>
    <row r="47" spans="1:45" ht="18" customHeight="1" thickBot="1">
      <c r="A47" s="340" t="s">
        <v>9</v>
      </c>
      <c r="B47" s="340" t="s">
        <v>38</v>
      </c>
      <c r="C47" s="296">
        <v>1140.3</v>
      </c>
      <c r="D47" s="296">
        <v>1212.53</v>
      </c>
      <c r="E47" s="296">
        <v>1322.79</v>
      </c>
      <c r="F47" s="296">
        <v>1358</v>
      </c>
      <c r="G47" s="296">
        <v>1479</v>
      </c>
      <c r="H47" s="296">
        <v>1534</v>
      </c>
      <c r="I47" s="296">
        <v>1692</v>
      </c>
      <c r="J47" s="296">
        <v>1628</v>
      </c>
      <c r="K47" s="296">
        <v>1670</v>
      </c>
      <c r="L47" s="296">
        <v>1831</v>
      </c>
      <c r="M47" s="296">
        <v>1880.03</v>
      </c>
      <c r="N47" s="296">
        <v>1894.71</v>
      </c>
      <c r="O47" s="296">
        <v>1971.4</v>
      </c>
      <c r="P47" s="296">
        <v>2017.32</v>
      </c>
      <c r="Q47" s="296">
        <v>1993.59</v>
      </c>
      <c r="R47" s="296">
        <v>1953.9</v>
      </c>
      <c r="S47" s="296">
        <v>1832</v>
      </c>
      <c r="T47" s="296">
        <v>2070.5500000000002</v>
      </c>
      <c r="U47" s="296">
        <v>1945.24</v>
      </c>
      <c r="V47" s="296">
        <v>2002.28</v>
      </c>
      <c r="W47" s="296">
        <v>1919.78</v>
      </c>
      <c r="X47" s="296">
        <v>1820.88</v>
      </c>
      <c r="Y47" s="296">
        <v>1780.34</v>
      </c>
      <c r="Z47" s="296">
        <v>1789.17</v>
      </c>
      <c r="AA47" s="296">
        <v>1824.2</v>
      </c>
      <c r="AB47" s="296">
        <v>1918.66</v>
      </c>
      <c r="AC47" s="296">
        <v>1950.44</v>
      </c>
      <c r="AD47" s="296">
        <v>1998.24</v>
      </c>
      <c r="AE47" s="296">
        <v>2002.18</v>
      </c>
      <c r="AF47" s="296">
        <v>2068.21</v>
      </c>
      <c r="AG47" s="296">
        <v>2098.54</v>
      </c>
      <c r="AH47" s="296">
        <v>2091.17</v>
      </c>
      <c r="AI47" s="296">
        <v>2078.6999999999998</v>
      </c>
      <c r="AJ47" s="341">
        <f t="shared" si="8"/>
        <v>-0.59631689437015245</v>
      </c>
      <c r="AK47" s="342">
        <f t="shared" si="9"/>
        <v>1.5614485863645333</v>
      </c>
      <c r="AO47" s="84"/>
      <c r="AR47" s="176" t="s">
        <v>714</v>
      </c>
      <c r="AS47" s="181">
        <v>58</v>
      </c>
    </row>
    <row r="48" spans="1:45" ht="18" customHeight="1" thickBot="1">
      <c r="A48" s="340" t="s">
        <v>10</v>
      </c>
      <c r="B48" s="340" t="s">
        <v>39</v>
      </c>
      <c r="C48" s="296">
        <v>3666</v>
      </c>
      <c r="D48" s="296">
        <v>3772</v>
      </c>
      <c r="E48" s="296">
        <v>3932</v>
      </c>
      <c r="F48" s="296">
        <v>3951</v>
      </c>
      <c r="G48" s="296">
        <v>3983.15</v>
      </c>
      <c r="H48" s="296">
        <v>4061.5</v>
      </c>
      <c r="I48" s="296">
        <v>4142.2</v>
      </c>
      <c r="J48" s="296">
        <v>4059.1</v>
      </c>
      <c r="K48" s="296">
        <v>4038.05</v>
      </c>
      <c r="L48" s="296">
        <v>4071.22</v>
      </c>
      <c r="M48" s="296">
        <v>4214.13</v>
      </c>
      <c r="N48" s="296">
        <v>4218.3900000000003</v>
      </c>
      <c r="O48" s="296">
        <v>4095</v>
      </c>
      <c r="P48" s="296">
        <v>4018</v>
      </c>
      <c r="Q48" s="296">
        <v>4002</v>
      </c>
      <c r="R48" s="296">
        <v>4028.65</v>
      </c>
      <c r="S48" s="296">
        <v>4077</v>
      </c>
      <c r="T48" s="296">
        <v>4163</v>
      </c>
      <c r="U48" s="296">
        <v>4251</v>
      </c>
      <c r="V48" s="296">
        <v>4204</v>
      </c>
      <c r="W48" s="296">
        <v>4220</v>
      </c>
      <c r="X48" s="296">
        <v>4148</v>
      </c>
      <c r="Y48" s="296">
        <v>4114</v>
      </c>
      <c r="Z48" s="296">
        <v>4138.1499999999996</v>
      </c>
      <c r="AA48" s="296">
        <v>4207.41</v>
      </c>
      <c r="AB48" s="296">
        <v>4243.08</v>
      </c>
      <c r="AC48" s="296">
        <v>4243.08</v>
      </c>
      <c r="AD48" s="296">
        <v>4154.47</v>
      </c>
      <c r="AE48" s="296">
        <v>4094.9</v>
      </c>
      <c r="AF48" s="296">
        <v>4014.32</v>
      </c>
      <c r="AG48" s="296">
        <v>3973.71</v>
      </c>
      <c r="AH48" s="296">
        <v>3882.37</v>
      </c>
      <c r="AI48" s="296">
        <v>3789.63</v>
      </c>
      <c r="AJ48" s="341">
        <f t="shared" si="8"/>
        <v>-2.3887470797476773</v>
      </c>
      <c r="AK48" s="342">
        <f t="shared" si="9"/>
        <v>-0.8179107806616237</v>
      </c>
      <c r="AO48" s="84"/>
      <c r="AR48" s="176" t="s">
        <v>715</v>
      </c>
      <c r="AS48" s="181">
        <v>59</v>
      </c>
    </row>
    <row r="49" spans="1:45" ht="18" customHeight="1" thickBot="1">
      <c r="A49" s="340" t="s">
        <v>11</v>
      </c>
      <c r="B49" s="340" t="s">
        <v>40</v>
      </c>
      <c r="C49" s="296" t="s">
        <v>62</v>
      </c>
      <c r="D49" s="296" t="s">
        <v>62</v>
      </c>
      <c r="E49" s="296" t="s">
        <v>62</v>
      </c>
      <c r="F49" s="296" t="s">
        <v>62</v>
      </c>
      <c r="G49" s="296" t="s">
        <v>62</v>
      </c>
      <c r="H49" s="296" t="s">
        <v>62</v>
      </c>
      <c r="I49" s="296" t="s">
        <v>62</v>
      </c>
      <c r="J49" s="296" t="s">
        <v>62</v>
      </c>
      <c r="K49" s="296" t="s">
        <v>62</v>
      </c>
      <c r="L49" s="296" t="s">
        <v>62</v>
      </c>
      <c r="M49" s="296">
        <v>10.486301661695819</v>
      </c>
      <c r="N49" s="296">
        <v>10.26533873029399</v>
      </c>
      <c r="O49" s="296">
        <v>9.9098508734554684</v>
      </c>
      <c r="P49" s="296">
        <v>10.134201107797168</v>
      </c>
      <c r="Q49" s="296">
        <v>9.1633873029398956</v>
      </c>
      <c r="R49" s="296">
        <v>9.5715253515125482</v>
      </c>
      <c r="S49" s="296">
        <v>9.5336003408606587</v>
      </c>
      <c r="T49" s="296">
        <v>9.27</v>
      </c>
      <c r="U49" s="296">
        <v>13</v>
      </c>
      <c r="V49" s="296">
        <v>10.6</v>
      </c>
      <c r="W49" s="296">
        <v>11.5</v>
      </c>
      <c r="X49" s="296">
        <v>11.2</v>
      </c>
      <c r="Y49" s="296">
        <v>14</v>
      </c>
      <c r="Z49" s="296">
        <v>13</v>
      </c>
      <c r="AA49" s="296">
        <v>21</v>
      </c>
      <c r="AB49" s="296">
        <v>20</v>
      </c>
      <c r="AC49" s="296">
        <v>20</v>
      </c>
      <c r="AD49" s="296">
        <v>22</v>
      </c>
      <c r="AE49" s="296">
        <v>10</v>
      </c>
      <c r="AF49" s="296">
        <v>12</v>
      </c>
      <c r="AG49" s="296">
        <v>34</v>
      </c>
      <c r="AH49" s="296">
        <v>40</v>
      </c>
      <c r="AI49" s="296">
        <v>59</v>
      </c>
      <c r="AJ49" s="341">
        <f t="shared" si="8"/>
        <v>47.500000000000007</v>
      </c>
      <c r="AK49" s="342">
        <f t="shared" si="9"/>
        <v>15.470859267818081</v>
      </c>
      <c r="AR49" s="176" t="s">
        <v>716</v>
      </c>
      <c r="AS49" s="181">
        <v>60</v>
      </c>
    </row>
    <row r="50" spans="1:45" ht="18" customHeight="1" thickBot="1">
      <c r="A50" s="340" t="s">
        <v>12</v>
      </c>
      <c r="B50" s="340" t="s">
        <v>41</v>
      </c>
      <c r="C50" s="296">
        <v>692</v>
      </c>
      <c r="D50" s="296">
        <v>666</v>
      </c>
      <c r="E50" s="296">
        <v>711.4</v>
      </c>
      <c r="F50" s="296">
        <v>648</v>
      </c>
      <c r="G50" s="296">
        <v>675</v>
      </c>
      <c r="H50" s="296">
        <v>658</v>
      </c>
      <c r="I50" s="296">
        <v>675</v>
      </c>
      <c r="J50" s="296">
        <v>668</v>
      </c>
      <c r="K50" s="296">
        <v>685</v>
      </c>
      <c r="L50" s="296">
        <v>714</v>
      </c>
      <c r="M50" s="296">
        <v>446</v>
      </c>
      <c r="N50" s="296">
        <v>442.53</v>
      </c>
      <c r="O50" s="296">
        <v>444</v>
      </c>
      <c r="P50" s="296">
        <v>433</v>
      </c>
      <c r="Q50" s="296">
        <v>452</v>
      </c>
      <c r="R50" s="296">
        <v>471.7</v>
      </c>
      <c r="S50" s="296">
        <v>419.09</v>
      </c>
      <c r="T50" s="296">
        <v>441</v>
      </c>
      <c r="U50" s="296">
        <v>372.06</v>
      </c>
      <c r="V50" s="296">
        <v>373.87</v>
      </c>
      <c r="W50" s="296">
        <v>372.09</v>
      </c>
      <c r="X50" s="296">
        <v>390.02</v>
      </c>
      <c r="Y50" s="296">
        <v>381.98</v>
      </c>
      <c r="Z50" s="296">
        <v>335.07</v>
      </c>
      <c r="AA50" s="296">
        <v>328.66</v>
      </c>
      <c r="AB50" s="296">
        <v>329.25</v>
      </c>
      <c r="AC50" s="296">
        <v>304.72000000000003</v>
      </c>
      <c r="AD50" s="296">
        <v>297.88</v>
      </c>
      <c r="AE50" s="296">
        <v>323.72000000000003</v>
      </c>
      <c r="AF50" s="296">
        <v>361.56</v>
      </c>
      <c r="AG50" s="296">
        <v>371.73</v>
      </c>
      <c r="AH50" s="296">
        <v>348.51</v>
      </c>
      <c r="AI50" s="296">
        <v>383</v>
      </c>
      <c r="AJ50" s="341">
        <f t="shared" si="8"/>
        <v>9.8964161717023824</v>
      </c>
      <c r="AK50" s="342">
        <f t="shared" si="9"/>
        <v>2.6670935718153821E-2</v>
      </c>
      <c r="AR50" s="176" t="s">
        <v>717</v>
      </c>
      <c r="AS50" s="181">
        <v>61</v>
      </c>
    </row>
    <row r="51" spans="1:45" ht="18" customHeight="1" thickBot="1">
      <c r="A51" s="340" t="s">
        <v>13</v>
      </c>
      <c r="B51" s="340" t="s">
        <v>42</v>
      </c>
      <c r="C51" s="296">
        <v>0.7</v>
      </c>
      <c r="D51" s="296">
        <v>0.3</v>
      </c>
      <c r="E51" s="296">
        <v>0.2</v>
      </c>
      <c r="F51" s="296">
        <v>0.2</v>
      </c>
      <c r="G51" s="296">
        <v>0.2</v>
      </c>
      <c r="H51" s="296">
        <v>0.2</v>
      </c>
      <c r="I51" s="296">
        <v>0.1</v>
      </c>
      <c r="J51" s="296">
        <v>0.1</v>
      </c>
      <c r="K51" s="296">
        <v>0.1</v>
      </c>
      <c r="L51" s="296">
        <v>0.1</v>
      </c>
      <c r="M51" s="296">
        <v>0.1</v>
      </c>
      <c r="N51" s="296">
        <v>0.1</v>
      </c>
      <c r="O51" s="296">
        <v>0</v>
      </c>
      <c r="P51" s="296">
        <v>0.14000000000000001</v>
      </c>
      <c r="Q51" s="296">
        <v>0.05</v>
      </c>
      <c r="R51" s="296">
        <v>0.05</v>
      </c>
      <c r="S51" s="296">
        <v>0.05</v>
      </c>
      <c r="T51" s="296">
        <v>0.05</v>
      </c>
      <c r="U51" s="296">
        <v>0.05</v>
      </c>
      <c r="V51" s="296">
        <v>0.05</v>
      </c>
      <c r="W51" s="296">
        <v>0.05</v>
      </c>
      <c r="X51" s="296">
        <v>0.05</v>
      </c>
      <c r="Y51" s="296">
        <v>0.05</v>
      </c>
      <c r="Z51" s="296">
        <v>0.06</v>
      </c>
      <c r="AA51" s="296">
        <v>0.05</v>
      </c>
      <c r="AB51" s="296">
        <v>0.05</v>
      </c>
      <c r="AC51" s="296">
        <v>0.14000000000000001</v>
      </c>
      <c r="AD51" s="296">
        <v>0.13</v>
      </c>
      <c r="AE51" s="296">
        <v>0.05</v>
      </c>
      <c r="AF51" s="296">
        <v>0.1</v>
      </c>
      <c r="AG51" s="296">
        <v>0.13</v>
      </c>
      <c r="AH51" s="296">
        <v>0.73</v>
      </c>
      <c r="AI51" s="296">
        <v>0.73</v>
      </c>
      <c r="AJ51" s="341">
        <f t="shared" si="8"/>
        <v>0</v>
      </c>
      <c r="AK51" s="342">
        <f t="shared" si="9"/>
        <v>30.748069610069571</v>
      </c>
      <c r="AR51" s="176" t="s">
        <v>718</v>
      </c>
      <c r="AS51" s="181">
        <v>62</v>
      </c>
    </row>
    <row r="52" spans="1:45" ht="18" customHeight="1" thickBot="1">
      <c r="A52" s="340" t="s">
        <v>14</v>
      </c>
      <c r="B52" s="340" t="s">
        <v>43</v>
      </c>
      <c r="C52" s="296">
        <v>2.5</v>
      </c>
      <c r="D52" s="296">
        <v>2.5</v>
      </c>
      <c r="E52" s="296">
        <v>2.5</v>
      </c>
      <c r="F52" s="296">
        <v>2.5</v>
      </c>
      <c r="G52" s="296">
        <v>2.5</v>
      </c>
      <c r="H52" s="296">
        <v>2.5</v>
      </c>
      <c r="I52" s="296">
        <v>2.8</v>
      </c>
      <c r="J52" s="296">
        <v>3.3</v>
      </c>
      <c r="K52" s="296">
        <v>2.8</v>
      </c>
      <c r="L52" s="296">
        <v>2.1</v>
      </c>
      <c r="M52" s="296">
        <v>2.1</v>
      </c>
      <c r="N52" s="296">
        <v>2.5</v>
      </c>
      <c r="O52" s="296">
        <v>2.7</v>
      </c>
      <c r="P52" s="296">
        <v>3.8</v>
      </c>
      <c r="Q52" s="296">
        <v>4.5999999999999996</v>
      </c>
      <c r="R52" s="296">
        <v>8</v>
      </c>
      <c r="S52" s="296">
        <v>9.51</v>
      </c>
      <c r="T52" s="296">
        <v>15.21</v>
      </c>
      <c r="U52" s="296">
        <v>12.71</v>
      </c>
      <c r="V52" s="296">
        <v>15.54</v>
      </c>
      <c r="W52" s="296">
        <v>18.690000000000001</v>
      </c>
      <c r="X52" s="296">
        <v>21.96</v>
      </c>
      <c r="Y52" s="296">
        <v>25.58</v>
      </c>
      <c r="Z52" s="296">
        <v>29.19</v>
      </c>
      <c r="AA52" s="296">
        <v>34.229999999999997</v>
      </c>
      <c r="AB52" s="296">
        <v>38.869999999999997</v>
      </c>
      <c r="AC52" s="296">
        <v>44.7</v>
      </c>
      <c r="AD52" s="296">
        <v>48.63</v>
      </c>
      <c r="AE52" s="296">
        <v>51.63</v>
      </c>
      <c r="AF52" s="296">
        <v>56.36</v>
      </c>
      <c r="AG52" s="296">
        <v>60</v>
      </c>
      <c r="AH52" s="296">
        <v>61.43</v>
      </c>
      <c r="AI52" s="296">
        <v>62.92</v>
      </c>
      <c r="AJ52" s="341">
        <f t="shared" si="8"/>
        <v>2.4255249877909835</v>
      </c>
      <c r="AK52" s="342">
        <f t="shared" si="9"/>
        <v>9.4180113704469335</v>
      </c>
      <c r="AR52" s="176" t="s">
        <v>719</v>
      </c>
      <c r="AS52" s="181">
        <v>63</v>
      </c>
    </row>
    <row r="53" spans="1:45" ht="18" customHeight="1" thickBot="1">
      <c r="A53" s="340" t="s">
        <v>15</v>
      </c>
      <c r="B53" s="340" t="s">
        <v>44</v>
      </c>
      <c r="C53" s="296">
        <v>44.6</v>
      </c>
      <c r="D53" s="296">
        <v>42.1</v>
      </c>
      <c r="E53" s="296">
        <v>28.200000000000003</v>
      </c>
      <c r="F53" s="296">
        <v>14.3</v>
      </c>
      <c r="G53" s="296">
        <v>12.5</v>
      </c>
      <c r="H53" s="296">
        <v>10.3</v>
      </c>
      <c r="I53" s="296">
        <v>10.9</v>
      </c>
      <c r="J53" s="296">
        <v>7.6</v>
      </c>
      <c r="K53" s="296">
        <v>6.9</v>
      </c>
      <c r="L53" s="296">
        <v>5.7</v>
      </c>
      <c r="M53" s="296">
        <v>3.1</v>
      </c>
      <c r="N53" s="296">
        <v>4.2</v>
      </c>
      <c r="O53" s="296">
        <v>4.3</v>
      </c>
      <c r="P53" s="296">
        <v>5.2</v>
      </c>
      <c r="Q53" s="296">
        <v>5.6</v>
      </c>
      <c r="R53" s="296">
        <v>7</v>
      </c>
      <c r="S53" s="296">
        <v>11.9</v>
      </c>
      <c r="T53" s="296">
        <v>10.3</v>
      </c>
      <c r="U53" s="296">
        <v>13.9</v>
      </c>
      <c r="V53" s="296">
        <v>15.5</v>
      </c>
      <c r="W53" s="296">
        <v>17.5</v>
      </c>
      <c r="X53" s="296">
        <v>18.3</v>
      </c>
      <c r="Y53" s="296">
        <v>21.1</v>
      </c>
      <c r="Z53" s="296">
        <v>29.3</v>
      </c>
      <c r="AA53" s="296">
        <v>36.5</v>
      </c>
      <c r="AB53" s="296">
        <v>42.6</v>
      </c>
      <c r="AC53" s="296">
        <v>47.3</v>
      </c>
      <c r="AD53" s="296">
        <v>50</v>
      </c>
      <c r="AE53" s="296">
        <v>56</v>
      </c>
      <c r="AF53" s="296">
        <v>58.1</v>
      </c>
      <c r="AG53" s="296">
        <v>61.8</v>
      </c>
      <c r="AH53" s="296">
        <v>64.900000000000006</v>
      </c>
      <c r="AI53" s="296">
        <v>67.12</v>
      </c>
      <c r="AJ53" s="341">
        <f t="shared" si="8"/>
        <v>3.4206471494607094</v>
      </c>
      <c r="AK53" s="342">
        <f t="shared" si="9"/>
        <v>12.268249015380238</v>
      </c>
      <c r="AR53" s="176" t="s">
        <v>720</v>
      </c>
      <c r="AS53" s="181">
        <v>64</v>
      </c>
    </row>
    <row r="54" spans="1:45" ht="18" customHeight="1" thickBot="1">
      <c r="A54" s="340" t="s">
        <v>16</v>
      </c>
      <c r="B54" s="340" t="s">
        <v>45</v>
      </c>
      <c r="C54" s="296">
        <v>24.41</v>
      </c>
      <c r="D54" s="296">
        <v>25.58</v>
      </c>
      <c r="E54" s="296">
        <v>26.15</v>
      </c>
      <c r="F54" s="296">
        <v>27.71</v>
      </c>
      <c r="G54" s="296">
        <v>29.36</v>
      </c>
      <c r="H54" s="296">
        <v>29.71</v>
      </c>
      <c r="I54" s="296">
        <v>29.87</v>
      </c>
      <c r="J54" s="296">
        <v>29.88</v>
      </c>
      <c r="K54" s="296">
        <v>29.67</v>
      </c>
      <c r="L54" s="296">
        <v>31.15</v>
      </c>
      <c r="M54" s="296">
        <v>32.590000000000003</v>
      </c>
      <c r="N54" s="296">
        <v>31.9</v>
      </c>
      <c r="O54" s="296">
        <v>31.01</v>
      </c>
      <c r="P54" s="296">
        <v>30.16</v>
      </c>
      <c r="Q54" s="296">
        <v>30.03</v>
      </c>
      <c r="R54" s="296">
        <v>30.03</v>
      </c>
      <c r="S54" s="296">
        <v>28.37</v>
      </c>
      <c r="T54" s="296">
        <v>33.07</v>
      </c>
      <c r="U54" s="296">
        <v>31.81</v>
      </c>
      <c r="V54" s="296">
        <v>31.73</v>
      </c>
      <c r="W54" s="296">
        <v>31.8</v>
      </c>
      <c r="X54" s="296">
        <v>30.23</v>
      </c>
      <c r="Y54" s="296">
        <v>29.26</v>
      </c>
      <c r="Z54" s="296">
        <v>29.88</v>
      </c>
      <c r="AA54" s="296">
        <v>28.55</v>
      </c>
      <c r="AB54" s="296">
        <v>28.17</v>
      </c>
      <c r="AC54" s="296">
        <v>27.8</v>
      </c>
      <c r="AD54" s="296">
        <v>26.3</v>
      </c>
      <c r="AE54" s="296">
        <v>25.39</v>
      </c>
      <c r="AF54" s="296">
        <v>24.87</v>
      </c>
      <c r="AG54" s="296">
        <v>23.85</v>
      </c>
      <c r="AH54" s="296">
        <v>23.04</v>
      </c>
      <c r="AI54" s="296">
        <v>21.92</v>
      </c>
      <c r="AJ54" s="341">
        <f t="shared" si="8"/>
        <v>-4.8611111111111054</v>
      </c>
      <c r="AK54" s="342">
        <f t="shared" si="9"/>
        <v>-2.8469089474022047</v>
      </c>
      <c r="AR54" s="176" t="s">
        <v>721</v>
      </c>
      <c r="AS54" s="181">
        <v>65</v>
      </c>
    </row>
    <row r="55" spans="1:45" ht="18" customHeight="1" thickBot="1">
      <c r="A55" s="340" t="s">
        <v>17</v>
      </c>
      <c r="B55" s="340" t="s">
        <v>46</v>
      </c>
      <c r="C55" s="296">
        <v>139</v>
      </c>
      <c r="D55" s="296">
        <v>66</v>
      </c>
      <c r="E55" s="296">
        <v>48</v>
      </c>
      <c r="F55" s="296">
        <v>30</v>
      </c>
      <c r="G55" s="296">
        <v>25</v>
      </c>
      <c r="H55" s="296">
        <v>31</v>
      </c>
      <c r="I55" s="296">
        <v>28</v>
      </c>
      <c r="J55" s="296">
        <v>24</v>
      </c>
      <c r="K55" s="296">
        <v>23</v>
      </c>
      <c r="L55" s="296">
        <v>23</v>
      </c>
      <c r="M55" s="296">
        <v>25</v>
      </c>
      <c r="N55" s="296">
        <v>23</v>
      </c>
      <c r="O55" s="296">
        <v>24</v>
      </c>
      <c r="P55" s="296">
        <v>41</v>
      </c>
      <c r="Q55" s="296">
        <v>42</v>
      </c>
      <c r="R55" s="296">
        <v>49</v>
      </c>
      <c r="S55" s="296">
        <v>53</v>
      </c>
      <c r="T55" s="296">
        <v>56</v>
      </c>
      <c r="U55" s="296">
        <v>61</v>
      </c>
      <c r="V55" s="296">
        <v>64</v>
      </c>
      <c r="W55" s="296">
        <v>70</v>
      </c>
      <c r="X55" s="296">
        <v>77</v>
      </c>
      <c r="Y55" s="296">
        <v>83</v>
      </c>
      <c r="Z55" s="296">
        <v>96</v>
      </c>
      <c r="AA55" s="296">
        <v>104</v>
      </c>
      <c r="AB55" s="296">
        <v>117</v>
      </c>
      <c r="AC55" s="296">
        <v>138</v>
      </c>
      <c r="AD55" s="296">
        <v>151</v>
      </c>
      <c r="AE55" s="296">
        <v>164</v>
      </c>
      <c r="AF55" s="296">
        <v>169</v>
      </c>
      <c r="AG55" s="296">
        <v>167.1</v>
      </c>
      <c r="AH55" s="296">
        <v>142.19999999999999</v>
      </c>
      <c r="AI55" s="296">
        <v>143.4</v>
      </c>
      <c r="AJ55" s="341">
        <f t="shared" si="8"/>
        <v>0.84388185654009629</v>
      </c>
      <c r="AK55" s="342">
        <f t="shared" si="9"/>
        <v>5.6202292744621296</v>
      </c>
      <c r="AR55" s="176" t="s">
        <v>722</v>
      </c>
      <c r="AS55" s="181">
        <v>66</v>
      </c>
    </row>
    <row r="56" spans="1:45" ht="18" customHeight="1" thickBot="1">
      <c r="A56" s="340" t="s">
        <v>18</v>
      </c>
      <c r="B56" s="340" t="s">
        <v>47</v>
      </c>
      <c r="C56" s="296">
        <v>0.1</v>
      </c>
      <c r="D56" s="296">
        <v>0.1</v>
      </c>
      <c r="E56" s="296">
        <v>0.1</v>
      </c>
      <c r="F56" s="296">
        <v>0.1</v>
      </c>
      <c r="G56" s="296">
        <v>0.1</v>
      </c>
      <c r="H56" s="296">
        <v>0.1</v>
      </c>
      <c r="I56" s="296">
        <v>0.1</v>
      </c>
      <c r="J56" s="296">
        <v>0.1</v>
      </c>
      <c r="K56" s="296">
        <v>0.1</v>
      </c>
      <c r="L56" s="296">
        <v>0.1</v>
      </c>
      <c r="M56" s="296">
        <v>0.1</v>
      </c>
      <c r="N56" s="296">
        <v>0.17</v>
      </c>
      <c r="O56" s="296">
        <v>0.18</v>
      </c>
      <c r="P56" s="296">
        <v>0.18</v>
      </c>
      <c r="Q56" s="296">
        <v>0.18</v>
      </c>
      <c r="R56" s="296">
        <v>0.18</v>
      </c>
      <c r="S56" s="296">
        <v>0.19</v>
      </c>
      <c r="T56" s="296">
        <v>0.23</v>
      </c>
      <c r="U56" s="296">
        <v>0.2</v>
      </c>
      <c r="V56" s="296">
        <v>0.19</v>
      </c>
      <c r="W56" s="296">
        <v>0.13</v>
      </c>
      <c r="X56" s="296">
        <v>0.11</v>
      </c>
      <c r="Y56" s="296">
        <v>0.1</v>
      </c>
      <c r="Z56" s="296">
        <v>0.94</v>
      </c>
      <c r="AA56" s="296">
        <v>0.1</v>
      </c>
      <c r="AB56" s="296">
        <v>0.13</v>
      </c>
      <c r="AC56" s="296">
        <v>0.12</v>
      </c>
      <c r="AD56" s="296">
        <v>0.14000000000000001</v>
      </c>
      <c r="AE56" s="296">
        <v>0.14000000000000001</v>
      </c>
      <c r="AF56" s="296">
        <v>0.15</v>
      </c>
      <c r="AG56" s="296">
        <v>0.3</v>
      </c>
      <c r="AH56" s="296">
        <v>0.22</v>
      </c>
      <c r="AI56" s="296">
        <v>0.19</v>
      </c>
      <c r="AJ56" s="341">
        <f t="shared" si="8"/>
        <v>-13.636363636363635</v>
      </c>
      <c r="AK56" s="342">
        <f t="shared" si="9"/>
        <v>6.629005847852576</v>
      </c>
      <c r="AR56" s="176" t="s">
        <v>723</v>
      </c>
      <c r="AS56" s="181">
        <v>67</v>
      </c>
    </row>
    <row r="57" spans="1:45" ht="18" customHeight="1" thickBot="1">
      <c r="A57" s="340" t="s">
        <v>19</v>
      </c>
      <c r="B57" s="340" t="s">
        <v>48</v>
      </c>
      <c r="C57" s="296">
        <v>55</v>
      </c>
      <c r="D57" s="296">
        <v>60</v>
      </c>
      <c r="E57" s="296">
        <v>94</v>
      </c>
      <c r="F57" s="296">
        <v>95</v>
      </c>
      <c r="G57" s="296">
        <v>72</v>
      </c>
      <c r="H57" s="296">
        <v>76</v>
      </c>
      <c r="I57" s="296">
        <v>85</v>
      </c>
      <c r="J57" s="296">
        <v>80</v>
      </c>
      <c r="K57" s="296">
        <v>95</v>
      </c>
      <c r="L57" s="296">
        <v>87</v>
      </c>
      <c r="M57" s="296">
        <v>80</v>
      </c>
      <c r="N57" s="296">
        <v>85</v>
      </c>
      <c r="O57" s="296">
        <v>82</v>
      </c>
      <c r="P57" s="296">
        <v>84.96</v>
      </c>
      <c r="Q57" s="296">
        <v>88</v>
      </c>
      <c r="R57" s="296">
        <v>71</v>
      </c>
      <c r="S57" s="296">
        <v>72</v>
      </c>
      <c r="T57" s="296">
        <v>89</v>
      </c>
      <c r="U57" s="296">
        <v>88</v>
      </c>
      <c r="V57" s="296">
        <v>85</v>
      </c>
      <c r="W57" s="296">
        <v>118</v>
      </c>
      <c r="X57" s="296">
        <v>107</v>
      </c>
      <c r="Y57" s="296">
        <v>102</v>
      </c>
      <c r="Z57" s="296">
        <v>86</v>
      </c>
      <c r="AA57" s="296">
        <v>84</v>
      </c>
      <c r="AB57" s="296">
        <v>85</v>
      </c>
      <c r="AC57" s="296">
        <v>70</v>
      </c>
      <c r="AD57" s="296">
        <v>58</v>
      </c>
      <c r="AE57" s="296">
        <v>42</v>
      </c>
      <c r="AF57" s="296">
        <v>43</v>
      </c>
      <c r="AG57" s="296">
        <v>43</v>
      </c>
      <c r="AH57" s="296">
        <v>45</v>
      </c>
      <c r="AI57" s="296">
        <v>44</v>
      </c>
      <c r="AJ57" s="341">
        <f t="shared" si="8"/>
        <v>-2.2222222222222254</v>
      </c>
      <c r="AK57" s="342">
        <f t="shared" si="9"/>
        <v>-8.0640749044015418</v>
      </c>
      <c r="AR57" s="176" t="s">
        <v>724</v>
      </c>
      <c r="AS57" s="181">
        <v>68</v>
      </c>
    </row>
    <row r="58" spans="1:45" ht="18" customHeight="1" thickBot="1">
      <c r="A58" s="340" t="s">
        <v>20</v>
      </c>
      <c r="B58" s="340" t="s">
        <v>49</v>
      </c>
      <c r="C58" s="296">
        <v>54</v>
      </c>
      <c r="D58" s="296">
        <v>57.16</v>
      </c>
      <c r="E58" s="296">
        <v>60.48</v>
      </c>
      <c r="F58" s="296">
        <v>69.319999999999993</v>
      </c>
      <c r="G58" s="296">
        <v>90</v>
      </c>
      <c r="H58" s="296">
        <v>210.48</v>
      </c>
      <c r="I58" s="296">
        <v>212.7</v>
      </c>
      <c r="J58" s="296">
        <v>170.54</v>
      </c>
      <c r="K58" s="296">
        <v>154.28</v>
      </c>
      <c r="L58" s="296">
        <v>176.68</v>
      </c>
      <c r="M58" s="296">
        <v>252.79</v>
      </c>
      <c r="N58" s="296">
        <v>257.73</v>
      </c>
      <c r="O58" s="296">
        <v>244.95</v>
      </c>
      <c r="P58" s="296">
        <v>243.1</v>
      </c>
      <c r="Q58" s="296">
        <v>261.52999999999997</v>
      </c>
      <c r="R58" s="296">
        <v>270.47000000000003</v>
      </c>
      <c r="S58" s="296">
        <v>271.31</v>
      </c>
      <c r="T58" s="296">
        <v>271.33</v>
      </c>
      <c r="U58" s="296">
        <v>266.45</v>
      </c>
      <c r="V58" s="296">
        <v>264.55</v>
      </c>
      <c r="W58" s="296">
        <v>260.88</v>
      </c>
      <c r="X58" s="296">
        <v>256.83</v>
      </c>
      <c r="Y58" s="296">
        <v>248.44</v>
      </c>
      <c r="Z58" s="296">
        <v>236.66</v>
      </c>
      <c r="AA58" s="296">
        <v>229.99</v>
      </c>
      <c r="AB58" s="296">
        <v>224.35</v>
      </c>
      <c r="AC58" s="296">
        <v>216.68</v>
      </c>
      <c r="AD58" s="296">
        <v>207.01</v>
      </c>
      <c r="AE58" s="296">
        <v>200.48</v>
      </c>
      <c r="AF58" s="296">
        <v>195.48</v>
      </c>
      <c r="AG58" s="296">
        <v>190.69</v>
      </c>
      <c r="AH58" s="296">
        <v>185.69</v>
      </c>
      <c r="AI58" s="296">
        <v>157.81</v>
      </c>
      <c r="AJ58" s="341">
        <f t="shared" si="8"/>
        <v>-15.014271096989606</v>
      </c>
      <c r="AK58" s="342">
        <f t="shared" si="9"/>
        <v>-4.4366644641959718</v>
      </c>
      <c r="AR58" s="176" t="s">
        <v>725</v>
      </c>
      <c r="AS58" s="181">
        <v>69</v>
      </c>
    </row>
    <row r="59" spans="1:45" ht="18" customHeight="1" thickBot="1">
      <c r="A59" s="340" t="s">
        <v>21</v>
      </c>
      <c r="B59" s="340" t="s">
        <v>50</v>
      </c>
      <c r="C59" s="296">
        <v>141.22199999999998</v>
      </c>
      <c r="D59" s="296">
        <v>130.881</v>
      </c>
      <c r="E59" s="296">
        <v>123.294</v>
      </c>
      <c r="F59" s="296">
        <v>115.98599999999999</v>
      </c>
      <c r="G59" s="296">
        <v>111.45</v>
      </c>
      <c r="H59" s="296">
        <v>106.66499999999999</v>
      </c>
      <c r="I59" s="296">
        <v>103.26299999999999</v>
      </c>
      <c r="J59" s="296">
        <v>104.874</v>
      </c>
      <c r="K59" s="296">
        <v>110.1</v>
      </c>
      <c r="L59" s="296">
        <v>80.599999999999994</v>
      </c>
      <c r="M59" s="296">
        <v>64.7</v>
      </c>
      <c r="N59" s="296">
        <v>60.96</v>
      </c>
      <c r="O59" s="296">
        <v>32.57</v>
      </c>
      <c r="P59" s="296">
        <v>45.72</v>
      </c>
      <c r="Q59" s="296">
        <v>47.42</v>
      </c>
      <c r="R59" s="296">
        <v>46.31</v>
      </c>
      <c r="S59" s="296">
        <v>46.83</v>
      </c>
      <c r="T59" s="296">
        <v>61.28</v>
      </c>
      <c r="U59" s="296">
        <v>75.069999999999993</v>
      </c>
      <c r="V59" s="296">
        <v>93.43</v>
      </c>
      <c r="W59" s="296">
        <v>106.83</v>
      </c>
      <c r="X59" s="296">
        <v>121.89</v>
      </c>
      <c r="Y59" s="296">
        <v>122.57</v>
      </c>
      <c r="Z59" s="296">
        <v>142.86000000000001</v>
      </c>
      <c r="AA59" s="296">
        <v>155.16999999999999</v>
      </c>
      <c r="AB59" s="296">
        <v>168.7</v>
      </c>
      <c r="AC59" s="296">
        <v>173.6</v>
      </c>
      <c r="AD59" s="296">
        <v>187.8</v>
      </c>
      <c r="AE59" s="296">
        <v>203.3</v>
      </c>
      <c r="AF59" s="296">
        <v>239.4</v>
      </c>
      <c r="AG59" s="296">
        <v>265.60000000000002</v>
      </c>
      <c r="AH59" s="296">
        <v>253.8</v>
      </c>
      <c r="AI59" s="296">
        <v>134.58000000000001</v>
      </c>
      <c r="AJ59" s="341">
        <f t="shared" si="8"/>
        <v>-46.973995271867608</v>
      </c>
      <c r="AK59" s="342">
        <f t="shared" si="9"/>
        <v>0.93914779914361368</v>
      </c>
      <c r="AR59" s="176" t="s">
        <v>726</v>
      </c>
      <c r="AS59" s="181">
        <v>70</v>
      </c>
    </row>
    <row r="60" spans="1:45" ht="18" customHeight="1" thickBot="1">
      <c r="A60" s="340" t="s">
        <v>22</v>
      </c>
      <c r="B60" s="340" t="s">
        <v>51</v>
      </c>
      <c r="C60" s="296">
        <v>248</v>
      </c>
      <c r="D60" s="296">
        <v>235</v>
      </c>
      <c r="E60" s="296">
        <v>232</v>
      </c>
      <c r="F60" s="296">
        <v>256</v>
      </c>
      <c r="G60" s="296">
        <v>269</v>
      </c>
      <c r="H60" s="296">
        <v>295</v>
      </c>
      <c r="I60" s="296">
        <v>324</v>
      </c>
      <c r="J60" s="296">
        <v>330</v>
      </c>
      <c r="K60" s="296">
        <v>341</v>
      </c>
      <c r="L60" s="296">
        <v>342.14</v>
      </c>
      <c r="M60" s="296">
        <v>353.72</v>
      </c>
      <c r="N60" s="296">
        <v>363.13</v>
      </c>
      <c r="O60" s="296">
        <v>370.39</v>
      </c>
      <c r="P60" s="296">
        <v>382.68</v>
      </c>
      <c r="Q60" s="296">
        <v>394.91</v>
      </c>
      <c r="R60" s="296">
        <v>413.52</v>
      </c>
      <c r="S60" s="296">
        <v>422.44</v>
      </c>
      <c r="T60" s="296">
        <v>435.94</v>
      </c>
      <c r="U60" s="296">
        <v>436.93</v>
      </c>
      <c r="V60" s="296">
        <v>435.88</v>
      </c>
      <c r="W60" s="296">
        <v>442.4</v>
      </c>
      <c r="X60" s="296">
        <v>441.47</v>
      </c>
      <c r="Y60" s="296">
        <v>441.69</v>
      </c>
      <c r="Z60" s="296">
        <v>446.48</v>
      </c>
      <c r="AA60" s="296">
        <v>462.77</v>
      </c>
      <c r="AB60" s="296">
        <v>475.8</v>
      </c>
      <c r="AC60" s="296">
        <v>484.88</v>
      </c>
      <c r="AD60" s="296">
        <v>489.54</v>
      </c>
      <c r="AE60" s="296">
        <v>487.28</v>
      </c>
      <c r="AF60" s="296">
        <v>497</v>
      </c>
      <c r="AG60" s="296">
        <v>506.55</v>
      </c>
      <c r="AH60" s="296">
        <v>508.69</v>
      </c>
      <c r="AI60" s="296">
        <v>501.6</v>
      </c>
      <c r="AJ60" s="341">
        <f t="shared" si="8"/>
        <v>-1.393776170162575</v>
      </c>
      <c r="AK60" s="342">
        <f t="shared" si="9"/>
        <v>1.2800707612771189</v>
      </c>
      <c r="AR60" s="176" t="s">
        <v>727</v>
      </c>
      <c r="AS60" s="181">
        <v>71</v>
      </c>
    </row>
    <row r="61" spans="1:45" ht="18" customHeight="1" thickBot="1">
      <c r="A61" s="340" t="s">
        <v>23</v>
      </c>
      <c r="B61" s="340" t="s">
        <v>52</v>
      </c>
      <c r="C61" s="296">
        <v>36.54</v>
      </c>
      <c r="D61" s="296">
        <v>39.94</v>
      </c>
      <c r="E61" s="296">
        <v>36.119999999999997</v>
      </c>
      <c r="F61" s="296">
        <v>35.840000000000003</v>
      </c>
      <c r="G61" s="296">
        <v>35.68</v>
      </c>
      <c r="H61" s="296">
        <v>35.968000000000004</v>
      </c>
      <c r="I61" s="296">
        <v>35.28</v>
      </c>
      <c r="J61" s="296">
        <v>33.956000000000003</v>
      </c>
      <c r="K61" s="296">
        <v>33.118000000000002</v>
      </c>
      <c r="L61" s="296">
        <v>32.655999999999999</v>
      </c>
      <c r="M61" s="296">
        <v>32.985999999999997</v>
      </c>
      <c r="N61" s="296">
        <v>32.39</v>
      </c>
      <c r="O61" s="296">
        <v>32.548000000000002</v>
      </c>
      <c r="P61" s="296">
        <v>32.211999999999996</v>
      </c>
      <c r="Q61" s="296">
        <v>27.4</v>
      </c>
      <c r="R61" s="296">
        <v>27.6</v>
      </c>
      <c r="S61" s="296">
        <v>25.78</v>
      </c>
      <c r="T61" s="296">
        <v>30.6</v>
      </c>
      <c r="U61" s="296">
        <v>28.1</v>
      </c>
      <c r="V61" s="296">
        <v>22.5</v>
      </c>
      <c r="W61" s="296">
        <v>20.2</v>
      </c>
      <c r="X61" s="296">
        <v>19.100000000000001</v>
      </c>
      <c r="Y61" s="296">
        <v>17</v>
      </c>
      <c r="Z61" s="296">
        <v>17.8</v>
      </c>
      <c r="AA61" s="296">
        <v>18.3</v>
      </c>
      <c r="AB61" s="296">
        <v>16.7</v>
      </c>
      <c r="AC61" s="296">
        <v>11.7</v>
      </c>
      <c r="AD61" s="296">
        <v>11.7</v>
      </c>
      <c r="AE61" s="296">
        <v>15.1</v>
      </c>
      <c r="AF61" s="296">
        <v>26.9</v>
      </c>
      <c r="AG61" s="296">
        <v>23.1</v>
      </c>
      <c r="AH61" s="296">
        <v>33.700000000000003</v>
      </c>
      <c r="AI61" s="296">
        <v>33.9</v>
      </c>
      <c r="AJ61" s="341">
        <f t="shared" si="8"/>
        <v>0.59347181008901906</v>
      </c>
      <c r="AK61" s="342">
        <f t="shared" si="9"/>
        <v>7.1457817055636585</v>
      </c>
      <c r="AR61" s="176" t="s">
        <v>728</v>
      </c>
      <c r="AS61" s="181">
        <v>72</v>
      </c>
    </row>
    <row r="62" spans="1:45" ht="18" customHeight="1" thickBot="1">
      <c r="A62" s="340" t="s">
        <v>24</v>
      </c>
      <c r="B62" s="340" t="s">
        <v>53</v>
      </c>
      <c r="C62" s="296">
        <v>42.75</v>
      </c>
      <c r="D62" s="296">
        <v>40.025399999999998</v>
      </c>
      <c r="E62" s="296">
        <v>41.604300000000002</v>
      </c>
      <c r="F62" s="296">
        <v>40.219200000000001</v>
      </c>
      <c r="G62" s="296">
        <v>39.409799999999997</v>
      </c>
      <c r="H62" s="296">
        <v>40.340800000000002</v>
      </c>
      <c r="I62" s="296">
        <v>35.476799999999997</v>
      </c>
      <c r="J62" s="296">
        <v>35</v>
      </c>
      <c r="K62" s="296">
        <v>34.700000000000003</v>
      </c>
      <c r="L62" s="296">
        <v>36.51</v>
      </c>
      <c r="M62" s="296">
        <v>53.9</v>
      </c>
      <c r="N62" s="296">
        <v>52.78</v>
      </c>
      <c r="O62" s="296">
        <v>55.01</v>
      </c>
      <c r="P62" s="296">
        <v>55.17</v>
      </c>
      <c r="Q62" s="296">
        <v>48.07</v>
      </c>
      <c r="R62" s="296">
        <v>56.96</v>
      </c>
      <c r="S62" s="296">
        <v>60.51</v>
      </c>
      <c r="T62" s="296">
        <v>60.44</v>
      </c>
      <c r="U62" s="296">
        <v>62.53</v>
      </c>
      <c r="V62" s="296">
        <v>60.97</v>
      </c>
      <c r="W62" s="296">
        <v>63.89</v>
      </c>
      <c r="X62" s="296">
        <v>61.67</v>
      </c>
      <c r="Y62" s="296">
        <v>56.5</v>
      </c>
      <c r="Z62" s="296">
        <v>56.21</v>
      </c>
      <c r="AA62" s="296">
        <v>60.48</v>
      </c>
      <c r="AB62" s="296">
        <v>57.04</v>
      </c>
      <c r="AC62" s="296">
        <v>63.5</v>
      </c>
      <c r="AD62" s="296">
        <v>59.9</v>
      </c>
      <c r="AE62" s="296">
        <v>63.54</v>
      </c>
      <c r="AF62" s="296">
        <v>65.099999999999994</v>
      </c>
      <c r="AG62" s="296">
        <v>67.739999999999995</v>
      </c>
      <c r="AH62" s="296">
        <v>64.53</v>
      </c>
      <c r="AI62" s="296">
        <v>64.25</v>
      </c>
      <c r="AJ62" s="341">
        <f t="shared" si="8"/>
        <v>-0.43390671005734127</v>
      </c>
      <c r="AK62" s="342">
        <f t="shared" si="9"/>
        <v>1.2937077732873892</v>
      </c>
      <c r="AR62" s="176" t="s">
        <v>729</v>
      </c>
      <c r="AS62" s="181">
        <v>73</v>
      </c>
    </row>
    <row r="63" spans="1:45" ht="18" customHeight="1" thickBot="1">
      <c r="A63" s="340" t="s">
        <v>25</v>
      </c>
      <c r="B63" s="340" t="s">
        <v>54</v>
      </c>
      <c r="C63" s="296">
        <v>32.94</v>
      </c>
      <c r="D63" s="296">
        <v>30.06</v>
      </c>
      <c r="E63" s="296">
        <v>26.04</v>
      </c>
      <c r="F63" s="296">
        <v>23.16</v>
      </c>
      <c r="G63" s="296">
        <v>21.54</v>
      </c>
      <c r="H63" s="296">
        <v>21.3</v>
      </c>
      <c r="I63" s="296">
        <v>20.099999999999998</v>
      </c>
      <c r="J63" s="296">
        <v>10</v>
      </c>
      <c r="K63" s="296">
        <v>19</v>
      </c>
      <c r="L63" s="296">
        <v>23.09</v>
      </c>
      <c r="M63" s="296">
        <v>28.69</v>
      </c>
      <c r="N63" s="296">
        <v>28.89</v>
      </c>
      <c r="O63" s="296">
        <v>29.69</v>
      </c>
      <c r="P63" s="296">
        <v>31.34</v>
      </c>
      <c r="Q63" s="296">
        <v>30.15</v>
      </c>
      <c r="R63" s="296">
        <v>31.03</v>
      </c>
      <c r="S63" s="296">
        <v>33.700000000000003</v>
      </c>
      <c r="T63" s="296">
        <v>35.450000000000003</v>
      </c>
      <c r="U63" s="296">
        <v>37.46</v>
      </c>
      <c r="V63" s="296">
        <v>41.63</v>
      </c>
      <c r="W63" s="296">
        <v>45.13</v>
      </c>
      <c r="X63" s="296">
        <v>47.2</v>
      </c>
      <c r="Y63" s="296">
        <v>52.72</v>
      </c>
      <c r="Z63" s="296">
        <v>54.1</v>
      </c>
      <c r="AA63" s="296">
        <v>58.71</v>
      </c>
      <c r="AB63" s="296">
        <v>60.29</v>
      </c>
      <c r="AC63" s="296">
        <v>61.58</v>
      </c>
      <c r="AD63" s="296">
        <v>64.81</v>
      </c>
      <c r="AE63" s="296">
        <v>66.84</v>
      </c>
      <c r="AF63" s="296">
        <v>66</v>
      </c>
      <c r="AG63" s="296">
        <v>69.47</v>
      </c>
      <c r="AH63" s="296">
        <v>71.260000000000005</v>
      </c>
      <c r="AI63" s="296">
        <v>72.099999999999994</v>
      </c>
      <c r="AJ63" s="341">
        <f t="shared" si="8"/>
        <v>1.178781925343797</v>
      </c>
      <c r="AK63" s="342">
        <f t="shared" si="9"/>
        <v>3.1801099467322347</v>
      </c>
      <c r="AR63" s="176" t="s">
        <v>730</v>
      </c>
      <c r="AS63" s="181">
        <v>74</v>
      </c>
    </row>
    <row r="64" spans="1:45" ht="18" customHeight="1" thickBot="1">
      <c r="A64" s="340" t="s">
        <v>26</v>
      </c>
      <c r="B64" s="340" t="s">
        <v>55</v>
      </c>
      <c r="C64" s="296">
        <v>20</v>
      </c>
      <c r="D64" s="296">
        <v>21.8</v>
      </c>
      <c r="E64" s="296">
        <v>29</v>
      </c>
      <c r="F64" s="296">
        <v>33.5</v>
      </c>
      <c r="G64" s="296">
        <v>33.6</v>
      </c>
      <c r="H64" s="296">
        <v>29.9</v>
      </c>
      <c r="I64" s="296">
        <v>30.3</v>
      </c>
      <c r="J64" s="296">
        <v>32.5</v>
      </c>
      <c r="K64" s="296">
        <v>30.1</v>
      </c>
      <c r="L64" s="296">
        <v>29.4</v>
      </c>
      <c r="M64" s="296">
        <v>28.1</v>
      </c>
      <c r="N64" s="296">
        <v>28.16</v>
      </c>
      <c r="O64" s="296">
        <v>28.69</v>
      </c>
      <c r="P64" s="296">
        <v>28.29</v>
      </c>
      <c r="Q64" s="296">
        <v>31.64</v>
      </c>
      <c r="R64" s="296">
        <v>35.700000000000003</v>
      </c>
      <c r="S64" s="296">
        <v>40.07</v>
      </c>
      <c r="T64" s="296">
        <v>44.57</v>
      </c>
      <c r="U64" s="296">
        <v>48.93</v>
      </c>
      <c r="V64" s="296">
        <v>52.54</v>
      </c>
      <c r="W64" s="296">
        <v>55.23</v>
      </c>
      <c r="X64" s="296">
        <v>55.81</v>
      </c>
      <c r="Y64" s="296">
        <v>56.02</v>
      </c>
      <c r="Z64" s="296">
        <v>55.7</v>
      </c>
      <c r="AA64" s="296">
        <v>56.78</v>
      </c>
      <c r="AB64" s="296">
        <v>57.14</v>
      </c>
      <c r="AC64" s="296">
        <v>57.4</v>
      </c>
      <c r="AD64" s="296">
        <v>58.01</v>
      </c>
      <c r="AE64" s="296">
        <v>58.42</v>
      </c>
      <c r="AF64" s="296">
        <v>59.42</v>
      </c>
      <c r="AG64" s="296">
        <v>60.8</v>
      </c>
      <c r="AH64" s="296">
        <v>62.01</v>
      </c>
      <c r="AI64" s="296">
        <v>63.22</v>
      </c>
      <c r="AJ64" s="341">
        <f t="shared" si="8"/>
        <v>1.9512981777132676</v>
      </c>
      <c r="AK64" s="342">
        <f t="shared" si="9"/>
        <v>1.216458768673534</v>
      </c>
      <c r="AR64" s="176" t="s">
        <v>731</v>
      </c>
      <c r="AS64" s="181">
        <v>75</v>
      </c>
    </row>
    <row r="65" spans="1:45" ht="18" customHeight="1" thickBot="1">
      <c r="A65" s="340" t="s">
        <v>27</v>
      </c>
      <c r="B65" s="340" t="s">
        <v>56</v>
      </c>
      <c r="C65" s="296">
        <v>155</v>
      </c>
      <c r="D65" s="296">
        <v>155</v>
      </c>
      <c r="E65" s="296">
        <v>155</v>
      </c>
      <c r="F65" s="296">
        <v>155</v>
      </c>
      <c r="G65" s="296">
        <v>154</v>
      </c>
      <c r="H65" s="296">
        <v>151.4</v>
      </c>
      <c r="I65" s="296">
        <v>149.6</v>
      </c>
      <c r="J65" s="296">
        <v>161.9</v>
      </c>
      <c r="K65" s="296">
        <v>161.1</v>
      </c>
      <c r="L65" s="296">
        <v>158.30000000000001</v>
      </c>
      <c r="M65" s="296">
        <v>153.4</v>
      </c>
      <c r="N65" s="296">
        <v>157.57</v>
      </c>
      <c r="O65" s="296">
        <v>158.19999999999999</v>
      </c>
      <c r="P65" s="296">
        <v>157</v>
      </c>
      <c r="Q65" s="296">
        <v>160.88999999999999</v>
      </c>
      <c r="R65" s="296">
        <v>164.1</v>
      </c>
      <c r="S65" s="296">
        <v>166.93</v>
      </c>
      <c r="T65" s="296">
        <v>182.73</v>
      </c>
      <c r="U65" s="296">
        <v>181.04</v>
      </c>
      <c r="V65" s="296">
        <v>179.19</v>
      </c>
      <c r="W65" s="296">
        <v>184.99</v>
      </c>
      <c r="X65" s="296">
        <v>181.98</v>
      </c>
      <c r="Y65" s="296">
        <v>178.3</v>
      </c>
      <c r="Z65" s="296">
        <v>175.44</v>
      </c>
      <c r="AA65" s="296">
        <v>173.22</v>
      </c>
      <c r="AB65" s="296">
        <v>175.8</v>
      </c>
      <c r="AC65" s="296">
        <v>187.62</v>
      </c>
      <c r="AD65" s="296">
        <v>198.9</v>
      </c>
      <c r="AE65" s="296">
        <v>200.72</v>
      </c>
      <c r="AF65" s="296">
        <v>198.32</v>
      </c>
      <c r="AG65" s="296">
        <v>194.15</v>
      </c>
      <c r="AH65" s="296">
        <v>197.32</v>
      </c>
      <c r="AI65" s="296">
        <v>198.72</v>
      </c>
      <c r="AJ65" s="341">
        <f t="shared" si="8"/>
        <v>0.70950739914859007</v>
      </c>
      <c r="AK65" s="342">
        <f t="shared" si="9"/>
        <v>1.0901924967445797</v>
      </c>
      <c r="AR65" s="176" t="s">
        <v>732</v>
      </c>
      <c r="AS65" s="181">
        <v>76</v>
      </c>
    </row>
    <row r="66" spans="1:45" s="436" customFormat="1" ht="18" customHeight="1">
      <c r="A66" s="469" t="s">
        <v>991</v>
      </c>
      <c r="B66" s="470"/>
      <c r="C66" s="470"/>
      <c r="D66" s="470"/>
      <c r="E66" s="470"/>
      <c r="F66" s="470"/>
      <c r="G66" s="470"/>
      <c r="H66" s="470"/>
      <c r="I66" s="470"/>
      <c r="J66" s="470"/>
      <c r="K66" s="470"/>
      <c r="L66" s="470"/>
      <c r="M66" s="471"/>
      <c r="N66" s="471"/>
      <c r="O66" s="471"/>
      <c r="P66" s="471"/>
      <c r="Q66" s="472"/>
      <c r="R66" s="471"/>
      <c r="S66" s="471"/>
      <c r="T66" s="471"/>
      <c r="U66" s="471"/>
      <c r="V66" s="471"/>
      <c r="W66" s="471"/>
      <c r="X66" s="471"/>
      <c r="Y66" s="471"/>
      <c r="Z66" s="471"/>
      <c r="AA66" s="471"/>
      <c r="AB66" s="471"/>
      <c r="AC66" s="471"/>
      <c r="AD66" s="471"/>
      <c r="AE66" s="471"/>
      <c r="AF66" s="471"/>
      <c r="AG66" s="471"/>
      <c r="AH66" s="471"/>
      <c r="AI66" s="471"/>
      <c r="AJ66" s="479"/>
      <c r="AK66" s="480"/>
      <c r="AR66" s="481"/>
      <c r="AS66" s="482"/>
    </row>
    <row r="67" spans="1:45" s="436" customFormat="1" ht="18" customHeight="1">
      <c r="A67" s="485"/>
      <c r="B67" s="470"/>
      <c r="C67" s="470"/>
      <c r="D67" s="470"/>
      <c r="E67" s="470"/>
      <c r="F67" s="470"/>
      <c r="G67" s="470"/>
      <c r="H67" s="470"/>
      <c r="I67" s="470"/>
      <c r="J67" s="470"/>
      <c r="K67" s="470"/>
      <c r="L67" s="470"/>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9"/>
      <c r="AK67" s="484"/>
      <c r="AR67" s="481"/>
      <c r="AS67" s="482"/>
    </row>
    <row r="68" spans="1:45" s="436" customFormat="1" ht="18" customHeight="1">
      <c r="A68" s="91" t="s">
        <v>1161</v>
      </c>
      <c r="B68" s="467"/>
      <c r="C68" s="467"/>
      <c r="D68" s="467"/>
      <c r="E68" s="467"/>
      <c r="F68" s="467"/>
      <c r="G68" s="467"/>
      <c r="H68" s="467"/>
      <c r="I68" s="467"/>
      <c r="J68" s="467"/>
      <c r="K68" s="467"/>
      <c r="L68" s="467"/>
      <c r="M68" s="468"/>
      <c r="N68" s="468"/>
      <c r="O68" s="468"/>
      <c r="P68" s="468"/>
      <c r="Q68" s="468"/>
      <c r="R68" s="468"/>
      <c r="S68" s="468"/>
      <c r="T68" s="468"/>
      <c r="U68" s="468"/>
      <c r="V68" s="468"/>
      <c r="W68" s="468"/>
      <c r="X68" s="468"/>
      <c r="Y68" s="468"/>
      <c r="Z68" s="468"/>
      <c r="AA68" s="468"/>
      <c r="AB68" s="468"/>
      <c r="AC68" s="468"/>
      <c r="AD68" s="468"/>
      <c r="AE68" s="468"/>
      <c r="AF68" s="468"/>
      <c r="AG68" s="468"/>
      <c r="AH68" s="468"/>
      <c r="AI68" s="468"/>
      <c r="AJ68" s="479"/>
      <c r="AK68" s="484"/>
      <c r="AR68" s="481"/>
      <c r="AS68" s="482"/>
    </row>
    <row r="69" spans="1:45" ht="18" customHeight="1">
      <c r="A69" s="215"/>
      <c r="B69" s="211"/>
      <c r="C69" s="771" t="s">
        <v>273</v>
      </c>
      <c r="D69" s="772"/>
      <c r="E69" s="772"/>
      <c r="F69" s="772"/>
      <c r="G69" s="772"/>
      <c r="H69" s="772"/>
      <c r="I69" s="772"/>
      <c r="J69" s="772"/>
      <c r="K69" s="772"/>
      <c r="L69" s="772"/>
      <c r="M69" s="772"/>
      <c r="N69" s="772"/>
      <c r="O69" s="772"/>
      <c r="P69" s="772"/>
      <c r="Q69" s="772"/>
      <c r="R69" s="772"/>
      <c r="S69" s="772"/>
      <c r="T69" s="772"/>
      <c r="U69" s="772"/>
      <c r="V69" s="772"/>
      <c r="W69" s="772"/>
      <c r="X69" s="772"/>
      <c r="Y69" s="772"/>
      <c r="Z69" s="772"/>
      <c r="AA69" s="772"/>
      <c r="AB69" s="772"/>
      <c r="AC69" s="772"/>
      <c r="AD69" s="772"/>
      <c r="AE69" s="772"/>
      <c r="AF69" s="772"/>
      <c r="AG69" s="772"/>
      <c r="AH69" s="772"/>
      <c r="AI69" s="774"/>
      <c r="AJ69" s="529" t="s">
        <v>58</v>
      </c>
      <c r="AK69" s="640" t="s">
        <v>57</v>
      </c>
    </row>
    <row r="70" spans="1:45" ht="18" customHeight="1" thickBot="1">
      <c r="A70" s="215"/>
      <c r="B70" s="216"/>
      <c r="C70" s="203">
        <v>1990</v>
      </c>
      <c r="D70" s="212">
        <v>1991</v>
      </c>
      <c r="E70" s="229">
        <v>1992</v>
      </c>
      <c r="F70" s="212">
        <v>1993</v>
      </c>
      <c r="G70" s="203">
        <v>1994</v>
      </c>
      <c r="H70" s="212">
        <v>1995</v>
      </c>
      <c r="I70" s="229">
        <v>1996</v>
      </c>
      <c r="J70" s="212">
        <v>1997</v>
      </c>
      <c r="K70" s="203">
        <v>1998</v>
      </c>
      <c r="L70" s="212">
        <v>1999</v>
      </c>
      <c r="M70" s="229">
        <v>2000</v>
      </c>
      <c r="N70" s="212">
        <v>2001</v>
      </c>
      <c r="O70" s="203">
        <v>2002</v>
      </c>
      <c r="P70" s="212">
        <v>2003</v>
      </c>
      <c r="Q70" s="203">
        <v>2004</v>
      </c>
      <c r="R70" s="212">
        <v>2005</v>
      </c>
      <c r="S70" s="203">
        <v>2006</v>
      </c>
      <c r="T70" s="212">
        <v>2007</v>
      </c>
      <c r="U70" s="203">
        <v>2008</v>
      </c>
      <c r="V70" s="212">
        <v>2009</v>
      </c>
      <c r="W70" s="203">
        <v>2010</v>
      </c>
      <c r="X70" s="212">
        <v>2011</v>
      </c>
      <c r="Y70" s="203">
        <v>2012</v>
      </c>
      <c r="Z70" s="229">
        <v>2013</v>
      </c>
      <c r="AA70" s="203">
        <v>2014</v>
      </c>
      <c r="AB70" s="203">
        <v>2015</v>
      </c>
      <c r="AC70" s="203">
        <v>2016</v>
      </c>
      <c r="AD70" s="203">
        <v>2017</v>
      </c>
      <c r="AE70" s="203">
        <v>2018</v>
      </c>
      <c r="AF70" s="203">
        <v>2019</v>
      </c>
      <c r="AG70" s="203">
        <v>2020</v>
      </c>
      <c r="AH70" s="203">
        <v>2021</v>
      </c>
      <c r="AI70" s="203">
        <v>2022</v>
      </c>
      <c r="AJ70" s="266" t="str">
        <f>AJ37</f>
        <v>2022/2021</v>
      </c>
      <c r="AK70" s="246" t="str">
        <f>AK37</f>
        <v>2012-2022</v>
      </c>
      <c r="AR70" s="176"/>
      <c r="AS70" s="181"/>
    </row>
    <row r="71" spans="1:45" ht="18" customHeight="1" thickBot="1">
      <c r="A71" s="533" t="s">
        <v>373</v>
      </c>
      <c r="B71" s="534"/>
      <c r="C71" s="535" t="str">
        <f>IF(COUNT(C72:C98)=27,SUM(C72:C98),"N.A.")</f>
        <v>N.A.</v>
      </c>
      <c r="D71" s="535" t="str">
        <f t="shared" ref="D71:AG71" si="10">IF(COUNT(D72:D98)=27,SUM(D72:D98),"N.A.")</f>
        <v>N.A.</v>
      </c>
      <c r="E71" s="535" t="str">
        <f t="shared" si="10"/>
        <v>N.A.</v>
      </c>
      <c r="F71" s="535" t="str">
        <f t="shared" si="10"/>
        <v>N.A.</v>
      </c>
      <c r="G71" s="535" t="str">
        <f t="shared" si="10"/>
        <v>N.A.</v>
      </c>
      <c r="H71" s="535" t="str">
        <f t="shared" si="10"/>
        <v>N.A.</v>
      </c>
      <c r="I71" s="535" t="str">
        <f t="shared" si="10"/>
        <v>N.A.</v>
      </c>
      <c r="J71" s="535" t="str">
        <f t="shared" si="10"/>
        <v>N.A.</v>
      </c>
      <c r="K71" s="535" t="str">
        <f t="shared" si="10"/>
        <v>N.A.</v>
      </c>
      <c r="L71" s="535" t="str">
        <f t="shared" si="10"/>
        <v>N.A.</v>
      </c>
      <c r="M71" s="535">
        <f t="shared" si="10"/>
        <v>152455.23472907205</v>
      </c>
      <c r="N71" s="535">
        <f t="shared" si="10"/>
        <v>153324.16</v>
      </c>
      <c r="O71" s="535">
        <f t="shared" si="10"/>
        <v>156002.54</v>
      </c>
      <c r="P71" s="535">
        <f t="shared" si="10"/>
        <v>155110.81000000003</v>
      </c>
      <c r="Q71" s="535">
        <f t="shared" si="10"/>
        <v>154880.68000000002</v>
      </c>
      <c r="R71" s="535">
        <f t="shared" si="10"/>
        <v>155197.21999999997</v>
      </c>
      <c r="S71" s="535">
        <f t="shared" si="10"/>
        <v>158307.78999999995</v>
      </c>
      <c r="T71" s="535">
        <f t="shared" si="10"/>
        <v>156246.81999999995</v>
      </c>
      <c r="U71" s="535">
        <f t="shared" si="10"/>
        <v>149157.01</v>
      </c>
      <c r="V71" s="535">
        <f t="shared" si="10"/>
        <v>148358.06999999998</v>
      </c>
      <c r="W71" s="535">
        <f t="shared" si="10"/>
        <v>147908.59499999997</v>
      </c>
      <c r="X71" s="535">
        <f t="shared" si="10"/>
        <v>145482.86000000002</v>
      </c>
      <c r="Y71" s="535">
        <f t="shared" si="10"/>
        <v>142739.67000000001</v>
      </c>
      <c r="Z71" s="535">
        <f t="shared" si="10"/>
        <v>141858.51999999999</v>
      </c>
      <c r="AA71" s="535">
        <f t="shared" si="10"/>
        <v>143820.81000000003</v>
      </c>
      <c r="AB71" s="535">
        <f t="shared" si="10"/>
        <v>144324.04999999999</v>
      </c>
      <c r="AC71" s="535">
        <f t="shared" si="10"/>
        <v>142649.63000000003</v>
      </c>
      <c r="AD71" s="535">
        <f t="shared" si="10"/>
        <v>145543.53999999998</v>
      </c>
      <c r="AE71" s="535">
        <f t="shared" si="10"/>
        <v>143518.53999999998</v>
      </c>
      <c r="AF71" s="535">
        <f t="shared" si="10"/>
        <v>143146.15000000002</v>
      </c>
      <c r="AG71" s="535">
        <f t="shared" si="10"/>
        <v>145911.38</v>
      </c>
      <c r="AH71" s="535">
        <f t="shared" ref="AH71" si="11">IF(COUNT(AH72:AH98)=27,SUM(AH72:AH98),"N.A.")</f>
        <v>141681.38999999998</v>
      </c>
      <c r="AI71" s="535">
        <f t="shared" ref="AI71" si="12">IF(COUNT(AI72:AI98)=27,SUM(AI72:AI98),"N.A.")</f>
        <v>134329.91999999998</v>
      </c>
      <c r="AJ71" s="328">
        <f>IFERROR((AI71/AH71-1)*100,":")</f>
        <v>-5.1887336791373917</v>
      </c>
      <c r="AK71" s="542">
        <f>IFERROR(100*((POWER(AI71/Y71,1/(2020-2010)))-1),":")</f>
        <v>-0.60539622845166008</v>
      </c>
      <c r="AR71" s="176" t="s">
        <v>894</v>
      </c>
      <c r="AS71" s="181" t="e">
        <v>#N/A</v>
      </c>
    </row>
    <row r="72" spans="1:45" ht="18" customHeight="1" thickBot="1">
      <c r="A72" s="340" t="s">
        <v>3</v>
      </c>
      <c r="B72" s="343" t="s">
        <v>30</v>
      </c>
      <c r="C72" s="296">
        <v>6425.94</v>
      </c>
      <c r="D72" s="296">
        <v>6532.84</v>
      </c>
      <c r="E72" s="296">
        <v>6902.79</v>
      </c>
      <c r="F72" s="296">
        <v>6876.12</v>
      </c>
      <c r="G72" s="296">
        <v>6984.07</v>
      </c>
      <c r="H72" s="296">
        <v>7153.23</v>
      </c>
      <c r="I72" s="296">
        <v>7116.75</v>
      </c>
      <c r="J72" s="296">
        <v>7351.82</v>
      </c>
      <c r="K72" s="296">
        <v>7551.1</v>
      </c>
      <c r="L72" s="296">
        <v>7321.74</v>
      </c>
      <c r="M72" s="296">
        <v>7266.17</v>
      </c>
      <c r="N72" s="296">
        <v>6775.23</v>
      </c>
      <c r="O72" s="296">
        <v>6600.16</v>
      </c>
      <c r="P72" s="296">
        <v>6366.25</v>
      </c>
      <c r="Q72" s="296">
        <v>6318.73</v>
      </c>
      <c r="R72" s="296">
        <v>6252.99</v>
      </c>
      <c r="S72" s="296">
        <v>6303.56</v>
      </c>
      <c r="T72" s="296">
        <v>6200.27</v>
      </c>
      <c r="U72" s="296">
        <v>6207.6</v>
      </c>
      <c r="V72" s="296">
        <v>6227.91</v>
      </c>
      <c r="W72" s="296">
        <v>6176.26</v>
      </c>
      <c r="X72" s="296">
        <v>6327.86</v>
      </c>
      <c r="Y72" s="296">
        <v>6447.75</v>
      </c>
      <c r="Z72" s="296">
        <v>6351.28</v>
      </c>
      <c r="AA72" s="296">
        <v>6350.29</v>
      </c>
      <c r="AB72" s="296">
        <v>6364.16</v>
      </c>
      <c r="AC72" s="296">
        <v>6176.58</v>
      </c>
      <c r="AD72" s="296">
        <v>6108.08</v>
      </c>
      <c r="AE72" s="296">
        <v>6209.13</v>
      </c>
      <c r="AF72" s="296">
        <v>6085.1</v>
      </c>
      <c r="AG72" s="296">
        <v>6218.27</v>
      </c>
      <c r="AH72" s="296">
        <v>6042.15</v>
      </c>
      <c r="AI72" s="296">
        <v>5751.18</v>
      </c>
      <c r="AJ72" s="341">
        <f t="shared" ref="AJ72:AJ98" si="13">IFERROR((AI72/AH72-1)*100,":")</f>
        <v>-4.8156699188202756</v>
      </c>
      <c r="AK72" s="715">
        <f t="shared" ref="AK72:AK98" si="14">IFERROR(100*((POWER(AI72/Y72,1/(2020-2010)))-1),":")</f>
        <v>-1.136751411982817</v>
      </c>
      <c r="AR72" s="176" t="s">
        <v>733</v>
      </c>
      <c r="AS72" s="181">
        <v>84</v>
      </c>
    </row>
    <row r="73" spans="1:45" ht="18" customHeight="1" thickBot="1">
      <c r="A73" s="340" t="s">
        <v>4</v>
      </c>
      <c r="B73" s="343" t="s">
        <v>31</v>
      </c>
      <c r="C73" s="296">
        <v>4187</v>
      </c>
      <c r="D73" s="296">
        <v>3141</v>
      </c>
      <c r="E73" s="296">
        <v>2680</v>
      </c>
      <c r="F73" s="296">
        <v>2071</v>
      </c>
      <c r="G73" s="296">
        <v>1986</v>
      </c>
      <c r="H73" s="296">
        <v>2140</v>
      </c>
      <c r="I73" s="296">
        <v>1500</v>
      </c>
      <c r="J73" s="296">
        <v>1480</v>
      </c>
      <c r="K73" s="296">
        <v>1721</v>
      </c>
      <c r="L73" s="296">
        <v>1512</v>
      </c>
      <c r="M73" s="296">
        <v>831.4</v>
      </c>
      <c r="N73" s="296">
        <v>788.5</v>
      </c>
      <c r="O73" s="296">
        <v>996.5</v>
      </c>
      <c r="P73" s="296">
        <v>1032.3</v>
      </c>
      <c r="Q73" s="296">
        <v>942.99</v>
      </c>
      <c r="R73" s="296">
        <v>932.7</v>
      </c>
      <c r="S73" s="296">
        <v>1012.66</v>
      </c>
      <c r="T73" s="296">
        <v>888.61</v>
      </c>
      <c r="U73" s="296">
        <v>783.69</v>
      </c>
      <c r="V73" s="296">
        <v>729.8</v>
      </c>
      <c r="W73" s="296">
        <v>664</v>
      </c>
      <c r="X73" s="296">
        <v>608.27</v>
      </c>
      <c r="Y73" s="296">
        <v>530.95000000000005</v>
      </c>
      <c r="Z73" s="296">
        <v>586.41999999999996</v>
      </c>
      <c r="AA73" s="296">
        <v>553.11</v>
      </c>
      <c r="AB73" s="296">
        <v>600.07000000000005</v>
      </c>
      <c r="AC73" s="296">
        <v>616.42999999999995</v>
      </c>
      <c r="AD73" s="296">
        <v>593.15</v>
      </c>
      <c r="AE73" s="296">
        <v>654.54999999999995</v>
      </c>
      <c r="AF73" s="296">
        <v>491.81</v>
      </c>
      <c r="AG73" s="296">
        <v>592.1</v>
      </c>
      <c r="AH73" s="296">
        <v>694.66</v>
      </c>
      <c r="AI73" s="296">
        <v>511.56</v>
      </c>
      <c r="AJ73" s="341">
        <f t="shared" si="13"/>
        <v>-26.35821840900584</v>
      </c>
      <c r="AK73" s="342">
        <f t="shared" si="14"/>
        <v>-0.37133856958856404</v>
      </c>
      <c r="AR73" s="176" t="s">
        <v>734</v>
      </c>
      <c r="AS73" s="181">
        <v>85</v>
      </c>
    </row>
    <row r="74" spans="1:45" ht="18" customHeight="1" thickBot="1">
      <c r="A74" s="340" t="s">
        <v>340</v>
      </c>
      <c r="B74" s="343" t="s">
        <v>32</v>
      </c>
      <c r="C74" s="296">
        <v>4569</v>
      </c>
      <c r="D74" s="296">
        <v>4609</v>
      </c>
      <c r="E74" s="296">
        <v>4599</v>
      </c>
      <c r="F74" s="296">
        <v>4071</v>
      </c>
      <c r="G74" s="296">
        <v>3867</v>
      </c>
      <c r="H74" s="296">
        <v>4016</v>
      </c>
      <c r="I74" s="296">
        <v>4080</v>
      </c>
      <c r="J74" s="296">
        <v>4013</v>
      </c>
      <c r="K74" s="296">
        <v>4001</v>
      </c>
      <c r="L74" s="296">
        <v>3688</v>
      </c>
      <c r="M74" s="296">
        <v>3594</v>
      </c>
      <c r="N74" s="296">
        <v>3441</v>
      </c>
      <c r="O74" s="296">
        <v>3429</v>
      </c>
      <c r="P74" s="296">
        <v>3309</v>
      </c>
      <c r="Q74" s="296">
        <v>2915</v>
      </c>
      <c r="R74" s="296">
        <v>2719</v>
      </c>
      <c r="S74" s="296">
        <v>2741.3</v>
      </c>
      <c r="T74" s="296">
        <v>2661.84</v>
      </c>
      <c r="U74" s="296">
        <v>2135</v>
      </c>
      <c r="V74" s="296">
        <v>1913.71</v>
      </c>
      <c r="W74" s="296">
        <v>1845.95</v>
      </c>
      <c r="X74" s="296">
        <v>1487.25</v>
      </c>
      <c r="Y74" s="296">
        <v>1533.81</v>
      </c>
      <c r="Z74" s="296">
        <v>1547.69</v>
      </c>
      <c r="AA74" s="296">
        <v>1606.86</v>
      </c>
      <c r="AB74" s="296">
        <v>1555.4</v>
      </c>
      <c r="AC74" s="296">
        <v>1479.28</v>
      </c>
      <c r="AD74" s="296">
        <v>1531.69</v>
      </c>
      <c r="AE74" s="296">
        <v>1507.58</v>
      </c>
      <c r="AF74" s="296">
        <v>1508.91</v>
      </c>
      <c r="AG74" s="296">
        <v>1546.02</v>
      </c>
      <c r="AH74" s="296">
        <v>1493.44</v>
      </c>
      <c r="AI74" s="296">
        <v>1328.82</v>
      </c>
      <c r="AJ74" s="341">
        <f t="shared" si="13"/>
        <v>-11.022873366188135</v>
      </c>
      <c r="AK74" s="342">
        <f t="shared" si="14"/>
        <v>-1.4243932045447494</v>
      </c>
      <c r="AR74" s="176" t="s">
        <v>735</v>
      </c>
      <c r="AS74" s="181">
        <v>86</v>
      </c>
    </row>
    <row r="75" spans="1:45" ht="18" customHeight="1" thickBot="1">
      <c r="A75" s="340" t="s">
        <v>5</v>
      </c>
      <c r="B75" s="343" t="s">
        <v>33</v>
      </c>
      <c r="C75" s="296">
        <v>9282</v>
      </c>
      <c r="D75" s="296">
        <v>9767</v>
      </c>
      <c r="E75" s="296">
        <v>10345</v>
      </c>
      <c r="F75" s="296">
        <v>10870</v>
      </c>
      <c r="G75" s="296">
        <v>10864</v>
      </c>
      <c r="H75" s="296">
        <v>10709</v>
      </c>
      <c r="I75" s="296">
        <v>11079</v>
      </c>
      <c r="J75" s="296">
        <v>11494</v>
      </c>
      <c r="K75" s="296">
        <v>11991</v>
      </c>
      <c r="L75" s="296">
        <v>11914</v>
      </c>
      <c r="M75" s="296">
        <v>12642</v>
      </c>
      <c r="N75" s="296">
        <v>12975</v>
      </c>
      <c r="O75" s="296">
        <v>12879</v>
      </c>
      <c r="P75" s="296">
        <v>12969</v>
      </c>
      <c r="Q75" s="296">
        <v>13407</v>
      </c>
      <c r="R75" s="296">
        <v>12604</v>
      </c>
      <c r="S75" s="296">
        <v>13613</v>
      </c>
      <c r="T75" s="296">
        <v>13170</v>
      </c>
      <c r="U75" s="296">
        <v>12195</v>
      </c>
      <c r="V75" s="296">
        <v>12873</v>
      </c>
      <c r="W75" s="296">
        <v>12293</v>
      </c>
      <c r="X75" s="296">
        <v>12348</v>
      </c>
      <c r="Y75" s="296">
        <v>12281</v>
      </c>
      <c r="Z75" s="296">
        <v>12402</v>
      </c>
      <c r="AA75" s="296">
        <v>12709</v>
      </c>
      <c r="AB75" s="296">
        <v>12702</v>
      </c>
      <c r="AC75" s="296">
        <v>12281</v>
      </c>
      <c r="AD75" s="296">
        <v>12832</v>
      </c>
      <c r="AE75" s="296">
        <v>12642</v>
      </c>
      <c r="AF75" s="296">
        <v>12728</v>
      </c>
      <c r="AG75" s="296">
        <v>13391</v>
      </c>
      <c r="AH75" s="296">
        <v>13152</v>
      </c>
      <c r="AI75" s="296">
        <v>11541</v>
      </c>
      <c r="AJ75" s="341">
        <f t="shared" si="13"/>
        <v>-12.249087591240881</v>
      </c>
      <c r="AK75" s="342">
        <f t="shared" si="14"/>
        <v>-0.61954724406962924</v>
      </c>
      <c r="AR75" s="176" t="s">
        <v>736</v>
      </c>
      <c r="AS75" s="181">
        <v>87</v>
      </c>
    </row>
    <row r="76" spans="1:45" ht="18" customHeight="1" thickBot="1">
      <c r="A76" s="340" t="s">
        <v>28</v>
      </c>
      <c r="B76" s="343" t="s">
        <v>34</v>
      </c>
      <c r="C76" s="296" t="s">
        <v>62</v>
      </c>
      <c r="D76" s="296">
        <v>26063.4</v>
      </c>
      <c r="E76" s="296">
        <v>26514.41</v>
      </c>
      <c r="F76" s="296">
        <v>26075.16</v>
      </c>
      <c r="G76" s="296">
        <v>24698.12</v>
      </c>
      <c r="H76" s="296">
        <v>23736.57</v>
      </c>
      <c r="I76" s="296">
        <v>24282.98</v>
      </c>
      <c r="J76" s="296">
        <v>24795.25</v>
      </c>
      <c r="K76" s="296">
        <v>26293.99</v>
      </c>
      <c r="L76" s="296">
        <v>26001.46</v>
      </c>
      <c r="M76" s="296">
        <v>25766.83</v>
      </c>
      <c r="N76" s="296">
        <v>25957.759999999998</v>
      </c>
      <c r="O76" s="296">
        <v>26251.49</v>
      </c>
      <c r="P76" s="296">
        <v>26495.3</v>
      </c>
      <c r="Q76" s="296">
        <v>26334.799999999999</v>
      </c>
      <c r="R76" s="296">
        <v>26989.05</v>
      </c>
      <c r="S76" s="296">
        <v>26820.6</v>
      </c>
      <c r="T76" s="296">
        <v>27113.01</v>
      </c>
      <c r="U76" s="296">
        <v>26718.62</v>
      </c>
      <c r="V76" s="296">
        <v>26841.01</v>
      </c>
      <c r="W76" s="296">
        <v>26900.83</v>
      </c>
      <c r="X76" s="296">
        <v>27402.49</v>
      </c>
      <c r="Y76" s="296">
        <v>28331.41</v>
      </c>
      <c r="Z76" s="296">
        <v>28133.26</v>
      </c>
      <c r="AA76" s="296">
        <v>28338.99</v>
      </c>
      <c r="AB76" s="296">
        <v>27652.42</v>
      </c>
      <c r="AC76" s="296">
        <v>27376.06</v>
      </c>
      <c r="AD76" s="296">
        <v>27577.57</v>
      </c>
      <c r="AE76" s="296">
        <v>26445.4</v>
      </c>
      <c r="AF76" s="296">
        <v>26053.4</v>
      </c>
      <c r="AG76" s="296">
        <v>26069.9</v>
      </c>
      <c r="AH76" s="296">
        <v>23762.3</v>
      </c>
      <c r="AI76" s="296">
        <v>21330</v>
      </c>
      <c r="AJ76" s="341">
        <f t="shared" si="13"/>
        <v>-10.235962007044774</v>
      </c>
      <c r="AK76" s="342">
        <f t="shared" si="14"/>
        <v>-2.7986567398374351</v>
      </c>
      <c r="AR76" s="176" t="s">
        <v>737</v>
      </c>
      <c r="AS76" s="181">
        <v>88</v>
      </c>
    </row>
    <row r="77" spans="1:45" ht="18" customHeight="1" thickBot="1">
      <c r="A77" s="340" t="s">
        <v>6</v>
      </c>
      <c r="B77" s="343" t="s">
        <v>35</v>
      </c>
      <c r="C77" s="296">
        <v>959.9</v>
      </c>
      <c r="D77" s="296">
        <v>798.6</v>
      </c>
      <c r="E77" s="296">
        <v>541.1</v>
      </c>
      <c r="F77" s="296">
        <v>424.3</v>
      </c>
      <c r="G77" s="296">
        <v>459.8</v>
      </c>
      <c r="H77" s="296">
        <v>448.8</v>
      </c>
      <c r="I77" s="296">
        <v>298.39999999999998</v>
      </c>
      <c r="J77" s="296">
        <v>306.3</v>
      </c>
      <c r="K77" s="296">
        <v>326.39999999999998</v>
      </c>
      <c r="L77" s="296">
        <v>285.7</v>
      </c>
      <c r="M77" s="296">
        <v>300.2</v>
      </c>
      <c r="N77" s="296">
        <v>345</v>
      </c>
      <c r="O77" s="296">
        <v>340.8</v>
      </c>
      <c r="P77" s="296">
        <v>344.6</v>
      </c>
      <c r="Q77" s="296">
        <v>353.7</v>
      </c>
      <c r="R77" s="296">
        <v>351.6</v>
      </c>
      <c r="S77" s="296">
        <v>341.2</v>
      </c>
      <c r="T77" s="296">
        <v>374.7</v>
      </c>
      <c r="U77" s="296">
        <v>364.9</v>
      </c>
      <c r="V77" s="296">
        <v>365.1</v>
      </c>
      <c r="W77" s="296">
        <v>371.7</v>
      </c>
      <c r="X77" s="296">
        <v>365.7</v>
      </c>
      <c r="Y77" s="296">
        <v>375.1</v>
      </c>
      <c r="Z77" s="296">
        <v>358.7</v>
      </c>
      <c r="AA77" s="296">
        <v>357.9</v>
      </c>
      <c r="AB77" s="296">
        <v>304.5</v>
      </c>
      <c r="AC77" s="296">
        <v>265.89999999999998</v>
      </c>
      <c r="AD77" s="296">
        <v>289.10000000000002</v>
      </c>
      <c r="AE77" s="296">
        <v>290.39999999999998</v>
      </c>
      <c r="AF77" s="296">
        <v>301.60000000000002</v>
      </c>
      <c r="AG77" s="296">
        <v>316.60000000000002</v>
      </c>
      <c r="AH77" s="296">
        <v>308</v>
      </c>
      <c r="AI77" s="296">
        <v>269.39999999999998</v>
      </c>
      <c r="AJ77" s="341">
        <f t="shared" si="13"/>
        <v>-12.532467532467539</v>
      </c>
      <c r="AK77" s="342">
        <f t="shared" si="14"/>
        <v>-3.2557743739645151</v>
      </c>
      <c r="AR77" s="176" t="s">
        <v>738</v>
      </c>
      <c r="AS77" s="181">
        <v>89</v>
      </c>
    </row>
    <row r="78" spans="1:45" ht="18" customHeight="1" thickBot="1">
      <c r="A78" s="340" t="s">
        <v>7</v>
      </c>
      <c r="B78" s="343" t="s">
        <v>36</v>
      </c>
      <c r="C78" s="296">
        <v>1249.0999999999999</v>
      </c>
      <c r="D78" s="296">
        <v>1345.5</v>
      </c>
      <c r="E78" s="296">
        <v>1422.6</v>
      </c>
      <c r="F78" s="296">
        <v>1486.7</v>
      </c>
      <c r="G78" s="296">
        <v>1498.33</v>
      </c>
      <c r="H78" s="296">
        <v>1542.43</v>
      </c>
      <c r="I78" s="296">
        <v>1664.56</v>
      </c>
      <c r="J78" s="296">
        <v>1716.96</v>
      </c>
      <c r="K78" s="296">
        <v>1800.88</v>
      </c>
      <c r="L78" s="296">
        <v>1762.94</v>
      </c>
      <c r="M78" s="296">
        <v>1731.48</v>
      </c>
      <c r="N78" s="296">
        <v>1777.76</v>
      </c>
      <c r="O78" s="296">
        <v>1796.86</v>
      </c>
      <c r="P78" s="296">
        <v>1731.05</v>
      </c>
      <c r="Q78" s="296">
        <v>1754.35</v>
      </c>
      <c r="R78" s="296">
        <v>1670.77</v>
      </c>
      <c r="S78" s="296">
        <v>1620</v>
      </c>
      <c r="T78" s="296">
        <v>1500.45</v>
      </c>
      <c r="U78" s="296">
        <v>1510.75</v>
      </c>
      <c r="V78" s="296">
        <v>1501.95</v>
      </c>
      <c r="W78" s="296">
        <v>1500.45</v>
      </c>
      <c r="X78" s="296">
        <v>1552.93</v>
      </c>
      <c r="Y78" s="296">
        <v>1493.49</v>
      </c>
      <c r="Z78" s="296">
        <v>1469.09</v>
      </c>
      <c r="AA78" s="296">
        <v>1505.66</v>
      </c>
      <c r="AB78" s="296">
        <v>1474.54</v>
      </c>
      <c r="AC78" s="296">
        <v>1527.83</v>
      </c>
      <c r="AD78" s="296">
        <v>1616.36</v>
      </c>
      <c r="AE78" s="296">
        <v>1572.15</v>
      </c>
      <c r="AF78" s="296">
        <v>1613.27</v>
      </c>
      <c r="AG78" s="296">
        <v>1678.57</v>
      </c>
      <c r="AH78" s="296">
        <v>1713.59</v>
      </c>
      <c r="AI78" s="296">
        <v>1570.39</v>
      </c>
      <c r="AJ78" s="341">
        <f t="shared" si="13"/>
        <v>-8.3567247708028027</v>
      </c>
      <c r="AK78" s="342">
        <f t="shared" si="14"/>
        <v>0.50334588234608457</v>
      </c>
      <c r="AR78" s="176" t="s">
        <v>739</v>
      </c>
      <c r="AS78" s="181">
        <v>90</v>
      </c>
    </row>
    <row r="79" spans="1:45" ht="18" customHeight="1" thickBot="1">
      <c r="A79" s="340" t="s">
        <v>8</v>
      </c>
      <c r="B79" s="343" t="s">
        <v>37</v>
      </c>
      <c r="C79" s="296">
        <v>1143</v>
      </c>
      <c r="D79" s="296">
        <v>975</v>
      </c>
      <c r="E79" s="296">
        <v>1099</v>
      </c>
      <c r="F79" s="296">
        <v>1143</v>
      </c>
      <c r="G79" s="296">
        <v>951</v>
      </c>
      <c r="H79" s="296">
        <v>917</v>
      </c>
      <c r="I79" s="296">
        <v>904</v>
      </c>
      <c r="J79" s="296">
        <v>939</v>
      </c>
      <c r="K79" s="296">
        <v>905</v>
      </c>
      <c r="L79" s="296">
        <v>969</v>
      </c>
      <c r="M79" s="296">
        <v>936</v>
      </c>
      <c r="N79" s="296">
        <v>861</v>
      </c>
      <c r="O79" s="296">
        <v>1027</v>
      </c>
      <c r="P79" s="296">
        <v>993</v>
      </c>
      <c r="Q79" s="296">
        <v>994</v>
      </c>
      <c r="R79" s="296">
        <v>952.05</v>
      </c>
      <c r="S79" s="296">
        <v>1033.33</v>
      </c>
      <c r="T79" s="296">
        <v>1038</v>
      </c>
      <c r="U79" s="296">
        <v>1061</v>
      </c>
      <c r="V79" s="296">
        <v>1073</v>
      </c>
      <c r="W79" s="296">
        <v>1087</v>
      </c>
      <c r="X79" s="296">
        <v>1120</v>
      </c>
      <c r="Y79" s="296">
        <v>1044</v>
      </c>
      <c r="Z79" s="296">
        <v>1031</v>
      </c>
      <c r="AA79" s="296">
        <v>1046</v>
      </c>
      <c r="AB79" s="296">
        <v>877</v>
      </c>
      <c r="AC79" s="296">
        <v>743</v>
      </c>
      <c r="AD79" s="296">
        <v>744</v>
      </c>
      <c r="AE79" s="296">
        <v>721</v>
      </c>
      <c r="AF79" s="296">
        <v>733</v>
      </c>
      <c r="AG79" s="296">
        <v>743</v>
      </c>
      <c r="AH79" s="296">
        <v>758.9</v>
      </c>
      <c r="AI79" s="296">
        <v>723.5</v>
      </c>
      <c r="AJ79" s="341">
        <f t="shared" si="13"/>
        <v>-4.6646461984451104</v>
      </c>
      <c r="AK79" s="342">
        <f t="shared" si="14"/>
        <v>-3.6007170075689543</v>
      </c>
      <c r="AR79" s="176" t="s">
        <v>740</v>
      </c>
      <c r="AS79" s="181">
        <v>91</v>
      </c>
    </row>
    <row r="80" spans="1:45" ht="18" customHeight="1" thickBot="1">
      <c r="A80" s="340" t="s">
        <v>9</v>
      </c>
      <c r="B80" s="343" t="s">
        <v>38</v>
      </c>
      <c r="C80" s="296">
        <v>15948.93</v>
      </c>
      <c r="D80" s="296">
        <v>17208.86</v>
      </c>
      <c r="E80" s="296">
        <v>18219.349999999999</v>
      </c>
      <c r="F80" s="296">
        <v>18188.150000000001</v>
      </c>
      <c r="G80" s="296">
        <v>18295.52</v>
      </c>
      <c r="H80" s="296">
        <v>18125</v>
      </c>
      <c r="I80" s="296">
        <v>18572</v>
      </c>
      <c r="J80" s="296">
        <v>19480</v>
      </c>
      <c r="K80" s="296">
        <v>21562</v>
      </c>
      <c r="L80" s="296">
        <v>22418</v>
      </c>
      <c r="M80" s="296">
        <v>22149.31</v>
      </c>
      <c r="N80" s="296">
        <v>23857.78</v>
      </c>
      <c r="O80" s="296">
        <v>23517.74</v>
      </c>
      <c r="P80" s="296">
        <v>24097.54</v>
      </c>
      <c r="Q80" s="296">
        <v>24894.959999999999</v>
      </c>
      <c r="R80" s="296">
        <v>24888.880000000001</v>
      </c>
      <c r="S80" s="296">
        <v>26218.71</v>
      </c>
      <c r="T80" s="296">
        <v>26061.23</v>
      </c>
      <c r="U80" s="296">
        <v>26289.62</v>
      </c>
      <c r="V80" s="296">
        <v>25342.61</v>
      </c>
      <c r="W80" s="296">
        <v>25704.04</v>
      </c>
      <c r="X80" s="296">
        <v>25634.87</v>
      </c>
      <c r="Y80" s="296">
        <v>25250.38</v>
      </c>
      <c r="Z80" s="296">
        <v>25494.720000000001</v>
      </c>
      <c r="AA80" s="296">
        <v>26567.58</v>
      </c>
      <c r="AB80" s="296">
        <v>28367.34</v>
      </c>
      <c r="AC80" s="296">
        <v>29231.599999999999</v>
      </c>
      <c r="AD80" s="296">
        <v>29971.360000000001</v>
      </c>
      <c r="AE80" s="296">
        <v>30804.1</v>
      </c>
      <c r="AF80" s="296">
        <v>31246.04</v>
      </c>
      <c r="AG80" s="296">
        <v>32796.07</v>
      </c>
      <c r="AH80" s="296">
        <v>34454.089999999997</v>
      </c>
      <c r="AI80" s="296">
        <v>34075.42</v>
      </c>
      <c r="AJ80" s="341">
        <f t="shared" si="13"/>
        <v>-1.0990567447870414</v>
      </c>
      <c r="AK80" s="342">
        <f t="shared" si="14"/>
        <v>3.042723738336961</v>
      </c>
      <c r="AR80" s="176" t="s">
        <v>741</v>
      </c>
      <c r="AS80" s="181">
        <v>92</v>
      </c>
    </row>
    <row r="81" spans="1:45" ht="18" customHeight="1" thickBot="1">
      <c r="A81" s="340" t="s">
        <v>10</v>
      </c>
      <c r="B81" s="343" t="s">
        <v>39</v>
      </c>
      <c r="C81" s="296">
        <v>12013</v>
      </c>
      <c r="D81" s="296">
        <v>12538.6</v>
      </c>
      <c r="E81" s="296">
        <v>13015.2</v>
      </c>
      <c r="F81" s="296">
        <v>14291.4</v>
      </c>
      <c r="G81" s="296">
        <v>14593.4</v>
      </c>
      <c r="H81" s="296">
        <v>14530.6</v>
      </c>
      <c r="I81" s="296">
        <v>14968.1</v>
      </c>
      <c r="J81" s="296">
        <v>15472.5</v>
      </c>
      <c r="K81" s="296">
        <v>15869.2</v>
      </c>
      <c r="L81" s="296">
        <v>15991</v>
      </c>
      <c r="M81" s="296">
        <v>15168</v>
      </c>
      <c r="N81" s="296">
        <v>15275.43</v>
      </c>
      <c r="O81" s="296">
        <v>15378</v>
      </c>
      <c r="P81" s="296">
        <v>15265</v>
      </c>
      <c r="Q81" s="296">
        <v>15150</v>
      </c>
      <c r="R81" s="296">
        <v>15123</v>
      </c>
      <c r="S81" s="296">
        <v>15009</v>
      </c>
      <c r="T81" s="296">
        <v>14969</v>
      </c>
      <c r="U81" s="296">
        <v>14810</v>
      </c>
      <c r="V81" s="296">
        <v>14552</v>
      </c>
      <c r="W81" s="296">
        <v>14279</v>
      </c>
      <c r="X81" s="296">
        <v>13967</v>
      </c>
      <c r="Y81" s="296">
        <v>13778</v>
      </c>
      <c r="Z81" s="296">
        <v>13428</v>
      </c>
      <c r="AA81" s="296">
        <v>13300</v>
      </c>
      <c r="AB81" s="296">
        <v>13307</v>
      </c>
      <c r="AC81" s="296">
        <v>12791</v>
      </c>
      <c r="AD81" s="296">
        <v>13353</v>
      </c>
      <c r="AE81" s="296">
        <v>13713</v>
      </c>
      <c r="AF81" s="296">
        <v>13510</v>
      </c>
      <c r="AG81" s="296">
        <v>13393</v>
      </c>
      <c r="AH81" s="296">
        <v>12941</v>
      </c>
      <c r="AI81" s="296">
        <v>12182.59</v>
      </c>
      <c r="AJ81" s="341">
        <f t="shared" si="13"/>
        <v>-5.8605208252839773</v>
      </c>
      <c r="AK81" s="342">
        <f t="shared" si="14"/>
        <v>-1.2231107807635144</v>
      </c>
      <c r="AR81" s="176" t="s">
        <v>742</v>
      </c>
      <c r="AS81" s="181">
        <v>93</v>
      </c>
    </row>
    <row r="82" spans="1:45" ht="18" customHeight="1" thickBot="1">
      <c r="A82" s="340" t="s">
        <v>11</v>
      </c>
      <c r="B82" s="343" t="s">
        <v>40</v>
      </c>
      <c r="C82" s="296" t="s">
        <v>62</v>
      </c>
      <c r="D82" s="296" t="s">
        <v>62</v>
      </c>
      <c r="E82" s="296" t="s">
        <v>62</v>
      </c>
      <c r="F82" s="296" t="s">
        <v>62</v>
      </c>
      <c r="G82" s="296" t="s">
        <v>62</v>
      </c>
      <c r="H82" s="296" t="s">
        <v>62</v>
      </c>
      <c r="I82" s="296" t="s">
        <v>62</v>
      </c>
      <c r="J82" s="296" t="s">
        <v>62</v>
      </c>
      <c r="K82" s="296" t="s">
        <v>62</v>
      </c>
      <c r="L82" s="296" t="s">
        <v>62</v>
      </c>
      <c r="M82" s="296">
        <v>1233.55</v>
      </c>
      <c r="N82" s="296">
        <v>1233.82</v>
      </c>
      <c r="O82" s="296">
        <v>1286.5</v>
      </c>
      <c r="P82" s="296">
        <v>1346.66</v>
      </c>
      <c r="Q82" s="296">
        <v>1489.34</v>
      </c>
      <c r="R82" s="296">
        <v>1204.96</v>
      </c>
      <c r="S82" s="296">
        <v>1488.49</v>
      </c>
      <c r="T82" s="296">
        <v>1348.34</v>
      </c>
      <c r="U82" s="296">
        <v>1103.9000000000001</v>
      </c>
      <c r="V82" s="296">
        <v>1249.9000000000001</v>
      </c>
      <c r="W82" s="296">
        <v>1230.7</v>
      </c>
      <c r="X82" s="296">
        <v>1233.4000000000001</v>
      </c>
      <c r="Y82" s="296">
        <v>1182</v>
      </c>
      <c r="Z82" s="296">
        <v>1110</v>
      </c>
      <c r="AA82" s="296">
        <v>1156</v>
      </c>
      <c r="AB82" s="296">
        <v>1167</v>
      </c>
      <c r="AC82" s="296">
        <v>1163</v>
      </c>
      <c r="AD82" s="296">
        <v>1121</v>
      </c>
      <c r="AE82" s="296">
        <v>1049</v>
      </c>
      <c r="AF82" s="296">
        <v>1022</v>
      </c>
      <c r="AG82" s="296">
        <v>1033</v>
      </c>
      <c r="AH82" s="296">
        <v>972</v>
      </c>
      <c r="AI82" s="296">
        <v>931</v>
      </c>
      <c r="AJ82" s="341">
        <f t="shared" si="13"/>
        <v>-4.2181069958847743</v>
      </c>
      <c r="AK82" s="342">
        <f t="shared" si="14"/>
        <v>-2.3587747670800852</v>
      </c>
      <c r="AR82" s="176" t="s">
        <v>743</v>
      </c>
      <c r="AS82" s="181">
        <v>94</v>
      </c>
    </row>
    <row r="83" spans="1:45" ht="18" customHeight="1" thickBot="1">
      <c r="A83" s="340" t="s">
        <v>12</v>
      </c>
      <c r="B83" s="343" t="s">
        <v>41</v>
      </c>
      <c r="C83" s="296">
        <v>8837</v>
      </c>
      <c r="D83" s="296">
        <v>8548.7999999999993</v>
      </c>
      <c r="E83" s="296">
        <v>8244.4</v>
      </c>
      <c r="F83" s="296">
        <v>8348.1</v>
      </c>
      <c r="G83" s="296">
        <v>8023</v>
      </c>
      <c r="H83" s="296">
        <v>8061</v>
      </c>
      <c r="I83" s="296">
        <v>8090</v>
      </c>
      <c r="J83" s="296">
        <v>8281</v>
      </c>
      <c r="K83" s="296">
        <v>8323</v>
      </c>
      <c r="L83" s="296">
        <v>8415</v>
      </c>
      <c r="M83" s="296">
        <v>8645.5400000000009</v>
      </c>
      <c r="N83" s="296">
        <v>8766.26</v>
      </c>
      <c r="O83" s="296">
        <v>9166</v>
      </c>
      <c r="P83" s="296">
        <v>9157</v>
      </c>
      <c r="Q83" s="296">
        <v>8971.76</v>
      </c>
      <c r="R83" s="296">
        <v>9200</v>
      </c>
      <c r="S83" s="296">
        <v>9281.08</v>
      </c>
      <c r="T83" s="296">
        <v>9273</v>
      </c>
      <c r="U83" s="296">
        <v>9252.44</v>
      </c>
      <c r="V83" s="296">
        <v>9157.07</v>
      </c>
      <c r="W83" s="296">
        <v>9253.9249999999993</v>
      </c>
      <c r="X83" s="296">
        <v>9350.7800000000007</v>
      </c>
      <c r="Y83" s="296">
        <v>8661.5300000000007</v>
      </c>
      <c r="Z83" s="296">
        <v>8561.2800000000007</v>
      </c>
      <c r="AA83" s="296">
        <v>8676.1</v>
      </c>
      <c r="AB83" s="296">
        <v>8674.7900000000009</v>
      </c>
      <c r="AC83" s="296">
        <v>8477.93</v>
      </c>
      <c r="AD83" s="296">
        <v>8570.75</v>
      </c>
      <c r="AE83" s="296">
        <v>8492.23</v>
      </c>
      <c r="AF83" s="296">
        <v>8510.27</v>
      </c>
      <c r="AG83" s="296">
        <v>8543.0300000000007</v>
      </c>
      <c r="AH83" s="296">
        <v>8407.9699999999993</v>
      </c>
      <c r="AI83" s="296">
        <v>8739</v>
      </c>
      <c r="AJ83" s="341">
        <f t="shared" si="13"/>
        <v>3.9370977774659144</v>
      </c>
      <c r="AK83" s="342">
        <f t="shared" si="14"/>
        <v>8.9083508920806409E-2</v>
      </c>
      <c r="AR83" s="176" t="s">
        <v>744</v>
      </c>
      <c r="AS83" s="181">
        <v>95</v>
      </c>
    </row>
    <row r="84" spans="1:45" ht="18" customHeight="1" thickBot="1">
      <c r="A84" s="340" t="s">
        <v>13</v>
      </c>
      <c r="B84" s="343" t="s">
        <v>42</v>
      </c>
      <c r="C84" s="296">
        <v>277.94</v>
      </c>
      <c r="D84" s="296">
        <v>296.23</v>
      </c>
      <c r="E84" s="296">
        <v>341.95</v>
      </c>
      <c r="F84" s="296">
        <v>369.41</v>
      </c>
      <c r="G84" s="296">
        <v>356.21</v>
      </c>
      <c r="H84" s="296">
        <v>374.07</v>
      </c>
      <c r="I84" s="296">
        <v>399.53</v>
      </c>
      <c r="J84" s="296">
        <v>414.79</v>
      </c>
      <c r="K84" s="296">
        <v>436.4</v>
      </c>
      <c r="L84" s="296">
        <v>425.19</v>
      </c>
      <c r="M84" s="296">
        <v>413.81</v>
      </c>
      <c r="N84" s="296">
        <v>450.98</v>
      </c>
      <c r="O84" s="296">
        <v>490.82</v>
      </c>
      <c r="P84" s="296">
        <v>488.1</v>
      </c>
      <c r="Q84" s="296">
        <v>470.5</v>
      </c>
      <c r="R84" s="296">
        <v>429.72</v>
      </c>
      <c r="S84" s="296">
        <v>452.64</v>
      </c>
      <c r="T84" s="296">
        <v>467.06</v>
      </c>
      <c r="U84" s="296">
        <v>464.93</v>
      </c>
      <c r="V84" s="296">
        <v>464.08</v>
      </c>
      <c r="W84" s="296">
        <v>463.73</v>
      </c>
      <c r="X84" s="296">
        <v>439.24</v>
      </c>
      <c r="Y84" s="296">
        <v>395.21</v>
      </c>
      <c r="Z84" s="296">
        <v>357.9</v>
      </c>
      <c r="AA84" s="296">
        <v>342.07</v>
      </c>
      <c r="AB84" s="296">
        <v>358.06</v>
      </c>
      <c r="AC84" s="296">
        <v>352.61</v>
      </c>
      <c r="AD84" s="296">
        <v>350.16</v>
      </c>
      <c r="AE84" s="296">
        <v>362.05</v>
      </c>
      <c r="AF84" s="296">
        <v>351.76</v>
      </c>
      <c r="AG84" s="296">
        <v>359.06</v>
      </c>
      <c r="AH84" s="296">
        <v>360.59</v>
      </c>
      <c r="AI84" s="296">
        <v>330.87</v>
      </c>
      <c r="AJ84" s="341">
        <f t="shared" si="13"/>
        <v>-8.2420477550680715</v>
      </c>
      <c r="AK84" s="342">
        <f t="shared" si="14"/>
        <v>-1.7612231228112174</v>
      </c>
      <c r="AR84" s="176" t="s">
        <v>745</v>
      </c>
      <c r="AS84" s="181">
        <v>96</v>
      </c>
    </row>
    <row r="85" spans="1:45" ht="18" customHeight="1" thickBot="1">
      <c r="A85" s="340" t="s">
        <v>14</v>
      </c>
      <c r="B85" s="343" t="s">
        <v>43</v>
      </c>
      <c r="C85" s="296">
        <v>1401.1</v>
      </c>
      <c r="D85" s="296">
        <v>1246.5</v>
      </c>
      <c r="E85" s="296">
        <v>866.5</v>
      </c>
      <c r="F85" s="296">
        <v>481.8</v>
      </c>
      <c r="G85" s="296">
        <v>500.7</v>
      </c>
      <c r="H85" s="296">
        <v>552.79999999999995</v>
      </c>
      <c r="I85" s="296">
        <v>459.6</v>
      </c>
      <c r="J85" s="296">
        <v>429.9</v>
      </c>
      <c r="K85" s="296">
        <v>421.1</v>
      </c>
      <c r="L85" s="296">
        <v>404.9</v>
      </c>
      <c r="M85" s="296">
        <v>393.5</v>
      </c>
      <c r="N85" s="296">
        <v>428.7</v>
      </c>
      <c r="O85" s="296">
        <v>453.2</v>
      </c>
      <c r="P85" s="296">
        <v>444.4</v>
      </c>
      <c r="Q85" s="296">
        <v>435.7</v>
      </c>
      <c r="R85" s="296">
        <v>427.9</v>
      </c>
      <c r="S85" s="296">
        <v>416.75</v>
      </c>
      <c r="T85" s="296">
        <v>414.42</v>
      </c>
      <c r="U85" s="296">
        <v>383.72</v>
      </c>
      <c r="V85" s="296">
        <v>376.54</v>
      </c>
      <c r="W85" s="296">
        <v>389.74</v>
      </c>
      <c r="X85" s="296">
        <v>374.98</v>
      </c>
      <c r="Y85" s="296">
        <v>355.22</v>
      </c>
      <c r="Z85" s="296">
        <v>367.54</v>
      </c>
      <c r="AA85" s="296">
        <v>349.43</v>
      </c>
      <c r="AB85" s="296">
        <v>334.16</v>
      </c>
      <c r="AC85" s="296">
        <v>336.39</v>
      </c>
      <c r="AD85" s="296">
        <v>320.56</v>
      </c>
      <c r="AE85" s="296">
        <v>304.89999999999998</v>
      </c>
      <c r="AF85" s="296">
        <v>314.2</v>
      </c>
      <c r="AG85" s="296">
        <v>306.82</v>
      </c>
      <c r="AH85" s="296">
        <v>327.02</v>
      </c>
      <c r="AI85" s="296">
        <v>307.95</v>
      </c>
      <c r="AJ85" s="341">
        <f t="shared" si="13"/>
        <v>-5.8314476178827013</v>
      </c>
      <c r="AK85" s="342">
        <f t="shared" si="14"/>
        <v>-1.4178512933615828</v>
      </c>
      <c r="AR85" s="176" t="s">
        <v>746</v>
      </c>
      <c r="AS85" s="181">
        <v>97</v>
      </c>
    </row>
    <row r="86" spans="1:45" ht="18" customHeight="1" thickBot="1">
      <c r="A86" s="340" t="s">
        <v>15</v>
      </c>
      <c r="B86" s="343" t="s">
        <v>44</v>
      </c>
      <c r="C86" s="296">
        <v>2435.9</v>
      </c>
      <c r="D86" s="296">
        <v>2179.8000000000002</v>
      </c>
      <c r="E86" s="296">
        <v>1359.8</v>
      </c>
      <c r="F86" s="296">
        <v>1196.2</v>
      </c>
      <c r="G86" s="296">
        <v>1259.8</v>
      </c>
      <c r="H86" s="296">
        <v>1270</v>
      </c>
      <c r="I86" s="296">
        <v>1127.5999999999999</v>
      </c>
      <c r="J86" s="296">
        <v>1200.0999999999999</v>
      </c>
      <c r="K86" s="296">
        <v>1159</v>
      </c>
      <c r="L86" s="296">
        <v>936.1</v>
      </c>
      <c r="M86" s="296">
        <v>867.6</v>
      </c>
      <c r="N86" s="296">
        <v>1010.8</v>
      </c>
      <c r="O86" s="296">
        <v>1061</v>
      </c>
      <c r="P86" s="296">
        <v>1057.4000000000001</v>
      </c>
      <c r="Q86" s="296">
        <v>1073.3</v>
      </c>
      <c r="R86" s="296">
        <v>1114.7</v>
      </c>
      <c r="S86" s="296">
        <v>1127.0999999999999</v>
      </c>
      <c r="T86" s="296">
        <v>923.2</v>
      </c>
      <c r="U86" s="296">
        <v>897.1</v>
      </c>
      <c r="V86" s="296">
        <v>928.2</v>
      </c>
      <c r="W86" s="296">
        <v>929.4</v>
      </c>
      <c r="X86" s="296">
        <v>790.3</v>
      </c>
      <c r="Y86" s="296">
        <v>807.5</v>
      </c>
      <c r="Z86" s="296">
        <v>754.6</v>
      </c>
      <c r="AA86" s="296">
        <v>714.2</v>
      </c>
      <c r="AB86" s="296">
        <v>687.8</v>
      </c>
      <c r="AC86" s="296">
        <v>663.9</v>
      </c>
      <c r="AD86" s="296">
        <v>611.9</v>
      </c>
      <c r="AE86" s="296">
        <v>572</v>
      </c>
      <c r="AF86" s="296">
        <v>550.79999999999995</v>
      </c>
      <c r="AG86" s="296">
        <v>580.4</v>
      </c>
      <c r="AH86" s="296">
        <v>573.79999999999995</v>
      </c>
      <c r="AI86" s="296">
        <v>514.5</v>
      </c>
      <c r="AJ86" s="341">
        <f t="shared" si="13"/>
        <v>-10.334611362844193</v>
      </c>
      <c r="AK86" s="342">
        <f t="shared" si="14"/>
        <v>-4.4073976290938006</v>
      </c>
      <c r="AR86" s="176" t="s">
        <v>747</v>
      </c>
      <c r="AS86" s="181">
        <v>98</v>
      </c>
    </row>
    <row r="87" spans="1:45" ht="18" customHeight="1" thickBot="1">
      <c r="A87" s="340" t="s">
        <v>16</v>
      </c>
      <c r="B87" s="343" t="s">
        <v>45</v>
      </c>
      <c r="C87" s="296">
        <v>70.2</v>
      </c>
      <c r="D87" s="296">
        <v>64.22</v>
      </c>
      <c r="E87" s="296">
        <v>66.08</v>
      </c>
      <c r="F87" s="296">
        <v>71.62</v>
      </c>
      <c r="G87" s="296">
        <v>67.87</v>
      </c>
      <c r="H87" s="296">
        <v>72.83</v>
      </c>
      <c r="I87" s="296">
        <v>76.98</v>
      </c>
      <c r="J87" s="296">
        <v>73.72</v>
      </c>
      <c r="K87" s="296">
        <v>80.95</v>
      </c>
      <c r="L87" s="296">
        <v>82.12</v>
      </c>
      <c r="M87" s="296">
        <v>82.6</v>
      </c>
      <c r="N87" s="296">
        <v>76.209999999999994</v>
      </c>
      <c r="O87" s="296">
        <v>76.48</v>
      </c>
      <c r="P87" s="296">
        <v>75.89</v>
      </c>
      <c r="Q87" s="296">
        <v>77.13</v>
      </c>
      <c r="R87" s="296">
        <v>77.13</v>
      </c>
      <c r="S87" s="296">
        <v>86.95</v>
      </c>
      <c r="T87" s="296">
        <v>86.38</v>
      </c>
      <c r="U87" s="296">
        <v>77.84</v>
      </c>
      <c r="V87" s="296">
        <v>88.63</v>
      </c>
      <c r="W87" s="296">
        <v>89.39</v>
      </c>
      <c r="X87" s="296">
        <v>91.25</v>
      </c>
      <c r="Y87" s="296">
        <v>88.61</v>
      </c>
      <c r="Z87" s="296">
        <v>89.55</v>
      </c>
      <c r="AA87" s="296">
        <v>92.69</v>
      </c>
      <c r="AB87" s="296">
        <v>88.5</v>
      </c>
      <c r="AC87" s="296">
        <v>95.48</v>
      </c>
      <c r="AD87" s="296">
        <v>90.94</v>
      </c>
      <c r="AE87" s="296">
        <v>82.59</v>
      </c>
      <c r="AF87" s="296">
        <v>84.04</v>
      </c>
      <c r="AG87" s="296">
        <v>82.13</v>
      </c>
      <c r="AH87" s="296">
        <v>78.33</v>
      </c>
      <c r="AI87" s="296">
        <v>66.41</v>
      </c>
      <c r="AJ87" s="341">
        <f t="shared" si="13"/>
        <v>-15.217668836971788</v>
      </c>
      <c r="AK87" s="342">
        <f t="shared" si="14"/>
        <v>-2.8427811842895889</v>
      </c>
      <c r="AR87" s="176" t="s">
        <v>748</v>
      </c>
      <c r="AS87" s="181">
        <v>99</v>
      </c>
    </row>
    <row r="88" spans="1:45" ht="18" customHeight="1" thickBot="1">
      <c r="A88" s="340" t="s">
        <v>17</v>
      </c>
      <c r="B88" s="343" t="s">
        <v>46</v>
      </c>
      <c r="C88" s="296">
        <v>8000</v>
      </c>
      <c r="D88" s="296">
        <v>5993</v>
      </c>
      <c r="E88" s="296">
        <v>5364</v>
      </c>
      <c r="F88" s="296">
        <v>5001</v>
      </c>
      <c r="G88" s="296">
        <v>4356</v>
      </c>
      <c r="H88" s="296">
        <v>5032</v>
      </c>
      <c r="I88" s="296">
        <v>5289</v>
      </c>
      <c r="J88" s="296">
        <v>4931</v>
      </c>
      <c r="K88" s="296">
        <v>5479</v>
      </c>
      <c r="L88" s="296">
        <v>5335</v>
      </c>
      <c r="M88" s="296">
        <v>4834</v>
      </c>
      <c r="N88" s="296">
        <v>4822</v>
      </c>
      <c r="O88" s="296">
        <v>5082</v>
      </c>
      <c r="P88" s="296">
        <v>4913</v>
      </c>
      <c r="Q88" s="296">
        <v>4059</v>
      </c>
      <c r="R88" s="296">
        <v>3853</v>
      </c>
      <c r="S88" s="296">
        <v>3987</v>
      </c>
      <c r="T88" s="296">
        <v>3871</v>
      </c>
      <c r="U88" s="296">
        <v>3383</v>
      </c>
      <c r="V88" s="296">
        <v>3247</v>
      </c>
      <c r="W88" s="296">
        <v>3169</v>
      </c>
      <c r="X88" s="296">
        <v>3044</v>
      </c>
      <c r="Y88" s="296">
        <v>2989</v>
      </c>
      <c r="Z88" s="296">
        <v>3004</v>
      </c>
      <c r="AA88" s="296">
        <v>3136</v>
      </c>
      <c r="AB88" s="296">
        <v>3124</v>
      </c>
      <c r="AC88" s="296">
        <v>2907</v>
      </c>
      <c r="AD88" s="296">
        <v>2870</v>
      </c>
      <c r="AE88" s="296">
        <v>2872</v>
      </c>
      <c r="AF88" s="296">
        <v>2634</v>
      </c>
      <c r="AG88" s="296">
        <v>2850</v>
      </c>
      <c r="AH88" s="296">
        <v>2725.9</v>
      </c>
      <c r="AI88" s="296">
        <v>2558.1</v>
      </c>
      <c r="AJ88" s="341">
        <f t="shared" si="13"/>
        <v>-6.1557650684177734</v>
      </c>
      <c r="AK88" s="342">
        <f t="shared" si="14"/>
        <v>-1.54468630176815</v>
      </c>
      <c r="AR88" s="176" t="s">
        <v>749</v>
      </c>
      <c r="AS88" s="181">
        <v>100</v>
      </c>
    </row>
    <row r="89" spans="1:45" ht="18" customHeight="1" thickBot="1">
      <c r="A89" s="340" t="s">
        <v>18</v>
      </c>
      <c r="B89" s="343" t="s">
        <v>47</v>
      </c>
      <c r="C89" s="296">
        <v>53.76</v>
      </c>
      <c r="D89" s="296">
        <v>56.39</v>
      </c>
      <c r="E89" s="296">
        <v>60.25</v>
      </c>
      <c r="F89" s="296">
        <v>65.86</v>
      </c>
      <c r="G89" s="296">
        <v>55.47</v>
      </c>
      <c r="H89" s="296">
        <v>55.09</v>
      </c>
      <c r="I89" s="296">
        <v>64.569999999999993</v>
      </c>
      <c r="J89" s="296">
        <v>67.11</v>
      </c>
      <c r="K89" s="296">
        <v>61.42</v>
      </c>
      <c r="L89" s="296">
        <v>70</v>
      </c>
      <c r="M89" s="296">
        <v>79.554729072031165</v>
      </c>
      <c r="N89" s="296">
        <v>80.900000000000006</v>
      </c>
      <c r="O89" s="296">
        <v>78.3</v>
      </c>
      <c r="P89" s="296">
        <v>73.069999999999993</v>
      </c>
      <c r="Q89" s="296">
        <v>76.849999999999994</v>
      </c>
      <c r="R89" s="296">
        <v>73.03</v>
      </c>
      <c r="S89" s="296">
        <v>73.680000000000007</v>
      </c>
      <c r="T89" s="296">
        <v>76.900000000000006</v>
      </c>
      <c r="U89" s="296">
        <v>65.510000000000005</v>
      </c>
      <c r="V89" s="296">
        <v>65.92</v>
      </c>
      <c r="W89" s="296">
        <v>69.28</v>
      </c>
      <c r="X89" s="296">
        <v>46.29</v>
      </c>
      <c r="Y89" s="296">
        <v>45.21</v>
      </c>
      <c r="Z89" s="296">
        <v>49.45</v>
      </c>
      <c r="AA89" s="296">
        <v>47.47</v>
      </c>
      <c r="AB89" s="296">
        <v>43.63</v>
      </c>
      <c r="AC89" s="296">
        <v>40.6</v>
      </c>
      <c r="AD89" s="296">
        <v>34.01</v>
      </c>
      <c r="AE89" s="296">
        <v>36.29</v>
      </c>
      <c r="AF89" s="296">
        <v>35.479999999999997</v>
      </c>
      <c r="AG89" s="296">
        <v>40.090000000000003</v>
      </c>
      <c r="AH89" s="296">
        <v>40.049999999999997</v>
      </c>
      <c r="AI89" s="296">
        <v>40.049999999999997</v>
      </c>
      <c r="AJ89" s="341">
        <f t="shared" si="13"/>
        <v>0</v>
      </c>
      <c r="AK89" s="342">
        <f t="shared" si="14"/>
        <v>-1.204582390370601</v>
      </c>
      <c r="AR89" s="176" t="s">
        <v>750</v>
      </c>
      <c r="AS89" s="181">
        <v>101</v>
      </c>
    </row>
    <row r="90" spans="1:45" ht="18" customHeight="1" thickBot="1">
      <c r="A90" s="340" t="s">
        <v>19</v>
      </c>
      <c r="B90" s="343" t="s">
        <v>48</v>
      </c>
      <c r="C90" s="296">
        <v>13788</v>
      </c>
      <c r="D90" s="296">
        <v>13727</v>
      </c>
      <c r="E90" s="296">
        <v>13709</v>
      </c>
      <c r="F90" s="296">
        <v>13991</v>
      </c>
      <c r="G90" s="296">
        <v>13931</v>
      </c>
      <c r="H90" s="296">
        <v>13935</v>
      </c>
      <c r="I90" s="296">
        <v>14253</v>
      </c>
      <c r="J90" s="296">
        <v>11437</v>
      </c>
      <c r="K90" s="296">
        <v>13418</v>
      </c>
      <c r="L90" s="296">
        <v>13139</v>
      </c>
      <c r="M90" s="296">
        <v>12822</v>
      </c>
      <c r="N90" s="296">
        <v>11514</v>
      </c>
      <c r="O90" s="296">
        <v>11154</v>
      </c>
      <c r="P90" s="296">
        <v>10765.54</v>
      </c>
      <c r="Q90" s="296">
        <v>11140</v>
      </c>
      <c r="R90" s="296">
        <v>11000</v>
      </c>
      <c r="S90" s="296">
        <v>11220</v>
      </c>
      <c r="T90" s="296">
        <v>11710</v>
      </c>
      <c r="U90" s="296">
        <v>11735</v>
      </c>
      <c r="V90" s="296">
        <v>12108</v>
      </c>
      <c r="W90" s="296">
        <v>12206</v>
      </c>
      <c r="X90" s="296">
        <v>12103</v>
      </c>
      <c r="Y90" s="296">
        <v>12104</v>
      </c>
      <c r="Z90" s="296">
        <v>12013</v>
      </c>
      <c r="AA90" s="296">
        <v>12065</v>
      </c>
      <c r="AB90" s="296">
        <v>12453</v>
      </c>
      <c r="AC90" s="296">
        <v>11881</v>
      </c>
      <c r="AD90" s="296">
        <v>12296</v>
      </c>
      <c r="AE90" s="296">
        <v>11909</v>
      </c>
      <c r="AF90" s="296">
        <v>11921</v>
      </c>
      <c r="AG90" s="296">
        <v>11541</v>
      </c>
      <c r="AH90" s="296">
        <v>10872</v>
      </c>
      <c r="AI90" s="296">
        <v>10706</v>
      </c>
      <c r="AJ90" s="341">
        <f t="shared" si="13"/>
        <v>-1.5268579838116247</v>
      </c>
      <c r="AK90" s="342">
        <f t="shared" si="14"/>
        <v>-1.2198156344527811</v>
      </c>
      <c r="AR90" s="176" t="s">
        <v>751</v>
      </c>
      <c r="AS90" s="181">
        <v>102</v>
      </c>
    </row>
    <row r="91" spans="1:45" ht="18" customHeight="1" thickBot="1">
      <c r="A91" s="340" t="s">
        <v>20</v>
      </c>
      <c r="B91" s="343" t="s">
        <v>49</v>
      </c>
      <c r="C91" s="296" t="s">
        <v>62</v>
      </c>
      <c r="D91" s="296" t="s">
        <v>62</v>
      </c>
      <c r="E91" s="296" t="s">
        <v>62</v>
      </c>
      <c r="F91" s="296" t="s">
        <v>62</v>
      </c>
      <c r="G91" s="296">
        <v>3728.99</v>
      </c>
      <c r="H91" s="296">
        <v>3706.19</v>
      </c>
      <c r="I91" s="296">
        <v>3663.75</v>
      </c>
      <c r="J91" s="296">
        <v>3679.88</v>
      </c>
      <c r="K91" s="296">
        <v>3810.31</v>
      </c>
      <c r="L91" s="296">
        <v>3433.03</v>
      </c>
      <c r="M91" s="296">
        <v>3347.93</v>
      </c>
      <c r="N91" s="296">
        <v>3440.41</v>
      </c>
      <c r="O91" s="296">
        <v>3304.65</v>
      </c>
      <c r="P91" s="296">
        <v>3254.87</v>
      </c>
      <c r="Q91" s="296">
        <v>3125.2</v>
      </c>
      <c r="R91" s="296">
        <v>3169.54</v>
      </c>
      <c r="S91" s="296">
        <v>3139.44</v>
      </c>
      <c r="T91" s="296">
        <v>3286.29</v>
      </c>
      <c r="U91" s="296">
        <v>3064.23</v>
      </c>
      <c r="V91" s="296">
        <v>3136.97</v>
      </c>
      <c r="W91" s="296">
        <v>3134.16</v>
      </c>
      <c r="X91" s="296">
        <v>3004.91</v>
      </c>
      <c r="Y91" s="296">
        <v>2983.16</v>
      </c>
      <c r="Z91" s="296">
        <v>2895.84</v>
      </c>
      <c r="AA91" s="296">
        <v>2868.19</v>
      </c>
      <c r="AB91" s="296">
        <v>2845.45</v>
      </c>
      <c r="AC91" s="296">
        <v>2792.8</v>
      </c>
      <c r="AD91" s="296">
        <v>2820.08</v>
      </c>
      <c r="AE91" s="296">
        <v>2776.57</v>
      </c>
      <c r="AF91" s="296">
        <v>2773.23</v>
      </c>
      <c r="AG91" s="296">
        <v>2806.46</v>
      </c>
      <c r="AH91" s="296">
        <v>2785.59</v>
      </c>
      <c r="AI91" s="296">
        <v>2650.15</v>
      </c>
      <c r="AJ91" s="341">
        <f t="shared" si="13"/>
        <v>-4.8621656453390454</v>
      </c>
      <c r="AK91" s="342">
        <f t="shared" si="14"/>
        <v>-1.1766911891080922</v>
      </c>
      <c r="AR91" s="176" t="s">
        <v>752</v>
      </c>
      <c r="AS91" s="181">
        <v>103</v>
      </c>
    </row>
    <row r="92" spans="1:45" ht="18" customHeight="1" thickBot="1">
      <c r="A92" s="340" t="s">
        <v>21</v>
      </c>
      <c r="B92" s="343" t="s">
        <v>50</v>
      </c>
      <c r="C92" s="296">
        <v>19739.2</v>
      </c>
      <c r="D92" s="296">
        <v>20724.8</v>
      </c>
      <c r="E92" s="296">
        <v>21074</v>
      </c>
      <c r="F92" s="296">
        <v>17422.2</v>
      </c>
      <c r="G92" s="296">
        <v>19137.5</v>
      </c>
      <c r="H92" s="296">
        <v>20342.7</v>
      </c>
      <c r="I92" s="296">
        <v>17696.7</v>
      </c>
      <c r="J92" s="296">
        <v>18496.7</v>
      </c>
      <c r="K92" s="296">
        <v>19275.400000000001</v>
      </c>
      <c r="L92" s="296">
        <v>18223.900000000001</v>
      </c>
      <c r="M92" s="296">
        <v>16991.5</v>
      </c>
      <c r="N92" s="296">
        <v>17493.96</v>
      </c>
      <c r="O92" s="296">
        <v>18997.03</v>
      </c>
      <c r="P92" s="296">
        <v>18439.240000000002</v>
      </c>
      <c r="Q92" s="296">
        <v>17395.57</v>
      </c>
      <c r="R92" s="296">
        <v>18711.29</v>
      </c>
      <c r="S92" s="296">
        <v>18812.98</v>
      </c>
      <c r="T92" s="296">
        <v>17621.21</v>
      </c>
      <c r="U92" s="296">
        <v>14242.27</v>
      </c>
      <c r="V92" s="296">
        <v>14252.51</v>
      </c>
      <c r="W92" s="296">
        <v>14775.69</v>
      </c>
      <c r="X92" s="296">
        <v>13056.41</v>
      </c>
      <c r="Y92" s="296">
        <v>11132.18</v>
      </c>
      <c r="Z92" s="296">
        <v>10994.4</v>
      </c>
      <c r="AA92" s="296">
        <v>11265.65</v>
      </c>
      <c r="AB92" s="296">
        <v>10590.2</v>
      </c>
      <c r="AC92" s="296">
        <v>11106.7</v>
      </c>
      <c r="AD92" s="296">
        <v>11908.2</v>
      </c>
      <c r="AE92" s="296">
        <v>11027.7</v>
      </c>
      <c r="AF92" s="296">
        <v>11215.5</v>
      </c>
      <c r="AG92" s="296">
        <v>11727.4</v>
      </c>
      <c r="AH92" s="296">
        <v>10242.4</v>
      </c>
      <c r="AI92" s="296">
        <v>9624.25</v>
      </c>
      <c r="AJ92" s="341">
        <f t="shared" si="13"/>
        <v>-6.0352065922049452</v>
      </c>
      <c r="AK92" s="342">
        <f t="shared" si="14"/>
        <v>-1.4449987974539447</v>
      </c>
      <c r="AR92" s="176" t="s">
        <v>753</v>
      </c>
      <c r="AS92" s="181">
        <v>104</v>
      </c>
    </row>
    <row r="93" spans="1:45" ht="18" customHeight="1" thickBot="1">
      <c r="A93" s="340" t="s">
        <v>22</v>
      </c>
      <c r="B93" s="343" t="s">
        <v>51</v>
      </c>
      <c r="C93" s="296" t="s">
        <v>62</v>
      </c>
      <c r="D93" s="296" t="s">
        <v>62</v>
      </c>
      <c r="E93" s="296" t="s">
        <v>62</v>
      </c>
      <c r="F93" s="296" t="s">
        <v>62</v>
      </c>
      <c r="G93" s="296">
        <v>2444</v>
      </c>
      <c r="H93" s="296">
        <v>2430</v>
      </c>
      <c r="I93" s="296">
        <v>2375</v>
      </c>
      <c r="J93" s="296">
        <v>2394</v>
      </c>
      <c r="K93" s="296">
        <v>2385</v>
      </c>
      <c r="L93" s="296">
        <v>2349.81</v>
      </c>
      <c r="M93" s="296">
        <v>2117.63</v>
      </c>
      <c r="N93" s="296">
        <v>2013.7</v>
      </c>
      <c r="O93" s="296">
        <v>1963.66</v>
      </c>
      <c r="P93" s="296">
        <v>1885.88</v>
      </c>
      <c r="Q93" s="296">
        <v>1967.4</v>
      </c>
      <c r="R93" s="296">
        <v>1955.01</v>
      </c>
      <c r="S93" s="296">
        <v>1916.84</v>
      </c>
      <c r="T93" s="296">
        <v>1978.19</v>
      </c>
      <c r="U93" s="296">
        <v>1954.56</v>
      </c>
      <c r="V93" s="296">
        <v>1944.57</v>
      </c>
      <c r="W93" s="296">
        <v>1917.3</v>
      </c>
      <c r="X93" s="296">
        <v>1985.03</v>
      </c>
      <c r="Y93" s="296">
        <v>2024.12</v>
      </c>
      <c r="Z93" s="296">
        <v>2014.38</v>
      </c>
      <c r="AA93" s="296">
        <v>2126.91</v>
      </c>
      <c r="AB93" s="296">
        <v>2247.33</v>
      </c>
      <c r="AC93" s="296">
        <v>2151.16</v>
      </c>
      <c r="AD93" s="296">
        <v>2165.31</v>
      </c>
      <c r="AE93" s="296">
        <v>2205.0500000000002</v>
      </c>
      <c r="AF93" s="296">
        <v>2255.87</v>
      </c>
      <c r="AG93" s="296">
        <v>2251.9699999999998</v>
      </c>
      <c r="AH93" s="296">
        <v>2221.02</v>
      </c>
      <c r="AI93" s="296">
        <v>2173.8200000000002</v>
      </c>
      <c r="AJ93" s="341">
        <f t="shared" si="13"/>
        <v>-2.1251497059909363</v>
      </c>
      <c r="AK93" s="342">
        <f t="shared" si="14"/>
        <v>0.71606104773056511</v>
      </c>
      <c r="AR93" s="176" t="s">
        <v>754</v>
      </c>
      <c r="AS93" s="181">
        <v>105</v>
      </c>
    </row>
    <row r="94" spans="1:45" ht="18" customHeight="1" thickBot="1">
      <c r="A94" s="340" t="s">
        <v>23</v>
      </c>
      <c r="B94" s="343" t="s">
        <v>52</v>
      </c>
      <c r="C94" s="296">
        <v>12003</v>
      </c>
      <c r="D94" s="296">
        <v>10954</v>
      </c>
      <c r="E94" s="296">
        <v>9852</v>
      </c>
      <c r="F94" s="296">
        <v>9262</v>
      </c>
      <c r="G94" s="296">
        <v>7758</v>
      </c>
      <c r="H94" s="296">
        <v>7960</v>
      </c>
      <c r="I94" s="296">
        <v>8235</v>
      </c>
      <c r="J94" s="296">
        <v>7097</v>
      </c>
      <c r="K94" s="296">
        <v>7194</v>
      </c>
      <c r="L94" s="296">
        <v>5848</v>
      </c>
      <c r="M94" s="296">
        <v>4797</v>
      </c>
      <c r="N94" s="296">
        <v>4446.8</v>
      </c>
      <c r="O94" s="296">
        <v>5058</v>
      </c>
      <c r="P94" s="296">
        <v>5145</v>
      </c>
      <c r="Q94" s="296">
        <v>6494.7</v>
      </c>
      <c r="R94" s="296">
        <v>6603.8</v>
      </c>
      <c r="S94" s="296">
        <v>6814.61</v>
      </c>
      <c r="T94" s="296">
        <v>6564.9</v>
      </c>
      <c r="U94" s="296">
        <v>6173.7</v>
      </c>
      <c r="V94" s="296">
        <v>5793.4</v>
      </c>
      <c r="W94" s="296">
        <v>5428.3</v>
      </c>
      <c r="X94" s="296">
        <v>5363.8</v>
      </c>
      <c r="Y94" s="296">
        <v>5234.3</v>
      </c>
      <c r="Z94" s="296">
        <v>5180.2</v>
      </c>
      <c r="AA94" s="296">
        <v>5041.7</v>
      </c>
      <c r="AB94" s="296">
        <v>4926.8999999999996</v>
      </c>
      <c r="AC94" s="296">
        <v>4707.7</v>
      </c>
      <c r="AD94" s="296">
        <v>4406</v>
      </c>
      <c r="AE94" s="296">
        <v>3925.3</v>
      </c>
      <c r="AF94" s="296">
        <v>3834.1</v>
      </c>
      <c r="AG94" s="296">
        <v>3784.5</v>
      </c>
      <c r="AH94" s="296">
        <v>3619.6</v>
      </c>
      <c r="AI94" s="296">
        <v>3407.3</v>
      </c>
      <c r="AJ94" s="341">
        <f t="shared" si="13"/>
        <v>-5.8652889822079723</v>
      </c>
      <c r="AK94" s="342">
        <f t="shared" si="14"/>
        <v>-4.2022792568609528</v>
      </c>
      <c r="AR94" s="176" t="s">
        <v>755</v>
      </c>
      <c r="AS94" s="181">
        <v>106</v>
      </c>
    </row>
    <row r="95" spans="1:45" ht="18" customHeight="1" thickBot="1">
      <c r="A95" s="340" t="s">
        <v>24</v>
      </c>
      <c r="B95" s="343" t="s">
        <v>53</v>
      </c>
      <c r="C95" s="296">
        <v>588</v>
      </c>
      <c r="D95" s="296">
        <v>529</v>
      </c>
      <c r="E95" s="296">
        <v>602</v>
      </c>
      <c r="F95" s="296">
        <v>592</v>
      </c>
      <c r="G95" s="296">
        <v>571</v>
      </c>
      <c r="H95" s="296">
        <v>592</v>
      </c>
      <c r="I95" s="296">
        <v>552</v>
      </c>
      <c r="J95" s="296">
        <v>578</v>
      </c>
      <c r="K95" s="296">
        <v>592</v>
      </c>
      <c r="L95" s="296">
        <v>558.46</v>
      </c>
      <c r="M95" s="296">
        <v>603.59</v>
      </c>
      <c r="N95" s="296">
        <v>599.9</v>
      </c>
      <c r="O95" s="296">
        <v>655.67</v>
      </c>
      <c r="P95" s="296">
        <v>620.51</v>
      </c>
      <c r="Q95" s="296">
        <v>534</v>
      </c>
      <c r="R95" s="296">
        <v>547.42999999999995</v>
      </c>
      <c r="S95" s="296">
        <v>575.12</v>
      </c>
      <c r="T95" s="296">
        <v>542.59</v>
      </c>
      <c r="U95" s="296">
        <v>432.01</v>
      </c>
      <c r="V95" s="296">
        <v>415.23</v>
      </c>
      <c r="W95" s="296">
        <v>395.59</v>
      </c>
      <c r="X95" s="296">
        <v>347.31</v>
      </c>
      <c r="Y95" s="296">
        <v>296.10000000000002</v>
      </c>
      <c r="Z95" s="296">
        <v>288.35000000000002</v>
      </c>
      <c r="AA95" s="296">
        <v>281.68</v>
      </c>
      <c r="AB95" s="296">
        <v>271.39</v>
      </c>
      <c r="AC95" s="296">
        <v>265.74</v>
      </c>
      <c r="AD95" s="296">
        <v>257.24</v>
      </c>
      <c r="AE95" s="296">
        <v>259.13</v>
      </c>
      <c r="AF95" s="296">
        <v>240.14</v>
      </c>
      <c r="AG95" s="296">
        <v>229.48</v>
      </c>
      <c r="AH95" s="296">
        <v>215.71</v>
      </c>
      <c r="AI95" s="296">
        <v>202.15</v>
      </c>
      <c r="AJ95" s="341">
        <f t="shared" si="13"/>
        <v>-6.2862176069723219</v>
      </c>
      <c r="AK95" s="342">
        <f t="shared" si="14"/>
        <v>-3.7449478090399779</v>
      </c>
      <c r="AR95" s="176" t="s">
        <v>756</v>
      </c>
      <c r="AS95" s="181">
        <v>107</v>
      </c>
    </row>
    <row r="96" spans="1:45" ht="18" customHeight="1" thickBot="1">
      <c r="A96" s="340" t="s">
        <v>25</v>
      </c>
      <c r="B96" s="343" t="s">
        <v>54</v>
      </c>
      <c r="C96" s="296">
        <v>2521</v>
      </c>
      <c r="D96" s="296">
        <v>2428</v>
      </c>
      <c r="E96" s="296">
        <v>2281</v>
      </c>
      <c r="F96" s="296">
        <v>2179</v>
      </c>
      <c r="G96" s="296">
        <v>2037</v>
      </c>
      <c r="H96" s="296">
        <v>2076</v>
      </c>
      <c r="I96" s="296">
        <v>1985</v>
      </c>
      <c r="J96" s="296">
        <v>1810</v>
      </c>
      <c r="K96" s="296">
        <v>1593</v>
      </c>
      <c r="L96" s="296">
        <v>1562.11</v>
      </c>
      <c r="M96" s="296">
        <v>1488.44</v>
      </c>
      <c r="N96" s="296">
        <v>1517.29</v>
      </c>
      <c r="O96" s="296">
        <v>1553.88</v>
      </c>
      <c r="P96" s="296">
        <v>1443.01</v>
      </c>
      <c r="Q96" s="296">
        <v>1149.28</v>
      </c>
      <c r="R96" s="296">
        <v>1108.27</v>
      </c>
      <c r="S96" s="296">
        <v>1104.83</v>
      </c>
      <c r="T96" s="296">
        <v>951.93</v>
      </c>
      <c r="U96" s="296">
        <v>748.52</v>
      </c>
      <c r="V96" s="296">
        <v>740.86</v>
      </c>
      <c r="W96" s="296">
        <v>687.26</v>
      </c>
      <c r="X96" s="296">
        <v>580.39</v>
      </c>
      <c r="Y96" s="296">
        <v>631.44000000000005</v>
      </c>
      <c r="Z96" s="296">
        <v>637.16999999999996</v>
      </c>
      <c r="AA96" s="296">
        <v>641.83000000000004</v>
      </c>
      <c r="AB96" s="296">
        <v>633.11</v>
      </c>
      <c r="AC96" s="296">
        <v>585.84</v>
      </c>
      <c r="AD96" s="296">
        <v>614.38</v>
      </c>
      <c r="AE96" s="296">
        <v>627.02</v>
      </c>
      <c r="AF96" s="296">
        <v>589.23</v>
      </c>
      <c r="AG96" s="296">
        <v>538.30999999999995</v>
      </c>
      <c r="AH96" s="296">
        <v>453.08</v>
      </c>
      <c r="AI96" s="296">
        <v>380.51</v>
      </c>
      <c r="AJ96" s="341">
        <f t="shared" si="13"/>
        <v>-16.017038933521675</v>
      </c>
      <c r="AK96" s="342">
        <f t="shared" si="14"/>
        <v>-4.9387767525639674</v>
      </c>
      <c r="AR96" s="176" t="s">
        <v>757</v>
      </c>
      <c r="AS96" s="181">
        <v>108</v>
      </c>
    </row>
    <row r="97" spans="1:45" ht="18" customHeight="1" thickBot="1">
      <c r="A97" s="340" t="s">
        <v>26</v>
      </c>
      <c r="B97" s="343" t="s">
        <v>55</v>
      </c>
      <c r="C97" s="296" t="s">
        <v>62</v>
      </c>
      <c r="D97" s="296" t="s">
        <v>62</v>
      </c>
      <c r="E97" s="296" t="s">
        <v>62</v>
      </c>
      <c r="F97" s="296" t="s">
        <v>62</v>
      </c>
      <c r="G97" s="296">
        <v>1295.0999999999999</v>
      </c>
      <c r="H97" s="296">
        <v>1394</v>
      </c>
      <c r="I97" s="296">
        <v>1413.4</v>
      </c>
      <c r="J97" s="296">
        <v>1443.9</v>
      </c>
      <c r="K97" s="296">
        <v>1540.7</v>
      </c>
      <c r="L97" s="296">
        <v>1492.8</v>
      </c>
      <c r="M97" s="296">
        <v>1455.5</v>
      </c>
      <c r="N97" s="296">
        <v>1453.8</v>
      </c>
      <c r="O97" s="296">
        <v>1422.8</v>
      </c>
      <c r="P97" s="296">
        <v>1394.2</v>
      </c>
      <c r="Q97" s="296">
        <v>1435</v>
      </c>
      <c r="R97" s="296">
        <v>1440</v>
      </c>
      <c r="S97" s="296">
        <v>1435.4</v>
      </c>
      <c r="T97" s="296">
        <v>1426.8</v>
      </c>
      <c r="U97" s="296">
        <v>1399.5</v>
      </c>
      <c r="V97" s="296">
        <v>1353.3</v>
      </c>
      <c r="W97" s="296">
        <v>1339.9</v>
      </c>
      <c r="X97" s="296">
        <v>1289.7</v>
      </c>
      <c r="Y97" s="296">
        <v>1270.5</v>
      </c>
      <c r="Z97" s="296">
        <v>1258.3</v>
      </c>
      <c r="AA97" s="296">
        <v>1222.5999999999999</v>
      </c>
      <c r="AB97" s="296">
        <v>1239</v>
      </c>
      <c r="AC97" s="296">
        <v>1196.7</v>
      </c>
      <c r="AD97" s="296">
        <v>1108.4000000000001</v>
      </c>
      <c r="AE97" s="296">
        <v>1041.2</v>
      </c>
      <c r="AF97" s="296">
        <v>1062.2</v>
      </c>
      <c r="AG97" s="296">
        <v>1103.9000000000001</v>
      </c>
      <c r="AH97" s="296">
        <v>1093.7</v>
      </c>
      <c r="AI97" s="296">
        <v>997.73</v>
      </c>
      <c r="AJ97" s="341">
        <f t="shared" si="13"/>
        <v>-8.7748011337661183</v>
      </c>
      <c r="AK97" s="342">
        <f t="shared" si="14"/>
        <v>-2.3878595465945174</v>
      </c>
      <c r="AR97" s="176" t="s">
        <v>758</v>
      </c>
      <c r="AS97" s="181">
        <v>109</v>
      </c>
    </row>
    <row r="98" spans="1:45" ht="18" customHeight="1" thickBot="1">
      <c r="A98" s="340" t="s">
        <v>27</v>
      </c>
      <c r="B98" s="343" t="s">
        <v>56</v>
      </c>
      <c r="C98" s="296" t="s">
        <v>62</v>
      </c>
      <c r="D98" s="296" t="s">
        <v>62</v>
      </c>
      <c r="E98" s="296" t="s">
        <v>62</v>
      </c>
      <c r="F98" s="296" t="s">
        <v>62</v>
      </c>
      <c r="G98" s="296">
        <v>2324</v>
      </c>
      <c r="H98" s="296">
        <v>2317.3000000000002</v>
      </c>
      <c r="I98" s="296">
        <v>2319</v>
      </c>
      <c r="J98" s="296">
        <v>2353</v>
      </c>
      <c r="K98" s="296">
        <v>2321.3000000000002</v>
      </c>
      <c r="L98" s="296">
        <v>2021.1</v>
      </c>
      <c r="M98" s="296">
        <v>1896.1</v>
      </c>
      <c r="N98" s="296">
        <v>1920.17</v>
      </c>
      <c r="O98" s="296">
        <v>1982</v>
      </c>
      <c r="P98" s="296">
        <v>2004</v>
      </c>
      <c r="Q98" s="296">
        <v>1920.42</v>
      </c>
      <c r="R98" s="296">
        <v>1797.4</v>
      </c>
      <c r="S98" s="296">
        <v>1661.52</v>
      </c>
      <c r="T98" s="296">
        <v>1727.5</v>
      </c>
      <c r="U98" s="296">
        <v>1702.6</v>
      </c>
      <c r="V98" s="296">
        <v>1615.8</v>
      </c>
      <c r="W98" s="296">
        <v>1607</v>
      </c>
      <c r="X98" s="296">
        <v>1567.7</v>
      </c>
      <c r="Y98" s="296">
        <v>1473.7</v>
      </c>
      <c r="Z98" s="296">
        <v>1480.4</v>
      </c>
      <c r="AA98" s="296">
        <v>1457.9</v>
      </c>
      <c r="AB98" s="296">
        <v>1435.3</v>
      </c>
      <c r="AC98" s="296">
        <v>1436.4</v>
      </c>
      <c r="AD98" s="296">
        <v>1382.3</v>
      </c>
      <c r="AE98" s="296">
        <v>1417.2</v>
      </c>
      <c r="AF98" s="296">
        <v>1481.2</v>
      </c>
      <c r="AG98" s="296">
        <v>1389.3</v>
      </c>
      <c r="AH98" s="296">
        <v>1372.5</v>
      </c>
      <c r="AI98" s="296">
        <v>1416.27</v>
      </c>
      <c r="AJ98" s="341">
        <f t="shared" si="13"/>
        <v>3.1890710382513676</v>
      </c>
      <c r="AK98" s="342">
        <f t="shared" si="14"/>
        <v>-0.39670693252189526</v>
      </c>
      <c r="AR98" s="177" t="s">
        <v>759</v>
      </c>
      <c r="AS98" s="181">
        <v>110</v>
      </c>
    </row>
    <row r="99" spans="1:45" s="436" customFormat="1" ht="18" customHeight="1">
      <c r="A99" s="469" t="s">
        <v>992</v>
      </c>
      <c r="AJ99" s="441"/>
      <c r="AK99" s="468"/>
      <c r="AR99" s="486"/>
      <c r="AS99" s="487"/>
    </row>
    <row r="100" spans="1:45" s="436" customFormat="1" ht="18" customHeight="1">
      <c r="A100" s="483"/>
      <c r="AR100" s="486"/>
      <c r="AS100" s="487"/>
    </row>
    <row r="101" spans="1:45" s="436" customFormat="1" ht="18" customHeight="1">
      <c r="A101" s="91" t="s">
        <v>1162</v>
      </c>
      <c r="B101" s="467"/>
      <c r="C101" s="467"/>
      <c r="D101" s="467"/>
      <c r="E101" s="467"/>
      <c r="F101" s="467"/>
      <c r="G101" s="467"/>
      <c r="H101" s="467"/>
      <c r="I101" s="467"/>
      <c r="J101" s="467"/>
      <c r="K101" s="467"/>
      <c r="L101" s="467"/>
      <c r="M101" s="468"/>
      <c r="N101" s="468"/>
      <c r="O101" s="468"/>
      <c r="P101" s="468"/>
      <c r="Q101" s="468"/>
      <c r="R101" s="468"/>
      <c r="S101" s="468"/>
      <c r="T101" s="468"/>
      <c r="U101" s="468"/>
      <c r="V101" s="468"/>
      <c r="W101" s="468"/>
      <c r="X101" s="468"/>
      <c r="Y101" s="468"/>
      <c r="Z101" s="468"/>
      <c r="AA101" s="468"/>
      <c r="AB101" s="468"/>
      <c r="AC101" s="468"/>
      <c r="AD101" s="468"/>
      <c r="AE101" s="468"/>
      <c r="AF101" s="468"/>
      <c r="AG101" s="468"/>
      <c r="AH101" s="468"/>
      <c r="AI101" s="468"/>
      <c r="AR101" s="486"/>
      <c r="AS101" s="487"/>
    </row>
    <row r="102" spans="1:45" ht="18" customHeight="1">
      <c r="A102" s="215"/>
      <c r="B102" s="211"/>
      <c r="C102" s="771" t="s">
        <v>274</v>
      </c>
      <c r="D102" s="772"/>
      <c r="E102" s="772"/>
      <c r="F102" s="772"/>
      <c r="G102" s="772"/>
      <c r="H102" s="772"/>
      <c r="I102" s="772"/>
      <c r="J102" s="772"/>
      <c r="K102" s="772"/>
      <c r="L102" s="772"/>
      <c r="M102" s="772"/>
      <c r="N102" s="772"/>
      <c r="O102" s="772"/>
      <c r="P102" s="772"/>
      <c r="Q102" s="772"/>
      <c r="R102" s="772"/>
      <c r="S102" s="772"/>
      <c r="T102" s="772"/>
      <c r="U102" s="772"/>
      <c r="V102" s="772"/>
      <c r="W102" s="772"/>
      <c r="X102" s="772"/>
      <c r="Y102" s="772"/>
      <c r="Z102" s="772"/>
      <c r="AA102" s="772"/>
      <c r="AB102" s="772"/>
      <c r="AC102" s="772"/>
      <c r="AD102" s="772"/>
      <c r="AE102" s="772"/>
      <c r="AF102" s="772"/>
      <c r="AG102" s="772"/>
      <c r="AH102" s="772"/>
      <c r="AI102" s="774"/>
      <c r="AJ102" s="529" t="s">
        <v>58</v>
      </c>
      <c r="AK102" s="640" t="s">
        <v>57</v>
      </c>
    </row>
    <row r="103" spans="1:45" ht="18" customHeight="1" thickBot="1">
      <c r="A103" s="536"/>
      <c r="B103" s="537"/>
      <c r="C103" s="538">
        <v>1990</v>
      </c>
      <c r="D103" s="539">
        <v>1991</v>
      </c>
      <c r="E103" s="540">
        <v>1992</v>
      </c>
      <c r="F103" s="539">
        <v>1993</v>
      </c>
      <c r="G103" s="538">
        <v>1994</v>
      </c>
      <c r="H103" s="539">
        <v>1995</v>
      </c>
      <c r="I103" s="540">
        <v>1996</v>
      </c>
      <c r="J103" s="539">
        <v>1997</v>
      </c>
      <c r="K103" s="538">
        <v>1998</v>
      </c>
      <c r="L103" s="539">
        <v>1999</v>
      </c>
      <c r="M103" s="540">
        <v>2000</v>
      </c>
      <c r="N103" s="539">
        <v>2001</v>
      </c>
      <c r="O103" s="538">
        <v>2002</v>
      </c>
      <c r="P103" s="539">
        <v>2003</v>
      </c>
      <c r="Q103" s="538">
        <v>2004</v>
      </c>
      <c r="R103" s="539">
        <v>2005</v>
      </c>
      <c r="S103" s="538">
        <v>2006</v>
      </c>
      <c r="T103" s="539">
        <v>2007</v>
      </c>
      <c r="U103" s="538">
        <v>2008</v>
      </c>
      <c r="V103" s="539">
        <v>2009</v>
      </c>
      <c r="W103" s="538">
        <v>2010</v>
      </c>
      <c r="X103" s="539">
        <v>2011</v>
      </c>
      <c r="Y103" s="538">
        <v>2012</v>
      </c>
      <c r="Z103" s="540">
        <v>2013</v>
      </c>
      <c r="AA103" s="538">
        <v>2014</v>
      </c>
      <c r="AB103" s="538">
        <v>2015</v>
      </c>
      <c r="AC103" s="538">
        <v>2016</v>
      </c>
      <c r="AD103" s="538">
        <v>2017</v>
      </c>
      <c r="AE103" s="538">
        <v>2018</v>
      </c>
      <c r="AF103" s="538">
        <v>2019</v>
      </c>
      <c r="AG103" s="538">
        <v>2020</v>
      </c>
      <c r="AH103" s="538">
        <v>2021</v>
      </c>
      <c r="AI103" s="538">
        <v>2022</v>
      </c>
      <c r="AJ103" s="266" t="str">
        <f>AJ70</f>
        <v>2022/2021</v>
      </c>
      <c r="AK103" s="246" t="str">
        <f>AK70</f>
        <v>2012-2022</v>
      </c>
      <c r="AS103" s="181"/>
    </row>
    <row r="104" spans="1:45" ht="18" customHeight="1" thickBot="1">
      <c r="A104" s="338" t="s">
        <v>373</v>
      </c>
      <c r="B104" s="339"/>
      <c r="C104" s="337" t="str">
        <f>IF(COUNT(C105:C131)=27,SUM(C105:C131),"N.A.")</f>
        <v>N.A.</v>
      </c>
      <c r="D104" s="337" t="str">
        <f t="shared" ref="D104:AG104" si="15">IF(COUNT(D105:D131)=27,SUM(D105:D131),"N.A.")</f>
        <v>N.A.</v>
      </c>
      <c r="E104" s="337" t="str">
        <f t="shared" si="15"/>
        <v>N.A.</v>
      </c>
      <c r="F104" s="337" t="str">
        <f t="shared" si="15"/>
        <v>N.A.</v>
      </c>
      <c r="G104" s="337" t="str">
        <f t="shared" si="15"/>
        <v>N.A.</v>
      </c>
      <c r="H104" s="337" t="str">
        <f t="shared" si="15"/>
        <v>N.A.</v>
      </c>
      <c r="I104" s="337" t="str">
        <f t="shared" si="15"/>
        <v>N.A.</v>
      </c>
      <c r="J104" s="337" t="str">
        <f t="shared" si="15"/>
        <v>N.A.</v>
      </c>
      <c r="K104" s="337" t="str">
        <f t="shared" si="15"/>
        <v>N.A.</v>
      </c>
      <c r="L104" s="337" t="str">
        <f t="shared" si="15"/>
        <v>N.A.</v>
      </c>
      <c r="M104" s="337">
        <f t="shared" si="15"/>
        <v>15259.04112670344</v>
      </c>
      <c r="N104" s="337">
        <f t="shared" si="15"/>
        <v>15542.15</v>
      </c>
      <c r="O104" s="337">
        <f t="shared" si="15"/>
        <v>15920.199999999999</v>
      </c>
      <c r="P104" s="337">
        <f t="shared" si="15"/>
        <v>15180.34</v>
      </c>
      <c r="Q104" s="337">
        <f t="shared" si="15"/>
        <v>15025.499999999998</v>
      </c>
      <c r="R104" s="337">
        <f t="shared" si="15"/>
        <v>15086.02</v>
      </c>
      <c r="S104" s="337">
        <f t="shared" si="15"/>
        <v>15183.939999999999</v>
      </c>
      <c r="T104" s="337">
        <f t="shared" si="15"/>
        <v>14551.119999999999</v>
      </c>
      <c r="U104" s="337">
        <f t="shared" si="15"/>
        <v>13563.39</v>
      </c>
      <c r="V104" s="337">
        <f t="shared" si="15"/>
        <v>13523.98</v>
      </c>
      <c r="W104" s="337">
        <f t="shared" si="15"/>
        <v>13191.220000000001</v>
      </c>
      <c r="X104" s="337">
        <f t="shared" si="15"/>
        <v>12774.519999999999</v>
      </c>
      <c r="Y104" s="337">
        <f t="shared" si="15"/>
        <v>12231.98</v>
      </c>
      <c r="Z104" s="337">
        <f t="shared" si="15"/>
        <v>12028.64</v>
      </c>
      <c r="AA104" s="337">
        <f t="shared" si="15"/>
        <v>12068.73</v>
      </c>
      <c r="AB104" s="337">
        <f t="shared" si="15"/>
        <v>11802.05</v>
      </c>
      <c r="AC104" s="337">
        <f t="shared" si="15"/>
        <v>11532.189999999999</v>
      </c>
      <c r="AD104" s="337">
        <f t="shared" si="15"/>
        <v>11675.579999999996</v>
      </c>
      <c r="AE104" s="337">
        <f t="shared" si="15"/>
        <v>11294.609999999999</v>
      </c>
      <c r="AF104" s="337">
        <f t="shared" si="15"/>
        <v>11328.369999999999</v>
      </c>
      <c r="AG104" s="337">
        <f t="shared" si="15"/>
        <v>11254.660000000002</v>
      </c>
      <c r="AH104" s="337">
        <f t="shared" ref="AH104:AI104" si="16">IF(COUNT(AH105:AH131)=27,SUM(AH105:AH131),"N.A.")</f>
        <v>10883.01</v>
      </c>
      <c r="AI104" s="337">
        <f t="shared" si="16"/>
        <v>10382.200000000001</v>
      </c>
      <c r="AJ104" s="328">
        <f>IFERROR((AI104/AH104-1)*100,":")</f>
        <v>-4.6017599910318836</v>
      </c>
      <c r="AK104" s="542">
        <f>IFERROR(100*((POWER(AI104/Y104,1/(2020-2010)))-1),":")</f>
        <v>-1.6262418755459196</v>
      </c>
      <c r="AR104" s="177" t="s">
        <v>895</v>
      </c>
      <c r="AS104" s="181" t="e">
        <v>#N/A</v>
      </c>
    </row>
    <row r="105" spans="1:45" ht="18" customHeight="1" thickBot="1">
      <c r="A105" s="340" t="s">
        <v>3</v>
      </c>
      <c r="B105" s="343" t="s">
        <v>30</v>
      </c>
      <c r="C105" s="296">
        <v>731.42</v>
      </c>
      <c r="D105" s="296">
        <v>730.06</v>
      </c>
      <c r="E105" s="296">
        <v>761.8</v>
      </c>
      <c r="F105" s="296">
        <v>741.79</v>
      </c>
      <c r="G105" s="296">
        <v>731.72</v>
      </c>
      <c r="H105" s="296">
        <v>735.18</v>
      </c>
      <c r="I105" s="296">
        <v>732.79</v>
      </c>
      <c r="J105" s="296">
        <v>754.2</v>
      </c>
      <c r="K105" s="296">
        <v>754.52</v>
      </c>
      <c r="L105" s="296">
        <v>719.74</v>
      </c>
      <c r="M105" s="296">
        <v>715.07</v>
      </c>
      <c r="N105" s="296">
        <v>673.1</v>
      </c>
      <c r="O105" s="296">
        <v>668.07</v>
      </c>
      <c r="P105" s="296">
        <v>617.73</v>
      </c>
      <c r="Q105" s="296">
        <v>607.69000000000005</v>
      </c>
      <c r="R105" s="296">
        <v>583.79999999999995</v>
      </c>
      <c r="S105" s="296">
        <v>577.97</v>
      </c>
      <c r="T105" s="296">
        <v>566.76</v>
      </c>
      <c r="U105" s="296">
        <v>543.24</v>
      </c>
      <c r="V105" s="296">
        <v>531.08000000000004</v>
      </c>
      <c r="W105" s="296">
        <v>507.02</v>
      </c>
      <c r="X105" s="296">
        <v>482.44</v>
      </c>
      <c r="Y105" s="296">
        <v>490.82</v>
      </c>
      <c r="Z105" s="296">
        <v>472.29</v>
      </c>
      <c r="AA105" s="296">
        <v>460.03</v>
      </c>
      <c r="AB105" s="296">
        <v>443.49</v>
      </c>
      <c r="AC105" s="296">
        <v>419.56</v>
      </c>
      <c r="AD105" s="296">
        <v>413.25</v>
      </c>
      <c r="AE105" s="296">
        <v>403.35</v>
      </c>
      <c r="AF105" s="296">
        <v>396.49</v>
      </c>
      <c r="AG105" s="296">
        <v>395.31</v>
      </c>
      <c r="AH105" s="296">
        <v>386.34</v>
      </c>
      <c r="AI105" s="296">
        <v>364.87</v>
      </c>
      <c r="AJ105" s="341">
        <f t="shared" ref="AJ105:AJ131" si="17">IFERROR((AI105/AH105-1)*100,":")</f>
        <v>-5.5572811513174836</v>
      </c>
      <c r="AK105" s="715">
        <f t="shared" ref="AK105:AK131" si="18">IFERROR(100*((POWER(AI105/Y105,1/(2020-2010)))-1),":")</f>
        <v>-2.9218278511307316</v>
      </c>
      <c r="AR105" s="177" t="s">
        <v>760</v>
      </c>
      <c r="AS105" s="181">
        <v>118</v>
      </c>
    </row>
    <row r="106" spans="1:45" ht="18" customHeight="1" thickBot="1">
      <c r="A106" s="340" t="s">
        <v>4</v>
      </c>
      <c r="B106" s="343" t="s">
        <v>31</v>
      </c>
      <c r="C106" s="296" t="s">
        <v>62</v>
      </c>
      <c r="D106" s="296" t="s">
        <v>62</v>
      </c>
      <c r="E106" s="296" t="s">
        <v>62</v>
      </c>
      <c r="F106" s="296" t="s">
        <v>62</v>
      </c>
      <c r="G106" s="296">
        <v>345</v>
      </c>
      <c r="H106" s="296" t="s">
        <v>62</v>
      </c>
      <c r="I106" s="296" t="s">
        <v>62</v>
      </c>
      <c r="J106" s="296" t="s">
        <v>62</v>
      </c>
      <c r="K106" s="296" t="s">
        <v>62</v>
      </c>
      <c r="L106" s="296" t="s">
        <v>62</v>
      </c>
      <c r="M106" s="296">
        <v>104.9</v>
      </c>
      <c r="N106" s="296">
        <v>104.5</v>
      </c>
      <c r="O106" s="296">
        <v>93.7</v>
      </c>
      <c r="P106" s="296">
        <v>105.3</v>
      </c>
      <c r="Q106" s="296">
        <v>96.83</v>
      </c>
      <c r="R106" s="296">
        <v>95.65</v>
      </c>
      <c r="S106" s="296">
        <v>96.47</v>
      </c>
      <c r="T106" s="296">
        <v>85.42</v>
      </c>
      <c r="U106" s="296">
        <v>76.849999999999994</v>
      </c>
      <c r="V106" s="296">
        <v>71.400000000000006</v>
      </c>
      <c r="W106" s="296">
        <v>65.95</v>
      </c>
      <c r="X106" s="296">
        <v>63.97</v>
      </c>
      <c r="Y106" s="296">
        <v>58.41</v>
      </c>
      <c r="Z106" s="296">
        <v>55.39</v>
      </c>
      <c r="AA106" s="296">
        <v>55.17</v>
      </c>
      <c r="AB106" s="296">
        <v>58.15</v>
      </c>
      <c r="AC106" s="296">
        <v>64.510000000000005</v>
      </c>
      <c r="AD106" s="296">
        <v>62.16</v>
      </c>
      <c r="AE106" s="296">
        <v>69.989999999999995</v>
      </c>
      <c r="AF106" s="296">
        <v>50.86</v>
      </c>
      <c r="AG106" s="296">
        <v>65.77</v>
      </c>
      <c r="AH106" s="296">
        <v>65.75</v>
      </c>
      <c r="AI106" s="296">
        <v>53.39</v>
      </c>
      <c r="AJ106" s="341">
        <f t="shared" si="17"/>
        <v>-18.798479087452471</v>
      </c>
      <c r="AK106" s="715">
        <f t="shared" si="18"/>
        <v>-0.89461078574297748</v>
      </c>
      <c r="AR106" s="177" t="s">
        <v>761</v>
      </c>
      <c r="AS106" s="181">
        <v>119</v>
      </c>
    </row>
    <row r="107" spans="1:45" ht="18" customHeight="1" thickBot="1">
      <c r="A107" s="340" t="s">
        <v>340</v>
      </c>
      <c r="B107" s="343" t="s">
        <v>32</v>
      </c>
      <c r="C107" s="296">
        <v>488</v>
      </c>
      <c r="D107" s="296">
        <v>488</v>
      </c>
      <c r="E107" s="296">
        <v>472</v>
      </c>
      <c r="F107" s="296">
        <v>411</v>
      </c>
      <c r="G107" s="296">
        <v>424</v>
      </c>
      <c r="H107" s="296">
        <v>463</v>
      </c>
      <c r="I107" s="296">
        <v>463</v>
      </c>
      <c r="J107" s="296">
        <v>442</v>
      </c>
      <c r="K107" s="296">
        <v>431</v>
      </c>
      <c r="L107" s="296">
        <v>412</v>
      </c>
      <c r="M107" s="296">
        <v>413</v>
      </c>
      <c r="N107" s="296">
        <v>414</v>
      </c>
      <c r="O107" s="296">
        <v>489</v>
      </c>
      <c r="P107" s="296">
        <v>371</v>
      </c>
      <c r="Q107" s="296">
        <v>335</v>
      </c>
      <c r="R107" s="296">
        <v>338</v>
      </c>
      <c r="S107" s="296">
        <v>316.60000000000002</v>
      </c>
      <c r="T107" s="296">
        <v>272.75</v>
      </c>
      <c r="U107" s="296">
        <v>211.97</v>
      </c>
      <c r="V107" s="296">
        <v>193.75</v>
      </c>
      <c r="W107" s="296">
        <v>175.48</v>
      </c>
      <c r="X107" s="296">
        <v>141.88</v>
      </c>
      <c r="Y107" s="296">
        <v>141.72</v>
      </c>
      <c r="Z107" s="296">
        <v>151.31</v>
      </c>
      <c r="AA107" s="296">
        <v>142.93</v>
      </c>
      <c r="AB107" s="296">
        <v>137.59</v>
      </c>
      <c r="AC107" s="296">
        <v>133.58000000000001</v>
      </c>
      <c r="AD107" s="296">
        <v>136.05000000000001</v>
      </c>
      <c r="AE107" s="296">
        <v>133.26</v>
      </c>
      <c r="AF107" s="296">
        <v>130.68</v>
      </c>
      <c r="AG107" s="296">
        <v>134.1</v>
      </c>
      <c r="AH107" s="296">
        <v>126.36</v>
      </c>
      <c r="AI107" s="296">
        <v>116.15</v>
      </c>
      <c r="AJ107" s="341">
        <f t="shared" si="17"/>
        <v>-8.0800886356441897</v>
      </c>
      <c r="AK107" s="342">
        <f t="shared" si="18"/>
        <v>-1.970044149136585</v>
      </c>
      <c r="AR107" s="177" t="s">
        <v>762</v>
      </c>
      <c r="AS107" s="181">
        <v>120</v>
      </c>
    </row>
    <row r="108" spans="1:45" ht="18" customHeight="1" thickBot="1">
      <c r="A108" s="340" t="s">
        <v>5</v>
      </c>
      <c r="B108" s="343" t="s">
        <v>33</v>
      </c>
      <c r="C108" s="296">
        <v>1041</v>
      </c>
      <c r="D108" s="296">
        <v>1077</v>
      </c>
      <c r="E108" s="296">
        <v>1149</v>
      </c>
      <c r="F108" s="296">
        <v>1162</v>
      </c>
      <c r="G108" s="296">
        <v>1131</v>
      </c>
      <c r="H108" s="296">
        <v>1147</v>
      </c>
      <c r="I108" s="296">
        <v>1221</v>
      </c>
      <c r="J108" s="296">
        <v>1212</v>
      </c>
      <c r="K108" s="296">
        <v>1263</v>
      </c>
      <c r="L108" s="296">
        <v>1256</v>
      </c>
      <c r="M108" s="296">
        <v>1344</v>
      </c>
      <c r="N108" s="296">
        <v>1348</v>
      </c>
      <c r="O108" s="296">
        <v>1375</v>
      </c>
      <c r="P108" s="296">
        <v>1424</v>
      </c>
      <c r="Q108" s="296">
        <v>1397</v>
      </c>
      <c r="R108" s="296">
        <v>1340</v>
      </c>
      <c r="S108" s="296">
        <v>1414</v>
      </c>
      <c r="T108" s="296">
        <v>1353</v>
      </c>
      <c r="U108" s="296">
        <v>1289</v>
      </c>
      <c r="V108" s="296">
        <v>1346</v>
      </c>
      <c r="W108" s="296">
        <v>1286</v>
      </c>
      <c r="X108" s="296">
        <v>1239</v>
      </c>
      <c r="Y108" s="296">
        <v>1229</v>
      </c>
      <c r="Z108" s="296">
        <v>1258</v>
      </c>
      <c r="AA108" s="296">
        <v>1245</v>
      </c>
      <c r="AB108" s="296">
        <v>1237</v>
      </c>
      <c r="AC108" s="296">
        <v>1236</v>
      </c>
      <c r="AD108" s="296">
        <v>1260</v>
      </c>
      <c r="AE108" s="296">
        <v>1243</v>
      </c>
      <c r="AF108" s="296">
        <v>1244</v>
      </c>
      <c r="AG108" s="296">
        <v>1273</v>
      </c>
      <c r="AH108" s="296">
        <v>1235</v>
      </c>
      <c r="AI108" s="296">
        <v>1118</v>
      </c>
      <c r="AJ108" s="341">
        <f t="shared" si="17"/>
        <v>-9.4736842105263115</v>
      </c>
      <c r="AK108" s="342">
        <f t="shared" si="18"/>
        <v>-0.9421284552913689</v>
      </c>
      <c r="AR108" s="177" t="s">
        <v>763</v>
      </c>
      <c r="AS108" s="181">
        <v>121</v>
      </c>
    </row>
    <row r="109" spans="1:45" ht="18" customHeight="1" thickBot="1">
      <c r="A109" s="340" t="s">
        <v>28</v>
      </c>
      <c r="B109" s="343" t="s">
        <v>34</v>
      </c>
      <c r="C109" s="296" t="s">
        <v>62</v>
      </c>
      <c r="D109" s="296">
        <v>2917.33</v>
      </c>
      <c r="E109" s="296">
        <v>2989.26</v>
      </c>
      <c r="F109" s="296">
        <v>2808.49</v>
      </c>
      <c r="G109" s="296">
        <v>2613.36</v>
      </c>
      <c r="H109" s="296">
        <v>2529.4</v>
      </c>
      <c r="I109" s="296">
        <v>2547</v>
      </c>
      <c r="J109" s="296">
        <v>2613.5100000000002</v>
      </c>
      <c r="K109" s="296">
        <v>2655.82</v>
      </c>
      <c r="L109" s="296">
        <v>2582</v>
      </c>
      <c r="M109" s="296">
        <v>2525.75</v>
      </c>
      <c r="N109" s="296">
        <v>2523.09</v>
      </c>
      <c r="O109" s="296">
        <v>2535.41</v>
      </c>
      <c r="P109" s="296">
        <v>2563.91</v>
      </c>
      <c r="Q109" s="296">
        <v>2466.7800000000002</v>
      </c>
      <c r="R109" s="296">
        <v>2503.63</v>
      </c>
      <c r="S109" s="296">
        <v>2467.41</v>
      </c>
      <c r="T109" s="296">
        <v>2417.81</v>
      </c>
      <c r="U109" s="296">
        <v>2296.4299999999998</v>
      </c>
      <c r="V109" s="296">
        <v>2235.64</v>
      </c>
      <c r="W109" s="296">
        <v>2232.7199999999998</v>
      </c>
      <c r="X109" s="296">
        <v>2193.58</v>
      </c>
      <c r="Y109" s="296">
        <v>2117.75</v>
      </c>
      <c r="Z109" s="296">
        <v>2057.69</v>
      </c>
      <c r="AA109" s="296">
        <v>2052.2600000000002</v>
      </c>
      <c r="AB109" s="296">
        <v>1973.24</v>
      </c>
      <c r="AC109" s="296">
        <v>1908.36</v>
      </c>
      <c r="AD109" s="296">
        <v>1905.36</v>
      </c>
      <c r="AE109" s="296">
        <v>1837</v>
      </c>
      <c r="AF109" s="296">
        <v>1787.9</v>
      </c>
      <c r="AG109" s="296">
        <v>1694.7</v>
      </c>
      <c r="AH109" s="296">
        <v>1583</v>
      </c>
      <c r="AI109" s="296">
        <v>1395.2</v>
      </c>
      <c r="AJ109" s="341">
        <f t="shared" si="17"/>
        <v>-11.863550221099173</v>
      </c>
      <c r="AK109" s="342">
        <f t="shared" si="18"/>
        <v>-4.0872865495041211</v>
      </c>
      <c r="AR109" s="177" t="s">
        <v>764</v>
      </c>
      <c r="AS109" s="181">
        <v>122</v>
      </c>
    </row>
    <row r="110" spans="1:45" ht="18" customHeight="1" thickBot="1">
      <c r="A110" s="340" t="s">
        <v>6</v>
      </c>
      <c r="B110" s="343" t="s">
        <v>35</v>
      </c>
      <c r="C110" s="296">
        <v>136.6</v>
      </c>
      <c r="D110" s="296">
        <v>116.5</v>
      </c>
      <c r="E110" s="296">
        <v>100.2</v>
      </c>
      <c r="F110" s="296">
        <v>72</v>
      </c>
      <c r="G110" s="296">
        <v>65.599999999999994</v>
      </c>
      <c r="H110" s="296">
        <v>54.9</v>
      </c>
      <c r="I110" s="296">
        <v>38.6</v>
      </c>
      <c r="J110" s="296">
        <v>45.2</v>
      </c>
      <c r="K110" s="296">
        <v>44.1</v>
      </c>
      <c r="L110" s="296">
        <v>32.200000000000003</v>
      </c>
      <c r="M110" s="296">
        <v>38.6</v>
      </c>
      <c r="N110" s="296">
        <v>40.1</v>
      </c>
      <c r="O110" s="296">
        <v>37.700000000000003</v>
      </c>
      <c r="P110" s="296">
        <v>36.6</v>
      </c>
      <c r="Q110" s="296">
        <v>36.200000000000003</v>
      </c>
      <c r="R110" s="296">
        <v>34.9</v>
      </c>
      <c r="S110" s="296">
        <v>37</v>
      </c>
      <c r="T110" s="296">
        <v>35.299999999999997</v>
      </c>
      <c r="U110" s="296">
        <v>34.1</v>
      </c>
      <c r="V110" s="296">
        <v>34.1</v>
      </c>
      <c r="W110" s="296">
        <v>35.1</v>
      </c>
      <c r="X110" s="296">
        <v>35.6</v>
      </c>
      <c r="Y110" s="296">
        <v>34.299999999999997</v>
      </c>
      <c r="Z110" s="296">
        <v>33.299999999999997</v>
      </c>
      <c r="AA110" s="296">
        <v>33.6</v>
      </c>
      <c r="AB110" s="296">
        <v>24.6</v>
      </c>
      <c r="AC110" s="296">
        <v>25.4</v>
      </c>
      <c r="AD110" s="296">
        <v>26</v>
      </c>
      <c r="AE110" s="296">
        <v>24.4</v>
      </c>
      <c r="AF110" s="296">
        <v>25.8</v>
      </c>
      <c r="AG110" s="296">
        <v>27.3</v>
      </c>
      <c r="AH110" s="296">
        <v>25.7</v>
      </c>
      <c r="AI110" s="296">
        <v>22.5</v>
      </c>
      <c r="AJ110" s="341">
        <f t="shared" si="17"/>
        <v>-12.45136186770428</v>
      </c>
      <c r="AK110" s="342">
        <f t="shared" si="18"/>
        <v>-4.1286506774856786</v>
      </c>
      <c r="AR110" s="177" t="s">
        <v>765</v>
      </c>
      <c r="AS110" s="181">
        <v>123</v>
      </c>
    </row>
    <row r="111" spans="1:45" ht="18" customHeight="1" thickBot="1">
      <c r="A111" s="340" t="s">
        <v>7</v>
      </c>
      <c r="B111" s="343" t="s">
        <v>36</v>
      </c>
      <c r="C111" s="296">
        <v>148.80000000000001</v>
      </c>
      <c r="D111" s="296">
        <v>160</v>
      </c>
      <c r="E111" s="296">
        <v>171.5</v>
      </c>
      <c r="F111" s="296">
        <v>168.6</v>
      </c>
      <c r="G111" s="296">
        <v>161.66</v>
      </c>
      <c r="H111" s="296">
        <v>175.58</v>
      </c>
      <c r="I111" s="296">
        <v>182.35</v>
      </c>
      <c r="J111" s="296">
        <v>192.4</v>
      </c>
      <c r="K111" s="296">
        <v>187.81</v>
      </c>
      <c r="L111" s="296">
        <v>186.24</v>
      </c>
      <c r="M111" s="296">
        <v>184.73</v>
      </c>
      <c r="N111" s="296">
        <v>187.2</v>
      </c>
      <c r="O111" s="296">
        <v>183.21</v>
      </c>
      <c r="P111" s="296">
        <v>175.55</v>
      </c>
      <c r="Q111" s="296">
        <v>178.97</v>
      </c>
      <c r="R111" s="296">
        <v>174.7</v>
      </c>
      <c r="S111" s="296">
        <v>166.9</v>
      </c>
      <c r="T111" s="296">
        <v>158.66999999999999</v>
      </c>
      <c r="U111" s="296">
        <v>150.82</v>
      </c>
      <c r="V111" s="296">
        <v>158.19999999999999</v>
      </c>
      <c r="W111" s="296">
        <v>149.47999999999999</v>
      </c>
      <c r="X111" s="296">
        <v>146.43</v>
      </c>
      <c r="Y111" s="296">
        <v>144.19</v>
      </c>
      <c r="Z111" s="296">
        <v>144.33000000000001</v>
      </c>
      <c r="AA111" s="296">
        <v>145.53</v>
      </c>
      <c r="AB111" s="296">
        <v>138.86000000000001</v>
      </c>
      <c r="AC111" s="296">
        <v>145.41</v>
      </c>
      <c r="AD111" s="296">
        <v>148.94999999999999</v>
      </c>
      <c r="AE111" s="296">
        <v>141.78</v>
      </c>
      <c r="AF111" s="296">
        <v>143.97</v>
      </c>
      <c r="AG111" s="296">
        <v>146.9</v>
      </c>
      <c r="AH111" s="296">
        <v>144.84</v>
      </c>
      <c r="AI111" s="296">
        <v>126.62</v>
      </c>
      <c r="AJ111" s="341">
        <f t="shared" si="17"/>
        <v>-12.579397956365646</v>
      </c>
      <c r="AK111" s="342">
        <f t="shared" si="18"/>
        <v>-1.2910080571020166</v>
      </c>
      <c r="AR111" s="177" t="s">
        <v>766</v>
      </c>
      <c r="AS111" s="181">
        <v>124</v>
      </c>
    </row>
    <row r="112" spans="1:45" ht="18" customHeight="1" thickBot="1">
      <c r="A112" s="340" t="s">
        <v>8</v>
      </c>
      <c r="B112" s="343" t="s">
        <v>37</v>
      </c>
      <c r="C112" s="296">
        <v>160</v>
      </c>
      <c r="D112" s="296">
        <v>138</v>
      </c>
      <c r="E112" s="296">
        <v>149</v>
      </c>
      <c r="F112" s="296">
        <v>163</v>
      </c>
      <c r="G112" s="296">
        <v>156</v>
      </c>
      <c r="H112" s="296">
        <v>129</v>
      </c>
      <c r="I112" s="296">
        <v>135</v>
      </c>
      <c r="J112" s="296">
        <v>133</v>
      </c>
      <c r="K112" s="296">
        <v>123</v>
      </c>
      <c r="L112" s="296">
        <v>129</v>
      </c>
      <c r="M112" s="296">
        <v>182</v>
      </c>
      <c r="N112" s="296">
        <v>136</v>
      </c>
      <c r="O112" s="296">
        <v>151</v>
      </c>
      <c r="P112" s="296">
        <v>141</v>
      </c>
      <c r="Q112" s="296">
        <v>143</v>
      </c>
      <c r="R112" s="296">
        <v>119.62</v>
      </c>
      <c r="S112" s="296">
        <v>133.09</v>
      </c>
      <c r="T112" s="296">
        <v>148</v>
      </c>
      <c r="U112" s="296">
        <v>142</v>
      </c>
      <c r="V112" s="296">
        <v>153</v>
      </c>
      <c r="W112" s="296">
        <v>151</v>
      </c>
      <c r="X112" s="296">
        <v>193</v>
      </c>
      <c r="Y112" s="296">
        <v>186</v>
      </c>
      <c r="Z112" s="296">
        <v>166</v>
      </c>
      <c r="AA112" s="296">
        <v>149</v>
      </c>
      <c r="AB112" s="296">
        <v>137</v>
      </c>
      <c r="AC112" s="296">
        <v>106</v>
      </c>
      <c r="AD112" s="296">
        <v>100</v>
      </c>
      <c r="AE112" s="296">
        <v>91</v>
      </c>
      <c r="AF112" s="296">
        <v>94</v>
      </c>
      <c r="AG112" s="296">
        <v>85.5</v>
      </c>
      <c r="AH112" s="296">
        <v>103.9</v>
      </c>
      <c r="AI112" s="296">
        <v>96.1</v>
      </c>
      <c r="AJ112" s="341">
        <f t="shared" si="17"/>
        <v>-7.5072184793070313</v>
      </c>
      <c r="AK112" s="342">
        <f t="shared" si="18"/>
        <v>-6.3902588471363098</v>
      </c>
      <c r="AR112" s="177" t="s">
        <v>767</v>
      </c>
      <c r="AS112" s="181">
        <v>125</v>
      </c>
    </row>
    <row r="113" spans="1:45" ht="18" customHeight="1" thickBot="1">
      <c r="A113" s="340" t="s">
        <v>9</v>
      </c>
      <c r="B113" s="343" t="s">
        <v>38</v>
      </c>
      <c r="C113" s="296">
        <v>1870.46</v>
      </c>
      <c r="D113" s="296">
        <v>1929.96</v>
      </c>
      <c r="E113" s="296">
        <v>2099.6999999999998</v>
      </c>
      <c r="F113" s="296">
        <v>2109.02</v>
      </c>
      <c r="G113" s="296">
        <v>2040.01</v>
      </c>
      <c r="H113" s="296">
        <v>2027</v>
      </c>
      <c r="I113" s="296">
        <v>2064</v>
      </c>
      <c r="J113" s="296">
        <v>2281</v>
      </c>
      <c r="K113" s="296">
        <v>2506</v>
      </c>
      <c r="L113" s="296">
        <v>2430</v>
      </c>
      <c r="M113" s="296">
        <v>2440.62</v>
      </c>
      <c r="N113" s="296">
        <v>2594.1999999999998</v>
      </c>
      <c r="O113" s="296">
        <v>2615.85</v>
      </c>
      <c r="P113" s="296">
        <v>2579.5100000000002</v>
      </c>
      <c r="Q113" s="296">
        <v>2606.0300000000002</v>
      </c>
      <c r="R113" s="296">
        <v>2592.61</v>
      </c>
      <c r="S113" s="296">
        <v>2688.77</v>
      </c>
      <c r="T113" s="296">
        <v>2662.58</v>
      </c>
      <c r="U113" s="296">
        <v>2541.58</v>
      </c>
      <c r="V113" s="296">
        <v>2439.96</v>
      </c>
      <c r="W113" s="296">
        <v>2408.4</v>
      </c>
      <c r="X113" s="296">
        <v>2404.3000000000002</v>
      </c>
      <c r="Y113" s="296">
        <v>2250.13</v>
      </c>
      <c r="Z113" s="296">
        <v>2252.9299999999998</v>
      </c>
      <c r="AA113" s="296">
        <v>2357.7800000000002</v>
      </c>
      <c r="AB113" s="296">
        <v>2466.27</v>
      </c>
      <c r="AC113" s="296">
        <v>2415.17</v>
      </c>
      <c r="AD113" s="296">
        <v>2454.33</v>
      </c>
      <c r="AE113" s="296">
        <v>2500.52</v>
      </c>
      <c r="AF113" s="296">
        <v>2576.9899999999998</v>
      </c>
      <c r="AG113" s="296">
        <v>2635.25</v>
      </c>
      <c r="AH113" s="296">
        <v>2684.91</v>
      </c>
      <c r="AI113" s="296">
        <v>2659.39</v>
      </c>
      <c r="AJ113" s="341">
        <f t="shared" si="17"/>
        <v>-0.95049740959659568</v>
      </c>
      <c r="AK113" s="342">
        <f t="shared" si="18"/>
        <v>1.6851285831251062</v>
      </c>
      <c r="AR113" s="177" t="s">
        <v>768</v>
      </c>
      <c r="AS113" s="181">
        <v>126</v>
      </c>
    </row>
    <row r="114" spans="1:45" ht="18" customHeight="1" thickBot="1">
      <c r="A114" s="340" t="s">
        <v>10</v>
      </c>
      <c r="B114" s="343" t="s">
        <v>39</v>
      </c>
      <c r="C114" s="296">
        <v>1173</v>
      </c>
      <c r="D114" s="296">
        <v>1238.5999999999999</v>
      </c>
      <c r="E114" s="296">
        <v>1312.4</v>
      </c>
      <c r="F114" s="296">
        <v>1370.7</v>
      </c>
      <c r="G114" s="296">
        <v>1435.3</v>
      </c>
      <c r="H114" s="296">
        <v>1430.7</v>
      </c>
      <c r="I114" s="296">
        <v>1452.9</v>
      </c>
      <c r="J114" s="296">
        <v>1520.2</v>
      </c>
      <c r="K114" s="296">
        <v>1519.7</v>
      </c>
      <c r="L114" s="296">
        <v>1467.4</v>
      </c>
      <c r="M114" s="296">
        <v>1376.9</v>
      </c>
      <c r="N114" s="296">
        <v>1372.64</v>
      </c>
      <c r="O114" s="296">
        <v>1362</v>
      </c>
      <c r="P114" s="296">
        <v>1326</v>
      </c>
      <c r="Q114" s="296">
        <v>1296</v>
      </c>
      <c r="R114" s="296">
        <v>1274</v>
      </c>
      <c r="S114" s="296">
        <v>1264</v>
      </c>
      <c r="T114" s="296">
        <v>1234</v>
      </c>
      <c r="U114" s="296">
        <v>1200</v>
      </c>
      <c r="V114" s="296">
        <v>1185</v>
      </c>
      <c r="W114" s="296">
        <v>1116</v>
      </c>
      <c r="X114" s="296">
        <v>1103</v>
      </c>
      <c r="Y114" s="296">
        <v>1076</v>
      </c>
      <c r="Z114" s="296">
        <v>1043</v>
      </c>
      <c r="AA114" s="296">
        <v>1035</v>
      </c>
      <c r="AB114" s="296">
        <v>1011</v>
      </c>
      <c r="AC114" s="296">
        <v>986</v>
      </c>
      <c r="AD114" s="296">
        <v>998</v>
      </c>
      <c r="AE114" s="296">
        <v>1018</v>
      </c>
      <c r="AF114" s="296">
        <v>984</v>
      </c>
      <c r="AG114" s="296">
        <v>965</v>
      </c>
      <c r="AH114" s="296">
        <v>928</v>
      </c>
      <c r="AI114" s="296">
        <v>869.27</v>
      </c>
      <c r="AJ114" s="341">
        <f t="shared" si="17"/>
        <v>-6.3286637931034502</v>
      </c>
      <c r="AK114" s="342">
        <f t="shared" si="18"/>
        <v>-2.1109210878077156</v>
      </c>
      <c r="AR114" s="177" t="s">
        <v>769</v>
      </c>
      <c r="AS114" s="181">
        <v>127</v>
      </c>
    </row>
    <row r="115" spans="1:45" ht="18" customHeight="1" thickBot="1">
      <c r="A115" s="340" t="s">
        <v>11</v>
      </c>
      <c r="B115" s="343" t="s">
        <v>40</v>
      </c>
      <c r="C115" s="296" t="s">
        <v>62</v>
      </c>
      <c r="D115" s="296" t="s">
        <v>62</v>
      </c>
      <c r="E115" s="296" t="s">
        <v>62</v>
      </c>
      <c r="F115" s="296" t="s">
        <v>62</v>
      </c>
      <c r="G115" s="296" t="s">
        <v>62</v>
      </c>
      <c r="H115" s="296" t="s">
        <v>62</v>
      </c>
      <c r="I115" s="296" t="s">
        <v>62</v>
      </c>
      <c r="J115" s="296" t="s">
        <v>62</v>
      </c>
      <c r="K115" s="296" t="s">
        <v>62</v>
      </c>
      <c r="L115" s="296" t="s">
        <v>62</v>
      </c>
      <c r="M115" s="296">
        <v>179.23</v>
      </c>
      <c r="N115" s="296">
        <v>181.7</v>
      </c>
      <c r="O115" s="296">
        <v>184.84</v>
      </c>
      <c r="P115" s="296">
        <v>195.99</v>
      </c>
      <c r="Q115" s="296">
        <v>222.46</v>
      </c>
      <c r="R115" s="296">
        <v>193.45</v>
      </c>
      <c r="S115" s="296">
        <v>192.65</v>
      </c>
      <c r="T115" s="296">
        <v>177.11</v>
      </c>
      <c r="U115" s="296">
        <v>157.30000000000001</v>
      </c>
      <c r="V115" s="296">
        <v>163.19999999999999</v>
      </c>
      <c r="W115" s="296">
        <v>159.6</v>
      </c>
      <c r="X115" s="296">
        <v>126.5</v>
      </c>
      <c r="Y115" s="296">
        <v>122</v>
      </c>
      <c r="Z115" s="296">
        <v>124</v>
      </c>
      <c r="AA115" s="296">
        <v>116</v>
      </c>
      <c r="AB115" s="296">
        <v>118</v>
      </c>
      <c r="AC115" s="296">
        <v>120</v>
      </c>
      <c r="AD115" s="296">
        <v>125</v>
      </c>
      <c r="AE115" s="296">
        <v>122</v>
      </c>
      <c r="AF115" s="296">
        <v>125</v>
      </c>
      <c r="AG115" s="296">
        <v>110</v>
      </c>
      <c r="AH115" s="296">
        <v>104</v>
      </c>
      <c r="AI115" s="296">
        <v>85</v>
      </c>
      <c r="AJ115" s="341">
        <f t="shared" si="17"/>
        <v>-18.26923076923077</v>
      </c>
      <c r="AK115" s="342">
        <f t="shared" si="18"/>
        <v>-3.5491832760689568</v>
      </c>
      <c r="AR115" s="177" t="s">
        <v>770</v>
      </c>
      <c r="AS115" s="181">
        <v>128</v>
      </c>
    </row>
    <row r="116" spans="1:45" ht="18" customHeight="1" thickBot="1">
      <c r="A116" s="340" t="s">
        <v>12</v>
      </c>
      <c r="B116" s="343" t="s">
        <v>41</v>
      </c>
      <c r="C116" s="296">
        <v>725.9</v>
      </c>
      <c r="D116" s="296">
        <v>711.5</v>
      </c>
      <c r="E116" s="296">
        <v>691.4</v>
      </c>
      <c r="F116" s="296">
        <v>702.9</v>
      </c>
      <c r="G116" s="296">
        <v>677</v>
      </c>
      <c r="H116" s="296">
        <v>690</v>
      </c>
      <c r="I116" s="296">
        <v>685</v>
      </c>
      <c r="J116" s="296">
        <v>692</v>
      </c>
      <c r="K116" s="296">
        <v>708</v>
      </c>
      <c r="L116" s="296">
        <v>692</v>
      </c>
      <c r="M116" s="296">
        <v>715.03</v>
      </c>
      <c r="N116" s="296">
        <v>697.49</v>
      </c>
      <c r="O116" s="296">
        <v>751</v>
      </c>
      <c r="P116" s="296">
        <v>736</v>
      </c>
      <c r="Q116" s="296">
        <v>724.76</v>
      </c>
      <c r="R116" s="296">
        <v>722</v>
      </c>
      <c r="S116" s="296">
        <v>771.75</v>
      </c>
      <c r="T116" s="296">
        <v>754</v>
      </c>
      <c r="U116" s="296">
        <v>756.36</v>
      </c>
      <c r="V116" s="296">
        <v>745.53</v>
      </c>
      <c r="W116" s="296">
        <v>717.37</v>
      </c>
      <c r="X116" s="296">
        <v>708.77</v>
      </c>
      <c r="Y116" s="296">
        <v>621.45000000000005</v>
      </c>
      <c r="Z116" s="296">
        <v>590.28</v>
      </c>
      <c r="AA116" s="296">
        <v>585.72</v>
      </c>
      <c r="AB116" s="296">
        <v>582.45000000000005</v>
      </c>
      <c r="AC116" s="296">
        <v>558.07000000000005</v>
      </c>
      <c r="AD116" s="296">
        <v>561.64</v>
      </c>
      <c r="AE116" s="296">
        <v>556.80999999999995</v>
      </c>
      <c r="AF116" s="296">
        <v>556.01</v>
      </c>
      <c r="AG116" s="296">
        <v>568.54999999999995</v>
      </c>
      <c r="AH116" s="296">
        <v>550.99</v>
      </c>
      <c r="AI116" s="296">
        <v>693</v>
      </c>
      <c r="AJ116" s="341">
        <f t="shared" si="17"/>
        <v>25.773607506488318</v>
      </c>
      <c r="AK116" s="342">
        <f t="shared" si="18"/>
        <v>1.0957047729718505</v>
      </c>
      <c r="AR116" s="177" t="s">
        <v>771</v>
      </c>
      <c r="AS116" s="181">
        <v>129</v>
      </c>
    </row>
    <row r="117" spans="1:45" ht="18" customHeight="1" thickBot="1">
      <c r="A117" s="340" t="s">
        <v>13</v>
      </c>
      <c r="B117" s="343" t="s">
        <v>42</v>
      </c>
      <c r="C117" s="296">
        <v>33.76</v>
      </c>
      <c r="D117" s="296">
        <v>37.57</v>
      </c>
      <c r="E117" s="296">
        <v>42.41</v>
      </c>
      <c r="F117" s="296">
        <v>43.62</v>
      </c>
      <c r="G117" s="296">
        <v>48.05</v>
      </c>
      <c r="H117" s="296">
        <v>48.4</v>
      </c>
      <c r="I117" s="296">
        <v>48.86</v>
      </c>
      <c r="J117" s="296">
        <v>53.32</v>
      </c>
      <c r="K117" s="296">
        <v>54.9</v>
      </c>
      <c r="L117" s="296">
        <v>48.98</v>
      </c>
      <c r="M117" s="296">
        <v>54.44</v>
      </c>
      <c r="N117" s="296">
        <v>55.73</v>
      </c>
      <c r="O117" s="296">
        <v>56.33</v>
      </c>
      <c r="P117" s="296">
        <v>55.55</v>
      </c>
      <c r="Q117" s="296">
        <v>51.71</v>
      </c>
      <c r="R117" s="296">
        <v>50.61</v>
      </c>
      <c r="S117" s="296">
        <v>52.97</v>
      </c>
      <c r="T117" s="296">
        <v>50.02</v>
      </c>
      <c r="U117" s="296">
        <v>48.32</v>
      </c>
      <c r="V117" s="296">
        <v>47.05</v>
      </c>
      <c r="W117" s="296">
        <v>46.31</v>
      </c>
      <c r="X117" s="296">
        <v>40.51</v>
      </c>
      <c r="Y117" s="296">
        <v>36.340000000000003</v>
      </c>
      <c r="Z117" s="296">
        <v>35.07</v>
      </c>
      <c r="AA117" s="296">
        <v>33.979999999999997</v>
      </c>
      <c r="AB117" s="296">
        <v>31.81</v>
      </c>
      <c r="AC117" s="296">
        <v>32.61</v>
      </c>
      <c r="AD117" s="296">
        <v>33.159999999999997</v>
      </c>
      <c r="AE117" s="296">
        <v>33.81</v>
      </c>
      <c r="AF117" s="296">
        <v>32.729999999999997</v>
      </c>
      <c r="AG117" s="296">
        <v>32.4</v>
      </c>
      <c r="AH117" s="296">
        <v>31.02</v>
      </c>
      <c r="AI117" s="296">
        <v>26.93</v>
      </c>
      <c r="AJ117" s="341">
        <f t="shared" si="17"/>
        <v>-13.185041908446159</v>
      </c>
      <c r="AK117" s="342">
        <f t="shared" si="18"/>
        <v>-2.9523232755670592</v>
      </c>
      <c r="AR117" s="177" t="s">
        <v>772</v>
      </c>
      <c r="AS117" s="181">
        <v>130</v>
      </c>
    </row>
    <row r="118" spans="1:45" ht="18" customHeight="1" thickBot="1">
      <c r="A118" s="340" t="s">
        <v>14</v>
      </c>
      <c r="B118" s="343" t="s">
        <v>43</v>
      </c>
      <c r="C118" s="296">
        <v>191.1</v>
      </c>
      <c r="D118" s="296">
        <v>183.5</v>
      </c>
      <c r="E118" s="296">
        <v>129.6</v>
      </c>
      <c r="F118" s="296">
        <v>87.5</v>
      </c>
      <c r="G118" s="296">
        <v>71</v>
      </c>
      <c r="H118" s="296">
        <v>70.3</v>
      </c>
      <c r="I118" s="296">
        <v>39.6</v>
      </c>
      <c r="J118" s="296">
        <v>46.1</v>
      </c>
      <c r="K118" s="296">
        <v>43.6</v>
      </c>
      <c r="L118" s="296">
        <v>37.1</v>
      </c>
      <c r="M118" s="296">
        <v>38.700000000000003</v>
      </c>
      <c r="N118" s="296">
        <v>47.5</v>
      </c>
      <c r="O118" s="296">
        <v>47.8</v>
      </c>
      <c r="P118" s="296">
        <v>48.8</v>
      </c>
      <c r="Q118" s="296">
        <v>48.8</v>
      </c>
      <c r="R118" s="296">
        <v>51.5</v>
      </c>
      <c r="S118" s="296">
        <v>51.93</v>
      </c>
      <c r="T118" s="296">
        <v>52.9</v>
      </c>
      <c r="U118" s="296">
        <v>47.61</v>
      </c>
      <c r="V118" s="296">
        <v>50.18</v>
      </c>
      <c r="W118" s="296">
        <v>52.5</v>
      </c>
      <c r="X118" s="296">
        <v>46.58</v>
      </c>
      <c r="Y118" s="296">
        <v>42.96</v>
      </c>
      <c r="Z118" s="296">
        <v>44.26</v>
      </c>
      <c r="AA118" s="296">
        <v>39.47</v>
      </c>
      <c r="AB118" s="296">
        <v>37.57</v>
      </c>
      <c r="AC118" s="296">
        <v>37.76</v>
      </c>
      <c r="AD118" s="296">
        <v>35.49</v>
      </c>
      <c r="AE118" s="296">
        <v>32.64</v>
      </c>
      <c r="AF118" s="296">
        <v>34.450000000000003</v>
      </c>
      <c r="AG118" s="296">
        <v>34.74</v>
      </c>
      <c r="AH118" s="296">
        <v>39.69</v>
      </c>
      <c r="AI118" s="296">
        <v>36.04</v>
      </c>
      <c r="AJ118" s="341">
        <f t="shared" si="17"/>
        <v>-9.1962711010330054</v>
      </c>
      <c r="AK118" s="342">
        <f t="shared" si="18"/>
        <v>-1.7410653781227969</v>
      </c>
      <c r="AR118" s="177" t="s">
        <v>773</v>
      </c>
      <c r="AS118" s="181">
        <v>131</v>
      </c>
    </row>
    <row r="119" spans="1:45" ht="18" customHeight="1" thickBot="1">
      <c r="A119" s="340" t="s">
        <v>15</v>
      </c>
      <c r="B119" s="343" t="s">
        <v>44</v>
      </c>
      <c r="C119" s="296">
        <v>434.8</v>
      </c>
      <c r="D119" s="296">
        <v>425.7</v>
      </c>
      <c r="E119" s="296">
        <v>282.39999999999998</v>
      </c>
      <c r="F119" s="296">
        <v>275</v>
      </c>
      <c r="G119" s="296">
        <v>278.7</v>
      </c>
      <c r="H119" s="296">
        <v>283.7</v>
      </c>
      <c r="I119" s="296">
        <v>288.89999999999998</v>
      </c>
      <c r="J119" s="296">
        <v>125.9</v>
      </c>
      <c r="K119" s="296">
        <v>102</v>
      </c>
      <c r="L119" s="296">
        <v>84.8</v>
      </c>
      <c r="M119" s="296">
        <v>77.3</v>
      </c>
      <c r="N119" s="296">
        <v>95.9</v>
      </c>
      <c r="O119" s="296">
        <v>95.5</v>
      </c>
      <c r="P119" s="296">
        <v>94.2</v>
      </c>
      <c r="Q119" s="296">
        <v>95.7</v>
      </c>
      <c r="R119" s="296">
        <v>98.8</v>
      </c>
      <c r="S119" s="296">
        <v>97.5</v>
      </c>
      <c r="T119" s="296">
        <v>81.599999999999994</v>
      </c>
      <c r="U119" s="296">
        <v>78.099999999999994</v>
      </c>
      <c r="V119" s="296">
        <v>83.4</v>
      </c>
      <c r="W119" s="296">
        <v>82.1</v>
      </c>
      <c r="X119" s="296">
        <v>68.3</v>
      </c>
      <c r="Y119" s="296">
        <v>63.5</v>
      </c>
      <c r="Z119" s="296">
        <v>59</v>
      </c>
      <c r="AA119" s="296">
        <v>56.4</v>
      </c>
      <c r="AB119" s="296">
        <v>53.1</v>
      </c>
      <c r="AC119" s="296">
        <v>48.8</v>
      </c>
      <c r="AD119" s="296">
        <v>49.1</v>
      </c>
      <c r="AE119" s="296">
        <v>45.1</v>
      </c>
      <c r="AF119" s="296">
        <v>42.5</v>
      </c>
      <c r="AG119" s="296">
        <v>45.3</v>
      </c>
      <c r="AH119" s="296">
        <v>44.3</v>
      </c>
      <c r="AI119" s="296">
        <v>39.369999999999997</v>
      </c>
      <c r="AJ119" s="341">
        <f t="shared" si="17"/>
        <v>-11.128668171557566</v>
      </c>
      <c r="AK119" s="342">
        <f t="shared" si="18"/>
        <v>-4.6678980086391935</v>
      </c>
      <c r="AR119" s="177" t="s">
        <v>774</v>
      </c>
      <c r="AS119" s="181">
        <v>132</v>
      </c>
    </row>
    <row r="120" spans="1:45" ht="18" customHeight="1" thickBot="1">
      <c r="A120" s="340" t="s">
        <v>16</v>
      </c>
      <c r="B120" s="343" t="s">
        <v>45</v>
      </c>
      <c r="C120" s="296">
        <v>9.94</v>
      </c>
      <c r="D120" s="296">
        <v>9.2899999999999991</v>
      </c>
      <c r="E120" s="296">
        <v>9.4499999999999993</v>
      </c>
      <c r="F120" s="296">
        <v>9.89</v>
      </c>
      <c r="G120" s="296">
        <v>9.17</v>
      </c>
      <c r="H120" s="296">
        <v>9.5500000000000007</v>
      </c>
      <c r="I120" s="296">
        <v>9.24</v>
      </c>
      <c r="J120" s="296">
        <v>9.3699999999999992</v>
      </c>
      <c r="K120" s="296">
        <v>9.56</v>
      </c>
      <c r="L120" s="296">
        <v>8.83</v>
      </c>
      <c r="M120" s="296">
        <v>7.93</v>
      </c>
      <c r="N120" s="296">
        <v>7.81</v>
      </c>
      <c r="O120" s="296">
        <v>7.47</v>
      </c>
      <c r="P120" s="296">
        <v>7.69</v>
      </c>
      <c r="Q120" s="296">
        <v>7.74</v>
      </c>
      <c r="R120" s="296">
        <v>7.74</v>
      </c>
      <c r="S120" s="296">
        <v>7.42</v>
      </c>
      <c r="T120" s="296">
        <v>7.51</v>
      </c>
      <c r="U120" s="296">
        <v>7.28</v>
      </c>
      <c r="V120" s="296">
        <v>8.15</v>
      </c>
      <c r="W120" s="296">
        <v>7.55</v>
      </c>
      <c r="X120" s="296">
        <v>6.01</v>
      </c>
      <c r="Y120" s="296">
        <v>5.57</v>
      </c>
      <c r="Z120" s="296">
        <v>5.82</v>
      </c>
      <c r="AA120" s="296">
        <v>5.67</v>
      </c>
      <c r="AB120" s="296">
        <v>5.21</v>
      </c>
      <c r="AC120" s="296">
        <v>6.65</v>
      </c>
      <c r="AD120" s="296">
        <v>6.57</v>
      </c>
      <c r="AE120" s="296">
        <v>5.39</v>
      </c>
      <c r="AF120" s="296">
        <v>4.72</v>
      </c>
      <c r="AG120" s="296">
        <v>4.25</v>
      </c>
      <c r="AH120" s="296">
        <v>3.11</v>
      </c>
      <c r="AI120" s="296">
        <v>2.48</v>
      </c>
      <c r="AJ120" s="341">
        <f t="shared" si="17"/>
        <v>-20.2572347266881</v>
      </c>
      <c r="AK120" s="342">
        <f t="shared" si="18"/>
        <v>-7.7726673116663703</v>
      </c>
      <c r="AR120" s="177" t="s">
        <v>775</v>
      </c>
      <c r="AS120" s="181">
        <v>133</v>
      </c>
    </row>
    <row r="121" spans="1:45" ht="18" customHeight="1" thickBot="1">
      <c r="A121" s="340" t="s">
        <v>17</v>
      </c>
      <c r="B121" s="343" t="s">
        <v>46</v>
      </c>
      <c r="C121" s="296">
        <v>624</v>
      </c>
      <c r="D121" s="296">
        <v>533</v>
      </c>
      <c r="E121" s="296">
        <v>511</v>
      </c>
      <c r="F121" s="296">
        <v>441</v>
      </c>
      <c r="G121" s="296">
        <v>414</v>
      </c>
      <c r="H121" s="296">
        <v>481</v>
      </c>
      <c r="I121" s="296">
        <v>489</v>
      </c>
      <c r="J121" s="296">
        <v>464</v>
      </c>
      <c r="K121" s="296">
        <v>447</v>
      </c>
      <c r="L121" s="296">
        <v>480</v>
      </c>
      <c r="M121" s="296">
        <v>459</v>
      </c>
      <c r="N121" s="296">
        <v>462</v>
      </c>
      <c r="O121" s="296">
        <v>500</v>
      </c>
      <c r="P121" s="296">
        <v>430</v>
      </c>
      <c r="Q121" s="296">
        <v>391</v>
      </c>
      <c r="R121" s="296">
        <v>383</v>
      </c>
      <c r="S121" s="296">
        <v>396</v>
      </c>
      <c r="T121" s="296">
        <v>352</v>
      </c>
      <c r="U121" s="296">
        <v>314</v>
      </c>
      <c r="V121" s="296">
        <v>309</v>
      </c>
      <c r="W121" s="296">
        <v>301</v>
      </c>
      <c r="X121" s="296">
        <v>290</v>
      </c>
      <c r="Y121" s="296">
        <v>279</v>
      </c>
      <c r="Z121" s="296">
        <v>273</v>
      </c>
      <c r="AA121" s="296">
        <v>285</v>
      </c>
      <c r="AB121" s="296">
        <v>285</v>
      </c>
      <c r="AC121" s="296">
        <v>255</v>
      </c>
      <c r="AD121" s="296">
        <v>250</v>
      </c>
      <c r="AE121" s="296">
        <v>258</v>
      </c>
      <c r="AF121" s="296">
        <v>231</v>
      </c>
      <c r="AG121" s="296">
        <v>243</v>
      </c>
      <c r="AH121" s="296">
        <v>240.7</v>
      </c>
      <c r="AI121" s="296">
        <v>227.3</v>
      </c>
      <c r="AJ121" s="341">
        <f t="shared" si="17"/>
        <v>-5.567095970087232</v>
      </c>
      <c r="AK121" s="342">
        <f t="shared" si="18"/>
        <v>-2.0285528220027049</v>
      </c>
      <c r="AR121" s="177" t="s">
        <v>776</v>
      </c>
      <c r="AS121" s="181">
        <v>134</v>
      </c>
    </row>
    <row r="122" spans="1:45" ht="18" customHeight="1" thickBot="1">
      <c r="A122" s="340" t="s">
        <v>18</v>
      </c>
      <c r="B122" s="343" t="s">
        <v>47</v>
      </c>
      <c r="C122" s="296" t="s">
        <v>62</v>
      </c>
      <c r="D122" s="296" t="s">
        <v>62</v>
      </c>
      <c r="E122" s="296" t="s">
        <v>62</v>
      </c>
      <c r="F122" s="296" t="s">
        <v>62</v>
      </c>
      <c r="G122" s="296" t="s">
        <v>62</v>
      </c>
      <c r="H122" s="296" t="s">
        <v>62</v>
      </c>
      <c r="I122" s="296" t="s">
        <v>62</v>
      </c>
      <c r="J122" s="296" t="s">
        <v>62</v>
      </c>
      <c r="K122" s="296" t="s">
        <v>62</v>
      </c>
      <c r="L122" s="296">
        <v>0</v>
      </c>
      <c r="M122" s="296">
        <v>7.6211267034393249</v>
      </c>
      <c r="N122" s="296">
        <v>7.75</v>
      </c>
      <c r="O122" s="296">
        <v>7.39</v>
      </c>
      <c r="P122" s="296">
        <v>7.75</v>
      </c>
      <c r="Q122" s="296">
        <v>7.98</v>
      </c>
      <c r="R122" s="296">
        <v>7.91</v>
      </c>
      <c r="S122" s="296">
        <v>7.84</v>
      </c>
      <c r="T122" s="296">
        <v>7.22</v>
      </c>
      <c r="U122" s="296">
        <v>6.98</v>
      </c>
      <c r="V122" s="296">
        <v>6.85</v>
      </c>
      <c r="W122" s="296">
        <v>6.37</v>
      </c>
      <c r="X122" s="296">
        <v>4.72</v>
      </c>
      <c r="Y122" s="296">
        <v>4.97</v>
      </c>
      <c r="Z122" s="296">
        <v>4.97</v>
      </c>
      <c r="AA122" s="296">
        <v>4.3499999999999996</v>
      </c>
      <c r="AB122" s="296">
        <v>4.04</v>
      </c>
      <c r="AC122" s="296">
        <v>3.66</v>
      </c>
      <c r="AD122" s="296">
        <v>3.46</v>
      </c>
      <c r="AE122" s="296">
        <v>3.64</v>
      </c>
      <c r="AF122" s="296">
        <v>3.56</v>
      </c>
      <c r="AG122" s="296">
        <v>4.42</v>
      </c>
      <c r="AH122" s="296">
        <v>3.66</v>
      </c>
      <c r="AI122" s="296">
        <v>3.66</v>
      </c>
      <c r="AJ122" s="341">
        <f t="shared" si="17"/>
        <v>0</v>
      </c>
      <c r="AK122" s="342">
        <f t="shared" si="18"/>
        <v>-3.0132358900101908</v>
      </c>
      <c r="AR122" s="177" t="s">
        <v>777</v>
      </c>
      <c r="AS122" s="181">
        <v>135</v>
      </c>
    </row>
    <row r="123" spans="1:45" ht="18" customHeight="1" thickBot="1">
      <c r="A123" s="340" t="s">
        <v>19</v>
      </c>
      <c r="B123" s="343" t="s">
        <v>48</v>
      </c>
      <c r="C123" s="296">
        <v>1455</v>
      </c>
      <c r="D123" s="296">
        <v>1505</v>
      </c>
      <c r="E123" s="296">
        <v>1455</v>
      </c>
      <c r="F123" s="296">
        <v>1475</v>
      </c>
      <c r="G123" s="296">
        <v>1457</v>
      </c>
      <c r="H123" s="296">
        <v>1447</v>
      </c>
      <c r="I123" s="296">
        <v>1483</v>
      </c>
      <c r="J123" s="296">
        <v>1422</v>
      </c>
      <c r="K123" s="296">
        <v>1368</v>
      </c>
      <c r="L123" s="296">
        <v>1320</v>
      </c>
      <c r="M123" s="296">
        <v>1272</v>
      </c>
      <c r="N123" s="296">
        <v>1161</v>
      </c>
      <c r="O123" s="296">
        <v>1140</v>
      </c>
      <c r="P123" s="296">
        <v>1052</v>
      </c>
      <c r="Q123" s="296">
        <v>1125</v>
      </c>
      <c r="R123" s="296">
        <v>1100</v>
      </c>
      <c r="S123" s="296">
        <v>1050</v>
      </c>
      <c r="T123" s="296">
        <v>1060</v>
      </c>
      <c r="U123" s="296">
        <v>1025</v>
      </c>
      <c r="V123" s="296">
        <v>1100</v>
      </c>
      <c r="W123" s="296">
        <v>1098</v>
      </c>
      <c r="X123" s="296">
        <v>1106</v>
      </c>
      <c r="Y123" s="296">
        <v>1081</v>
      </c>
      <c r="Z123" s="296">
        <v>1095</v>
      </c>
      <c r="AA123" s="296">
        <v>1106</v>
      </c>
      <c r="AB123" s="296">
        <v>1053</v>
      </c>
      <c r="AC123" s="296">
        <v>1022</v>
      </c>
      <c r="AD123" s="296">
        <v>1066</v>
      </c>
      <c r="AE123" s="296">
        <v>967</v>
      </c>
      <c r="AF123" s="296">
        <v>1047</v>
      </c>
      <c r="AG123" s="296">
        <v>923</v>
      </c>
      <c r="AH123" s="296">
        <v>910</v>
      </c>
      <c r="AI123" s="296">
        <v>888</v>
      </c>
      <c r="AJ123" s="341">
        <f t="shared" si="17"/>
        <v>-2.4175824175824201</v>
      </c>
      <c r="AK123" s="342">
        <f t="shared" si="18"/>
        <v>-1.9474873501704959</v>
      </c>
      <c r="AR123" s="177" t="s">
        <v>778</v>
      </c>
      <c r="AS123" s="181">
        <v>136</v>
      </c>
    </row>
    <row r="124" spans="1:45" ht="18" customHeight="1" thickBot="1">
      <c r="A124" s="340" t="s">
        <v>20</v>
      </c>
      <c r="B124" s="343" t="s">
        <v>49</v>
      </c>
      <c r="C124" s="296" t="s">
        <v>62</v>
      </c>
      <c r="D124" s="296" t="s">
        <v>62</v>
      </c>
      <c r="E124" s="296" t="s">
        <v>62</v>
      </c>
      <c r="F124" s="296" t="s">
        <v>62</v>
      </c>
      <c r="G124" s="296">
        <v>380.97</v>
      </c>
      <c r="H124" s="296">
        <v>387.95</v>
      </c>
      <c r="I124" s="296">
        <v>385.44</v>
      </c>
      <c r="J124" s="296">
        <v>385.27</v>
      </c>
      <c r="K124" s="296">
        <v>374.17</v>
      </c>
      <c r="L124" s="296">
        <v>332.89</v>
      </c>
      <c r="M124" s="296">
        <v>324.18</v>
      </c>
      <c r="N124" s="296">
        <v>339.39</v>
      </c>
      <c r="O124" s="296">
        <v>331.73</v>
      </c>
      <c r="P124" s="296">
        <v>325.81</v>
      </c>
      <c r="Q124" s="296">
        <v>308.76</v>
      </c>
      <c r="R124" s="296">
        <v>308.01</v>
      </c>
      <c r="S124" s="296">
        <v>313.42</v>
      </c>
      <c r="T124" s="296">
        <v>310.98</v>
      </c>
      <c r="U124" s="296">
        <v>290.89</v>
      </c>
      <c r="V124" s="296">
        <v>287.63</v>
      </c>
      <c r="W124" s="296">
        <v>278.87</v>
      </c>
      <c r="X124" s="296">
        <v>270.05</v>
      </c>
      <c r="Y124" s="296">
        <v>257.89999999999998</v>
      </c>
      <c r="Z124" s="296">
        <v>249.85</v>
      </c>
      <c r="AA124" s="296">
        <v>242.27</v>
      </c>
      <c r="AB124" s="296">
        <v>244.97</v>
      </c>
      <c r="AC124" s="296">
        <v>236.36</v>
      </c>
      <c r="AD124" s="296">
        <v>239.21</v>
      </c>
      <c r="AE124" s="296">
        <v>228.71</v>
      </c>
      <c r="AF124" s="296">
        <v>230.22</v>
      </c>
      <c r="AG124" s="296">
        <v>226.84</v>
      </c>
      <c r="AH124" s="296">
        <v>224.08</v>
      </c>
      <c r="AI124" s="296">
        <v>208.32</v>
      </c>
      <c r="AJ124" s="341">
        <f t="shared" si="17"/>
        <v>-7.0332024277043992</v>
      </c>
      <c r="AK124" s="342">
        <f t="shared" si="18"/>
        <v>-2.1123364764134678</v>
      </c>
      <c r="AR124" s="177" t="s">
        <v>779</v>
      </c>
      <c r="AS124" s="181">
        <v>137</v>
      </c>
    </row>
    <row r="125" spans="1:45" ht="18" customHeight="1" thickBot="1">
      <c r="A125" s="340" t="s">
        <v>21</v>
      </c>
      <c r="B125" s="343" t="s">
        <v>50</v>
      </c>
      <c r="C125" s="296">
        <v>1963.6</v>
      </c>
      <c r="D125" s="296">
        <v>1951.6</v>
      </c>
      <c r="E125" s="296">
        <v>1886.9</v>
      </c>
      <c r="F125" s="296">
        <v>1598.3</v>
      </c>
      <c r="G125" s="296">
        <v>1769.5</v>
      </c>
      <c r="H125" s="296">
        <v>1856.3</v>
      </c>
      <c r="I125" s="296">
        <v>1636.9</v>
      </c>
      <c r="J125" s="296">
        <v>1757.3</v>
      </c>
      <c r="K125" s="296">
        <v>1879.5</v>
      </c>
      <c r="L125" s="296">
        <v>1703.4</v>
      </c>
      <c r="M125" s="296">
        <v>1544.5</v>
      </c>
      <c r="N125" s="296">
        <v>1672.52</v>
      </c>
      <c r="O125" s="296">
        <v>1820.66</v>
      </c>
      <c r="P125" s="296">
        <v>1704.69</v>
      </c>
      <c r="Q125" s="296">
        <v>1648.46</v>
      </c>
      <c r="R125" s="296">
        <v>1808.08</v>
      </c>
      <c r="S125" s="296">
        <v>1786.4</v>
      </c>
      <c r="T125" s="296">
        <v>1587.37</v>
      </c>
      <c r="U125" s="296">
        <v>1278.83</v>
      </c>
      <c r="V125" s="296">
        <v>1360.81</v>
      </c>
      <c r="W125" s="296">
        <v>1328.24</v>
      </c>
      <c r="X125" s="296">
        <v>1124.95</v>
      </c>
      <c r="Y125" s="296">
        <v>1012.11</v>
      </c>
      <c r="Z125" s="296">
        <v>955.14</v>
      </c>
      <c r="AA125" s="296">
        <v>956.29</v>
      </c>
      <c r="AB125" s="296">
        <v>814.4</v>
      </c>
      <c r="AC125" s="296">
        <v>859</v>
      </c>
      <c r="AD125" s="296">
        <v>908.1</v>
      </c>
      <c r="AE125" s="296">
        <v>744.6</v>
      </c>
      <c r="AF125" s="296">
        <v>756.8</v>
      </c>
      <c r="AG125" s="296">
        <v>815</v>
      </c>
      <c r="AH125" s="296">
        <v>654.1</v>
      </c>
      <c r="AI125" s="296">
        <v>592.63</v>
      </c>
      <c r="AJ125" s="341">
        <f t="shared" si="17"/>
        <v>-9.3976456199357905</v>
      </c>
      <c r="AK125" s="342">
        <f t="shared" si="18"/>
        <v>-5.211512894489168</v>
      </c>
      <c r="AR125" s="177" t="s">
        <v>780</v>
      </c>
      <c r="AS125" s="181">
        <v>138</v>
      </c>
    </row>
    <row r="126" spans="1:45" ht="18" customHeight="1" thickBot="1">
      <c r="A126" s="340" t="s">
        <v>22</v>
      </c>
      <c r="B126" s="343" t="s">
        <v>51</v>
      </c>
      <c r="C126" s="296" t="s">
        <v>62</v>
      </c>
      <c r="D126" s="296" t="s">
        <v>62</v>
      </c>
      <c r="E126" s="296" t="s">
        <v>62</v>
      </c>
      <c r="F126" s="296" t="s">
        <v>62</v>
      </c>
      <c r="G126" s="296">
        <v>330</v>
      </c>
      <c r="H126" s="296">
        <v>333</v>
      </c>
      <c r="I126" s="296">
        <v>330</v>
      </c>
      <c r="J126" s="296">
        <v>334</v>
      </c>
      <c r="K126" s="296">
        <v>325</v>
      </c>
      <c r="L126" s="296">
        <v>326.27</v>
      </c>
      <c r="M126" s="296">
        <v>304.83999999999997</v>
      </c>
      <c r="N126" s="296">
        <v>288.92</v>
      </c>
      <c r="O126" s="296">
        <v>265.29000000000002</v>
      </c>
      <c r="P126" s="296">
        <v>255.44</v>
      </c>
      <c r="Q126" s="296">
        <v>261.38</v>
      </c>
      <c r="R126" s="296">
        <v>260.42</v>
      </c>
      <c r="S126" s="296">
        <v>255.92</v>
      </c>
      <c r="T126" s="296">
        <v>253.41</v>
      </c>
      <c r="U126" s="296">
        <v>249.89</v>
      </c>
      <c r="V126" s="296">
        <v>244.1</v>
      </c>
      <c r="W126" s="296">
        <v>240.82</v>
      </c>
      <c r="X126" s="296">
        <v>231.16</v>
      </c>
      <c r="Y126" s="296">
        <v>226.52</v>
      </c>
      <c r="Z126" s="296">
        <v>222.62</v>
      </c>
      <c r="AA126" s="296">
        <v>234.34</v>
      </c>
      <c r="AB126" s="296">
        <v>240.14</v>
      </c>
      <c r="AC126" s="296">
        <v>233.25</v>
      </c>
      <c r="AD126" s="296">
        <v>235.64</v>
      </c>
      <c r="AE126" s="296">
        <v>236.06</v>
      </c>
      <c r="AF126" s="296">
        <v>237.28</v>
      </c>
      <c r="AG126" s="296">
        <v>232.19</v>
      </c>
      <c r="AH126" s="296">
        <v>229.58</v>
      </c>
      <c r="AI126" s="296">
        <v>223.78</v>
      </c>
      <c r="AJ126" s="341">
        <f t="shared" si="17"/>
        <v>-2.5263524697273332</v>
      </c>
      <c r="AK126" s="342">
        <f t="shared" si="18"/>
        <v>-0.12162412649426857</v>
      </c>
      <c r="AR126" s="177" t="s">
        <v>781</v>
      </c>
      <c r="AS126" s="181">
        <v>139</v>
      </c>
    </row>
    <row r="127" spans="1:45" ht="18" customHeight="1" thickBot="1">
      <c r="A127" s="340" t="s">
        <v>23</v>
      </c>
      <c r="B127" s="343" t="s">
        <v>52</v>
      </c>
      <c r="C127" s="296">
        <v>951</v>
      </c>
      <c r="D127" s="296">
        <v>771</v>
      </c>
      <c r="E127" s="296">
        <v>792</v>
      </c>
      <c r="F127" s="296">
        <v>678</v>
      </c>
      <c r="G127" s="296">
        <v>576</v>
      </c>
      <c r="H127" s="296">
        <v>590</v>
      </c>
      <c r="I127" s="296">
        <v>584</v>
      </c>
      <c r="J127" s="296">
        <v>506</v>
      </c>
      <c r="K127" s="296">
        <v>515</v>
      </c>
      <c r="L127" s="296">
        <v>405</v>
      </c>
      <c r="M127" s="296">
        <v>323</v>
      </c>
      <c r="N127" s="296">
        <v>517</v>
      </c>
      <c r="O127" s="296">
        <v>579</v>
      </c>
      <c r="P127" s="296">
        <v>335</v>
      </c>
      <c r="Q127" s="296">
        <v>425.6</v>
      </c>
      <c r="R127" s="296">
        <v>494.1</v>
      </c>
      <c r="S127" s="296">
        <v>520.45000000000005</v>
      </c>
      <c r="T127" s="296">
        <v>442.5</v>
      </c>
      <c r="U127" s="296">
        <v>376.4</v>
      </c>
      <c r="V127" s="296">
        <v>359.3</v>
      </c>
      <c r="W127" s="296">
        <v>355.6</v>
      </c>
      <c r="X127" s="296">
        <v>380.6</v>
      </c>
      <c r="Y127" s="296">
        <v>398.7</v>
      </c>
      <c r="Z127" s="296">
        <v>383.8</v>
      </c>
      <c r="AA127" s="296">
        <v>378.3</v>
      </c>
      <c r="AB127" s="296">
        <v>374.6</v>
      </c>
      <c r="AC127" s="296">
        <v>361.2</v>
      </c>
      <c r="AD127" s="296">
        <v>349.9</v>
      </c>
      <c r="AE127" s="296">
        <v>308.8</v>
      </c>
      <c r="AF127" s="296">
        <v>309</v>
      </c>
      <c r="AG127" s="296">
        <v>315.7</v>
      </c>
      <c r="AH127" s="296">
        <v>298.89999999999998</v>
      </c>
      <c r="AI127" s="296">
        <v>281.7</v>
      </c>
      <c r="AJ127" s="341">
        <f t="shared" si="17"/>
        <v>-5.754432920709263</v>
      </c>
      <c r="AK127" s="342">
        <f t="shared" si="18"/>
        <v>-3.414026574826512</v>
      </c>
      <c r="AR127" s="177" t="s">
        <v>782</v>
      </c>
      <c r="AS127" s="181">
        <v>140</v>
      </c>
    </row>
    <row r="128" spans="1:45" ht="18" customHeight="1" thickBot="1">
      <c r="A128" s="340" t="s">
        <v>24</v>
      </c>
      <c r="B128" s="343" t="s">
        <v>53</v>
      </c>
      <c r="C128" s="296">
        <v>57.87</v>
      </c>
      <c r="D128" s="296">
        <v>51.89</v>
      </c>
      <c r="E128" s="296">
        <v>55.51</v>
      </c>
      <c r="F128" s="296">
        <v>55.13</v>
      </c>
      <c r="G128" s="296">
        <v>55.85</v>
      </c>
      <c r="H128" s="296">
        <v>56.23</v>
      </c>
      <c r="I128" s="296">
        <v>47.9</v>
      </c>
      <c r="J128" s="296">
        <v>52.83</v>
      </c>
      <c r="K128" s="296">
        <v>52.21</v>
      </c>
      <c r="L128" s="296">
        <v>51.18</v>
      </c>
      <c r="M128" s="296">
        <v>56.99</v>
      </c>
      <c r="N128" s="296">
        <v>55.65</v>
      </c>
      <c r="O128" s="296">
        <v>57.57</v>
      </c>
      <c r="P128" s="296">
        <v>55.8</v>
      </c>
      <c r="Q128" s="296">
        <v>47.33</v>
      </c>
      <c r="R128" s="296">
        <v>52.9</v>
      </c>
      <c r="S128" s="296">
        <v>52.24</v>
      </c>
      <c r="T128" s="296">
        <v>47</v>
      </c>
      <c r="U128" s="296">
        <v>41.86</v>
      </c>
      <c r="V128" s="296">
        <v>38.04</v>
      </c>
      <c r="W128" s="296">
        <v>33.61</v>
      </c>
      <c r="X128" s="296">
        <v>28.71</v>
      </c>
      <c r="Y128" s="296">
        <v>23.44</v>
      </c>
      <c r="Z128" s="296">
        <v>22.92</v>
      </c>
      <c r="AA128" s="296">
        <v>20.82</v>
      </c>
      <c r="AB128" s="296">
        <v>20.3</v>
      </c>
      <c r="AC128" s="296">
        <v>19.23</v>
      </c>
      <c r="AD128" s="296">
        <v>20.47</v>
      </c>
      <c r="AE128" s="296">
        <v>18.649999999999999</v>
      </c>
      <c r="AF128" s="296">
        <v>16.55</v>
      </c>
      <c r="AG128" s="296">
        <v>15.65</v>
      </c>
      <c r="AH128" s="296">
        <v>14.18</v>
      </c>
      <c r="AI128" s="296">
        <v>13.36</v>
      </c>
      <c r="AJ128" s="341">
        <f t="shared" si="17"/>
        <v>-5.7827926657263777</v>
      </c>
      <c r="AK128" s="342">
        <f t="shared" si="18"/>
        <v>-5.466685541360528</v>
      </c>
      <c r="AR128" s="177" t="s">
        <v>783</v>
      </c>
      <c r="AS128" s="181">
        <v>141</v>
      </c>
    </row>
    <row r="129" spans="1:45" ht="18" customHeight="1" thickBot="1">
      <c r="A129" s="340" t="s">
        <v>25</v>
      </c>
      <c r="B129" s="343" t="s">
        <v>54</v>
      </c>
      <c r="C129" s="296">
        <v>283</v>
      </c>
      <c r="D129" s="296">
        <v>270</v>
      </c>
      <c r="E129" s="296">
        <v>255</v>
      </c>
      <c r="F129" s="296">
        <v>237</v>
      </c>
      <c r="G129" s="296">
        <v>238</v>
      </c>
      <c r="H129" s="296">
        <v>244</v>
      </c>
      <c r="I129" s="296">
        <v>231</v>
      </c>
      <c r="J129" s="296">
        <v>215</v>
      </c>
      <c r="K129" s="296">
        <v>203</v>
      </c>
      <c r="L129" s="296">
        <v>189.87</v>
      </c>
      <c r="M129" s="296">
        <v>181.81</v>
      </c>
      <c r="N129" s="296">
        <v>162.93</v>
      </c>
      <c r="O129" s="296">
        <v>171.78</v>
      </c>
      <c r="P129" s="296">
        <v>143.91999999999999</v>
      </c>
      <c r="Q129" s="296">
        <v>113.72</v>
      </c>
      <c r="R129" s="296">
        <v>112.59</v>
      </c>
      <c r="S129" s="296">
        <v>105.43</v>
      </c>
      <c r="T129" s="296">
        <v>81.11</v>
      </c>
      <c r="U129" s="296">
        <v>63.48</v>
      </c>
      <c r="V129" s="296">
        <v>57.71</v>
      </c>
      <c r="W129" s="296">
        <v>55.13</v>
      </c>
      <c r="X129" s="296">
        <v>52.46</v>
      </c>
      <c r="Y129" s="296">
        <v>57.3</v>
      </c>
      <c r="Z129" s="296">
        <v>58.17</v>
      </c>
      <c r="AA129" s="296">
        <v>65.819999999999993</v>
      </c>
      <c r="AB129" s="296">
        <v>53.36</v>
      </c>
      <c r="AC129" s="296">
        <v>50.71</v>
      </c>
      <c r="AD129" s="296">
        <v>57.14</v>
      </c>
      <c r="AE129" s="296">
        <v>52.8</v>
      </c>
      <c r="AF129" s="296">
        <v>53.86</v>
      </c>
      <c r="AG129" s="296">
        <v>49.99</v>
      </c>
      <c r="AH129" s="296">
        <v>37.200000000000003</v>
      </c>
      <c r="AI129" s="296">
        <v>35.56</v>
      </c>
      <c r="AJ129" s="341">
        <f t="shared" si="17"/>
        <v>-4.4086021505376323</v>
      </c>
      <c r="AK129" s="342">
        <f t="shared" si="18"/>
        <v>-4.6587782192324738</v>
      </c>
      <c r="AR129" s="177" t="s">
        <v>784</v>
      </c>
      <c r="AS129" s="181">
        <v>142</v>
      </c>
    </row>
    <row r="130" spans="1:45" ht="18" customHeight="1" thickBot="1">
      <c r="A130" s="340" t="s">
        <v>26</v>
      </c>
      <c r="B130" s="343" t="s">
        <v>55</v>
      </c>
      <c r="C130" s="296" t="s">
        <v>62</v>
      </c>
      <c r="D130" s="296" t="s">
        <v>62</v>
      </c>
      <c r="E130" s="296" t="s">
        <v>62</v>
      </c>
      <c r="F130" s="296" t="s">
        <v>62</v>
      </c>
      <c r="G130" s="296">
        <v>171.2</v>
      </c>
      <c r="H130" s="296">
        <v>179.3</v>
      </c>
      <c r="I130" s="296">
        <v>181.2</v>
      </c>
      <c r="J130" s="296">
        <v>183.9</v>
      </c>
      <c r="K130" s="296">
        <v>192.3</v>
      </c>
      <c r="L130" s="296">
        <v>185.5</v>
      </c>
      <c r="M130" s="296">
        <v>181.4</v>
      </c>
      <c r="N130" s="296">
        <v>181.6</v>
      </c>
      <c r="O130" s="296">
        <v>184.9</v>
      </c>
      <c r="P130" s="296">
        <v>187.1</v>
      </c>
      <c r="Q130" s="296">
        <v>186.5</v>
      </c>
      <c r="R130" s="296">
        <v>186.1</v>
      </c>
      <c r="S130" s="296">
        <v>182.5</v>
      </c>
      <c r="T130" s="296">
        <v>177.3</v>
      </c>
      <c r="U130" s="296">
        <v>167.1</v>
      </c>
      <c r="V130" s="296">
        <v>155.9</v>
      </c>
      <c r="W130" s="296">
        <v>146.4</v>
      </c>
      <c r="X130" s="296">
        <v>134.19999999999999</v>
      </c>
      <c r="Y130" s="296">
        <v>130</v>
      </c>
      <c r="Z130" s="296">
        <v>121.5</v>
      </c>
      <c r="AA130" s="296">
        <v>117.8</v>
      </c>
      <c r="AB130" s="296">
        <v>115.8</v>
      </c>
      <c r="AC130" s="296">
        <v>108.1</v>
      </c>
      <c r="AD130" s="296">
        <v>99.1</v>
      </c>
      <c r="AE130" s="296">
        <v>95.2</v>
      </c>
      <c r="AF130" s="296">
        <v>92.2</v>
      </c>
      <c r="AG130" s="296">
        <v>88.7</v>
      </c>
      <c r="AH130" s="296">
        <v>93</v>
      </c>
      <c r="AI130" s="296">
        <v>85</v>
      </c>
      <c r="AJ130" s="341">
        <f t="shared" si="17"/>
        <v>-8.6021505376344116</v>
      </c>
      <c r="AK130" s="342">
        <f t="shared" si="18"/>
        <v>-4.1598339834672649</v>
      </c>
      <c r="AR130" s="177" t="s">
        <v>785</v>
      </c>
      <c r="AS130" s="181">
        <v>143</v>
      </c>
    </row>
    <row r="131" spans="1:45" ht="18" customHeight="1" thickBot="1">
      <c r="A131" s="340" t="s">
        <v>27</v>
      </c>
      <c r="B131" s="343" t="s">
        <v>56</v>
      </c>
      <c r="C131" s="296" t="s">
        <v>62</v>
      </c>
      <c r="D131" s="296" t="s">
        <v>62</v>
      </c>
      <c r="E131" s="296" t="s">
        <v>62</v>
      </c>
      <c r="F131" s="296" t="s">
        <v>62</v>
      </c>
      <c r="G131" s="296">
        <v>252</v>
      </c>
      <c r="H131" s="296">
        <v>274</v>
      </c>
      <c r="I131" s="296">
        <v>269</v>
      </c>
      <c r="J131" s="296">
        <v>262</v>
      </c>
      <c r="K131" s="296">
        <v>238.1</v>
      </c>
      <c r="L131" s="296">
        <v>206.3</v>
      </c>
      <c r="M131" s="296">
        <v>205.5</v>
      </c>
      <c r="N131" s="296">
        <v>214.43</v>
      </c>
      <c r="O131" s="296">
        <v>208</v>
      </c>
      <c r="P131" s="296">
        <v>204</v>
      </c>
      <c r="Q131" s="296">
        <v>195.1</v>
      </c>
      <c r="R131" s="296">
        <v>191.9</v>
      </c>
      <c r="S131" s="296">
        <v>177.31</v>
      </c>
      <c r="T131" s="296">
        <v>174.8</v>
      </c>
      <c r="U131" s="296">
        <v>168</v>
      </c>
      <c r="V131" s="296">
        <v>159</v>
      </c>
      <c r="W131" s="296">
        <v>154.6</v>
      </c>
      <c r="X131" s="296">
        <v>151.80000000000001</v>
      </c>
      <c r="Y131" s="296">
        <v>140.9</v>
      </c>
      <c r="Z131" s="296">
        <v>149</v>
      </c>
      <c r="AA131" s="296">
        <v>144.19999999999999</v>
      </c>
      <c r="AB131" s="296">
        <v>141.1</v>
      </c>
      <c r="AC131" s="296">
        <v>139.80000000000001</v>
      </c>
      <c r="AD131" s="296">
        <v>131.5</v>
      </c>
      <c r="AE131" s="296">
        <v>123.1</v>
      </c>
      <c r="AF131" s="296">
        <v>120.8</v>
      </c>
      <c r="AG131" s="296">
        <v>122.1</v>
      </c>
      <c r="AH131" s="296">
        <v>120.7</v>
      </c>
      <c r="AI131" s="296">
        <v>118.58</v>
      </c>
      <c r="AJ131" s="341">
        <f t="shared" si="17"/>
        <v>-1.7564208782104407</v>
      </c>
      <c r="AK131" s="342">
        <f t="shared" si="18"/>
        <v>-1.7098392616107461</v>
      </c>
      <c r="AR131" s="191" t="s">
        <v>786</v>
      </c>
      <c r="AS131" s="181">
        <v>144</v>
      </c>
    </row>
    <row r="132" spans="1:45" s="436" customFormat="1" ht="18" customHeight="1">
      <c r="A132" s="469" t="s">
        <v>992</v>
      </c>
      <c r="AD132" s="488"/>
      <c r="AE132" s="488"/>
      <c r="AF132" s="488"/>
      <c r="AG132" s="488"/>
      <c r="AH132" s="488"/>
      <c r="AI132" s="488"/>
      <c r="AR132" s="489"/>
      <c r="AS132" s="490"/>
    </row>
    <row r="133" spans="1:45" s="436" customFormat="1" ht="18" customHeight="1">
      <c r="AR133" s="486"/>
      <c r="AS133" s="487"/>
    </row>
    <row r="134" spans="1:45" s="436" customFormat="1" ht="18" customHeight="1">
      <c r="A134" s="91" t="s">
        <v>341</v>
      </c>
      <c r="AC134" s="491"/>
      <c r="AD134" s="491"/>
      <c r="AE134" s="491"/>
      <c r="AF134" s="491"/>
      <c r="AG134" s="491"/>
      <c r="AH134" s="491"/>
      <c r="AI134" s="491"/>
      <c r="AR134" s="486"/>
      <c r="AS134" s="487"/>
    </row>
    <row r="135" spans="1:45" ht="18" customHeight="1">
      <c r="A135" s="215"/>
      <c r="B135" s="211"/>
      <c r="C135" s="771" t="s">
        <v>342</v>
      </c>
      <c r="D135" s="772"/>
      <c r="E135" s="772"/>
      <c r="F135" s="772"/>
      <c r="G135" s="772"/>
      <c r="H135" s="772"/>
      <c r="I135" s="772"/>
      <c r="J135" s="772"/>
      <c r="K135" s="772"/>
      <c r="L135" s="772"/>
      <c r="M135" s="772"/>
      <c r="N135" s="772"/>
      <c r="O135" s="772"/>
      <c r="P135" s="772"/>
      <c r="Q135" s="772"/>
      <c r="R135" s="772"/>
      <c r="S135" s="772"/>
      <c r="T135" s="772"/>
      <c r="U135" s="772"/>
      <c r="V135" s="772"/>
      <c r="W135" s="772"/>
      <c r="X135" s="772"/>
      <c r="Y135" s="772"/>
      <c r="Z135" s="772"/>
      <c r="AA135" s="772"/>
      <c r="AB135" s="772"/>
      <c r="AC135" s="772"/>
      <c r="AD135" s="772"/>
      <c r="AE135" s="772"/>
      <c r="AF135" s="772"/>
      <c r="AG135" s="772"/>
      <c r="AH135" s="772"/>
      <c r="AI135" s="774"/>
      <c r="AJ135" s="529" t="s">
        <v>58</v>
      </c>
      <c r="AK135" s="640" t="s">
        <v>57</v>
      </c>
      <c r="AR135" s="183"/>
      <c r="AS135" s="184"/>
    </row>
    <row r="136" spans="1:45" ht="18" customHeight="1" thickBot="1">
      <c r="A136" s="215"/>
      <c r="B136" s="216"/>
      <c r="C136" s="203">
        <v>1990</v>
      </c>
      <c r="D136" s="212">
        <v>1991</v>
      </c>
      <c r="E136" s="229">
        <v>1992</v>
      </c>
      <c r="F136" s="212">
        <v>1993</v>
      </c>
      <c r="G136" s="203">
        <v>1994</v>
      </c>
      <c r="H136" s="212">
        <v>1995</v>
      </c>
      <c r="I136" s="229">
        <v>1996</v>
      </c>
      <c r="J136" s="212">
        <v>1997</v>
      </c>
      <c r="K136" s="203">
        <v>1998</v>
      </c>
      <c r="L136" s="212">
        <v>1999</v>
      </c>
      <c r="M136" s="229">
        <v>2000</v>
      </c>
      <c r="N136" s="212">
        <v>2001</v>
      </c>
      <c r="O136" s="203">
        <v>2002</v>
      </c>
      <c r="P136" s="212">
        <v>2003</v>
      </c>
      <c r="Q136" s="203">
        <v>2004</v>
      </c>
      <c r="R136" s="212">
        <v>2005</v>
      </c>
      <c r="S136" s="203">
        <v>2006</v>
      </c>
      <c r="T136" s="212">
        <v>2007</v>
      </c>
      <c r="U136" s="203">
        <v>2008</v>
      </c>
      <c r="V136" s="212">
        <v>2009</v>
      </c>
      <c r="W136" s="203">
        <v>2010</v>
      </c>
      <c r="X136" s="212">
        <v>2011</v>
      </c>
      <c r="Y136" s="203">
        <v>2012</v>
      </c>
      <c r="Z136" s="229">
        <v>2013</v>
      </c>
      <c r="AA136" s="203">
        <v>2014</v>
      </c>
      <c r="AB136" s="203">
        <v>2015</v>
      </c>
      <c r="AC136" s="203">
        <v>2016</v>
      </c>
      <c r="AD136" s="203">
        <v>2017</v>
      </c>
      <c r="AE136" s="203">
        <v>2018</v>
      </c>
      <c r="AF136" s="203">
        <v>2019</v>
      </c>
      <c r="AG136" s="203">
        <v>2020</v>
      </c>
      <c r="AH136" s="203">
        <v>2021</v>
      </c>
      <c r="AI136" s="203">
        <v>2022</v>
      </c>
      <c r="AJ136" s="266" t="str">
        <f>AJ103</f>
        <v>2022/2021</v>
      </c>
      <c r="AK136" s="246" t="str">
        <f>AK103</f>
        <v>2012-2022</v>
      </c>
      <c r="AR136" s="194"/>
      <c r="AS136" s="181"/>
    </row>
    <row r="137" spans="1:45" ht="18" customHeight="1" thickBot="1">
      <c r="A137" s="533" t="s">
        <v>373</v>
      </c>
      <c r="B137" s="534"/>
      <c r="C137" s="535">
        <f>IF(COUNT(C138:C164)=27,SUM(C138:C164),"N.A.")</f>
        <v>114930.15906907247</v>
      </c>
      <c r="D137" s="535">
        <f t="shared" ref="D137:AG137" si="19">IF(COUNT(D138:D164)=27,SUM(D138:D164),"N.A.")</f>
        <v>111311.35912543198</v>
      </c>
      <c r="E137" s="535">
        <f t="shared" si="19"/>
        <v>106055.41906010843</v>
      </c>
      <c r="F137" s="535">
        <f t="shared" si="19"/>
        <v>102097.58239542591</v>
      </c>
      <c r="G137" s="535">
        <f t="shared" si="19"/>
        <v>98900.71079621953</v>
      </c>
      <c r="H137" s="535">
        <f t="shared" si="19"/>
        <v>97007.532586199668</v>
      </c>
      <c r="I137" s="535">
        <f t="shared" si="19"/>
        <v>97503.355378560824</v>
      </c>
      <c r="J137" s="535">
        <f t="shared" si="19"/>
        <v>97735.416607066101</v>
      </c>
      <c r="K137" s="535">
        <f t="shared" si="19"/>
        <v>95155.509486695722</v>
      </c>
      <c r="L137" s="535">
        <f t="shared" si="19"/>
        <v>93732.715085902062</v>
      </c>
      <c r="M137" s="535">
        <f t="shared" si="19"/>
        <v>87998.800854605142</v>
      </c>
      <c r="N137" s="535">
        <f t="shared" si="19"/>
        <v>88737.800000000017</v>
      </c>
      <c r="O137" s="535">
        <f t="shared" si="19"/>
        <v>88053.23000000001</v>
      </c>
      <c r="P137" s="535">
        <f t="shared" si="19"/>
        <v>87923.989166666681</v>
      </c>
      <c r="Q137" s="535">
        <f t="shared" si="19"/>
        <v>87438.47566666668</v>
      </c>
      <c r="R137" s="535">
        <f t="shared" si="19"/>
        <v>85970.643333333341</v>
      </c>
      <c r="S137" s="535">
        <f t="shared" si="19"/>
        <v>85634.845000000001</v>
      </c>
      <c r="T137" s="535">
        <f t="shared" si="19"/>
        <v>85436.897581961603</v>
      </c>
      <c r="U137" s="535">
        <f t="shared" si="19"/>
        <v>82441.617694915272</v>
      </c>
      <c r="V137" s="535">
        <f t="shared" si="19"/>
        <v>80451.358320498257</v>
      </c>
      <c r="W137" s="535">
        <f t="shared" si="19"/>
        <v>80060.809139744786</v>
      </c>
      <c r="X137" s="535">
        <f t="shared" si="19"/>
        <v>77878.033386245777</v>
      </c>
      <c r="Y137" s="535">
        <f t="shared" si="19"/>
        <v>75617.695573508681</v>
      </c>
      <c r="Z137" s="535">
        <f t="shared" si="19"/>
        <v>75511.492090307307</v>
      </c>
      <c r="AA137" s="535">
        <f t="shared" si="19"/>
        <v>74783.907721848082</v>
      </c>
      <c r="AB137" s="535">
        <f t="shared" si="19"/>
        <v>75344.199199999988</v>
      </c>
      <c r="AC137" s="535">
        <f t="shared" si="19"/>
        <v>75909.013055311341</v>
      </c>
      <c r="AD137" s="535" t="str">
        <f t="shared" si="19"/>
        <v>N.A.</v>
      </c>
      <c r="AE137" s="535" t="str">
        <f t="shared" si="19"/>
        <v>N.A.</v>
      </c>
      <c r="AF137" s="535" t="str">
        <f t="shared" si="19"/>
        <v>N.A.</v>
      </c>
      <c r="AG137" s="535" t="str">
        <f t="shared" si="19"/>
        <v>N.A.</v>
      </c>
      <c r="AH137" s="541" t="str">
        <f t="shared" ref="AH137:AI137" si="20">IF(COUNT(AH138:AH164)=27,SUM(AH138:AH164),"N.A.")</f>
        <v>N.A.</v>
      </c>
      <c r="AI137" s="541" t="str">
        <f t="shared" si="20"/>
        <v>N.A.</v>
      </c>
      <c r="AJ137" s="328" t="str">
        <f>IFERROR((AI137/AH137-1)*100,":")</f>
        <v>:</v>
      </c>
      <c r="AK137" s="542" t="str">
        <f>IFERROR(100*((POWER(AI137/Y137,1/(2020-2010)))-1),":")</f>
        <v>:</v>
      </c>
      <c r="AR137" s="177" t="s">
        <v>896</v>
      </c>
      <c r="AS137" s="181" t="e">
        <v>#N/A</v>
      </c>
    </row>
    <row r="138" spans="1:45" ht="18" customHeight="1" thickBot="1">
      <c r="A138" s="340" t="s">
        <v>3</v>
      </c>
      <c r="B138" s="343" t="s">
        <v>30</v>
      </c>
      <c r="C138" s="296">
        <v>144.83000000000001</v>
      </c>
      <c r="D138" s="296">
        <v>138</v>
      </c>
      <c r="E138" s="296">
        <v>137.07999999999998</v>
      </c>
      <c r="F138" s="296">
        <v>134.55000000000001</v>
      </c>
      <c r="G138" s="296">
        <v>127.27</v>
      </c>
      <c r="H138" s="296">
        <v>126.27</v>
      </c>
      <c r="I138" s="296">
        <v>123.78</v>
      </c>
      <c r="J138" s="296">
        <v>124.92</v>
      </c>
      <c r="K138" s="296">
        <v>128.25</v>
      </c>
      <c r="L138" s="296">
        <v>132.20999999999998</v>
      </c>
      <c r="M138" s="296">
        <v>176.7</v>
      </c>
      <c r="N138" s="296">
        <v>175.43</v>
      </c>
      <c r="O138" s="296">
        <v>171.45000000000002</v>
      </c>
      <c r="P138" s="296">
        <v>172.23699999999999</v>
      </c>
      <c r="Q138" s="296">
        <v>176.078</v>
      </c>
      <c r="R138" s="296">
        <v>178.50900000000001</v>
      </c>
      <c r="S138" s="296">
        <v>181.88499999999999</v>
      </c>
      <c r="T138" s="296">
        <v>179.37</v>
      </c>
      <c r="U138" s="296">
        <v>163.26600000000002</v>
      </c>
      <c r="V138" s="296">
        <v>157.86799999999999</v>
      </c>
      <c r="W138" s="296">
        <v>142</v>
      </c>
      <c r="X138" s="296">
        <v>149.43</v>
      </c>
      <c r="Y138" s="296">
        <v>155.215</v>
      </c>
      <c r="Z138" s="296">
        <v>164.59457682544422</v>
      </c>
      <c r="AA138" s="296">
        <v>164.71022585241639</v>
      </c>
      <c r="AB138" s="296">
        <v>155.91</v>
      </c>
      <c r="AC138" s="296">
        <v>42.35326775021386</v>
      </c>
      <c r="AD138" s="296" t="e">
        <v>#VALUE!</v>
      </c>
      <c r="AE138" s="296" t="e">
        <v>#VALUE!</v>
      </c>
      <c r="AF138" s="296" t="e">
        <v>#VALUE!</v>
      </c>
      <c r="AG138" s="296" t="e">
        <v>#VALUE!</v>
      </c>
      <c r="AH138" s="296" t="e">
        <v>#VALUE!</v>
      </c>
      <c r="AI138" s="296" t="e">
        <v>#VALUE!</v>
      </c>
      <c r="AJ138" s="341" t="str">
        <f t="shared" ref="AJ138:AJ164" si="21">IFERROR((AI138/AH138-1)*100,":")</f>
        <v>:</v>
      </c>
      <c r="AK138" s="715" t="str">
        <f t="shared" ref="AK138:AK164" si="22">IFERROR(100*((POWER(AI138/Y138,1/(2020-2010)))-1),":")</f>
        <v>:</v>
      </c>
      <c r="AR138" s="177" t="s">
        <v>787</v>
      </c>
      <c r="AS138" s="181">
        <v>152</v>
      </c>
    </row>
    <row r="139" spans="1:45" ht="18" customHeight="1" thickBot="1">
      <c r="A139" s="340" t="s">
        <v>4</v>
      </c>
      <c r="B139" s="343" t="s">
        <v>31</v>
      </c>
      <c r="C139" s="296">
        <v>8436</v>
      </c>
      <c r="D139" s="296">
        <v>7256</v>
      </c>
      <c r="E139" s="296">
        <v>5425</v>
      </c>
      <c r="F139" s="296">
        <v>4439</v>
      </c>
      <c r="G139" s="296">
        <v>4193</v>
      </c>
      <c r="H139" s="296">
        <v>4216</v>
      </c>
      <c r="I139" s="296">
        <v>3869</v>
      </c>
      <c r="J139" s="296">
        <v>3814</v>
      </c>
      <c r="K139" s="296">
        <v>3822</v>
      </c>
      <c r="L139" s="296">
        <v>3572</v>
      </c>
      <c r="M139" s="296">
        <v>2449.6999999999998</v>
      </c>
      <c r="N139" s="296">
        <v>2246.6999999999998</v>
      </c>
      <c r="O139" s="296">
        <v>2482.9</v>
      </c>
      <c r="P139" s="296">
        <v>2323.8999999999996</v>
      </c>
      <c r="Q139" s="296">
        <v>2410.63</v>
      </c>
      <c r="R139" s="296">
        <v>2210.69</v>
      </c>
      <c r="S139" s="296">
        <v>2184.4900000000002</v>
      </c>
      <c r="T139" s="296">
        <v>2021.8700000000001</v>
      </c>
      <c r="U139" s="296">
        <v>1904.6799999999998</v>
      </c>
      <c r="V139" s="296">
        <v>1761.07</v>
      </c>
      <c r="W139" s="296">
        <v>1724.33</v>
      </c>
      <c r="X139" s="296">
        <v>1795.98</v>
      </c>
      <c r="Y139" s="296">
        <v>1655.19</v>
      </c>
      <c r="Z139" s="296">
        <v>1658.8899999999999</v>
      </c>
      <c r="AA139" s="296">
        <v>1627.92</v>
      </c>
      <c r="AB139" s="296">
        <v>1608.8100000000002</v>
      </c>
      <c r="AC139" s="296">
        <v>1597.6299999999999</v>
      </c>
      <c r="AD139" s="296">
        <v>1573.75</v>
      </c>
      <c r="AE139" s="296">
        <v>1621.77</v>
      </c>
      <c r="AF139" s="296">
        <v>1509.47</v>
      </c>
      <c r="AG139" s="296">
        <v>1561.17</v>
      </c>
      <c r="AH139" s="296">
        <v>1414.55</v>
      </c>
      <c r="AI139" s="296">
        <v>1274.44</v>
      </c>
      <c r="AJ139" s="341">
        <f t="shared" si="21"/>
        <v>-9.9049167579795654</v>
      </c>
      <c r="AK139" s="342">
        <f t="shared" si="22"/>
        <v>-2.580217863291645</v>
      </c>
      <c r="AR139" s="177" t="s">
        <v>788</v>
      </c>
      <c r="AS139" s="181">
        <v>153</v>
      </c>
    </row>
    <row r="140" spans="1:45" ht="18" customHeight="1" thickBot="1">
      <c r="A140" s="340" t="s">
        <v>340</v>
      </c>
      <c r="B140" s="343" t="s">
        <v>32</v>
      </c>
      <c r="C140" s="296">
        <v>471</v>
      </c>
      <c r="D140" s="296">
        <v>385</v>
      </c>
      <c r="E140" s="296">
        <v>299</v>
      </c>
      <c r="F140" s="296">
        <v>241</v>
      </c>
      <c r="G140" s="296">
        <v>210</v>
      </c>
      <c r="H140" s="296">
        <v>176</v>
      </c>
      <c r="I140" s="296">
        <v>159</v>
      </c>
      <c r="J140" s="296">
        <v>129</v>
      </c>
      <c r="K140" s="296">
        <v>120</v>
      </c>
      <c r="L140" s="296">
        <v>116</v>
      </c>
      <c r="M140" s="296">
        <v>118</v>
      </c>
      <c r="N140" s="296">
        <v>110</v>
      </c>
      <c r="O140" s="296">
        <v>116</v>
      </c>
      <c r="P140" s="296">
        <v>129</v>
      </c>
      <c r="Q140" s="296">
        <v>169</v>
      </c>
      <c r="R140" s="296">
        <v>181.41</v>
      </c>
      <c r="S140" s="296">
        <v>185.13</v>
      </c>
      <c r="T140" s="296">
        <v>200.25</v>
      </c>
      <c r="U140" s="296">
        <v>199.75</v>
      </c>
      <c r="V140" s="296">
        <v>220.69</v>
      </c>
      <c r="W140" s="296">
        <v>241.12892150564204</v>
      </c>
      <c r="X140" s="296">
        <v>257.39468272794659</v>
      </c>
      <c r="Y140" s="296">
        <v>236.68372374598471</v>
      </c>
      <c r="Z140" s="296">
        <v>258.1088083353925</v>
      </c>
      <c r="AA140" s="296">
        <v>259.07676120667224</v>
      </c>
      <c r="AB140" s="296">
        <v>245.04000000000002</v>
      </c>
      <c r="AC140" s="296">
        <v>264.48343584647131</v>
      </c>
      <c r="AD140" s="296">
        <v>272.09031748429453</v>
      </c>
      <c r="AE140" s="296">
        <v>275.12091861808062</v>
      </c>
      <c r="AF140" s="296">
        <v>275.02625618131867</v>
      </c>
      <c r="AG140" s="296">
        <v>249.34812225194349</v>
      </c>
      <c r="AH140" s="296">
        <v>232.5317329466175</v>
      </c>
      <c r="AI140" s="296">
        <v>232.16721003221471</v>
      </c>
      <c r="AJ140" s="341">
        <f t="shared" si="21"/>
        <v>-0.15676265333062211</v>
      </c>
      <c r="AK140" s="342">
        <f t="shared" si="22"/>
        <v>-0.19248357206946842</v>
      </c>
      <c r="AR140" s="177" t="s">
        <v>789</v>
      </c>
      <c r="AS140" s="181">
        <v>154</v>
      </c>
    </row>
    <row r="141" spans="1:45" ht="18" customHeight="1" thickBot="1">
      <c r="A141" s="340" t="s">
        <v>5</v>
      </c>
      <c r="B141" s="343" t="s">
        <v>33</v>
      </c>
      <c r="C141" s="296">
        <v>111</v>
      </c>
      <c r="D141" s="296">
        <v>122</v>
      </c>
      <c r="E141" s="296">
        <v>102</v>
      </c>
      <c r="F141" s="296">
        <v>87</v>
      </c>
      <c r="G141" s="296">
        <v>79</v>
      </c>
      <c r="H141" s="296">
        <v>93</v>
      </c>
      <c r="I141" s="296">
        <v>92</v>
      </c>
      <c r="J141" s="296">
        <v>103</v>
      </c>
      <c r="K141" s="296">
        <v>108</v>
      </c>
      <c r="L141" s="296">
        <v>106</v>
      </c>
      <c r="M141" s="296">
        <v>116</v>
      </c>
      <c r="N141" s="296">
        <v>111</v>
      </c>
      <c r="O141" s="296">
        <v>92</v>
      </c>
      <c r="P141" s="296">
        <v>105</v>
      </c>
      <c r="Q141" s="296">
        <v>88</v>
      </c>
      <c r="R141" s="296">
        <v>84</v>
      </c>
      <c r="S141" s="296">
        <v>98</v>
      </c>
      <c r="T141" s="296">
        <v>98</v>
      </c>
      <c r="U141" s="296">
        <v>90</v>
      </c>
      <c r="V141" s="296">
        <v>89.8</v>
      </c>
      <c r="W141" s="296">
        <v>85.6</v>
      </c>
      <c r="X141" s="296">
        <v>80.2</v>
      </c>
      <c r="Y141" s="296">
        <v>80.400000000000006</v>
      </c>
      <c r="Z141" s="296">
        <v>75.099999999999994</v>
      </c>
      <c r="AA141" s="296">
        <v>80.2</v>
      </c>
      <c r="AB141" s="296">
        <v>165.72</v>
      </c>
      <c r="AC141" s="296">
        <v>159.81462962962965</v>
      </c>
      <c r="AD141" s="296">
        <v>156.77246913580248</v>
      </c>
      <c r="AE141" s="296">
        <v>156.95141975308641</v>
      </c>
      <c r="AF141" s="296">
        <v>145.67598765432101</v>
      </c>
      <c r="AG141" s="296">
        <v>144.9601851851852</v>
      </c>
      <c r="AH141" s="296">
        <v>131.18098765432097</v>
      </c>
      <c r="AI141" s="296">
        <v>134.7778950617284</v>
      </c>
      <c r="AJ141" s="341">
        <f t="shared" si="21"/>
        <v>2.7419426181526818</v>
      </c>
      <c r="AK141" s="342">
        <f t="shared" si="22"/>
        <v>5.3019132563236315</v>
      </c>
      <c r="AR141" s="177" t="s">
        <v>790</v>
      </c>
      <c r="AS141" s="181">
        <v>155</v>
      </c>
    </row>
    <row r="142" spans="1:45" ht="18" customHeight="1" thickBot="1">
      <c r="A142" s="340" t="s">
        <v>28</v>
      </c>
      <c r="B142" s="343" t="s">
        <v>34</v>
      </c>
      <c r="C142" s="296">
        <v>1853.85</v>
      </c>
      <c r="D142" s="296">
        <v>2574</v>
      </c>
      <c r="E142" s="296">
        <v>2476</v>
      </c>
      <c r="F142" s="296">
        <v>2461</v>
      </c>
      <c r="G142" s="296">
        <v>2435</v>
      </c>
      <c r="H142" s="296">
        <v>2494.7399999999998</v>
      </c>
      <c r="I142" s="296">
        <v>2429.02</v>
      </c>
      <c r="J142" s="296">
        <v>2416.92</v>
      </c>
      <c r="K142" s="296">
        <v>2405</v>
      </c>
      <c r="L142" s="296">
        <v>2305</v>
      </c>
      <c r="M142" s="296">
        <v>2305</v>
      </c>
      <c r="N142" s="296">
        <v>2345</v>
      </c>
      <c r="O142" s="296">
        <v>2305</v>
      </c>
      <c r="P142" s="296">
        <v>2285</v>
      </c>
      <c r="Q142" s="296">
        <v>2308</v>
      </c>
      <c r="R142" s="296">
        <v>2206</v>
      </c>
      <c r="S142" s="296">
        <v>2197</v>
      </c>
      <c r="T142" s="296">
        <v>2105.6999999999998</v>
      </c>
      <c r="U142" s="296">
        <v>2109.9</v>
      </c>
      <c r="V142" s="296">
        <v>2041.7</v>
      </c>
      <c r="W142" s="296">
        <v>1949.64</v>
      </c>
      <c r="X142" s="296">
        <v>1817.81</v>
      </c>
      <c r="Y142" s="296">
        <v>1803.01</v>
      </c>
      <c r="Z142" s="296">
        <v>1700.15</v>
      </c>
      <c r="AA142" s="296">
        <v>1717.78</v>
      </c>
      <c r="AB142" s="296">
        <v>1689.79</v>
      </c>
      <c r="AC142" s="296">
        <v>1713.08</v>
      </c>
      <c r="AD142" s="296">
        <v>1719.79</v>
      </c>
      <c r="AE142" s="296">
        <v>1715.9</v>
      </c>
      <c r="AF142" s="296">
        <v>1697.5</v>
      </c>
      <c r="AG142" s="296">
        <v>1644.7</v>
      </c>
      <c r="AH142" s="296">
        <v>1672.1</v>
      </c>
      <c r="AI142" s="296">
        <v>1666.5</v>
      </c>
      <c r="AJ142" s="341">
        <f t="shared" si="21"/>
        <v>-0.3349081992703784</v>
      </c>
      <c r="AK142" s="342">
        <f t="shared" si="22"/>
        <v>-0.78422748164976852</v>
      </c>
      <c r="AR142" s="177" t="s">
        <v>791</v>
      </c>
      <c r="AS142" s="181">
        <v>156</v>
      </c>
    </row>
    <row r="143" spans="1:45" ht="18" customHeight="1" thickBot="1">
      <c r="A143" s="340" t="s">
        <v>6</v>
      </c>
      <c r="B143" s="343" t="s">
        <v>35</v>
      </c>
      <c r="C143" s="296">
        <v>139.80000000000001</v>
      </c>
      <c r="D143" s="296">
        <v>142.80000000000001</v>
      </c>
      <c r="E143" s="296">
        <v>124.19999999999999</v>
      </c>
      <c r="F143" s="296">
        <v>83.3</v>
      </c>
      <c r="G143" s="296">
        <v>61.5</v>
      </c>
      <c r="H143" s="296">
        <v>49.800000000000004</v>
      </c>
      <c r="I143" s="296">
        <v>39.200000000000003</v>
      </c>
      <c r="J143" s="296">
        <v>35.6</v>
      </c>
      <c r="K143" s="296">
        <v>30.8</v>
      </c>
      <c r="L143" s="296">
        <v>30.9</v>
      </c>
      <c r="M143" s="296">
        <v>31.4</v>
      </c>
      <c r="N143" s="296">
        <v>32.4</v>
      </c>
      <c r="O143" s="296">
        <v>33.799999999999997</v>
      </c>
      <c r="P143" s="296">
        <v>34.299999999999997</v>
      </c>
      <c r="Q143" s="296">
        <v>44.5</v>
      </c>
      <c r="R143" s="296">
        <v>51.8</v>
      </c>
      <c r="S143" s="296">
        <v>61.5</v>
      </c>
      <c r="T143" s="296">
        <v>77.900000000000006</v>
      </c>
      <c r="U143" s="296">
        <v>64.599999999999994</v>
      </c>
      <c r="V143" s="296">
        <v>91.5</v>
      </c>
      <c r="W143" s="296">
        <v>79.919627788167659</v>
      </c>
      <c r="X143" s="296">
        <v>74.07679833964329</v>
      </c>
      <c r="Y143" s="296">
        <v>70.713659170733919</v>
      </c>
      <c r="Z143" s="296">
        <v>61.449094558226513</v>
      </c>
      <c r="AA143" s="296">
        <v>62.889212242849965</v>
      </c>
      <c r="AB143" s="296">
        <v>90.9</v>
      </c>
      <c r="AC143" s="296">
        <v>73.203757944183479</v>
      </c>
      <c r="AD143" s="296">
        <v>66.327199042092673</v>
      </c>
      <c r="AE143" s="296">
        <v>63.517850234871517</v>
      </c>
      <c r="AF143" s="296">
        <v>78.205980780448868</v>
      </c>
      <c r="AG143" s="296">
        <v>54.505360596849968</v>
      </c>
      <c r="AH143" s="296">
        <v>49.636268459672735</v>
      </c>
      <c r="AI143" s="296">
        <v>48.75044364618833</v>
      </c>
      <c r="AJ143" s="341">
        <f t="shared" si="21"/>
        <v>-1.7846321671100229</v>
      </c>
      <c r="AK143" s="342">
        <f t="shared" si="22"/>
        <v>-3.6509301983761122</v>
      </c>
      <c r="AR143" s="177" t="s">
        <v>792</v>
      </c>
      <c r="AS143" s="181">
        <v>157</v>
      </c>
    </row>
    <row r="144" spans="1:45" ht="18" customHeight="1" thickBot="1">
      <c r="A144" s="340" t="s">
        <v>7</v>
      </c>
      <c r="B144" s="343" t="s">
        <v>36</v>
      </c>
      <c r="C144" s="296">
        <v>5863.7</v>
      </c>
      <c r="D144" s="296">
        <v>5988</v>
      </c>
      <c r="E144" s="296">
        <v>6125</v>
      </c>
      <c r="F144" s="296">
        <v>5990</v>
      </c>
      <c r="G144" s="296">
        <v>5775</v>
      </c>
      <c r="H144" s="296">
        <v>5583</v>
      </c>
      <c r="I144" s="296">
        <v>5390.5</v>
      </c>
      <c r="J144" s="296">
        <v>5634.2</v>
      </c>
      <c r="K144" s="296">
        <v>5638.9000000000005</v>
      </c>
      <c r="L144" s="296">
        <v>5406.7</v>
      </c>
      <c r="M144" s="296">
        <v>5065.87</v>
      </c>
      <c r="N144" s="296">
        <v>4816.3</v>
      </c>
      <c r="O144" s="296">
        <v>4836.5600000000004</v>
      </c>
      <c r="P144" s="296">
        <v>4859.1000000000004</v>
      </c>
      <c r="Q144" s="296">
        <v>4565.9699999999993</v>
      </c>
      <c r="R144" s="296">
        <v>4264.7</v>
      </c>
      <c r="S144" s="296">
        <v>3834</v>
      </c>
      <c r="T144" s="296">
        <v>3537.84</v>
      </c>
      <c r="U144" s="296">
        <v>3430.75</v>
      </c>
      <c r="V144" s="296">
        <v>3190.38</v>
      </c>
      <c r="W144" s="296">
        <v>3129.77</v>
      </c>
      <c r="X144" s="296">
        <v>3329.1000000000004</v>
      </c>
      <c r="Y144" s="296">
        <v>3438.13</v>
      </c>
      <c r="Z144" s="296">
        <v>3331.8900000000003</v>
      </c>
      <c r="AA144" s="296">
        <v>3332.7000000000003</v>
      </c>
      <c r="AB144" s="296">
        <v>3334.7000000000003</v>
      </c>
      <c r="AC144" s="296">
        <v>3448.09</v>
      </c>
      <c r="AD144" s="296">
        <v>3991.67</v>
      </c>
      <c r="AE144" s="296">
        <v>3808.34</v>
      </c>
      <c r="AF144" s="296">
        <v>3818.14</v>
      </c>
      <c r="AG144" s="296">
        <v>3885.99</v>
      </c>
      <c r="AH144" s="296">
        <v>3999.95</v>
      </c>
      <c r="AI144" s="296">
        <v>4037.91</v>
      </c>
      <c r="AJ144" s="341">
        <f t="shared" si="21"/>
        <v>0.94901186264828574</v>
      </c>
      <c r="AK144" s="342">
        <f t="shared" si="22"/>
        <v>1.6209929407632107</v>
      </c>
      <c r="AR144" s="177" t="s">
        <v>793</v>
      </c>
      <c r="AS144" s="181">
        <v>158</v>
      </c>
    </row>
    <row r="145" spans="1:45" ht="18" customHeight="1" thickBot="1">
      <c r="A145" s="340" t="s">
        <v>8</v>
      </c>
      <c r="B145" s="343" t="s">
        <v>37</v>
      </c>
      <c r="C145" s="296">
        <v>16067.52</v>
      </c>
      <c r="D145" s="296">
        <v>15669</v>
      </c>
      <c r="E145" s="296">
        <v>15958</v>
      </c>
      <c r="F145" s="296">
        <v>15890</v>
      </c>
      <c r="G145" s="296">
        <v>14787.5</v>
      </c>
      <c r="H145" s="296">
        <v>15453</v>
      </c>
      <c r="I145" s="296">
        <v>14912</v>
      </c>
      <c r="J145" s="296">
        <v>15394</v>
      </c>
      <c r="K145" s="296">
        <v>14199</v>
      </c>
      <c r="L145" s="296">
        <v>14049</v>
      </c>
      <c r="M145" s="296">
        <v>14449</v>
      </c>
      <c r="N145" s="296">
        <v>14510</v>
      </c>
      <c r="O145" s="296">
        <v>14326</v>
      </c>
      <c r="P145" s="296">
        <v>14443</v>
      </c>
      <c r="Q145" s="296">
        <v>14426</v>
      </c>
      <c r="R145" s="296">
        <v>13670.34</v>
      </c>
      <c r="S145" s="296">
        <v>13904.14</v>
      </c>
      <c r="T145" s="296">
        <v>13915</v>
      </c>
      <c r="U145" s="296">
        <v>13977</v>
      </c>
      <c r="V145" s="296">
        <v>13597</v>
      </c>
      <c r="W145" s="296">
        <v>14253</v>
      </c>
      <c r="X145" s="296">
        <v>14077</v>
      </c>
      <c r="Y145" s="296">
        <v>13506</v>
      </c>
      <c r="Z145" s="296">
        <v>13743</v>
      </c>
      <c r="AA145" s="296">
        <v>13326</v>
      </c>
      <c r="AB145" s="296">
        <v>12869</v>
      </c>
      <c r="AC145" s="296">
        <v>12627</v>
      </c>
      <c r="AD145" s="296">
        <v>12361</v>
      </c>
      <c r="AE145" s="296">
        <v>12055</v>
      </c>
      <c r="AF145" s="296">
        <v>12007</v>
      </c>
      <c r="AG145" s="296">
        <v>10870.8</v>
      </c>
      <c r="AH145" s="296">
        <v>10826</v>
      </c>
      <c r="AI145" s="296">
        <v>10603.8</v>
      </c>
      <c r="AJ145" s="341">
        <f t="shared" si="21"/>
        <v>-2.0524662848697695</v>
      </c>
      <c r="AK145" s="342">
        <f t="shared" si="22"/>
        <v>-2.390187564255819</v>
      </c>
      <c r="AR145" s="177" t="s">
        <v>794</v>
      </c>
      <c r="AS145" s="181">
        <v>159</v>
      </c>
    </row>
    <row r="146" spans="1:45" ht="18" customHeight="1" thickBot="1">
      <c r="A146" s="340" t="s">
        <v>9</v>
      </c>
      <c r="B146" s="343" t="s">
        <v>38</v>
      </c>
      <c r="C146" s="296">
        <v>27547.620000000003</v>
      </c>
      <c r="D146" s="296">
        <v>27407</v>
      </c>
      <c r="E146" s="296">
        <v>27238</v>
      </c>
      <c r="F146" s="296">
        <v>26575</v>
      </c>
      <c r="G146" s="296">
        <v>25982</v>
      </c>
      <c r="H146" s="296">
        <v>24265</v>
      </c>
      <c r="I146" s="296">
        <v>26671</v>
      </c>
      <c r="J146" s="296">
        <v>27622</v>
      </c>
      <c r="K146" s="296">
        <v>26970</v>
      </c>
      <c r="L146" s="296">
        <v>26592</v>
      </c>
      <c r="M146" s="296">
        <v>27228.61</v>
      </c>
      <c r="N146" s="296">
        <v>27414.7</v>
      </c>
      <c r="O146" s="296">
        <v>26859.89</v>
      </c>
      <c r="P146" s="296">
        <v>26648.010000000002</v>
      </c>
      <c r="Q146" s="296">
        <v>25569</v>
      </c>
      <c r="R146" s="296">
        <v>25348.870000000003</v>
      </c>
      <c r="S146" s="296">
        <v>25408.36</v>
      </c>
      <c r="T146" s="296">
        <v>25085.829999999998</v>
      </c>
      <c r="U146" s="296">
        <v>22911.61</v>
      </c>
      <c r="V146" s="296">
        <v>22415.38</v>
      </c>
      <c r="W146" s="296">
        <v>21455.42</v>
      </c>
      <c r="X146" s="296">
        <v>19695.79</v>
      </c>
      <c r="Y146" s="296">
        <v>18976.71</v>
      </c>
      <c r="Z146" s="296">
        <v>18728.580000000002</v>
      </c>
      <c r="AA146" s="296">
        <v>18136.080000000002</v>
      </c>
      <c r="AB146" s="296">
        <v>18827.43</v>
      </c>
      <c r="AC146" s="296">
        <v>19050.93</v>
      </c>
      <c r="AD146" s="296">
        <v>19024.54</v>
      </c>
      <c r="AE146" s="296">
        <v>18617.32</v>
      </c>
      <c r="AF146" s="296">
        <v>18137.73</v>
      </c>
      <c r="AG146" s="296">
        <v>18090.259999999998</v>
      </c>
      <c r="AH146" s="296">
        <v>17671.11</v>
      </c>
      <c r="AI146" s="296">
        <v>16916.04</v>
      </c>
      <c r="AJ146" s="341">
        <f t="shared" si="21"/>
        <v>-4.2729064557914036</v>
      </c>
      <c r="AK146" s="342">
        <f t="shared" si="22"/>
        <v>-1.1429200091423453</v>
      </c>
      <c r="AR146" s="177" t="s">
        <v>795</v>
      </c>
      <c r="AS146" s="181">
        <v>160</v>
      </c>
    </row>
    <row r="147" spans="1:45" ht="18" customHeight="1" thickBot="1">
      <c r="A147" s="340" t="s">
        <v>10</v>
      </c>
      <c r="B147" s="343" t="s">
        <v>39</v>
      </c>
      <c r="C147" s="296">
        <v>12233</v>
      </c>
      <c r="D147" s="296">
        <v>11760</v>
      </c>
      <c r="E147" s="296">
        <v>11451</v>
      </c>
      <c r="F147" s="296">
        <v>11508</v>
      </c>
      <c r="G147" s="296">
        <v>11388</v>
      </c>
      <c r="H147" s="296">
        <v>11158</v>
      </c>
      <c r="I147" s="296">
        <v>11239</v>
      </c>
      <c r="J147" s="296">
        <v>10933</v>
      </c>
      <c r="K147" s="296">
        <v>10640</v>
      </c>
      <c r="L147" s="296">
        <v>10584</v>
      </c>
      <c r="M147" s="296">
        <v>10480</v>
      </c>
      <c r="N147" s="296">
        <v>10467</v>
      </c>
      <c r="O147" s="296">
        <v>10356</v>
      </c>
      <c r="P147" s="296">
        <v>10187</v>
      </c>
      <c r="Q147" s="296">
        <v>10140</v>
      </c>
      <c r="R147" s="296">
        <v>10011.85</v>
      </c>
      <c r="S147" s="296">
        <v>9748.630000000001</v>
      </c>
      <c r="T147" s="296">
        <v>9539.51</v>
      </c>
      <c r="U147" s="296">
        <v>8982.41</v>
      </c>
      <c r="V147" s="296">
        <v>8846</v>
      </c>
      <c r="W147" s="296">
        <v>9403</v>
      </c>
      <c r="X147" s="296">
        <v>9002</v>
      </c>
      <c r="Y147" s="296">
        <v>8759</v>
      </c>
      <c r="Z147" s="296">
        <v>8476</v>
      </c>
      <c r="AA147" s="296">
        <v>8439</v>
      </c>
      <c r="AB147" s="296">
        <v>8287</v>
      </c>
      <c r="AC147" s="296">
        <v>8361</v>
      </c>
      <c r="AD147" s="296">
        <v>8090</v>
      </c>
      <c r="AE147" s="296">
        <v>8418</v>
      </c>
      <c r="AF147" s="296">
        <v>8347</v>
      </c>
      <c r="AG147" s="296">
        <v>8412.69</v>
      </c>
      <c r="AH147" s="296">
        <v>8382.4</v>
      </c>
      <c r="AI147" s="296">
        <v>7908.2300000000005</v>
      </c>
      <c r="AJ147" s="341">
        <f t="shared" si="21"/>
        <v>-5.6567331551822804</v>
      </c>
      <c r="AK147" s="342">
        <f t="shared" si="22"/>
        <v>-1.0165751256576594</v>
      </c>
      <c r="AR147" s="177" t="s">
        <v>796</v>
      </c>
      <c r="AS147" s="181">
        <v>161</v>
      </c>
    </row>
    <row r="148" spans="1:45" ht="18" customHeight="1" thickBot="1">
      <c r="A148" s="340" t="s">
        <v>11</v>
      </c>
      <c r="B148" s="343" t="s">
        <v>40</v>
      </c>
      <c r="C148" s="296">
        <v>653.06700000000001</v>
      </c>
      <c r="D148" s="296">
        <v>653.06700000000001</v>
      </c>
      <c r="E148" s="296">
        <v>653.06700000000001</v>
      </c>
      <c r="F148" s="296">
        <v>629.41800000000001</v>
      </c>
      <c r="G148" s="296">
        <v>551.93200000000002</v>
      </c>
      <c r="H148" s="296">
        <v>560.22400000000005</v>
      </c>
      <c r="I148" s="296">
        <v>532.12699999999995</v>
      </c>
      <c r="J148" s="296">
        <v>551.67399999999998</v>
      </c>
      <c r="K148" s="296">
        <v>511.40300000000002</v>
      </c>
      <c r="L148" s="296">
        <v>567.92600000000004</v>
      </c>
      <c r="M148" s="296">
        <v>608.06999999999994</v>
      </c>
      <c r="N148" s="296">
        <v>632.44000000000005</v>
      </c>
      <c r="O148" s="296">
        <v>676.55</v>
      </c>
      <c r="P148" s="296">
        <v>672.73</v>
      </c>
      <c r="Q148" s="296">
        <v>847.6400000000001</v>
      </c>
      <c r="R148" s="296">
        <v>930.96</v>
      </c>
      <c r="S148" s="296">
        <v>782.72</v>
      </c>
      <c r="T148" s="296">
        <v>816.59080230055815</v>
      </c>
      <c r="U148" s="296">
        <v>713.4</v>
      </c>
      <c r="V148" s="296">
        <v>685.5</v>
      </c>
      <c r="W148" s="296">
        <v>705.2</v>
      </c>
      <c r="X148" s="296">
        <v>709</v>
      </c>
      <c r="Y148" s="296">
        <v>751</v>
      </c>
      <c r="Z148" s="296">
        <v>689</v>
      </c>
      <c r="AA148" s="296">
        <v>666</v>
      </c>
      <c r="AB148" s="296">
        <v>670</v>
      </c>
      <c r="AC148" s="296">
        <v>694</v>
      </c>
      <c r="AD148" s="296">
        <v>714</v>
      </c>
      <c r="AE148" s="296">
        <v>716</v>
      </c>
      <c r="AF148" s="296">
        <v>740</v>
      </c>
      <c r="AG148" s="296">
        <v>748</v>
      </c>
      <c r="AH148" s="296">
        <v>740</v>
      </c>
      <c r="AI148" s="296">
        <v>697</v>
      </c>
      <c r="AJ148" s="341">
        <f t="shared" si="21"/>
        <v>-5.810810810810807</v>
      </c>
      <c r="AK148" s="342">
        <f t="shared" si="22"/>
        <v>-0.74342523193573484</v>
      </c>
      <c r="AR148" s="177" t="s">
        <v>797</v>
      </c>
      <c r="AS148" s="181">
        <v>162</v>
      </c>
    </row>
    <row r="149" spans="1:45" ht="18" customHeight="1" thickBot="1">
      <c r="A149" s="340" t="s">
        <v>12</v>
      </c>
      <c r="B149" s="343" t="s">
        <v>41</v>
      </c>
      <c r="C149" s="296">
        <v>12145.1</v>
      </c>
      <c r="D149" s="296">
        <v>11749</v>
      </c>
      <c r="E149" s="296">
        <v>11783</v>
      </c>
      <c r="F149" s="296">
        <v>11839</v>
      </c>
      <c r="G149" s="296">
        <v>12129</v>
      </c>
      <c r="H149" s="296">
        <v>12116</v>
      </c>
      <c r="I149" s="296">
        <v>12310</v>
      </c>
      <c r="J149" s="296">
        <v>12237</v>
      </c>
      <c r="K149" s="296">
        <v>12225</v>
      </c>
      <c r="L149" s="296">
        <v>12414</v>
      </c>
      <c r="M149" s="296">
        <v>7732</v>
      </c>
      <c r="N149" s="296">
        <v>9336.15</v>
      </c>
      <c r="O149" s="296">
        <v>9126</v>
      </c>
      <c r="P149" s="296">
        <v>8912.67</v>
      </c>
      <c r="Q149" s="296">
        <v>9084</v>
      </c>
      <c r="R149" s="296">
        <v>8899</v>
      </c>
      <c r="S149" s="296">
        <v>9182.49</v>
      </c>
      <c r="T149" s="296">
        <v>9157</v>
      </c>
      <c r="U149" s="296">
        <v>9132.41</v>
      </c>
      <c r="V149" s="296">
        <v>8973.5499999999993</v>
      </c>
      <c r="W149" s="296">
        <v>8882.94</v>
      </c>
      <c r="X149" s="296">
        <v>8902.56</v>
      </c>
      <c r="Y149" s="296">
        <v>7907.37</v>
      </c>
      <c r="Z149" s="296">
        <v>8157.69</v>
      </c>
      <c r="AA149" s="296">
        <v>8103.05</v>
      </c>
      <c r="AB149" s="296">
        <v>8110.21</v>
      </c>
      <c r="AC149" s="296">
        <v>8311.1299999999992</v>
      </c>
      <c r="AD149" s="296">
        <v>8207.48</v>
      </c>
      <c r="AE149" s="296">
        <v>8165.41</v>
      </c>
      <c r="AF149" s="296">
        <v>8059.6</v>
      </c>
      <c r="AG149" s="296">
        <v>8099.87</v>
      </c>
      <c r="AH149" s="296">
        <v>7789.1</v>
      </c>
      <c r="AI149" s="296">
        <v>7578</v>
      </c>
      <c r="AJ149" s="341">
        <f t="shared" si="21"/>
        <v>-2.710197583803009</v>
      </c>
      <c r="AK149" s="342">
        <f t="shared" si="22"/>
        <v>-0.4245554381928307</v>
      </c>
      <c r="AR149" s="177" t="s">
        <v>798</v>
      </c>
      <c r="AS149" s="181">
        <v>163</v>
      </c>
    </row>
    <row r="150" spans="1:45" ht="18" customHeight="1" thickBot="1">
      <c r="A150" s="340" t="s">
        <v>13</v>
      </c>
      <c r="B150" s="343" t="s">
        <v>42</v>
      </c>
      <c r="C150" s="296">
        <v>515</v>
      </c>
      <c r="D150" s="296">
        <v>500</v>
      </c>
      <c r="E150" s="296">
        <v>485</v>
      </c>
      <c r="F150" s="296">
        <v>473</v>
      </c>
      <c r="G150" s="296">
        <v>465</v>
      </c>
      <c r="H150" s="296">
        <v>470</v>
      </c>
      <c r="I150" s="296">
        <v>492</v>
      </c>
      <c r="J150" s="296">
        <v>540</v>
      </c>
      <c r="K150" s="296">
        <v>562</v>
      </c>
      <c r="L150" s="296">
        <v>579</v>
      </c>
      <c r="M150" s="296">
        <v>572.20000000000005</v>
      </c>
      <c r="N150" s="296">
        <v>743.7</v>
      </c>
      <c r="O150" s="296">
        <v>718.05</v>
      </c>
      <c r="P150" s="296">
        <v>672.47</v>
      </c>
      <c r="Q150" s="296">
        <v>656.96</v>
      </c>
      <c r="R150" s="296">
        <v>598.17000000000007</v>
      </c>
      <c r="S150" s="296">
        <v>617.12</v>
      </c>
      <c r="T150" s="296">
        <v>660.31</v>
      </c>
      <c r="U150" s="296">
        <v>590.5</v>
      </c>
      <c r="V150" s="296">
        <v>578.74</v>
      </c>
      <c r="W150" s="296">
        <v>634.04</v>
      </c>
      <c r="X150" s="296">
        <v>644.52</v>
      </c>
      <c r="Y150" s="296">
        <v>618.02</v>
      </c>
      <c r="Z150" s="296">
        <v>558.84999999999991</v>
      </c>
      <c r="AA150" s="296">
        <v>524.99</v>
      </c>
      <c r="AB150" s="296">
        <v>530.75</v>
      </c>
      <c r="AC150" s="296">
        <v>516.87252064048039</v>
      </c>
      <c r="AD150" s="296">
        <v>548.3726670002502</v>
      </c>
      <c r="AE150" s="296">
        <v>568.71566549912427</v>
      </c>
      <c r="AF150" s="296">
        <v>573.05999999999995</v>
      </c>
      <c r="AG150" s="296">
        <v>554.74135629033185</v>
      </c>
      <c r="AH150" s="296">
        <v>630.65326333301141</v>
      </c>
      <c r="AI150" s="296">
        <v>667.0665454693235</v>
      </c>
      <c r="AJ150" s="341">
        <f t="shared" si="21"/>
        <v>5.7738989478731018</v>
      </c>
      <c r="AK150" s="342">
        <f t="shared" si="22"/>
        <v>0.76661344750357241</v>
      </c>
      <c r="AR150" s="177" t="s">
        <v>799</v>
      </c>
      <c r="AS150" s="181">
        <v>164</v>
      </c>
    </row>
    <row r="151" spans="1:45" ht="18" customHeight="1" thickBot="1">
      <c r="A151" s="340" t="s">
        <v>14</v>
      </c>
      <c r="B151" s="343" t="s">
        <v>43</v>
      </c>
      <c r="C151" s="296">
        <v>170</v>
      </c>
      <c r="D151" s="296">
        <v>189.79999999999998</v>
      </c>
      <c r="E151" s="296">
        <v>171.1</v>
      </c>
      <c r="F151" s="296">
        <v>120.3</v>
      </c>
      <c r="G151" s="296">
        <v>93.7</v>
      </c>
      <c r="H151" s="296">
        <v>81</v>
      </c>
      <c r="I151" s="296">
        <v>63.9</v>
      </c>
      <c r="J151" s="296">
        <v>49.6</v>
      </c>
      <c r="K151" s="296">
        <v>39.9</v>
      </c>
      <c r="L151" s="296">
        <v>35.1</v>
      </c>
      <c r="M151" s="296">
        <v>39</v>
      </c>
      <c r="N151" s="296">
        <v>40.5</v>
      </c>
      <c r="O151" s="296">
        <v>44.7</v>
      </c>
      <c r="P151" s="296">
        <v>54.2</v>
      </c>
      <c r="Q151" s="296">
        <v>53.3</v>
      </c>
      <c r="R151" s="296">
        <v>56.5</v>
      </c>
      <c r="S151" s="296">
        <v>55.559999999999995</v>
      </c>
      <c r="T151" s="296">
        <v>66.900000000000006</v>
      </c>
      <c r="U151" s="296">
        <v>79.989999999999995</v>
      </c>
      <c r="V151" s="296">
        <v>83.91</v>
      </c>
      <c r="W151" s="296">
        <v>90.3</v>
      </c>
      <c r="X151" s="296">
        <v>93.09</v>
      </c>
      <c r="Y151" s="296">
        <v>96.96</v>
      </c>
      <c r="Z151" s="296">
        <v>97.47</v>
      </c>
      <c r="AA151" s="296">
        <v>104.83000000000001</v>
      </c>
      <c r="AB151" s="296">
        <v>114.96000000000001</v>
      </c>
      <c r="AC151" s="296">
        <v>119.78999999999999</v>
      </c>
      <c r="AD151" s="296">
        <v>124.97</v>
      </c>
      <c r="AE151" s="296">
        <v>119.53</v>
      </c>
      <c r="AF151" s="296">
        <v>111.50999999999999</v>
      </c>
      <c r="AG151" s="296">
        <v>103.37</v>
      </c>
      <c r="AH151" s="296">
        <v>101.74000000000001</v>
      </c>
      <c r="AI151" s="296">
        <v>99</v>
      </c>
      <c r="AJ151" s="341">
        <f t="shared" si="21"/>
        <v>-2.6931393748771515</v>
      </c>
      <c r="AK151" s="342">
        <f t="shared" si="22"/>
        <v>0.20843019250387229</v>
      </c>
      <c r="AR151" s="177" t="s">
        <v>800</v>
      </c>
      <c r="AS151" s="181">
        <v>165</v>
      </c>
    </row>
    <row r="152" spans="1:45" ht="18" customHeight="1" thickBot="1">
      <c r="A152" s="340" t="s">
        <v>15</v>
      </c>
      <c r="B152" s="343" t="s">
        <v>44</v>
      </c>
      <c r="C152" s="296">
        <v>61.7</v>
      </c>
      <c r="D152" s="296">
        <v>64.400000000000006</v>
      </c>
      <c r="E152" s="296">
        <v>60.5</v>
      </c>
      <c r="F152" s="296">
        <v>55.4</v>
      </c>
      <c r="G152" s="296">
        <v>52.4</v>
      </c>
      <c r="H152" s="296">
        <v>46.9</v>
      </c>
      <c r="I152" s="296">
        <v>45.099999999999994</v>
      </c>
      <c r="J152" s="296">
        <v>42.5</v>
      </c>
      <c r="K152" s="296">
        <v>39.5</v>
      </c>
      <c r="L152" s="296">
        <v>38.5</v>
      </c>
      <c r="M152" s="296">
        <v>34.5</v>
      </c>
      <c r="N152" s="296">
        <v>36</v>
      </c>
      <c r="O152" s="296">
        <v>35.6</v>
      </c>
      <c r="P152" s="296">
        <v>44.099999999999994</v>
      </c>
      <c r="Q152" s="296">
        <v>49</v>
      </c>
      <c r="R152" s="296">
        <v>51.2</v>
      </c>
      <c r="S152" s="296">
        <v>57.400000000000006</v>
      </c>
      <c r="T152" s="296">
        <v>63</v>
      </c>
      <c r="U152" s="296">
        <v>64.099999999999994</v>
      </c>
      <c r="V152" s="296">
        <v>67.2</v>
      </c>
      <c r="W152" s="296">
        <v>74.5</v>
      </c>
      <c r="X152" s="296">
        <v>75.400000000000006</v>
      </c>
      <c r="Y152" s="296">
        <v>96.399999999999991</v>
      </c>
      <c r="Z152" s="296">
        <v>113.39999999999999</v>
      </c>
      <c r="AA152" s="296">
        <v>136.9</v>
      </c>
      <c r="AB152" s="296">
        <v>160.6</v>
      </c>
      <c r="AC152" s="296">
        <v>177</v>
      </c>
      <c r="AD152" s="296">
        <v>184</v>
      </c>
      <c r="AE152" s="296">
        <v>178.60000000000002</v>
      </c>
      <c r="AF152" s="296">
        <v>167.2</v>
      </c>
      <c r="AG152" s="296">
        <v>155.29999999999998</v>
      </c>
      <c r="AH152" s="296">
        <v>151.6</v>
      </c>
      <c r="AI152" s="296">
        <v>150.66</v>
      </c>
      <c r="AJ152" s="341">
        <f t="shared" si="21"/>
        <v>-0.62005277044854257</v>
      </c>
      <c r="AK152" s="342">
        <f t="shared" si="22"/>
        <v>4.5663847069695285</v>
      </c>
      <c r="AR152" s="177" t="s">
        <v>801</v>
      </c>
      <c r="AS152" s="181">
        <v>166</v>
      </c>
    </row>
    <row r="153" spans="1:45" ht="18" customHeight="1" thickBot="1">
      <c r="A153" s="340" t="s">
        <v>16</v>
      </c>
      <c r="B153" s="343" t="s">
        <v>45</v>
      </c>
      <c r="C153" s="296">
        <v>7.98</v>
      </c>
      <c r="D153" s="296">
        <v>7</v>
      </c>
      <c r="E153" s="296">
        <v>8</v>
      </c>
      <c r="F153" s="296">
        <v>7.64</v>
      </c>
      <c r="G153" s="296">
        <v>6.64</v>
      </c>
      <c r="H153" s="296">
        <v>7.64</v>
      </c>
      <c r="I153" s="296">
        <v>7.13</v>
      </c>
      <c r="J153" s="296">
        <v>7.3</v>
      </c>
      <c r="K153" s="296">
        <v>7.7700000000000005</v>
      </c>
      <c r="L153" s="296">
        <v>7.8</v>
      </c>
      <c r="M153" s="296">
        <v>7.72</v>
      </c>
      <c r="N153" s="296">
        <v>8.02</v>
      </c>
      <c r="O153" s="296">
        <v>10.3</v>
      </c>
      <c r="P153" s="296">
        <v>9.84</v>
      </c>
      <c r="Q153" s="296">
        <v>9.82</v>
      </c>
      <c r="R153" s="296">
        <v>11.51</v>
      </c>
      <c r="S153" s="296">
        <v>10.94</v>
      </c>
      <c r="T153" s="296">
        <v>11.45</v>
      </c>
      <c r="U153" s="296">
        <v>10.96</v>
      </c>
      <c r="V153" s="296">
        <v>12.18</v>
      </c>
      <c r="W153" s="296">
        <v>11.71</v>
      </c>
      <c r="X153" s="296">
        <v>12.64551111111111</v>
      </c>
      <c r="Y153" s="296">
        <v>12.932188235294117</v>
      </c>
      <c r="Z153" s="296">
        <v>10.87898039215686</v>
      </c>
      <c r="AA153" s="296">
        <v>12.768107189542482</v>
      </c>
      <c r="AB153" s="296">
        <v>12.039199999999997</v>
      </c>
      <c r="AC153" s="296">
        <v>11.328114285714284</v>
      </c>
      <c r="AD153" s="296">
        <v>10.995790476190475</v>
      </c>
      <c r="AE153" s="296">
        <v>11.886825396825396</v>
      </c>
      <c r="AF153" s="296">
        <v>13.360666666666663</v>
      </c>
      <c r="AG153" s="296">
        <v>12.658538888888884</v>
      </c>
      <c r="AH153" s="296">
        <v>12.846883333333329</v>
      </c>
      <c r="AI153" s="296">
        <v>16.703222222222216</v>
      </c>
      <c r="AJ153" s="341">
        <f t="shared" si="21"/>
        <v>30.017699926354812</v>
      </c>
      <c r="AK153" s="342">
        <f t="shared" si="22"/>
        <v>2.5918412156741955</v>
      </c>
      <c r="AR153" s="177" t="s">
        <v>802</v>
      </c>
      <c r="AS153" s="181">
        <v>167</v>
      </c>
    </row>
    <row r="154" spans="1:45" ht="18" customHeight="1" thickBot="1">
      <c r="A154" s="340" t="s">
        <v>17</v>
      </c>
      <c r="B154" s="343" t="s">
        <v>46</v>
      </c>
      <c r="C154" s="296">
        <v>1872.1809523809525</v>
      </c>
      <c r="D154" s="296">
        <v>1818.8174603174602</v>
      </c>
      <c r="E154" s="296">
        <v>1763.1465873015873</v>
      </c>
      <c r="F154" s="296">
        <v>1266.1190476190477</v>
      </c>
      <c r="G154" s="296">
        <v>963.44069841269845</v>
      </c>
      <c r="H154" s="296">
        <v>1001.0658571428571</v>
      </c>
      <c r="I154" s="296">
        <v>912.43796825396828</v>
      </c>
      <c r="J154" s="296">
        <v>907.84777777777776</v>
      </c>
      <c r="K154" s="296">
        <v>968.28888888888889</v>
      </c>
      <c r="L154" s="296">
        <v>1002.4952380952381</v>
      </c>
      <c r="M154" s="296">
        <v>1216</v>
      </c>
      <c r="N154" s="296">
        <v>1226</v>
      </c>
      <c r="O154" s="296">
        <v>1189</v>
      </c>
      <c r="P154" s="296">
        <v>1378</v>
      </c>
      <c r="Q154" s="296">
        <v>1471</v>
      </c>
      <c r="R154" s="296">
        <v>1484</v>
      </c>
      <c r="S154" s="296">
        <v>1368</v>
      </c>
      <c r="T154" s="296">
        <v>1299</v>
      </c>
      <c r="U154" s="296">
        <v>1302</v>
      </c>
      <c r="V154" s="296">
        <v>1281</v>
      </c>
      <c r="W154" s="296">
        <v>1256</v>
      </c>
      <c r="X154" s="296">
        <v>1199</v>
      </c>
      <c r="Y154" s="296">
        <v>1274</v>
      </c>
      <c r="Z154" s="296">
        <v>1287</v>
      </c>
      <c r="AA154" s="296">
        <v>1255</v>
      </c>
      <c r="AB154" s="296">
        <v>1262</v>
      </c>
      <c r="AC154" s="296">
        <v>1222</v>
      </c>
      <c r="AD154" s="296">
        <v>1226</v>
      </c>
      <c r="AE154" s="296">
        <v>1174</v>
      </c>
      <c r="AF154" s="296">
        <v>1124</v>
      </c>
      <c r="AG154" s="296">
        <v>991</v>
      </c>
      <c r="AH154" s="296">
        <v>932.6</v>
      </c>
      <c r="AI154" s="296">
        <v>912.7</v>
      </c>
      <c r="AJ154" s="341">
        <f t="shared" si="21"/>
        <v>-2.1338194295517865</v>
      </c>
      <c r="AK154" s="342">
        <f t="shared" si="22"/>
        <v>-3.2800947835585736</v>
      </c>
      <c r="AR154" s="177" t="s">
        <v>803</v>
      </c>
      <c r="AS154" s="181">
        <v>168</v>
      </c>
    </row>
    <row r="155" spans="1:45" ht="18" customHeight="1" thickBot="1">
      <c r="A155" s="340" t="s">
        <v>18</v>
      </c>
      <c r="B155" s="343" t="s">
        <v>47</v>
      </c>
      <c r="C155" s="296">
        <v>16.840722806834755</v>
      </c>
      <c r="D155" s="296">
        <v>17.166972806834757</v>
      </c>
      <c r="E155" s="296">
        <v>17.384472806834758</v>
      </c>
      <c r="F155" s="296">
        <v>17.656347806834756</v>
      </c>
      <c r="G155" s="296">
        <v>18.200097806834755</v>
      </c>
      <c r="H155" s="296">
        <v>18.462729056834757</v>
      </c>
      <c r="I155" s="296">
        <v>18.390410306834756</v>
      </c>
      <c r="J155" s="296">
        <v>18.091347806834758</v>
      </c>
      <c r="K155" s="296">
        <v>17.547597806834759</v>
      </c>
      <c r="L155" s="296">
        <v>17.003847806834756</v>
      </c>
      <c r="M155" s="296">
        <v>12.820854605126067</v>
      </c>
      <c r="N155" s="296">
        <v>10.69</v>
      </c>
      <c r="O155" s="296">
        <v>17.41</v>
      </c>
      <c r="P155" s="296">
        <v>20.23</v>
      </c>
      <c r="Q155" s="296">
        <v>19.77</v>
      </c>
      <c r="R155" s="296">
        <v>20.91</v>
      </c>
      <c r="S155" s="296">
        <v>17.73</v>
      </c>
      <c r="T155" s="296">
        <v>18.55</v>
      </c>
      <c r="U155" s="296">
        <v>18.240000000000002</v>
      </c>
      <c r="V155" s="296">
        <v>18.87</v>
      </c>
      <c r="W155" s="296">
        <v>17.490000000000002</v>
      </c>
      <c r="X155" s="296">
        <v>16.830000000000002</v>
      </c>
      <c r="Y155" s="296">
        <v>16.549999999999997</v>
      </c>
      <c r="Z155" s="296">
        <v>15.53</v>
      </c>
      <c r="AA155" s="296">
        <v>15.16</v>
      </c>
      <c r="AB155" s="296">
        <v>16.02</v>
      </c>
      <c r="AC155" s="296">
        <v>16.489999999999998</v>
      </c>
      <c r="AD155" s="296">
        <v>16.899999999999999</v>
      </c>
      <c r="AE155" s="296">
        <v>18.899999999999999</v>
      </c>
      <c r="AF155" s="296">
        <v>18.75</v>
      </c>
      <c r="AG155" s="296">
        <v>18.68</v>
      </c>
      <c r="AH155" s="296">
        <v>18.37</v>
      </c>
      <c r="AI155" s="296">
        <v>20.990000000000002</v>
      </c>
      <c r="AJ155" s="341">
        <f t="shared" si="21"/>
        <v>14.262384322264566</v>
      </c>
      <c r="AK155" s="342">
        <f t="shared" si="22"/>
        <v>2.4050665275000105</v>
      </c>
      <c r="AR155" s="177" t="s">
        <v>804</v>
      </c>
      <c r="AS155" s="181">
        <v>169</v>
      </c>
    </row>
    <row r="156" spans="1:45" ht="18" customHeight="1" thickBot="1">
      <c r="A156" s="340" t="s">
        <v>19</v>
      </c>
      <c r="B156" s="343" t="s">
        <v>48</v>
      </c>
      <c r="C156" s="296">
        <v>1957</v>
      </c>
      <c r="D156" s="296">
        <v>1877</v>
      </c>
      <c r="E156" s="296">
        <v>1703</v>
      </c>
      <c r="F156" s="296">
        <v>1366</v>
      </c>
      <c r="G156" s="296">
        <v>1373</v>
      </c>
      <c r="H156" s="296">
        <v>1523</v>
      </c>
      <c r="I156" s="296">
        <v>1510</v>
      </c>
      <c r="J156" s="296">
        <v>1366</v>
      </c>
      <c r="K156" s="296">
        <v>1445</v>
      </c>
      <c r="L156" s="296">
        <v>1317</v>
      </c>
      <c r="M156" s="296">
        <v>1440</v>
      </c>
      <c r="N156" s="296">
        <v>1482</v>
      </c>
      <c r="O156" s="296">
        <v>1568</v>
      </c>
      <c r="P156" s="296">
        <v>1766</v>
      </c>
      <c r="Q156" s="296">
        <v>2000</v>
      </c>
      <c r="R156" s="296">
        <v>2035</v>
      </c>
      <c r="S156" s="296">
        <v>2095</v>
      </c>
      <c r="T156" s="296">
        <v>2070</v>
      </c>
      <c r="U156" s="296">
        <v>1935</v>
      </c>
      <c r="V156" s="296">
        <v>1506</v>
      </c>
      <c r="W156" s="296">
        <v>1588</v>
      </c>
      <c r="X156" s="296">
        <v>1505</v>
      </c>
      <c r="Y156" s="296">
        <v>1496</v>
      </c>
      <c r="Z156" s="296">
        <v>1483</v>
      </c>
      <c r="AA156" s="296">
        <v>1511</v>
      </c>
      <c r="AB156" s="296">
        <v>1500</v>
      </c>
      <c r="AC156" s="296">
        <v>1544</v>
      </c>
      <c r="AD156" s="296">
        <v>1561</v>
      </c>
      <c r="AE156" s="296">
        <v>1261</v>
      </c>
      <c r="AF156" s="296">
        <v>1309</v>
      </c>
      <c r="AG156" s="296">
        <v>1267</v>
      </c>
      <c r="AH156" s="296">
        <v>1304</v>
      </c>
      <c r="AI156" s="296">
        <v>1294</v>
      </c>
      <c r="AJ156" s="341">
        <f t="shared" si="21"/>
        <v>-0.76687116564416735</v>
      </c>
      <c r="AK156" s="342">
        <f t="shared" si="22"/>
        <v>-1.4400968001120118</v>
      </c>
      <c r="AR156" s="177" t="s">
        <v>805</v>
      </c>
      <c r="AS156" s="181">
        <v>170</v>
      </c>
    </row>
    <row r="157" spans="1:45" ht="18" customHeight="1" thickBot="1">
      <c r="A157" s="340" t="s">
        <v>20</v>
      </c>
      <c r="B157" s="343" t="s">
        <v>49</v>
      </c>
      <c r="C157" s="296">
        <v>342.3557785000541</v>
      </c>
      <c r="D157" s="296">
        <v>367</v>
      </c>
      <c r="E157" s="296">
        <v>351</v>
      </c>
      <c r="F157" s="296">
        <v>381</v>
      </c>
      <c r="G157" s="296">
        <v>391.89</v>
      </c>
      <c r="H157" s="296">
        <v>419.48</v>
      </c>
      <c r="I157" s="296">
        <v>435.33000000000004</v>
      </c>
      <c r="J157" s="296">
        <v>442</v>
      </c>
      <c r="K157" s="296">
        <v>415.05</v>
      </c>
      <c r="L157" s="296">
        <v>410.28</v>
      </c>
      <c r="M157" s="296">
        <v>395.35</v>
      </c>
      <c r="N157" s="296">
        <v>378.46000000000004</v>
      </c>
      <c r="O157" s="296">
        <v>362.20000000000005</v>
      </c>
      <c r="P157" s="296">
        <v>380.11</v>
      </c>
      <c r="Q157" s="296">
        <v>382.68</v>
      </c>
      <c r="R157" s="296">
        <v>380.83000000000004</v>
      </c>
      <c r="S157" s="296">
        <v>365.49</v>
      </c>
      <c r="T157" s="296">
        <v>411.82</v>
      </c>
      <c r="U157" s="296">
        <v>395.67</v>
      </c>
      <c r="V157" s="296">
        <v>412.9</v>
      </c>
      <c r="W157" s="296">
        <v>430.19</v>
      </c>
      <c r="X157" s="296">
        <v>433.54</v>
      </c>
      <c r="Y157" s="296">
        <v>437.85999999999996</v>
      </c>
      <c r="Z157" s="296">
        <v>429.51</v>
      </c>
      <c r="AA157" s="296">
        <v>419.79999999999995</v>
      </c>
      <c r="AB157" s="296">
        <v>430.33</v>
      </c>
      <c r="AC157" s="296">
        <v>461.12</v>
      </c>
      <c r="AD157" s="296">
        <v>492.61</v>
      </c>
      <c r="AE157" s="296">
        <v>497.88</v>
      </c>
      <c r="AF157" s="296">
        <v>495.16</v>
      </c>
      <c r="AG157" s="296">
        <v>486.52</v>
      </c>
      <c r="AH157" s="296">
        <v>502.95000000000005</v>
      </c>
      <c r="AI157" s="296">
        <v>499.68</v>
      </c>
      <c r="AJ157" s="341">
        <f t="shared" si="21"/>
        <v>-0.65016403220996555</v>
      </c>
      <c r="AK157" s="342">
        <f t="shared" si="22"/>
        <v>1.3294462759683823</v>
      </c>
      <c r="AR157" s="177" t="s">
        <v>806</v>
      </c>
      <c r="AS157" s="181">
        <v>171</v>
      </c>
    </row>
    <row r="158" spans="1:45" ht="18" customHeight="1" thickBot="1">
      <c r="A158" s="340" t="s">
        <v>21</v>
      </c>
      <c r="B158" s="343" t="s">
        <v>50</v>
      </c>
      <c r="C158" s="296">
        <v>3988</v>
      </c>
      <c r="D158" s="296">
        <v>2567</v>
      </c>
      <c r="E158" s="296">
        <v>1684</v>
      </c>
      <c r="F158" s="296">
        <v>1162</v>
      </c>
      <c r="G158" s="296">
        <v>956</v>
      </c>
      <c r="H158" s="296">
        <v>798</v>
      </c>
      <c r="I158" s="296">
        <v>696</v>
      </c>
      <c r="J158" s="296">
        <v>658</v>
      </c>
      <c r="K158" s="296">
        <v>607.5</v>
      </c>
      <c r="L158" s="296">
        <v>553.1</v>
      </c>
      <c r="M158" s="296">
        <v>513.5</v>
      </c>
      <c r="N158" s="296">
        <v>507.57</v>
      </c>
      <c r="O158" s="296">
        <v>508.69</v>
      </c>
      <c r="P158" s="296">
        <v>460.77216666666664</v>
      </c>
      <c r="Q158" s="296">
        <v>501.4976666666667</v>
      </c>
      <c r="R158" s="296">
        <v>530.76433333333341</v>
      </c>
      <c r="S158" s="296">
        <v>431.77</v>
      </c>
      <c r="T158" s="296">
        <v>459.49</v>
      </c>
      <c r="U158" s="296">
        <v>405.74</v>
      </c>
      <c r="V158" s="296">
        <v>342.87</v>
      </c>
      <c r="W158" s="296">
        <v>335.77</v>
      </c>
      <c r="X158" s="296">
        <v>324.56</v>
      </c>
      <c r="Y158" s="296">
        <v>308.45</v>
      </c>
      <c r="Z158" s="296">
        <v>272.34129493829369</v>
      </c>
      <c r="AA158" s="296">
        <v>249.83245774164368</v>
      </c>
      <c r="AB158" s="296">
        <v>277.08999999999997</v>
      </c>
      <c r="AC158" s="296">
        <v>242.40005141983124</v>
      </c>
      <c r="AD158" s="296">
        <v>315.76856701855559</v>
      </c>
      <c r="AE158" s="296">
        <v>299.56649503515155</v>
      </c>
      <c r="AF158" s="296">
        <v>491.84703461021496</v>
      </c>
      <c r="AG158" s="296">
        <v>484.17602110891289</v>
      </c>
      <c r="AH158" s="296">
        <v>504.79345198850103</v>
      </c>
      <c r="AI158" s="296">
        <v>509.26837386696366</v>
      </c>
      <c r="AJ158" s="341">
        <f t="shared" si="21"/>
        <v>0.88648572219685029</v>
      </c>
      <c r="AK158" s="342">
        <f t="shared" si="22"/>
        <v>5.1419901615103791</v>
      </c>
      <c r="AR158" s="177" t="s">
        <v>807</v>
      </c>
      <c r="AS158" s="181">
        <v>172</v>
      </c>
    </row>
    <row r="159" spans="1:45" ht="18" customHeight="1" thickBot="1">
      <c r="A159" s="340" t="s">
        <v>22</v>
      </c>
      <c r="B159" s="343" t="s">
        <v>51</v>
      </c>
      <c r="C159" s="296">
        <v>4156.16</v>
      </c>
      <c r="D159" s="296">
        <v>4153</v>
      </c>
      <c r="E159" s="296">
        <v>4121</v>
      </c>
      <c r="F159" s="296">
        <v>4070</v>
      </c>
      <c r="G159" s="296">
        <v>4196</v>
      </c>
      <c r="H159" s="296">
        <v>4186</v>
      </c>
      <c r="I159" s="296">
        <v>4163</v>
      </c>
      <c r="J159" s="296">
        <v>4105</v>
      </c>
      <c r="K159" s="296">
        <v>4266</v>
      </c>
      <c r="L159" s="296">
        <v>4213.3999999999996</v>
      </c>
      <c r="M159" s="296">
        <v>3777.09</v>
      </c>
      <c r="N159" s="296">
        <v>3331.08</v>
      </c>
      <c r="O159" s="296">
        <v>3282.03</v>
      </c>
      <c r="P159" s="296">
        <v>3218.82</v>
      </c>
      <c r="Q159" s="296">
        <v>3338.7999999999997</v>
      </c>
      <c r="R159" s="296">
        <v>3377.94</v>
      </c>
      <c r="S159" s="296">
        <v>3306.8100000000004</v>
      </c>
      <c r="T159" s="296">
        <v>3141.77</v>
      </c>
      <c r="U159" s="296">
        <v>2991.05</v>
      </c>
      <c r="V159" s="296">
        <v>2792.86</v>
      </c>
      <c r="W159" s="296">
        <v>2645.4500000000003</v>
      </c>
      <c r="X159" s="296">
        <v>2582.6400000000003</v>
      </c>
      <c r="Y159" s="296">
        <v>2495.6899999999996</v>
      </c>
      <c r="Z159" s="296">
        <v>2472.04</v>
      </c>
      <c r="AA159" s="296">
        <v>2414.67</v>
      </c>
      <c r="AB159" s="296">
        <v>2415.41</v>
      </c>
      <c r="AC159" s="296">
        <v>2595.67</v>
      </c>
      <c r="AD159" s="296">
        <v>2564.34</v>
      </c>
      <c r="AE159" s="296">
        <v>2540.38</v>
      </c>
      <c r="AF159" s="296">
        <v>2536.2600000000002</v>
      </c>
      <c r="AG159" s="296">
        <v>2672.14</v>
      </c>
      <c r="AH159" s="296">
        <v>2588.4399999999996</v>
      </c>
      <c r="AI159" s="296">
        <v>2565.5499999999997</v>
      </c>
      <c r="AJ159" s="341">
        <f t="shared" si="21"/>
        <v>-0.88431642224660045</v>
      </c>
      <c r="AK159" s="342">
        <f t="shared" si="22"/>
        <v>0.27645780686285093</v>
      </c>
      <c r="AR159" s="177" t="s">
        <v>808</v>
      </c>
      <c r="AS159" s="181">
        <v>173</v>
      </c>
    </row>
    <row r="160" spans="1:45" ht="18" customHeight="1" thickBot="1">
      <c r="A160" s="340" t="s">
        <v>23</v>
      </c>
      <c r="B160" s="343" t="s">
        <v>52</v>
      </c>
      <c r="C160" s="296">
        <v>15067</v>
      </c>
      <c r="D160" s="296">
        <v>14833</v>
      </c>
      <c r="E160" s="296">
        <v>12884</v>
      </c>
      <c r="F160" s="296">
        <v>12275</v>
      </c>
      <c r="G160" s="296">
        <v>11642</v>
      </c>
      <c r="H160" s="296">
        <v>11086</v>
      </c>
      <c r="I160" s="296">
        <v>10317</v>
      </c>
      <c r="J160" s="296">
        <v>9548</v>
      </c>
      <c r="K160" s="296">
        <v>8994</v>
      </c>
      <c r="L160" s="296">
        <v>8679</v>
      </c>
      <c r="M160" s="296">
        <v>8195</v>
      </c>
      <c r="N160" s="296">
        <v>7776</v>
      </c>
      <c r="O160" s="296">
        <v>7945</v>
      </c>
      <c r="P160" s="296">
        <v>8125</v>
      </c>
      <c r="Q160" s="296">
        <v>8086</v>
      </c>
      <c r="R160" s="296">
        <v>8295.1999999999989</v>
      </c>
      <c r="S160" s="296">
        <v>8405.6200000000008</v>
      </c>
      <c r="T160" s="296">
        <v>9334.3000000000011</v>
      </c>
      <c r="U160" s="296">
        <v>9779.9</v>
      </c>
      <c r="V160" s="296">
        <v>10058.799999999999</v>
      </c>
      <c r="W160" s="296">
        <v>9658.1999999999989</v>
      </c>
      <c r="X160" s="296">
        <v>9769.5</v>
      </c>
      <c r="Y160" s="296">
        <v>10099.5</v>
      </c>
      <c r="Z160" s="296">
        <v>10448.6</v>
      </c>
      <c r="AA160" s="296">
        <v>10935.400000000001</v>
      </c>
      <c r="AB160" s="296">
        <v>11249.7</v>
      </c>
      <c r="AC160" s="296">
        <v>11358.6</v>
      </c>
      <c r="AD160" s="296">
        <v>11485.099999999999</v>
      </c>
      <c r="AE160" s="296">
        <v>11715.699999999999</v>
      </c>
      <c r="AF160" s="296">
        <v>11953.5</v>
      </c>
      <c r="AG160" s="296">
        <v>11893.3</v>
      </c>
      <c r="AH160" s="296">
        <v>11579.9</v>
      </c>
      <c r="AI160" s="296">
        <v>11947.6</v>
      </c>
      <c r="AJ160" s="341">
        <f t="shared" si="21"/>
        <v>3.17532966605929</v>
      </c>
      <c r="AK160" s="342">
        <f t="shared" si="22"/>
        <v>1.6946439381778644</v>
      </c>
      <c r="AR160" s="177" t="s">
        <v>809</v>
      </c>
      <c r="AS160" s="181">
        <v>174</v>
      </c>
    </row>
    <row r="161" spans="1:45" ht="18" customHeight="1" thickBot="1">
      <c r="A161" s="340" t="s">
        <v>24</v>
      </c>
      <c r="B161" s="343" t="s">
        <v>53</v>
      </c>
      <c r="C161" s="296">
        <v>29</v>
      </c>
      <c r="D161" s="296">
        <v>37</v>
      </c>
      <c r="E161" s="296">
        <v>30.941000000000003</v>
      </c>
      <c r="F161" s="296">
        <v>30.599</v>
      </c>
      <c r="G161" s="296">
        <v>28.738</v>
      </c>
      <c r="H161" s="296">
        <v>39.950000000000003</v>
      </c>
      <c r="I161" s="296">
        <v>40.64</v>
      </c>
      <c r="J161" s="296">
        <v>55.363481481481486</v>
      </c>
      <c r="K161" s="296">
        <v>89</v>
      </c>
      <c r="L161" s="296">
        <v>87.17</v>
      </c>
      <c r="M161" s="296">
        <v>118.27000000000001</v>
      </c>
      <c r="N161" s="296">
        <v>113.97</v>
      </c>
      <c r="O161" s="296">
        <v>129.38</v>
      </c>
      <c r="P161" s="296">
        <v>128.94999999999999</v>
      </c>
      <c r="Q161" s="296">
        <v>142.29000000000002</v>
      </c>
      <c r="R161" s="296">
        <v>154.82999999999998</v>
      </c>
      <c r="S161" s="296">
        <v>159.33000000000001</v>
      </c>
      <c r="T161" s="296">
        <v>159.41</v>
      </c>
      <c r="U161" s="296">
        <v>163.19</v>
      </c>
      <c r="V161" s="296">
        <v>167.46</v>
      </c>
      <c r="W161" s="296">
        <v>170.13288285229203</v>
      </c>
      <c r="X161" s="296">
        <v>158.94539219015277</v>
      </c>
      <c r="Y161" s="296">
        <v>148.89081324278436</v>
      </c>
      <c r="Z161" s="296">
        <v>140.17372156196944</v>
      </c>
      <c r="AA161" s="296">
        <v>136.86279756488432</v>
      </c>
      <c r="AB161" s="296">
        <v>136.37</v>
      </c>
      <c r="AC161" s="296">
        <v>134.77431607531855</v>
      </c>
      <c r="AD161" s="296">
        <v>139.46242309490415</v>
      </c>
      <c r="AE161" s="296">
        <v>143.9815420807098</v>
      </c>
      <c r="AF161" s="296">
        <v>138.78195434334995</v>
      </c>
      <c r="AG161" s="296">
        <v>137.21820972218077</v>
      </c>
      <c r="AH161" s="296">
        <v>139.1771046024688</v>
      </c>
      <c r="AI161" s="296">
        <v>140.0387050719664</v>
      </c>
      <c r="AJ161" s="341">
        <f t="shared" si="21"/>
        <v>0.61906767780417482</v>
      </c>
      <c r="AK161" s="342">
        <f t="shared" si="22"/>
        <v>-0.61106924189392453</v>
      </c>
      <c r="AR161" s="177" t="s">
        <v>810</v>
      </c>
      <c r="AS161" s="181">
        <v>175</v>
      </c>
    </row>
    <row r="162" spans="1:45" ht="18" customHeight="1" thickBot="1">
      <c r="A162" s="340" t="s">
        <v>25</v>
      </c>
      <c r="B162" s="343" t="s">
        <v>54</v>
      </c>
      <c r="C162" s="296">
        <v>610</v>
      </c>
      <c r="D162" s="296">
        <v>548</v>
      </c>
      <c r="E162" s="296">
        <v>487</v>
      </c>
      <c r="F162" s="296">
        <v>436</v>
      </c>
      <c r="G162" s="296">
        <v>422</v>
      </c>
      <c r="H162" s="296">
        <v>453</v>
      </c>
      <c r="I162" s="296">
        <v>445</v>
      </c>
      <c r="J162" s="296">
        <v>444</v>
      </c>
      <c r="K162" s="296">
        <v>377</v>
      </c>
      <c r="L162" s="296">
        <v>391.43</v>
      </c>
      <c r="M162" s="296">
        <v>399.40000000000003</v>
      </c>
      <c r="N162" s="296">
        <v>356.69</v>
      </c>
      <c r="O162" s="296">
        <v>356.21999999999997</v>
      </c>
      <c r="P162" s="296">
        <v>364.75</v>
      </c>
      <c r="Q162" s="296">
        <v>360.24</v>
      </c>
      <c r="R162" s="296">
        <v>360.06</v>
      </c>
      <c r="S162" s="296">
        <v>370.92</v>
      </c>
      <c r="T162" s="296">
        <v>385.05</v>
      </c>
      <c r="U162" s="296">
        <v>398.72</v>
      </c>
      <c r="V162" s="296">
        <v>412.67</v>
      </c>
      <c r="W162" s="296">
        <v>429.47</v>
      </c>
      <c r="X162" s="296">
        <v>427.98</v>
      </c>
      <c r="Y162" s="296">
        <v>444.39</v>
      </c>
      <c r="Z162" s="296">
        <v>435.37</v>
      </c>
      <c r="AA162" s="296">
        <v>426.33</v>
      </c>
      <c r="AB162" s="296">
        <v>417.69</v>
      </c>
      <c r="AC162" s="296">
        <v>405.26</v>
      </c>
      <c r="AD162" s="296">
        <v>402.40999999999997</v>
      </c>
      <c r="AE162" s="296">
        <v>388.03</v>
      </c>
      <c r="AF162" s="296">
        <v>356.15</v>
      </c>
      <c r="AG162" s="296">
        <v>366.88542845873621</v>
      </c>
      <c r="AH162" s="296">
        <v>344.65440841950004</v>
      </c>
      <c r="AI162" s="296">
        <v>303.06365813159698</v>
      </c>
      <c r="AJ162" s="341">
        <f t="shared" si="21"/>
        <v>-12.067378008779272</v>
      </c>
      <c r="AK162" s="342">
        <f t="shared" si="22"/>
        <v>-3.7552700319138932</v>
      </c>
      <c r="AR162" s="177" t="s">
        <v>811</v>
      </c>
      <c r="AS162" s="181">
        <v>176</v>
      </c>
    </row>
    <row r="163" spans="1:45" ht="18" customHeight="1" thickBot="1">
      <c r="A163" s="340" t="s">
        <v>26</v>
      </c>
      <c r="B163" s="343" t="s">
        <v>55</v>
      </c>
      <c r="C163" s="296">
        <v>59.859615384615381</v>
      </c>
      <c r="D163" s="296">
        <v>64.307692307692307</v>
      </c>
      <c r="E163" s="296">
        <v>66</v>
      </c>
      <c r="F163" s="296">
        <v>83.6</v>
      </c>
      <c r="G163" s="296">
        <v>84.5</v>
      </c>
      <c r="H163" s="296">
        <v>120</v>
      </c>
      <c r="I163" s="296">
        <v>116.8</v>
      </c>
      <c r="J163" s="296">
        <v>109.4</v>
      </c>
      <c r="K163" s="296">
        <v>102.6</v>
      </c>
      <c r="L163" s="296">
        <v>83.4</v>
      </c>
      <c r="M163" s="296">
        <v>80.600000000000009</v>
      </c>
      <c r="N163" s="296">
        <v>73</v>
      </c>
      <c r="O163" s="296">
        <v>72.5</v>
      </c>
      <c r="P163" s="296">
        <v>72.2</v>
      </c>
      <c r="Q163" s="296">
        <v>76.7</v>
      </c>
      <c r="R163" s="296">
        <v>90.3</v>
      </c>
      <c r="S163" s="296">
        <v>94.34</v>
      </c>
      <c r="T163" s="296">
        <v>95.7</v>
      </c>
      <c r="U163" s="296">
        <v>99.800000000000011</v>
      </c>
      <c r="V163" s="296">
        <v>98.360151006711405</v>
      </c>
      <c r="W163" s="296">
        <v>98.450419463087243</v>
      </c>
      <c r="X163" s="296">
        <v>115.05981543624164</v>
      </c>
      <c r="Y163" s="296">
        <v>114.47307046979866</v>
      </c>
      <c r="Z163" s="296">
        <v>118.6479865771812</v>
      </c>
      <c r="AA163" s="296">
        <v>129.16426174496644</v>
      </c>
      <c r="AB163" s="296">
        <v>160</v>
      </c>
      <c r="AC163" s="296">
        <v>170.31014120667521</v>
      </c>
      <c r="AD163" s="296">
        <v>170.11091142490372</v>
      </c>
      <c r="AE163" s="296">
        <v>188.71399229781773</v>
      </c>
      <c r="AF163" s="296">
        <v>149.68</v>
      </c>
      <c r="AG163" s="296">
        <v>145.78287944250872</v>
      </c>
      <c r="AH163" s="296">
        <v>134.15209477351917</v>
      </c>
      <c r="AI163" s="296">
        <v>133.64728641114985</v>
      </c>
      <c r="AJ163" s="341">
        <f t="shared" si="21"/>
        <v>-0.37629554963085621</v>
      </c>
      <c r="AK163" s="342">
        <f t="shared" si="22"/>
        <v>1.5606990121710851</v>
      </c>
      <c r="AR163" s="177" t="s">
        <v>812</v>
      </c>
      <c r="AS163" s="181">
        <v>177</v>
      </c>
    </row>
    <row r="164" spans="1:45" ht="18" customHeight="1" thickBot="1">
      <c r="A164" s="340" t="s">
        <v>27</v>
      </c>
      <c r="B164" s="343" t="s">
        <v>56</v>
      </c>
      <c r="C164" s="296">
        <v>410.59500000000003</v>
      </c>
      <c r="D164" s="296">
        <v>424</v>
      </c>
      <c r="E164" s="296">
        <v>452</v>
      </c>
      <c r="F164" s="296">
        <v>476</v>
      </c>
      <c r="G164" s="296">
        <v>488</v>
      </c>
      <c r="H164" s="296">
        <v>466</v>
      </c>
      <c r="I164" s="296">
        <v>474</v>
      </c>
      <c r="J164" s="296">
        <v>447</v>
      </c>
      <c r="K164" s="296">
        <v>426</v>
      </c>
      <c r="L164" s="296">
        <v>442.3</v>
      </c>
      <c r="M164" s="296">
        <v>437</v>
      </c>
      <c r="N164" s="296">
        <v>457</v>
      </c>
      <c r="O164" s="296">
        <v>432</v>
      </c>
      <c r="P164" s="296">
        <v>456.6</v>
      </c>
      <c r="Q164" s="296">
        <v>461.6</v>
      </c>
      <c r="R164" s="296">
        <v>485.3</v>
      </c>
      <c r="S164" s="296">
        <v>510.47</v>
      </c>
      <c r="T164" s="296">
        <v>525.28677966101691</v>
      </c>
      <c r="U164" s="296">
        <v>526.98169491525425</v>
      </c>
      <c r="V164" s="296">
        <v>547.10016949152543</v>
      </c>
      <c r="W164" s="296">
        <v>569.15728813559315</v>
      </c>
      <c r="X164" s="296">
        <v>628.98118644067802</v>
      </c>
      <c r="Y164" s="296">
        <v>618.15711864406774</v>
      </c>
      <c r="Z164" s="296">
        <v>584.22762711864402</v>
      </c>
      <c r="AA164" s="296">
        <v>595.79389830508478</v>
      </c>
      <c r="AB164" s="296">
        <v>606.73</v>
      </c>
      <c r="AC164" s="296">
        <v>590.68282051282051</v>
      </c>
      <c r="AD164" s="296">
        <v>617.77230769230778</v>
      </c>
      <c r="AE164" s="296">
        <v>380.57128205128203</v>
      </c>
      <c r="AF164" s="296">
        <v>385.4864102564103</v>
      </c>
      <c r="AG164" s="296">
        <v>377.99641025641029</v>
      </c>
      <c r="AH164" s="296">
        <v>355.64179487179484</v>
      </c>
      <c r="AI164" s="296">
        <v>350.5835897435897</v>
      </c>
      <c r="AJ164" s="341">
        <f t="shared" si="21"/>
        <v>-1.4222752221876966</v>
      </c>
      <c r="AK164" s="342">
        <f t="shared" si="22"/>
        <v>-5.5136068536446921</v>
      </c>
      <c r="AR164" s="191" t="s">
        <v>813</v>
      </c>
      <c r="AS164" s="181">
        <v>178</v>
      </c>
    </row>
    <row r="165" spans="1:45" s="436" customFormat="1" ht="18" customHeight="1">
      <c r="A165" s="469" t="s">
        <v>993</v>
      </c>
      <c r="AR165" s="489"/>
      <c r="AS165" s="476"/>
    </row>
    <row r="166" spans="1:45" s="436" customFormat="1" ht="18" customHeight="1">
      <c r="AR166" s="489"/>
      <c r="AS166" s="490"/>
    </row>
    <row r="167" spans="1:45" s="436" customFormat="1" ht="18" customHeight="1">
      <c r="A167" s="91" t="s">
        <v>343</v>
      </c>
      <c r="AC167" s="491"/>
      <c r="AD167" s="491"/>
      <c r="AE167" s="491"/>
      <c r="AF167" s="491"/>
      <c r="AG167" s="491"/>
      <c r="AH167" s="491"/>
      <c r="AI167" s="491"/>
      <c r="AR167" s="486"/>
      <c r="AS167" s="487"/>
    </row>
    <row r="168" spans="1:45" ht="18" customHeight="1">
      <c r="A168" s="215"/>
      <c r="B168" s="211"/>
      <c r="C168" s="771" t="s">
        <v>343</v>
      </c>
      <c r="D168" s="772"/>
      <c r="E168" s="772"/>
      <c r="F168" s="772"/>
      <c r="G168" s="772"/>
      <c r="H168" s="772"/>
      <c r="I168" s="772"/>
      <c r="J168" s="772"/>
      <c r="K168" s="772"/>
      <c r="L168" s="772"/>
      <c r="M168" s="772"/>
      <c r="N168" s="772"/>
      <c r="O168" s="772"/>
      <c r="P168" s="772"/>
      <c r="Q168" s="772"/>
      <c r="R168" s="772"/>
      <c r="S168" s="772"/>
      <c r="T168" s="772"/>
      <c r="U168" s="772"/>
      <c r="V168" s="772"/>
      <c r="W168" s="772"/>
      <c r="X168" s="772"/>
      <c r="Y168" s="772"/>
      <c r="Z168" s="772"/>
      <c r="AA168" s="772"/>
      <c r="AB168" s="772"/>
      <c r="AC168" s="772"/>
      <c r="AD168" s="772"/>
      <c r="AE168" s="772"/>
      <c r="AF168" s="772"/>
      <c r="AG168" s="772"/>
      <c r="AH168" s="772"/>
      <c r="AI168" s="774"/>
      <c r="AJ168" s="529" t="s">
        <v>58</v>
      </c>
      <c r="AK168" s="245" t="s">
        <v>57</v>
      </c>
      <c r="AL168" s="520"/>
      <c r="AR168" s="183"/>
      <c r="AS168" s="184"/>
    </row>
    <row r="169" spans="1:45" ht="18" customHeight="1" thickBot="1">
      <c r="A169" s="215"/>
      <c r="B169" s="216"/>
      <c r="C169" s="203">
        <v>1990</v>
      </c>
      <c r="D169" s="212">
        <v>1991</v>
      </c>
      <c r="E169" s="229">
        <v>1992</v>
      </c>
      <c r="F169" s="212">
        <v>1993</v>
      </c>
      <c r="G169" s="203">
        <v>1994</v>
      </c>
      <c r="H169" s="212">
        <v>1995</v>
      </c>
      <c r="I169" s="229">
        <v>1996</v>
      </c>
      <c r="J169" s="212">
        <v>1997</v>
      </c>
      <c r="K169" s="203">
        <v>1998</v>
      </c>
      <c r="L169" s="212">
        <v>1999</v>
      </c>
      <c r="M169" s="229">
        <v>2000</v>
      </c>
      <c r="N169" s="212">
        <v>2001</v>
      </c>
      <c r="O169" s="203">
        <v>2002</v>
      </c>
      <c r="P169" s="212">
        <v>2003</v>
      </c>
      <c r="Q169" s="203">
        <v>2004</v>
      </c>
      <c r="R169" s="212">
        <v>2005</v>
      </c>
      <c r="S169" s="203">
        <v>2006</v>
      </c>
      <c r="T169" s="212">
        <v>2007</v>
      </c>
      <c r="U169" s="203">
        <v>2008</v>
      </c>
      <c r="V169" s="212">
        <v>2009</v>
      </c>
      <c r="W169" s="203">
        <v>2010</v>
      </c>
      <c r="X169" s="212">
        <v>2011</v>
      </c>
      <c r="Y169" s="203">
        <v>2012</v>
      </c>
      <c r="Z169" s="229">
        <v>2013</v>
      </c>
      <c r="AA169" s="203">
        <v>2014</v>
      </c>
      <c r="AB169" s="203">
        <v>2015</v>
      </c>
      <c r="AC169" s="203">
        <v>2016</v>
      </c>
      <c r="AD169" s="203">
        <v>2017</v>
      </c>
      <c r="AE169" s="203">
        <v>2018</v>
      </c>
      <c r="AF169" s="203">
        <v>2019</v>
      </c>
      <c r="AG169" s="203">
        <v>2020</v>
      </c>
      <c r="AH169" s="203">
        <v>2021</v>
      </c>
      <c r="AI169" s="203">
        <v>2022</v>
      </c>
      <c r="AJ169" s="266" t="str">
        <f>AJ136</f>
        <v>2022/2021</v>
      </c>
      <c r="AK169" s="246" t="str">
        <f>AK136</f>
        <v>2012-2022</v>
      </c>
      <c r="AL169" s="520"/>
      <c r="AR169" s="194"/>
      <c r="AS169" s="195"/>
    </row>
    <row r="170" spans="1:45" ht="18" customHeight="1" thickBot="1">
      <c r="A170" s="530" t="s">
        <v>373</v>
      </c>
      <c r="B170" s="531"/>
      <c r="C170" s="528">
        <f>IF(COUNT(C171:C197)=27,SUM(C171:C197),"N.A.")</f>
        <v>99931.419682097141</v>
      </c>
      <c r="D170" s="528">
        <f t="shared" ref="D170:AG170" si="23">IF(COUNT(D171:D197)=27,SUM(D171:D197),"N.A.")</f>
        <v>97139.427472806827</v>
      </c>
      <c r="E170" s="528">
        <f t="shared" si="23"/>
        <v>92117.027472806818</v>
      </c>
      <c r="F170" s="528">
        <f t="shared" si="23"/>
        <v>88095.087472806816</v>
      </c>
      <c r="G170" s="528">
        <f t="shared" si="23"/>
        <v>84737.156472806833</v>
      </c>
      <c r="H170" s="528">
        <f t="shared" si="23"/>
        <v>82526.391472806834</v>
      </c>
      <c r="I170" s="528">
        <f t="shared" si="23"/>
        <v>83441.385472806825</v>
      </c>
      <c r="J170" s="528">
        <f t="shared" si="23"/>
        <v>83306.39095428829</v>
      </c>
      <c r="K170" s="528">
        <f t="shared" si="23"/>
        <v>81115.279472806826</v>
      </c>
      <c r="L170" s="528">
        <f t="shared" si="23"/>
        <v>79874.574472806838</v>
      </c>
      <c r="M170" s="528">
        <f t="shared" si="23"/>
        <v>74818.332104605113</v>
      </c>
      <c r="N170" s="528">
        <f t="shared" si="23"/>
        <v>74808.360000000015</v>
      </c>
      <c r="O170" s="528">
        <f t="shared" si="23"/>
        <v>74011.26999999999</v>
      </c>
      <c r="P170" s="528">
        <f t="shared" si="23"/>
        <v>74211.8</v>
      </c>
      <c r="Q170" s="528">
        <f t="shared" si="23"/>
        <v>73883.149999999994</v>
      </c>
      <c r="R170" s="528">
        <f t="shared" si="23"/>
        <v>72774.48000000001</v>
      </c>
      <c r="S170" s="528">
        <f t="shared" si="23"/>
        <v>72398.62000000001</v>
      </c>
      <c r="T170" s="528">
        <f t="shared" si="23"/>
        <v>72198.768802300561</v>
      </c>
      <c r="U170" s="528">
        <f t="shared" si="23"/>
        <v>69109.210000000006</v>
      </c>
      <c r="V170" s="528">
        <f t="shared" si="23"/>
        <v>67659.160151006698</v>
      </c>
      <c r="W170" s="528">
        <f t="shared" si="23"/>
        <v>66903.510760700083</v>
      </c>
      <c r="X170" s="528">
        <f t="shared" si="23"/>
        <v>65206.407654350558</v>
      </c>
      <c r="Y170" s="528">
        <f t="shared" si="23"/>
        <v>63187.101502992933</v>
      </c>
      <c r="Z170" s="528">
        <f t="shared" si="23"/>
        <v>63003.14679391883</v>
      </c>
      <c r="AA170" s="528">
        <f t="shared" si="23"/>
        <v>62296.524803377797</v>
      </c>
      <c r="AB170" s="528">
        <f t="shared" si="23"/>
        <v>62949.049200000009</v>
      </c>
      <c r="AC170" s="528" t="str">
        <f t="shared" si="23"/>
        <v>N.A.</v>
      </c>
      <c r="AD170" s="528" t="str">
        <f t="shared" si="23"/>
        <v>N.A.</v>
      </c>
      <c r="AE170" s="528" t="str">
        <f t="shared" si="23"/>
        <v>N.A.</v>
      </c>
      <c r="AF170" s="528" t="str">
        <f t="shared" si="23"/>
        <v>N.A.</v>
      </c>
      <c r="AG170" s="528" t="str">
        <f t="shared" si="23"/>
        <v>N.A.</v>
      </c>
      <c r="AH170" s="532" t="str">
        <f t="shared" ref="AH170:AI170" si="24">IF(COUNT(AH171:AH197)=27,SUM(AH171:AH197),"N.A.")</f>
        <v>N.A.</v>
      </c>
      <c r="AI170" s="532" t="str">
        <f t="shared" si="24"/>
        <v>N.A.</v>
      </c>
      <c r="AJ170" s="328" t="str">
        <f>IFERROR((AI170/AH170-1)*100,":")</f>
        <v>:</v>
      </c>
      <c r="AK170" s="542" t="str">
        <f>IFERROR(100*((POWER(AI170/Y170,1/(2020-2010)))-1),":")</f>
        <v>:</v>
      </c>
      <c r="AL170" s="520"/>
      <c r="AR170" s="177" t="s">
        <v>897</v>
      </c>
      <c r="AS170" s="181" t="e">
        <v>#N/A</v>
      </c>
    </row>
    <row r="171" spans="1:45" ht="18" customHeight="1" thickBot="1">
      <c r="A171" s="340" t="s">
        <v>3</v>
      </c>
      <c r="B171" s="343" t="s">
        <v>30</v>
      </c>
      <c r="C171" s="296">
        <v>136.43</v>
      </c>
      <c r="D171" s="296">
        <v>129</v>
      </c>
      <c r="E171" s="296">
        <v>128.1</v>
      </c>
      <c r="F171" s="296">
        <v>127</v>
      </c>
      <c r="G171" s="296">
        <v>119</v>
      </c>
      <c r="H171" s="296">
        <v>118</v>
      </c>
      <c r="I171" s="296">
        <v>113.11</v>
      </c>
      <c r="J171" s="296">
        <v>114.52</v>
      </c>
      <c r="K171" s="296">
        <v>116.23</v>
      </c>
      <c r="L171" s="296">
        <v>119.32</v>
      </c>
      <c r="M171" s="296">
        <v>160.44999999999999</v>
      </c>
      <c r="N171" s="296">
        <v>153.13</v>
      </c>
      <c r="O171" s="296">
        <v>146.43</v>
      </c>
      <c r="P171" s="296">
        <v>146</v>
      </c>
      <c r="Q171" s="296">
        <v>150.6</v>
      </c>
      <c r="R171" s="296">
        <v>152.30000000000001</v>
      </c>
      <c r="S171" s="296">
        <v>153.9</v>
      </c>
      <c r="T171" s="296">
        <v>150.5</v>
      </c>
      <c r="U171" s="296">
        <v>132.4</v>
      </c>
      <c r="V171" s="296">
        <v>126.2</v>
      </c>
      <c r="W171" s="296">
        <v>120</v>
      </c>
      <c r="X171" s="296">
        <v>113.9</v>
      </c>
      <c r="Y171" s="296">
        <v>119.26</v>
      </c>
      <c r="Z171" s="296">
        <v>124.12157682544424</v>
      </c>
      <c r="AA171" s="296">
        <v>126.29414961923251</v>
      </c>
      <c r="AB171" s="296">
        <v>117.32</v>
      </c>
      <c r="AC171" s="296" t="s">
        <v>62</v>
      </c>
      <c r="AD171" s="296" t="e">
        <v>#VALUE!</v>
      </c>
      <c r="AE171" s="296" t="e">
        <v>#VALUE!</v>
      </c>
      <c r="AF171" s="296" t="e">
        <v>#VALUE!</v>
      </c>
      <c r="AG171" s="296" t="e">
        <v>#VALUE!</v>
      </c>
      <c r="AH171" s="296" t="e">
        <v>#VALUE!</v>
      </c>
      <c r="AI171" s="296" t="e">
        <v>#VALUE!</v>
      </c>
      <c r="AJ171" s="341" t="str">
        <f t="shared" ref="AJ171:AJ197" si="25">IFERROR((AI171/AH171-1)*100,":")</f>
        <v>:</v>
      </c>
      <c r="AK171" s="715" t="str">
        <f t="shared" ref="AK171:AK197" si="26">IFERROR(100*((POWER(AI171/Y171,1/(2020-2010)))-1),":")</f>
        <v>:</v>
      </c>
      <c r="AL171" s="520"/>
      <c r="AR171" s="177" t="s">
        <v>814</v>
      </c>
      <c r="AS171" s="181">
        <v>186</v>
      </c>
    </row>
    <row r="172" spans="1:45" ht="18" customHeight="1" thickBot="1">
      <c r="A172" s="340" t="s">
        <v>4</v>
      </c>
      <c r="B172" s="343" t="s">
        <v>31</v>
      </c>
      <c r="C172" s="296">
        <v>7938</v>
      </c>
      <c r="D172" s="296">
        <v>6703</v>
      </c>
      <c r="E172" s="296">
        <v>4814</v>
      </c>
      <c r="F172" s="296">
        <v>3763</v>
      </c>
      <c r="G172" s="296">
        <v>3398</v>
      </c>
      <c r="H172" s="296">
        <v>3383</v>
      </c>
      <c r="I172" s="296">
        <v>3020</v>
      </c>
      <c r="J172" s="296">
        <v>2848</v>
      </c>
      <c r="K172" s="296">
        <v>2774</v>
      </c>
      <c r="L172" s="296">
        <v>2526</v>
      </c>
      <c r="M172" s="296">
        <v>1709.7</v>
      </c>
      <c r="N172" s="296">
        <v>1571.4</v>
      </c>
      <c r="O172" s="296">
        <v>1728.4</v>
      </c>
      <c r="P172" s="296">
        <v>1598.6</v>
      </c>
      <c r="Q172" s="296">
        <v>1692.51</v>
      </c>
      <c r="R172" s="296">
        <v>1602.26</v>
      </c>
      <c r="S172" s="296">
        <v>1635.41</v>
      </c>
      <c r="T172" s="296">
        <v>1526.39</v>
      </c>
      <c r="U172" s="296">
        <v>1474.85</v>
      </c>
      <c r="V172" s="296">
        <v>1400.25</v>
      </c>
      <c r="W172" s="296">
        <v>1367.99</v>
      </c>
      <c r="X172" s="296">
        <v>1454.62</v>
      </c>
      <c r="Y172" s="296">
        <v>1361.55</v>
      </c>
      <c r="Z172" s="296">
        <v>1369.58</v>
      </c>
      <c r="AA172" s="296">
        <v>1335.28</v>
      </c>
      <c r="AB172" s="296">
        <v>1331.89</v>
      </c>
      <c r="AC172" s="296">
        <v>1360.09</v>
      </c>
      <c r="AD172" s="296">
        <v>1316.78</v>
      </c>
      <c r="AE172" s="296">
        <v>1350.03</v>
      </c>
      <c r="AF172" s="296">
        <v>1280.98</v>
      </c>
      <c r="AG172" s="296">
        <v>1307.77</v>
      </c>
      <c r="AH172" s="296">
        <v>1199.55</v>
      </c>
      <c r="AI172" s="296">
        <v>1089.7</v>
      </c>
      <c r="AJ172" s="341">
        <f t="shared" si="25"/>
        <v>-9.1576007669542658</v>
      </c>
      <c r="AK172" s="342">
        <f t="shared" si="26"/>
        <v>-2.2025939950449658</v>
      </c>
      <c r="AR172" s="177" t="s">
        <v>815</v>
      </c>
      <c r="AS172" s="181">
        <v>187</v>
      </c>
    </row>
    <row r="173" spans="1:45" ht="18" customHeight="1" thickBot="1">
      <c r="A173" s="340" t="s">
        <v>345</v>
      </c>
      <c r="B173" s="343" t="s">
        <v>32</v>
      </c>
      <c r="C173" s="296">
        <v>430</v>
      </c>
      <c r="D173" s="296">
        <v>343</v>
      </c>
      <c r="E173" s="296">
        <v>254</v>
      </c>
      <c r="F173" s="296">
        <v>196</v>
      </c>
      <c r="G173" s="296">
        <v>165</v>
      </c>
      <c r="H173" s="296">
        <v>134</v>
      </c>
      <c r="I173" s="296">
        <v>121</v>
      </c>
      <c r="J173" s="296">
        <v>94</v>
      </c>
      <c r="K173" s="296">
        <v>86</v>
      </c>
      <c r="L173" s="296">
        <v>84</v>
      </c>
      <c r="M173" s="296">
        <v>90</v>
      </c>
      <c r="N173" s="296">
        <v>96</v>
      </c>
      <c r="O173" s="296">
        <v>103</v>
      </c>
      <c r="P173" s="296">
        <v>116</v>
      </c>
      <c r="Q173" s="296">
        <v>155</v>
      </c>
      <c r="R173" s="296">
        <v>163.41</v>
      </c>
      <c r="S173" s="296">
        <v>168.91</v>
      </c>
      <c r="T173" s="296">
        <v>183.62</v>
      </c>
      <c r="U173" s="296">
        <v>183.08</v>
      </c>
      <c r="V173" s="296">
        <v>196.91</v>
      </c>
      <c r="W173" s="296">
        <v>218.64292150564205</v>
      </c>
      <c r="X173" s="296">
        <v>234.13168272794661</v>
      </c>
      <c r="Y173" s="296">
        <v>213.0637237459847</v>
      </c>
      <c r="Z173" s="296">
        <v>234.06680833539247</v>
      </c>
      <c r="AA173" s="296">
        <v>234.18033852236223</v>
      </c>
      <c r="AB173" s="296">
        <v>218.49</v>
      </c>
      <c r="AC173" s="296">
        <v>238.2981593406594</v>
      </c>
      <c r="AD173" s="296">
        <v>243.52031043956046</v>
      </c>
      <c r="AE173" s="296">
        <v>246.32646634615386</v>
      </c>
      <c r="AF173" s="296">
        <v>245.81625618131869</v>
      </c>
      <c r="AG173" s="296">
        <v>223.17192857142857</v>
      </c>
      <c r="AH173" s="296">
        <v>207.35541346153849</v>
      </c>
      <c r="AI173" s="296">
        <v>206.96525274725275</v>
      </c>
      <c r="AJ173" s="341">
        <f t="shared" si="25"/>
        <v>-0.1881603705312096</v>
      </c>
      <c r="AK173" s="342">
        <f t="shared" si="26"/>
        <v>-0.28998249050350422</v>
      </c>
      <c r="AR173" s="177" t="s">
        <v>816</v>
      </c>
      <c r="AS173" s="181">
        <v>188</v>
      </c>
    </row>
    <row r="174" spans="1:45" ht="18" customHeight="1" thickBot="1">
      <c r="A174" s="340" t="s">
        <v>5</v>
      </c>
      <c r="B174" s="343" t="s">
        <v>33</v>
      </c>
      <c r="C174" s="296">
        <v>111</v>
      </c>
      <c r="D174" s="296">
        <v>122</v>
      </c>
      <c r="E174" s="296">
        <v>102</v>
      </c>
      <c r="F174" s="296">
        <v>87</v>
      </c>
      <c r="G174" s="296">
        <v>79</v>
      </c>
      <c r="H174" s="296">
        <v>93</v>
      </c>
      <c r="I174" s="296">
        <v>92</v>
      </c>
      <c r="J174" s="296">
        <v>103</v>
      </c>
      <c r="K174" s="296">
        <v>108</v>
      </c>
      <c r="L174" s="296">
        <v>106</v>
      </c>
      <c r="M174" s="296">
        <v>116</v>
      </c>
      <c r="N174" s="296">
        <v>111</v>
      </c>
      <c r="O174" s="296">
        <v>92</v>
      </c>
      <c r="P174" s="296">
        <v>105</v>
      </c>
      <c r="Q174" s="296">
        <v>88</v>
      </c>
      <c r="R174" s="296">
        <v>84</v>
      </c>
      <c r="S174" s="296">
        <v>98</v>
      </c>
      <c r="T174" s="296">
        <v>98</v>
      </c>
      <c r="U174" s="296">
        <v>90</v>
      </c>
      <c r="V174" s="296">
        <v>89.8</v>
      </c>
      <c r="W174" s="296">
        <v>85.6</v>
      </c>
      <c r="X174" s="296">
        <v>80.2</v>
      </c>
      <c r="Y174" s="296">
        <v>80.400000000000006</v>
      </c>
      <c r="Z174" s="296">
        <v>75.099999999999994</v>
      </c>
      <c r="AA174" s="296">
        <v>80.2</v>
      </c>
      <c r="AB174" s="296">
        <v>144.94999999999999</v>
      </c>
      <c r="AC174" s="296">
        <v>139.04462962962964</v>
      </c>
      <c r="AD174" s="296">
        <v>136.00246913580247</v>
      </c>
      <c r="AE174" s="296">
        <v>136.1814197530864</v>
      </c>
      <c r="AF174" s="296">
        <v>126.87598765432099</v>
      </c>
      <c r="AG174" s="296">
        <v>126.16018518518518</v>
      </c>
      <c r="AH174" s="296">
        <v>112.38098765432098</v>
      </c>
      <c r="AI174" s="296">
        <v>115.97789506172839</v>
      </c>
      <c r="AJ174" s="341">
        <f t="shared" si="25"/>
        <v>3.2006369426751613</v>
      </c>
      <c r="AK174" s="342">
        <f t="shared" si="26"/>
        <v>3.7318007932585884</v>
      </c>
      <c r="AR174" s="177" t="s">
        <v>817</v>
      </c>
      <c r="AS174" s="181">
        <v>189</v>
      </c>
    </row>
    <row r="175" spans="1:45" ht="18" customHeight="1" thickBot="1">
      <c r="A175" s="340" t="s">
        <v>28</v>
      </c>
      <c r="B175" s="343" t="s">
        <v>34</v>
      </c>
      <c r="C175" s="296">
        <v>1783.85</v>
      </c>
      <c r="D175" s="296">
        <v>2488</v>
      </c>
      <c r="E175" s="296">
        <v>2386</v>
      </c>
      <c r="F175" s="296">
        <v>2369</v>
      </c>
      <c r="G175" s="296">
        <v>2340</v>
      </c>
      <c r="H175" s="296">
        <v>2394.7399999999998</v>
      </c>
      <c r="I175" s="296">
        <v>2324.02</v>
      </c>
      <c r="J175" s="296">
        <v>2301.92</v>
      </c>
      <c r="K175" s="296">
        <v>2280</v>
      </c>
      <c r="L175" s="296">
        <v>2170</v>
      </c>
      <c r="M175" s="296">
        <v>2165</v>
      </c>
      <c r="N175" s="296">
        <v>2185</v>
      </c>
      <c r="O175" s="296">
        <v>2145</v>
      </c>
      <c r="P175" s="296">
        <v>2125</v>
      </c>
      <c r="Q175" s="296">
        <v>2138</v>
      </c>
      <c r="R175" s="296">
        <v>2036</v>
      </c>
      <c r="S175" s="296">
        <v>2017</v>
      </c>
      <c r="T175" s="296">
        <v>1925.7</v>
      </c>
      <c r="U175" s="296">
        <v>1919.9</v>
      </c>
      <c r="V175" s="296">
        <v>1851.7</v>
      </c>
      <c r="W175" s="296">
        <v>1799.7</v>
      </c>
      <c r="X175" s="296">
        <v>1657.81</v>
      </c>
      <c r="Y175" s="296">
        <v>1641.01</v>
      </c>
      <c r="Z175" s="296">
        <v>1569.96</v>
      </c>
      <c r="AA175" s="296">
        <v>1600.78</v>
      </c>
      <c r="AB175" s="296">
        <v>1579.79</v>
      </c>
      <c r="AC175" s="296">
        <v>1574.27</v>
      </c>
      <c r="AD175" s="296">
        <v>1579.79</v>
      </c>
      <c r="AE175" s="296">
        <v>1569.9</v>
      </c>
      <c r="AF175" s="296">
        <v>1556.5</v>
      </c>
      <c r="AG175" s="296">
        <v>1483.7</v>
      </c>
      <c r="AH175" s="296">
        <v>1508.1</v>
      </c>
      <c r="AI175" s="296">
        <v>1507.5</v>
      </c>
      <c r="AJ175" s="341">
        <f t="shared" si="25"/>
        <v>-3.9785160135263897E-2</v>
      </c>
      <c r="AK175" s="342">
        <f t="shared" si="26"/>
        <v>-0.8450021795500029</v>
      </c>
      <c r="AR175" s="177" t="s">
        <v>818</v>
      </c>
      <c r="AS175" s="181">
        <v>190</v>
      </c>
    </row>
    <row r="176" spans="1:45" ht="18" customHeight="1" thickBot="1">
      <c r="A176" s="340" t="s">
        <v>6</v>
      </c>
      <c r="B176" s="343" t="s">
        <v>35</v>
      </c>
      <c r="C176" s="296">
        <v>138.9</v>
      </c>
      <c r="D176" s="296">
        <v>141.9</v>
      </c>
      <c r="E176" s="296">
        <v>123.1</v>
      </c>
      <c r="F176" s="296">
        <v>82.2</v>
      </c>
      <c r="G176" s="296">
        <v>60</v>
      </c>
      <c r="H176" s="296">
        <v>48.1</v>
      </c>
      <c r="I176" s="296">
        <v>37.6</v>
      </c>
      <c r="J176" s="296">
        <v>33.9</v>
      </c>
      <c r="K176" s="296">
        <v>28.7</v>
      </c>
      <c r="L176" s="296">
        <v>28.2</v>
      </c>
      <c r="M176" s="296">
        <v>29</v>
      </c>
      <c r="N176" s="296">
        <v>28.8</v>
      </c>
      <c r="O176" s="296">
        <v>29.9</v>
      </c>
      <c r="P176" s="296">
        <v>30.8</v>
      </c>
      <c r="Q176" s="296">
        <v>41.5</v>
      </c>
      <c r="R176" s="296">
        <v>49</v>
      </c>
      <c r="S176" s="296">
        <v>58.1</v>
      </c>
      <c r="T176" s="296">
        <v>73.900000000000006</v>
      </c>
      <c r="U176" s="296">
        <v>62.4</v>
      </c>
      <c r="V176" s="296">
        <v>90</v>
      </c>
      <c r="W176" s="296">
        <v>78.010536879076753</v>
      </c>
      <c r="X176" s="296">
        <v>72.072252885097839</v>
      </c>
      <c r="Y176" s="296">
        <v>69.227295534370285</v>
      </c>
      <c r="Z176" s="296">
        <v>59.676367285499239</v>
      </c>
      <c r="AA176" s="296">
        <v>60.489212242849966</v>
      </c>
      <c r="AB176" s="296">
        <v>85.9</v>
      </c>
      <c r="AC176" s="296">
        <v>66.84012158054712</v>
      </c>
      <c r="AD176" s="296">
        <v>61.009017223910853</v>
      </c>
      <c r="AE176" s="296">
        <v>59.79057750759879</v>
      </c>
      <c r="AF176" s="296">
        <v>73.251435325903415</v>
      </c>
      <c r="AG176" s="296">
        <v>49.868996960486335</v>
      </c>
      <c r="AH176" s="296">
        <v>46.590813914218188</v>
      </c>
      <c r="AI176" s="296">
        <v>46.06862546437015</v>
      </c>
      <c r="AJ176" s="341">
        <f t="shared" si="25"/>
        <v>-1.1207970112079968</v>
      </c>
      <c r="AK176" s="342">
        <f t="shared" si="26"/>
        <v>-3.990813714982</v>
      </c>
      <c r="AR176" s="177" t="s">
        <v>819</v>
      </c>
      <c r="AS176" s="181">
        <v>191</v>
      </c>
    </row>
    <row r="177" spans="1:45" ht="18" customHeight="1" thickBot="1">
      <c r="A177" s="340" t="s">
        <v>7</v>
      </c>
      <c r="B177" s="343" t="s">
        <v>36</v>
      </c>
      <c r="C177" s="296">
        <v>5863.7</v>
      </c>
      <c r="D177" s="296">
        <v>5988</v>
      </c>
      <c r="E177" s="296">
        <v>6125</v>
      </c>
      <c r="F177" s="296">
        <v>5990</v>
      </c>
      <c r="G177" s="296">
        <v>5775</v>
      </c>
      <c r="H177" s="296">
        <v>5583</v>
      </c>
      <c r="I177" s="296">
        <v>5390.5</v>
      </c>
      <c r="J177" s="296">
        <v>5634.2</v>
      </c>
      <c r="K177" s="296">
        <v>5623.8</v>
      </c>
      <c r="L177" s="296">
        <v>5393.2</v>
      </c>
      <c r="M177" s="296">
        <v>5056</v>
      </c>
      <c r="N177" s="296">
        <v>4807</v>
      </c>
      <c r="O177" s="296">
        <v>4828.5</v>
      </c>
      <c r="P177" s="296">
        <v>4850.1000000000004</v>
      </c>
      <c r="Q177" s="296">
        <v>4556.6899999999996</v>
      </c>
      <c r="R177" s="296">
        <v>4257</v>
      </c>
      <c r="S177" s="296">
        <v>3826.3</v>
      </c>
      <c r="T177" s="296">
        <v>3530.54</v>
      </c>
      <c r="U177" s="296">
        <v>3422.95</v>
      </c>
      <c r="V177" s="296">
        <v>3182.58</v>
      </c>
      <c r="W177" s="296">
        <v>3121.97</v>
      </c>
      <c r="X177" s="296">
        <v>3321.3</v>
      </c>
      <c r="Y177" s="296">
        <v>3430.33</v>
      </c>
      <c r="Z177" s="296">
        <v>3324.09</v>
      </c>
      <c r="AA177" s="296">
        <v>3324.9</v>
      </c>
      <c r="AB177" s="296">
        <v>3324.84</v>
      </c>
      <c r="AC177" s="296">
        <v>3438.23</v>
      </c>
      <c r="AD177" s="296">
        <v>3981.81</v>
      </c>
      <c r="AE177" s="296">
        <v>3798.48</v>
      </c>
      <c r="AF177" s="296">
        <v>3809.37</v>
      </c>
      <c r="AG177" s="296">
        <v>3877.22</v>
      </c>
      <c r="AH177" s="296">
        <v>3991.18</v>
      </c>
      <c r="AI177" s="296">
        <v>4029.14</v>
      </c>
      <c r="AJ177" s="341">
        <f t="shared" si="25"/>
        <v>0.9510971692582082</v>
      </c>
      <c r="AK177" s="342">
        <f t="shared" si="26"/>
        <v>1.621978412745384</v>
      </c>
      <c r="AR177" s="177" t="s">
        <v>820</v>
      </c>
      <c r="AS177" s="181">
        <v>192</v>
      </c>
    </row>
    <row r="178" spans="1:45" ht="18" customHeight="1" thickBot="1">
      <c r="A178" s="340" t="s">
        <v>8</v>
      </c>
      <c r="B178" s="343" t="s">
        <v>37</v>
      </c>
      <c r="C178" s="296">
        <v>10149.52</v>
      </c>
      <c r="D178" s="296">
        <v>9837</v>
      </c>
      <c r="E178" s="296">
        <v>10108</v>
      </c>
      <c r="F178" s="296">
        <v>10069</v>
      </c>
      <c r="G178" s="296">
        <v>9232</v>
      </c>
      <c r="H178" s="296">
        <v>9606</v>
      </c>
      <c r="I178" s="296">
        <v>9244</v>
      </c>
      <c r="J178" s="296">
        <v>9516</v>
      </c>
      <c r="K178" s="296">
        <v>8823</v>
      </c>
      <c r="L178" s="296">
        <v>8732</v>
      </c>
      <c r="M178" s="296">
        <v>9269</v>
      </c>
      <c r="N178" s="296">
        <v>9060</v>
      </c>
      <c r="O178" s="296">
        <v>8858</v>
      </c>
      <c r="P178" s="296">
        <v>9326</v>
      </c>
      <c r="Q178" s="296">
        <v>9241</v>
      </c>
      <c r="R178" s="296">
        <v>8744.73</v>
      </c>
      <c r="S178" s="296">
        <v>8975.49</v>
      </c>
      <c r="T178" s="296">
        <v>8984</v>
      </c>
      <c r="U178" s="296">
        <v>8994</v>
      </c>
      <c r="V178" s="296">
        <v>8859</v>
      </c>
      <c r="W178" s="296">
        <v>9791</v>
      </c>
      <c r="X178" s="296">
        <v>9781</v>
      </c>
      <c r="Y178" s="296">
        <v>9213</v>
      </c>
      <c r="Z178" s="296">
        <v>9356</v>
      </c>
      <c r="AA178" s="296">
        <v>9072</v>
      </c>
      <c r="AB178" s="296">
        <v>8852</v>
      </c>
      <c r="AC178" s="296">
        <v>8739</v>
      </c>
      <c r="AD178" s="296">
        <v>8593</v>
      </c>
      <c r="AE178" s="296">
        <v>8430</v>
      </c>
      <c r="AF178" s="296">
        <v>8427</v>
      </c>
      <c r="AG178" s="296">
        <v>7721.8</v>
      </c>
      <c r="AH178" s="296">
        <v>7690.9</v>
      </c>
      <c r="AI178" s="296">
        <v>7557.9</v>
      </c>
      <c r="AJ178" s="341">
        <f t="shared" si="25"/>
        <v>-1.7293164649130777</v>
      </c>
      <c r="AK178" s="342">
        <f t="shared" si="26"/>
        <v>-1.9607439542929317</v>
      </c>
      <c r="AR178" s="177" t="s">
        <v>821</v>
      </c>
      <c r="AS178" s="181">
        <v>193</v>
      </c>
    </row>
    <row r="179" spans="1:45" ht="18" customHeight="1" thickBot="1">
      <c r="A179" s="340" t="s">
        <v>9</v>
      </c>
      <c r="B179" s="343" t="s">
        <v>38</v>
      </c>
      <c r="C179" s="296">
        <v>24021.74</v>
      </c>
      <c r="D179" s="296">
        <v>24608</v>
      </c>
      <c r="E179" s="296">
        <v>24574</v>
      </c>
      <c r="F179" s="296">
        <v>23836</v>
      </c>
      <c r="G179" s="296">
        <v>23018</v>
      </c>
      <c r="H179" s="296">
        <v>21301</v>
      </c>
      <c r="I179" s="296">
        <v>23937</v>
      </c>
      <c r="J179" s="296">
        <v>24827</v>
      </c>
      <c r="K179" s="296">
        <v>24190</v>
      </c>
      <c r="L179" s="296">
        <v>23965</v>
      </c>
      <c r="M179" s="296">
        <v>24399.65</v>
      </c>
      <c r="N179" s="296">
        <v>24300.66</v>
      </c>
      <c r="O179" s="296">
        <v>23813.17</v>
      </c>
      <c r="P179" s="296">
        <v>23485.95</v>
      </c>
      <c r="Q179" s="296">
        <v>22736</v>
      </c>
      <c r="R179" s="296">
        <v>22513.97</v>
      </c>
      <c r="S179" s="296">
        <v>22451.63</v>
      </c>
      <c r="T179" s="296">
        <v>22194.26</v>
      </c>
      <c r="U179" s="296">
        <v>19952.28</v>
      </c>
      <c r="V179" s="296">
        <v>19718.2</v>
      </c>
      <c r="W179" s="296">
        <v>18551.64</v>
      </c>
      <c r="X179" s="296">
        <v>17002.72</v>
      </c>
      <c r="Y179" s="296">
        <v>16339.37</v>
      </c>
      <c r="Z179" s="296">
        <v>16118.59</v>
      </c>
      <c r="AA179" s="296">
        <v>15431.83</v>
      </c>
      <c r="AB179" s="296">
        <v>16026.37</v>
      </c>
      <c r="AC179" s="296">
        <v>15962.89</v>
      </c>
      <c r="AD179" s="296">
        <v>15963.11</v>
      </c>
      <c r="AE179" s="296">
        <v>15852.53</v>
      </c>
      <c r="AF179" s="296">
        <v>15478.62</v>
      </c>
      <c r="AG179" s="296">
        <v>15439.22</v>
      </c>
      <c r="AH179" s="296">
        <v>15081.35</v>
      </c>
      <c r="AI179" s="296">
        <v>14452.59</v>
      </c>
      <c r="AJ179" s="341">
        <f t="shared" si="25"/>
        <v>-4.1691227907316053</v>
      </c>
      <c r="AK179" s="342">
        <f t="shared" si="26"/>
        <v>-1.2195415312180047</v>
      </c>
      <c r="AR179" s="177" t="s">
        <v>822</v>
      </c>
      <c r="AS179" s="181">
        <v>194</v>
      </c>
    </row>
    <row r="180" spans="1:45" ht="18" customHeight="1" thickBot="1">
      <c r="A180" s="340" t="s">
        <v>10</v>
      </c>
      <c r="B180" s="343" t="s">
        <v>39</v>
      </c>
      <c r="C180" s="296">
        <v>11071</v>
      </c>
      <c r="D180" s="296">
        <v>10639</v>
      </c>
      <c r="E180" s="296">
        <v>10380</v>
      </c>
      <c r="F180" s="296">
        <v>10452</v>
      </c>
      <c r="G180" s="296">
        <v>10320</v>
      </c>
      <c r="H180" s="296">
        <v>10075</v>
      </c>
      <c r="I180" s="296">
        <v>10125</v>
      </c>
      <c r="J180" s="296">
        <v>9823</v>
      </c>
      <c r="K180" s="296">
        <v>9553</v>
      </c>
      <c r="L180" s="296">
        <v>9509</v>
      </c>
      <c r="M180" s="296">
        <v>9324</v>
      </c>
      <c r="N180" s="296">
        <v>9232</v>
      </c>
      <c r="O180" s="296">
        <v>9127</v>
      </c>
      <c r="P180" s="296">
        <v>8947</v>
      </c>
      <c r="Q180" s="296">
        <v>8898</v>
      </c>
      <c r="R180" s="296">
        <v>8759.85</v>
      </c>
      <c r="S180" s="296">
        <v>8494.18</v>
      </c>
      <c r="T180" s="296">
        <v>8284.51</v>
      </c>
      <c r="U180" s="296">
        <v>7715.21</v>
      </c>
      <c r="V180" s="296">
        <v>7528</v>
      </c>
      <c r="W180" s="296">
        <v>7955</v>
      </c>
      <c r="X180" s="296">
        <v>7621</v>
      </c>
      <c r="Y180" s="296">
        <v>7453</v>
      </c>
      <c r="Z180" s="296">
        <v>7193</v>
      </c>
      <c r="AA180" s="296">
        <v>7168</v>
      </c>
      <c r="AB180" s="296">
        <v>7057</v>
      </c>
      <c r="AC180" s="296">
        <v>7157</v>
      </c>
      <c r="AD180" s="296">
        <v>6877</v>
      </c>
      <c r="AE180" s="296">
        <v>7166</v>
      </c>
      <c r="AF180" s="296">
        <v>7105</v>
      </c>
      <c r="AG180" s="296">
        <v>6998.71</v>
      </c>
      <c r="AH180" s="296">
        <v>6994.63</v>
      </c>
      <c r="AI180" s="296">
        <v>6597.52</v>
      </c>
      <c r="AJ180" s="341">
        <f t="shared" si="25"/>
        <v>-5.677355342598533</v>
      </c>
      <c r="AK180" s="342">
        <f t="shared" si="26"/>
        <v>-1.211825679039702</v>
      </c>
      <c r="AR180" s="177" t="s">
        <v>823</v>
      </c>
      <c r="AS180" s="181">
        <v>195</v>
      </c>
    </row>
    <row r="181" spans="1:45" ht="18" customHeight="1" thickBot="1">
      <c r="A181" s="340" t="s">
        <v>11</v>
      </c>
      <c r="B181" s="343" t="s">
        <v>40</v>
      </c>
      <c r="C181" s="296">
        <v>539.25800000000004</v>
      </c>
      <c r="D181" s="296">
        <v>539.25800000000004</v>
      </c>
      <c r="E181" s="296">
        <v>539.25800000000004</v>
      </c>
      <c r="F181" s="296">
        <v>524.41800000000001</v>
      </c>
      <c r="G181" s="296">
        <v>444.24700000000001</v>
      </c>
      <c r="H181" s="296">
        <v>452.93200000000002</v>
      </c>
      <c r="I181" s="296">
        <v>426.85599999999999</v>
      </c>
      <c r="J181" s="296">
        <v>452.13</v>
      </c>
      <c r="K181" s="296">
        <v>427</v>
      </c>
      <c r="L181" s="296">
        <v>488.53500000000003</v>
      </c>
      <c r="M181" s="296">
        <v>528.67999999999995</v>
      </c>
      <c r="N181" s="296">
        <v>539.5</v>
      </c>
      <c r="O181" s="296">
        <v>580.02</v>
      </c>
      <c r="P181" s="296">
        <v>586.64</v>
      </c>
      <c r="Q181" s="296">
        <v>721.58</v>
      </c>
      <c r="R181" s="296">
        <v>796.48</v>
      </c>
      <c r="S181" s="296">
        <v>679.84</v>
      </c>
      <c r="T181" s="296">
        <v>724.68880230055811</v>
      </c>
      <c r="U181" s="296">
        <v>643.4</v>
      </c>
      <c r="V181" s="296">
        <v>619</v>
      </c>
      <c r="W181" s="296">
        <v>630</v>
      </c>
      <c r="X181" s="296">
        <v>639</v>
      </c>
      <c r="Y181" s="296">
        <v>679</v>
      </c>
      <c r="Z181" s="296">
        <v>620</v>
      </c>
      <c r="AA181" s="296">
        <v>605</v>
      </c>
      <c r="AB181" s="296">
        <v>608</v>
      </c>
      <c r="AC181" s="296">
        <v>619</v>
      </c>
      <c r="AD181" s="296">
        <v>637</v>
      </c>
      <c r="AE181" s="296">
        <v>636</v>
      </c>
      <c r="AF181" s="296">
        <v>658</v>
      </c>
      <c r="AG181" s="296">
        <v>662</v>
      </c>
      <c r="AH181" s="296">
        <v>654</v>
      </c>
      <c r="AI181" s="296">
        <v>615</v>
      </c>
      <c r="AJ181" s="341">
        <f t="shared" si="25"/>
        <v>-5.9633027522935755</v>
      </c>
      <c r="AK181" s="342">
        <f t="shared" si="26"/>
        <v>-0.98510434155302251</v>
      </c>
      <c r="AR181" s="177" t="s">
        <v>824</v>
      </c>
      <c r="AS181" s="181">
        <v>196</v>
      </c>
    </row>
    <row r="182" spans="1:45" ht="18" customHeight="1" thickBot="1">
      <c r="A182" s="340" t="s">
        <v>12</v>
      </c>
      <c r="B182" s="343" t="s">
        <v>41</v>
      </c>
      <c r="C182" s="296">
        <v>10847.6</v>
      </c>
      <c r="D182" s="296">
        <v>10435</v>
      </c>
      <c r="E182" s="296">
        <v>10439</v>
      </c>
      <c r="F182" s="296">
        <v>10461</v>
      </c>
      <c r="G182" s="296">
        <v>10681</v>
      </c>
      <c r="H182" s="296">
        <v>10668</v>
      </c>
      <c r="I182" s="296">
        <v>10920</v>
      </c>
      <c r="J182" s="296">
        <v>10890</v>
      </c>
      <c r="K182" s="296">
        <v>10894</v>
      </c>
      <c r="L182" s="296">
        <v>11017</v>
      </c>
      <c r="M182" s="296">
        <v>6809</v>
      </c>
      <c r="N182" s="296">
        <v>8311.3799999999992</v>
      </c>
      <c r="O182" s="296">
        <v>8138</v>
      </c>
      <c r="P182" s="296">
        <v>7951.64</v>
      </c>
      <c r="Q182" s="296">
        <v>8106</v>
      </c>
      <c r="R182" s="296">
        <v>7954</v>
      </c>
      <c r="S182" s="296">
        <v>8227.18</v>
      </c>
      <c r="T182" s="296">
        <v>8237</v>
      </c>
      <c r="U182" s="296">
        <v>8175.16</v>
      </c>
      <c r="V182" s="296">
        <v>8012.59</v>
      </c>
      <c r="W182" s="296">
        <v>7900.02</v>
      </c>
      <c r="X182" s="296">
        <v>7942.64</v>
      </c>
      <c r="Y182" s="296">
        <v>7015.73</v>
      </c>
      <c r="Z182" s="296">
        <v>7181.83</v>
      </c>
      <c r="AA182" s="296">
        <v>7166.02</v>
      </c>
      <c r="AB182" s="296">
        <v>7148.53</v>
      </c>
      <c r="AC182" s="296">
        <v>7284.87</v>
      </c>
      <c r="AD182" s="296">
        <v>7215.4</v>
      </c>
      <c r="AE182" s="296">
        <v>7179.15</v>
      </c>
      <c r="AF182" s="296">
        <v>7000.88</v>
      </c>
      <c r="AG182" s="296">
        <v>7034.16</v>
      </c>
      <c r="AH182" s="296">
        <v>6728.35</v>
      </c>
      <c r="AI182" s="296">
        <v>6568</v>
      </c>
      <c r="AJ182" s="341">
        <f t="shared" si="25"/>
        <v>-2.3831994471155693</v>
      </c>
      <c r="AK182" s="342">
        <f t="shared" si="26"/>
        <v>-0.65728436117119537</v>
      </c>
      <c r="AR182" s="177" t="s">
        <v>825</v>
      </c>
      <c r="AS182" s="181">
        <v>197</v>
      </c>
    </row>
    <row r="183" spans="1:45" ht="18" customHeight="1" thickBot="1">
      <c r="A183" s="340" t="s">
        <v>13</v>
      </c>
      <c r="B183" s="343" t="s">
        <v>42</v>
      </c>
      <c r="C183" s="296">
        <v>310</v>
      </c>
      <c r="D183" s="296">
        <v>295</v>
      </c>
      <c r="E183" s="296">
        <v>285</v>
      </c>
      <c r="F183" s="296">
        <v>275</v>
      </c>
      <c r="G183" s="296">
        <v>255</v>
      </c>
      <c r="H183" s="296">
        <v>250</v>
      </c>
      <c r="I183" s="296">
        <v>252</v>
      </c>
      <c r="J183" s="296">
        <v>265</v>
      </c>
      <c r="K183" s="296">
        <v>240</v>
      </c>
      <c r="L183" s="296">
        <v>233</v>
      </c>
      <c r="M183" s="296">
        <v>227</v>
      </c>
      <c r="N183" s="296">
        <v>296.60000000000002</v>
      </c>
      <c r="O183" s="296">
        <v>274.36</v>
      </c>
      <c r="P183" s="296">
        <v>264.55</v>
      </c>
      <c r="Q183" s="296">
        <v>278.98</v>
      </c>
      <c r="R183" s="296">
        <v>268.87</v>
      </c>
      <c r="S183" s="296">
        <v>272.19</v>
      </c>
      <c r="T183" s="296">
        <v>292.19</v>
      </c>
      <c r="U183" s="296">
        <v>268.82</v>
      </c>
      <c r="V183" s="296">
        <v>299.45999999999998</v>
      </c>
      <c r="W183" s="296">
        <v>328.22</v>
      </c>
      <c r="X183" s="296">
        <v>355.25</v>
      </c>
      <c r="Y183" s="296">
        <v>346.84</v>
      </c>
      <c r="Z183" s="296">
        <v>314.39999999999998</v>
      </c>
      <c r="AA183" s="296">
        <v>292.98</v>
      </c>
      <c r="AB183" s="296">
        <v>296.86</v>
      </c>
      <c r="AC183" s="296">
        <v>270.25252064048033</v>
      </c>
      <c r="AD183" s="296">
        <v>290.73266700025016</v>
      </c>
      <c r="AE183" s="296">
        <v>318.30566549912425</v>
      </c>
      <c r="AF183" s="296">
        <v>323.24</v>
      </c>
      <c r="AG183" s="296">
        <v>293.63135629033184</v>
      </c>
      <c r="AH183" s="296">
        <v>309.46939637941864</v>
      </c>
      <c r="AI183" s="296">
        <v>350.74428873279658</v>
      </c>
      <c r="AJ183" s="341">
        <f t="shared" si="25"/>
        <v>13.337309871756652</v>
      </c>
      <c r="AK183" s="342">
        <f t="shared" si="26"/>
        <v>0.11200124787362764</v>
      </c>
      <c r="AR183" s="177" t="s">
        <v>826</v>
      </c>
      <c r="AS183" s="181">
        <v>198</v>
      </c>
    </row>
    <row r="184" spans="1:45" ht="18" customHeight="1" thickBot="1">
      <c r="A184" s="340" t="s">
        <v>14</v>
      </c>
      <c r="B184" s="343" t="s">
        <v>43</v>
      </c>
      <c r="C184" s="296">
        <v>164.6</v>
      </c>
      <c r="D184" s="296">
        <v>183.7</v>
      </c>
      <c r="E184" s="296">
        <v>164.7</v>
      </c>
      <c r="F184" s="296">
        <v>114</v>
      </c>
      <c r="G184" s="296">
        <v>86.3</v>
      </c>
      <c r="H184" s="296">
        <v>72.099999999999994</v>
      </c>
      <c r="I184" s="296">
        <v>55.5</v>
      </c>
      <c r="J184" s="296">
        <v>40.700000000000003</v>
      </c>
      <c r="K184" s="296">
        <v>29.4</v>
      </c>
      <c r="L184" s="296">
        <v>27</v>
      </c>
      <c r="M184" s="296">
        <v>28.6</v>
      </c>
      <c r="N184" s="296">
        <v>29</v>
      </c>
      <c r="O184" s="296">
        <v>31.5</v>
      </c>
      <c r="P184" s="296">
        <v>39.200000000000003</v>
      </c>
      <c r="Q184" s="296">
        <v>38.6</v>
      </c>
      <c r="R184" s="296">
        <v>41.6</v>
      </c>
      <c r="S184" s="296">
        <v>41.3</v>
      </c>
      <c r="T184" s="296">
        <v>53.92</v>
      </c>
      <c r="U184" s="296">
        <v>67.069999999999993</v>
      </c>
      <c r="V184" s="296">
        <v>70.66</v>
      </c>
      <c r="W184" s="296">
        <v>76.81</v>
      </c>
      <c r="X184" s="296">
        <v>79.66</v>
      </c>
      <c r="Y184" s="296">
        <v>83.63</v>
      </c>
      <c r="Z184" s="296">
        <v>84.85</v>
      </c>
      <c r="AA184" s="296">
        <v>92.54</v>
      </c>
      <c r="AB184" s="296">
        <v>102.28</v>
      </c>
      <c r="AC184" s="296">
        <v>106.63</v>
      </c>
      <c r="AD184" s="296">
        <v>112.21</v>
      </c>
      <c r="AE184" s="296">
        <v>107.29</v>
      </c>
      <c r="AF184" s="296">
        <v>99.82</v>
      </c>
      <c r="AG184" s="296">
        <v>91.89</v>
      </c>
      <c r="AH184" s="296">
        <v>90.34</v>
      </c>
      <c r="AI184" s="296">
        <v>87.32</v>
      </c>
      <c r="AJ184" s="341">
        <f t="shared" si="25"/>
        <v>-3.3429267212751967</v>
      </c>
      <c r="AK184" s="342">
        <f t="shared" si="26"/>
        <v>0.43270572224975989</v>
      </c>
      <c r="AR184" s="177" t="s">
        <v>827</v>
      </c>
      <c r="AS184" s="181">
        <v>199</v>
      </c>
    </row>
    <row r="185" spans="1:45" ht="18" customHeight="1" thickBot="1">
      <c r="A185" s="340" t="s">
        <v>15</v>
      </c>
      <c r="B185" s="343" t="s">
        <v>44</v>
      </c>
      <c r="C185" s="296">
        <v>56.5</v>
      </c>
      <c r="D185" s="296">
        <v>58.1</v>
      </c>
      <c r="E185" s="296">
        <v>51.7</v>
      </c>
      <c r="F185" s="296">
        <v>45</v>
      </c>
      <c r="G185" s="296">
        <v>40</v>
      </c>
      <c r="H185" s="296">
        <v>32.299999999999997</v>
      </c>
      <c r="I185" s="296">
        <v>28.2</v>
      </c>
      <c r="J185" s="296">
        <v>24</v>
      </c>
      <c r="K185" s="296">
        <v>15.8</v>
      </c>
      <c r="L185" s="296">
        <v>13.8</v>
      </c>
      <c r="M185" s="296">
        <v>11.5</v>
      </c>
      <c r="N185" s="296">
        <v>12.3</v>
      </c>
      <c r="O185" s="296">
        <v>13.6</v>
      </c>
      <c r="P185" s="296">
        <v>16.899999999999999</v>
      </c>
      <c r="Q185" s="296">
        <v>22.1</v>
      </c>
      <c r="R185" s="296">
        <v>29.2</v>
      </c>
      <c r="S185" s="296">
        <v>36.6</v>
      </c>
      <c r="T185" s="296">
        <v>43.3</v>
      </c>
      <c r="U185" s="296">
        <v>47.5</v>
      </c>
      <c r="V185" s="296">
        <v>52.5</v>
      </c>
      <c r="W185" s="296">
        <v>58.5</v>
      </c>
      <c r="X185" s="296">
        <v>60.4</v>
      </c>
      <c r="Y185" s="296">
        <v>82.8</v>
      </c>
      <c r="Z185" s="296">
        <v>99.6</v>
      </c>
      <c r="AA185" s="296">
        <v>123.9</v>
      </c>
      <c r="AB185" s="296">
        <v>147.1</v>
      </c>
      <c r="AC185" s="296">
        <v>163.6</v>
      </c>
      <c r="AD185" s="296">
        <v>169.7</v>
      </c>
      <c r="AE185" s="296">
        <v>164.3</v>
      </c>
      <c r="AF185" s="296">
        <v>152.1</v>
      </c>
      <c r="AG185" s="296">
        <v>140.6</v>
      </c>
      <c r="AH185" s="296">
        <v>136.9</v>
      </c>
      <c r="AI185" s="296">
        <v>135.88999999999999</v>
      </c>
      <c r="AJ185" s="341">
        <f t="shared" si="25"/>
        <v>-0.73776479181886234</v>
      </c>
      <c r="AK185" s="342">
        <f t="shared" si="26"/>
        <v>5.0789479994595377</v>
      </c>
      <c r="AR185" s="177" t="s">
        <v>828</v>
      </c>
      <c r="AS185" s="181">
        <v>200</v>
      </c>
    </row>
    <row r="186" spans="1:45" ht="18" customHeight="1" thickBot="1">
      <c r="A186" s="340" t="s">
        <v>16</v>
      </c>
      <c r="B186" s="343" t="s">
        <v>45</v>
      </c>
      <c r="C186" s="296">
        <v>7.11</v>
      </c>
      <c r="D186" s="296">
        <v>6</v>
      </c>
      <c r="E186" s="296">
        <v>7</v>
      </c>
      <c r="F186" s="296">
        <v>7</v>
      </c>
      <c r="G186" s="296">
        <v>6</v>
      </c>
      <c r="H186" s="296">
        <v>7</v>
      </c>
      <c r="I186" s="296">
        <v>6.47</v>
      </c>
      <c r="J186" s="296">
        <v>6.51</v>
      </c>
      <c r="K186" s="296">
        <v>7.07</v>
      </c>
      <c r="L186" s="296">
        <v>7.22</v>
      </c>
      <c r="M186" s="296">
        <v>7.04</v>
      </c>
      <c r="N186" s="296">
        <v>7.33</v>
      </c>
      <c r="O186" s="296">
        <v>8.48</v>
      </c>
      <c r="P186" s="296">
        <v>7.44</v>
      </c>
      <c r="Q186" s="296">
        <v>7.3</v>
      </c>
      <c r="R186" s="296">
        <v>8.7799999999999994</v>
      </c>
      <c r="S186" s="296">
        <v>8.5399999999999991</v>
      </c>
      <c r="T186" s="296">
        <v>8.17</v>
      </c>
      <c r="U186" s="296">
        <v>8.07</v>
      </c>
      <c r="V186" s="296">
        <v>8.85</v>
      </c>
      <c r="W186" s="296">
        <v>7.51</v>
      </c>
      <c r="X186" s="296">
        <v>9.1455111111111105</v>
      </c>
      <c r="Y186" s="296">
        <v>8.7115999999999989</v>
      </c>
      <c r="Z186" s="296">
        <v>8.5113333333333312</v>
      </c>
      <c r="AA186" s="296">
        <v>8.4445777777777753</v>
      </c>
      <c r="AB186" s="296">
        <v>6.9091999999999976</v>
      </c>
      <c r="AC186" s="296">
        <v>7.8103999999999978</v>
      </c>
      <c r="AD186" s="296">
        <v>8.2109333333333314</v>
      </c>
      <c r="AE186" s="296">
        <v>7.34311111111111</v>
      </c>
      <c r="AF186" s="296">
        <v>8.0106666666666637</v>
      </c>
      <c r="AG186" s="296">
        <v>7.9772888888888849</v>
      </c>
      <c r="AH186" s="296">
        <v>8.6114666666666633</v>
      </c>
      <c r="AI186" s="296">
        <v>8.6782222222222192</v>
      </c>
      <c r="AJ186" s="341">
        <f t="shared" si="25"/>
        <v>0.77519379844961378</v>
      </c>
      <c r="AK186" s="342">
        <f t="shared" si="26"/>
        <v>-3.8380395912618326E-2</v>
      </c>
      <c r="AR186" s="177" t="s">
        <v>829</v>
      </c>
      <c r="AS186" s="181">
        <v>201</v>
      </c>
    </row>
    <row r="187" spans="1:45" ht="18" customHeight="1" thickBot="1">
      <c r="A187" s="340" t="s">
        <v>17</v>
      </c>
      <c r="B187" s="343" t="s">
        <v>46</v>
      </c>
      <c r="C187" s="296">
        <v>1865</v>
      </c>
      <c r="D187" s="296">
        <v>1808</v>
      </c>
      <c r="E187" s="296">
        <v>1752</v>
      </c>
      <c r="F187" s="296">
        <v>1253</v>
      </c>
      <c r="G187" s="296">
        <v>947</v>
      </c>
      <c r="H187" s="296">
        <v>977</v>
      </c>
      <c r="I187" s="296">
        <v>872</v>
      </c>
      <c r="J187" s="296">
        <v>858</v>
      </c>
      <c r="K187" s="296">
        <v>909</v>
      </c>
      <c r="L187" s="296">
        <v>934</v>
      </c>
      <c r="M187" s="296">
        <v>1129</v>
      </c>
      <c r="N187" s="296">
        <v>1136</v>
      </c>
      <c r="O187" s="296">
        <v>1103</v>
      </c>
      <c r="P187" s="296">
        <v>1296</v>
      </c>
      <c r="Q187" s="296">
        <v>1397</v>
      </c>
      <c r="R187" s="296">
        <v>1405</v>
      </c>
      <c r="S187" s="296">
        <v>1298</v>
      </c>
      <c r="T187" s="296">
        <v>1232</v>
      </c>
      <c r="U187" s="296">
        <v>1236</v>
      </c>
      <c r="V187" s="296">
        <v>1223</v>
      </c>
      <c r="W187" s="296">
        <v>1181</v>
      </c>
      <c r="X187" s="296">
        <v>1120</v>
      </c>
      <c r="Y187" s="296">
        <v>1185</v>
      </c>
      <c r="Z187" s="296">
        <v>1214</v>
      </c>
      <c r="AA187" s="296">
        <v>1185</v>
      </c>
      <c r="AB187" s="296">
        <v>1190</v>
      </c>
      <c r="AC187" s="296">
        <v>1141</v>
      </c>
      <c r="AD187" s="296">
        <v>1146</v>
      </c>
      <c r="AE187" s="296">
        <v>1109</v>
      </c>
      <c r="AF187" s="296">
        <v>1061</v>
      </c>
      <c r="AG187" s="296">
        <v>944</v>
      </c>
      <c r="AH187" s="296">
        <v>887</v>
      </c>
      <c r="AI187" s="296">
        <v>871.7</v>
      </c>
      <c r="AJ187" s="341">
        <f t="shared" si="25"/>
        <v>-1.7249154453213067</v>
      </c>
      <c r="AK187" s="342">
        <f t="shared" si="26"/>
        <v>-3.0238653754967038</v>
      </c>
      <c r="AR187" s="177" t="s">
        <v>830</v>
      </c>
      <c r="AS187" s="181">
        <v>202</v>
      </c>
    </row>
    <row r="188" spans="1:45" ht="18" customHeight="1" thickBot="1">
      <c r="A188" s="340" t="s">
        <v>18</v>
      </c>
      <c r="B188" s="343" t="s">
        <v>47</v>
      </c>
      <c r="C188" s="296">
        <v>13.469472806834757</v>
      </c>
      <c r="D188" s="296">
        <v>13.469472806834757</v>
      </c>
      <c r="E188" s="296">
        <v>13.469472806834757</v>
      </c>
      <c r="F188" s="296">
        <v>13.469472806834757</v>
      </c>
      <c r="G188" s="296">
        <v>13.469472806834757</v>
      </c>
      <c r="H188" s="296">
        <v>13.469472806834757</v>
      </c>
      <c r="I188" s="296">
        <v>13.469472806834757</v>
      </c>
      <c r="J188" s="296">
        <v>13.469472806834757</v>
      </c>
      <c r="K188" s="296">
        <v>13.469472806834757</v>
      </c>
      <c r="L188" s="296">
        <v>13.469472806834757</v>
      </c>
      <c r="M188" s="296">
        <v>10.102104605126067</v>
      </c>
      <c r="N188" s="296">
        <v>8.08</v>
      </c>
      <c r="O188" s="296">
        <v>12.25</v>
      </c>
      <c r="P188" s="296">
        <v>14.86</v>
      </c>
      <c r="Q188" s="296">
        <v>14.13</v>
      </c>
      <c r="R188" s="296">
        <v>14.64</v>
      </c>
      <c r="S188" s="296">
        <v>11.99</v>
      </c>
      <c r="T188" s="296">
        <v>12.32</v>
      </c>
      <c r="U188" s="296">
        <v>12.84</v>
      </c>
      <c r="V188" s="296">
        <v>12.89</v>
      </c>
      <c r="W188" s="296">
        <v>12.38</v>
      </c>
      <c r="X188" s="296">
        <v>11.89</v>
      </c>
      <c r="Y188" s="296">
        <v>11.7</v>
      </c>
      <c r="Z188" s="296">
        <v>10.93</v>
      </c>
      <c r="AA188" s="296">
        <v>10.53</v>
      </c>
      <c r="AB188" s="296">
        <v>11.08</v>
      </c>
      <c r="AC188" s="296">
        <v>11.52</v>
      </c>
      <c r="AD188" s="296">
        <v>11.74</v>
      </c>
      <c r="AE188" s="296">
        <v>13.17</v>
      </c>
      <c r="AF188" s="296">
        <v>13.16</v>
      </c>
      <c r="AG188" s="296">
        <v>13.15</v>
      </c>
      <c r="AH188" s="296">
        <v>12.73</v>
      </c>
      <c r="AI188" s="296">
        <v>14.47</v>
      </c>
      <c r="AJ188" s="341">
        <f t="shared" si="25"/>
        <v>13.668499607227025</v>
      </c>
      <c r="AK188" s="342">
        <f t="shared" si="26"/>
        <v>2.1476234678965644</v>
      </c>
      <c r="AR188" s="177" t="s">
        <v>831</v>
      </c>
      <c r="AS188" s="181">
        <v>203</v>
      </c>
    </row>
    <row r="189" spans="1:45" ht="18" customHeight="1" thickBot="1">
      <c r="A189" s="340" t="s">
        <v>19</v>
      </c>
      <c r="B189" s="343" t="s">
        <v>48</v>
      </c>
      <c r="C189" s="296">
        <v>1880</v>
      </c>
      <c r="D189" s="296">
        <v>1800</v>
      </c>
      <c r="E189" s="296">
        <v>1630</v>
      </c>
      <c r="F189" s="296">
        <v>1300</v>
      </c>
      <c r="G189" s="296">
        <v>1300</v>
      </c>
      <c r="H189" s="296">
        <v>1450</v>
      </c>
      <c r="I189" s="296">
        <v>1400</v>
      </c>
      <c r="J189" s="296">
        <v>1236</v>
      </c>
      <c r="K189" s="296">
        <v>1300</v>
      </c>
      <c r="L189" s="296">
        <v>1152</v>
      </c>
      <c r="M189" s="296">
        <v>1250</v>
      </c>
      <c r="N189" s="296">
        <v>1250</v>
      </c>
      <c r="O189" s="296">
        <v>1300</v>
      </c>
      <c r="P189" s="296">
        <v>1476</v>
      </c>
      <c r="Q189" s="296">
        <v>1700</v>
      </c>
      <c r="R189" s="296">
        <v>1725</v>
      </c>
      <c r="S189" s="296">
        <v>1755</v>
      </c>
      <c r="T189" s="296">
        <v>1715</v>
      </c>
      <c r="U189" s="296">
        <v>1545</v>
      </c>
      <c r="V189" s="296">
        <v>1091</v>
      </c>
      <c r="W189" s="296">
        <v>1211</v>
      </c>
      <c r="X189" s="296">
        <v>1113</v>
      </c>
      <c r="Y189" s="296">
        <v>1093</v>
      </c>
      <c r="Z189" s="296">
        <v>1074</v>
      </c>
      <c r="AA189" s="296">
        <v>1070</v>
      </c>
      <c r="AB189" s="296">
        <v>1032</v>
      </c>
      <c r="AC189" s="296">
        <v>1040</v>
      </c>
      <c r="AD189" s="296">
        <v>1015</v>
      </c>
      <c r="AE189" s="296">
        <v>743</v>
      </c>
      <c r="AF189" s="296">
        <v>758</v>
      </c>
      <c r="AG189" s="296">
        <v>710</v>
      </c>
      <c r="AH189" s="296">
        <v>729</v>
      </c>
      <c r="AI189" s="296">
        <v>724</v>
      </c>
      <c r="AJ189" s="341">
        <f t="shared" si="25"/>
        <v>-0.68587105624142719</v>
      </c>
      <c r="AK189" s="342">
        <f t="shared" si="26"/>
        <v>-4.0352269808357599</v>
      </c>
      <c r="AR189" s="177" t="s">
        <v>832</v>
      </c>
      <c r="AS189" s="181">
        <v>204</v>
      </c>
    </row>
    <row r="190" spans="1:45" ht="18" customHeight="1" thickBot="1">
      <c r="A190" s="340" t="s">
        <v>20</v>
      </c>
      <c r="B190" s="343" t="s">
        <v>49</v>
      </c>
      <c r="C190" s="296">
        <v>302.34720929029589</v>
      </c>
      <c r="D190" s="296">
        <v>326</v>
      </c>
      <c r="E190" s="296">
        <v>312</v>
      </c>
      <c r="F190" s="296">
        <v>334</v>
      </c>
      <c r="G190" s="296">
        <v>342.14</v>
      </c>
      <c r="H190" s="296">
        <v>365.25</v>
      </c>
      <c r="I190" s="296">
        <v>380.86</v>
      </c>
      <c r="J190" s="296">
        <v>383.66</v>
      </c>
      <c r="K190" s="296">
        <v>360.81</v>
      </c>
      <c r="L190" s="296">
        <v>352.28</v>
      </c>
      <c r="M190" s="296">
        <v>339.24</v>
      </c>
      <c r="N190" s="296">
        <v>320.47000000000003</v>
      </c>
      <c r="O190" s="296">
        <v>304.36</v>
      </c>
      <c r="P190" s="296">
        <v>325.5</v>
      </c>
      <c r="Q190" s="296">
        <v>327.16000000000003</v>
      </c>
      <c r="R190" s="296">
        <v>325.73</v>
      </c>
      <c r="S190" s="296">
        <v>312.38</v>
      </c>
      <c r="T190" s="296">
        <v>351.33</v>
      </c>
      <c r="U190" s="296">
        <v>333.18</v>
      </c>
      <c r="V190" s="296">
        <v>344.71</v>
      </c>
      <c r="W190" s="296">
        <v>358.42</v>
      </c>
      <c r="X190" s="296">
        <v>361.18</v>
      </c>
      <c r="Y190" s="296">
        <v>364.65</v>
      </c>
      <c r="Z190" s="296">
        <v>357.44</v>
      </c>
      <c r="AA190" s="296">
        <v>349.09</v>
      </c>
      <c r="AB190" s="296">
        <v>353.71</v>
      </c>
      <c r="AC190" s="296">
        <v>378.38</v>
      </c>
      <c r="AD190" s="296">
        <v>401.48</v>
      </c>
      <c r="AE190" s="296">
        <v>406.34</v>
      </c>
      <c r="AF190" s="296">
        <v>402.66</v>
      </c>
      <c r="AG190" s="296">
        <v>393.76</v>
      </c>
      <c r="AH190" s="296">
        <v>402.35</v>
      </c>
      <c r="AI190" s="296">
        <v>400.66</v>
      </c>
      <c r="AJ190" s="341">
        <f t="shared" si="25"/>
        <v>-0.42003231017770926</v>
      </c>
      <c r="AK190" s="342">
        <f t="shared" si="26"/>
        <v>0.94620041663429078</v>
      </c>
      <c r="AR190" s="177" t="s">
        <v>833</v>
      </c>
      <c r="AS190" s="181">
        <v>205</v>
      </c>
    </row>
    <row r="191" spans="1:45" ht="18" customHeight="1" thickBot="1">
      <c r="A191" s="340" t="s">
        <v>21</v>
      </c>
      <c r="B191" s="343" t="s">
        <v>50</v>
      </c>
      <c r="C191" s="296">
        <v>3798</v>
      </c>
      <c r="D191" s="296">
        <v>2377</v>
      </c>
      <c r="E191" s="296">
        <v>1494</v>
      </c>
      <c r="F191" s="296">
        <v>972</v>
      </c>
      <c r="G191" s="296">
        <v>766</v>
      </c>
      <c r="H191" s="296">
        <v>608</v>
      </c>
      <c r="I191" s="296">
        <v>506</v>
      </c>
      <c r="J191" s="296">
        <v>468</v>
      </c>
      <c r="K191" s="296">
        <v>422</v>
      </c>
      <c r="L191" s="296">
        <v>372</v>
      </c>
      <c r="M191" s="296">
        <v>337</v>
      </c>
      <c r="N191" s="296">
        <v>331.07</v>
      </c>
      <c r="O191" s="296">
        <v>332.19</v>
      </c>
      <c r="P191" s="296">
        <v>331.28</v>
      </c>
      <c r="Q191" s="296">
        <v>310.76</v>
      </c>
      <c r="R191" s="296">
        <v>317.67</v>
      </c>
      <c r="S191" s="296">
        <v>301.39999999999998</v>
      </c>
      <c r="T191" s="296">
        <v>315.56</v>
      </c>
      <c r="U191" s="296">
        <v>269.63</v>
      </c>
      <c r="V191" s="296">
        <v>224.03</v>
      </c>
      <c r="W191" s="296">
        <v>213.65</v>
      </c>
      <c r="X191" s="296">
        <v>212.74</v>
      </c>
      <c r="Y191" s="296">
        <v>218.51</v>
      </c>
      <c r="Z191" s="296">
        <v>200</v>
      </c>
      <c r="AA191" s="296">
        <v>191.64630082203956</v>
      </c>
      <c r="AB191" s="296">
        <v>221.19</v>
      </c>
      <c r="AC191" s="296">
        <v>188.69638433768398</v>
      </c>
      <c r="AD191" s="296">
        <v>264.17493807275758</v>
      </c>
      <c r="AE191" s="296">
        <v>250</v>
      </c>
      <c r="AF191" s="296">
        <v>441.94703461021498</v>
      </c>
      <c r="AG191" s="296">
        <v>433.94027217741927</v>
      </c>
      <c r="AH191" s="296">
        <v>454.21969506048373</v>
      </c>
      <c r="AI191" s="296">
        <v>458.35433467741927</v>
      </c>
      <c r="AJ191" s="341">
        <f t="shared" si="25"/>
        <v>0.91027308192459522</v>
      </c>
      <c r="AK191" s="342">
        <f t="shared" si="26"/>
        <v>7.689411237672128</v>
      </c>
      <c r="AR191" s="177" t="s">
        <v>834</v>
      </c>
      <c r="AS191" s="181">
        <v>206</v>
      </c>
    </row>
    <row r="192" spans="1:45" ht="18" customHeight="1" thickBot="1">
      <c r="A192" s="340" t="s">
        <v>22</v>
      </c>
      <c r="B192" s="343" t="s">
        <v>51</v>
      </c>
      <c r="C192" s="296">
        <v>3359</v>
      </c>
      <c r="D192" s="296">
        <v>3381</v>
      </c>
      <c r="E192" s="296">
        <v>3359</v>
      </c>
      <c r="F192" s="296">
        <v>3345</v>
      </c>
      <c r="G192" s="296">
        <v>3475</v>
      </c>
      <c r="H192" s="296">
        <v>3482</v>
      </c>
      <c r="I192" s="296">
        <v>3486</v>
      </c>
      <c r="J192" s="296">
        <v>3432</v>
      </c>
      <c r="K192" s="296">
        <v>3590</v>
      </c>
      <c r="L192" s="296">
        <v>3583.67</v>
      </c>
      <c r="M192" s="296">
        <v>3215.26</v>
      </c>
      <c r="N192" s="296">
        <v>2841.77</v>
      </c>
      <c r="O192" s="296">
        <v>2812.28</v>
      </c>
      <c r="P192" s="296">
        <v>2774.76</v>
      </c>
      <c r="Q192" s="296">
        <v>2868.45</v>
      </c>
      <c r="R192" s="296">
        <v>2903</v>
      </c>
      <c r="S192" s="296">
        <v>2839.3</v>
      </c>
      <c r="T192" s="296">
        <v>2703.13</v>
      </c>
      <c r="U192" s="296">
        <v>2558.25</v>
      </c>
      <c r="V192" s="296">
        <v>2367.88</v>
      </c>
      <c r="W192" s="296">
        <v>2226.2600000000002</v>
      </c>
      <c r="X192" s="296">
        <v>2169.9</v>
      </c>
      <c r="Y192" s="296">
        <v>2091.6999999999998</v>
      </c>
      <c r="Z192" s="296">
        <v>2073.65</v>
      </c>
      <c r="AA192" s="296">
        <v>2032.62</v>
      </c>
      <c r="AB192" s="296">
        <v>2042.61</v>
      </c>
      <c r="AC192" s="296">
        <v>2248.52</v>
      </c>
      <c r="AD192" s="296">
        <v>2224.69</v>
      </c>
      <c r="AE192" s="296">
        <v>2207.79</v>
      </c>
      <c r="AF192" s="296">
        <v>2219.7800000000002</v>
      </c>
      <c r="AG192" s="296">
        <v>2303.7199999999998</v>
      </c>
      <c r="AH192" s="296">
        <v>2237.9699999999998</v>
      </c>
      <c r="AI192" s="296">
        <v>2214.6799999999998</v>
      </c>
      <c r="AJ192" s="341">
        <f t="shared" si="25"/>
        <v>-1.040675254806811</v>
      </c>
      <c r="AK192" s="342">
        <f t="shared" si="26"/>
        <v>0.57294298649985809</v>
      </c>
      <c r="AR192" s="177" t="s">
        <v>835</v>
      </c>
      <c r="AS192" s="181">
        <v>207</v>
      </c>
    </row>
    <row r="193" spans="1:45" ht="18" customHeight="1" thickBot="1">
      <c r="A193" s="340" t="s">
        <v>23</v>
      </c>
      <c r="B193" s="343" t="s">
        <v>52</v>
      </c>
      <c r="C193" s="296">
        <v>14062</v>
      </c>
      <c r="D193" s="296">
        <v>13879</v>
      </c>
      <c r="E193" s="296">
        <v>12079</v>
      </c>
      <c r="F193" s="296">
        <v>11499</v>
      </c>
      <c r="G193" s="296">
        <v>10897</v>
      </c>
      <c r="H193" s="296">
        <v>10381</v>
      </c>
      <c r="I193" s="296">
        <v>9663</v>
      </c>
      <c r="J193" s="296">
        <v>8938</v>
      </c>
      <c r="K193" s="296">
        <v>8409</v>
      </c>
      <c r="L193" s="296">
        <v>8121</v>
      </c>
      <c r="M193" s="296">
        <v>7657</v>
      </c>
      <c r="N193" s="296">
        <v>7251</v>
      </c>
      <c r="O193" s="296">
        <v>7312</v>
      </c>
      <c r="P193" s="296">
        <v>7447</v>
      </c>
      <c r="Q193" s="296">
        <v>7425.3</v>
      </c>
      <c r="R193" s="296">
        <v>7608.4</v>
      </c>
      <c r="S193" s="296">
        <v>7678.21</v>
      </c>
      <c r="T193" s="296">
        <v>8469.2000000000007</v>
      </c>
      <c r="U193" s="296">
        <v>8881.6</v>
      </c>
      <c r="V193" s="296">
        <v>9141.5</v>
      </c>
      <c r="W193" s="296">
        <v>8417.4</v>
      </c>
      <c r="X193" s="296">
        <v>8533.4</v>
      </c>
      <c r="Y193" s="296">
        <v>8833.7999999999993</v>
      </c>
      <c r="Z193" s="296">
        <v>9135.6</v>
      </c>
      <c r="AA193" s="296">
        <v>9518.2000000000007</v>
      </c>
      <c r="AB193" s="296">
        <v>9809.5</v>
      </c>
      <c r="AC193" s="296">
        <v>9875.5</v>
      </c>
      <c r="AD193" s="296">
        <v>9981.7999999999993</v>
      </c>
      <c r="AE193" s="296">
        <v>10176.4</v>
      </c>
      <c r="AF193" s="296">
        <v>10358.700000000001</v>
      </c>
      <c r="AG193" s="296">
        <v>10281.5</v>
      </c>
      <c r="AH193" s="296">
        <v>10087.4</v>
      </c>
      <c r="AI193" s="296">
        <v>10442.9</v>
      </c>
      <c r="AJ193" s="341">
        <f t="shared" si="25"/>
        <v>3.5241985050657343</v>
      </c>
      <c r="AK193" s="342">
        <f t="shared" si="26"/>
        <v>1.687449752458603</v>
      </c>
      <c r="AR193" s="177" t="s">
        <v>836</v>
      </c>
      <c r="AS193" s="181">
        <v>208</v>
      </c>
    </row>
    <row r="194" spans="1:45" ht="18" customHeight="1" thickBot="1">
      <c r="A194" s="340" t="s">
        <v>24</v>
      </c>
      <c r="B194" s="343" t="s">
        <v>53</v>
      </c>
      <c r="C194" s="296">
        <v>20</v>
      </c>
      <c r="D194" s="296">
        <v>28</v>
      </c>
      <c r="E194" s="296">
        <v>21</v>
      </c>
      <c r="F194" s="296">
        <v>20</v>
      </c>
      <c r="G194" s="296">
        <v>18</v>
      </c>
      <c r="H194" s="296">
        <v>28</v>
      </c>
      <c r="I194" s="296">
        <v>28</v>
      </c>
      <c r="J194" s="296">
        <v>41.481481481481488</v>
      </c>
      <c r="K194" s="296">
        <v>72</v>
      </c>
      <c r="L194" s="296">
        <v>72.53</v>
      </c>
      <c r="M194" s="296">
        <v>96.23</v>
      </c>
      <c r="N194" s="296">
        <v>94.07</v>
      </c>
      <c r="O194" s="296">
        <v>107.4</v>
      </c>
      <c r="P194" s="296">
        <v>105.66</v>
      </c>
      <c r="Q194" s="296">
        <v>119.26</v>
      </c>
      <c r="R194" s="296">
        <v>129.35</v>
      </c>
      <c r="S194" s="296">
        <v>131.53</v>
      </c>
      <c r="T194" s="296">
        <v>131.18</v>
      </c>
      <c r="U194" s="296">
        <v>138.96</v>
      </c>
      <c r="V194" s="296">
        <v>137.62</v>
      </c>
      <c r="W194" s="296">
        <v>140.23688285229201</v>
      </c>
      <c r="X194" s="296">
        <v>132.74839219015277</v>
      </c>
      <c r="Y194" s="296">
        <v>122.24581324278437</v>
      </c>
      <c r="Z194" s="296">
        <v>113.82272156196944</v>
      </c>
      <c r="AA194" s="296">
        <v>112.52596264855687</v>
      </c>
      <c r="AB194" s="296">
        <v>109.41</v>
      </c>
      <c r="AC194" s="296">
        <v>104.22217021276595</v>
      </c>
      <c r="AD194" s="296">
        <v>113.05699999999999</v>
      </c>
      <c r="AE194" s="296">
        <v>111.62702127659574</v>
      </c>
      <c r="AF194" s="296">
        <v>108.45668085106382</v>
      </c>
      <c r="AG194" s="296">
        <v>106.4391914893617</v>
      </c>
      <c r="AH194" s="296">
        <v>107.7804893617021</v>
      </c>
      <c r="AI194" s="296">
        <v>108.66729787234041</v>
      </c>
      <c r="AJ194" s="341">
        <f t="shared" si="25"/>
        <v>0.82279131955160789</v>
      </c>
      <c r="AK194" s="342">
        <f t="shared" si="26"/>
        <v>-1.1705252103086261</v>
      </c>
      <c r="AR194" s="177" t="s">
        <v>837</v>
      </c>
      <c r="AS194" s="181">
        <v>209</v>
      </c>
    </row>
    <row r="195" spans="1:45" ht="18" customHeight="1" thickBot="1">
      <c r="A195" s="340" t="s">
        <v>25</v>
      </c>
      <c r="B195" s="343" t="s">
        <v>54</v>
      </c>
      <c r="C195" s="296">
        <v>600</v>
      </c>
      <c r="D195" s="296">
        <v>531</v>
      </c>
      <c r="E195" s="296">
        <v>467</v>
      </c>
      <c r="F195" s="296">
        <v>411</v>
      </c>
      <c r="G195" s="296">
        <v>397</v>
      </c>
      <c r="H195" s="296">
        <v>428</v>
      </c>
      <c r="I195" s="296">
        <v>419</v>
      </c>
      <c r="J195" s="296">
        <v>417</v>
      </c>
      <c r="K195" s="296">
        <v>326</v>
      </c>
      <c r="L195" s="296">
        <v>340.35</v>
      </c>
      <c r="M195" s="296">
        <v>347.98</v>
      </c>
      <c r="N195" s="296">
        <v>316.3</v>
      </c>
      <c r="O195" s="296">
        <v>316.02999999999997</v>
      </c>
      <c r="P195" s="296">
        <v>325.52</v>
      </c>
      <c r="Q195" s="296">
        <v>321.23</v>
      </c>
      <c r="R195" s="296">
        <v>320.49</v>
      </c>
      <c r="S195" s="296">
        <v>332.57</v>
      </c>
      <c r="T195" s="296">
        <v>347.18</v>
      </c>
      <c r="U195" s="296">
        <v>361.63</v>
      </c>
      <c r="V195" s="296">
        <v>376.98</v>
      </c>
      <c r="W195" s="296">
        <v>394.18</v>
      </c>
      <c r="X195" s="296">
        <v>393.93</v>
      </c>
      <c r="Y195" s="296">
        <v>409.57</v>
      </c>
      <c r="Z195" s="296">
        <v>399.91</v>
      </c>
      <c r="AA195" s="296">
        <v>391.15</v>
      </c>
      <c r="AB195" s="296">
        <v>381.39</v>
      </c>
      <c r="AC195" s="296">
        <v>368.9</v>
      </c>
      <c r="AD195" s="296">
        <v>365.34</v>
      </c>
      <c r="AE195" s="296">
        <v>351.12</v>
      </c>
      <c r="AF195" s="296">
        <v>320.56</v>
      </c>
      <c r="AG195" s="296">
        <v>331.24433010984893</v>
      </c>
      <c r="AH195" s="296">
        <v>312.43689944606143</v>
      </c>
      <c r="AI195" s="296">
        <v>270.84614915815837</v>
      </c>
      <c r="AJ195" s="341">
        <f t="shared" si="25"/>
        <v>-13.311728019847157</v>
      </c>
      <c r="AK195" s="342">
        <f t="shared" si="26"/>
        <v>-4.0512209476035954</v>
      </c>
      <c r="AR195" s="177" t="s">
        <v>838</v>
      </c>
      <c r="AS195" s="181">
        <v>210</v>
      </c>
    </row>
    <row r="196" spans="1:45" ht="18" customHeight="1" thickBot="1">
      <c r="A196" s="340" t="s">
        <v>26</v>
      </c>
      <c r="B196" s="343" t="s">
        <v>55</v>
      </c>
      <c r="C196" s="296">
        <v>56.8</v>
      </c>
      <c r="D196" s="296">
        <v>61</v>
      </c>
      <c r="E196" s="296">
        <v>61.7</v>
      </c>
      <c r="F196" s="296">
        <v>79</v>
      </c>
      <c r="G196" s="296">
        <v>80</v>
      </c>
      <c r="H196" s="296">
        <v>114.5</v>
      </c>
      <c r="I196" s="296">
        <v>110.8</v>
      </c>
      <c r="J196" s="296">
        <v>102.9</v>
      </c>
      <c r="K196" s="296">
        <v>96</v>
      </c>
      <c r="L196" s="296">
        <v>77</v>
      </c>
      <c r="M196" s="296">
        <v>73.900000000000006</v>
      </c>
      <c r="N196" s="296">
        <v>66.5</v>
      </c>
      <c r="O196" s="296">
        <v>67.400000000000006</v>
      </c>
      <c r="P196" s="296">
        <v>67.400000000000006</v>
      </c>
      <c r="Q196" s="296">
        <v>72</v>
      </c>
      <c r="R196" s="296">
        <v>84.05</v>
      </c>
      <c r="S196" s="296">
        <v>88.2</v>
      </c>
      <c r="T196" s="296">
        <v>90.3</v>
      </c>
      <c r="U196" s="296">
        <v>94.15</v>
      </c>
      <c r="V196" s="296">
        <v>93.360151006711405</v>
      </c>
      <c r="W196" s="296">
        <v>93.450419463087243</v>
      </c>
      <c r="X196" s="296">
        <v>110.05981543624164</v>
      </c>
      <c r="Y196" s="296">
        <v>109.47307046979866</v>
      </c>
      <c r="Z196" s="296">
        <v>113.6479865771812</v>
      </c>
      <c r="AA196" s="296">
        <v>124.16426174496645</v>
      </c>
      <c r="AB196" s="296">
        <v>155.19999999999999</v>
      </c>
      <c r="AC196" s="296">
        <v>165.5101412066752</v>
      </c>
      <c r="AD196" s="296">
        <v>165.31091142490371</v>
      </c>
      <c r="AE196" s="296">
        <v>183.91399229781771</v>
      </c>
      <c r="AF196" s="296">
        <v>144.88</v>
      </c>
      <c r="AG196" s="296">
        <v>140.9828794425087</v>
      </c>
      <c r="AH196" s="296">
        <v>129.35209477351916</v>
      </c>
      <c r="AI196" s="296">
        <v>128.84728641114984</v>
      </c>
      <c r="AJ196" s="341">
        <f t="shared" si="25"/>
        <v>-0.39025913206367502</v>
      </c>
      <c r="AK196" s="342">
        <f t="shared" si="26"/>
        <v>1.6428415378636929</v>
      </c>
      <c r="AR196" s="177" t="s">
        <v>839</v>
      </c>
      <c r="AS196" s="181">
        <v>211</v>
      </c>
    </row>
    <row r="197" spans="1:45" ht="18" customHeight="1" thickBot="1">
      <c r="A197" s="340" t="s">
        <v>27</v>
      </c>
      <c r="B197" s="343" t="s">
        <v>56</v>
      </c>
      <c r="C197" s="296">
        <v>405.59500000000003</v>
      </c>
      <c r="D197" s="296">
        <v>419</v>
      </c>
      <c r="E197" s="296">
        <v>447</v>
      </c>
      <c r="F197" s="296">
        <v>471</v>
      </c>
      <c r="G197" s="296">
        <v>483</v>
      </c>
      <c r="H197" s="296">
        <v>461</v>
      </c>
      <c r="I197" s="296">
        <v>469</v>
      </c>
      <c r="J197" s="296">
        <v>442</v>
      </c>
      <c r="K197" s="296">
        <v>421</v>
      </c>
      <c r="L197" s="296">
        <v>437</v>
      </c>
      <c r="M197" s="296">
        <v>432</v>
      </c>
      <c r="N197" s="296">
        <v>452</v>
      </c>
      <c r="O197" s="296">
        <v>427</v>
      </c>
      <c r="P197" s="296">
        <v>451</v>
      </c>
      <c r="Q197" s="296">
        <v>456</v>
      </c>
      <c r="R197" s="296">
        <v>479.7</v>
      </c>
      <c r="S197" s="296">
        <v>505.47</v>
      </c>
      <c r="T197" s="296">
        <v>520.88</v>
      </c>
      <c r="U197" s="296">
        <v>520.88</v>
      </c>
      <c r="V197" s="296">
        <v>540.49</v>
      </c>
      <c r="W197" s="296">
        <v>564.91999999999996</v>
      </c>
      <c r="X197" s="296">
        <v>622.71</v>
      </c>
      <c r="Y197" s="296">
        <v>610.53</v>
      </c>
      <c r="Z197" s="296">
        <v>576.77</v>
      </c>
      <c r="AA197" s="296">
        <v>588.76</v>
      </c>
      <c r="AB197" s="296">
        <v>594.73</v>
      </c>
      <c r="AC197" s="296">
        <v>578.16999999999996</v>
      </c>
      <c r="AD197" s="296">
        <v>606.08000000000004</v>
      </c>
      <c r="AE197" s="296">
        <v>366.52</v>
      </c>
      <c r="AF197" s="296">
        <v>371.23</v>
      </c>
      <c r="AG197" s="296">
        <v>367.74</v>
      </c>
      <c r="AH197" s="296">
        <v>348.77</v>
      </c>
      <c r="AI197" s="296">
        <v>340.84</v>
      </c>
      <c r="AJ197" s="341">
        <f t="shared" si="25"/>
        <v>-2.2737047337787142</v>
      </c>
      <c r="AK197" s="342">
        <f t="shared" si="26"/>
        <v>-5.6625017892216629</v>
      </c>
      <c r="AR197" s="177" t="s">
        <v>840</v>
      </c>
      <c r="AS197" s="181">
        <v>212</v>
      </c>
    </row>
    <row r="198" spans="1:45" s="444" customFormat="1" ht="18" customHeight="1">
      <c r="A198" s="469" t="s">
        <v>994</v>
      </c>
      <c r="AJ198" s="436"/>
      <c r="AK198" s="436"/>
      <c r="AR198" s="486"/>
      <c r="AS198" s="487"/>
    </row>
    <row r="199" spans="1:45" s="444" customFormat="1" ht="18" customHeight="1">
      <c r="A199" s="492"/>
      <c r="B199" s="492"/>
      <c r="C199" s="492"/>
      <c r="D199" s="492"/>
      <c r="E199" s="492"/>
      <c r="F199" s="492"/>
      <c r="G199" s="492"/>
      <c r="H199" s="492"/>
      <c r="I199" s="492"/>
      <c r="J199" s="492"/>
      <c r="K199" s="492"/>
      <c r="L199" s="492"/>
      <c r="M199" s="492"/>
      <c r="N199" s="492"/>
      <c r="O199" s="492"/>
      <c r="P199" s="492"/>
      <c r="Q199" s="492"/>
      <c r="R199" s="492"/>
      <c r="S199" s="492"/>
      <c r="T199" s="492"/>
      <c r="U199" s="492"/>
      <c r="V199" s="492"/>
      <c r="W199" s="492"/>
      <c r="X199" s="492"/>
      <c r="Y199" s="492"/>
      <c r="Z199" s="492"/>
      <c r="AA199" s="492"/>
      <c r="AB199" s="492"/>
      <c r="AC199" s="492"/>
      <c r="AD199" s="492"/>
      <c r="AE199" s="492"/>
      <c r="AF199" s="492"/>
      <c r="AG199" s="492"/>
      <c r="AH199" s="492"/>
      <c r="AI199" s="492"/>
      <c r="AJ199" s="436"/>
      <c r="AK199" s="436"/>
      <c r="AR199" s="486"/>
      <c r="AS199" s="487"/>
    </row>
    <row r="200" spans="1:45" s="444" customFormat="1" ht="18" customHeight="1">
      <c r="A200" s="493" t="s">
        <v>344</v>
      </c>
      <c r="AC200" s="494"/>
      <c r="AD200" s="494"/>
      <c r="AE200" s="494"/>
      <c r="AF200" s="494"/>
      <c r="AG200" s="494"/>
      <c r="AH200" s="494"/>
      <c r="AI200" s="494"/>
      <c r="AJ200" s="436"/>
      <c r="AK200" s="436"/>
      <c r="AR200" s="486"/>
      <c r="AS200" s="476"/>
    </row>
    <row r="201" spans="1:45" ht="18" customHeight="1">
      <c r="A201" s="215"/>
      <c r="B201" s="211"/>
      <c r="C201" s="771" t="s">
        <v>344</v>
      </c>
      <c r="D201" s="772"/>
      <c r="E201" s="772"/>
      <c r="F201" s="772"/>
      <c r="G201" s="772"/>
      <c r="H201" s="772"/>
      <c r="I201" s="772"/>
      <c r="J201" s="772"/>
      <c r="K201" s="772"/>
      <c r="L201" s="772"/>
      <c r="M201" s="772"/>
      <c r="N201" s="772"/>
      <c r="O201" s="772"/>
      <c r="P201" s="772"/>
      <c r="Q201" s="772"/>
      <c r="R201" s="772"/>
      <c r="S201" s="772"/>
      <c r="T201" s="772"/>
      <c r="U201" s="772"/>
      <c r="V201" s="772"/>
      <c r="W201" s="772"/>
      <c r="X201" s="772"/>
      <c r="Y201" s="772"/>
      <c r="Z201" s="772"/>
      <c r="AA201" s="772"/>
      <c r="AB201" s="772"/>
      <c r="AC201" s="772"/>
      <c r="AD201" s="772"/>
      <c r="AE201" s="772"/>
      <c r="AF201" s="772"/>
      <c r="AG201" s="772"/>
      <c r="AH201" s="772"/>
      <c r="AI201" s="774"/>
      <c r="AJ201" s="529" t="s">
        <v>58</v>
      </c>
      <c r="AK201" s="245" t="s">
        <v>57</v>
      </c>
      <c r="AS201" s="181"/>
    </row>
    <row r="202" spans="1:45" ht="18" customHeight="1" thickBot="1">
      <c r="A202" s="215"/>
      <c r="B202" s="216"/>
      <c r="C202" s="203">
        <v>1990</v>
      </c>
      <c r="D202" s="212">
        <v>1991</v>
      </c>
      <c r="E202" s="229">
        <v>1992</v>
      </c>
      <c r="F202" s="212">
        <v>1993</v>
      </c>
      <c r="G202" s="203">
        <v>1994</v>
      </c>
      <c r="H202" s="212">
        <v>1995</v>
      </c>
      <c r="I202" s="229">
        <v>1996</v>
      </c>
      <c r="J202" s="212">
        <v>1997</v>
      </c>
      <c r="K202" s="203">
        <v>1998</v>
      </c>
      <c r="L202" s="212">
        <v>1999</v>
      </c>
      <c r="M202" s="229">
        <v>2000</v>
      </c>
      <c r="N202" s="212">
        <v>2001</v>
      </c>
      <c r="O202" s="203">
        <v>2002</v>
      </c>
      <c r="P202" s="212">
        <v>2003</v>
      </c>
      <c r="Q202" s="203">
        <v>2004</v>
      </c>
      <c r="R202" s="212">
        <v>2005</v>
      </c>
      <c r="S202" s="203">
        <v>2006</v>
      </c>
      <c r="T202" s="212">
        <v>2007</v>
      </c>
      <c r="U202" s="203">
        <v>2008</v>
      </c>
      <c r="V202" s="212">
        <v>2009</v>
      </c>
      <c r="W202" s="203">
        <v>2010</v>
      </c>
      <c r="X202" s="212">
        <v>2011</v>
      </c>
      <c r="Y202" s="203">
        <v>2012</v>
      </c>
      <c r="Z202" s="229">
        <v>2013</v>
      </c>
      <c r="AA202" s="203">
        <v>2014</v>
      </c>
      <c r="AB202" s="203">
        <v>2015</v>
      </c>
      <c r="AC202" s="203">
        <v>2016</v>
      </c>
      <c r="AD202" s="203">
        <v>2017</v>
      </c>
      <c r="AE202" s="203">
        <v>2018</v>
      </c>
      <c r="AF202" s="203">
        <v>2019</v>
      </c>
      <c r="AG202" s="203">
        <v>2020</v>
      </c>
      <c r="AH202" s="203">
        <v>2021</v>
      </c>
      <c r="AI202" s="203">
        <v>2022</v>
      </c>
      <c r="AJ202" s="266" t="str">
        <f>AJ169</f>
        <v>2022/2021</v>
      </c>
      <c r="AK202" s="246" t="str">
        <f>AK169</f>
        <v>2012-2022</v>
      </c>
      <c r="AL202" s="520"/>
      <c r="AS202" s="181"/>
    </row>
    <row r="203" spans="1:45" ht="18" customHeight="1" thickBot="1">
      <c r="A203" s="530" t="s">
        <v>373</v>
      </c>
      <c r="B203" s="531"/>
      <c r="C203" s="528">
        <f>IF(COUNT(C204:C230)=27,SUM(C204:C230),"N.A.")</f>
        <v>14998.739386975325</v>
      </c>
      <c r="D203" s="528">
        <f t="shared" ref="D203:AG203" si="27">IF(COUNT(D204:D230)=27,SUM(D204:D230),"N.A.")</f>
        <v>14171.931652625151</v>
      </c>
      <c r="E203" s="528">
        <f t="shared" si="27"/>
        <v>13938.391587301587</v>
      </c>
      <c r="F203" s="528">
        <f t="shared" si="27"/>
        <v>14002.494922619046</v>
      </c>
      <c r="G203" s="528">
        <f t="shared" si="27"/>
        <v>14163.554323412696</v>
      </c>
      <c r="H203" s="528">
        <f t="shared" si="27"/>
        <v>14481.141113392858</v>
      </c>
      <c r="I203" s="528">
        <f t="shared" si="27"/>
        <v>14061.969905753966</v>
      </c>
      <c r="J203" s="528">
        <f t="shared" si="27"/>
        <v>14429.025652777778</v>
      </c>
      <c r="K203" s="528">
        <f t="shared" si="27"/>
        <v>14040.23001388889</v>
      </c>
      <c r="L203" s="528">
        <f t="shared" si="27"/>
        <v>13858.140613095236</v>
      </c>
      <c r="M203" s="528">
        <f t="shared" si="27"/>
        <v>13180.468750000002</v>
      </c>
      <c r="N203" s="528">
        <f t="shared" si="27"/>
        <v>13929.440000000002</v>
      </c>
      <c r="O203" s="528">
        <f t="shared" si="27"/>
        <v>14041.960000000001</v>
      </c>
      <c r="P203" s="528">
        <f t="shared" si="27"/>
        <v>13712.189166666669</v>
      </c>
      <c r="Q203" s="528">
        <f t="shared" si="27"/>
        <v>13555.325666666669</v>
      </c>
      <c r="R203" s="528">
        <f t="shared" si="27"/>
        <v>13196.16333333333</v>
      </c>
      <c r="S203" s="528">
        <f t="shared" si="27"/>
        <v>13236.224999999999</v>
      </c>
      <c r="T203" s="528">
        <f t="shared" si="27"/>
        <v>13238.128779661018</v>
      </c>
      <c r="U203" s="528">
        <f t="shared" si="27"/>
        <v>13332.407694915253</v>
      </c>
      <c r="V203" s="528">
        <f t="shared" si="27"/>
        <v>12792.198169491525</v>
      </c>
      <c r="W203" s="528">
        <f t="shared" si="27"/>
        <v>13157.298379044689</v>
      </c>
      <c r="X203" s="528">
        <f t="shared" si="27"/>
        <v>12671.625731895225</v>
      </c>
      <c r="Y203" s="528">
        <f t="shared" si="27"/>
        <v>12430.594070515726</v>
      </c>
      <c r="Z203" s="528">
        <f t="shared" si="27"/>
        <v>12508.345296388488</v>
      </c>
      <c r="AA203" s="528">
        <f t="shared" si="27"/>
        <v>12487.382918470274</v>
      </c>
      <c r="AB203" s="528">
        <f t="shared" si="27"/>
        <v>12395.149999999998</v>
      </c>
      <c r="AC203" s="528">
        <f t="shared" si="27"/>
        <v>12680.768528362894</v>
      </c>
      <c r="AD203" s="528">
        <f t="shared" si="27"/>
        <v>12610.300265447933</v>
      </c>
      <c r="AE203" s="528">
        <f t="shared" si="27"/>
        <v>12220.159909972721</v>
      </c>
      <c r="AF203" s="528">
        <f t="shared" si="27"/>
        <v>12131.84622920324</v>
      </c>
      <c r="AG203" s="528">
        <f t="shared" si="27"/>
        <v>11979.229518871341</v>
      </c>
      <c r="AH203" s="532">
        <f t="shared" ref="AH203:AI203" si="28">IF(COUNT(AH204:AH230)=27,SUM(AH204:AH230),"N.A.")</f>
        <v>11788.655722687861</v>
      </c>
      <c r="AI203" s="532">
        <f t="shared" si="28"/>
        <v>11413.531309471966</v>
      </c>
      <c r="AJ203" s="328">
        <f>IFERROR((AI203/AH203-1)*100,":")</f>
        <v>-3.1820796368999815</v>
      </c>
      <c r="AK203" s="542">
        <f>IFERROR(100*((POWER(AI203/Y203,1/(2020-2010)))-1),":")</f>
        <v>-0.84997797824878374</v>
      </c>
      <c r="AL203" s="520"/>
      <c r="AR203" s="177" t="s">
        <v>898</v>
      </c>
      <c r="AS203" s="181" t="e">
        <v>#N/A</v>
      </c>
    </row>
    <row r="204" spans="1:45" ht="18" customHeight="1" thickBot="1">
      <c r="A204" s="340" t="s">
        <v>3</v>
      </c>
      <c r="B204" s="343" t="s">
        <v>30</v>
      </c>
      <c r="C204" s="296">
        <v>8.4</v>
      </c>
      <c r="D204" s="296">
        <v>9</v>
      </c>
      <c r="E204" s="296">
        <v>8.98</v>
      </c>
      <c r="F204" s="296">
        <v>7.55</v>
      </c>
      <c r="G204" s="296">
        <v>8.27</v>
      </c>
      <c r="H204" s="296">
        <v>8.27</v>
      </c>
      <c r="I204" s="296">
        <v>10.67</v>
      </c>
      <c r="J204" s="296">
        <v>10.4</v>
      </c>
      <c r="K204" s="296">
        <v>12.02</v>
      </c>
      <c r="L204" s="296">
        <v>12.89</v>
      </c>
      <c r="M204" s="296">
        <v>16.25</v>
      </c>
      <c r="N204" s="296">
        <v>22.3</v>
      </c>
      <c r="O204" s="296">
        <v>25.02</v>
      </c>
      <c r="P204" s="296">
        <v>26.236999999999998</v>
      </c>
      <c r="Q204" s="296">
        <v>25.478000000000002</v>
      </c>
      <c r="R204" s="296">
        <v>26.209</v>
      </c>
      <c r="S204" s="296">
        <v>27.984999999999999</v>
      </c>
      <c r="T204" s="296">
        <v>28.87</v>
      </c>
      <c r="U204" s="296">
        <v>30.866</v>
      </c>
      <c r="V204" s="296">
        <v>31.667999999999999</v>
      </c>
      <c r="W204" s="296">
        <v>22</v>
      </c>
      <c r="X204" s="296">
        <v>35.53</v>
      </c>
      <c r="Y204" s="296">
        <v>35.954999999999998</v>
      </c>
      <c r="Z204" s="296">
        <v>40.472999999999999</v>
      </c>
      <c r="AA204" s="296">
        <v>38.416076233183865</v>
      </c>
      <c r="AB204" s="296">
        <v>38.590000000000003</v>
      </c>
      <c r="AC204" s="296">
        <v>42.35326775021386</v>
      </c>
      <c r="AD204" s="296">
        <v>53.015859709153119</v>
      </c>
      <c r="AE204" s="296">
        <v>59.882172797262619</v>
      </c>
      <c r="AF204" s="296">
        <v>38.590000000000003</v>
      </c>
      <c r="AG204" s="296">
        <v>34.523435784851813</v>
      </c>
      <c r="AH204" s="296">
        <v>47.294989023051592</v>
      </c>
      <c r="AI204" s="296">
        <v>50.323732162458839</v>
      </c>
      <c r="AJ204" s="341">
        <f t="shared" ref="AJ204:AJ230" si="29">IFERROR((AI204/AH204-1)*100,":")</f>
        <v>6.4039408866995107</v>
      </c>
      <c r="AK204" s="715">
        <f t="shared" ref="AK204:AK230" si="30">IFERROR(100*((POWER(AI204/Y204,1/(2020-2010)))-1),":")</f>
        <v>3.419243091003854</v>
      </c>
      <c r="AL204" s="520"/>
      <c r="AR204" s="177" t="s">
        <v>841</v>
      </c>
      <c r="AS204" s="181">
        <v>220</v>
      </c>
    </row>
    <row r="205" spans="1:45" ht="18" customHeight="1" thickBot="1">
      <c r="A205" s="340" t="s">
        <v>4</v>
      </c>
      <c r="B205" s="343" t="s">
        <v>31</v>
      </c>
      <c r="C205" s="296">
        <v>498</v>
      </c>
      <c r="D205" s="296">
        <v>553</v>
      </c>
      <c r="E205" s="296">
        <v>611</v>
      </c>
      <c r="F205" s="296">
        <v>676</v>
      </c>
      <c r="G205" s="296">
        <v>795</v>
      </c>
      <c r="H205" s="296">
        <v>833</v>
      </c>
      <c r="I205" s="296">
        <v>849</v>
      </c>
      <c r="J205" s="296">
        <v>966</v>
      </c>
      <c r="K205" s="296">
        <v>1048</v>
      </c>
      <c r="L205" s="296">
        <v>1046</v>
      </c>
      <c r="M205" s="296">
        <v>740</v>
      </c>
      <c r="N205" s="296">
        <v>675.3</v>
      </c>
      <c r="O205" s="296">
        <v>754.5</v>
      </c>
      <c r="P205" s="296">
        <v>725.3</v>
      </c>
      <c r="Q205" s="296">
        <v>718.12</v>
      </c>
      <c r="R205" s="296">
        <v>608.42999999999995</v>
      </c>
      <c r="S205" s="296">
        <v>549.08000000000004</v>
      </c>
      <c r="T205" s="296">
        <v>495.48</v>
      </c>
      <c r="U205" s="296">
        <v>429.83</v>
      </c>
      <c r="V205" s="296">
        <v>360.82</v>
      </c>
      <c r="W205" s="296">
        <v>356.34</v>
      </c>
      <c r="X205" s="296">
        <v>341.36</v>
      </c>
      <c r="Y205" s="296">
        <v>293.64</v>
      </c>
      <c r="Z205" s="296">
        <v>289.31</v>
      </c>
      <c r="AA205" s="296">
        <v>292.64</v>
      </c>
      <c r="AB205" s="296">
        <v>276.92</v>
      </c>
      <c r="AC205" s="296">
        <v>237.54</v>
      </c>
      <c r="AD205" s="296">
        <v>256.97000000000003</v>
      </c>
      <c r="AE205" s="296">
        <v>271.74</v>
      </c>
      <c r="AF205" s="296">
        <v>228.49</v>
      </c>
      <c r="AG205" s="296">
        <v>253.4</v>
      </c>
      <c r="AH205" s="296">
        <v>215</v>
      </c>
      <c r="AI205" s="296">
        <v>184.74</v>
      </c>
      <c r="AJ205" s="341">
        <f t="shared" si="29"/>
        <v>-14.074418604651163</v>
      </c>
      <c r="AK205" s="342">
        <f t="shared" si="30"/>
        <v>-4.5283183412532013</v>
      </c>
      <c r="AR205" s="177" t="s">
        <v>842</v>
      </c>
      <c r="AS205" s="181">
        <v>221</v>
      </c>
    </row>
    <row r="206" spans="1:45" ht="18" customHeight="1" thickBot="1">
      <c r="A206" s="340" t="s">
        <v>345</v>
      </c>
      <c r="B206" s="343" t="s">
        <v>32</v>
      </c>
      <c r="C206" s="296">
        <v>41</v>
      </c>
      <c r="D206" s="296">
        <v>42</v>
      </c>
      <c r="E206" s="296">
        <v>45</v>
      </c>
      <c r="F206" s="296">
        <v>45</v>
      </c>
      <c r="G206" s="296">
        <v>45</v>
      </c>
      <c r="H206" s="296">
        <v>42</v>
      </c>
      <c r="I206" s="296">
        <v>38</v>
      </c>
      <c r="J206" s="296">
        <v>35</v>
      </c>
      <c r="K206" s="296">
        <v>34</v>
      </c>
      <c r="L206" s="296">
        <v>32</v>
      </c>
      <c r="M206" s="296">
        <v>28</v>
      </c>
      <c r="N206" s="296">
        <v>14</v>
      </c>
      <c r="O206" s="296">
        <v>13</v>
      </c>
      <c r="P206" s="296">
        <v>13</v>
      </c>
      <c r="Q206" s="296">
        <v>14</v>
      </c>
      <c r="R206" s="296">
        <v>18</v>
      </c>
      <c r="S206" s="296">
        <v>16.22</v>
      </c>
      <c r="T206" s="296">
        <v>16.63</v>
      </c>
      <c r="U206" s="296">
        <v>16.670000000000002</v>
      </c>
      <c r="V206" s="296">
        <v>23.78</v>
      </c>
      <c r="W206" s="296">
        <v>22.486000000000001</v>
      </c>
      <c r="X206" s="296">
        <v>23.263000000000002</v>
      </c>
      <c r="Y206" s="296">
        <v>23.62</v>
      </c>
      <c r="Z206" s="296">
        <v>24.042000000000002</v>
      </c>
      <c r="AA206" s="296">
        <v>24.896422684310021</v>
      </c>
      <c r="AB206" s="296">
        <v>26.55</v>
      </c>
      <c r="AC206" s="296">
        <v>26.185276505811903</v>
      </c>
      <c r="AD206" s="296">
        <v>28.570007044734059</v>
      </c>
      <c r="AE206" s="296">
        <v>28.79445227192673</v>
      </c>
      <c r="AF206" s="296">
        <v>29.21</v>
      </c>
      <c r="AG206" s="296">
        <v>26.176193680514924</v>
      </c>
      <c r="AH206" s="296">
        <v>25.176319485078995</v>
      </c>
      <c r="AI206" s="296">
        <v>25.201957284961964</v>
      </c>
      <c r="AJ206" s="341">
        <f t="shared" si="29"/>
        <v>0.10183299388999423</v>
      </c>
      <c r="AK206" s="342">
        <f t="shared" si="30"/>
        <v>0.65038438100133433</v>
      </c>
      <c r="AR206" s="177" t="s">
        <v>843</v>
      </c>
      <c r="AS206" s="181">
        <v>222</v>
      </c>
    </row>
    <row r="207" spans="1:45" ht="18" customHeight="1" thickBot="1">
      <c r="A207" s="340" t="s">
        <v>5</v>
      </c>
      <c r="B207" s="343" t="s">
        <v>33</v>
      </c>
      <c r="C207" s="296">
        <v>0</v>
      </c>
      <c r="D207" s="296">
        <v>0</v>
      </c>
      <c r="E207" s="296">
        <v>0</v>
      </c>
      <c r="F207" s="296">
        <v>0</v>
      </c>
      <c r="G207" s="296">
        <v>0</v>
      </c>
      <c r="H207" s="296">
        <v>0</v>
      </c>
      <c r="I207" s="296">
        <v>0</v>
      </c>
      <c r="J207" s="296">
        <v>0</v>
      </c>
      <c r="K207" s="296">
        <v>0</v>
      </c>
      <c r="L207" s="296">
        <v>0</v>
      </c>
      <c r="M207" s="296">
        <v>0</v>
      </c>
      <c r="N207" s="296">
        <v>0</v>
      </c>
      <c r="O207" s="296">
        <v>0</v>
      </c>
      <c r="P207" s="296">
        <v>0</v>
      </c>
      <c r="Q207" s="296">
        <v>0</v>
      </c>
      <c r="R207" s="296">
        <v>0</v>
      </c>
      <c r="S207" s="296">
        <v>0</v>
      </c>
      <c r="T207" s="296">
        <v>0</v>
      </c>
      <c r="U207" s="296">
        <v>0</v>
      </c>
      <c r="V207" s="296">
        <v>0</v>
      </c>
      <c r="W207" s="296">
        <v>0</v>
      </c>
      <c r="X207" s="296">
        <v>0</v>
      </c>
      <c r="Y207" s="296">
        <v>0</v>
      </c>
      <c r="Z207" s="296">
        <v>0</v>
      </c>
      <c r="AA207" s="296">
        <v>0</v>
      </c>
      <c r="AB207" s="296">
        <v>20.77</v>
      </c>
      <c r="AC207" s="296">
        <v>20.77</v>
      </c>
      <c r="AD207" s="296">
        <v>20.77</v>
      </c>
      <c r="AE207" s="296">
        <v>20.77</v>
      </c>
      <c r="AF207" s="296">
        <v>18.8</v>
      </c>
      <c r="AG207" s="296">
        <v>18.8</v>
      </c>
      <c r="AH207" s="296">
        <v>18.8</v>
      </c>
      <c r="AI207" s="296">
        <v>18.8</v>
      </c>
      <c r="AJ207" s="341">
        <f t="shared" si="29"/>
        <v>0</v>
      </c>
      <c r="AK207" s="342" t="str">
        <f t="shared" si="30"/>
        <v>:</v>
      </c>
      <c r="AR207" s="177" t="s">
        <v>844</v>
      </c>
      <c r="AS207" s="181">
        <v>223</v>
      </c>
    </row>
    <row r="208" spans="1:45" ht="18" customHeight="1" thickBot="1">
      <c r="A208" s="340" t="s">
        <v>28</v>
      </c>
      <c r="B208" s="343" t="s">
        <v>34</v>
      </c>
      <c r="C208" s="296">
        <v>70</v>
      </c>
      <c r="D208" s="296">
        <v>86</v>
      </c>
      <c r="E208" s="296">
        <v>90</v>
      </c>
      <c r="F208" s="296">
        <v>92</v>
      </c>
      <c r="G208" s="296">
        <v>95</v>
      </c>
      <c r="H208" s="296">
        <v>100</v>
      </c>
      <c r="I208" s="296">
        <v>105</v>
      </c>
      <c r="J208" s="296">
        <v>115</v>
      </c>
      <c r="K208" s="296">
        <v>125</v>
      </c>
      <c r="L208" s="296">
        <v>135</v>
      </c>
      <c r="M208" s="296">
        <v>140</v>
      </c>
      <c r="N208" s="296">
        <v>160</v>
      </c>
      <c r="O208" s="296">
        <v>160</v>
      </c>
      <c r="P208" s="296">
        <v>160</v>
      </c>
      <c r="Q208" s="296">
        <v>170</v>
      </c>
      <c r="R208" s="296">
        <v>170</v>
      </c>
      <c r="S208" s="296">
        <v>180</v>
      </c>
      <c r="T208" s="296">
        <v>180</v>
      </c>
      <c r="U208" s="296">
        <v>190</v>
      </c>
      <c r="V208" s="296">
        <v>190</v>
      </c>
      <c r="W208" s="296">
        <v>149.94</v>
      </c>
      <c r="X208" s="296">
        <v>160</v>
      </c>
      <c r="Y208" s="296">
        <v>162</v>
      </c>
      <c r="Z208" s="296">
        <v>130.19</v>
      </c>
      <c r="AA208" s="296">
        <v>117</v>
      </c>
      <c r="AB208" s="296">
        <v>110</v>
      </c>
      <c r="AC208" s="296">
        <v>138.81</v>
      </c>
      <c r="AD208" s="296">
        <v>140</v>
      </c>
      <c r="AE208" s="296">
        <v>146</v>
      </c>
      <c r="AF208" s="296">
        <v>141</v>
      </c>
      <c r="AG208" s="296">
        <v>161</v>
      </c>
      <c r="AH208" s="296">
        <v>164</v>
      </c>
      <c r="AI208" s="296">
        <v>159</v>
      </c>
      <c r="AJ208" s="341">
        <f t="shared" si="29"/>
        <v>-3.0487804878048808</v>
      </c>
      <c r="AK208" s="342">
        <f t="shared" si="30"/>
        <v>-0.18674674100163102</v>
      </c>
      <c r="AR208" s="177" t="s">
        <v>845</v>
      </c>
      <c r="AS208" s="181">
        <v>224</v>
      </c>
    </row>
    <row r="209" spans="1:45" ht="18" customHeight="1" thickBot="1">
      <c r="A209" s="340" t="s">
        <v>6</v>
      </c>
      <c r="B209" s="343" t="s">
        <v>35</v>
      </c>
      <c r="C209" s="296">
        <v>0.9</v>
      </c>
      <c r="D209" s="296">
        <v>0.9</v>
      </c>
      <c r="E209" s="296">
        <v>1.1000000000000001</v>
      </c>
      <c r="F209" s="296">
        <v>1.1000000000000001</v>
      </c>
      <c r="G209" s="296">
        <v>1.5</v>
      </c>
      <c r="H209" s="296">
        <v>1.7</v>
      </c>
      <c r="I209" s="296">
        <v>1.6</v>
      </c>
      <c r="J209" s="296">
        <v>1.7</v>
      </c>
      <c r="K209" s="296">
        <v>2.1</v>
      </c>
      <c r="L209" s="296">
        <v>2.7</v>
      </c>
      <c r="M209" s="296">
        <v>2.4</v>
      </c>
      <c r="N209" s="296">
        <v>3.6</v>
      </c>
      <c r="O209" s="296">
        <v>3.9</v>
      </c>
      <c r="P209" s="296">
        <v>3.5</v>
      </c>
      <c r="Q209" s="296">
        <v>3</v>
      </c>
      <c r="R209" s="296">
        <v>2.8</v>
      </c>
      <c r="S209" s="296">
        <v>3.4</v>
      </c>
      <c r="T209" s="296">
        <v>4</v>
      </c>
      <c r="U209" s="296">
        <v>2.2000000000000002</v>
      </c>
      <c r="V209" s="296">
        <v>1.5</v>
      </c>
      <c r="W209" s="296">
        <v>1.9090909090909085</v>
      </c>
      <c r="X209" s="296">
        <v>2.004545454545454</v>
      </c>
      <c r="Y209" s="296">
        <v>1.4863636363636361</v>
      </c>
      <c r="Z209" s="296">
        <v>1.7727272727272723</v>
      </c>
      <c r="AA209" s="296">
        <v>2.3999999999999995</v>
      </c>
      <c r="AB209" s="296">
        <v>5</v>
      </c>
      <c r="AC209" s="296">
        <v>6.3636363636363633</v>
      </c>
      <c r="AD209" s="296">
        <v>5.3181818181818175</v>
      </c>
      <c r="AE209" s="296">
        <v>3.7272727272727271</v>
      </c>
      <c r="AF209" s="296">
        <v>4.954545454545455</v>
      </c>
      <c r="AG209" s="296">
        <v>4.6363636363636367</v>
      </c>
      <c r="AH209" s="296">
        <v>3.0454545454545454</v>
      </c>
      <c r="AI209" s="296">
        <v>2.6818181818181817</v>
      </c>
      <c r="AJ209" s="341">
        <f t="shared" si="29"/>
        <v>-11.940298507462687</v>
      </c>
      <c r="AK209" s="342">
        <f t="shared" si="30"/>
        <v>6.0792464263524693</v>
      </c>
      <c r="AR209" s="177" t="s">
        <v>846</v>
      </c>
      <c r="AS209" s="181">
        <v>225</v>
      </c>
    </row>
    <row r="210" spans="1:45" ht="18" customHeight="1" thickBot="1">
      <c r="A210" s="340" t="s">
        <v>7</v>
      </c>
      <c r="B210" s="343" t="s">
        <v>36</v>
      </c>
      <c r="C210" s="296">
        <v>0</v>
      </c>
      <c r="D210" s="296">
        <v>0</v>
      </c>
      <c r="E210" s="296">
        <v>0</v>
      </c>
      <c r="F210" s="296">
        <v>0</v>
      </c>
      <c r="G210" s="296">
        <v>0</v>
      </c>
      <c r="H210" s="296">
        <v>0</v>
      </c>
      <c r="I210" s="296">
        <v>0</v>
      </c>
      <c r="J210" s="296">
        <v>0</v>
      </c>
      <c r="K210" s="296">
        <v>15.1</v>
      </c>
      <c r="L210" s="296">
        <v>13.5</v>
      </c>
      <c r="M210" s="296">
        <v>9.8699999999999992</v>
      </c>
      <c r="N210" s="296">
        <v>9.3000000000000007</v>
      </c>
      <c r="O210" s="296">
        <v>8.06</v>
      </c>
      <c r="P210" s="296">
        <v>9</v>
      </c>
      <c r="Q210" s="296">
        <v>9.2799999999999994</v>
      </c>
      <c r="R210" s="296">
        <v>7.7</v>
      </c>
      <c r="S210" s="296">
        <v>7.7</v>
      </c>
      <c r="T210" s="296">
        <v>7.3</v>
      </c>
      <c r="U210" s="296">
        <v>7.8</v>
      </c>
      <c r="V210" s="296">
        <v>7.8</v>
      </c>
      <c r="W210" s="296">
        <v>7.8</v>
      </c>
      <c r="X210" s="296">
        <v>7.8</v>
      </c>
      <c r="Y210" s="296">
        <v>7.8</v>
      </c>
      <c r="Z210" s="296">
        <v>7.8</v>
      </c>
      <c r="AA210" s="296">
        <v>7.8</v>
      </c>
      <c r="AB210" s="296">
        <v>9.86</v>
      </c>
      <c r="AC210" s="296">
        <v>9.86</v>
      </c>
      <c r="AD210" s="296">
        <v>9.86</v>
      </c>
      <c r="AE210" s="296">
        <v>9.86</v>
      </c>
      <c r="AF210" s="296">
        <v>8.77</v>
      </c>
      <c r="AG210" s="296">
        <v>8.77</v>
      </c>
      <c r="AH210" s="296">
        <v>8.77</v>
      </c>
      <c r="AI210" s="296">
        <v>8.77</v>
      </c>
      <c r="AJ210" s="341">
        <f t="shared" si="29"/>
        <v>0</v>
      </c>
      <c r="AK210" s="342">
        <f t="shared" si="30"/>
        <v>1.1790270975770456</v>
      </c>
      <c r="AR210" s="177" t="s">
        <v>847</v>
      </c>
      <c r="AS210" s="181">
        <v>226</v>
      </c>
    </row>
    <row r="211" spans="1:45" ht="18" customHeight="1" thickBot="1">
      <c r="A211" s="340" t="s">
        <v>8</v>
      </c>
      <c r="B211" s="343" t="s">
        <v>37</v>
      </c>
      <c r="C211" s="296">
        <v>5918</v>
      </c>
      <c r="D211" s="296">
        <v>5832</v>
      </c>
      <c r="E211" s="296">
        <v>5850</v>
      </c>
      <c r="F211" s="296">
        <v>5821</v>
      </c>
      <c r="G211" s="296">
        <v>5555.5</v>
      </c>
      <c r="H211" s="296">
        <v>5847</v>
      </c>
      <c r="I211" s="296">
        <v>5668</v>
      </c>
      <c r="J211" s="296">
        <v>5878</v>
      </c>
      <c r="K211" s="296">
        <v>5376</v>
      </c>
      <c r="L211" s="296">
        <v>5317</v>
      </c>
      <c r="M211" s="296">
        <v>5180</v>
      </c>
      <c r="N211" s="296">
        <v>5450</v>
      </c>
      <c r="O211" s="296">
        <v>5468</v>
      </c>
      <c r="P211" s="296">
        <v>5117</v>
      </c>
      <c r="Q211" s="296">
        <v>5185</v>
      </c>
      <c r="R211" s="296">
        <v>4925.6099999999997</v>
      </c>
      <c r="S211" s="296">
        <v>4928.6499999999996</v>
      </c>
      <c r="T211" s="296">
        <v>4931</v>
      </c>
      <c r="U211" s="296">
        <v>4983</v>
      </c>
      <c r="V211" s="296">
        <v>4738</v>
      </c>
      <c r="W211" s="296">
        <v>4462</v>
      </c>
      <c r="X211" s="296">
        <v>4296</v>
      </c>
      <c r="Y211" s="296">
        <v>4293</v>
      </c>
      <c r="Z211" s="296">
        <v>4387</v>
      </c>
      <c r="AA211" s="296">
        <v>4254</v>
      </c>
      <c r="AB211" s="296">
        <v>4017</v>
      </c>
      <c r="AC211" s="296">
        <v>3888</v>
      </c>
      <c r="AD211" s="296">
        <v>3768</v>
      </c>
      <c r="AE211" s="296">
        <v>3625</v>
      </c>
      <c r="AF211" s="296">
        <v>3580</v>
      </c>
      <c r="AG211" s="296">
        <v>3149</v>
      </c>
      <c r="AH211" s="296">
        <v>3135.1</v>
      </c>
      <c r="AI211" s="296">
        <v>3045.9</v>
      </c>
      <c r="AJ211" s="341">
        <f t="shared" si="29"/>
        <v>-2.8452042997033522</v>
      </c>
      <c r="AK211" s="342">
        <f t="shared" si="30"/>
        <v>-3.3736721164430494</v>
      </c>
      <c r="AR211" s="177" t="s">
        <v>848</v>
      </c>
      <c r="AS211" s="181">
        <v>227</v>
      </c>
    </row>
    <row r="212" spans="1:45" ht="18" customHeight="1" thickBot="1">
      <c r="A212" s="340" t="s">
        <v>9</v>
      </c>
      <c r="B212" s="343" t="s">
        <v>38</v>
      </c>
      <c r="C212" s="296">
        <v>3525.88</v>
      </c>
      <c r="D212" s="296">
        <v>2799</v>
      </c>
      <c r="E212" s="296">
        <v>2664</v>
      </c>
      <c r="F212" s="296">
        <v>2739</v>
      </c>
      <c r="G212" s="296">
        <v>2964</v>
      </c>
      <c r="H212" s="296">
        <v>2964</v>
      </c>
      <c r="I212" s="296">
        <v>2734</v>
      </c>
      <c r="J212" s="296">
        <v>2795</v>
      </c>
      <c r="K212" s="296">
        <v>2780</v>
      </c>
      <c r="L212" s="296">
        <v>2627</v>
      </c>
      <c r="M212" s="296">
        <v>2828.96</v>
      </c>
      <c r="N212" s="296">
        <v>3114.04</v>
      </c>
      <c r="O212" s="296">
        <v>3046.72</v>
      </c>
      <c r="P212" s="296">
        <v>3162.06</v>
      </c>
      <c r="Q212" s="296">
        <v>2833</v>
      </c>
      <c r="R212" s="296">
        <v>2834.9</v>
      </c>
      <c r="S212" s="296">
        <v>2956.73</v>
      </c>
      <c r="T212" s="296">
        <v>2891.57</v>
      </c>
      <c r="U212" s="296">
        <v>2959.33</v>
      </c>
      <c r="V212" s="296">
        <v>2697.18</v>
      </c>
      <c r="W212" s="296">
        <v>2903.78</v>
      </c>
      <c r="X212" s="296">
        <v>2693.07</v>
      </c>
      <c r="Y212" s="296">
        <v>2637.34</v>
      </c>
      <c r="Z212" s="296">
        <v>2609.9899999999998</v>
      </c>
      <c r="AA212" s="296">
        <v>2704.25</v>
      </c>
      <c r="AB212" s="296">
        <v>2801.06</v>
      </c>
      <c r="AC212" s="296">
        <v>3088.04</v>
      </c>
      <c r="AD212" s="296">
        <v>3061.43</v>
      </c>
      <c r="AE212" s="296">
        <v>2764.79</v>
      </c>
      <c r="AF212" s="296">
        <v>2659.11</v>
      </c>
      <c r="AG212" s="296">
        <v>2651.04</v>
      </c>
      <c r="AH212" s="296">
        <v>2589.7600000000002</v>
      </c>
      <c r="AI212" s="296">
        <v>2463.4499999999998</v>
      </c>
      <c r="AJ212" s="341">
        <f t="shared" si="29"/>
        <v>-4.877285926108998</v>
      </c>
      <c r="AK212" s="342">
        <f t="shared" si="30"/>
        <v>-0.67975938215197873</v>
      </c>
      <c r="AR212" s="177" t="s">
        <v>849</v>
      </c>
      <c r="AS212" s="181">
        <v>228</v>
      </c>
    </row>
    <row r="213" spans="1:45" ht="18" customHeight="1" thickBot="1">
      <c r="A213" s="340" t="s">
        <v>10</v>
      </c>
      <c r="B213" s="343" t="s">
        <v>39</v>
      </c>
      <c r="C213" s="296">
        <v>1162</v>
      </c>
      <c r="D213" s="296">
        <v>1121</v>
      </c>
      <c r="E213" s="296">
        <v>1071</v>
      </c>
      <c r="F213" s="296">
        <v>1056</v>
      </c>
      <c r="G213" s="296">
        <v>1068</v>
      </c>
      <c r="H213" s="296">
        <v>1083</v>
      </c>
      <c r="I213" s="296">
        <v>1114</v>
      </c>
      <c r="J213" s="296">
        <v>1110</v>
      </c>
      <c r="K213" s="296">
        <v>1087</v>
      </c>
      <c r="L213" s="296">
        <v>1075</v>
      </c>
      <c r="M213" s="296">
        <v>1156</v>
      </c>
      <c r="N213" s="296">
        <v>1235</v>
      </c>
      <c r="O213" s="296">
        <v>1229</v>
      </c>
      <c r="P213" s="296">
        <v>1240</v>
      </c>
      <c r="Q213" s="296">
        <v>1242</v>
      </c>
      <c r="R213" s="296">
        <v>1252</v>
      </c>
      <c r="S213" s="296">
        <v>1254.45</v>
      </c>
      <c r="T213" s="296">
        <v>1255</v>
      </c>
      <c r="U213" s="296">
        <v>1267.2</v>
      </c>
      <c r="V213" s="296">
        <v>1318</v>
      </c>
      <c r="W213" s="296">
        <v>1448</v>
      </c>
      <c r="X213" s="296">
        <v>1381</v>
      </c>
      <c r="Y213" s="296">
        <v>1306</v>
      </c>
      <c r="Z213" s="296">
        <v>1283</v>
      </c>
      <c r="AA213" s="296">
        <v>1271</v>
      </c>
      <c r="AB213" s="296">
        <v>1230</v>
      </c>
      <c r="AC213" s="296">
        <v>1204</v>
      </c>
      <c r="AD213" s="296">
        <v>1213</v>
      </c>
      <c r="AE213" s="296">
        <v>1252</v>
      </c>
      <c r="AF213" s="296">
        <v>1242</v>
      </c>
      <c r="AG213" s="296">
        <v>1413.98</v>
      </c>
      <c r="AH213" s="296">
        <v>1387.77</v>
      </c>
      <c r="AI213" s="296">
        <v>1310.71</v>
      </c>
      <c r="AJ213" s="341">
        <f t="shared" si="29"/>
        <v>-5.5527933303068933</v>
      </c>
      <c r="AK213" s="342">
        <f t="shared" si="30"/>
        <v>3.6005923286674957E-2</v>
      </c>
      <c r="AR213" s="177" t="s">
        <v>850</v>
      </c>
      <c r="AS213" s="181">
        <v>229</v>
      </c>
    </row>
    <row r="214" spans="1:45" ht="18" customHeight="1" thickBot="1">
      <c r="A214" s="340" t="s">
        <v>11</v>
      </c>
      <c r="B214" s="343" t="s">
        <v>40</v>
      </c>
      <c r="C214" s="296">
        <v>113.809</v>
      </c>
      <c r="D214" s="296">
        <v>113.809</v>
      </c>
      <c r="E214" s="296">
        <v>113.809</v>
      </c>
      <c r="F214" s="296">
        <v>105</v>
      </c>
      <c r="G214" s="296">
        <v>107.685</v>
      </c>
      <c r="H214" s="296">
        <v>107.292</v>
      </c>
      <c r="I214" s="296">
        <v>105.271</v>
      </c>
      <c r="J214" s="296">
        <v>99.543999999999997</v>
      </c>
      <c r="K214" s="296">
        <v>84.403000000000006</v>
      </c>
      <c r="L214" s="296">
        <v>79.391000000000005</v>
      </c>
      <c r="M214" s="296">
        <v>79.39</v>
      </c>
      <c r="N214" s="296">
        <v>92.94</v>
      </c>
      <c r="O214" s="296">
        <v>96.53</v>
      </c>
      <c r="P214" s="296">
        <v>86.09</v>
      </c>
      <c r="Q214" s="296">
        <v>126.06</v>
      </c>
      <c r="R214" s="296">
        <v>134.47999999999999</v>
      </c>
      <c r="S214" s="296">
        <v>102.88</v>
      </c>
      <c r="T214" s="296">
        <v>91.902000000000001</v>
      </c>
      <c r="U214" s="296">
        <v>70</v>
      </c>
      <c r="V214" s="296">
        <v>66.5</v>
      </c>
      <c r="W214" s="296">
        <v>75.2</v>
      </c>
      <c r="X214" s="296">
        <v>70</v>
      </c>
      <c r="Y214" s="296">
        <v>72</v>
      </c>
      <c r="Z214" s="296">
        <v>69</v>
      </c>
      <c r="AA214" s="296">
        <v>61</v>
      </c>
      <c r="AB214" s="296">
        <v>62</v>
      </c>
      <c r="AC214" s="296">
        <v>75</v>
      </c>
      <c r="AD214" s="296">
        <v>77</v>
      </c>
      <c r="AE214" s="296">
        <v>80</v>
      </c>
      <c r="AF214" s="296">
        <v>82</v>
      </c>
      <c r="AG214" s="296">
        <v>86</v>
      </c>
      <c r="AH214" s="296">
        <v>86</v>
      </c>
      <c r="AI214" s="296">
        <v>82</v>
      </c>
      <c r="AJ214" s="341">
        <f t="shared" si="29"/>
        <v>-4.651162790697672</v>
      </c>
      <c r="AK214" s="342">
        <f t="shared" si="30"/>
        <v>1.309024971653483</v>
      </c>
      <c r="AR214" s="177" t="s">
        <v>851</v>
      </c>
      <c r="AS214" s="181">
        <v>230</v>
      </c>
    </row>
    <row r="215" spans="1:45" ht="18" customHeight="1" thickBot="1">
      <c r="A215" s="340" t="s">
        <v>12</v>
      </c>
      <c r="B215" s="343" t="s">
        <v>41</v>
      </c>
      <c r="C215" s="296">
        <v>1297.5</v>
      </c>
      <c r="D215" s="296">
        <v>1314</v>
      </c>
      <c r="E215" s="296">
        <v>1344</v>
      </c>
      <c r="F215" s="296">
        <v>1378</v>
      </c>
      <c r="G215" s="296">
        <v>1448</v>
      </c>
      <c r="H215" s="296">
        <v>1448</v>
      </c>
      <c r="I215" s="296">
        <v>1390</v>
      </c>
      <c r="J215" s="296">
        <v>1347</v>
      </c>
      <c r="K215" s="296">
        <v>1331</v>
      </c>
      <c r="L215" s="296">
        <v>1397</v>
      </c>
      <c r="M215" s="296">
        <v>923</v>
      </c>
      <c r="N215" s="296">
        <v>1024.77</v>
      </c>
      <c r="O215" s="296">
        <v>988</v>
      </c>
      <c r="P215" s="296">
        <v>961.03</v>
      </c>
      <c r="Q215" s="296">
        <v>978</v>
      </c>
      <c r="R215" s="296">
        <v>945</v>
      </c>
      <c r="S215" s="296">
        <v>955.31</v>
      </c>
      <c r="T215" s="296">
        <v>920</v>
      </c>
      <c r="U215" s="296">
        <v>957.25</v>
      </c>
      <c r="V215" s="296">
        <v>960.96</v>
      </c>
      <c r="W215" s="296">
        <v>982.92</v>
      </c>
      <c r="X215" s="296">
        <v>959.92</v>
      </c>
      <c r="Y215" s="296">
        <v>891.64</v>
      </c>
      <c r="Z215" s="296">
        <v>975.86</v>
      </c>
      <c r="AA215" s="296">
        <v>937.03</v>
      </c>
      <c r="AB215" s="296">
        <v>961.68</v>
      </c>
      <c r="AC215" s="296">
        <v>1026.26</v>
      </c>
      <c r="AD215" s="296">
        <v>992.08</v>
      </c>
      <c r="AE215" s="296">
        <v>986.26</v>
      </c>
      <c r="AF215" s="296">
        <v>1058.72</v>
      </c>
      <c r="AG215" s="296">
        <v>1065.71</v>
      </c>
      <c r="AH215" s="296">
        <v>1060.75</v>
      </c>
      <c r="AI215" s="296">
        <v>1010</v>
      </c>
      <c r="AJ215" s="341">
        <f t="shared" si="29"/>
        <v>-4.7843506952627841</v>
      </c>
      <c r="AK215" s="342">
        <f t="shared" si="30"/>
        <v>1.2542317934746139</v>
      </c>
      <c r="AR215" s="177" t="s">
        <v>852</v>
      </c>
      <c r="AS215" s="181">
        <v>231</v>
      </c>
    </row>
    <row r="216" spans="1:45" ht="18" customHeight="1" thickBot="1">
      <c r="A216" s="340" t="s">
        <v>13</v>
      </c>
      <c r="B216" s="343" t="s">
        <v>42</v>
      </c>
      <c r="C216" s="296">
        <v>205</v>
      </c>
      <c r="D216" s="296">
        <v>205</v>
      </c>
      <c r="E216" s="296">
        <v>200</v>
      </c>
      <c r="F216" s="296">
        <v>198</v>
      </c>
      <c r="G216" s="296">
        <v>210</v>
      </c>
      <c r="H216" s="296">
        <v>220</v>
      </c>
      <c r="I216" s="296">
        <v>240</v>
      </c>
      <c r="J216" s="296">
        <v>275</v>
      </c>
      <c r="K216" s="296">
        <v>322</v>
      </c>
      <c r="L216" s="296">
        <v>346</v>
      </c>
      <c r="M216" s="296">
        <v>345.2</v>
      </c>
      <c r="N216" s="296">
        <v>447.1</v>
      </c>
      <c r="O216" s="296">
        <v>443.69</v>
      </c>
      <c r="P216" s="296">
        <v>407.92</v>
      </c>
      <c r="Q216" s="296">
        <v>377.98</v>
      </c>
      <c r="R216" s="296">
        <v>329.3</v>
      </c>
      <c r="S216" s="296">
        <v>344.93</v>
      </c>
      <c r="T216" s="296">
        <v>368.12</v>
      </c>
      <c r="U216" s="296">
        <v>321.68</v>
      </c>
      <c r="V216" s="296">
        <v>279.27999999999997</v>
      </c>
      <c r="W216" s="296">
        <v>305.82</v>
      </c>
      <c r="X216" s="296">
        <v>289.27</v>
      </c>
      <c r="Y216" s="296">
        <v>271.18</v>
      </c>
      <c r="Z216" s="296">
        <v>244.45</v>
      </c>
      <c r="AA216" s="296">
        <v>232.01</v>
      </c>
      <c r="AB216" s="296">
        <v>233.89</v>
      </c>
      <c r="AC216" s="296">
        <v>246.62</v>
      </c>
      <c r="AD216" s="296">
        <v>257.64</v>
      </c>
      <c r="AE216" s="296">
        <v>250.41</v>
      </c>
      <c r="AF216" s="296">
        <v>249.82</v>
      </c>
      <c r="AG216" s="296">
        <v>261.11</v>
      </c>
      <c r="AH216" s="296">
        <v>321.18386695359277</v>
      </c>
      <c r="AI216" s="296">
        <v>316.32225673652692</v>
      </c>
      <c r="AJ216" s="341">
        <f t="shared" si="29"/>
        <v>-1.5136533049364798</v>
      </c>
      <c r="AK216" s="342">
        <f t="shared" si="30"/>
        <v>1.551702665817567</v>
      </c>
      <c r="AR216" s="177" t="s">
        <v>853</v>
      </c>
      <c r="AS216" s="181">
        <v>232</v>
      </c>
    </row>
    <row r="217" spans="1:45" ht="18" customHeight="1" thickBot="1">
      <c r="A217" s="340" t="s">
        <v>14</v>
      </c>
      <c r="B217" s="343" t="s">
        <v>43</v>
      </c>
      <c r="C217" s="296">
        <v>5.4</v>
      </c>
      <c r="D217" s="296">
        <v>6.1</v>
      </c>
      <c r="E217" s="296">
        <v>6.4</v>
      </c>
      <c r="F217" s="296">
        <v>6.3</v>
      </c>
      <c r="G217" s="296">
        <v>7.4</v>
      </c>
      <c r="H217" s="296">
        <v>8.9</v>
      </c>
      <c r="I217" s="296">
        <v>8.4</v>
      </c>
      <c r="J217" s="296">
        <v>8.9</v>
      </c>
      <c r="K217" s="296">
        <v>10.5</v>
      </c>
      <c r="L217" s="296">
        <v>8.1</v>
      </c>
      <c r="M217" s="296">
        <v>10.4</v>
      </c>
      <c r="N217" s="296">
        <v>11.5</v>
      </c>
      <c r="O217" s="296">
        <v>13.2</v>
      </c>
      <c r="P217" s="296">
        <v>15</v>
      </c>
      <c r="Q217" s="296">
        <v>14.7</v>
      </c>
      <c r="R217" s="296">
        <v>14.9</v>
      </c>
      <c r="S217" s="296">
        <v>14.26</v>
      </c>
      <c r="T217" s="296">
        <v>12.98</v>
      </c>
      <c r="U217" s="296">
        <v>12.92</v>
      </c>
      <c r="V217" s="296">
        <v>13.25</v>
      </c>
      <c r="W217" s="296">
        <v>13.49</v>
      </c>
      <c r="X217" s="296">
        <v>13.43</v>
      </c>
      <c r="Y217" s="296">
        <v>13.33</v>
      </c>
      <c r="Z217" s="296">
        <v>12.62</v>
      </c>
      <c r="AA217" s="296">
        <v>12.29</v>
      </c>
      <c r="AB217" s="296">
        <v>12.68</v>
      </c>
      <c r="AC217" s="296">
        <v>13.16</v>
      </c>
      <c r="AD217" s="296">
        <v>12.76</v>
      </c>
      <c r="AE217" s="296">
        <v>12.24</v>
      </c>
      <c r="AF217" s="296">
        <v>11.69</v>
      </c>
      <c r="AG217" s="296">
        <v>11.48</v>
      </c>
      <c r="AH217" s="296">
        <v>11.4</v>
      </c>
      <c r="AI217" s="296">
        <v>11.68</v>
      </c>
      <c r="AJ217" s="341">
        <f t="shared" si="29"/>
        <v>2.4561403508771784</v>
      </c>
      <c r="AK217" s="342">
        <f t="shared" si="30"/>
        <v>-1.3126995169904232</v>
      </c>
      <c r="AR217" s="177" t="s">
        <v>854</v>
      </c>
      <c r="AS217" s="181">
        <v>233</v>
      </c>
    </row>
    <row r="218" spans="1:45" ht="18" customHeight="1" thickBot="1">
      <c r="A218" s="340" t="s">
        <v>15</v>
      </c>
      <c r="B218" s="343" t="s">
        <v>44</v>
      </c>
      <c r="C218" s="296">
        <v>5.2</v>
      </c>
      <c r="D218" s="296">
        <v>6.3</v>
      </c>
      <c r="E218" s="296">
        <v>8.8000000000000007</v>
      </c>
      <c r="F218" s="296">
        <v>10.4</v>
      </c>
      <c r="G218" s="296">
        <v>12.4</v>
      </c>
      <c r="H218" s="296">
        <v>14.6</v>
      </c>
      <c r="I218" s="296">
        <v>16.899999999999999</v>
      </c>
      <c r="J218" s="296">
        <v>18.5</v>
      </c>
      <c r="K218" s="296">
        <v>23.7</v>
      </c>
      <c r="L218" s="296">
        <v>24.7</v>
      </c>
      <c r="M218" s="296">
        <v>23</v>
      </c>
      <c r="N218" s="296">
        <v>23.7</v>
      </c>
      <c r="O218" s="296">
        <v>22</v>
      </c>
      <c r="P218" s="296">
        <v>27.2</v>
      </c>
      <c r="Q218" s="296">
        <v>26.9</v>
      </c>
      <c r="R218" s="296">
        <v>22</v>
      </c>
      <c r="S218" s="296">
        <v>20.8</v>
      </c>
      <c r="T218" s="296">
        <v>19.7</v>
      </c>
      <c r="U218" s="296">
        <v>16.600000000000001</v>
      </c>
      <c r="V218" s="296">
        <v>14.7</v>
      </c>
      <c r="W218" s="296">
        <v>16</v>
      </c>
      <c r="X218" s="296">
        <v>15</v>
      </c>
      <c r="Y218" s="296">
        <v>13.6</v>
      </c>
      <c r="Z218" s="296">
        <v>13.8</v>
      </c>
      <c r="AA218" s="296">
        <v>13</v>
      </c>
      <c r="AB218" s="296">
        <v>13.5</v>
      </c>
      <c r="AC218" s="296">
        <v>13.4</v>
      </c>
      <c r="AD218" s="296">
        <v>14.3</v>
      </c>
      <c r="AE218" s="296">
        <v>14.3</v>
      </c>
      <c r="AF218" s="296">
        <v>15.1</v>
      </c>
      <c r="AG218" s="296">
        <v>14.7</v>
      </c>
      <c r="AH218" s="296">
        <v>14.7</v>
      </c>
      <c r="AI218" s="296">
        <v>14.77</v>
      </c>
      <c r="AJ218" s="341">
        <f t="shared" si="29"/>
        <v>0.4761904761904745</v>
      </c>
      <c r="AK218" s="342">
        <f t="shared" si="30"/>
        <v>0.82869788606672046</v>
      </c>
      <c r="AR218" s="177" t="s">
        <v>855</v>
      </c>
      <c r="AS218" s="181">
        <v>234</v>
      </c>
    </row>
    <row r="219" spans="1:45" ht="18" customHeight="1" thickBot="1">
      <c r="A219" s="340" t="s">
        <v>16</v>
      </c>
      <c r="B219" s="343" t="s">
        <v>45</v>
      </c>
      <c r="C219" s="296">
        <v>0.87</v>
      </c>
      <c r="D219" s="296">
        <v>1</v>
      </c>
      <c r="E219" s="296">
        <v>1</v>
      </c>
      <c r="F219" s="296">
        <v>0.64</v>
      </c>
      <c r="G219" s="296">
        <v>0.64</v>
      </c>
      <c r="H219" s="296">
        <v>0.64</v>
      </c>
      <c r="I219" s="296">
        <v>0.66</v>
      </c>
      <c r="J219" s="296">
        <v>0.79</v>
      </c>
      <c r="K219" s="296">
        <v>0.7</v>
      </c>
      <c r="L219" s="296">
        <v>0.57999999999999996</v>
      </c>
      <c r="M219" s="296">
        <v>0.68</v>
      </c>
      <c r="N219" s="296">
        <v>0.69</v>
      </c>
      <c r="O219" s="296">
        <v>1.82</v>
      </c>
      <c r="P219" s="296">
        <v>2.4</v>
      </c>
      <c r="Q219" s="296">
        <v>2.52</v>
      </c>
      <c r="R219" s="296">
        <v>2.73</v>
      </c>
      <c r="S219" s="296">
        <v>2.4</v>
      </c>
      <c r="T219" s="296">
        <v>3.28</v>
      </c>
      <c r="U219" s="296">
        <v>2.89</v>
      </c>
      <c r="V219" s="296">
        <v>3.33</v>
      </c>
      <c r="W219" s="296">
        <v>4.2</v>
      </c>
      <c r="X219" s="296">
        <v>3.5</v>
      </c>
      <c r="Y219" s="296">
        <v>4.2205882352941178</v>
      </c>
      <c r="Z219" s="296">
        <v>2.3676470588235294</v>
      </c>
      <c r="AA219" s="296">
        <v>4.3235294117647065</v>
      </c>
      <c r="AB219" s="296">
        <v>5.13</v>
      </c>
      <c r="AC219" s="296">
        <v>3.5177142857142853</v>
      </c>
      <c r="AD219" s="296">
        <v>2.7848571428571427</v>
      </c>
      <c r="AE219" s="296">
        <v>4.5437142857142856</v>
      </c>
      <c r="AF219" s="296">
        <v>5.35</v>
      </c>
      <c r="AG219" s="296">
        <v>4.6812499999999995</v>
      </c>
      <c r="AH219" s="296">
        <v>4.2354166666666657</v>
      </c>
      <c r="AI219" s="296">
        <v>8.0249999999999986</v>
      </c>
      <c r="AJ219" s="341">
        <f t="shared" si="29"/>
        <v>89.473684210526329</v>
      </c>
      <c r="AK219" s="342">
        <f t="shared" si="30"/>
        <v>6.6368249437371629</v>
      </c>
      <c r="AR219" s="177" t="s">
        <v>856</v>
      </c>
      <c r="AS219" s="181">
        <v>235</v>
      </c>
    </row>
    <row r="220" spans="1:45" ht="18" customHeight="1" thickBot="1">
      <c r="A220" s="340" t="s">
        <v>17</v>
      </c>
      <c r="B220" s="343" t="s">
        <v>46</v>
      </c>
      <c r="C220" s="296">
        <v>7.1809523809523768</v>
      </c>
      <c r="D220" s="296">
        <v>10.817460317460311</v>
      </c>
      <c r="E220" s="296">
        <v>11.146587301587296</v>
      </c>
      <c r="F220" s="296">
        <v>13.119047619047613</v>
      </c>
      <c r="G220" s="296">
        <v>16.440698412698406</v>
      </c>
      <c r="H220" s="296">
        <v>24.065857142857134</v>
      </c>
      <c r="I220" s="296">
        <v>40.437968253968243</v>
      </c>
      <c r="J220" s="296">
        <v>49.847777777777772</v>
      </c>
      <c r="K220" s="296">
        <v>59.288888888888884</v>
      </c>
      <c r="L220" s="296">
        <v>68.495238095238093</v>
      </c>
      <c r="M220" s="296">
        <v>87</v>
      </c>
      <c r="N220" s="296">
        <v>90</v>
      </c>
      <c r="O220" s="296">
        <v>86</v>
      </c>
      <c r="P220" s="296">
        <v>82</v>
      </c>
      <c r="Q220" s="296">
        <v>74</v>
      </c>
      <c r="R220" s="296">
        <v>79</v>
      </c>
      <c r="S220" s="296">
        <v>70</v>
      </c>
      <c r="T220" s="296">
        <v>67</v>
      </c>
      <c r="U220" s="296">
        <v>66</v>
      </c>
      <c r="V220" s="296">
        <v>58</v>
      </c>
      <c r="W220" s="296">
        <v>75</v>
      </c>
      <c r="X220" s="296">
        <v>79</v>
      </c>
      <c r="Y220" s="296">
        <v>89</v>
      </c>
      <c r="Z220" s="296">
        <v>73</v>
      </c>
      <c r="AA220" s="296">
        <v>70</v>
      </c>
      <c r="AB220" s="296">
        <v>72</v>
      </c>
      <c r="AC220" s="296">
        <v>81</v>
      </c>
      <c r="AD220" s="296">
        <v>80</v>
      </c>
      <c r="AE220" s="296">
        <v>65</v>
      </c>
      <c r="AF220" s="296">
        <v>63</v>
      </c>
      <c r="AG220" s="296">
        <v>47</v>
      </c>
      <c r="AH220" s="296">
        <v>45.6</v>
      </c>
      <c r="AI220" s="296">
        <v>41</v>
      </c>
      <c r="AJ220" s="341">
        <f t="shared" si="29"/>
        <v>-10.087719298245613</v>
      </c>
      <c r="AK220" s="342">
        <f t="shared" si="30"/>
        <v>-7.4578926360201141</v>
      </c>
      <c r="AR220" s="177" t="s">
        <v>857</v>
      </c>
      <c r="AS220" s="181">
        <v>236</v>
      </c>
    </row>
    <row r="221" spans="1:45" ht="18" customHeight="1" thickBot="1">
      <c r="A221" s="340" t="s">
        <v>18</v>
      </c>
      <c r="B221" s="343" t="s">
        <v>47</v>
      </c>
      <c r="C221" s="296">
        <v>3.3712499999999994</v>
      </c>
      <c r="D221" s="296">
        <v>3.6974999999999993</v>
      </c>
      <c r="E221" s="296">
        <v>3.9149999999999996</v>
      </c>
      <c r="F221" s="296">
        <v>4.1868749999999997</v>
      </c>
      <c r="G221" s="296">
        <v>4.7306249999999999</v>
      </c>
      <c r="H221" s="296">
        <v>4.99325625</v>
      </c>
      <c r="I221" s="296">
        <v>4.9209375</v>
      </c>
      <c r="J221" s="296">
        <v>4.6218750000000002</v>
      </c>
      <c r="K221" s="296">
        <v>4.078125</v>
      </c>
      <c r="L221" s="296">
        <v>3.5343749999999998</v>
      </c>
      <c r="M221" s="296">
        <v>2.71875</v>
      </c>
      <c r="N221" s="296">
        <v>2.61</v>
      </c>
      <c r="O221" s="296">
        <v>5.16</v>
      </c>
      <c r="P221" s="296">
        <v>5.37</v>
      </c>
      <c r="Q221" s="296">
        <v>5.64</v>
      </c>
      <c r="R221" s="296">
        <v>6.27</v>
      </c>
      <c r="S221" s="296">
        <v>5.74</v>
      </c>
      <c r="T221" s="296">
        <v>6.23</v>
      </c>
      <c r="U221" s="296">
        <v>5.4</v>
      </c>
      <c r="V221" s="296">
        <v>5.98</v>
      </c>
      <c r="W221" s="296">
        <v>5.1100000000000003</v>
      </c>
      <c r="X221" s="296">
        <v>4.9400000000000004</v>
      </c>
      <c r="Y221" s="296">
        <v>4.8499999999999996</v>
      </c>
      <c r="Z221" s="296">
        <v>4.5999999999999996</v>
      </c>
      <c r="AA221" s="296">
        <v>4.63</v>
      </c>
      <c r="AB221" s="296">
        <v>4.9400000000000004</v>
      </c>
      <c r="AC221" s="296">
        <v>4.97</v>
      </c>
      <c r="AD221" s="296">
        <v>5.16</v>
      </c>
      <c r="AE221" s="296">
        <v>5.73</v>
      </c>
      <c r="AF221" s="296">
        <v>5.59</v>
      </c>
      <c r="AG221" s="296">
        <v>5.53</v>
      </c>
      <c r="AH221" s="296">
        <v>5.64</v>
      </c>
      <c r="AI221" s="296">
        <v>6.52</v>
      </c>
      <c r="AJ221" s="341">
        <f t="shared" si="29"/>
        <v>15.602836879432624</v>
      </c>
      <c r="AK221" s="342">
        <f t="shared" si="30"/>
        <v>3.0031688290534042</v>
      </c>
      <c r="AR221" s="177" t="s">
        <v>858</v>
      </c>
      <c r="AS221" s="181">
        <v>237</v>
      </c>
    </row>
    <row r="222" spans="1:45" ht="18" customHeight="1" thickBot="1">
      <c r="A222" s="340" t="s">
        <v>19</v>
      </c>
      <c r="B222" s="343" t="s">
        <v>48</v>
      </c>
      <c r="C222" s="296">
        <v>77</v>
      </c>
      <c r="D222" s="296">
        <v>77</v>
      </c>
      <c r="E222" s="296">
        <v>73</v>
      </c>
      <c r="F222" s="296">
        <v>66</v>
      </c>
      <c r="G222" s="296">
        <v>73</v>
      </c>
      <c r="H222" s="296">
        <v>73</v>
      </c>
      <c r="I222" s="296">
        <v>110</v>
      </c>
      <c r="J222" s="296">
        <v>130</v>
      </c>
      <c r="K222" s="296">
        <v>145</v>
      </c>
      <c r="L222" s="296">
        <v>165</v>
      </c>
      <c r="M222" s="296">
        <v>190</v>
      </c>
      <c r="N222" s="296">
        <v>232</v>
      </c>
      <c r="O222" s="296">
        <v>268</v>
      </c>
      <c r="P222" s="296">
        <v>290</v>
      </c>
      <c r="Q222" s="296">
        <v>300</v>
      </c>
      <c r="R222" s="296">
        <v>310</v>
      </c>
      <c r="S222" s="296">
        <v>340</v>
      </c>
      <c r="T222" s="296">
        <v>355</v>
      </c>
      <c r="U222" s="296">
        <v>390</v>
      </c>
      <c r="V222" s="296">
        <v>415</v>
      </c>
      <c r="W222" s="296">
        <v>377</v>
      </c>
      <c r="X222" s="296">
        <v>392</v>
      </c>
      <c r="Y222" s="296">
        <v>403</v>
      </c>
      <c r="Z222" s="296">
        <v>409</v>
      </c>
      <c r="AA222" s="296">
        <v>441</v>
      </c>
      <c r="AB222" s="296">
        <v>468</v>
      </c>
      <c r="AC222" s="296">
        <v>504</v>
      </c>
      <c r="AD222" s="296">
        <v>546</v>
      </c>
      <c r="AE222" s="296">
        <v>518</v>
      </c>
      <c r="AF222" s="296">
        <v>551</v>
      </c>
      <c r="AG222" s="296">
        <v>557</v>
      </c>
      <c r="AH222" s="296">
        <v>575</v>
      </c>
      <c r="AI222" s="296">
        <v>570</v>
      </c>
      <c r="AJ222" s="341">
        <f t="shared" si="29"/>
        <v>-0.86956521739129933</v>
      </c>
      <c r="AK222" s="342">
        <f t="shared" si="30"/>
        <v>3.5277989857697145</v>
      </c>
      <c r="AR222" s="177" t="s">
        <v>859</v>
      </c>
      <c r="AS222" s="181">
        <v>238</v>
      </c>
    </row>
    <row r="223" spans="1:45" ht="18" customHeight="1" thickBot="1">
      <c r="A223" s="340" t="s">
        <v>20</v>
      </c>
      <c r="B223" s="343" t="s">
        <v>49</v>
      </c>
      <c r="C223" s="296">
        <v>40.008569209758186</v>
      </c>
      <c r="D223" s="296">
        <v>41</v>
      </c>
      <c r="E223" s="296">
        <v>39</v>
      </c>
      <c r="F223" s="296">
        <v>47</v>
      </c>
      <c r="G223" s="296">
        <v>49.75</v>
      </c>
      <c r="H223" s="296">
        <v>54.23</v>
      </c>
      <c r="I223" s="296">
        <v>54.47</v>
      </c>
      <c r="J223" s="296">
        <v>58.34</v>
      </c>
      <c r="K223" s="296">
        <v>54.24</v>
      </c>
      <c r="L223" s="296">
        <v>58</v>
      </c>
      <c r="M223" s="296">
        <v>56.11</v>
      </c>
      <c r="N223" s="296">
        <v>57.99</v>
      </c>
      <c r="O223" s="296">
        <v>57.84</v>
      </c>
      <c r="P223" s="296">
        <v>54.61</v>
      </c>
      <c r="Q223" s="296">
        <v>55.52</v>
      </c>
      <c r="R223" s="296">
        <v>55.1</v>
      </c>
      <c r="S223" s="296">
        <v>53.11</v>
      </c>
      <c r="T223" s="296">
        <v>60.49</v>
      </c>
      <c r="U223" s="296">
        <v>62.49</v>
      </c>
      <c r="V223" s="296">
        <v>68.19</v>
      </c>
      <c r="W223" s="296">
        <v>71.77</v>
      </c>
      <c r="X223" s="296">
        <v>72.36</v>
      </c>
      <c r="Y223" s="296">
        <v>73.209999999999994</v>
      </c>
      <c r="Z223" s="296">
        <v>72.069999999999993</v>
      </c>
      <c r="AA223" s="296">
        <v>70.709999999999994</v>
      </c>
      <c r="AB223" s="296">
        <v>76.62</v>
      </c>
      <c r="AC223" s="296">
        <v>82.74</v>
      </c>
      <c r="AD223" s="296">
        <v>91.13</v>
      </c>
      <c r="AE223" s="296">
        <v>91.54</v>
      </c>
      <c r="AF223" s="296">
        <v>92.5</v>
      </c>
      <c r="AG223" s="296">
        <v>92.76</v>
      </c>
      <c r="AH223" s="296">
        <v>100.6</v>
      </c>
      <c r="AI223" s="296">
        <v>99.02</v>
      </c>
      <c r="AJ223" s="341">
        <f t="shared" si="29"/>
        <v>-1.5705765407554639</v>
      </c>
      <c r="AK223" s="342">
        <f t="shared" si="30"/>
        <v>3.0659596905479924</v>
      </c>
      <c r="AR223" s="177" t="s">
        <v>860</v>
      </c>
      <c r="AS223" s="181">
        <v>239</v>
      </c>
    </row>
    <row r="224" spans="1:45" ht="18" customHeight="1" thickBot="1">
      <c r="A224" s="340" t="s">
        <v>21</v>
      </c>
      <c r="B224" s="343" t="s">
        <v>50</v>
      </c>
      <c r="C224" s="296">
        <v>190</v>
      </c>
      <c r="D224" s="296">
        <v>190</v>
      </c>
      <c r="E224" s="296">
        <v>190</v>
      </c>
      <c r="F224" s="296">
        <v>190</v>
      </c>
      <c r="G224" s="296">
        <v>190</v>
      </c>
      <c r="H224" s="296">
        <v>190</v>
      </c>
      <c r="I224" s="296">
        <v>190</v>
      </c>
      <c r="J224" s="296">
        <v>190</v>
      </c>
      <c r="K224" s="296">
        <v>185.5</v>
      </c>
      <c r="L224" s="296">
        <v>181.1</v>
      </c>
      <c r="M224" s="296">
        <v>176.5</v>
      </c>
      <c r="N224" s="296">
        <v>176.5</v>
      </c>
      <c r="O224" s="296">
        <v>176.5</v>
      </c>
      <c r="P224" s="296">
        <v>129.49216666666669</v>
      </c>
      <c r="Q224" s="296">
        <v>190.73766666666671</v>
      </c>
      <c r="R224" s="296">
        <v>213.09433333333337</v>
      </c>
      <c r="S224" s="296">
        <v>130.37</v>
      </c>
      <c r="T224" s="296">
        <v>143.93</v>
      </c>
      <c r="U224" s="296">
        <v>136.11000000000001</v>
      </c>
      <c r="V224" s="296">
        <v>118.84</v>
      </c>
      <c r="W224" s="296">
        <v>122.12</v>
      </c>
      <c r="X224" s="296">
        <v>111.82</v>
      </c>
      <c r="Y224" s="296">
        <v>89.94</v>
      </c>
      <c r="Z224" s="296">
        <v>72.341294938293686</v>
      </c>
      <c r="AA224" s="296">
        <v>58.18615691960413</v>
      </c>
      <c r="AB224" s="296">
        <v>55.9</v>
      </c>
      <c r="AC224" s="296">
        <v>53.70366708214727</v>
      </c>
      <c r="AD224" s="296">
        <v>51.593628945798002</v>
      </c>
      <c r="AE224" s="296">
        <v>49.566495035151569</v>
      </c>
      <c r="AF224" s="296">
        <v>49.9</v>
      </c>
      <c r="AG224" s="296">
        <v>50.235748931493639</v>
      </c>
      <c r="AH224" s="296">
        <v>50.573756928017318</v>
      </c>
      <c r="AI224" s="296">
        <v>50.91403918954439</v>
      </c>
      <c r="AJ224" s="341">
        <f t="shared" si="29"/>
        <v>0.67284355008745411</v>
      </c>
      <c r="AK224" s="342">
        <f t="shared" si="30"/>
        <v>-5.5311851631039914</v>
      </c>
      <c r="AR224" s="177" t="s">
        <v>861</v>
      </c>
      <c r="AS224" s="181">
        <v>240</v>
      </c>
    </row>
    <row r="225" spans="1:45" ht="18" customHeight="1" thickBot="1">
      <c r="A225" s="340" t="s">
        <v>22</v>
      </c>
      <c r="B225" s="343" t="s">
        <v>51</v>
      </c>
      <c r="C225" s="296">
        <v>797.16</v>
      </c>
      <c r="D225" s="296">
        <v>772</v>
      </c>
      <c r="E225" s="296">
        <v>762</v>
      </c>
      <c r="F225" s="296">
        <v>725</v>
      </c>
      <c r="G225" s="296">
        <v>721</v>
      </c>
      <c r="H225" s="296">
        <v>704</v>
      </c>
      <c r="I225" s="296">
        <v>677</v>
      </c>
      <c r="J225" s="296">
        <v>673</v>
      </c>
      <c r="K225" s="296">
        <v>676</v>
      </c>
      <c r="L225" s="296">
        <v>629.73</v>
      </c>
      <c r="M225" s="296">
        <v>561.83000000000004</v>
      </c>
      <c r="N225" s="296">
        <v>489.31</v>
      </c>
      <c r="O225" s="296">
        <v>469.75</v>
      </c>
      <c r="P225" s="296">
        <v>444.06</v>
      </c>
      <c r="Q225" s="296">
        <v>470.35</v>
      </c>
      <c r="R225" s="296">
        <v>474.94</v>
      </c>
      <c r="S225" s="296">
        <v>467.51</v>
      </c>
      <c r="T225" s="296">
        <v>438.64</v>
      </c>
      <c r="U225" s="296">
        <v>432.8</v>
      </c>
      <c r="V225" s="296">
        <v>424.98</v>
      </c>
      <c r="W225" s="296">
        <v>419.19</v>
      </c>
      <c r="X225" s="296">
        <v>412.74</v>
      </c>
      <c r="Y225" s="296">
        <v>403.99</v>
      </c>
      <c r="Z225" s="296">
        <v>398.39</v>
      </c>
      <c r="AA225" s="296">
        <v>382.05</v>
      </c>
      <c r="AB225" s="296">
        <v>372.8</v>
      </c>
      <c r="AC225" s="296">
        <v>347.15</v>
      </c>
      <c r="AD225" s="296">
        <v>339.65</v>
      </c>
      <c r="AE225" s="296">
        <v>332.59</v>
      </c>
      <c r="AF225" s="296">
        <v>316.48</v>
      </c>
      <c r="AG225" s="296">
        <v>368.42</v>
      </c>
      <c r="AH225" s="296">
        <v>350.47</v>
      </c>
      <c r="AI225" s="296">
        <v>350.87</v>
      </c>
      <c r="AJ225" s="341">
        <f t="shared" si="29"/>
        <v>0.11413245070903688</v>
      </c>
      <c r="AK225" s="342">
        <f t="shared" si="30"/>
        <v>-1.3998530552563615</v>
      </c>
      <c r="AR225" s="177" t="s">
        <v>862</v>
      </c>
      <c r="AS225" s="181">
        <v>241</v>
      </c>
    </row>
    <row r="226" spans="1:45" ht="18" customHeight="1" thickBot="1">
      <c r="A226" s="340" t="s">
        <v>23</v>
      </c>
      <c r="B226" s="343" t="s">
        <v>52</v>
      </c>
      <c r="C226" s="296">
        <v>1005</v>
      </c>
      <c r="D226" s="296">
        <v>954</v>
      </c>
      <c r="E226" s="296">
        <v>805</v>
      </c>
      <c r="F226" s="296">
        <v>776</v>
      </c>
      <c r="G226" s="296">
        <v>745</v>
      </c>
      <c r="H226" s="296">
        <v>705</v>
      </c>
      <c r="I226" s="296">
        <v>654</v>
      </c>
      <c r="J226" s="296">
        <v>610</v>
      </c>
      <c r="K226" s="296">
        <v>585</v>
      </c>
      <c r="L226" s="296">
        <v>558</v>
      </c>
      <c r="M226" s="296">
        <v>538</v>
      </c>
      <c r="N226" s="296">
        <v>525</v>
      </c>
      <c r="O226" s="296">
        <v>633</v>
      </c>
      <c r="P226" s="296">
        <v>678</v>
      </c>
      <c r="Q226" s="296">
        <v>660.7</v>
      </c>
      <c r="R226" s="296">
        <v>686.8</v>
      </c>
      <c r="S226" s="296">
        <v>727.41</v>
      </c>
      <c r="T226" s="296">
        <v>865.1</v>
      </c>
      <c r="U226" s="296">
        <v>898.3</v>
      </c>
      <c r="V226" s="296">
        <v>917.3</v>
      </c>
      <c r="W226" s="296">
        <v>1240.8</v>
      </c>
      <c r="X226" s="296">
        <v>1236.0999999999999</v>
      </c>
      <c r="Y226" s="296">
        <v>1265.7</v>
      </c>
      <c r="Z226" s="296">
        <v>1313</v>
      </c>
      <c r="AA226" s="296">
        <v>1417.2</v>
      </c>
      <c r="AB226" s="296">
        <v>1440.2</v>
      </c>
      <c r="AC226" s="296">
        <v>1483.1</v>
      </c>
      <c r="AD226" s="296">
        <v>1503.3</v>
      </c>
      <c r="AE226" s="296">
        <v>1539.3</v>
      </c>
      <c r="AF226" s="296">
        <v>1594.8</v>
      </c>
      <c r="AG226" s="296">
        <v>1611.8</v>
      </c>
      <c r="AH226" s="296">
        <v>1492.5</v>
      </c>
      <c r="AI226" s="296">
        <v>1504.7</v>
      </c>
      <c r="AJ226" s="341">
        <f t="shared" si="29"/>
        <v>0.81742043551089605</v>
      </c>
      <c r="AK226" s="342">
        <f t="shared" si="30"/>
        <v>1.7447277631583047</v>
      </c>
      <c r="AR226" s="177" t="s">
        <v>863</v>
      </c>
      <c r="AS226" s="181">
        <v>242</v>
      </c>
    </row>
    <row r="227" spans="1:45" ht="18" customHeight="1" thickBot="1">
      <c r="A227" s="340" t="s">
        <v>24</v>
      </c>
      <c r="B227" s="343" t="s">
        <v>53</v>
      </c>
      <c r="C227" s="296">
        <v>9</v>
      </c>
      <c r="D227" s="296">
        <v>9</v>
      </c>
      <c r="E227" s="296">
        <v>9.9410000000000007</v>
      </c>
      <c r="F227" s="296">
        <v>10.599</v>
      </c>
      <c r="G227" s="296">
        <v>10.738</v>
      </c>
      <c r="H227" s="296">
        <v>11.95</v>
      </c>
      <c r="I227" s="296">
        <v>12.64</v>
      </c>
      <c r="J227" s="296">
        <v>13.882</v>
      </c>
      <c r="K227" s="296">
        <v>17</v>
      </c>
      <c r="L227" s="296">
        <v>14.64</v>
      </c>
      <c r="M227" s="296">
        <v>22.04</v>
      </c>
      <c r="N227" s="296">
        <v>19.899999999999999</v>
      </c>
      <c r="O227" s="296">
        <v>21.98</v>
      </c>
      <c r="P227" s="296">
        <v>23.29</v>
      </c>
      <c r="Q227" s="296">
        <v>23.03</v>
      </c>
      <c r="R227" s="296">
        <v>25.48</v>
      </c>
      <c r="S227" s="296">
        <v>27.8</v>
      </c>
      <c r="T227" s="296">
        <v>28.23</v>
      </c>
      <c r="U227" s="296">
        <v>24.23</v>
      </c>
      <c r="V227" s="296">
        <v>29.84</v>
      </c>
      <c r="W227" s="296">
        <v>29.896000000000001</v>
      </c>
      <c r="X227" s="296">
        <v>26.196999999999999</v>
      </c>
      <c r="Y227" s="296">
        <v>26.645</v>
      </c>
      <c r="Z227" s="296">
        <v>26.350999999999999</v>
      </c>
      <c r="AA227" s="296">
        <v>24.336834916327458</v>
      </c>
      <c r="AB227" s="296">
        <v>26.96</v>
      </c>
      <c r="AC227" s="296">
        <v>30.552145862552599</v>
      </c>
      <c r="AD227" s="296">
        <v>26.405423094904158</v>
      </c>
      <c r="AE227" s="296">
        <v>32.354520804114074</v>
      </c>
      <c r="AF227" s="296">
        <v>30.325273492286119</v>
      </c>
      <c r="AG227" s="296">
        <v>30.779018232819077</v>
      </c>
      <c r="AH227" s="296">
        <v>31.396615240766714</v>
      </c>
      <c r="AI227" s="296">
        <v>31.371407199625995</v>
      </c>
      <c r="AJ227" s="341">
        <f t="shared" si="29"/>
        <v>-8.0289040545955537E-2</v>
      </c>
      <c r="AK227" s="342">
        <f t="shared" si="30"/>
        <v>1.6463591931306087</v>
      </c>
      <c r="AR227" s="177" t="s">
        <v>864</v>
      </c>
      <c r="AS227" s="181">
        <v>243</v>
      </c>
    </row>
    <row r="228" spans="1:45" ht="18" customHeight="1" thickBot="1">
      <c r="A228" s="340" t="s">
        <v>25</v>
      </c>
      <c r="B228" s="343" t="s">
        <v>54</v>
      </c>
      <c r="C228" s="296">
        <v>10</v>
      </c>
      <c r="D228" s="296">
        <v>17</v>
      </c>
      <c r="E228" s="296">
        <v>20</v>
      </c>
      <c r="F228" s="296">
        <v>25</v>
      </c>
      <c r="G228" s="296">
        <v>25</v>
      </c>
      <c r="H228" s="296">
        <v>25</v>
      </c>
      <c r="I228" s="296">
        <v>26</v>
      </c>
      <c r="J228" s="296">
        <v>27</v>
      </c>
      <c r="K228" s="296">
        <v>51</v>
      </c>
      <c r="L228" s="296">
        <v>51.08</v>
      </c>
      <c r="M228" s="296">
        <v>51.42</v>
      </c>
      <c r="N228" s="296">
        <v>40.39</v>
      </c>
      <c r="O228" s="296">
        <v>40.19</v>
      </c>
      <c r="P228" s="296">
        <v>39.229999999999997</v>
      </c>
      <c r="Q228" s="296">
        <v>39.01</v>
      </c>
      <c r="R228" s="296">
        <v>39.57</v>
      </c>
      <c r="S228" s="296">
        <v>38.35</v>
      </c>
      <c r="T228" s="296">
        <v>37.869999999999997</v>
      </c>
      <c r="U228" s="296">
        <v>37.090000000000003</v>
      </c>
      <c r="V228" s="296">
        <v>35.69</v>
      </c>
      <c r="W228" s="296">
        <v>35.29</v>
      </c>
      <c r="X228" s="296">
        <v>34.049999999999997</v>
      </c>
      <c r="Y228" s="296">
        <v>34.82</v>
      </c>
      <c r="Z228" s="296">
        <v>35.46</v>
      </c>
      <c r="AA228" s="296">
        <v>35.18</v>
      </c>
      <c r="AB228" s="296">
        <v>36.299999999999997</v>
      </c>
      <c r="AC228" s="296">
        <v>36.36</v>
      </c>
      <c r="AD228" s="296">
        <v>37.07</v>
      </c>
      <c r="AE228" s="296">
        <v>36.909999999999997</v>
      </c>
      <c r="AF228" s="296">
        <v>35.590000000000003</v>
      </c>
      <c r="AG228" s="296">
        <v>35.641098348887297</v>
      </c>
      <c r="AH228" s="296">
        <v>32.217508973438626</v>
      </c>
      <c r="AI228" s="296">
        <v>32.217508973438626</v>
      </c>
      <c r="AJ228" s="341">
        <f t="shared" si="29"/>
        <v>0</v>
      </c>
      <c r="AK228" s="342">
        <f t="shared" si="30"/>
        <v>-0.77380928733090659</v>
      </c>
      <c r="AR228" s="191" t="s">
        <v>865</v>
      </c>
      <c r="AS228" s="181">
        <v>244</v>
      </c>
    </row>
    <row r="229" spans="1:45" ht="18" customHeight="1" thickBot="1">
      <c r="A229" s="340" t="s">
        <v>26</v>
      </c>
      <c r="B229" s="343" t="s">
        <v>55</v>
      </c>
      <c r="C229" s="296">
        <v>3.0596153846153844</v>
      </c>
      <c r="D229" s="296">
        <v>3.3076923076923075</v>
      </c>
      <c r="E229" s="296">
        <v>4.3</v>
      </c>
      <c r="F229" s="296">
        <v>4.5999999999999996</v>
      </c>
      <c r="G229" s="296">
        <v>4.5</v>
      </c>
      <c r="H229" s="296">
        <v>5.5</v>
      </c>
      <c r="I229" s="296">
        <v>6</v>
      </c>
      <c r="J229" s="296">
        <v>6.5</v>
      </c>
      <c r="K229" s="296">
        <v>6.6</v>
      </c>
      <c r="L229" s="296">
        <v>6.4</v>
      </c>
      <c r="M229" s="296">
        <v>6.7</v>
      </c>
      <c r="N229" s="296">
        <v>6.5</v>
      </c>
      <c r="O229" s="296">
        <v>5.0999999999999996</v>
      </c>
      <c r="P229" s="296">
        <v>4.8</v>
      </c>
      <c r="Q229" s="296">
        <v>4.7</v>
      </c>
      <c r="R229" s="296">
        <v>6.25</v>
      </c>
      <c r="S229" s="296">
        <v>6.14</v>
      </c>
      <c r="T229" s="296">
        <v>5.4</v>
      </c>
      <c r="U229" s="296">
        <v>5.65</v>
      </c>
      <c r="V229" s="296">
        <v>5</v>
      </c>
      <c r="W229" s="296">
        <v>5</v>
      </c>
      <c r="X229" s="296">
        <v>5</v>
      </c>
      <c r="Y229" s="296">
        <v>5</v>
      </c>
      <c r="Z229" s="296">
        <v>5</v>
      </c>
      <c r="AA229" s="296">
        <v>5</v>
      </c>
      <c r="AB229" s="296">
        <v>4.8</v>
      </c>
      <c r="AC229" s="296">
        <v>4.8</v>
      </c>
      <c r="AD229" s="296">
        <v>4.8</v>
      </c>
      <c r="AE229" s="296">
        <v>4.8</v>
      </c>
      <c r="AF229" s="296">
        <v>4.8</v>
      </c>
      <c r="AG229" s="296">
        <v>4.8</v>
      </c>
      <c r="AH229" s="296">
        <v>4.8</v>
      </c>
      <c r="AI229" s="296">
        <v>4.8</v>
      </c>
      <c r="AJ229" s="341">
        <f t="shared" si="29"/>
        <v>0</v>
      </c>
      <c r="AK229" s="342">
        <f t="shared" si="30"/>
        <v>-0.40738786021493611</v>
      </c>
      <c r="AR229" s="177" t="s">
        <v>866</v>
      </c>
      <c r="AS229" s="181">
        <v>245</v>
      </c>
    </row>
    <row r="230" spans="1:45" ht="18" customHeight="1" thickBot="1">
      <c r="A230" s="340" t="s">
        <v>27</v>
      </c>
      <c r="B230" s="343" t="s">
        <v>56</v>
      </c>
      <c r="C230" s="296">
        <v>5</v>
      </c>
      <c r="D230" s="296">
        <v>5</v>
      </c>
      <c r="E230" s="296">
        <v>5</v>
      </c>
      <c r="F230" s="296">
        <v>5</v>
      </c>
      <c r="G230" s="296">
        <v>5</v>
      </c>
      <c r="H230" s="296">
        <v>5</v>
      </c>
      <c r="I230" s="296">
        <v>5</v>
      </c>
      <c r="J230" s="296">
        <v>5</v>
      </c>
      <c r="K230" s="296">
        <v>5</v>
      </c>
      <c r="L230" s="296">
        <v>5.3</v>
      </c>
      <c r="M230" s="296">
        <v>5</v>
      </c>
      <c r="N230" s="296">
        <v>5</v>
      </c>
      <c r="O230" s="296">
        <v>5</v>
      </c>
      <c r="P230" s="296">
        <v>5.6</v>
      </c>
      <c r="Q230" s="296">
        <v>5.6</v>
      </c>
      <c r="R230" s="296">
        <v>5.6</v>
      </c>
      <c r="S230" s="296">
        <v>5</v>
      </c>
      <c r="T230" s="296">
        <v>4.4067796610169498</v>
      </c>
      <c r="U230" s="296">
        <v>6.101694915254237</v>
      </c>
      <c r="V230" s="296">
        <v>6.610169491525423</v>
      </c>
      <c r="W230" s="296">
        <v>4.2372881355932197</v>
      </c>
      <c r="X230" s="296">
        <v>6.2711864406779654</v>
      </c>
      <c r="Y230" s="296">
        <v>7.6271186440677958</v>
      </c>
      <c r="Z230" s="296">
        <v>7.4576271186440666</v>
      </c>
      <c r="AA230" s="296">
        <v>7.0338983050847448</v>
      </c>
      <c r="AB230" s="296">
        <v>12</v>
      </c>
      <c r="AC230" s="296">
        <v>12.512820512820515</v>
      </c>
      <c r="AD230" s="296">
        <v>11.692307692307693</v>
      </c>
      <c r="AE230" s="296">
        <v>14.051282051282055</v>
      </c>
      <c r="AF230" s="296">
        <v>14.256410256410257</v>
      </c>
      <c r="AG230" s="296">
        <v>10.256410256410257</v>
      </c>
      <c r="AH230" s="296">
        <v>6.8717948717948731</v>
      </c>
      <c r="AI230" s="296">
        <v>9.7435897435897445</v>
      </c>
      <c r="AJ230" s="341">
        <f t="shared" si="29"/>
        <v>41.791044776119392</v>
      </c>
      <c r="AK230" s="342">
        <f t="shared" si="30"/>
        <v>2.4792288586126254</v>
      </c>
      <c r="AR230" s="177" t="s">
        <v>867</v>
      </c>
      <c r="AS230" s="181">
        <v>246</v>
      </c>
    </row>
    <row r="231" spans="1:45" s="436" customFormat="1" ht="18" customHeight="1">
      <c r="A231" s="469" t="s">
        <v>995</v>
      </c>
      <c r="AR231" s="486"/>
      <c r="AS231" s="487"/>
    </row>
    <row r="232" spans="1:45" s="436" customFormat="1">
      <c r="A232" s="483"/>
      <c r="AR232" s="489"/>
      <c r="AS232" s="490"/>
    </row>
    <row r="233" spans="1:45" s="436" customFormat="1">
      <c r="AR233" s="486"/>
      <c r="AS233" s="476"/>
    </row>
    <row r="234" spans="1:45" s="436" customFormat="1">
      <c r="AR234" s="486"/>
      <c r="AS234" s="476"/>
    </row>
    <row r="235" spans="1:45" s="436" customFormat="1">
      <c r="AR235" s="486"/>
      <c r="AS235" s="476"/>
    </row>
    <row r="236" spans="1:45" s="436" customFormat="1">
      <c r="AR236" s="486"/>
      <c r="AS236" s="476"/>
    </row>
    <row r="237" spans="1:45" s="436" customFormat="1">
      <c r="AR237" s="486"/>
      <c r="AS237" s="476"/>
    </row>
    <row r="238" spans="1:45" s="436" customFormat="1">
      <c r="AR238" s="486"/>
      <c r="AS238" s="476"/>
    </row>
    <row r="239" spans="1:45" s="436" customFormat="1">
      <c r="AR239" s="486"/>
      <c r="AS239" s="476"/>
    </row>
    <row r="240" spans="1:45" s="436" customFormat="1">
      <c r="AR240" s="486"/>
      <c r="AS240" s="476"/>
    </row>
    <row r="241" spans="44:45" s="436" customFormat="1">
      <c r="AR241" s="486"/>
      <c r="AS241" s="476"/>
    </row>
    <row r="242" spans="44:45" s="436" customFormat="1">
      <c r="AR242" s="486"/>
      <c r="AS242" s="476"/>
    </row>
    <row r="243" spans="44:45" s="436" customFormat="1">
      <c r="AR243" s="486"/>
      <c r="AS243" s="476"/>
    </row>
    <row r="244" spans="44:45" s="436" customFormat="1">
      <c r="AR244" s="486"/>
      <c r="AS244" s="476"/>
    </row>
    <row r="245" spans="44:45" s="436" customFormat="1">
      <c r="AR245" s="486"/>
      <c r="AS245" s="476"/>
    </row>
    <row r="246" spans="44:45" s="436" customFormat="1">
      <c r="AR246" s="486"/>
      <c r="AS246" s="476"/>
    </row>
    <row r="247" spans="44:45" s="436" customFormat="1">
      <c r="AR247" s="486"/>
      <c r="AS247" s="476"/>
    </row>
    <row r="248" spans="44:45" s="436" customFormat="1">
      <c r="AR248" s="486"/>
      <c r="AS248" s="476"/>
    </row>
    <row r="249" spans="44:45" s="436" customFormat="1">
      <c r="AR249" s="486"/>
      <c r="AS249" s="476"/>
    </row>
    <row r="250" spans="44:45" s="436" customFormat="1">
      <c r="AR250" s="486"/>
      <c r="AS250" s="476"/>
    </row>
    <row r="251" spans="44:45" s="436" customFormat="1">
      <c r="AR251" s="486"/>
      <c r="AS251" s="476"/>
    </row>
    <row r="252" spans="44:45" s="436" customFormat="1">
      <c r="AR252" s="486"/>
      <c r="AS252" s="476"/>
    </row>
    <row r="253" spans="44:45" s="436" customFormat="1">
      <c r="AR253" s="486"/>
      <c r="AS253" s="476"/>
    </row>
    <row r="254" spans="44:45" s="436" customFormat="1">
      <c r="AR254" s="486"/>
      <c r="AS254" s="476"/>
    </row>
    <row r="255" spans="44:45" s="436" customFormat="1">
      <c r="AR255" s="486"/>
      <c r="AS255" s="476"/>
    </row>
    <row r="256" spans="44:45" s="436" customFormat="1">
      <c r="AR256" s="486"/>
      <c r="AS256" s="476"/>
    </row>
    <row r="257" spans="44:45" s="436" customFormat="1">
      <c r="AR257" s="486"/>
      <c r="AS257" s="476"/>
    </row>
    <row r="258" spans="44:45" s="436" customFormat="1">
      <c r="AR258" s="486"/>
      <c r="AS258" s="476"/>
    </row>
    <row r="259" spans="44:45" s="436" customFormat="1">
      <c r="AR259" s="486"/>
      <c r="AS259" s="476"/>
    </row>
    <row r="260" spans="44:45" s="436" customFormat="1">
      <c r="AR260" s="489"/>
      <c r="AS260" s="476"/>
    </row>
    <row r="261" spans="44:45" s="436" customFormat="1">
      <c r="AR261" s="495"/>
      <c r="AS261" s="490"/>
    </row>
    <row r="262" spans="44:45" s="436" customFormat="1">
      <c r="AR262" s="486"/>
      <c r="AS262" s="487"/>
    </row>
    <row r="263" spans="44:45" s="436" customFormat="1">
      <c r="AR263" s="486"/>
      <c r="AS263" s="487"/>
    </row>
    <row r="264" spans="44:45" s="436" customFormat="1">
      <c r="AR264" s="486"/>
      <c r="AS264" s="487"/>
    </row>
    <row r="265" spans="44:45" s="436" customFormat="1">
      <c r="AR265" s="486"/>
      <c r="AS265" s="487"/>
    </row>
    <row r="266" spans="44:45" s="436" customFormat="1">
      <c r="AR266" s="489"/>
      <c r="AS266" s="490"/>
    </row>
    <row r="267" spans="44:45" s="436" customFormat="1">
      <c r="AR267" s="496"/>
      <c r="AS267" s="497"/>
    </row>
    <row r="268" spans="44:45" s="436" customFormat="1">
      <c r="AR268" s="486"/>
      <c r="AS268" s="487"/>
    </row>
    <row r="269" spans="44:45" s="436" customFormat="1">
      <c r="AR269" s="486"/>
      <c r="AS269" s="487"/>
    </row>
    <row r="270" spans="44:45" s="436" customFormat="1">
      <c r="AR270" s="486"/>
      <c r="AS270" s="487"/>
    </row>
    <row r="271" spans="44:45" s="436" customFormat="1">
      <c r="AR271" s="486"/>
      <c r="AS271" s="487"/>
    </row>
    <row r="272" spans="44:45" s="436" customFormat="1">
      <c r="AR272" s="486"/>
      <c r="AS272" s="487"/>
    </row>
    <row r="273" spans="44:45" s="436" customFormat="1">
      <c r="AR273" s="486"/>
      <c r="AS273" s="487"/>
    </row>
    <row r="274" spans="44:45" s="436" customFormat="1">
      <c r="AR274" s="486"/>
      <c r="AS274" s="487"/>
    </row>
    <row r="275" spans="44:45" s="436" customFormat="1">
      <c r="AR275" s="486"/>
      <c r="AS275" s="487"/>
    </row>
    <row r="276" spans="44:45" s="436" customFormat="1">
      <c r="AR276" s="486"/>
      <c r="AS276" s="487"/>
    </row>
    <row r="277" spans="44:45" s="436" customFormat="1">
      <c r="AR277" s="486"/>
      <c r="AS277" s="487"/>
    </row>
    <row r="278" spans="44:45" s="436" customFormat="1">
      <c r="AR278" s="486"/>
      <c r="AS278" s="487"/>
    </row>
    <row r="279" spans="44:45" s="436" customFormat="1">
      <c r="AR279" s="486"/>
      <c r="AS279" s="487"/>
    </row>
    <row r="280" spans="44:45" s="436" customFormat="1">
      <c r="AR280" s="486"/>
      <c r="AS280" s="487"/>
    </row>
    <row r="281" spans="44:45" s="436" customFormat="1">
      <c r="AR281" s="486"/>
      <c r="AS281" s="487"/>
    </row>
    <row r="282" spans="44:45" s="436" customFormat="1">
      <c r="AR282" s="486"/>
      <c r="AS282" s="487"/>
    </row>
    <row r="283" spans="44:45" s="436" customFormat="1">
      <c r="AR283" s="486"/>
      <c r="AS283" s="487"/>
    </row>
    <row r="284" spans="44:45" s="436" customFormat="1">
      <c r="AR284" s="486"/>
      <c r="AS284" s="487"/>
    </row>
    <row r="285" spans="44:45" s="436" customFormat="1">
      <c r="AR285" s="486"/>
      <c r="AS285" s="487"/>
    </row>
    <row r="286" spans="44:45" s="436" customFormat="1">
      <c r="AR286" s="486"/>
      <c r="AS286" s="487"/>
    </row>
    <row r="287" spans="44:45" s="436" customFormat="1">
      <c r="AR287" s="486"/>
      <c r="AS287" s="487"/>
    </row>
    <row r="288" spans="44:45" s="436" customFormat="1">
      <c r="AR288" s="486"/>
      <c r="AS288" s="487"/>
    </row>
    <row r="289" spans="44:45" s="436" customFormat="1">
      <c r="AR289" s="486"/>
      <c r="AS289" s="487"/>
    </row>
    <row r="290" spans="44:45" s="436" customFormat="1">
      <c r="AR290" s="486"/>
      <c r="AS290" s="487"/>
    </row>
    <row r="291" spans="44:45" s="436" customFormat="1">
      <c r="AR291" s="486"/>
      <c r="AS291" s="487"/>
    </row>
    <row r="292" spans="44:45" s="436" customFormat="1">
      <c r="AR292" s="486"/>
      <c r="AS292" s="487"/>
    </row>
    <row r="293" spans="44:45" s="436" customFormat="1">
      <c r="AR293" s="486"/>
      <c r="AS293" s="487"/>
    </row>
    <row r="294" spans="44:45" s="436" customFormat="1">
      <c r="AR294" s="486"/>
      <c r="AS294" s="487"/>
    </row>
    <row r="295" spans="44:45" s="436" customFormat="1">
      <c r="AR295" s="486"/>
      <c r="AS295" s="487"/>
    </row>
    <row r="296" spans="44:45" s="436" customFormat="1">
      <c r="AR296" s="486"/>
      <c r="AS296" s="487"/>
    </row>
    <row r="297" spans="44:45" s="436" customFormat="1">
      <c r="AR297" s="486"/>
      <c r="AS297" s="487"/>
    </row>
    <row r="298" spans="44:45" s="436" customFormat="1">
      <c r="AR298" s="486"/>
      <c r="AS298" s="487"/>
    </row>
    <row r="299" spans="44:45" s="436" customFormat="1">
      <c r="AR299" s="498"/>
      <c r="AS299" s="476"/>
    </row>
    <row r="300" spans="44:45" s="436" customFormat="1">
      <c r="AR300" s="498"/>
      <c r="AS300" s="476"/>
    </row>
    <row r="301" spans="44:45" s="436" customFormat="1">
      <c r="AR301" s="498"/>
      <c r="AS301" s="476"/>
    </row>
    <row r="302" spans="44:45" s="436" customFormat="1">
      <c r="AR302" s="498"/>
      <c r="AS302" s="476"/>
    </row>
    <row r="303" spans="44:45" s="436" customFormat="1">
      <c r="AR303" s="498"/>
      <c r="AS303" s="476"/>
    </row>
    <row r="304" spans="44:45" s="436" customFormat="1">
      <c r="AR304" s="498"/>
      <c r="AS304" s="476"/>
    </row>
    <row r="305" spans="44:45" s="436" customFormat="1">
      <c r="AR305" s="498"/>
      <c r="AS305" s="476"/>
    </row>
    <row r="306" spans="44:45" s="436" customFormat="1">
      <c r="AR306" s="498"/>
      <c r="AS306" s="476"/>
    </row>
    <row r="307" spans="44:45" s="436" customFormat="1">
      <c r="AR307" s="498"/>
      <c r="AS307" s="476"/>
    </row>
    <row r="308" spans="44:45" s="436" customFormat="1">
      <c r="AR308" s="498"/>
      <c r="AS308" s="476"/>
    </row>
    <row r="309" spans="44:45" s="436" customFormat="1">
      <c r="AR309" s="498"/>
      <c r="AS309" s="476"/>
    </row>
    <row r="310" spans="44:45" s="436" customFormat="1">
      <c r="AR310" s="498"/>
      <c r="AS310" s="476"/>
    </row>
    <row r="311" spans="44:45" s="436" customFormat="1">
      <c r="AR311" s="498"/>
      <c r="AS311" s="476"/>
    </row>
    <row r="312" spans="44:45" s="436" customFormat="1">
      <c r="AR312" s="498"/>
      <c r="AS312" s="476"/>
    </row>
    <row r="313" spans="44:45" s="436" customFormat="1">
      <c r="AR313" s="498"/>
      <c r="AS313" s="476"/>
    </row>
    <row r="314" spans="44:45" s="436" customFormat="1">
      <c r="AR314" s="498"/>
      <c r="AS314" s="476"/>
    </row>
    <row r="315" spans="44:45" s="436" customFormat="1">
      <c r="AR315" s="498"/>
      <c r="AS315" s="476"/>
    </row>
    <row r="316" spans="44:45" s="436" customFormat="1">
      <c r="AR316" s="498"/>
      <c r="AS316" s="476"/>
    </row>
    <row r="317" spans="44:45" s="436" customFormat="1">
      <c r="AR317" s="498"/>
      <c r="AS317" s="476"/>
    </row>
    <row r="318" spans="44:45" s="436" customFormat="1">
      <c r="AR318" s="498"/>
      <c r="AS318" s="476"/>
    </row>
    <row r="319" spans="44:45" s="436" customFormat="1">
      <c r="AR319" s="498"/>
      <c r="AS319" s="476"/>
    </row>
    <row r="320" spans="44:45" s="436" customFormat="1">
      <c r="AR320" s="498"/>
      <c r="AS320" s="476"/>
    </row>
    <row r="321" spans="44:45" s="436" customFormat="1">
      <c r="AR321" s="498"/>
      <c r="AS321" s="476"/>
    </row>
    <row r="322" spans="44:45" s="436" customFormat="1">
      <c r="AR322" s="498"/>
      <c r="AS322" s="476"/>
    </row>
    <row r="323" spans="44:45" s="436" customFormat="1">
      <c r="AR323" s="498"/>
      <c r="AS323" s="476"/>
    </row>
    <row r="324" spans="44:45" s="436" customFormat="1">
      <c r="AR324" s="498"/>
      <c r="AS324" s="476"/>
    </row>
    <row r="325" spans="44:45" s="436" customFormat="1">
      <c r="AR325" s="498"/>
      <c r="AS325" s="476"/>
    </row>
    <row r="326" spans="44:45" s="436" customFormat="1">
      <c r="AR326" s="498"/>
      <c r="AS326" s="476"/>
    </row>
    <row r="327" spans="44:45" s="436" customFormat="1">
      <c r="AR327" s="489"/>
      <c r="AS327" s="490"/>
    </row>
    <row r="328" spans="44:45" s="436" customFormat="1">
      <c r="AR328" s="486"/>
      <c r="AS328" s="487"/>
    </row>
    <row r="329" spans="44:45" s="436" customFormat="1">
      <c r="AR329" s="486"/>
      <c r="AS329" s="487"/>
    </row>
    <row r="330" spans="44:45" s="436" customFormat="1">
      <c r="AR330" s="486"/>
      <c r="AS330" s="487"/>
    </row>
    <row r="331" spans="44:45" s="436" customFormat="1">
      <c r="AR331" s="486"/>
      <c r="AS331" s="487"/>
    </row>
    <row r="332" spans="44:45" s="436" customFormat="1">
      <c r="AR332" s="489"/>
      <c r="AS332" s="490"/>
    </row>
    <row r="333" spans="44:45" s="436" customFormat="1">
      <c r="AR333" s="496"/>
      <c r="AS333" s="476"/>
    </row>
    <row r="334" spans="44:45" s="436" customFormat="1">
      <c r="AR334" s="486"/>
      <c r="AS334" s="476"/>
    </row>
    <row r="335" spans="44:45" s="436" customFormat="1">
      <c r="AR335" s="486"/>
      <c r="AS335" s="476"/>
    </row>
    <row r="336" spans="44:45" s="436" customFormat="1">
      <c r="AR336" s="486"/>
      <c r="AS336" s="476"/>
    </row>
    <row r="337" spans="44:45" s="436" customFormat="1">
      <c r="AR337" s="486"/>
      <c r="AS337" s="476"/>
    </row>
    <row r="338" spans="44:45" s="436" customFormat="1">
      <c r="AR338" s="486"/>
      <c r="AS338" s="476"/>
    </row>
    <row r="339" spans="44:45" s="436" customFormat="1">
      <c r="AR339" s="486"/>
      <c r="AS339" s="476"/>
    </row>
    <row r="340" spans="44:45" s="436" customFormat="1">
      <c r="AR340" s="486"/>
      <c r="AS340" s="476"/>
    </row>
    <row r="341" spans="44:45" s="436" customFormat="1">
      <c r="AR341" s="486"/>
      <c r="AS341" s="476"/>
    </row>
    <row r="342" spans="44:45" s="436" customFormat="1">
      <c r="AR342" s="486"/>
      <c r="AS342" s="476"/>
    </row>
    <row r="343" spans="44:45" s="436" customFormat="1">
      <c r="AR343" s="486"/>
      <c r="AS343" s="476"/>
    </row>
    <row r="344" spans="44:45" s="436" customFormat="1">
      <c r="AR344" s="486"/>
      <c r="AS344" s="476"/>
    </row>
    <row r="345" spans="44:45" s="436" customFormat="1">
      <c r="AR345" s="486"/>
      <c r="AS345" s="476"/>
    </row>
    <row r="346" spans="44:45" s="436" customFormat="1">
      <c r="AR346" s="486"/>
      <c r="AS346" s="476"/>
    </row>
    <row r="347" spans="44:45" s="436" customFormat="1">
      <c r="AR347" s="486"/>
      <c r="AS347" s="476"/>
    </row>
    <row r="348" spans="44:45" s="436" customFormat="1">
      <c r="AR348" s="486"/>
      <c r="AS348" s="476"/>
    </row>
    <row r="349" spans="44:45" s="436" customFormat="1">
      <c r="AR349" s="486"/>
      <c r="AS349" s="476"/>
    </row>
    <row r="350" spans="44:45" s="436" customFormat="1">
      <c r="AR350" s="486"/>
      <c r="AS350" s="476"/>
    </row>
    <row r="351" spans="44:45" s="436" customFormat="1">
      <c r="AR351" s="486"/>
      <c r="AS351" s="476"/>
    </row>
    <row r="352" spans="44:45" s="436" customFormat="1">
      <c r="AR352" s="486"/>
      <c r="AS352" s="476"/>
    </row>
    <row r="353" spans="44:45" s="436" customFormat="1">
      <c r="AR353" s="486"/>
      <c r="AS353" s="476"/>
    </row>
    <row r="354" spans="44:45" s="436" customFormat="1">
      <c r="AR354" s="486"/>
      <c r="AS354" s="476"/>
    </row>
    <row r="355" spans="44:45" s="436" customFormat="1">
      <c r="AR355" s="486"/>
      <c r="AS355" s="476"/>
    </row>
    <row r="356" spans="44:45" s="436" customFormat="1">
      <c r="AR356" s="486"/>
      <c r="AS356" s="476"/>
    </row>
    <row r="357" spans="44:45" s="436" customFormat="1">
      <c r="AR357" s="486"/>
      <c r="AS357" s="476"/>
    </row>
    <row r="358" spans="44:45" s="436" customFormat="1">
      <c r="AR358" s="486"/>
      <c r="AS358" s="476"/>
    </row>
    <row r="359" spans="44:45" s="436" customFormat="1">
      <c r="AR359" s="486"/>
      <c r="AS359" s="476"/>
    </row>
    <row r="360" spans="44:45" s="436" customFormat="1">
      <c r="AR360" s="486"/>
      <c r="AS360" s="476"/>
    </row>
    <row r="361" spans="44:45" s="436" customFormat="1">
      <c r="AR361" s="489"/>
      <c r="AS361" s="490"/>
    </row>
    <row r="362" spans="44:45" s="436" customFormat="1">
      <c r="AR362" s="486"/>
      <c r="AS362" s="487"/>
    </row>
    <row r="363" spans="44:45" s="436" customFormat="1">
      <c r="AR363" s="486"/>
      <c r="AS363" s="487"/>
    </row>
    <row r="364" spans="44:45" s="436" customFormat="1">
      <c r="AR364" s="486"/>
      <c r="AS364" s="487"/>
    </row>
    <row r="365" spans="44:45" s="436" customFormat="1">
      <c r="AR365" s="486"/>
      <c r="AS365" s="487"/>
    </row>
    <row r="366" spans="44:45" s="436" customFormat="1">
      <c r="AR366" s="486"/>
      <c r="AS366" s="487"/>
    </row>
    <row r="367" spans="44:45" s="436" customFormat="1">
      <c r="AR367" s="486"/>
      <c r="AS367" s="487"/>
    </row>
    <row r="368" spans="44:45" s="436" customFormat="1">
      <c r="AR368" s="486"/>
      <c r="AS368" s="487"/>
    </row>
  </sheetData>
  <mergeCells count="7">
    <mergeCell ref="C36:AI36"/>
    <mergeCell ref="C3:AI3"/>
    <mergeCell ref="C201:AI201"/>
    <mergeCell ref="C168:AI168"/>
    <mergeCell ref="C135:AI135"/>
    <mergeCell ref="C102:AI102"/>
    <mergeCell ref="C69:AI69"/>
  </mergeCells>
  <pageMargins left="0.98425196850393704" right="0.98425196850393704" top="0.98425196850393704" bottom="0.98425196850393704" header="0.51181102362204722" footer="0.51181102362204722"/>
  <pageSetup paperSize="9" scale="5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1CDD4"/>
    <pageSetUpPr fitToPage="1"/>
  </sheetPr>
  <dimension ref="A1:BA1001"/>
  <sheetViews>
    <sheetView showGridLines="0" zoomScale="60" zoomScaleNormal="60" workbookViewId="0">
      <pane xSplit="1" topLeftCell="B1" activePane="topRight" state="frozen"/>
      <selection activeCell="A100" sqref="A100"/>
      <selection pane="topRight" activeCell="B1" sqref="B1"/>
    </sheetView>
  </sheetViews>
  <sheetFormatPr defaultColWidth="9.28515625" defaultRowHeight="18" customHeight="1"/>
  <cols>
    <col min="1" max="1" width="25.5703125" style="9" customWidth="1"/>
    <col min="2" max="2" width="6.5703125" style="9" customWidth="1"/>
    <col min="3" max="4" width="10.5703125" style="9" hidden="1" customWidth="1"/>
    <col min="5" max="5" width="1.42578125" style="9" hidden="1" customWidth="1"/>
    <col min="6" max="23" width="10.5703125" style="9" customWidth="1"/>
    <col min="24" max="36" width="11.5703125" style="9" customWidth="1"/>
    <col min="37" max="38" width="15.140625" style="645" customWidth="1"/>
    <col min="39" max="39" width="23.7109375" style="645" customWidth="1"/>
    <col min="40" max="40" width="9.28515625" style="9"/>
    <col min="41" max="42" width="15" style="9" bestFit="1" customWidth="1"/>
    <col min="43" max="43" width="13.7109375" style="9" customWidth="1"/>
    <col min="44" max="16384" width="9.28515625" style="9"/>
  </cols>
  <sheetData>
    <row r="1" spans="1:53" ht="18" customHeight="1">
      <c r="AM1" s="646"/>
    </row>
    <row r="2" spans="1:53" ht="18" customHeight="1">
      <c r="A2" s="59" t="s">
        <v>141</v>
      </c>
      <c r="B2" s="11"/>
      <c r="C2" s="11"/>
      <c r="D2" s="11"/>
      <c r="E2" s="11"/>
      <c r="F2" s="11"/>
      <c r="G2" s="11"/>
      <c r="H2" s="11"/>
      <c r="I2" s="11"/>
      <c r="J2" s="11"/>
      <c r="K2" s="11"/>
      <c r="L2" s="11"/>
      <c r="AM2" s="646"/>
      <c r="AO2"/>
      <c r="AP2"/>
      <c r="AQ2"/>
    </row>
    <row r="3" spans="1:53" ht="18" customHeight="1">
      <c r="A3" s="215"/>
      <c r="B3" s="211"/>
      <c r="C3" s="204" t="s">
        <v>141</v>
      </c>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765" t="s">
        <v>58</v>
      </c>
      <c r="AL3" s="766"/>
      <c r="AM3" s="647" t="s">
        <v>1066</v>
      </c>
      <c r="AO3"/>
      <c r="AQ3"/>
    </row>
    <row r="4" spans="1:53" ht="26.25" thickBot="1">
      <c r="A4" s="215"/>
      <c r="B4" s="216"/>
      <c r="C4" s="568">
        <v>1990</v>
      </c>
      <c r="D4" s="203">
        <v>1991</v>
      </c>
      <c r="E4" s="203">
        <v>1992</v>
      </c>
      <c r="F4" s="203">
        <v>1993</v>
      </c>
      <c r="G4" s="203">
        <v>1994</v>
      </c>
      <c r="H4" s="203">
        <v>1995</v>
      </c>
      <c r="I4" s="203">
        <v>1996</v>
      </c>
      <c r="J4" s="203">
        <v>1997</v>
      </c>
      <c r="K4" s="203">
        <v>1998</v>
      </c>
      <c r="L4" s="203">
        <v>1999</v>
      </c>
      <c r="M4" s="203">
        <v>2000</v>
      </c>
      <c r="N4" s="203">
        <v>2001</v>
      </c>
      <c r="O4" s="203">
        <v>2002</v>
      </c>
      <c r="P4" s="567">
        <v>2003</v>
      </c>
      <c r="Q4" s="203">
        <v>2004</v>
      </c>
      <c r="R4" s="567">
        <v>2005</v>
      </c>
      <c r="S4" s="203">
        <v>2006</v>
      </c>
      <c r="T4" s="567">
        <v>2007</v>
      </c>
      <c r="U4" s="203">
        <v>2008</v>
      </c>
      <c r="V4" s="567">
        <v>2009</v>
      </c>
      <c r="W4" s="203">
        <v>2010</v>
      </c>
      <c r="X4" s="567">
        <v>2011</v>
      </c>
      <c r="Y4" s="203">
        <v>2012</v>
      </c>
      <c r="Z4" s="568">
        <v>2013</v>
      </c>
      <c r="AA4" s="203">
        <v>2014</v>
      </c>
      <c r="AB4" s="567">
        <v>2015</v>
      </c>
      <c r="AC4" s="203">
        <v>2016</v>
      </c>
      <c r="AD4" s="203">
        <v>2017</v>
      </c>
      <c r="AE4" s="203">
        <v>2018</v>
      </c>
      <c r="AF4" s="203">
        <v>2019</v>
      </c>
      <c r="AG4" s="203">
        <v>2020</v>
      </c>
      <c r="AH4" s="203">
        <v>2021</v>
      </c>
      <c r="AI4" s="203">
        <v>2022</v>
      </c>
      <c r="AJ4" s="203" t="s">
        <v>1126</v>
      </c>
      <c r="AK4" s="648" t="s">
        <v>1070</v>
      </c>
      <c r="AL4" s="649" t="s">
        <v>1071</v>
      </c>
      <c r="AM4" s="650" t="s">
        <v>1072</v>
      </c>
      <c r="AO4"/>
      <c r="AQ4"/>
    </row>
    <row r="5" spans="1:53" ht="18" customHeight="1" thickBot="1">
      <c r="A5" s="235" t="s">
        <v>373</v>
      </c>
      <c r="B5" s="235"/>
      <c r="C5" s="339"/>
      <c r="D5" s="339"/>
      <c r="E5" s="339"/>
      <c r="F5" s="363">
        <f>IF(COUNT(F6:F32)=27,SUM(F6:F32),"N.A.")</f>
        <v>57529.049550000003</v>
      </c>
      <c r="G5" s="363">
        <f t="shared" ref="G5:AE5" si="0">IF(COUNT(G6:G32)=27,SUM(G6:G32),"N.A.")</f>
        <v>57122.955550000013</v>
      </c>
      <c r="H5" s="363">
        <f t="shared" si="0"/>
        <v>57166.290549999991</v>
      </c>
      <c r="I5" s="363">
        <f t="shared" si="0"/>
        <v>57583.163550000005</v>
      </c>
      <c r="J5" s="363">
        <f t="shared" si="0"/>
        <v>59944.686549999999</v>
      </c>
      <c r="K5" s="363">
        <f t="shared" si="0"/>
        <v>58895.680550000012</v>
      </c>
      <c r="L5" s="363">
        <f t="shared" si="0"/>
        <v>56344.327549999987</v>
      </c>
      <c r="M5" s="363">
        <f t="shared" si="0"/>
        <v>58080.421111111114</v>
      </c>
      <c r="N5" s="363">
        <f t="shared" si="0"/>
        <v>58621.902222222227</v>
      </c>
      <c r="O5" s="363">
        <f t="shared" si="0"/>
        <v>58303.763333333329</v>
      </c>
      <c r="P5" s="363">
        <f t="shared" si="0"/>
        <v>56095.014444444452</v>
      </c>
      <c r="Q5" s="363">
        <f t="shared" si="0"/>
        <v>58172.585555555561</v>
      </c>
      <c r="R5" s="363">
        <f t="shared" si="0"/>
        <v>56893.354320987652</v>
      </c>
      <c r="S5" s="363">
        <f t="shared" si="0"/>
        <v>54716.57851851853</v>
      </c>
      <c r="T5" s="363">
        <f t="shared" si="0"/>
        <v>54736.305555555555</v>
      </c>
      <c r="U5" s="363">
        <f t="shared" si="0"/>
        <v>57572.996666666651</v>
      </c>
      <c r="V5" s="363">
        <f t="shared" si="0"/>
        <v>55958.689999999995</v>
      </c>
      <c r="W5" s="363">
        <f t="shared" si="0"/>
        <v>53241.583333333343</v>
      </c>
      <c r="X5" s="363">
        <f t="shared" si="0"/>
        <v>53621.1</v>
      </c>
      <c r="Y5" s="363">
        <f t="shared" si="0"/>
        <v>54308.568888888876</v>
      </c>
      <c r="Z5" s="363">
        <f t="shared" si="0"/>
        <v>54972.06518518518</v>
      </c>
      <c r="AA5" s="363">
        <f t="shared" si="0"/>
        <v>54709.796666666676</v>
      </c>
      <c r="AB5" s="363">
        <f t="shared" si="0"/>
        <v>54185.738888888882</v>
      </c>
      <c r="AC5" s="363">
        <f t="shared" si="0"/>
        <v>53648.05</v>
      </c>
      <c r="AD5" s="363">
        <f t="shared" si="0"/>
        <v>51998.23</v>
      </c>
      <c r="AE5" s="363">
        <f t="shared" si="0"/>
        <v>51913.659999999996</v>
      </c>
      <c r="AF5" s="363">
        <f>IF(COUNT(AF6:AF32)=27,SUM(AF6:AF32),"N.A.")</f>
        <v>53242.310000000005</v>
      </c>
      <c r="AG5" s="363">
        <f t="shared" ref="AG5:AH5" si="1">IF(COUNT(AG6:AG32)=27,SUM(AG6:AG32),"N.A.")</f>
        <v>51802.57703703703</v>
      </c>
      <c r="AH5" s="363">
        <f t="shared" si="1"/>
        <v>52079.829012345668</v>
      </c>
      <c r="AI5" s="363">
        <f t="shared" ref="AI5" si="2">IF(COUNT(AI6:AI32)=27,SUM(AI6:AI32),"N.A.")</f>
        <v>51046.859012345667</v>
      </c>
      <c r="AJ5" s="363">
        <f>IF(COUNT(AJ6:AJ32)=27,SUM(AJ6:AJ32),"N.A.")</f>
        <v>51632.931265806212</v>
      </c>
      <c r="AK5" s="651">
        <f>+(AJ5/AI5-1)*100</f>
        <v>1.1481063963579174</v>
      </c>
      <c r="AL5" s="651">
        <f>+((AJ5/((SUM(AE5:AI5)-MIN(AD5:AH5)-MAX(AD5:AH5))/3))-1)*100</f>
        <v>-9.1301541228583361E-2</v>
      </c>
      <c r="AM5" s="652">
        <f>100*((POWER(AJ5/AA5,1/($AI$4-$Z$4)))-1)</f>
        <v>-0.64108201929738984</v>
      </c>
      <c r="AN5" s="84"/>
      <c r="AO5" s="84"/>
      <c r="AP5" s="84"/>
      <c r="AQ5" s="84"/>
      <c r="AR5" s="84"/>
      <c r="AS5" s="84"/>
      <c r="AT5" s="84"/>
      <c r="AU5" s="84"/>
      <c r="AV5" s="84"/>
      <c r="AW5" s="84"/>
      <c r="AX5" s="84"/>
      <c r="AY5" s="84"/>
      <c r="AZ5" s="84"/>
      <c r="BA5" s="84"/>
    </row>
    <row r="6" spans="1:53" ht="18" customHeight="1" thickBot="1">
      <c r="A6" s="320" t="s">
        <v>3</v>
      </c>
      <c r="B6" s="320" t="s">
        <v>30</v>
      </c>
      <c r="C6" s="352"/>
      <c r="D6" s="352"/>
      <c r="E6" s="352"/>
      <c r="F6" s="581">
        <f t="shared" ref="F6:AI6" si="3">SUM(F103,F201,F299,F397,F495,F592,F689,F786,F883)</f>
        <v>312.3</v>
      </c>
      <c r="G6" s="581">
        <f t="shared" si="3"/>
        <v>309.40000000000003</v>
      </c>
      <c r="H6" s="581">
        <f t="shared" si="3"/>
        <v>308.79999999999995</v>
      </c>
      <c r="I6" s="581">
        <f t="shared" si="3"/>
        <v>295</v>
      </c>
      <c r="J6" s="581">
        <f t="shared" si="3"/>
        <v>301</v>
      </c>
      <c r="K6" s="581">
        <f t="shared" si="3"/>
        <v>320.40000000000003</v>
      </c>
      <c r="L6" s="581">
        <f t="shared" si="3"/>
        <v>282</v>
      </c>
      <c r="M6" s="581">
        <f t="shared" si="3"/>
        <v>313.80000000000007</v>
      </c>
      <c r="N6" s="581">
        <f t="shared" si="3"/>
        <v>287.40000000000009</v>
      </c>
      <c r="O6" s="581">
        <f t="shared" si="3"/>
        <v>311.7</v>
      </c>
      <c r="P6" s="581">
        <f t="shared" si="3"/>
        <v>308.10000000000002</v>
      </c>
      <c r="Q6" s="581">
        <f t="shared" si="3"/>
        <v>318.5</v>
      </c>
      <c r="R6" s="581">
        <f t="shared" si="3"/>
        <v>322.5</v>
      </c>
      <c r="S6" s="581">
        <f t="shared" si="3"/>
        <v>329.20000000000005</v>
      </c>
      <c r="T6" s="581">
        <f t="shared" si="3"/>
        <v>330.3</v>
      </c>
      <c r="U6" s="581">
        <f t="shared" si="3"/>
        <v>363.40000000000003</v>
      </c>
      <c r="V6" s="581">
        <f t="shared" si="3"/>
        <v>344.9</v>
      </c>
      <c r="W6" s="581">
        <f t="shared" si="3"/>
        <v>337.03</v>
      </c>
      <c r="X6" s="581">
        <f t="shared" si="3"/>
        <v>327.7</v>
      </c>
      <c r="Y6" s="581">
        <f t="shared" si="3"/>
        <v>341.79999999999995</v>
      </c>
      <c r="Z6" s="581">
        <f t="shared" si="3"/>
        <v>336.69000000000005</v>
      </c>
      <c r="AA6" s="581">
        <f t="shared" si="3"/>
        <v>333.56999999999994</v>
      </c>
      <c r="AB6" s="581">
        <f t="shared" si="3"/>
        <v>341.65000000000003</v>
      </c>
      <c r="AC6" s="581">
        <f t="shared" si="3"/>
        <v>337.02</v>
      </c>
      <c r="AD6" s="581">
        <f t="shared" si="3"/>
        <v>305.43</v>
      </c>
      <c r="AE6" s="581">
        <f t="shared" si="3"/>
        <v>304.53000000000003</v>
      </c>
      <c r="AF6" s="581">
        <f t="shared" si="3"/>
        <v>313.09999999999997</v>
      </c>
      <c r="AG6" s="581">
        <f t="shared" si="3"/>
        <v>304.33999999999997</v>
      </c>
      <c r="AH6" s="581">
        <f t="shared" si="3"/>
        <v>310.20999999999998</v>
      </c>
      <c r="AI6" s="581">
        <f t="shared" si="3"/>
        <v>325.49999999999994</v>
      </c>
      <c r="AJ6" s="581">
        <f t="shared" ref="AJ6" si="4">SUM(AJ103,AJ201,AJ299,AJ397,AJ495,AJ592,AJ689,AJ786,AJ883)</f>
        <v>319.37133333333333</v>
      </c>
      <c r="AK6" s="653">
        <f>+(AJ6/AI6-1)*100</f>
        <v>-1.8828469022017291</v>
      </c>
      <c r="AL6" s="653">
        <f>+((AJ6/((SUM(AE6:AI6)-MIN(AD6:AH6)-MAX(AD6:AH6))/3))-1)*100</f>
        <v>1.9010039989789451</v>
      </c>
      <c r="AM6" s="654">
        <f>100*((POWER(AJ6/AA6,1/($AI$4-$Z$4)))-1)</f>
        <v>-0.48214789788308954</v>
      </c>
      <c r="AN6" s="84"/>
      <c r="AO6" s="84"/>
      <c r="AP6" s="84"/>
      <c r="AQ6" s="84"/>
      <c r="AR6" s="84"/>
      <c r="AS6" s="84"/>
      <c r="AT6" s="84"/>
      <c r="AU6" s="84"/>
      <c r="AV6" s="84"/>
      <c r="AW6" s="84"/>
      <c r="AX6" s="84"/>
      <c r="AY6" s="84"/>
      <c r="AZ6" s="84"/>
      <c r="BA6" s="84"/>
    </row>
    <row r="7" spans="1:53" ht="18" customHeight="1" thickBot="1">
      <c r="A7" s="320" t="s">
        <v>4</v>
      </c>
      <c r="B7" s="320" t="s">
        <v>31</v>
      </c>
      <c r="C7" s="352"/>
      <c r="D7" s="352"/>
      <c r="E7" s="352"/>
      <c r="F7" s="581">
        <f t="shared" ref="F7:AI7" si="5">SUM(F104,F202,F300,F398,F496,F593,F690,F787,F884)</f>
        <v>2270.9</v>
      </c>
      <c r="G7" s="581">
        <f t="shared" si="5"/>
        <v>2306.6</v>
      </c>
      <c r="H7" s="581">
        <f t="shared" si="5"/>
        <v>2210.2999999999997</v>
      </c>
      <c r="I7" s="581">
        <f t="shared" si="5"/>
        <v>1865.6000000000001</v>
      </c>
      <c r="J7" s="581">
        <f t="shared" si="5"/>
        <v>2129.1999999999998</v>
      </c>
      <c r="K7" s="581">
        <f t="shared" si="5"/>
        <v>2165.0000000000005</v>
      </c>
      <c r="L7" s="581">
        <f t="shared" si="5"/>
        <v>1936.4999999999998</v>
      </c>
      <c r="M7" s="581">
        <f t="shared" si="5"/>
        <v>1993.5999999999997</v>
      </c>
      <c r="N7" s="581">
        <f t="shared" si="5"/>
        <v>2078.0000000000005</v>
      </c>
      <c r="O7" s="581">
        <f t="shared" si="5"/>
        <v>2130.4999999999995</v>
      </c>
      <c r="P7" s="581">
        <f t="shared" si="5"/>
        <v>1589.6</v>
      </c>
      <c r="Q7" s="581">
        <f t="shared" si="5"/>
        <v>1816.6</v>
      </c>
      <c r="R7" s="581">
        <f t="shared" si="5"/>
        <v>1715.8999999999999</v>
      </c>
      <c r="S7" s="581">
        <f t="shared" si="5"/>
        <v>1541.6</v>
      </c>
      <c r="T7" s="581">
        <f t="shared" si="5"/>
        <v>1526.6000000000001</v>
      </c>
      <c r="U7" s="581">
        <f t="shared" si="5"/>
        <v>1705.8</v>
      </c>
      <c r="V7" s="581">
        <f t="shared" si="5"/>
        <v>1820.7</v>
      </c>
      <c r="W7" s="581">
        <f t="shared" si="5"/>
        <v>1758.3499999999997</v>
      </c>
      <c r="X7" s="581">
        <f t="shared" si="5"/>
        <v>1756.8999999999999</v>
      </c>
      <c r="Y7" s="581">
        <f t="shared" si="5"/>
        <v>1893.0999999999997</v>
      </c>
      <c r="Z7" s="581">
        <f t="shared" si="5"/>
        <v>1996.77</v>
      </c>
      <c r="AA7" s="581">
        <f t="shared" si="5"/>
        <v>1949.6800000000003</v>
      </c>
      <c r="AB7" s="581">
        <f t="shared" si="5"/>
        <v>1823.36</v>
      </c>
      <c r="AC7" s="581">
        <f t="shared" si="5"/>
        <v>1804.6499999999996</v>
      </c>
      <c r="AD7" s="581">
        <f t="shared" si="5"/>
        <v>1718.8400000000004</v>
      </c>
      <c r="AE7" s="581">
        <f t="shared" si="5"/>
        <v>1806.7699999999998</v>
      </c>
      <c r="AF7" s="581">
        <f t="shared" si="5"/>
        <v>1915.74</v>
      </c>
      <c r="AG7" s="581">
        <f t="shared" si="5"/>
        <v>1953.6999999999998</v>
      </c>
      <c r="AH7" s="581">
        <f t="shared" si="5"/>
        <v>1944.2600000000002</v>
      </c>
      <c r="AI7" s="581">
        <f t="shared" si="5"/>
        <v>1885.3</v>
      </c>
      <c r="AJ7" s="581">
        <f t="shared" ref="AJ7" si="6">SUM(AJ104,AJ202,AJ300,AJ398,AJ496,AJ593,AJ690,AJ787,AJ884)</f>
        <v>1829.1299999999999</v>
      </c>
      <c r="AK7" s="653">
        <f t="shared" ref="AK7:AK32" si="7">+(AJ7/AI7-1)*100</f>
        <v>-2.9793666790431272</v>
      </c>
      <c r="AL7" s="653">
        <f t="shared" ref="AL7:AL32" si="8">+((AJ7/((SUM(AE7:AI7)-MIN(AD7:AH7)-MAX(AD7:AH7))/3))-1)*100</f>
        <v>-5.9287907385787815</v>
      </c>
      <c r="AM7" s="654">
        <f t="shared" ref="AM7:AM32" si="9">100*((POWER(AJ7/AA7,1/($AI$4-$Z$4)))-1)</f>
        <v>-0.7066559457141075</v>
      </c>
      <c r="AN7" s="84"/>
      <c r="AO7" s="84"/>
      <c r="AP7" s="84"/>
      <c r="AQ7" s="84"/>
      <c r="AR7" s="84"/>
      <c r="AS7" s="84"/>
      <c r="AT7" s="84"/>
      <c r="AU7" s="84"/>
      <c r="AV7" s="84"/>
      <c r="AW7" s="84"/>
      <c r="AX7" s="84"/>
      <c r="AY7" s="84"/>
      <c r="AZ7" s="84"/>
      <c r="BA7" s="84"/>
    </row>
    <row r="8" spans="1:53" ht="18" customHeight="1" thickBot="1">
      <c r="A8" s="320" t="s">
        <v>340</v>
      </c>
      <c r="B8" s="320" t="s">
        <v>32</v>
      </c>
      <c r="C8" s="352"/>
      <c r="D8" s="352"/>
      <c r="E8" s="352"/>
      <c r="F8" s="581">
        <f t="shared" ref="F8:AI8" si="10">SUM(F105,F203,F301,F399,F497,F594,F691,F788,F885)</f>
        <v>1609</v>
      </c>
      <c r="G8" s="581">
        <f t="shared" si="10"/>
        <v>1660</v>
      </c>
      <c r="H8" s="581">
        <f t="shared" si="10"/>
        <v>1580.4</v>
      </c>
      <c r="I8" s="581">
        <f t="shared" si="10"/>
        <v>1586.1</v>
      </c>
      <c r="J8" s="581">
        <f t="shared" si="10"/>
        <v>1685.8999999999999</v>
      </c>
      <c r="K8" s="581">
        <f t="shared" si="10"/>
        <v>1678.3000000000002</v>
      </c>
      <c r="L8" s="581">
        <f t="shared" si="10"/>
        <v>1591.1</v>
      </c>
      <c r="M8" s="581">
        <f t="shared" si="10"/>
        <v>1650.1</v>
      </c>
      <c r="N8" s="581">
        <f t="shared" si="10"/>
        <v>1623.5000000000002</v>
      </c>
      <c r="O8" s="581">
        <f t="shared" si="10"/>
        <v>1562.07</v>
      </c>
      <c r="P8" s="581">
        <f t="shared" si="10"/>
        <v>1459.8300000000004</v>
      </c>
      <c r="Q8" s="581">
        <f t="shared" si="10"/>
        <v>1609.42</v>
      </c>
      <c r="R8" s="581">
        <f t="shared" si="10"/>
        <v>1611.5000000000002</v>
      </c>
      <c r="S8" s="581">
        <f t="shared" si="10"/>
        <v>1531.8999999999999</v>
      </c>
      <c r="T8" s="581">
        <f t="shared" si="10"/>
        <v>1579.9</v>
      </c>
      <c r="U8" s="581">
        <f t="shared" si="10"/>
        <v>1558.6</v>
      </c>
      <c r="V8" s="581">
        <f t="shared" si="10"/>
        <v>1541.8</v>
      </c>
      <c r="W8" s="581">
        <f t="shared" si="10"/>
        <v>1462.85</v>
      </c>
      <c r="X8" s="581">
        <f t="shared" si="10"/>
        <v>1479.5</v>
      </c>
      <c r="Y8" s="581">
        <f t="shared" si="10"/>
        <v>1454.4299999999998</v>
      </c>
      <c r="Z8" s="581">
        <f t="shared" si="10"/>
        <v>1413.14</v>
      </c>
      <c r="AA8" s="581">
        <f t="shared" si="10"/>
        <v>1409.6200000000001</v>
      </c>
      <c r="AB8" s="581">
        <f t="shared" si="10"/>
        <v>1389.8300000000002</v>
      </c>
      <c r="AC8" s="581">
        <f t="shared" si="10"/>
        <v>1359.03</v>
      </c>
      <c r="AD8" s="581">
        <f t="shared" si="10"/>
        <v>1354.6899999999998</v>
      </c>
      <c r="AE8" s="581">
        <f t="shared" si="10"/>
        <v>1338.7799999999997</v>
      </c>
      <c r="AF8" s="581">
        <f t="shared" si="10"/>
        <v>1352.55</v>
      </c>
      <c r="AG8" s="581">
        <f t="shared" si="10"/>
        <v>1344.8700000000001</v>
      </c>
      <c r="AH8" s="581">
        <f t="shared" si="10"/>
        <v>1345.8500000000001</v>
      </c>
      <c r="AI8" s="581">
        <f t="shared" si="10"/>
        <v>1385.9999999999998</v>
      </c>
      <c r="AJ8" s="581">
        <f t="shared" ref="AJ8" si="11">SUM(AJ105,AJ203,AJ301,AJ399,AJ497,AJ594,AJ691,AJ788,AJ885)</f>
        <v>1364.6186666666665</v>
      </c>
      <c r="AK8" s="653">
        <f t="shared" si="7"/>
        <v>-1.5426647426647344</v>
      </c>
      <c r="AL8" s="653">
        <f t="shared" si="8"/>
        <v>0.47307943395389351</v>
      </c>
      <c r="AM8" s="654">
        <f t="shared" si="9"/>
        <v>-0.35985252877723806</v>
      </c>
      <c r="AN8" s="84"/>
      <c r="AO8" s="84"/>
      <c r="AP8" s="84"/>
      <c r="AQ8" s="84"/>
      <c r="AR8" s="84"/>
      <c r="AS8" s="84"/>
      <c r="AT8" s="84"/>
      <c r="AU8" s="84"/>
      <c r="AV8" s="84"/>
      <c r="AW8" s="84"/>
      <c r="AX8" s="84"/>
      <c r="AY8" s="84"/>
      <c r="AZ8" s="84"/>
      <c r="BA8" s="84"/>
    </row>
    <row r="9" spans="1:53" ht="18" customHeight="1" thickBot="1">
      <c r="A9" s="320" t="s">
        <v>5</v>
      </c>
      <c r="B9" s="320" t="s">
        <v>33</v>
      </c>
      <c r="C9" s="352"/>
      <c r="D9" s="352"/>
      <c r="E9" s="352"/>
      <c r="F9" s="581">
        <f t="shared" ref="F9:AI9" si="12">SUM(F106,F204,F302,F400,F498,F595,F692,F789,F886)</f>
        <v>1438.1000000000001</v>
      </c>
      <c r="G9" s="581">
        <f t="shared" si="12"/>
        <v>1406.1999999999998</v>
      </c>
      <c r="H9" s="581">
        <f t="shared" si="12"/>
        <v>1454</v>
      </c>
      <c r="I9" s="581">
        <f t="shared" si="12"/>
        <v>1545.2</v>
      </c>
      <c r="J9" s="581">
        <f t="shared" si="12"/>
        <v>1535</v>
      </c>
      <c r="K9" s="581">
        <f t="shared" si="12"/>
        <v>1534</v>
      </c>
      <c r="L9" s="581">
        <f t="shared" si="12"/>
        <v>1497</v>
      </c>
      <c r="M9" s="581">
        <f t="shared" si="12"/>
        <v>1499.7000000000003</v>
      </c>
      <c r="N9" s="581">
        <f t="shared" si="12"/>
        <v>1537.8999999999999</v>
      </c>
      <c r="O9" s="581">
        <f t="shared" si="12"/>
        <v>1527.6999999999998</v>
      </c>
      <c r="P9" s="581">
        <f t="shared" si="12"/>
        <v>1484.6</v>
      </c>
      <c r="Q9" s="581">
        <f t="shared" si="12"/>
        <v>1490.6</v>
      </c>
      <c r="R9" s="581">
        <f t="shared" si="12"/>
        <v>1508.5</v>
      </c>
      <c r="S9" s="581">
        <f t="shared" si="12"/>
        <v>1493.9</v>
      </c>
      <c r="T9" s="581">
        <f t="shared" si="12"/>
        <v>1448.3</v>
      </c>
      <c r="U9" s="581">
        <f t="shared" si="12"/>
        <v>1503.2</v>
      </c>
      <c r="V9" s="581">
        <f t="shared" si="12"/>
        <v>1487.6999999999998</v>
      </c>
      <c r="W9" s="581">
        <f t="shared" si="12"/>
        <v>1484.4</v>
      </c>
      <c r="X9" s="581">
        <f t="shared" si="12"/>
        <v>1491.4999999999998</v>
      </c>
      <c r="Y9" s="581">
        <f t="shared" si="12"/>
        <v>1495.5</v>
      </c>
      <c r="Z9" s="581">
        <f t="shared" si="12"/>
        <v>1434.0999999999997</v>
      </c>
      <c r="AA9" s="581">
        <f t="shared" si="12"/>
        <v>1442.8999999999999</v>
      </c>
      <c r="AB9" s="581">
        <f t="shared" si="12"/>
        <v>1454.4</v>
      </c>
      <c r="AC9" s="581">
        <f t="shared" si="12"/>
        <v>1464.8999999999999</v>
      </c>
      <c r="AD9" s="581">
        <f t="shared" si="12"/>
        <v>1442.8000000000002</v>
      </c>
      <c r="AE9" s="581">
        <f t="shared" si="12"/>
        <v>1416.2800000000002</v>
      </c>
      <c r="AF9" s="581">
        <f t="shared" si="12"/>
        <v>1373.6499999999999</v>
      </c>
      <c r="AG9" s="581">
        <f t="shared" si="12"/>
        <v>1366.9199999999998</v>
      </c>
      <c r="AH9" s="581">
        <f t="shared" si="12"/>
        <v>1359.5800000000002</v>
      </c>
      <c r="AI9" s="581">
        <f t="shared" si="12"/>
        <v>1306.9499999999998</v>
      </c>
      <c r="AJ9" s="581">
        <f t="shared" ref="AJ9" si="13">SUM(AJ106,AJ204,AJ302,AJ400,AJ498,AJ595,AJ692,AJ789,AJ886)</f>
        <v>1374.7973333333332</v>
      </c>
      <c r="AK9" s="653">
        <f t="shared" si="7"/>
        <v>5.1912723006491079</v>
      </c>
      <c r="AL9" s="653">
        <f t="shared" si="8"/>
        <v>2.5713006714747522</v>
      </c>
      <c r="AM9" s="654">
        <f t="shared" si="9"/>
        <v>-0.53576685576144367</v>
      </c>
      <c r="AN9" s="84"/>
      <c r="AO9" s="84"/>
      <c r="AP9" s="84"/>
      <c r="AQ9" s="84"/>
      <c r="AR9" s="84"/>
      <c r="AS9" s="84"/>
      <c r="AT9" s="84"/>
      <c r="AU9" s="84"/>
      <c r="AV9" s="84"/>
      <c r="AW9" s="84"/>
      <c r="AX9" s="84"/>
      <c r="AY9" s="84"/>
      <c r="AZ9" s="84"/>
      <c r="BA9" s="84"/>
    </row>
    <row r="10" spans="1:53" ht="18" customHeight="1" thickBot="1">
      <c r="A10" s="320" t="s">
        <v>28</v>
      </c>
      <c r="B10" s="320" t="s">
        <v>34</v>
      </c>
      <c r="C10" s="352"/>
      <c r="D10" s="352"/>
      <c r="E10" s="352"/>
      <c r="F10" s="581">
        <f t="shared" ref="F10:AI10" si="14">SUM(F107,F205,F303,F401,F499,F596,F693,F790,F887)</f>
        <v>6223.5000000000009</v>
      </c>
      <c r="G10" s="581">
        <f t="shared" si="14"/>
        <v>6235.2999999999993</v>
      </c>
      <c r="H10" s="581">
        <f t="shared" si="14"/>
        <v>6526.8</v>
      </c>
      <c r="I10" s="581">
        <f t="shared" si="14"/>
        <v>6707.4000000000005</v>
      </c>
      <c r="J10" s="581">
        <f t="shared" si="14"/>
        <v>7014.1</v>
      </c>
      <c r="K10" s="581">
        <f t="shared" si="14"/>
        <v>7041.6</v>
      </c>
      <c r="L10" s="581">
        <f t="shared" si="14"/>
        <v>6634.8</v>
      </c>
      <c r="M10" s="581">
        <f t="shared" si="14"/>
        <v>7015.6</v>
      </c>
      <c r="N10" s="581">
        <f t="shared" si="14"/>
        <v>7045.6</v>
      </c>
      <c r="O10" s="581">
        <f t="shared" si="14"/>
        <v>6940.9000000000005</v>
      </c>
      <c r="P10" s="581">
        <f t="shared" si="14"/>
        <v>6839.4</v>
      </c>
      <c r="Q10" s="581">
        <f t="shared" si="14"/>
        <v>6946.9</v>
      </c>
      <c r="R10" s="581">
        <f t="shared" si="14"/>
        <v>6839.0000000000009</v>
      </c>
      <c r="S10" s="581">
        <f t="shared" si="14"/>
        <v>6702.0999999999995</v>
      </c>
      <c r="T10" s="581">
        <f t="shared" si="14"/>
        <v>6571.7</v>
      </c>
      <c r="U10" s="581">
        <f t="shared" si="14"/>
        <v>7038.4</v>
      </c>
      <c r="V10" s="581">
        <f t="shared" si="14"/>
        <v>6908.5</v>
      </c>
      <c r="W10" s="581">
        <f t="shared" si="14"/>
        <v>6595.4800000000005</v>
      </c>
      <c r="X10" s="581">
        <f t="shared" si="14"/>
        <v>6500.07</v>
      </c>
      <c r="Y10" s="581">
        <f t="shared" si="14"/>
        <v>6527.2999999999993</v>
      </c>
      <c r="Z10" s="581">
        <f t="shared" si="14"/>
        <v>6533.5</v>
      </c>
      <c r="AA10" s="581">
        <f t="shared" si="14"/>
        <v>6468.4</v>
      </c>
      <c r="AB10" s="581">
        <f t="shared" si="14"/>
        <v>6528.9</v>
      </c>
      <c r="AC10" s="581">
        <f t="shared" si="14"/>
        <v>6325.0000000000018</v>
      </c>
      <c r="AD10" s="581">
        <f t="shared" si="14"/>
        <v>6275.79</v>
      </c>
      <c r="AE10" s="581">
        <f t="shared" si="14"/>
        <v>6148.5999999999985</v>
      </c>
      <c r="AF10" s="581">
        <f t="shared" si="14"/>
        <v>6380.01</v>
      </c>
      <c r="AG10" s="581">
        <f t="shared" si="14"/>
        <v>6073.7370370370372</v>
      </c>
      <c r="AH10" s="581">
        <f t="shared" si="14"/>
        <v>6061.0490123456793</v>
      </c>
      <c r="AI10" s="581">
        <f t="shared" si="14"/>
        <v>6109.449012345679</v>
      </c>
      <c r="AJ10" s="581">
        <f t="shared" ref="AJ10" si="15">SUM(AJ107,AJ205,AJ303,AJ401,AJ499,AJ596,AJ693,AJ790,AJ887)</f>
        <v>6068.9346748971193</v>
      </c>
      <c r="AK10" s="653">
        <f t="shared" si="7"/>
        <v>-0.66314224681620626</v>
      </c>
      <c r="AL10" s="653">
        <f t="shared" si="8"/>
        <v>-0.68177767487942464</v>
      </c>
      <c r="AM10" s="654">
        <f t="shared" si="9"/>
        <v>-0.70578312126768905</v>
      </c>
      <c r="AN10" s="84"/>
      <c r="AO10" s="84"/>
      <c r="AP10" s="84"/>
      <c r="AQ10" s="84"/>
      <c r="AR10" s="84"/>
      <c r="AS10" s="84"/>
      <c r="AT10" s="84"/>
      <c r="AU10" s="84"/>
      <c r="AV10" s="84"/>
      <c r="AW10" s="84"/>
      <c r="AX10" s="84"/>
      <c r="AY10" s="84"/>
      <c r="AZ10" s="84"/>
      <c r="BA10" s="84"/>
    </row>
    <row r="11" spans="1:53" ht="18" customHeight="1" thickBot="1">
      <c r="A11" s="320" t="s">
        <v>6</v>
      </c>
      <c r="B11" s="320" t="s">
        <v>35</v>
      </c>
      <c r="C11" s="352"/>
      <c r="D11" s="352"/>
      <c r="E11" s="352"/>
      <c r="F11" s="581">
        <f t="shared" ref="F11:AI11" si="16">SUM(F108,F206,F304,F402,F500,F597,F694,F791,F888)</f>
        <v>379.09999999999997</v>
      </c>
      <c r="G11" s="581">
        <f t="shared" si="16"/>
        <v>323.50000000000006</v>
      </c>
      <c r="H11" s="581">
        <f t="shared" si="16"/>
        <v>308.60000000000002</v>
      </c>
      <c r="I11" s="581">
        <f t="shared" si="16"/>
        <v>293</v>
      </c>
      <c r="J11" s="581">
        <f t="shared" si="16"/>
        <v>330.9</v>
      </c>
      <c r="K11" s="581">
        <f t="shared" si="16"/>
        <v>358.3</v>
      </c>
      <c r="L11" s="581">
        <f t="shared" si="16"/>
        <v>325.2</v>
      </c>
      <c r="M11" s="581">
        <f t="shared" si="16"/>
        <v>328.8</v>
      </c>
      <c r="N11" s="581">
        <f t="shared" si="16"/>
        <v>274.10000000000002</v>
      </c>
      <c r="O11" s="581">
        <f t="shared" si="16"/>
        <v>259.2</v>
      </c>
      <c r="P11" s="581">
        <f t="shared" si="16"/>
        <v>263.2</v>
      </c>
      <c r="Q11" s="581">
        <f t="shared" si="16"/>
        <v>260.8</v>
      </c>
      <c r="R11" s="581">
        <f t="shared" si="16"/>
        <v>281.89999999999998</v>
      </c>
      <c r="S11" s="581">
        <f t="shared" si="16"/>
        <v>280.10000000000002</v>
      </c>
      <c r="T11" s="581">
        <f t="shared" si="16"/>
        <v>292.10000000000002</v>
      </c>
      <c r="U11" s="581">
        <f t="shared" si="16"/>
        <v>309.09999999999997</v>
      </c>
      <c r="V11" s="581">
        <f t="shared" si="16"/>
        <v>316.3</v>
      </c>
      <c r="W11" s="581">
        <f t="shared" si="16"/>
        <v>275.3</v>
      </c>
      <c r="X11" s="581">
        <f t="shared" si="16"/>
        <v>297</v>
      </c>
      <c r="Y11" s="581">
        <f t="shared" si="16"/>
        <v>290.5</v>
      </c>
      <c r="Z11" s="581">
        <f t="shared" si="16"/>
        <v>311.10000000000002</v>
      </c>
      <c r="AA11" s="581">
        <f t="shared" si="16"/>
        <v>332.9</v>
      </c>
      <c r="AB11" s="581">
        <f t="shared" si="16"/>
        <v>350.40000000000003</v>
      </c>
      <c r="AC11" s="581">
        <f t="shared" si="16"/>
        <v>351.4</v>
      </c>
      <c r="AD11" s="581">
        <f t="shared" si="16"/>
        <v>330.66999999999996</v>
      </c>
      <c r="AE11" s="581">
        <f t="shared" si="16"/>
        <v>350.41999999999996</v>
      </c>
      <c r="AF11" s="581">
        <f t="shared" si="16"/>
        <v>364.36999999999995</v>
      </c>
      <c r="AG11" s="581">
        <f t="shared" si="16"/>
        <v>370.12</v>
      </c>
      <c r="AH11" s="581">
        <f t="shared" si="16"/>
        <v>367.10999999999996</v>
      </c>
      <c r="AI11" s="581">
        <f t="shared" si="16"/>
        <v>361.83</v>
      </c>
      <c r="AJ11" s="581">
        <f t="shared" ref="AJ11" si="17">SUM(AJ108,AJ206,AJ304,AJ402,AJ500,AJ597,AJ694,AJ791,AJ888)</f>
        <v>361.21666666666658</v>
      </c>
      <c r="AK11" s="653">
        <f t="shared" si="7"/>
        <v>-0.16950870113959793</v>
      </c>
      <c r="AL11" s="653">
        <f t="shared" si="8"/>
        <v>-2.6422654663719958</v>
      </c>
      <c r="AM11" s="654">
        <f t="shared" si="9"/>
        <v>0.91119094673797196</v>
      </c>
      <c r="AN11" s="84"/>
      <c r="AO11" s="84"/>
      <c r="AP11" s="84"/>
      <c r="AQ11" s="84"/>
      <c r="AR11" s="84"/>
      <c r="AS11" s="84"/>
      <c r="AT11" s="84"/>
      <c r="AU11" s="84"/>
      <c r="AV11" s="84"/>
      <c r="AW11" s="84"/>
      <c r="AX11" s="84"/>
      <c r="AY11" s="84"/>
      <c r="AZ11" s="84"/>
      <c r="BA11" s="84"/>
    </row>
    <row r="12" spans="1:53" ht="18" customHeight="1" thickBot="1">
      <c r="A12" s="320" t="s">
        <v>7</v>
      </c>
      <c r="B12" s="320" t="s">
        <v>36</v>
      </c>
      <c r="C12" s="352"/>
      <c r="D12" s="352"/>
      <c r="E12" s="352"/>
      <c r="F12" s="581">
        <f t="shared" ref="F12:AI12" si="18">SUM(F109,F207,F305,F403,F501,F598,F695,F792,F889)</f>
        <v>284.89999999999998</v>
      </c>
      <c r="G12" s="581">
        <f t="shared" si="18"/>
        <v>270</v>
      </c>
      <c r="H12" s="581">
        <f t="shared" si="18"/>
        <v>273.89999999999998</v>
      </c>
      <c r="I12" s="581">
        <f t="shared" si="18"/>
        <v>293.5</v>
      </c>
      <c r="J12" s="581">
        <f t="shared" si="18"/>
        <v>309.90000000000009</v>
      </c>
      <c r="K12" s="581">
        <f t="shared" si="18"/>
        <v>300.60000000000002</v>
      </c>
      <c r="L12" s="581">
        <f t="shared" si="18"/>
        <v>289.8</v>
      </c>
      <c r="M12" s="581">
        <f t="shared" si="18"/>
        <v>277.10000000000002</v>
      </c>
      <c r="N12" s="581">
        <f t="shared" si="18"/>
        <v>283.7</v>
      </c>
      <c r="O12" s="581">
        <f t="shared" si="18"/>
        <v>297.5</v>
      </c>
      <c r="P12" s="581">
        <f t="shared" si="18"/>
        <v>299.86</v>
      </c>
      <c r="Q12" s="581">
        <f t="shared" si="18"/>
        <v>306.34999999999997</v>
      </c>
      <c r="R12" s="581">
        <f t="shared" si="18"/>
        <v>276.47000000000003</v>
      </c>
      <c r="S12" s="581">
        <f t="shared" si="18"/>
        <v>274.86</v>
      </c>
      <c r="T12" s="581">
        <f t="shared" si="18"/>
        <v>273.07</v>
      </c>
      <c r="U12" s="581">
        <f t="shared" si="18"/>
        <v>320.74</v>
      </c>
      <c r="V12" s="581">
        <f t="shared" si="18"/>
        <v>298.47000000000003</v>
      </c>
      <c r="W12" s="581">
        <f t="shared" si="18"/>
        <v>272.33</v>
      </c>
      <c r="X12" s="581">
        <f t="shared" si="18"/>
        <v>296.18999999999994</v>
      </c>
      <c r="Y12" s="581">
        <f t="shared" si="18"/>
        <v>314.48999999999995</v>
      </c>
      <c r="Z12" s="581">
        <f t="shared" si="18"/>
        <v>306.70000000000005</v>
      </c>
      <c r="AA12" s="581">
        <f t="shared" si="18"/>
        <v>305.90000000000003</v>
      </c>
      <c r="AB12" s="581">
        <f t="shared" si="18"/>
        <v>291.55</v>
      </c>
      <c r="AC12" s="581">
        <f t="shared" si="18"/>
        <v>280.33999999999997</v>
      </c>
      <c r="AD12" s="581">
        <f t="shared" si="18"/>
        <v>271.68</v>
      </c>
      <c r="AE12" s="581">
        <f t="shared" si="18"/>
        <v>260.97000000000003</v>
      </c>
      <c r="AF12" s="581">
        <f t="shared" si="18"/>
        <v>266.67</v>
      </c>
      <c r="AG12" s="581">
        <f t="shared" si="18"/>
        <v>265.64</v>
      </c>
      <c r="AH12" s="581">
        <f t="shared" si="18"/>
        <v>274.67</v>
      </c>
      <c r="AI12" s="581">
        <f t="shared" si="18"/>
        <v>282.46000000000004</v>
      </c>
      <c r="AJ12" s="581">
        <f t="shared" ref="AJ12" si="19">SUM(AJ109,AJ207,AJ305,AJ403,AJ501,AJ598,AJ695,AJ792,AJ889)</f>
        <v>257.85333333333335</v>
      </c>
      <c r="AK12" s="653">
        <f t="shared" si="7"/>
        <v>-8.7115579787108608</v>
      </c>
      <c r="AL12" s="653">
        <f t="shared" si="8"/>
        <v>-5.057869091890943</v>
      </c>
      <c r="AM12" s="654">
        <f t="shared" si="9"/>
        <v>-1.8806171069079891</v>
      </c>
      <c r="AN12" s="84"/>
      <c r="AO12" s="84"/>
      <c r="AP12" s="84"/>
      <c r="AQ12" s="84"/>
      <c r="AR12" s="84"/>
      <c r="AS12" s="84"/>
      <c r="AT12" s="84"/>
      <c r="AU12" s="84"/>
      <c r="AV12" s="84"/>
      <c r="AW12" s="84"/>
      <c r="AX12" s="84"/>
      <c r="AY12" s="84"/>
      <c r="AZ12" s="84"/>
      <c r="BA12" s="84"/>
    </row>
    <row r="13" spans="1:53" ht="18" customHeight="1" thickBot="1">
      <c r="A13" s="320" t="s">
        <v>8</v>
      </c>
      <c r="B13" s="320" t="s">
        <v>37</v>
      </c>
      <c r="C13" s="352"/>
      <c r="D13" s="352"/>
      <c r="E13" s="352"/>
      <c r="F13" s="581">
        <f t="shared" ref="F13:AI13" si="20">SUM(F110,F208,F306,F404,F502,F599,F696,F793,F890)</f>
        <v>1340.3</v>
      </c>
      <c r="G13" s="581">
        <f t="shared" si="20"/>
        <v>1321.7</v>
      </c>
      <c r="H13" s="581">
        <f t="shared" si="20"/>
        <v>1209.9000000000001</v>
      </c>
      <c r="I13" s="581">
        <f t="shared" si="20"/>
        <v>1289.4000000000001</v>
      </c>
      <c r="J13" s="581">
        <f t="shared" si="20"/>
        <v>1278.5</v>
      </c>
      <c r="K13" s="581">
        <f t="shared" si="20"/>
        <v>1260.5999999999997</v>
      </c>
      <c r="L13" s="581">
        <f t="shared" si="20"/>
        <v>1262</v>
      </c>
      <c r="M13" s="581">
        <f t="shared" si="20"/>
        <v>1200.9399999999998</v>
      </c>
      <c r="N13" s="581">
        <f t="shared" si="20"/>
        <v>1354.08</v>
      </c>
      <c r="O13" s="581">
        <f t="shared" si="20"/>
        <v>1283.2099999999998</v>
      </c>
      <c r="P13" s="581">
        <f t="shared" si="20"/>
        <v>1260.25</v>
      </c>
      <c r="Q13" s="581">
        <f t="shared" si="20"/>
        <v>1237.77</v>
      </c>
      <c r="R13" s="581">
        <f t="shared" si="20"/>
        <v>1263.45</v>
      </c>
      <c r="S13" s="581">
        <f t="shared" si="20"/>
        <v>1043.6000000000001</v>
      </c>
      <c r="T13" s="581">
        <f t="shared" si="20"/>
        <v>1080.4099999999999</v>
      </c>
      <c r="U13" s="581">
        <f t="shared" si="20"/>
        <v>1108.8099999999997</v>
      </c>
      <c r="V13" s="581">
        <f t="shared" si="20"/>
        <v>1233.33</v>
      </c>
      <c r="W13" s="581">
        <f t="shared" si="20"/>
        <v>1031.7400000000002</v>
      </c>
      <c r="X13" s="581">
        <f t="shared" si="20"/>
        <v>931.49000000000012</v>
      </c>
      <c r="Y13" s="581">
        <f t="shared" si="20"/>
        <v>952.71000000000026</v>
      </c>
      <c r="Z13" s="581">
        <f t="shared" si="20"/>
        <v>1005.7300000000001</v>
      </c>
      <c r="AA13" s="581">
        <f t="shared" si="20"/>
        <v>1003.5699999999999</v>
      </c>
      <c r="AB13" s="581">
        <f t="shared" si="20"/>
        <v>926.67000000000019</v>
      </c>
      <c r="AC13" s="581">
        <f t="shared" si="20"/>
        <v>952.80000000000018</v>
      </c>
      <c r="AD13" s="581">
        <f t="shared" si="20"/>
        <v>808.20999999999992</v>
      </c>
      <c r="AE13" s="581">
        <f t="shared" si="20"/>
        <v>757.63000000000022</v>
      </c>
      <c r="AF13" s="581">
        <f t="shared" si="20"/>
        <v>698.27999999999986</v>
      </c>
      <c r="AG13" s="581">
        <f t="shared" si="20"/>
        <v>703.8</v>
      </c>
      <c r="AH13" s="581">
        <f t="shared" si="20"/>
        <v>688.92999999999984</v>
      </c>
      <c r="AI13" s="581">
        <f t="shared" si="20"/>
        <v>647.62</v>
      </c>
      <c r="AJ13" s="581">
        <f t="shared" ref="AJ13" si="21">SUM(AJ110,AJ208,AJ306,AJ404,AJ502,AJ599,AJ696,AJ793,AJ890)</f>
        <v>642.5169333333331</v>
      </c>
      <c r="AK13" s="653">
        <f t="shared" si="7"/>
        <v>-0.78797237062890879</v>
      </c>
      <c r="AL13" s="653">
        <f t="shared" si="8"/>
        <v>-3.5800352154948478</v>
      </c>
      <c r="AM13" s="654">
        <f t="shared" si="9"/>
        <v>-4.8339861724411186</v>
      </c>
      <c r="AN13" s="84"/>
      <c r="AO13" s="84"/>
      <c r="AP13" s="84"/>
      <c r="AQ13" s="84"/>
      <c r="AR13" s="84"/>
      <c r="AS13" s="84"/>
      <c r="AT13" s="84"/>
      <c r="AU13" s="84"/>
      <c r="AV13" s="84"/>
      <c r="AW13" s="84"/>
      <c r="AX13" s="84"/>
      <c r="AY13" s="84"/>
      <c r="AZ13" s="84"/>
      <c r="BA13" s="84"/>
    </row>
    <row r="14" spans="1:53" ht="18" customHeight="1" thickBot="1">
      <c r="A14" s="320" t="s">
        <v>9</v>
      </c>
      <c r="B14" s="320" t="s">
        <v>38</v>
      </c>
      <c r="C14" s="352"/>
      <c r="D14" s="352"/>
      <c r="E14" s="352"/>
      <c r="F14" s="581">
        <f t="shared" ref="F14:AI14" si="22">SUM(F111,F209,F307,F405,F503,F600,F697,F794,F891)</f>
        <v>6388.9999999999991</v>
      </c>
      <c r="G14" s="581">
        <f t="shared" si="22"/>
        <v>6433.6</v>
      </c>
      <c r="H14" s="581">
        <f t="shared" si="22"/>
        <v>6649.6999999999989</v>
      </c>
      <c r="I14" s="581">
        <f t="shared" si="22"/>
        <v>6672.8</v>
      </c>
      <c r="J14" s="581">
        <f t="shared" si="22"/>
        <v>6885.6999999999989</v>
      </c>
      <c r="K14" s="581">
        <f t="shared" si="22"/>
        <v>6530.2</v>
      </c>
      <c r="L14" s="581">
        <f t="shared" si="22"/>
        <v>6586</v>
      </c>
      <c r="M14" s="581">
        <f t="shared" si="22"/>
        <v>6689.4000000000015</v>
      </c>
      <c r="N14" s="581">
        <f t="shared" si="22"/>
        <v>6311.9000000000005</v>
      </c>
      <c r="O14" s="581">
        <f t="shared" si="22"/>
        <v>6615.6000000000013</v>
      </c>
      <c r="P14" s="581">
        <f t="shared" si="22"/>
        <v>6508.5000000000009</v>
      </c>
      <c r="Q14" s="581">
        <f t="shared" si="22"/>
        <v>6480.2000000000007</v>
      </c>
      <c r="R14" s="581">
        <f t="shared" si="22"/>
        <v>6479.1</v>
      </c>
      <c r="S14" s="581">
        <f t="shared" si="22"/>
        <v>6198</v>
      </c>
      <c r="T14" s="581">
        <f t="shared" si="22"/>
        <v>6142.6</v>
      </c>
      <c r="U14" s="581">
        <f t="shared" si="22"/>
        <v>6644.5</v>
      </c>
      <c r="V14" s="581">
        <f t="shared" si="22"/>
        <v>5954</v>
      </c>
      <c r="W14" s="581">
        <f t="shared" si="22"/>
        <v>5917.69</v>
      </c>
      <c r="X14" s="581">
        <f t="shared" si="22"/>
        <v>6207.1800000000012</v>
      </c>
      <c r="Y14" s="581">
        <f t="shared" si="22"/>
        <v>6048.07</v>
      </c>
      <c r="Z14" s="581">
        <f t="shared" si="22"/>
        <v>6155.880000000001</v>
      </c>
      <c r="AA14" s="581">
        <f t="shared" si="22"/>
        <v>6202.7199999999993</v>
      </c>
      <c r="AB14" s="581">
        <f t="shared" si="22"/>
        <v>6086.57</v>
      </c>
      <c r="AC14" s="581">
        <f t="shared" si="22"/>
        <v>6130.5399999999991</v>
      </c>
      <c r="AD14" s="581">
        <f t="shared" si="22"/>
        <v>5907.64</v>
      </c>
      <c r="AE14" s="581">
        <f t="shared" si="22"/>
        <v>5922.61</v>
      </c>
      <c r="AF14" s="581">
        <f t="shared" si="22"/>
        <v>5872.3400000000011</v>
      </c>
      <c r="AG14" s="581">
        <f t="shared" si="22"/>
        <v>5967.1699999999992</v>
      </c>
      <c r="AH14" s="581">
        <f t="shared" si="22"/>
        <v>5949.91</v>
      </c>
      <c r="AI14" s="581">
        <f t="shared" si="22"/>
        <v>5747.9900000000016</v>
      </c>
      <c r="AJ14" s="581">
        <f t="shared" ref="AJ14" si="23">SUM(AJ111,AJ209,AJ307,AJ405,AJ503,AJ600,AJ697,AJ794,AJ891)</f>
        <v>5634.7228333333333</v>
      </c>
      <c r="AK14" s="653">
        <f t="shared" si="7"/>
        <v>-1.9705526047656408</v>
      </c>
      <c r="AL14" s="653">
        <f t="shared" si="8"/>
        <v>-4.0653846001052258</v>
      </c>
      <c r="AM14" s="654">
        <f t="shared" si="9"/>
        <v>-1.0614370840034804</v>
      </c>
      <c r="AN14" s="84"/>
      <c r="AO14" s="84"/>
      <c r="AP14" s="84"/>
      <c r="AQ14" s="84"/>
      <c r="AR14" s="84"/>
      <c r="AS14" s="84"/>
      <c r="AT14" s="84"/>
      <c r="AU14" s="84"/>
      <c r="AV14" s="84"/>
      <c r="AW14" s="84"/>
      <c r="AX14" s="84"/>
      <c r="AY14" s="84"/>
      <c r="AZ14" s="84"/>
      <c r="BA14" s="84"/>
    </row>
    <row r="15" spans="1:53" ht="18" customHeight="1" thickBot="1">
      <c r="A15" s="320" t="s">
        <v>10</v>
      </c>
      <c r="B15" s="320" t="s">
        <v>39</v>
      </c>
      <c r="C15" s="352"/>
      <c r="D15" s="352"/>
      <c r="E15" s="352"/>
      <c r="F15" s="581">
        <f t="shared" ref="F15:AI15" si="24">SUM(F112,F210,F308,F406,F504,F601,F698,F795,F892)</f>
        <v>8474.0000000000018</v>
      </c>
      <c r="G15" s="581">
        <f t="shared" si="24"/>
        <v>8092.9999999999991</v>
      </c>
      <c r="H15" s="581">
        <f t="shared" si="24"/>
        <v>8219.7000000000007</v>
      </c>
      <c r="I15" s="581">
        <f t="shared" si="24"/>
        <v>8759.6</v>
      </c>
      <c r="J15" s="581">
        <f t="shared" si="24"/>
        <v>9118.1</v>
      </c>
      <c r="K15" s="581">
        <f t="shared" si="24"/>
        <v>9133.9000000000015</v>
      </c>
      <c r="L15" s="581">
        <f t="shared" si="24"/>
        <v>8823.6000000000022</v>
      </c>
      <c r="M15" s="581">
        <f t="shared" si="24"/>
        <v>9054.9000000000015</v>
      </c>
      <c r="N15" s="581">
        <f t="shared" si="24"/>
        <v>8917.2000000000007</v>
      </c>
      <c r="O15" s="581">
        <f t="shared" si="24"/>
        <v>9309.5000000000018</v>
      </c>
      <c r="P15" s="581">
        <f t="shared" si="24"/>
        <v>8932.5999999999985</v>
      </c>
      <c r="Q15" s="581">
        <f t="shared" si="24"/>
        <v>9329</v>
      </c>
      <c r="R15" s="581">
        <f t="shared" si="24"/>
        <v>9158.0000000000018</v>
      </c>
      <c r="S15" s="581">
        <f t="shared" si="24"/>
        <v>9030.9</v>
      </c>
      <c r="T15" s="581">
        <f t="shared" si="24"/>
        <v>9071.6000000000022</v>
      </c>
      <c r="U15" s="581">
        <f t="shared" si="24"/>
        <v>9645.8999999999978</v>
      </c>
      <c r="V15" s="581">
        <f t="shared" si="24"/>
        <v>9356.9999999999982</v>
      </c>
      <c r="W15" s="581">
        <f t="shared" si="24"/>
        <v>9218.4199999999983</v>
      </c>
      <c r="X15" s="581">
        <f t="shared" si="24"/>
        <v>9159.7800000000007</v>
      </c>
      <c r="Y15" s="581">
        <f t="shared" si="24"/>
        <v>9154.82</v>
      </c>
      <c r="Z15" s="581">
        <f t="shared" si="24"/>
        <v>9459.17</v>
      </c>
      <c r="AA15" s="581">
        <f t="shared" si="24"/>
        <v>9546.66</v>
      </c>
      <c r="AB15" s="581">
        <f t="shared" si="24"/>
        <v>9568.4199999999983</v>
      </c>
      <c r="AC15" s="581">
        <f t="shared" si="24"/>
        <v>9513.2899999999991</v>
      </c>
      <c r="AD15" s="581">
        <f t="shared" si="24"/>
        <v>9323.1500000000015</v>
      </c>
      <c r="AE15" s="581">
        <f t="shared" si="24"/>
        <v>9042.0500000000011</v>
      </c>
      <c r="AF15" s="581">
        <f t="shared" si="24"/>
        <v>9378.9399999999987</v>
      </c>
      <c r="AG15" s="581">
        <f t="shared" si="24"/>
        <v>8889.9400000000023</v>
      </c>
      <c r="AH15" s="581">
        <f t="shared" si="24"/>
        <v>9314.369999999999</v>
      </c>
      <c r="AI15" s="581">
        <f t="shared" si="24"/>
        <v>8955.66</v>
      </c>
      <c r="AJ15" s="581">
        <f t="shared" ref="AJ15" si="25">SUM(AJ112,AJ210,AJ308,AJ406,AJ504,AJ601,AJ698,AJ795,AJ892)</f>
        <v>8968.5903333333335</v>
      </c>
      <c r="AK15" s="653">
        <f t="shared" si="7"/>
        <v>0.14438169083388352</v>
      </c>
      <c r="AL15" s="653">
        <f t="shared" si="8"/>
        <v>-1.4876530824455836</v>
      </c>
      <c r="AM15" s="654">
        <f t="shared" si="9"/>
        <v>-0.69162877214234975</v>
      </c>
      <c r="AN15" s="84"/>
      <c r="AO15" s="84"/>
      <c r="AP15" s="84"/>
      <c r="AQ15" s="84"/>
      <c r="AR15" s="84"/>
      <c r="AS15" s="84"/>
      <c r="AT15" s="84"/>
      <c r="AU15" s="84"/>
      <c r="AV15" s="84"/>
      <c r="AW15" s="84"/>
      <c r="AX15" s="84"/>
      <c r="AY15" s="84"/>
      <c r="AZ15" s="84"/>
      <c r="BA15" s="84"/>
    </row>
    <row r="16" spans="1:53" ht="18" customHeight="1" thickBot="1">
      <c r="A16" s="320" t="s">
        <v>11</v>
      </c>
      <c r="B16" s="320" t="s">
        <v>40</v>
      </c>
      <c r="C16" s="352"/>
      <c r="D16" s="352"/>
      <c r="E16" s="352"/>
      <c r="F16" s="581">
        <f t="shared" ref="F16:AI16" si="26">SUM(F113,F211,F309,F407,F505,F602,F699,F796,F893)</f>
        <v>504.74954999999994</v>
      </c>
      <c r="G16" s="581">
        <f t="shared" si="26"/>
        <v>490.05555000000004</v>
      </c>
      <c r="H16" s="581">
        <f t="shared" si="26"/>
        <v>494.79055000000005</v>
      </c>
      <c r="I16" s="581">
        <f t="shared" si="26"/>
        <v>474.96354999999994</v>
      </c>
      <c r="J16" s="581">
        <f t="shared" si="26"/>
        <v>496.98655000000008</v>
      </c>
      <c r="K16" s="581">
        <f t="shared" si="26"/>
        <v>549.58055000000002</v>
      </c>
      <c r="L16" s="581">
        <f t="shared" si="26"/>
        <v>488.02755000000008</v>
      </c>
      <c r="M16" s="581">
        <f t="shared" si="26"/>
        <v>500.88111111111112</v>
      </c>
      <c r="N16" s="581">
        <f t="shared" si="26"/>
        <v>524.49222222222227</v>
      </c>
      <c r="O16" s="581">
        <f t="shared" si="26"/>
        <v>528.68333333333328</v>
      </c>
      <c r="P16" s="581">
        <f t="shared" si="26"/>
        <v>535.15444444444449</v>
      </c>
      <c r="Q16" s="581">
        <f t="shared" si="26"/>
        <v>542.03555555555567</v>
      </c>
      <c r="R16" s="581">
        <f t="shared" si="26"/>
        <v>539.90666666666687</v>
      </c>
      <c r="S16" s="581">
        <f t="shared" si="26"/>
        <v>531.31777777777779</v>
      </c>
      <c r="T16" s="581">
        <f t="shared" si="26"/>
        <v>532.17000000000007</v>
      </c>
      <c r="U16" s="581">
        <f t="shared" si="26"/>
        <v>560.96</v>
      </c>
      <c r="V16" s="581">
        <f t="shared" si="26"/>
        <v>562.66</v>
      </c>
      <c r="W16" s="581">
        <f t="shared" si="26"/>
        <v>551.43999999999983</v>
      </c>
      <c r="X16" s="581">
        <f t="shared" si="26"/>
        <v>540.17000000000007</v>
      </c>
      <c r="Y16" s="581">
        <f t="shared" si="26"/>
        <v>586.15</v>
      </c>
      <c r="Z16" s="581">
        <f t="shared" si="26"/>
        <v>584.1400000000001</v>
      </c>
      <c r="AA16" s="581">
        <f t="shared" si="26"/>
        <v>495.38</v>
      </c>
      <c r="AB16" s="581">
        <f t="shared" si="26"/>
        <v>489.64</v>
      </c>
      <c r="AC16" s="581">
        <f t="shared" si="26"/>
        <v>528.47</v>
      </c>
      <c r="AD16" s="581">
        <f t="shared" si="26"/>
        <v>461.47999999999996</v>
      </c>
      <c r="AE16" s="581">
        <f t="shared" si="26"/>
        <v>459.7</v>
      </c>
      <c r="AF16" s="581">
        <f t="shared" si="26"/>
        <v>490.88999999999993</v>
      </c>
      <c r="AG16" s="581">
        <f t="shared" si="26"/>
        <v>535.77</v>
      </c>
      <c r="AH16" s="581">
        <f t="shared" si="26"/>
        <v>519.78000000000009</v>
      </c>
      <c r="AI16" s="581">
        <f t="shared" si="26"/>
        <v>525.60000000000014</v>
      </c>
      <c r="AJ16" s="581">
        <f t="shared" ref="AJ16" si="27">SUM(AJ113,AJ211,AJ309,AJ407,AJ505,AJ602,AJ699,AJ796,AJ893)</f>
        <v>524.59333333333325</v>
      </c>
      <c r="AK16" s="653">
        <f t="shared" si="7"/>
        <v>-0.19152714358198208</v>
      </c>
      <c r="AL16" s="653">
        <f t="shared" si="8"/>
        <v>2.441628099227322</v>
      </c>
      <c r="AM16" s="654">
        <f t="shared" si="9"/>
        <v>0.63867773055967803</v>
      </c>
      <c r="AN16" s="84"/>
      <c r="AO16" s="84"/>
      <c r="AP16" s="84"/>
      <c r="AQ16" s="84"/>
      <c r="AR16" s="84"/>
      <c r="AS16" s="84"/>
      <c r="AT16" s="84"/>
      <c r="AU16" s="84"/>
      <c r="AV16" s="84"/>
      <c r="AW16" s="84"/>
      <c r="AX16" s="84"/>
      <c r="AY16" s="84"/>
      <c r="AZ16" s="84"/>
      <c r="BA16" s="84"/>
    </row>
    <row r="17" spans="1:53" ht="18" customHeight="1" thickBot="1">
      <c r="A17" s="320" t="s">
        <v>12</v>
      </c>
      <c r="B17" s="320" t="s">
        <v>41</v>
      </c>
      <c r="C17" s="352"/>
      <c r="D17" s="352"/>
      <c r="E17" s="352"/>
      <c r="F17" s="581">
        <f t="shared" ref="F17:AI17" si="28">SUM(F114,F212,F310,F408,F506,F603,F700,F797,F894)</f>
        <v>3842.2</v>
      </c>
      <c r="G17" s="581">
        <f t="shared" si="28"/>
        <v>3768.3</v>
      </c>
      <c r="H17" s="581">
        <f t="shared" si="28"/>
        <v>3880.3999999999996</v>
      </c>
      <c r="I17" s="581">
        <f t="shared" si="28"/>
        <v>3890.3999999999996</v>
      </c>
      <c r="J17" s="581">
        <f t="shared" si="28"/>
        <v>3855.6</v>
      </c>
      <c r="K17" s="581">
        <f t="shared" si="28"/>
        <v>3772.5</v>
      </c>
      <c r="L17" s="581">
        <f t="shared" si="28"/>
        <v>3841.8</v>
      </c>
      <c r="M17" s="581">
        <f t="shared" si="28"/>
        <v>3913.1999999999994</v>
      </c>
      <c r="N17" s="581">
        <f t="shared" si="28"/>
        <v>3915.6000000000004</v>
      </c>
      <c r="O17" s="581">
        <f t="shared" si="28"/>
        <v>4065.9000000000005</v>
      </c>
      <c r="P17" s="581">
        <f t="shared" si="28"/>
        <v>3928.1</v>
      </c>
      <c r="Q17" s="581">
        <f t="shared" si="28"/>
        <v>4048.9999999999995</v>
      </c>
      <c r="R17" s="581">
        <f t="shared" si="28"/>
        <v>3778.2</v>
      </c>
      <c r="S17" s="581">
        <f t="shared" si="28"/>
        <v>3575</v>
      </c>
      <c r="T17" s="581">
        <f t="shared" si="28"/>
        <v>3700.6</v>
      </c>
      <c r="U17" s="581">
        <f t="shared" si="28"/>
        <v>3814.2</v>
      </c>
      <c r="V17" s="581">
        <f t="shared" si="28"/>
        <v>3215.3</v>
      </c>
      <c r="W17" s="581">
        <f t="shared" si="28"/>
        <v>3212.2200000000003</v>
      </c>
      <c r="X17" s="581">
        <f t="shared" si="28"/>
        <v>3172.59</v>
      </c>
      <c r="Y17" s="581">
        <f t="shared" si="28"/>
        <v>3371.95</v>
      </c>
      <c r="Z17" s="581">
        <f t="shared" si="28"/>
        <v>3305.76</v>
      </c>
      <c r="AA17" s="581">
        <f t="shared" si="28"/>
        <v>3206.8466666666668</v>
      </c>
      <c r="AB17" s="581">
        <f t="shared" si="28"/>
        <v>3082.0288888888886</v>
      </c>
      <c r="AC17" s="581">
        <f t="shared" si="28"/>
        <v>3022.83</v>
      </c>
      <c r="AD17" s="581">
        <f t="shared" si="28"/>
        <v>2906.4600000000005</v>
      </c>
      <c r="AE17" s="581">
        <f t="shared" si="28"/>
        <v>2875.5</v>
      </c>
      <c r="AF17" s="581">
        <f t="shared" si="28"/>
        <v>2846.49</v>
      </c>
      <c r="AG17" s="581">
        <f t="shared" si="28"/>
        <v>2784.41</v>
      </c>
      <c r="AH17" s="581">
        <f t="shared" si="28"/>
        <v>2751.36</v>
      </c>
      <c r="AI17" s="581">
        <f t="shared" si="28"/>
        <v>2792.2000000000007</v>
      </c>
      <c r="AJ17" s="581">
        <f t="shared" ref="AJ17" si="29">SUM(AJ114,AJ212,AJ310,AJ408,AJ506,AJ603,AJ700,AJ797,AJ894)</f>
        <v>2775.3183333333336</v>
      </c>
      <c r="AK17" s="653">
        <f t="shared" si="7"/>
        <v>-0.604600912064579</v>
      </c>
      <c r="AL17" s="653">
        <f t="shared" si="8"/>
        <v>-0.78865462206300085</v>
      </c>
      <c r="AM17" s="654">
        <f t="shared" si="9"/>
        <v>-1.5929828981523286</v>
      </c>
      <c r="AN17" s="84"/>
      <c r="AO17" s="84"/>
      <c r="AP17" s="84"/>
      <c r="AQ17" s="84"/>
      <c r="AR17" s="84"/>
      <c r="AS17" s="84"/>
      <c r="AT17" s="84"/>
      <c r="AU17" s="84"/>
      <c r="AV17" s="84"/>
      <c r="AW17" s="84"/>
      <c r="AX17" s="84"/>
      <c r="AY17" s="84"/>
      <c r="AZ17" s="84"/>
      <c r="BA17" s="84"/>
    </row>
    <row r="18" spans="1:53" ht="18" customHeight="1" thickBot="1">
      <c r="A18" s="320" t="s">
        <v>13</v>
      </c>
      <c r="B18" s="320" t="s">
        <v>42</v>
      </c>
      <c r="C18" s="352"/>
      <c r="D18" s="352"/>
      <c r="E18" s="352"/>
      <c r="F18" s="581">
        <f t="shared" ref="F18:AI18" si="30">SUM(F115,F213,F311,F409,F507,F604,F701,F798,F895)</f>
        <v>69.099999999999994</v>
      </c>
      <c r="G18" s="581">
        <f t="shared" si="30"/>
        <v>63.5</v>
      </c>
      <c r="H18" s="581">
        <f t="shared" si="30"/>
        <v>60.900000000000006</v>
      </c>
      <c r="I18" s="581">
        <f t="shared" si="30"/>
        <v>59.800000000000004</v>
      </c>
      <c r="J18" s="581">
        <f t="shared" si="30"/>
        <v>43.099999999999994</v>
      </c>
      <c r="K18" s="581">
        <f t="shared" si="30"/>
        <v>59.099999999999994</v>
      </c>
      <c r="L18" s="581">
        <f t="shared" si="30"/>
        <v>58.9</v>
      </c>
      <c r="M18" s="581">
        <f t="shared" si="30"/>
        <v>51.5</v>
      </c>
      <c r="N18" s="581">
        <f t="shared" si="30"/>
        <v>56</v>
      </c>
      <c r="O18" s="581">
        <f t="shared" si="30"/>
        <v>57.599999999999994</v>
      </c>
      <c r="P18" s="581">
        <f t="shared" si="30"/>
        <v>72.750000000000014</v>
      </c>
      <c r="Q18" s="581">
        <f t="shared" si="30"/>
        <v>66.400000000000006</v>
      </c>
      <c r="R18" s="581">
        <f t="shared" si="30"/>
        <v>62.15</v>
      </c>
      <c r="S18" s="581">
        <f t="shared" si="30"/>
        <v>59.22</v>
      </c>
      <c r="T18" s="581">
        <f t="shared" si="30"/>
        <v>43.56</v>
      </c>
      <c r="U18" s="581">
        <f t="shared" si="30"/>
        <v>38.700000000000003</v>
      </c>
      <c r="V18" s="581">
        <f t="shared" si="30"/>
        <v>31.150000000000002</v>
      </c>
      <c r="W18" s="581">
        <f t="shared" si="30"/>
        <v>32.889999999999993</v>
      </c>
      <c r="X18" s="581">
        <f t="shared" si="30"/>
        <v>35.919999999999995</v>
      </c>
      <c r="Y18" s="581">
        <f t="shared" si="30"/>
        <v>37.820000000000007</v>
      </c>
      <c r="Z18" s="581">
        <f t="shared" si="30"/>
        <v>30.76</v>
      </c>
      <c r="AA18" s="581">
        <f t="shared" si="30"/>
        <v>25.310000000000002</v>
      </c>
      <c r="AB18" s="581">
        <f t="shared" si="30"/>
        <v>32.85</v>
      </c>
      <c r="AC18" s="581">
        <f t="shared" si="30"/>
        <v>23.810000000000002</v>
      </c>
      <c r="AD18" s="581">
        <f t="shared" si="30"/>
        <v>20.209999999999997</v>
      </c>
      <c r="AE18" s="581">
        <f t="shared" si="30"/>
        <v>24.02</v>
      </c>
      <c r="AF18" s="581">
        <f t="shared" si="30"/>
        <v>23.08</v>
      </c>
      <c r="AG18" s="581">
        <f t="shared" si="30"/>
        <v>26.51</v>
      </c>
      <c r="AH18" s="581">
        <f t="shared" si="30"/>
        <v>26.45</v>
      </c>
      <c r="AI18" s="581">
        <f t="shared" si="30"/>
        <v>24.580000000000002</v>
      </c>
      <c r="AJ18" s="581">
        <f t="shared" ref="AJ18" si="31">SUM(AJ115,AJ213,AJ311,AJ409,AJ507,AJ604,AJ701,AJ798,AJ895)</f>
        <v>24.9</v>
      </c>
      <c r="AK18" s="653">
        <f t="shared" si="7"/>
        <v>1.301871440195268</v>
      </c>
      <c r="AL18" s="653">
        <f t="shared" si="8"/>
        <v>-4.1324435318275228</v>
      </c>
      <c r="AM18" s="654">
        <f t="shared" si="9"/>
        <v>-0.18129957658794549</v>
      </c>
      <c r="AN18" s="84"/>
      <c r="AO18" s="84"/>
      <c r="AP18" s="84"/>
      <c r="AQ18" s="84"/>
      <c r="AR18" s="84"/>
      <c r="AS18" s="84"/>
      <c r="AT18" s="84"/>
      <c r="AU18" s="84"/>
      <c r="AV18" s="84"/>
      <c r="AW18" s="84"/>
      <c r="AX18" s="84"/>
      <c r="AY18" s="84"/>
      <c r="AZ18" s="84"/>
      <c r="BA18" s="84"/>
    </row>
    <row r="19" spans="1:53" ht="18" customHeight="1" thickBot="1">
      <c r="A19" s="320" t="s">
        <v>14</v>
      </c>
      <c r="B19" s="320" t="s">
        <v>43</v>
      </c>
      <c r="C19" s="352"/>
      <c r="D19" s="352"/>
      <c r="E19" s="352"/>
      <c r="F19" s="581">
        <f t="shared" ref="F19:AI19" si="32">SUM(F116,F214,F312,F410,F508,F605,F702,F799,F896)</f>
        <v>693.59999999999991</v>
      </c>
      <c r="G19" s="581">
        <f t="shared" si="32"/>
        <v>486.3</v>
      </c>
      <c r="H19" s="581">
        <f t="shared" si="32"/>
        <v>408.49999999999994</v>
      </c>
      <c r="I19" s="581">
        <f t="shared" si="32"/>
        <v>446.2</v>
      </c>
      <c r="J19" s="581">
        <f t="shared" si="32"/>
        <v>482.80000000000007</v>
      </c>
      <c r="K19" s="581">
        <f t="shared" si="32"/>
        <v>466</v>
      </c>
      <c r="L19" s="581">
        <f t="shared" si="32"/>
        <v>415.6</v>
      </c>
      <c r="M19" s="581">
        <f t="shared" si="32"/>
        <v>420</v>
      </c>
      <c r="N19" s="581">
        <f t="shared" si="32"/>
        <v>443.70000000000005</v>
      </c>
      <c r="O19" s="581">
        <f t="shared" si="32"/>
        <v>415</v>
      </c>
      <c r="P19" s="581">
        <f t="shared" si="32"/>
        <v>428.49999999999994</v>
      </c>
      <c r="Q19" s="581">
        <f t="shared" si="32"/>
        <v>436.70000000000005</v>
      </c>
      <c r="R19" s="581">
        <f t="shared" si="32"/>
        <v>468.90000000000003</v>
      </c>
      <c r="S19" s="581">
        <f t="shared" si="32"/>
        <v>511.79999999999995</v>
      </c>
      <c r="T19" s="581">
        <f t="shared" si="32"/>
        <v>521.9</v>
      </c>
      <c r="U19" s="581">
        <f t="shared" si="32"/>
        <v>544.19999999999993</v>
      </c>
      <c r="V19" s="581">
        <f t="shared" si="32"/>
        <v>540.79999999999995</v>
      </c>
      <c r="W19" s="581">
        <f t="shared" si="32"/>
        <v>515.26666666666665</v>
      </c>
      <c r="X19" s="581">
        <f t="shared" si="32"/>
        <v>515.69999999999993</v>
      </c>
      <c r="Y19" s="581">
        <f t="shared" si="32"/>
        <v>563.9</v>
      </c>
      <c r="Z19" s="581">
        <f t="shared" si="32"/>
        <v>577.6</v>
      </c>
      <c r="AA19" s="581">
        <f t="shared" si="32"/>
        <v>638.79999999999995</v>
      </c>
      <c r="AB19" s="581">
        <f t="shared" si="32"/>
        <v>669.49999999999989</v>
      </c>
      <c r="AC19" s="581">
        <f t="shared" si="32"/>
        <v>706.09999999999991</v>
      </c>
      <c r="AD19" s="581">
        <f t="shared" si="32"/>
        <v>633.4</v>
      </c>
      <c r="AE19" s="581">
        <f t="shared" si="32"/>
        <v>679.8</v>
      </c>
      <c r="AF19" s="581">
        <f t="shared" si="32"/>
        <v>733.90000000000009</v>
      </c>
      <c r="AG19" s="581">
        <f t="shared" si="32"/>
        <v>750</v>
      </c>
      <c r="AH19" s="581">
        <f t="shared" si="32"/>
        <v>767.80000000000007</v>
      </c>
      <c r="AI19" s="581">
        <f t="shared" si="32"/>
        <v>774.80000000000007</v>
      </c>
      <c r="AJ19" s="581">
        <f t="shared" ref="AJ19" si="33">SUM(AJ116,AJ214,AJ312,AJ410,AJ508,AJ605,AJ702,AJ799,AJ896)</f>
        <v>772.03333333333342</v>
      </c>
      <c r="AK19" s="653">
        <f t="shared" si="7"/>
        <v>-0.35708139734985656</v>
      </c>
      <c r="AL19" s="653">
        <f t="shared" si="8"/>
        <v>0.47720272439375488</v>
      </c>
      <c r="AM19" s="654">
        <f t="shared" si="9"/>
        <v>2.1271560621116681</v>
      </c>
      <c r="AN19" s="84"/>
      <c r="AO19" s="84"/>
      <c r="AP19" s="84"/>
      <c r="AQ19" s="84"/>
      <c r="AR19" s="84"/>
      <c r="AS19" s="84"/>
      <c r="AT19" s="84"/>
      <c r="AU19" s="84"/>
      <c r="AV19" s="84"/>
      <c r="AW19" s="84"/>
      <c r="AX19" s="84"/>
      <c r="AY19" s="84"/>
      <c r="AZ19" s="84"/>
      <c r="BA19" s="84"/>
    </row>
    <row r="20" spans="1:53" ht="18" customHeight="1" thickBot="1">
      <c r="A20" s="320" t="s">
        <v>15</v>
      </c>
      <c r="B20" s="320" t="s">
        <v>44</v>
      </c>
      <c r="C20" s="352"/>
      <c r="D20" s="352"/>
      <c r="E20" s="352"/>
      <c r="F20" s="581">
        <f t="shared" ref="F20:AI20" si="34">SUM(F117,F215,F313,F411,F509,F606,F703,F800,F897)</f>
        <v>1270.4000000000001</v>
      </c>
      <c r="G20" s="581">
        <f t="shared" si="34"/>
        <v>1196.5</v>
      </c>
      <c r="H20" s="581">
        <f t="shared" si="34"/>
        <v>1028.6999999999998</v>
      </c>
      <c r="I20" s="581">
        <f t="shared" si="34"/>
        <v>1080.9999999999998</v>
      </c>
      <c r="J20" s="581">
        <f t="shared" si="34"/>
        <v>1163.7999999999997</v>
      </c>
      <c r="K20" s="581">
        <f t="shared" si="34"/>
        <v>1109.5</v>
      </c>
      <c r="L20" s="581">
        <f t="shared" si="34"/>
        <v>1014.7</v>
      </c>
      <c r="M20" s="581">
        <f t="shared" si="34"/>
        <v>981.5999999999998</v>
      </c>
      <c r="N20" s="581">
        <f t="shared" si="34"/>
        <v>937.9</v>
      </c>
      <c r="O20" s="581">
        <f t="shared" si="34"/>
        <v>918</v>
      </c>
      <c r="P20" s="581">
        <f t="shared" si="34"/>
        <v>864.6</v>
      </c>
      <c r="Q20" s="581">
        <f t="shared" si="34"/>
        <v>878.49999999999989</v>
      </c>
      <c r="R20" s="581">
        <f t="shared" si="34"/>
        <v>956.1</v>
      </c>
      <c r="S20" s="581">
        <f t="shared" si="34"/>
        <v>962.9</v>
      </c>
      <c r="T20" s="581">
        <f t="shared" si="34"/>
        <v>1003.3</v>
      </c>
      <c r="U20" s="581">
        <f t="shared" si="34"/>
        <v>1022</v>
      </c>
      <c r="V20" s="581">
        <f t="shared" si="34"/>
        <v>1103.5</v>
      </c>
      <c r="W20" s="581">
        <f t="shared" si="34"/>
        <v>1012.0000000000001</v>
      </c>
      <c r="X20" s="581">
        <f t="shared" si="34"/>
        <v>1064.7</v>
      </c>
      <c r="Y20" s="581">
        <f t="shared" si="34"/>
        <v>1159.6999999999998</v>
      </c>
      <c r="Z20" s="581">
        <f t="shared" si="34"/>
        <v>1213.3999999999999</v>
      </c>
      <c r="AA20" s="581">
        <f t="shared" si="34"/>
        <v>1288.8000000000002</v>
      </c>
      <c r="AB20" s="581">
        <f t="shared" si="34"/>
        <v>1329.1200000000001</v>
      </c>
      <c r="AC20" s="581">
        <f t="shared" si="34"/>
        <v>1326.71</v>
      </c>
      <c r="AD20" s="581">
        <f t="shared" si="34"/>
        <v>1199.5199999999998</v>
      </c>
      <c r="AE20" s="581">
        <f t="shared" si="34"/>
        <v>1257.23</v>
      </c>
      <c r="AF20" s="581">
        <f t="shared" si="34"/>
        <v>1349.57</v>
      </c>
      <c r="AG20" s="581">
        <f t="shared" si="34"/>
        <v>1382.4400000000003</v>
      </c>
      <c r="AH20" s="581">
        <f t="shared" si="34"/>
        <v>1356.5099999999998</v>
      </c>
      <c r="AI20" s="581">
        <f t="shared" si="34"/>
        <v>1335.7299999999998</v>
      </c>
      <c r="AJ20" s="581">
        <f t="shared" ref="AJ20" si="35">SUM(AJ117,AJ215,AJ313,AJ411,AJ509,AJ606,AJ703,AJ800,AJ897)</f>
        <v>1360.8413333333333</v>
      </c>
      <c r="AK20" s="653">
        <f t="shared" si="7"/>
        <v>1.8799707525722686</v>
      </c>
      <c r="AL20" s="653">
        <f t="shared" si="8"/>
        <v>-0.41458512216062671</v>
      </c>
      <c r="AM20" s="654">
        <f t="shared" si="9"/>
        <v>0.60618080738710223</v>
      </c>
      <c r="AN20" s="84"/>
      <c r="AO20" s="84"/>
      <c r="AP20" s="84"/>
      <c r="AQ20" s="84"/>
      <c r="AR20" s="84"/>
      <c r="AS20" s="84"/>
      <c r="AT20" s="84"/>
      <c r="AU20" s="84"/>
      <c r="AV20" s="84"/>
      <c r="AW20" s="84"/>
      <c r="AX20" s="84"/>
      <c r="AY20" s="84"/>
      <c r="AZ20" s="84"/>
      <c r="BA20" s="84"/>
    </row>
    <row r="21" spans="1:53" ht="18" customHeight="1" thickBot="1">
      <c r="A21" s="320" t="s">
        <v>16</v>
      </c>
      <c r="B21" s="320" t="s">
        <v>45</v>
      </c>
      <c r="C21" s="352"/>
      <c r="D21" s="352"/>
      <c r="E21" s="352"/>
      <c r="F21" s="581">
        <f t="shared" ref="F21:AI21" si="36">SUM(F118,F216,F314,F412,F510,F607,F704,F801,F898)</f>
        <v>29.5</v>
      </c>
      <c r="G21" s="581">
        <f t="shared" si="36"/>
        <v>29.599999999999998</v>
      </c>
      <c r="H21" s="581">
        <f t="shared" si="36"/>
        <v>28.799999999999997</v>
      </c>
      <c r="I21" s="581">
        <f t="shared" si="36"/>
        <v>29.8</v>
      </c>
      <c r="J21" s="581">
        <f t="shared" si="36"/>
        <v>29.299999999999997</v>
      </c>
      <c r="K21" s="581">
        <f t="shared" si="36"/>
        <v>29.4</v>
      </c>
      <c r="L21" s="581">
        <f t="shared" si="36"/>
        <v>27.600000000000005</v>
      </c>
      <c r="M21" s="581">
        <f t="shared" si="36"/>
        <v>28.7</v>
      </c>
      <c r="N21" s="581">
        <f t="shared" si="36"/>
        <v>28</v>
      </c>
      <c r="O21" s="581">
        <f t="shared" si="36"/>
        <v>29.400000000000002</v>
      </c>
      <c r="P21" s="581">
        <f t="shared" si="36"/>
        <v>28.9</v>
      </c>
      <c r="Q21" s="581">
        <f t="shared" si="36"/>
        <v>27.900000000000002</v>
      </c>
      <c r="R21" s="581">
        <f t="shared" si="36"/>
        <v>28.299999999999997</v>
      </c>
      <c r="S21" s="581">
        <f t="shared" si="36"/>
        <v>28.900000000000002</v>
      </c>
      <c r="T21" s="581">
        <f t="shared" si="36"/>
        <v>28.499999999999996</v>
      </c>
      <c r="U21" s="581">
        <f t="shared" si="36"/>
        <v>31.099999999999998</v>
      </c>
      <c r="V21" s="581">
        <f t="shared" si="36"/>
        <v>30.400000000000002</v>
      </c>
      <c r="W21" s="581">
        <f t="shared" si="36"/>
        <v>29.94</v>
      </c>
      <c r="X21" s="581">
        <f t="shared" si="36"/>
        <v>28.890000000000004</v>
      </c>
      <c r="Y21" s="581">
        <f t="shared" si="36"/>
        <v>27.95</v>
      </c>
      <c r="Z21" s="581">
        <f t="shared" si="36"/>
        <v>29.169999999999998</v>
      </c>
      <c r="AA21" s="581">
        <f t="shared" si="36"/>
        <v>28.509999999999994</v>
      </c>
      <c r="AB21" s="581">
        <f t="shared" si="36"/>
        <v>29.29</v>
      </c>
      <c r="AC21" s="581">
        <f t="shared" si="36"/>
        <v>27.86</v>
      </c>
      <c r="AD21" s="581">
        <f t="shared" si="36"/>
        <v>27.959999999999994</v>
      </c>
      <c r="AE21" s="581">
        <f t="shared" si="36"/>
        <v>26.309999999999995</v>
      </c>
      <c r="AF21" s="581">
        <f t="shared" si="36"/>
        <v>27.39</v>
      </c>
      <c r="AG21" s="581">
        <f t="shared" si="36"/>
        <v>25.500000000000004</v>
      </c>
      <c r="AH21" s="581">
        <f t="shared" si="36"/>
        <v>26.31</v>
      </c>
      <c r="AI21" s="581">
        <f t="shared" si="36"/>
        <v>27.74</v>
      </c>
      <c r="AJ21" s="581">
        <f t="shared" ref="AJ21" si="37">SUM(AJ118,AJ216,AJ314,AJ412,AJ510,AJ607,AJ704,AJ801,AJ898)</f>
        <v>26.696133333333332</v>
      </c>
      <c r="AK21" s="653">
        <f t="shared" si="7"/>
        <v>-3.7630377313145891</v>
      </c>
      <c r="AL21" s="653">
        <f t="shared" si="8"/>
        <v>0.37398170196765168</v>
      </c>
      <c r="AM21" s="654">
        <f t="shared" si="9"/>
        <v>-0.72774090349194687</v>
      </c>
      <c r="AN21" s="84"/>
      <c r="AO21" s="84"/>
      <c r="AP21" s="84"/>
      <c r="AQ21" s="84"/>
      <c r="AR21" s="84"/>
      <c r="AS21" s="84"/>
      <c r="AT21" s="84"/>
      <c r="AU21" s="84"/>
      <c r="AV21" s="84"/>
      <c r="AW21" s="84"/>
      <c r="AX21" s="84"/>
      <c r="AY21" s="84"/>
      <c r="AZ21" s="84"/>
      <c r="BA21" s="84"/>
    </row>
    <row r="22" spans="1:53" ht="18" customHeight="1" thickBot="1">
      <c r="A22" s="320" t="s">
        <v>17</v>
      </c>
      <c r="B22" s="320" t="s">
        <v>46</v>
      </c>
      <c r="C22" s="352"/>
      <c r="D22" s="352"/>
      <c r="E22" s="352"/>
      <c r="F22" s="581">
        <f t="shared" ref="F22:AI22" si="38">SUM(F119,F217,F315,F413,F511,F608,F705,F802,F899)</f>
        <v>2670</v>
      </c>
      <c r="G22" s="581">
        <f t="shared" si="38"/>
        <v>2855</v>
      </c>
      <c r="H22" s="581">
        <f t="shared" si="38"/>
        <v>2708</v>
      </c>
      <c r="I22" s="581">
        <f t="shared" si="38"/>
        <v>2768</v>
      </c>
      <c r="J22" s="581">
        <f t="shared" si="38"/>
        <v>2933</v>
      </c>
      <c r="K22" s="581">
        <f t="shared" si="38"/>
        <v>2832.5</v>
      </c>
      <c r="L22" s="581">
        <f t="shared" si="38"/>
        <v>2418.5000000000005</v>
      </c>
      <c r="M22" s="581">
        <f t="shared" si="38"/>
        <v>2760.4</v>
      </c>
      <c r="N22" s="581">
        <f t="shared" si="38"/>
        <v>3079</v>
      </c>
      <c r="O22" s="581">
        <f t="shared" si="38"/>
        <v>2952.2000000000003</v>
      </c>
      <c r="P22" s="581">
        <f t="shared" si="38"/>
        <v>2883.3</v>
      </c>
      <c r="Q22" s="581">
        <f t="shared" si="38"/>
        <v>2998.9</v>
      </c>
      <c r="R22" s="581">
        <f t="shared" si="38"/>
        <v>2930.8</v>
      </c>
      <c r="S22" s="581">
        <f t="shared" si="38"/>
        <v>2835.900000000001</v>
      </c>
      <c r="T22" s="581">
        <f t="shared" si="38"/>
        <v>2762.4000000000005</v>
      </c>
      <c r="U22" s="581">
        <f t="shared" si="38"/>
        <v>2905.6999999999994</v>
      </c>
      <c r="V22" s="581">
        <f t="shared" si="38"/>
        <v>2879.3</v>
      </c>
      <c r="W22" s="581">
        <f t="shared" si="38"/>
        <v>2592.6266666666661</v>
      </c>
      <c r="X22" s="581">
        <f t="shared" si="38"/>
        <v>2675.48</v>
      </c>
      <c r="Y22" s="581">
        <f t="shared" si="38"/>
        <v>2753.2288888888888</v>
      </c>
      <c r="Z22" s="581">
        <f t="shared" si="38"/>
        <v>2812.2351851851849</v>
      </c>
      <c r="AA22" s="581">
        <f t="shared" si="38"/>
        <v>2814.87</v>
      </c>
      <c r="AB22" s="581">
        <f t="shared" si="38"/>
        <v>2714.17</v>
      </c>
      <c r="AC22" s="581">
        <f t="shared" si="38"/>
        <v>2563.8599999999997</v>
      </c>
      <c r="AD22" s="581">
        <f t="shared" si="38"/>
        <v>2400.4100000000003</v>
      </c>
      <c r="AE22" s="581">
        <f t="shared" si="38"/>
        <v>2365.0400000000004</v>
      </c>
      <c r="AF22" s="581">
        <f t="shared" si="38"/>
        <v>2455.8000000000002</v>
      </c>
      <c r="AG22" s="581">
        <f t="shared" si="38"/>
        <v>2334.6700000000005</v>
      </c>
      <c r="AH22" s="581">
        <f t="shared" si="38"/>
        <v>2358.9300000000003</v>
      </c>
      <c r="AI22" s="581">
        <f t="shared" si="38"/>
        <v>2206.44</v>
      </c>
      <c r="AJ22" s="581">
        <f t="shared" ref="AJ22" si="39">SUM(AJ119,AJ217,AJ315,AJ413,AJ511,AJ608,AJ705,AJ802,AJ899)</f>
        <v>2508.9270909090856</v>
      </c>
      <c r="AK22" s="653">
        <f t="shared" si="7"/>
        <v>13.709282414617462</v>
      </c>
      <c r="AL22" s="653">
        <f t="shared" si="8"/>
        <v>8.6051369648730169</v>
      </c>
      <c r="AM22" s="654">
        <f t="shared" si="9"/>
        <v>-1.2703166170825231</v>
      </c>
      <c r="AN22" s="84"/>
      <c r="AO22" s="84"/>
      <c r="AP22" s="84"/>
      <c r="AQ22" s="84"/>
      <c r="AR22" s="84"/>
      <c r="AS22" s="84"/>
      <c r="AT22" s="84"/>
      <c r="AU22" s="84"/>
      <c r="AV22" s="84"/>
      <c r="AW22" s="84"/>
      <c r="AX22" s="84"/>
      <c r="AY22" s="84"/>
      <c r="AZ22" s="84"/>
      <c r="BA22" s="84"/>
    </row>
    <row r="23" spans="1:53" ht="18" customHeight="1" thickBot="1">
      <c r="A23" s="320" t="s">
        <v>18</v>
      </c>
      <c r="B23" s="320" t="s">
        <v>47</v>
      </c>
      <c r="C23" s="352"/>
      <c r="D23" s="352"/>
      <c r="E23" s="352"/>
      <c r="F23" s="581">
        <f t="shared" ref="F23:AI23" si="40">SUM(F120,F218,F316,F414,F512,F609,F706,F803,F900)</f>
        <v>0</v>
      </c>
      <c r="G23" s="581">
        <f t="shared" si="40"/>
        <v>0</v>
      </c>
      <c r="H23" s="581">
        <f t="shared" si="40"/>
        <v>0</v>
      </c>
      <c r="I23" s="581">
        <f t="shared" si="40"/>
        <v>0</v>
      </c>
      <c r="J23" s="581">
        <f t="shared" si="40"/>
        <v>0</v>
      </c>
      <c r="K23" s="581">
        <f t="shared" si="40"/>
        <v>0</v>
      </c>
      <c r="L23" s="581">
        <f t="shared" si="40"/>
        <v>0</v>
      </c>
      <c r="M23" s="581">
        <f t="shared" si="40"/>
        <v>0</v>
      </c>
      <c r="N23" s="581">
        <f t="shared" si="40"/>
        <v>0</v>
      </c>
      <c r="O23" s="581">
        <f t="shared" si="40"/>
        <v>0</v>
      </c>
      <c r="P23" s="581">
        <f t="shared" si="40"/>
        <v>0</v>
      </c>
      <c r="Q23" s="581">
        <f t="shared" si="40"/>
        <v>0</v>
      </c>
      <c r="R23" s="581">
        <f t="shared" si="40"/>
        <v>0</v>
      </c>
      <c r="S23" s="581">
        <f t="shared" si="40"/>
        <v>0</v>
      </c>
      <c r="T23" s="581">
        <f t="shared" si="40"/>
        <v>0</v>
      </c>
      <c r="U23" s="581">
        <f t="shared" si="40"/>
        <v>0</v>
      </c>
      <c r="V23" s="581">
        <f t="shared" si="40"/>
        <v>0</v>
      </c>
      <c r="W23" s="581">
        <f t="shared" si="40"/>
        <v>0</v>
      </c>
      <c r="X23" s="581">
        <f t="shared" si="40"/>
        <v>0</v>
      </c>
      <c r="Y23" s="581">
        <f t="shared" si="40"/>
        <v>0</v>
      </c>
      <c r="Z23" s="581">
        <f t="shared" si="40"/>
        <v>0</v>
      </c>
      <c r="AA23" s="581">
        <f t="shared" si="40"/>
        <v>0</v>
      </c>
      <c r="AB23" s="581">
        <f t="shared" si="40"/>
        <v>0</v>
      </c>
      <c r="AC23" s="581">
        <f t="shared" si="40"/>
        <v>0</v>
      </c>
      <c r="AD23" s="581">
        <f t="shared" si="40"/>
        <v>0</v>
      </c>
      <c r="AE23" s="581">
        <f t="shared" si="40"/>
        <v>0</v>
      </c>
      <c r="AF23" s="581">
        <f t="shared" si="40"/>
        <v>0</v>
      </c>
      <c r="AG23" s="581">
        <f t="shared" si="40"/>
        <v>0</v>
      </c>
      <c r="AH23" s="581">
        <f t="shared" si="40"/>
        <v>0</v>
      </c>
      <c r="AI23" s="581">
        <f t="shared" si="40"/>
        <v>0</v>
      </c>
      <c r="AJ23" s="581">
        <f t="shared" ref="AJ23" si="41">SUM(AJ120,AJ218,AJ316,AJ414,AJ512,AJ609,AJ706,AJ803,AJ900)</f>
        <v>0</v>
      </c>
      <c r="AK23" s="653"/>
      <c r="AL23" s="653"/>
      <c r="AM23" s="654"/>
      <c r="AN23" s="84"/>
      <c r="AO23" s="84"/>
      <c r="AP23" s="84"/>
      <c r="AQ23" s="84"/>
      <c r="AR23" s="84"/>
      <c r="AS23" s="84"/>
      <c r="AT23" s="84"/>
      <c r="AU23" s="84"/>
      <c r="AV23" s="84"/>
      <c r="AW23" s="84"/>
      <c r="AX23" s="84"/>
      <c r="AY23" s="84"/>
      <c r="AZ23" s="84"/>
      <c r="BA23" s="84"/>
    </row>
    <row r="24" spans="1:53" ht="18" customHeight="1" thickBot="1">
      <c r="A24" s="320" t="s">
        <v>19</v>
      </c>
      <c r="B24" s="320" t="s">
        <v>48</v>
      </c>
      <c r="C24" s="352"/>
      <c r="D24" s="352"/>
      <c r="E24" s="352"/>
      <c r="F24" s="581">
        <f t="shared" ref="F24:AI24" si="42">SUM(F121,F219,F317,F415,F513,F610,F707,F804,F901)</f>
        <v>187.20000000000002</v>
      </c>
      <c r="G24" s="581">
        <f t="shared" si="42"/>
        <v>194.79999999999998</v>
      </c>
      <c r="H24" s="581">
        <f t="shared" si="42"/>
        <v>198.7</v>
      </c>
      <c r="I24" s="581">
        <f t="shared" si="42"/>
        <v>205.70000000000002</v>
      </c>
      <c r="J24" s="581">
        <f t="shared" si="42"/>
        <v>207.5</v>
      </c>
      <c r="K24" s="581">
        <f t="shared" si="42"/>
        <v>211.3</v>
      </c>
      <c r="L24" s="581">
        <f t="shared" si="42"/>
        <v>190.1</v>
      </c>
      <c r="M24" s="581">
        <f t="shared" si="42"/>
        <v>226.39999999999998</v>
      </c>
      <c r="N24" s="581">
        <f t="shared" si="42"/>
        <v>235.79999999999995</v>
      </c>
      <c r="O24" s="581">
        <f t="shared" si="42"/>
        <v>232.99999999999997</v>
      </c>
      <c r="P24" s="581">
        <f t="shared" si="42"/>
        <v>225.5</v>
      </c>
      <c r="Q24" s="581">
        <f t="shared" si="42"/>
        <v>222.80000000000004</v>
      </c>
      <c r="R24" s="581">
        <f t="shared" si="42"/>
        <v>221.69999999999996</v>
      </c>
      <c r="S24" s="581">
        <f t="shared" si="42"/>
        <v>219.2</v>
      </c>
      <c r="T24" s="581">
        <f t="shared" si="42"/>
        <v>222.20000000000002</v>
      </c>
      <c r="U24" s="581">
        <f t="shared" si="42"/>
        <v>243.19999999999996</v>
      </c>
      <c r="V24" s="581">
        <f t="shared" si="42"/>
        <v>228.4</v>
      </c>
      <c r="W24" s="581">
        <f t="shared" si="42"/>
        <v>217.79999999999998</v>
      </c>
      <c r="X24" s="581">
        <f t="shared" si="42"/>
        <v>213</v>
      </c>
      <c r="Y24" s="581">
        <f t="shared" si="42"/>
        <v>209</v>
      </c>
      <c r="Z24" s="581">
        <f t="shared" si="42"/>
        <v>210</v>
      </c>
      <c r="AA24" s="581">
        <f t="shared" si="42"/>
        <v>194</v>
      </c>
      <c r="AB24" s="581">
        <f t="shared" si="42"/>
        <v>195.60000000000002</v>
      </c>
      <c r="AC24" s="581">
        <f t="shared" si="42"/>
        <v>179.16</v>
      </c>
      <c r="AD24" s="581">
        <f t="shared" si="42"/>
        <v>161.94999999999999</v>
      </c>
      <c r="AE24" s="581">
        <f t="shared" si="42"/>
        <v>166.37999999999997</v>
      </c>
      <c r="AF24" s="581">
        <f t="shared" si="42"/>
        <v>178.17000000000002</v>
      </c>
      <c r="AG24" s="581">
        <f t="shared" si="42"/>
        <v>172.27999999999997</v>
      </c>
      <c r="AH24" s="581">
        <f t="shared" si="42"/>
        <v>169.71999999999997</v>
      </c>
      <c r="AI24" s="581">
        <f t="shared" si="42"/>
        <v>187.57</v>
      </c>
      <c r="AJ24" s="581">
        <f t="shared" ref="AJ24" si="43">SUM(AJ121,AJ219,AJ317,AJ415,AJ513,AJ610,AJ707,AJ804,AJ901)</f>
        <v>189.88560000000001</v>
      </c>
      <c r="AK24" s="653">
        <f t="shared" si="7"/>
        <v>1.2345257770432383</v>
      </c>
      <c r="AL24" s="653">
        <f t="shared" si="8"/>
        <v>6.6773033707865803</v>
      </c>
      <c r="AM24" s="654">
        <f t="shared" si="9"/>
        <v>-0.23789849973985255</v>
      </c>
      <c r="AN24" s="84"/>
      <c r="AO24" s="84"/>
      <c r="AP24" s="84"/>
      <c r="AQ24" s="84"/>
      <c r="AR24" s="84"/>
      <c r="AS24" s="84"/>
      <c r="AT24" s="84"/>
      <c r="AU24" s="84"/>
      <c r="AV24" s="84"/>
      <c r="AW24" s="84"/>
      <c r="AX24" s="84"/>
      <c r="AY24" s="84"/>
      <c r="AZ24" s="84"/>
      <c r="BA24" s="84"/>
    </row>
    <row r="25" spans="1:53" ht="18" customHeight="1" thickBot="1">
      <c r="A25" s="320" t="s">
        <v>20</v>
      </c>
      <c r="B25" s="320" t="s">
        <v>49</v>
      </c>
      <c r="C25" s="352"/>
      <c r="D25" s="352"/>
      <c r="E25" s="352"/>
      <c r="F25" s="581">
        <f t="shared" ref="F25:AI25" si="44">SUM(F122,F220,F318,F416,F514,F611,F708,F805,F902)</f>
        <v>850.00000000000011</v>
      </c>
      <c r="G25" s="581">
        <f t="shared" si="44"/>
        <v>846.4</v>
      </c>
      <c r="H25" s="581">
        <f t="shared" si="44"/>
        <v>832.69999999999982</v>
      </c>
      <c r="I25" s="581">
        <f t="shared" si="44"/>
        <v>833.00000000000011</v>
      </c>
      <c r="J25" s="581">
        <f t="shared" si="44"/>
        <v>848</v>
      </c>
      <c r="K25" s="581">
        <f t="shared" si="44"/>
        <v>839.59999999999991</v>
      </c>
      <c r="L25" s="581">
        <f t="shared" si="44"/>
        <v>809.7</v>
      </c>
      <c r="M25" s="581">
        <f t="shared" si="44"/>
        <v>830</v>
      </c>
      <c r="N25" s="581">
        <f t="shared" si="44"/>
        <v>824.2</v>
      </c>
      <c r="O25" s="581">
        <f t="shared" si="44"/>
        <v>814.00000000000011</v>
      </c>
      <c r="P25" s="581">
        <f t="shared" si="44"/>
        <v>809.90000000000009</v>
      </c>
      <c r="Q25" s="581">
        <f t="shared" si="44"/>
        <v>815.80000000000007</v>
      </c>
      <c r="R25" s="581">
        <f t="shared" si="44"/>
        <v>796.19999999999993</v>
      </c>
      <c r="S25" s="581">
        <f t="shared" si="44"/>
        <v>776.7</v>
      </c>
      <c r="T25" s="581">
        <f t="shared" si="44"/>
        <v>811.2</v>
      </c>
      <c r="U25" s="581">
        <f t="shared" si="44"/>
        <v>841.1</v>
      </c>
      <c r="V25" s="581">
        <f t="shared" si="44"/>
        <v>835.09999999999991</v>
      </c>
      <c r="W25" s="581">
        <f t="shared" si="44"/>
        <v>811.8</v>
      </c>
      <c r="X25" s="581">
        <f t="shared" si="44"/>
        <v>807.28000000000009</v>
      </c>
      <c r="Y25" s="581">
        <f t="shared" si="44"/>
        <v>811.53000000000009</v>
      </c>
      <c r="Z25" s="581">
        <f t="shared" si="44"/>
        <v>784.02</v>
      </c>
      <c r="AA25" s="581">
        <f t="shared" si="44"/>
        <v>809.11999999999978</v>
      </c>
      <c r="AB25" s="581">
        <f t="shared" si="44"/>
        <v>780.70999999999992</v>
      </c>
      <c r="AC25" s="581">
        <f t="shared" si="44"/>
        <v>784.31</v>
      </c>
      <c r="AD25" s="581">
        <f t="shared" si="44"/>
        <v>776.19</v>
      </c>
      <c r="AE25" s="581">
        <f t="shared" si="44"/>
        <v>778.93999999999994</v>
      </c>
      <c r="AF25" s="581">
        <f t="shared" si="44"/>
        <v>776.40000000000009</v>
      </c>
      <c r="AG25" s="581">
        <f t="shared" si="44"/>
        <v>764.89</v>
      </c>
      <c r="AH25" s="581">
        <f t="shared" si="44"/>
        <v>747.45</v>
      </c>
      <c r="AI25" s="581">
        <f t="shared" si="44"/>
        <v>754.92999999999984</v>
      </c>
      <c r="AJ25" s="581">
        <f t="shared" ref="AJ25" si="45">SUM(AJ122,AJ220,AJ318,AJ416,AJ514,AJ611,AJ708,AJ805,AJ902)</f>
        <v>762.91346666666675</v>
      </c>
      <c r="AK25" s="653">
        <f t="shared" si="7"/>
        <v>1.0575108508956932</v>
      </c>
      <c r="AL25" s="653">
        <f t="shared" si="8"/>
        <v>-0.32573533894834084</v>
      </c>
      <c r="AM25" s="654">
        <f t="shared" si="9"/>
        <v>-0.65123272203836402</v>
      </c>
      <c r="AN25" s="84"/>
      <c r="AO25" s="84"/>
      <c r="AP25" s="84"/>
      <c r="AQ25" s="84"/>
      <c r="AR25" s="84"/>
      <c r="AS25" s="84"/>
      <c r="AT25" s="84"/>
      <c r="AU25" s="84"/>
      <c r="AV25" s="84"/>
      <c r="AW25" s="84"/>
      <c r="AX25" s="84"/>
      <c r="AY25" s="84"/>
      <c r="AZ25" s="84"/>
      <c r="BA25" s="84"/>
    </row>
    <row r="26" spans="1:53" ht="18" customHeight="1" thickBot="1">
      <c r="A26" s="320" t="s">
        <v>21</v>
      </c>
      <c r="B26" s="320" t="s">
        <v>50</v>
      </c>
      <c r="C26" s="352"/>
      <c r="D26" s="352"/>
      <c r="E26" s="352"/>
      <c r="F26" s="581">
        <f t="shared" ref="F26:AI26" si="46">SUM(F123,F221,F319,F417,F515,F612,F709,F806,F903)</f>
        <v>8579</v>
      </c>
      <c r="G26" s="581">
        <f t="shared" si="46"/>
        <v>8533.5</v>
      </c>
      <c r="H26" s="581">
        <f t="shared" si="46"/>
        <v>8636.1999999999989</v>
      </c>
      <c r="I26" s="581">
        <f t="shared" si="46"/>
        <v>8785.1</v>
      </c>
      <c r="J26" s="581">
        <f t="shared" si="46"/>
        <v>8964.4000000000015</v>
      </c>
      <c r="K26" s="581">
        <f t="shared" si="46"/>
        <v>8908.7999999999993</v>
      </c>
      <c r="L26" s="581">
        <f t="shared" si="46"/>
        <v>8766.3000000000011</v>
      </c>
      <c r="M26" s="581">
        <f t="shared" si="46"/>
        <v>8813.6</v>
      </c>
      <c r="N26" s="581">
        <f t="shared" si="46"/>
        <v>8820.1</v>
      </c>
      <c r="O26" s="581">
        <f t="shared" si="46"/>
        <v>8293.7999999999993</v>
      </c>
      <c r="P26" s="581">
        <f t="shared" si="46"/>
        <v>8163.2</v>
      </c>
      <c r="Q26" s="581">
        <f t="shared" si="46"/>
        <v>8377.0999999999985</v>
      </c>
      <c r="R26" s="581">
        <f t="shared" si="46"/>
        <v>8328.7999999999993</v>
      </c>
      <c r="S26" s="581">
        <f t="shared" si="46"/>
        <v>8381.2000000000007</v>
      </c>
      <c r="T26" s="581">
        <f t="shared" si="46"/>
        <v>8353</v>
      </c>
      <c r="U26" s="581">
        <f t="shared" si="46"/>
        <v>8598.9</v>
      </c>
      <c r="V26" s="581">
        <f t="shared" si="46"/>
        <v>8582.7999999999993</v>
      </c>
      <c r="W26" s="581">
        <f t="shared" si="46"/>
        <v>7926.8</v>
      </c>
      <c r="X26" s="581">
        <f t="shared" si="46"/>
        <v>7789.4</v>
      </c>
      <c r="Y26" s="581">
        <f t="shared" si="46"/>
        <v>7704.3</v>
      </c>
      <c r="Z26" s="581">
        <f t="shared" si="46"/>
        <v>7820.1</v>
      </c>
      <c r="AA26" s="581">
        <f t="shared" si="46"/>
        <v>7484.99</v>
      </c>
      <c r="AB26" s="581">
        <f t="shared" si="46"/>
        <v>7512</v>
      </c>
      <c r="AC26" s="581">
        <f t="shared" si="46"/>
        <v>7400.27</v>
      </c>
      <c r="AD26" s="581">
        <f t="shared" si="46"/>
        <v>7602</v>
      </c>
      <c r="AE26" s="581">
        <f t="shared" si="46"/>
        <v>7806.31</v>
      </c>
      <c r="AF26" s="581">
        <f t="shared" si="46"/>
        <v>7891.44</v>
      </c>
      <c r="AG26" s="581">
        <f t="shared" si="46"/>
        <v>7466.68</v>
      </c>
      <c r="AH26" s="581">
        <f t="shared" si="46"/>
        <v>7451.28</v>
      </c>
      <c r="AI26" s="581">
        <f t="shared" si="46"/>
        <v>7150.16</v>
      </c>
      <c r="AJ26" s="581">
        <f t="shared" ref="AJ26" si="47">SUM(AJ123,AJ221,AJ319,AJ417,AJ515,AJ612,AJ709,AJ806,AJ903)</f>
        <v>7651.4266666666672</v>
      </c>
      <c r="AK26" s="653">
        <f t="shared" si="7"/>
        <v>7.0105657309300407</v>
      </c>
      <c r="AL26" s="653">
        <f t="shared" si="8"/>
        <v>2.368668095249804</v>
      </c>
      <c r="AM26" s="654">
        <f t="shared" si="9"/>
        <v>0.24465925861059112</v>
      </c>
      <c r="AN26" s="84"/>
      <c r="AO26" s="84"/>
      <c r="AP26" s="84"/>
      <c r="AQ26" s="84"/>
      <c r="AR26" s="84"/>
      <c r="AS26" s="84"/>
      <c r="AT26" s="84"/>
      <c r="AU26" s="84"/>
      <c r="AV26" s="84"/>
      <c r="AW26" s="84"/>
      <c r="AX26" s="84"/>
      <c r="AY26" s="84"/>
      <c r="AZ26" s="84"/>
      <c r="BA26" s="84"/>
    </row>
    <row r="27" spans="1:53" ht="18" customHeight="1" thickBot="1">
      <c r="A27" s="320" t="s">
        <v>22</v>
      </c>
      <c r="B27" s="320" t="s">
        <v>51</v>
      </c>
      <c r="C27" s="352"/>
      <c r="D27" s="352"/>
      <c r="E27" s="352"/>
      <c r="F27" s="581">
        <f t="shared" ref="F27:AI27" si="48">SUM(F124,F222,F320,F418,F516,F613,F710,F807,F904)</f>
        <v>698.90000000000009</v>
      </c>
      <c r="G27" s="581">
        <f t="shared" si="48"/>
        <v>657</v>
      </c>
      <c r="H27" s="581">
        <f t="shared" si="48"/>
        <v>667</v>
      </c>
      <c r="I27" s="581">
        <f t="shared" si="48"/>
        <v>642</v>
      </c>
      <c r="J27" s="581">
        <f t="shared" si="48"/>
        <v>674.7</v>
      </c>
      <c r="K27" s="581">
        <f t="shared" si="48"/>
        <v>490.4</v>
      </c>
      <c r="L27" s="581">
        <f t="shared" si="48"/>
        <v>569</v>
      </c>
      <c r="M27" s="581">
        <f t="shared" si="48"/>
        <v>560.94000000000005</v>
      </c>
      <c r="N27" s="581">
        <f t="shared" si="48"/>
        <v>473.81</v>
      </c>
      <c r="O27" s="581">
        <f t="shared" si="48"/>
        <v>494.91999999999996</v>
      </c>
      <c r="P27" s="581">
        <f t="shared" si="48"/>
        <v>429.53000000000003</v>
      </c>
      <c r="Q27" s="581">
        <f t="shared" si="48"/>
        <v>440.54</v>
      </c>
      <c r="R27" s="581">
        <f t="shared" si="48"/>
        <v>369.1</v>
      </c>
      <c r="S27" s="581">
        <f t="shared" si="48"/>
        <v>349.41</v>
      </c>
      <c r="T27" s="581">
        <f t="shared" si="48"/>
        <v>285.81000000000006</v>
      </c>
      <c r="U27" s="581">
        <f t="shared" si="48"/>
        <v>339.99</v>
      </c>
      <c r="V27" s="581">
        <f t="shared" si="48"/>
        <v>312.77</v>
      </c>
      <c r="W27" s="581">
        <f t="shared" si="48"/>
        <v>276.23</v>
      </c>
      <c r="X27" s="581">
        <f t="shared" si="48"/>
        <v>252.79</v>
      </c>
      <c r="Y27" s="581">
        <f t="shared" si="48"/>
        <v>257.78999999999996</v>
      </c>
      <c r="Z27" s="581">
        <f t="shared" si="48"/>
        <v>284.92</v>
      </c>
      <c r="AA27" s="581">
        <f t="shared" si="48"/>
        <v>274.44999999999993</v>
      </c>
      <c r="AB27" s="581">
        <f t="shared" si="48"/>
        <v>241.70999999999995</v>
      </c>
      <c r="AC27" s="581">
        <f t="shared" si="48"/>
        <v>230.20000000000002</v>
      </c>
      <c r="AD27" s="581">
        <f t="shared" si="48"/>
        <v>209.62</v>
      </c>
      <c r="AE27" s="581">
        <f t="shared" si="48"/>
        <v>202.38</v>
      </c>
      <c r="AF27" s="581">
        <f t="shared" si="48"/>
        <v>195.49</v>
      </c>
      <c r="AG27" s="581">
        <f t="shared" si="48"/>
        <v>189.89000000000001</v>
      </c>
      <c r="AH27" s="581">
        <f t="shared" si="48"/>
        <v>179.88</v>
      </c>
      <c r="AI27" s="581">
        <f t="shared" si="48"/>
        <v>181.25</v>
      </c>
      <c r="AJ27" s="581">
        <f t="shared" ref="AJ27" si="49">SUM(AJ124,AJ222,AJ320,AJ418,AJ516,AJ613,AJ710,AJ807,AJ904)</f>
        <v>177.27466666666666</v>
      </c>
      <c r="AK27" s="653">
        <f t="shared" si="7"/>
        <v>-2.193287356321838</v>
      </c>
      <c r="AL27" s="653">
        <f t="shared" si="8"/>
        <v>-4.9278678560574996</v>
      </c>
      <c r="AM27" s="654">
        <f t="shared" si="9"/>
        <v>-4.7402864208489941</v>
      </c>
      <c r="AN27" s="84"/>
      <c r="AO27" s="84"/>
      <c r="AP27" s="84"/>
      <c r="AQ27" s="84"/>
      <c r="AR27" s="84"/>
      <c r="AS27" s="84"/>
      <c r="AT27" s="84"/>
      <c r="AU27" s="84"/>
      <c r="AV27" s="84"/>
      <c r="AW27" s="84"/>
      <c r="AX27" s="84"/>
      <c r="AY27" s="84"/>
      <c r="AZ27" s="84"/>
      <c r="BA27" s="84"/>
    </row>
    <row r="28" spans="1:53" s="13" customFormat="1" ht="18" customHeight="1" thickBot="1">
      <c r="A28" s="320" t="s">
        <v>23</v>
      </c>
      <c r="B28" s="320" t="s">
        <v>52</v>
      </c>
      <c r="C28" s="352"/>
      <c r="D28" s="352"/>
      <c r="E28" s="352"/>
      <c r="F28" s="581">
        <f t="shared" ref="F28:AI28" si="50">SUM(F125,F223,F321,F419,F517,F614,F711,F808,F905)</f>
        <v>6383</v>
      </c>
      <c r="G28" s="581">
        <f t="shared" si="50"/>
        <v>6553.7000000000007</v>
      </c>
      <c r="H28" s="581">
        <f t="shared" si="50"/>
        <v>6441.3000000000011</v>
      </c>
      <c r="I28" s="581">
        <f t="shared" si="50"/>
        <v>5835.5</v>
      </c>
      <c r="J28" s="581">
        <f t="shared" si="50"/>
        <v>6324.5000000000009</v>
      </c>
      <c r="K28" s="581">
        <f t="shared" si="50"/>
        <v>5918.9</v>
      </c>
      <c r="L28" s="581">
        <f t="shared" si="50"/>
        <v>5369.1</v>
      </c>
      <c r="M28" s="581">
        <f t="shared" si="50"/>
        <v>5653.7599999999993</v>
      </c>
      <c r="N28" s="581">
        <f t="shared" si="50"/>
        <v>6293.7599999999993</v>
      </c>
      <c r="O28" s="581">
        <f t="shared" si="50"/>
        <v>6037.6</v>
      </c>
      <c r="P28" s="581">
        <f t="shared" si="50"/>
        <v>5541.7200000000012</v>
      </c>
      <c r="Q28" s="581">
        <f t="shared" si="50"/>
        <v>6264.1600000000008</v>
      </c>
      <c r="R28" s="581">
        <f t="shared" si="50"/>
        <v>5861.8599999999988</v>
      </c>
      <c r="S28" s="581">
        <f t="shared" si="50"/>
        <v>5109.2199999999993</v>
      </c>
      <c r="T28" s="581">
        <f t="shared" si="50"/>
        <v>5121.4399999999996</v>
      </c>
      <c r="U28" s="581">
        <f t="shared" si="50"/>
        <v>5200.9800000000005</v>
      </c>
      <c r="V28" s="581">
        <f t="shared" si="50"/>
        <v>5269.72</v>
      </c>
      <c r="W28" s="581">
        <f t="shared" si="50"/>
        <v>5028.3300000000008</v>
      </c>
      <c r="X28" s="581">
        <f t="shared" si="50"/>
        <v>5212.1800000000012</v>
      </c>
      <c r="Y28" s="581">
        <f t="shared" si="50"/>
        <v>5429.98</v>
      </c>
      <c r="Z28" s="581">
        <f t="shared" si="50"/>
        <v>5409.8799999999992</v>
      </c>
      <c r="AA28" s="581">
        <f t="shared" si="50"/>
        <v>5431.25</v>
      </c>
      <c r="AB28" s="581">
        <f t="shared" si="50"/>
        <v>5460.0800000000008</v>
      </c>
      <c r="AC28" s="581">
        <f t="shared" si="50"/>
        <v>5480.7599999999993</v>
      </c>
      <c r="AD28" s="581">
        <f t="shared" si="50"/>
        <v>5186.3700000000008</v>
      </c>
      <c r="AE28" s="581">
        <f t="shared" si="50"/>
        <v>5253.02</v>
      </c>
      <c r="AF28" s="581">
        <f t="shared" si="50"/>
        <v>5565.0999999999995</v>
      </c>
      <c r="AG28" s="581">
        <f t="shared" si="50"/>
        <v>5335.52</v>
      </c>
      <c r="AH28" s="581">
        <f t="shared" si="50"/>
        <v>5351.52</v>
      </c>
      <c r="AI28" s="581">
        <f t="shared" si="50"/>
        <v>5328.22</v>
      </c>
      <c r="AJ28" s="581">
        <f t="shared" ref="AJ28" si="51">SUM(AJ125,AJ223,AJ321,AJ419,AJ517,AJ614,AJ711,AJ808,AJ905)</f>
        <v>5180.9706666666671</v>
      </c>
      <c r="AK28" s="653">
        <f t="shared" si="7"/>
        <v>-2.7635745771258158</v>
      </c>
      <c r="AL28" s="653">
        <f t="shared" si="8"/>
        <v>-3.3515795076579979</v>
      </c>
      <c r="AM28" s="654">
        <f t="shared" si="9"/>
        <v>-0.52281613339754118</v>
      </c>
      <c r="AN28" s="84"/>
      <c r="AO28" s="84"/>
      <c r="AP28" s="84"/>
      <c r="AQ28" s="84"/>
      <c r="AR28" s="84"/>
      <c r="AS28" s="84"/>
      <c r="AT28" s="84"/>
      <c r="AU28" s="84"/>
      <c r="AV28" s="84"/>
      <c r="AW28" s="84"/>
      <c r="AX28" s="84"/>
      <c r="AY28" s="84"/>
      <c r="AZ28" s="84"/>
      <c r="BA28" s="84"/>
    </row>
    <row r="29" spans="1:53" ht="18" customHeight="1" thickBot="1">
      <c r="A29" s="320" t="s">
        <v>24</v>
      </c>
      <c r="B29" s="320" t="s">
        <v>53</v>
      </c>
      <c r="C29" s="352"/>
      <c r="D29" s="352"/>
      <c r="E29" s="352"/>
      <c r="F29" s="581">
        <f t="shared" ref="F29:AI29" si="52">SUM(F126,F224,F322,F420,F518,F615,F712,F809,F906)</f>
        <v>111.29999999999998</v>
      </c>
      <c r="G29" s="581">
        <f t="shared" si="52"/>
        <v>103.99999999999999</v>
      </c>
      <c r="H29" s="581">
        <f t="shared" si="52"/>
        <v>101.4</v>
      </c>
      <c r="I29" s="581">
        <f t="shared" si="52"/>
        <v>99.90000000000002</v>
      </c>
      <c r="J29" s="581">
        <f t="shared" si="52"/>
        <v>95.999999999999986</v>
      </c>
      <c r="K29" s="581">
        <f t="shared" si="52"/>
        <v>95.6</v>
      </c>
      <c r="L29" s="581">
        <f t="shared" si="52"/>
        <v>91.600000000000009</v>
      </c>
      <c r="M29" s="581">
        <f t="shared" si="52"/>
        <v>102.60000000000001</v>
      </c>
      <c r="N29" s="581">
        <f t="shared" si="52"/>
        <v>104.46000000000001</v>
      </c>
      <c r="O29" s="581">
        <f t="shared" si="52"/>
        <v>99.38</v>
      </c>
      <c r="P29" s="581">
        <f t="shared" si="52"/>
        <v>99.32</v>
      </c>
      <c r="Q29" s="581">
        <f t="shared" si="52"/>
        <v>99.810000000000016</v>
      </c>
      <c r="R29" s="581">
        <f t="shared" si="52"/>
        <v>94.417654320987637</v>
      </c>
      <c r="S29" s="581">
        <f t="shared" si="52"/>
        <v>95.350740740740747</v>
      </c>
      <c r="T29" s="581">
        <f t="shared" si="52"/>
        <v>98.945555555555543</v>
      </c>
      <c r="U29" s="581">
        <f t="shared" si="52"/>
        <v>105.21666666666665</v>
      </c>
      <c r="V29" s="581">
        <f t="shared" si="52"/>
        <v>100.59</v>
      </c>
      <c r="W29" s="581">
        <f t="shared" si="52"/>
        <v>94.77</v>
      </c>
      <c r="X29" s="581">
        <f t="shared" si="52"/>
        <v>95</v>
      </c>
      <c r="Y29" s="581">
        <f t="shared" si="52"/>
        <v>99.740000000000009</v>
      </c>
      <c r="Z29" s="581">
        <f t="shared" si="52"/>
        <v>98.97</v>
      </c>
      <c r="AA29" s="581">
        <f t="shared" si="52"/>
        <v>99.86999999999999</v>
      </c>
      <c r="AB29" s="581">
        <f t="shared" si="52"/>
        <v>98.960000000000008</v>
      </c>
      <c r="AC29" s="581">
        <f t="shared" si="52"/>
        <v>98.460000000000008</v>
      </c>
      <c r="AD29" s="581">
        <f t="shared" si="52"/>
        <v>98.600000000000009</v>
      </c>
      <c r="AE29" s="581">
        <f t="shared" si="52"/>
        <v>98.33</v>
      </c>
      <c r="AF29" s="581">
        <f t="shared" si="52"/>
        <v>98.759999999999991</v>
      </c>
      <c r="AG29" s="581">
        <f t="shared" si="52"/>
        <v>101.51</v>
      </c>
      <c r="AH29" s="581">
        <f t="shared" si="52"/>
        <v>102.02000000000002</v>
      </c>
      <c r="AI29" s="581">
        <f t="shared" si="52"/>
        <v>103.31</v>
      </c>
      <c r="AJ29" s="581">
        <f t="shared" ref="AJ29" si="53">SUM(AJ126,AJ224,AJ322,AJ420,AJ518,AJ615,AJ712,AJ809,AJ906)</f>
        <v>100.99640000000001</v>
      </c>
      <c r="AK29" s="653">
        <f t="shared" si="7"/>
        <v>-2.2394734294840735</v>
      </c>
      <c r="AL29" s="653">
        <f t="shared" si="8"/>
        <v>-0.19461097569007935</v>
      </c>
      <c r="AM29" s="654">
        <f t="shared" si="9"/>
        <v>0.12469470579825614</v>
      </c>
      <c r="AN29" s="84"/>
      <c r="AO29" s="84"/>
      <c r="AP29" s="84"/>
      <c r="AQ29" s="84"/>
      <c r="AR29" s="84"/>
      <c r="AS29" s="84"/>
      <c r="AT29" s="84"/>
      <c r="AU29" s="84"/>
      <c r="AV29" s="84"/>
      <c r="AW29" s="84"/>
      <c r="AX29" s="84"/>
      <c r="AY29" s="84"/>
      <c r="AZ29" s="84"/>
      <c r="BA29" s="84"/>
    </row>
    <row r="30" spans="1:53" ht="18" customHeight="1" thickBot="1">
      <c r="A30" s="320" t="s">
        <v>25</v>
      </c>
      <c r="B30" s="320" t="s">
        <v>54</v>
      </c>
      <c r="C30" s="352"/>
      <c r="D30" s="352"/>
      <c r="E30" s="352"/>
      <c r="F30" s="581">
        <f t="shared" ref="F30:AI30" si="54">SUM(F127,F225,F323,F421,F519,F616,F713,F810,F907)</f>
        <v>843.6</v>
      </c>
      <c r="G30" s="581">
        <f t="shared" si="54"/>
        <v>868.1</v>
      </c>
      <c r="H30" s="581">
        <f t="shared" si="54"/>
        <v>855</v>
      </c>
      <c r="I30" s="581">
        <f t="shared" si="54"/>
        <v>832.40000000000009</v>
      </c>
      <c r="J30" s="581">
        <f t="shared" si="54"/>
        <v>856.2</v>
      </c>
      <c r="K30" s="581">
        <f t="shared" si="54"/>
        <v>870.40000000000009</v>
      </c>
      <c r="L30" s="581">
        <f t="shared" si="54"/>
        <v>774.19999999999982</v>
      </c>
      <c r="M30" s="581">
        <f t="shared" si="54"/>
        <v>838.30000000000018</v>
      </c>
      <c r="N30" s="581">
        <f t="shared" si="54"/>
        <v>850.80000000000007</v>
      </c>
      <c r="O30" s="581">
        <f t="shared" si="54"/>
        <v>820.19999999999993</v>
      </c>
      <c r="P30" s="581">
        <f t="shared" si="54"/>
        <v>800.4</v>
      </c>
      <c r="Q30" s="581">
        <f t="shared" si="54"/>
        <v>819.3</v>
      </c>
      <c r="R30" s="581">
        <f t="shared" si="54"/>
        <v>799.90000000000009</v>
      </c>
      <c r="S30" s="581">
        <f t="shared" si="54"/>
        <v>740</v>
      </c>
      <c r="T30" s="581">
        <f t="shared" si="54"/>
        <v>784.50000000000011</v>
      </c>
      <c r="U30" s="581">
        <f t="shared" si="54"/>
        <v>799.30000000000007</v>
      </c>
      <c r="V30" s="581">
        <f t="shared" si="54"/>
        <v>768</v>
      </c>
      <c r="W30" s="581">
        <f t="shared" si="54"/>
        <v>684.33</v>
      </c>
      <c r="X30" s="581">
        <f t="shared" si="54"/>
        <v>741.9</v>
      </c>
      <c r="Y30" s="581">
        <f t="shared" si="54"/>
        <v>793.81000000000006</v>
      </c>
      <c r="Z30" s="581">
        <f t="shared" si="54"/>
        <v>759.09999999999991</v>
      </c>
      <c r="AA30" s="581">
        <f t="shared" si="54"/>
        <v>779.04</v>
      </c>
      <c r="AB30" s="581">
        <f t="shared" si="54"/>
        <v>749.21999999999991</v>
      </c>
      <c r="AC30" s="581">
        <f t="shared" si="54"/>
        <v>753.50000000000011</v>
      </c>
      <c r="AD30" s="581">
        <f t="shared" si="54"/>
        <v>717.47</v>
      </c>
      <c r="AE30" s="581">
        <f t="shared" si="54"/>
        <v>743.15</v>
      </c>
      <c r="AF30" s="581">
        <f t="shared" si="54"/>
        <v>769.13000000000011</v>
      </c>
      <c r="AG30" s="581">
        <f t="shared" si="54"/>
        <v>747.33000000000015</v>
      </c>
      <c r="AH30" s="581">
        <f t="shared" si="54"/>
        <v>717.68999999999994</v>
      </c>
      <c r="AI30" s="581">
        <f t="shared" si="54"/>
        <v>718.3900000000001</v>
      </c>
      <c r="AJ30" s="581">
        <f t="shared" ref="AJ30" si="55">SUM(AJ127,AJ225,AJ323,AJ421,AJ519,AJ616,AJ713,AJ810,AJ907)</f>
        <v>739.49879999999996</v>
      </c>
      <c r="AK30" s="653">
        <f t="shared" si="7"/>
        <v>2.9383482509500292</v>
      </c>
      <c r="AL30" s="653">
        <f t="shared" si="8"/>
        <v>0.42580429045442347</v>
      </c>
      <c r="AM30" s="654">
        <f t="shared" si="9"/>
        <v>-0.57710313636573085</v>
      </c>
      <c r="AN30" s="84"/>
      <c r="AO30" s="84"/>
      <c r="AP30" s="84"/>
      <c r="AQ30" s="84"/>
      <c r="AR30" s="84"/>
      <c r="AS30" s="84"/>
      <c r="AT30" s="84"/>
      <c r="AU30" s="84"/>
      <c r="AV30" s="84"/>
      <c r="AW30" s="84"/>
      <c r="AX30" s="84"/>
      <c r="AY30" s="84"/>
      <c r="AZ30" s="84"/>
      <c r="BA30" s="84"/>
    </row>
    <row r="31" spans="1:53" ht="18" customHeight="1" thickBot="1">
      <c r="A31" s="320" t="s">
        <v>26</v>
      </c>
      <c r="B31" s="320" t="s">
        <v>55</v>
      </c>
      <c r="C31" s="352"/>
      <c r="D31" s="352"/>
      <c r="E31" s="352"/>
      <c r="F31" s="581">
        <f t="shared" ref="F31:AI31" si="56">SUM(F128,F226,F324,F422,F520,F617,F714,F811,F908)</f>
        <v>923.40000000000009</v>
      </c>
      <c r="G31" s="581">
        <f t="shared" si="56"/>
        <v>944.6</v>
      </c>
      <c r="H31" s="581">
        <f t="shared" si="56"/>
        <v>977.7</v>
      </c>
      <c r="I31" s="581">
        <f t="shared" si="56"/>
        <v>1075.2999999999997</v>
      </c>
      <c r="J31" s="581">
        <f t="shared" si="56"/>
        <v>1112.5</v>
      </c>
      <c r="K31" s="581">
        <f t="shared" si="56"/>
        <v>1136.3</v>
      </c>
      <c r="L31" s="581">
        <f t="shared" si="56"/>
        <v>1128</v>
      </c>
      <c r="M31" s="581">
        <f t="shared" si="56"/>
        <v>1166.9000000000001</v>
      </c>
      <c r="N31" s="581">
        <f t="shared" si="56"/>
        <v>1156</v>
      </c>
      <c r="O31" s="581">
        <f t="shared" si="56"/>
        <v>1190.4000000000001</v>
      </c>
      <c r="P31" s="581">
        <f t="shared" si="56"/>
        <v>1191.9000000000001</v>
      </c>
      <c r="Q31" s="581">
        <f t="shared" si="56"/>
        <v>1221.2</v>
      </c>
      <c r="R31" s="581">
        <f t="shared" si="56"/>
        <v>1187.5</v>
      </c>
      <c r="S31" s="581">
        <f t="shared" si="56"/>
        <v>1152.5</v>
      </c>
      <c r="T31" s="581">
        <f t="shared" si="56"/>
        <v>1168.3</v>
      </c>
      <c r="U31" s="581">
        <f t="shared" si="56"/>
        <v>1251.3</v>
      </c>
      <c r="V31" s="581">
        <f t="shared" si="56"/>
        <v>1203</v>
      </c>
      <c r="W31" s="581">
        <f t="shared" si="56"/>
        <v>951.49999999999989</v>
      </c>
      <c r="X31" s="581">
        <f t="shared" si="56"/>
        <v>1042.4000000000001</v>
      </c>
      <c r="Y31" s="581">
        <f t="shared" si="56"/>
        <v>1036.3</v>
      </c>
      <c r="Z31" s="581">
        <f t="shared" si="56"/>
        <v>1099.8</v>
      </c>
      <c r="AA31" s="581">
        <f t="shared" si="56"/>
        <v>1119</v>
      </c>
      <c r="AB31" s="581">
        <f t="shared" si="56"/>
        <v>1019.8000000000001</v>
      </c>
      <c r="AC31" s="581">
        <f t="shared" si="56"/>
        <v>998.1</v>
      </c>
      <c r="AD31" s="581">
        <f t="shared" si="56"/>
        <v>864.58999999999992</v>
      </c>
      <c r="AE31" s="581">
        <f t="shared" si="56"/>
        <v>906.8</v>
      </c>
      <c r="AF31" s="581">
        <f t="shared" si="56"/>
        <v>948</v>
      </c>
      <c r="AG31" s="581">
        <f t="shared" si="56"/>
        <v>951.60000000000014</v>
      </c>
      <c r="AH31" s="581">
        <f t="shared" si="56"/>
        <v>953.85</v>
      </c>
      <c r="AI31" s="581">
        <f t="shared" si="56"/>
        <v>973.84</v>
      </c>
      <c r="AJ31" s="581">
        <f t="shared" ref="AJ31" si="57">SUM(AJ128,AJ226,AJ324,AJ422,AJ520,AJ617,AJ714,AJ811,AJ908)</f>
        <v>995.38666666666666</v>
      </c>
      <c r="AK31" s="653">
        <f t="shared" si="7"/>
        <v>2.2125468933979597</v>
      </c>
      <c r="AL31" s="653">
        <f t="shared" si="8"/>
        <v>2.4183286745665722</v>
      </c>
      <c r="AM31" s="654">
        <f t="shared" si="9"/>
        <v>-1.2922383763515954</v>
      </c>
      <c r="AN31" s="84"/>
      <c r="AO31" s="84"/>
      <c r="AP31" s="84"/>
      <c r="AQ31" s="84"/>
      <c r="AR31" s="84"/>
      <c r="AS31" s="84"/>
      <c r="AT31" s="84"/>
      <c r="AU31" s="84"/>
      <c r="AV31" s="84"/>
      <c r="AW31" s="84"/>
      <c r="AX31" s="84"/>
      <c r="AY31" s="84"/>
      <c r="AZ31" s="84"/>
      <c r="BA31" s="84"/>
    </row>
    <row r="32" spans="1:53" ht="18" customHeight="1" thickBot="1">
      <c r="A32" s="320" t="s">
        <v>27</v>
      </c>
      <c r="B32" s="320" t="s">
        <v>56</v>
      </c>
      <c r="C32" s="352"/>
      <c r="D32" s="352"/>
      <c r="E32" s="352"/>
      <c r="F32" s="581">
        <f t="shared" ref="F32:AI32" si="58">SUM(F129,F227,F325,F423,F521,F618,F715,F812,F909)</f>
        <v>1152</v>
      </c>
      <c r="G32" s="581">
        <f t="shared" si="58"/>
        <v>1172.3</v>
      </c>
      <c r="H32" s="581">
        <f t="shared" si="58"/>
        <v>1104.0999999999999</v>
      </c>
      <c r="I32" s="581">
        <f t="shared" si="58"/>
        <v>1216.5000000000002</v>
      </c>
      <c r="J32" s="581">
        <f t="shared" si="58"/>
        <v>1268</v>
      </c>
      <c r="K32" s="581">
        <f t="shared" si="58"/>
        <v>1282.8999999999999</v>
      </c>
      <c r="L32" s="581">
        <f t="shared" si="58"/>
        <v>1153.1999999999998</v>
      </c>
      <c r="M32" s="581">
        <f t="shared" si="58"/>
        <v>1207.7</v>
      </c>
      <c r="N32" s="581">
        <f t="shared" si="58"/>
        <v>1164.9000000000001</v>
      </c>
      <c r="O32" s="581">
        <f t="shared" si="58"/>
        <v>1115.8</v>
      </c>
      <c r="P32" s="581">
        <f t="shared" si="58"/>
        <v>1146.3000000000002</v>
      </c>
      <c r="Q32" s="581">
        <f t="shared" si="58"/>
        <v>1116.3000000000002</v>
      </c>
      <c r="R32" s="581">
        <f t="shared" si="58"/>
        <v>1013.2</v>
      </c>
      <c r="S32" s="581">
        <f t="shared" si="58"/>
        <v>961.79999999999984</v>
      </c>
      <c r="T32" s="581">
        <f t="shared" si="58"/>
        <v>981.90000000000009</v>
      </c>
      <c r="U32" s="581">
        <f t="shared" si="58"/>
        <v>1077.7</v>
      </c>
      <c r="V32" s="581">
        <f t="shared" si="58"/>
        <v>1032.5</v>
      </c>
      <c r="W32" s="581">
        <f t="shared" si="58"/>
        <v>950.05</v>
      </c>
      <c r="X32" s="581">
        <f t="shared" si="58"/>
        <v>986.38999999999987</v>
      </c>
      <c r="Y32" s="581">
        <f t="shared" si="58"/>
        <v>992.69999999999993</v>
      </c>
      <c r="Z32" s="581">
        <f t="shared" si="58"/>
        <v>999.42999999999984</v>
      </c>
      <c r="AA32" s="581">
        <f t="shared" si="58"/>
        <v>1023.64</v>
      </c>
      <c r="AB32" s="581">
        <f t="shared" si="58"/>
        <v>1019.31</v>
      </c>
      <c r="AC32" s="581">
        <f t="shared" si="58"/>
        <v>1004.68</v>
      </c>
      <c r="AD32" s="581">
        <f t="shared" si="58"/>
        <v>993.10000000000014</v>
      </c>
      <c r="AE32" s="581">
        <f t="shared" si="58"/>
        <v>922.11</v>
      </c>
      <c r="AF32" s="581">
        <f t="shared" si="58"/>
        <v>977.05</v>
      </c>
      <c r="AG32" s="581">
        <f t="shared" si="58"/>
        <v>993.34</v>
      </c>
      <c r="AH32" s="581">
        <f t="shared" si="58"/>
        <v>983.34000000000015</v>
      </c>
      <c r="AI32" s="581">
        <f t="shared" si="58"/>
        <v>953.33999999999992</v>
      </c>
      <c r="AJ32" s="581">
        <f t="shared" ref="AJ32" si="59">SUM(AJ129,AJ227,AJ325,AJ423,AJ521,AJ618,AJ715,AJ812,AJ909)</f>
        <v>1019.5166666666664</v>
      </c>
      <c r="AK32" s="653">
        <f t="shared" si="7"/>
        <v>6.9415598492318153</v>
      </c>
      <c r="AL32" s="653">
        <f t="shared" si="8"/>
        <v>4.970261486136307</v>
      </c>
      <c r="AM32" s="654">
        <f t="shared" si="9"/>
        <v>-4.4837095424687945E-2</v>
      </c>
      <c r="AN32" s="84"/>
      <c r="AO32" s="84"/>
      <c r="AP32" s="84"/>
      <c r="AQ32" s="84"/>
      <c r="AR32" s="84"/>
      <c r="AS32" s="84"/>
      <c r="AT32" s="84"/>
      <c r="AU32" s="84"/>
      <c r="AV32" s="84"/>
      <c r="AW32" s="84"/>
      <c r="AX32" s="84"/>
      <c r="AY32" s="84"/>
      <c r="AZ32" s="84"/>
      <c r="BA32" s="84"/>
    </row>
    <row r="33" spans="1:53" s="20" customFormat="1" ht="18" customHeight="1">
      <c r="A33" s="79" t="s">
        <v>983</v>
      </c>
      <c r="B33" s="34"/>
      <c r="C33" s="34"/>
      <c r="D33" s="34"/>
      <c r="E33" s="34"/>
      <c r="F33" s="34"/>
      <c r="G33" s="34"/>
      <c r="H33" s="34"/>
      <c r="I33" s="34"/>
      <c r="J33" s="34"/>
      <c r="K33" s="34"/>
      <c r="L33" s="34"/>
      <c r="M33" s="33"/>
      <c r="N33" s="33"/>
      <c r="O33" s="33"/>
      <c r="P33" s="33"/>
      <c r="Q33" s="21"/>
      <c r="R33" s="33"/>
      <c r="S33" s="33"/>
      <c r="T33" s="33"/>
      <c r="U33" s="33"/>
      <c r="V33" s="33"/>
      <c r="W33" s="33"/>
      <c r="X33" s="33"/>
      <c r="Y33" s="33"/>
      <c r="Z33" s="33"/>
      <c r="AA33" s="33"/>
      <c r="AB33" s="33"/>
      <c r="AC33" s="33"/>
      <c r="AD33" s="33"/>
      <c r="AE33" s="33"/>
      <c r="AF33" s="33"/>
      <c r="AG33" s="33"/>
      <c r="AH33" s="33"/>
      <c r="AI33" s="33"/>
      <c r="AJ33" s="33"/>
      <c r="AK33" s="655"/>
      <c r="AL33" s="655"/>
      <c r="AM33" s="655"/>
    </row>
    <row r="34" spans="1:53" s="20" customFormat="1" ht="18" customHeight="1">
      <c r="A34" s="22"/>
      <c r="B34" s="34"/>
      <c r="C34" s="34"/>
      <c r="D34" s="34"/>
      <c r="E34" s="34"/>
      <c r="F34" s="34"/>
      <c r="G34" s="34"/>
      <c r="H34" s="34"/>
      <c r="I34" s="34"/>
      <c r="J34" s="34"/>
      <c r="K34" s="34"/>
      <c r="L34" s="34"/>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655"/>
      <c r="AL34" s="655"/>
      <c r="AM34" s="655"/>
    </row>
    <row r="35" spans="1:53" s="20" customFormat="1" ht="18" customHeight="1">
      <c r="A35" s="59" t="s">
        <v>277</v>
      </c>
      <c r="B35" s="34"/>
      <c r="C35" s="34"/>
      <c r="D35" s="34"/>
      <c r="E35" s="34"/>
      <c r="F35" s="34"/>
      <c r="G35" s="34"/>
      <c r="H35" s="34"/>
      <c r="I35" s="34"/>
      <c r="J35" s="34"/>
      <c r="K35" s="34"/>
      <c r="L35" s="34"/>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655"/>
      <c r="AL35" s="655"/>
      <c r="AM35" s="655"/>
    </row>
    <row r="36" spans="1:53" ht="18" customHeight="1">
      <c r="A36" s="210"/>
      <c r="B36" s="211"/>
      <c r="C36" s="204" t="s">
        <v>207</v>
      </c>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765" t="s">
        <v>58</v>
      </c>
      <c r="AL36" s="766"/>
      <c r="AM36" s="656" t="str">
        <f>AM$3</f>
        <v xml:space="preserve">Annual rate of change
</v>
      </c>
    </row>
    <row r="37" spans="1:53" ht="26.25" thickBot="1">
      <c r="A37" s="210"/>
      <c r="B37" s="211"/>
      <c r="C37" s="568">
        <v>1990</v>
      </c>
      <c r="D37" s="203">
        <v>1991</v>
      </c>
      <c r="E37" s="203">
        <v>1992</v>
      </c>
      <c r="F37" s="203">
        <f>F$4</f>
        <v>1993</v>
      </c>
      <c r="G37" s="203">
        <f t="shared" ref="G37:AJ37" si="60">G$4</f>
        <v>1994</v>
      </c>
      <c r="H37" s="203">
        <f t="shared" si="60"/>
        <v>1995</v>
      </c>
      <c r="I37" s="203">
        <f t="shared" si="60"/>
        <v>1996</v>
      </c>
      <c r="J37" s="203">
        <f t="shared" si="60"/>
        <v>1997</v>
      </c>
      <c r="K37" s="203">
        <f t="shared" si="60"/>
        <v>1998</v>
      </c>
      <c r="L37" s="203">
        <f t="shared" si="60"/>
        <v>1999</v>
      </c>
      <c r="M37" s="568">
        <f t="shared" si="60"/>
        <v>2000</v>
      </c>
      <c r="N37" s="567">
        <f t="shared" si="60"/>
        <v>2001</v>
      </c>
      <c r="O37" s="203">
        <f t="shared" si="60"/>
        <v>2002</v>
      </c>
      <c r="P37" s="567">
        <f t="shared" si="60"/>
        <v>2003</v>
      </c>
      <c r="Q37" s="203">
        <f t="shared" si="60"/>
        <v>2004</v>
      </c>
      <c r="R37" s="567">
        <f t="shared" si="60"/>
        <v>2005</v>
      </c>
      <c r="S37" s="203">
        <f t="shared" si="60"/>
        <v>2006</v>
      </c>
      <c r="T37" s="567">
        <f t="shared" si="60"/>
        <v>2007</v>
      </c>
      <c r="U37" s="203">
        <f t="shared" si="60"/>
        <v>2008</v>
      </c>
      <c r="V37" s="567">
        <f t="shared" si="60"/>
        <v>2009</v>
      </c>
      <c r="W37" s="203">
        <f t="shared" si="60"/>
        <v>2010</v>
      </c>
      <c r="X37" s="567">
        <f t="shared" si="60"/>
        <v>2011</v>
      </c>
      <c r="Y37" s="203">
        <f t="shared" si="60"/>
        <v>2012</v>
      </c>
      <c r="Z37" s="568">
        <f t="shared" si="60"/>
        <v>2013</v>
      </c>
      <c r="AA37" s="203">
        <f t="shared" si="60"/>
        <v>2014</v>
      </c>
      <c r="AB37" s="567">
        <f t="shared" si="60"/>
        <v>2015</v>
      </c>
      <c r="AC37" s="203">
        <f t="shared" si="60"/>
        <v>2016</v>
      </c>
      <c r="AD37" s="203">
        <f t="shared" si="60"/>
        <v>2017</v>
      </c>
      <c r="AE37" s="203">
        <f t="shared" si="60"/>
        <v>2018</v>
      </c>
      <c r="AF37" s="203">
        <f t="shared" si="60"/>
        <v>2019</v>
      </c>
      <c r="AG37" s="203">
        <f t="shared" si="60"/>
        <v>2020</v>
      </c>
      <c r="AH37" s="203">
        <f t="shared" si="60"/>
        <v>2021</v>
      </c>
      <c r="AI37" s="203">
        <f t="shared" si="60"/>
        <v>2022</v>
      </c>
      <c r="AJ37" s="203" t="str">
        <f t="shared" si="60"/>
        <v>2023f</v>
      </c>
      <c r="AK37" s="648" t="s">
        <v>1070</v>
      </c>
      <c r="AL37" s="649" t="s">
        <v>1071</v>
      </c>
      <c r="AM37" s="650" t="s">
        <v>1072</v>
      </c>
      <c r="AN37"/>
      <c r="AO37"/>
      <c r="AP37"/>
      <c r="AQ37"/>
    </row>
    <row r="38" spans="1:53" ht="18" customHeight="1" thickBot="1">
      <c r="A38" s="235" t="s">
        <v>373</v>
      </c>
      <c r="B38" s="235"/>
      <c r="C38" s="339"/>
      <c r="D38" s="339"/>
      <c r="E38" s="339"/>
      <c r="F38" s="363">
        <f>IF(COUNT(F39:F65)=27,SUM(F39:F65),"N.A.")</f>
        <v>228979.29416142715</v>
      </c>
      <c r="G38" s="363">
        <f t="shared" ref="G38" si="61">IF(COUNT(G39:G65)=27,SUM(G39:G65),"N.A.")</f>
        <v>228984.65409076845</v>
      </c>
      <c r="H38" s="363">
        <f t="shared" ref="H38" si="62">IF(COUNT(H39:H65)=27,SUM(H39:H65),"N.A.")</f>
        <v>235163.77201599863</v>
      </c>
      <c r="I38" s="363">
        <f t="shared" ref="I38" si="63">IF(COUNT(I39:I65)=27,SUM(I39:I65),"N.A.")</f>
        <v>252614.12294205968</v>
      </c>
      <c r="J38" s="363">
        <f t="shared" ref="J38" si="64">IF(COUNT(J39:J65)=27,SUM(J39:J65),"N.A.")</f>
        <v>268227.20083664334</v>
      </c>
      <c r="K38" s="363">
        <f t="shared" ref="K38" si="65">IF(COUNT(K39:K65)=27,SUM(K39:K65),"N.A.")</f>
        <v>266780.52410640882</v>
      </c>
      <c r="L38" s="363">
        <f t="shared" ref="L38" si="66">IF(COUNT(L39:L65)=27,SUM(L39:L65),"N.A.")</f>
        <v>254491.70424438239</v>
      </c>
      <c r="M38" s="363">
        <f t="shared" ref="M38" si="67">IF(COUNT(M39:M65)=27,SUM(M39:M65),"N.A.")</f>
        <v>253318.36161907375</v>
      </c>
      <c r="N38" s="363">
        <f t="shared" ref="N38" si="68">IF(COUNT(N39:N65)=27,SUM(N39:N65),"N.A.")</f>
        <v>265205.79355901747</v>
      </c>
      <c r="O38" s="363">
        <f t="shared" ref="O38" si="69">IF(COUNT(O39:O65)=27,SUM(O39:O65),"N.A.")</f>
        <v>265993.64150028059</v>
      </c>
      <c r="P38" s="363">
        <f t="shared" ref="P38" si="70">IF(COUNT(P39:P65)=27,SUM(P39:P65),"N.A.")</f>
        <v>229450.31345335214</v>
      </c>
      <c r="Q38" s="363">
        <f t="shared" ref="Q38" si="71">IF(COUNT(Q39:Q65)=27,SUM(Q39:Q65),"N.A.")</f>
        <v>302736.29991461569</v>
      </c>
      <c r="R38" s="363">
        <f t="shared" ref="R38" si="72">IF(COUNT(R39:R65)=27,SUM(R39:R65),"N.A.")</f>
        <v>266768.76398388785</v>
      </c>
      <c r="S38" s="363">
        <f t="shared" ref="S38" si="73">IF(COUNT(S39:S65)=27,SUM(S39:S65),"N.A.")</f>
        <v>248717.23432829833</v>
      </c>
      <c r="T38" s="363">
        <f t="shared" ref="T38" si="74">IF(COUNT(T39:T65)=27,SUM(T39:T65),"N.A.")</f>
        <v>242277.48143990431</v>
      </c>
      <c r="U38" s="363">
        <f t="shared" ref="U38" si="75">IF(COUNT(U39:U65)=27,SUM(U39:U65),"N.A.")</f>
        <v>293570.63</v>
      </c>
      <c r="V38" s="363">
        <f t="shared" ref="V38" si="76">IF(COUNT(V39:V65)=27,SUM(V39:V65),"N.A.")</f>
        <v>276805.33</v>
      </c>
      <c r="W38" s="363">
        <f t="shared" ref="W38" si="77">IF(COUNT(W39:W65)=27,SUM(W39:W65),"N.A.")</f>
        <v>260275.97999999998</v>
      </c>
      <c r="X38" s="363">
        <f t="shared" ref="X38" si="78">IF(COUNT(X39:X65)=27,SUM(X39:X65),"N.A.")</f>
        <v>270823.67</v>
      </c>
      <c r="Y38" s="363">
        <f t="shared" ref="Y38" si="79">IF(COUNT(Y39:Y65)=27,SUM(Y39:Y65),"N.A.")</f>
        <v>261689.45</v>
      </c>
      <c r="Z38" s="363">
        <f t="shared" ref="Z38" si="80">IF(COUNT(Z39:Z65)=27,SUM(Z39:Z65),"N.A.")</f>
        <v>286119.89</v>
      </c>
      <c r="AA38" s="363">
        <f t="shared" ref="AA38" si="81">IF(COUNT(AA39:AA65)=27,SUM(AA39:AA65),"N.A.")</f>
        <v>306218.60000000003</v>
      </c>
      <c r="AB38" s="363">
        <f t="shared" ref="AB38" si="82">IF(COUNT(AB39:AB65)=27,SUM(AB39:AB65),"N.A.")</f>
        <v>289708.7</v>
      </c>
      <c r="AC38" s="363">
        <f t="shared" ref="AC38" si="83">IF(COUNT(AC39:AC65)=27,SUM(AC39:AC65),"N.A.")</f>
        <v>277370.64</v>
      </c>
      <c r="AD38" s="363">
        <f t="shared" ref="AD38" si="84">IF(COUNT(AD39:AD65)=27,SUM(AD39:AD65),"N.A.")</f>
        <v>284967.36792579951</v>
      </c>
      <c r="AE38" s="363">
        <f t="shared" ref="AE38:AF38" si="85">IF(COUNT(AE39:AE65)=27,SUM(AE39:AE65),"N.A.")</f>
        <v>271297.29667012847</v>
      </c>
      <c r="AF38" s="363">
        <f t="shared" si="85"/>
        <v>297089.04311916151</v>
      </c>
      <c r="AG38" s="363">
        <f t="shared" ref="AG38:AH38" si="86">IF(COUNT(AG39:AG65)=27,SUM(AG39:AG65),"N.A.")</f>
        <v>282788.30415021157</v>
      </c>
      <c r="AH38" s="363">
        <f t="shared" si="86"/>
        <v>295193.78999812464</v>
      </c>
      <c r="AI38" s="363">
        <f t="shared" ref="AI38:AJ38" si="87">IF(COUNT(AI39:AI65)=27,SUM(AI39:AI65),"N.A.")</f>
        <v>267930.94480531628</v>
      </c>
      <c r="AJ38" s="363">
        <f t="shared" si="87"/>
        <v>290419.66032132419</v>
      </c>
      <c r="AK38" s="651">
        <f>+(AJ38/AI38-1)*100</f>
        <v>8.3934744948362052</v>
      </c>
      <c r="AL38" s="651">
        <f>+((AJ38/((SUM(AE38:AI38)-MIN(AD38:AH38)-MAX(AD38:AH38))/3))-1)*100</f>
        <v>2.9962822232497466</v>
      </c>
      <c r="AM38" s="652">
        <f>100*((POWER(AJ38/AA38,1/($AI$4-$Z$4)))-1)</f>
        <v>-0.58685175279409307</v>
      </c>
      <c r="AN38" s="84"/>
      <c r="AO38" s="84"/>
      <c r="AP38" s="84"/>
      <c r="AQ38" s="84"/>
      <c r="AR38" s="84"/>
      <c r="AS38" s="84"/>
      <c r="AT38" s="84"/>
      <c r="AU38" s="84"/>
      <c r="AV38" s="84"/>
      <c r="AW38" s="84"/>
      <c r="AX38" s="84"/>
      <c r="AY38" s="84"/>
      <c r="AZ38" s="84"/>
      <c r="BA38" s="84"/>
    </row>
    <row r="39" spans="1:53" ht="18" customHeight="1" thickBot="1">
      <c r="A39" s="320" t="s">
        <v>3</v>
      </c>
      <c r="B39" s="320" t="s">
        <v>30</v>
      </c>
      <c r="C39" s="352"/>
      <c r="D39" s="352"/>
      <c r="E39" s="352"/>
      <c r="F39" s="581">
        <f t="shared" ref="F39:AI39" si="88">+SUM(F137,F235,F333,F431,F528,F625,F722,F819,F916)</f>
        <v>2139.4999999999995</v>
      </c>
      <c r="G39" s="581">
        <f t="shared" si="88"/>
        <v>2090.8000000000002</v>
      </c>
      <c r="H39" s="581">
        <f t="shared" si="88"/>
        <v>2212.0000000000005</v>
      </c>
      <c r="I39" s="581">
        <f t="shared" si="88"/>
        <v>2534.7999999999997</v>
      </c>
      <c r="J39" s="581">
        <f t="shared" si="88"/>
        <v>2393.6999999999998</v>
      </c>
      <c r="K39" s="581">
        <f t="shared" si="88"/>
        <v>2535.9</v>
      </c>
      <c r="L39" s="581">
        <f t="shared" si="88"/>
        <v>2406.6999999999998</v>
      </c>
      <c r="M39" s="581">
        <f t="shared" si="88"/>
        <v>2513.0000000000005</v>
      </c>
      <c r="N39" s="581">
        <f t="shared" si="88"/>
        <v>2358.6000000000004</v>
      </c>
      <c r="O39" s="581">
        <f t="shared" si="88"/>
        <v>2639.4</v>
      </c>
      <c r="P39" s="581">
        <f t="shared" si="88"/>
        <v>2613.1999999999998</v>
      </c>
      <c r="Q39" s="581">
        <f t="shared" si="88"/>
        <v>2950.9999999999995</v>
      </c>
      <c r="R39" s="581">
        <f t="shared" si="88"/>
        <v>2817.5</v>
      </c>
      <c r="S39" s="581">
        <f t="shared" si="88"/>
        <v>2741.7</v>
      </c>
      <c r="T39" s="581">
        <f t="shared" si="88"/>
        <v>2786.7999999999997</v>
      </c>
      <c r="U39" s="581">
        <f t="shared" si="88"/>
        <v>3307.2</v>
      </c>
      <c r="V39" s="581">
        <f t="shared" si="88"/>
        <v>3324.2999999999997</v>
      </c>
      <c r="W39" s="581">
        <f t="shared" si="88"/>
        <v>3102.7000000000003</v>
      </c>
      <c r="X39" s="581">
        <f t="shared" si="88"/>
        <v>2944.2</v>
      </c>
      <c r="Y39" s="581">
        <f t="shared" si="88"/>
        <v>3011.4999999999995</v>
      </c>
      <c r="Z39" s="581">
        <f t="shared" si="88"/>
        <v>3155.7999999999997</v>
      </c>
      <c r="AA39" s="581">
        <f t="shared" si="88"/>
        <v>3173.94</v>
      </c>
      <c r="AB39" s="581">
        <f t="shared" si="88"/>
        <v>3282.5400000000004</v>
      </c>
      <c r="AC39" s="581">
        <f t="shared" si="88"/>
        <v>2334.67</v>
      </c>
      <c r="AD39" s="581">
        <f t="shared" si="88"/>
        <v>2764.3999999999996</v>
      </c>
      <c r="AE39" s="581">
        <f t="shared" si="88"/>
        <v>2483.02</v>
      </c>
      <c r="AF39" s="581">
        <f t="shared" si="88"/>
        <v>2903.8399999999997</v>
      </c>
      <c r="AG39" s="581">
        <f t="shared" si="88"/>
        <v>2655.25</v>
      </c>
      <c r="AH39" s="581">
        <f t="shared" si="88"/>
        <v>2604.06</v>
      </c>
      <c r="AI39" s="581">
        <f t="shared" si="88"/>
        <v>2950.8999999999996</v>
      </c>
      <c r="AJ39" s="581">
        <f t="shared" ref="AJ39" si="89">+SUM(AJ137,AJ235,AJ333,AJ431,AJ528,AJ625,AJ722,AJ819,AJ916)</f>
        <v>2860.152783058204</v>
      </c>
      <c r="AK39" s="653">
        <f>+(AJ39/AI39-1)*100</f>
        <v>-3.0752386370868412</v>
      </c>
      <c r="AL39" s="653">
        <f>+((AJ39/((SUM(AE39:AI39)-MIN(AD39:AH39)-MAX(AD39:AH39))/3))-1)*100</f>
        <v>4.5096087575666521</v>
      </c>
      <c r="AM39" s="654">
        <f>100*((POWER(AJ39/AA39,1/($AI$4-$Z$4)))-1)</f>
        <v>-1.1499884338466049</v>
      </c>
      <c r="AN39" s="84"/>
      <c r="AO39" s="84"/>
      <c r="AP39" s="84"/>
      <c r="AQ39" s="84"/>
      <c r="AR39" s="84"/>
      <c r="AS39" s="84"/>
      <c r="AT39" s="84"/>
      <c r="AU39" s="84"/>
      <c r="AV39" s="84"/>
      <c r="AW39" s="84"/>
      <c r="AX39" s="84"/>
      <c r="AY39" s="84"/>
      <c r="AZ39" s="84"/>
      <c r="BA39" s="84"/>
    </row>
    <row r="40" spans="1:53" ht="18" customHeight="1" thickBot="1">
      <c r="A40" s="320" t="s">
        <v>4</v>
      </c>
      <c r="B40" s="320" t="s">
        <v>31</v>
      </c>
      <c r="C40" s="352"/>
      <c r="D40" s="352"/>
      <c r="E40" s="352"/>
      <c r="F40" s="581">
        <f t="shared" ref="F40:AI40" si="90">+SUM(F138,F236,F334,F432,F529,F626,F723,F820,F917)</f>
        <v>5704</v>
      </c>
      <c r="G40" s="581">
        <f t="shared" si="90"/>
        <v>6455.8</v>
      </c>
      <c r="H40" s="581">
        <f t="shared" si="90"/>
        <v>6643.9</v>
      </c>
      <c r="I40" s="581">
        <f t="shared" si="90"/>
        <v>3474.9999999999995</v>
      </c>
      <c r="J40" s="581">
        <f t="shared" si="90"/>
        <v>6246.7999999999993</v>
      </c>
      <c r="K40" s="581">
        <f t="shared" si="90"/>
        <v>5841.7999999999993</v>
      </c>
      <c r="L40" s="581">
        <f t="shared" si="90"/>
        <v>5916.9000000000015</v>
      </c>
      <c r="M40" s="581">
        <f t="shared" si="90"/>
        <v>5225.7</v>
      </c>
      <c r="N40" s="581">
        <f t="shared" si="90"/>
        <v>6037</v>
      </c>
      <c r="O40" s="581">
        <f t="shared" si="90"/>
        <v>6736.0000000000009</v>
      </c>
      <c r="P40" s="581">
        <f t="shared" si="90"/>
        <v>3790.5000000000005</v>
      </c>
      <c r="Q40" s="581">
        <f t="shared" si="90"/>
        <v>7434.7</v>
      </c>
      <c r="R40" s="581">
        <f t="shared" si="90"/>
        <v>5818.7000000000007</v>
      </c>
      <c r="S40" s="581">
        <f t="shared" si="90"/>
        <v>5516.7166666666662</v>
      </c>
      <c r="T40" s="581">
        <f t="shared" si="90"/>
        <v>3171.3</v>
      </c>
      <c r="U40" s="581">
        <f t="shared" si="90"/>
        <v>6976.9000000000005</v>
      </c>
      <c r="V40" s="581">
        <f t="shared" si="90"/>
        <v>6199.2</v>
      </c>
      <c r="W40" s="581">
        <f t="shared" si="90"/>
        <v>7078.9699999999993</v>
      </c>
      <c r="X40" s="581">
        <f t="shared" si="90"/>
        <v>7460.7400000000007</v>
      </c>
      <c r="Y40" s="581">
        <f t="shared" si="90"/>
        <v>6933.2</v>
      </c>
      <c r="Z40" s="581">
        <f t="shared" si="90"/>
        <v>9097.7899999999991</v>
      </c>
      <c r="AA40" s="581">
        <f t="shared" si="90"/>
        <v>9476.2699999999986</v>
      </c>
      <c r="AB40" s="581">
        <f t="shared" si="90"/>
        <v>8520.0400000000009</v>
      </c>
      <c r="AC40" s="581">
        <f t="shared" si="90"/>
        <v>8706.7400000000016</v>
      </c>
      <c r="AD40" s="581">
        <f t="shared" si="90"/>
        <v>9438.869999999999</v>
      </c>
      <c r="AE40" s="581">
        <f t="shared" si="90"/>
        <v>9868.6</v>
      </c>
      <c r="AF40" s="581">
        <f t="shared" si="90"/>
        <v>10814.04</v>
      </c>
      <c r="AG40" s="581">
        <f t="shared" si="90"/>
        <v>8330.0799999999981</v>
      </c>
      <c r="AH40" s="581">
        <f t="shared" si="90"/>
        <v>11282.56</v>
      </c>
      <c r="AI40" s="581">
        <f t="shared" si="90"/>
        <v>9406</v>
      </c>
      <c r="AJ40" s="581">
        <f t="shared" ref="AJ40" si="91">+SUM(AJ138,AJ236,AJ334,AJ432,AJ529,AJ626,AJ723,AJ820,AJ917)</f>
        <v>10419.681638852548</v>
      </c>
      <c r="AK40" s="653">
        <f t="shared" ref="AK40:AK65" si="92">+(AJ40/AI40-1)*100</f>
        <v>10.776968305895673</v>
      </c>
      <c r="AL40" s="653">
        <f t="shared" ref="AL40:AL65" si="93">+((AJ40/((SUM(AE40:AI40)-MIN(AD40:AH40)-MAX(AD40:AH40))/3))-1)*100</f>
        <v>3.8898564925421653</v>
      </c>
      <c r="AM40" s="654">
        <f t="shared" ref="AM40:AM65" si="94">100*((POWER(AJ40/AA40,1/($AI$4-$Z$4)))-1)</f>
        <v>1.0600873513447073</v>
      </c>
      <c r="AN40" s="84"/>
      <c r="AO40" s="84"/>
      <c r="AP40" s="84"/>
      <c r="AQ40" s="84"/>
      <c r="AR40" s="84"/>
      <c r="AS40" s="84"/>
      <c r="AT40" s="84"/>
      <c r="AU40" s="84"/>
      <c r="AV40" s="84"/>
      <c r="AW40" s="84"/>
      <c r="AX40" s="84"/>
      <c r="AY40" s="84"/>
      <c r="AZ40" s="84"/>
      <c r="BA40" s="84"/>
    </row>
    <row r="41" spans="1:53" ht="18" customHeight="1" thickBot="1">
      <c r="A41" s="320" t="s">
        <v>340</v>
      </c>
      <c r="B41" s="320" t="s">
        <v>32</v>
      </c>
      <c r="C41" s="352"/>
      <c r="D41" s="352"/>
      <c r="E41" s="352"/>
      <c r="F41" s="581">
        <f t="shared" ref="F41:AI41" si="95">+SUM(F139,F237,F335,F433,F530,F627,F724,F821,F918)</f>
        <v>6405.3</v>
      </c>
      <c r="G41" s="581">
        <f t="shared" si="95"/>
        <v>6777.2000000000007</v>
      </c>
      <c r="H41" s="581">
        <f t="shared" si="95"/>
        <v>6601.7</v>
      </c>
      <c r="I41" s="581">
        <f t="shared" si="95"/>
        <v>6644.2</v>
      </c>
      <c r="J41" s="581">
        <f t="shared" si="95"/>
        <v>7004.7000000000007</v>
      </c>
      <c r="K41" s="581">
        <f t="shared" si="95"/>
        <v>6668.9</v>
      </c>
      <c r="L41" s="581">
        <f t="shared" si="95"/>
        <v>6928.3000000000011</v>
      </c>
      <c r="M41" s="581">
        <f t="shared" si="95"/>
        <v>6454.4</v>
      </c>
      <c r="N41" s="581">
        <f t="shared" si="95"/>
        <v>7337.7000000000007</v>
      </c>
      <c r="O41" s="581">
        <f t="shared" si="95"/>
        <v>6770.9</v>
      </c>
      <c r="P41" s="581">
        <f t="shared" si="95"/>
        <v>5762.5</v>
      </c>
      <c r="Q41" s="581">
        <f t="shared" si="95"/>
        <v>8783.73</v>
      </c>
      <c r="R41" s="581">
        <f t="shared" si="95"/>
        <v>7659.88</v>
      </c>
      <c r="S41" s="581">
        <f t="shared" si="95"/>
        <v>6386.1999999999989</v>
      </c>
      <c r="T41" s="581">
        <f t="shared" si="95"/>
        <v>7148.6430365371389</v>
      </c>
      <c r="U41" s="581">
        <f t="shared" si="95"/>
        <v>8369.5499999999993</v>
      </c>
      <c r="V41" s="581">
        <f t="shared" si="95"/>
        <v>7832.0000000000009</v>
      </c>
      <c r="W41" s="581">
        <f t="shared" si="95"/>
        <v>6877.58</v>
      </c>
      <c r="X41" s="581">
        <f t="shared" si="95"/>
        <v>8284.83</v>
      </c>
      <c r="Y41" s="581">
        <f t="shared" si="95"/>
        <v>6595.5099999999993</v>
      </c>
      <c r="Z41" s="581">
        <f t="shared" si="95"/>
        <v>7512.63</v>
      </c>
      <c r="AA41" s="581">
        <f t="shared" si="95"/>
        <v>8779.31</v>
      </c>
      <c r="AB41" s="581">
        <f t="shared" si="95"/>
        <v>8183.52</v>
      </c>
      <c r="AC41" s="581">
        <f t="shared" si="95"/>
        <v>8596.4000000000015</v>
      </c>
      <c r="AD41" s="581">
        <f t="shared" si="95"/>
        <v>7456.7899999999991</v>
      </c>
      <c r="AE41" s="581">
        <f t="shared" si="95"/>
        <v>6970.9199999999992</v>
      </c>
      <c r="AF41" s="581">
        <f t="shared" si="95"/>
        <v>7646.15</v>
      </c>
      <c r="AG41" s="581">
        <f t="shared" si="95"/>
        <v>8126.66</v>
      </c>
      <c r="AH41" s="581">
        <f t="shared" si="95"/>
        <v>8227.1200000000008</v>
      </c>
      <c r="AI41" s="581">
        <f t="shared" si="95"/>
        <v>8216.6799999999985</v>
      </c>
      <c r="AJ41" s="581">
        <f t="shared" ref="AJ41" si="96">+SUM(AJ139,AJ237,AJ335,AJ433,AJ530,AJ627,AJ724,AJ821,AJ918)</f>
        <v>8287.3037425801795</v>
      </c>
      <c r="AK41" s="653">
        <f t="shared" si="92"/>
        <v>0.8595167705226503</v>
      </c>
      <c r="AL41" s="653">
        <f t="shared" si="93"/>
        <v>3.6366810121454929</v>
      </c>
      <c r="AM41" s="654">
        <f t="shared" si="94"/>
        <v>-0.63876387153339875</v>
      </c>
      <c r="AN41" s="84"/>
      <c r="AO41" s="84"/>
      <c r="AP41" s="84"/>
      <c r="AQ41" s="84"/>
      <c r="AR41" s="84"/>
      <c r="AS41" s="84"/>
      <c r="AT41" s="84"/>
      <c r="AU41" s="84"/>
      <c r="AV41" s="84"/>
      <c r="AW41" s="84"/>
      <c r="AX41" s="84"/>
      <c r="AY41" s="84"/>
      <c r="AZ41" s="84"/>
      <c r="BA41" s="84"/>
    </row>
    <row r="42" spans="1:53" ht="18" customHeight="1" thickBot="1">
      <c r="A42" s="320" t="s">
        <v>5</v>
      </c>
      <c r="B42" s="320" t="s">
        <v>33</v>
      </c>
      <c r="C42" s="352"/>
      <c r="D42" s="352"/>
      <c r="E42" s="352"/>
      <c r="F42" s="581">
        <f t="shared" ref="F42:AI42" si="97">+SUM(F140,F238,F336,F434,F531,F628,F725,F822,F919)</f>
        <v>8198</v>
      </c>
      <c r="G42" s="581">
        <f t="shared" si="97"/>
        <v>7825.0999999999995</v>
      </c>
      <c r="H42" s="581">
        <f t="shared" si="97"/>
        <v>9149.9</v>
      </c>
      <c r="I42" s="581">
        <f t="shared" si="97"/>
        <v>9217.1999999999989</v>
      </c>
      <c r="J42" s="581">
        <f t="shared" si="97"/>
        <v>9530</v>
      </c>
      <c r="K42" s="581">
        <f t="shared" si="97"/>
        <v>9355.5</v>
      </c>
      <c r="L42" s="581">
        <f t="shared" si="97"/>
        <v>8775</v>
      </c>
      <c r="M42" s="581">
        <f t="shared" si="97"/>
        <v>9412.6</v>
      </c>
      <c r="N42" s="581">
        <f t="shared" si="97"/>
        <v>9423.1999999999989</v>
      </c>
      <c r="O42" s="581">
        <f t="shared" si="97"/>
        <v>8803.7999999999993</v>
      </c>
      <c r="P42" s="581">
        <f t="shared" si="97"/>
        <v>9050.9</v>
      </c>
      <c r="Q42" s="581">
        <f t="shared" si="97"/>
        <v>8963.2000000000007</v>
      </c>
      <c r="R42" s="581">
        <f t="shared" si="97"/>
        <v>9283.1</v>
      </c>
      <c r="S42" s="581">
        <f t="shared" si="97"/>
        <v>8632.3000000000011</v>
      </c>
      <c r="T42" s="581">
        <f t="shared" si="97"/>
        <v>8220.2000000000007</v>
      </c>
      <c r="U42" s="581">
        <f t="shared" si="97"/>
        <v>9073.5</v>
      </c>
      <c r="V42" s="581">
        <f t="shared" si="97"/>
        <v>10116.699999999999</v>
      </c>
      <c r="W42" s="581">
        <f t="shared" si="97"/>
        <v>8742.9</v>
      </c>
      <c r="X42" s="581">
        <f t="shared" si="97"/>
        <v>8793.5999999999985</v>
      </c>
      <c r="Y42" s="581">
        <f t="shared" si="97"/>
        <v>9460.4</v>
      </c>
      <c r="Z42" s="581">
        <f t="shared" si="97"/>
        <v>9082.4000000000015</v>
      </c>
      <c r="AA42" s="581">
        <f t="shared" si="97"/>
        <v>9764.3999999999978</v>
      </c>
      <c r="AB42" s="581">
        <f t="shared" si="97"/>
        <v>10024.4</v>
      </c>
      <c r="AC42" s="581">
        <f t="shared" si="97"/>
        <v>9130.23</v>
      </c>
      <c r="AD42" s="581">
        <f t="shared" si="97"/>
        <v>9999.2300000000014</v>
      </c>
      <c r="AE42" s="581">
        <f t="shared" si="97"/>
        <v>7005.36</v>
      </c>
      <c r="AF42" s="581">
        <f t="shared" si="97"/>
        <v>9629.7899999999991</v>
      </c>
      <c r="AG42" s="581">
        <f t="shared" si="97"/>
        <v>9579.090000000002</v>
      </c>
      <c r="AH42" s="581">
        <f t="shared" si="97"/>
        <v>8741.7100000000028</v>
      </c>
      <c r="AI42" s="581">
        <f t="shared" si="97"/>
        <v>9647.4200000000019</v>
      </c>
      <c r="AJ42" s="581">
        <f t="shared" ref="AJ42" si="98">+SUM(AJ140,AJ238,AJ336,AJ434,AJ531,AJ628,AJ725,AJ822,AJ919)</f>
        <v>9341.8219938845741</v>
      </c>
      <c r="AK42" s="653">
        <f t="shared" si="92"/>
        <v>-3.1676656154228544</v>
      </c>
      <c r="AL42" s="653">
        <f t="shared" si="93"/>
        <v>1.5460320407413963</v>
      </c>
      <c r="AM42" s="654">
        <f t="shared" si="94"/>
        <v>-0.49036942191162947</v>
      </c>
      <c r="AN42" s="84"/>
      <c r="AO42" s="84"/>
      <c r="AP42" s="84"/>
      <c r="AQ42" s="84"/>
      <c r="AR42" s="84"/>
      <c r="AS42" s="84"/>
      <c r="AT42" s="84"/>
      <c r="AU42" s="84"/>
      <c r="AV42" s="84"/>
      <c r="AW42" s="84"/>
      <c r="AX42" s="84"/>
      <c r="AY42" s="84"/>
      <c r="AZ42" s="84"/>
      <c r="BA42" s="84"/>
    </row>
    <row r="43" spans="1:53" ht="18" customHeight="1" thickBot="1">
      <c r="A43" s="320" t="s">
        <v>28</v>
      </c>
      <c r="B43" s="320" t="s">
        <v>34</v>
      </c>
      <c r="C43" s="352"/>
      <c r="D43" s="352"/>
      <c r="E43" s="352"/>
      <c r="F43" s="581">
        <f t="shared" ref="F43:AI43" si="99">+SUM(F141,F239,F337,F435,F532,F629,F726,F823,F920)</f>
        <v>35547.499999999993</v>
      </c>
      <c r="G43" s="581">
        <f t="shared" si="99"/>
        <v>36328.6</v>
      </c>
      <c r="H43" s="581">
        <f t="shared" si="99"/>
        <v>39863.9</v>
      </c>
      <c r="I43" s="581">
        <f t="shared" si="99"/>
        <v>42135.700000000004</v>
      </c>
      <c r="J43" s="581">
        <f t="shared" si="99"/>
        <v>45485.599999999999</v>
      </c>
      <c r="K43" s="581">
        <f t="shared" si="99"/>
        <v>44574.900000000009</v>
      </c>
      <c r="L43" s="581">
        <f t="shared" si="99"/>
        <v>44452</v>
      </c>
      <c r="M43" s="581">
        <f t="shared" si="99"/>
        <v>45271.1</v>
      </c>
      <c r="N43" s="581">
        <f t="shared" si="99"/>
        <v>49709.200000000004</v>
      </c>
      <c r="O43" s="581">
        <f t="shared" si="99"/>
        <v>43391.5</v>
      </c>
      <c r="P43" s="581">
        <f t="shared" si="99"/>
        <v>39426</v>
      </c>
      <c r="Q43" s="581">
        <f t="shared" si="99"/>
        <v>51097.200000000004</v>
      </c>
      <c r="R43" s="581">
        <f t="shared" si="99"/>
        <v>45980.2</v>
      </c>
      <c r="S43" s="581">
        <f t="shared" si="99"/>
        <v>43474.8</v>
      </c>
      <c r="T43" s="581">
        <f t="shared" si="99"/>
        <v>40632.200000000004</v>
      </c>
      <c r="U43" s="581">
        <f t="shared" si="99"/>
        <v>50104.899999999994</v>
      </c>
      <c r="V43" s="581">
        <f t="shared" si="99"/>
        <v>49748.1</v>
      </c>
      <c r="W43" s="581">
        <f t="shared" si="99"/>
        <v>44038.75</v>
      </c>
      <c r="X43" s="581">
        <f t="shared" si="99"/>
        <v>41920.5</v>
      </c>
      <c r="Y43" s="581">
        <f t="shared" si="99"/>
        <v>45396.4</v>
      </c>
      <c r="Z43" s="581">
        <f t="shared" si="99"/>
        <v>47757.100000000006</v>
      </c>
      <c r="AA43" s="581">
        <f t="shared" si="99"/>
        <v>52010.499999999993</v>
      </c>
      <c r="AB43" s="581">
        <f t="shared" si="99"/>
        <v>48866.900000000009</v>
      </c>
      <c r="AC43" s="581">
        <f t="shared" si="99"/>
        <v>45364.400000000009</v>
      </c>
      <c r="AD43" s="581">
        <f t="shared" si="99"/>
        <v>45569.077925799524</v>
      </c>
      <c r="AE43" s="581">
        <f t="shared" si="99"/>
        <v>38029.136670128479</v>
      </c>
      <c r="AF43" s="581">
        <f t="shared" si="99"/>
        <v>44427.863119161448</v>
      </c>
      <c r="AG43" s="581">
        <f t="shared" si="99"/>
        <v>43295.374150211574</v>
      </c>
      <c r="AH43" s="581">
        <f t="shared" si="99"/>
        <v>42387.729998124669</v>
      </c>
      <c r="AI43" s="581">
        <f t="shared" si="99"/>
        <v>43505.353805316263</v>
      </c>
      <c r="AJ43" s="581">
        <f t="shared" ref="AJ43" si="100">+SUM(AJ141,AJ239,AJ337,AJ435,AJ532,AJ629,AJ726,AJ823,AJ920)</f>
        <v>43633.682729618558</v>
      </c>
      <c r="AK43" s="653">
        <f t="shared" si="92"/>
        <v>0.29497271732705777</v>
      </c>
      <c r="AL43" s="653">
        <f t="shared" si="93"/>
        <v>2.2287125998993185</v>
      </c>
      <c r="AM43" s="654">
        <f t="shared" si="94"/>
        <v>-1.932376972783334</v>
      </c>
      <c r="AN43" s="84"/>
      <c r="AO43" s="84"/>
      <c r="AP43" s="84"/>
      <c r="AQ43" s="84"/>
      <c r="AR43" s="84"/>
      <c r="AS43" s="84"/>
      <c r="AT43" s="84"/>
      <c r="AU43" s="84"/>
      <c r="AV43" s="84"/>
      <c r="AW43" s="84"/>
      <c r="AX43" s="84"/>
      <c r="AY43" s="84"/>
      <c r="AZ43" s="84"/>
      <c r="BA43" s="84"/>
    </row>
    <row r="44" spans="1:53" ht="18" customHeight="1" thickBot="1">
      <c r="A44" s="320" t="s">
        <v>6</v>
      </c>
      <c r="B44" s="320" t="s">
        <v>35</v>
      </c>
      <c r="C44" s="352"/>
      <c r="D44" s="352"/>
      <c r="E44" s="352"/>
      <c r="F44" s="581">
        <f t="shared" ref="F44:AI44" si="101">+SUM(F142,F240,F338,F436,F533,F630,F727,F824,F921)</f>
        <v>820.69999999999993</v>
      </c>
      <c r="G44" s="581">
        <f t="shared" si="101"/>
        <v>520.40000000000009</v>
      </c>
      <c r="H44" s="581">
        <f t="shared" si="101"/>
        <v>523.5</v>
      </c>
      <c r="I44" s="581">
        <f t="shared" si="101"/>
        <v>639.20000000000005</v>
      </c>
      <c r="J44" s="581">
        <f t="shared" si="101"/>
        <v>660.5</v>
      </c>
      <c r="K44" s="581">
        <f t="shared" si="101"/>
        <v>586</v>
      </c>
      <c r="L44" s="581">
        <f t="shared" si="101"/>
        <v>411.5</v>
      </c>
      <c r="M44" s="581">
        <f t="shared" si="101"/>
        <v>696.1</v>
      </c>
      <c r="N44" s="581">
        <f t="shared" si="101"/>
        <v>558.4</v>
      </c>
      <c r="O44" s="581">
        <f t="shared" si="101"/>
        <v>524.69999999999993</v>
      </c>
      <c r="P44" s="581">
        <f t="shared" si="101"/>
        <v>505.7</v>
      </c>
      <c r="Q44" s="581">
        <f t="shared" si="101"/>
        <v>607.80000000000007</v>
      </c>
      <c r="R44" s="581">
        <f t="shared" si="101"/>
        <v>759.7</v>
      </c>
      <c r="S44" s="581">
        <f t="shared" si="101"/>
        <v>619</v>
      </c>
      <c r="T44" s="581">
        <f t="shared" si="101"/>
        <v>879.09999999999991</v>
      </c>
      <c r="U44" s="581">
        <f t="shared" si="101"/>
        <v>863.80000000000007</v>
      </c>
      <c r="V44" s="581">
        <f t="shared" si="101"/>
        <v>873.1</v>
      </c>
      <c r="W44" s="581">
        <f t="shared" si="101"/>
        <v>678</v>
      </c>
      <c r="X44" s="581">
        <f t="shared" si="101"/>
        <v>771.19999999999993</v>
      </c>
      <c r="Y44" s="581">
        <f t="shared" si="101"/>
        <v>991.19999999999993</v>
      </c>
      <c r="Z44" s="581">
        <f t="shared" si="101"/>
        <v>975.49999999999989</v>
      </c>
      <c r="AA44" s="581">
        <f t="shared" si="101"/>
        <v>1221.5999999999999</v>
      </c>
      <c r="AB44" s="581">
        <f t="shared" si="101"/>
        <v>1535.3</v>
      </c>
      <c r="AC44" s="581">
        <f t="shared" si="101"/>
        <v>934.09999999999991</v>
      </c>
      <c r="AD44" s="581">
        <f t="shared" si="101"/>
        <v>1311.89</v>
      </c>
      <c r="AE44" s="581">
        <f t="shared" si="101"/>
        <v>919.82999999999993</v>
      </c>
      <c r="AF44" s="581">
        <f t="shared" si="101"/>
        <v>1624.5800000000002</v>
      </c>
      <c r="AG44" s="581">
        <f t="shared" si="101"/>
        <v>1632.79</v>
      </c>
      <c r="AH44" s="581">
        <f t="shared" si="101"/>
        <v>1285.75</v>
      </c>
      <c r="AI44" s="581">
        <f t="shared" si="101"/>
        <v>1528.5600000000002</v>
      </c>
      <c r="AJ44" s="581">
        <f t="shared" ref="AJ44" si="102">+SUM(AJ142,AJ240,AJ338,AJ436,AJ533,AJ630,AJ727,AJ824,AJ921)</f>
        <v>1516.9224937113106</v>
      </c>
      <c r="AK44" s="653">
        <f t="shared" si="92"/>
        <v>-0.76133787935636077</v>
      </c>
      <c r="AL44" s="653">
        <f t="shared" si="93"/>
        <v>2.5203931868987839</v>
      </c>
      <c r="AM44" s="654">
        <f t="shared" si="94"/>
        <v>2.4349743512207533</v>
      </c>
      <c r="AN44" s="84"/>
      <c r="AO44" s="84"/>
      <c r="AP44" s="84"/>
      <c r="AQ44" s="84"/>
      <c r="AR44" s="84"/>
      <c r="AS44" s="84"/>
      <c r="AT44" s="84"/>
      <c r="AU44" s="84"/>
      <c r="AV44" s="84"/>
      <c r="AW44" s="84"/>
      <c r="AX44" s="84"/>
      <c r="AY44" s="84"/>
      <c r="AZ44" s="84"/>
      <c r="BA44" s="84"/>
    </row>
    <row r="45" spans="1:53" ht="18" customHeight="1" thickBot="1">
      <c r="A45" s="320" t="s">
        <v>7</v>
      </c>
      <c r="B45" s="320" t="s">
        <v>36</v>
      </c>
      <c r="C45" s="352"/>
      <c r="D45" s="352"/>
      <c r="E45" s="352"/>
      <c r="F45" s="581">
        <f t="shared" ref="F45:AI45" si="103">+SUM(F143,F241,F339,F437,F534,F631,F728,F825,F922)</f>
        <v>1626.3</v>
      </c>
      <c r="G45" s="581">
        <f t="shared" si="103"/>
        <v>1609.3</v>
      </c>
      <c r="H45" s="581">
        <f t="shared" si="103"/>
        <v>1795.8999999999999</v>
      </c>
      <c r="I45" s="581">
        <f t="shared" si="103"/>
        <v>2141.9</v>
      </c>
      <c r="J45" s="581">
        <f t="shared" si="103"/>
        <v>1943.4</v>
      </c>
      <c r="K45" s="581">
        <f t="shared" si="103"/>
        <v>1865.1</v>
      </c>
      <c r="L45" s="581">
        <f t="shared" si="103"/>
        <v>2011.3000000000002</v>
      </c>
      <c r="M45" s="581">
        <f t="shared" si="103"/>
        <v>2173.9</v>
      </c>
      <c r="N45" s="581">
        <f t="shared" si="103"/>
        <v>2165.1</v>
      </c>
      <c r="O45" s="581">
        <f t="shared" si="103"/>
        <v>1963.6</v>
      </c>
      <c r="P45" s="581">
        <f t="shared" si="103"/>
        <v>2146.9</v>
      </c>
      <c r="Q45" s="581">
        <f t="shared" si="103"/>
        <v>2501</v>
      </c>
      <c r="R45" s="581">
        <f t="shared" si="103"/>
        <v>1939.9</v>
      </c>
      <c r="S45" s="581">
        <f t="shared" si="103"/>
        <v>2083.06</v>
      </c>
      <c r="T45" s="581">
        <f t="shared" si="103"/>
        <v>1997.04</v>
      </c>
      <c r="U45" s="581">
        <f t="shared" si="103"/>
        <v>2461.3000000000002</v>
      </c>
      <c r="V45" s="581">
        <f t="shared" si="103"/>
        <v>2063.0299999999997</v>
      </c>
      <c r="W45" s="581">
        <f t="shared" si="103"/>
        <v>2040.31</v>
      </c>
      <c r="X45" s="581">
        <f t="shared" si="103"/>
        <v>2509.4199999999996</v>
      </c>
      <c r="Y45" s="581">
        <f t="shared" si="103"/>
        <v>2125.1800000000003</v>
      </c>
      <c r="Z45" s="581">
        <f t="shared" si="103"/>
        <v>2400.6000000000004</v>
      </c>
      <c r="AA45" s="581">
        <f t="shared" si="103"/>
        <v>2597.83</v>
      </c>
      <c r="AB45" s="581">
        <f t="shared" si="103"/>
        <v>2633.55</v>
      </c>
      <c r="AC45" s="581">
        <f t="shared" si="103"/>
        <v>2310.94</v>
      </c>
      <c r="AD45" s="581">
        <f t="shared" si="103"/>
        <v>2392.54</v>
      </c>
      <c r="AE45" s="581">
        <f t="shared" si="103"/>
        <v>1853.9</v>
      </c>
      <c r="AF45" s="581">
        <f t="shared" si="103"/>
        <v>2396.23</v>
      </c>
      <c r="AG45" s="581">
        <f t="shared" si="103"/>
        <v>2013.22</v>
      </c>
      <c r="AH45" s="581">
        <f t="shared" si="103"/>
        <v>2457.11</v>
      </c>
      <c r="AI45" s="581">
        <f t="shared" si="103"/>
        <v>2517.0599999999995</v>
      </c>
      <c r="AJ45" s="581">
        <f t="shared" ref="AJ45" si="104">+SUM(AJ143,AJ241,AJ339,AJ437,AJ534,AJ631,AJ728,AJ825,AJ922)</f>
        <v>2236.7257862199613</v>
      </c>
      <c r="AK45" s="653">
        <f t="shared" si="92"/>
        <v>-11.137367157717271</v>
      </c>
      <c r="AL45" s="653">
        <f t="shared" si="93"/>
        <v>-3.123256031394106</v>
      </c>
      <c r="AM45" s="654">
        <f t="shared" si="94"/>
        <v>-1.6491762259444487</v>
      </c>
      <c r="AN45" s="84"/>
      <c r="AO45" s="84"/>
      <c r="AP45" s="84"/>
      <c r="AQ45" s="84"/>
      <c r="AR45" s="84"/>
      <c r="AS45" s="84"/>
      <c r="AT45" s="84"/>
      <c r="AU45" s="84"/>
      <c r="AV45" s="84"/>
      <c r="AW45" s="84"/>
      <c r="AX45" s="84"/>
      <c r="AY45" s="84"/>
      <c r="AZ45" s="84"/>
      <c r="BA45" s="84"/>
    </row>
    <row r="46" spans="1:53" ht="18" customHeight="1" thickBot="1">
      <c r="A46" s="320" t="s">
        <v>8</v>
      </c>
      <c r="B46" s="320" t="s">
        <v>37</v>
      </c>
      <c r="C46" s="352"/>
      <c r="D46" s="352"/>
      <c r="E46" s="352"/>
      <c r="F46" s="581">
        <f t="shared" ref="F46:AI46" si="105">+SUM(F144,F242,F340,F438,F535,F632,F729,F826,F923)</f>
        <v>4274.7</v>
      </c>
      <c r="G46" s="581">
        <f t="shared" si="105"/>
        <v>5318</v>
      </c>
      <c r="H46" s="581">
        <f t="shared" si="105"/>
        <v>4213</v>
      </c>
      <c r="I46" s="581">
        <f t="shared" si="105"/>
        <v>4669</v>
      </c>
      <c r="J46" s="581">
        <f t="shared" si="105"/>
        <v>4752.75</v>
      </c>
      <c r="K46" s="581">
        <f t="shared" si="105"/>
        <v>4419</v>
      </c>
      <c r="L46" s="581">
        <f t="shared" si="105"/>
        <v>4288</v>
      </c>
      <c r="M46" s="581">
        <f t="shared" si="105"/>
        <v>4073.3899999999994</v>
      </c>
      <c r="N46" s="581">
        <f t="shared" si="105"/>
        <v>4089.8900000000008</v>
      </c>
      <c r="O46" s="581">
        <f t="shared" si="105"/>
        <v>4078.58</v>
      </c>
      <c r="P46" s="581">
        <f t="shared" si="105"/>
        <v>4107.6999999999989</v>
      </c>
      <c r="Q46" s="581">
        <f t="shared" si="105"/>
        <v>4339.25</v>
      </c>
      <c r="R46" s="581">
        <f t="shared" si="105"/>
        <v>4235.9700000000012</v>
      </c>
      <c r="S46" s="581">
        <f t="shared" si="105"/>
        <v>3619.91</v>
      </c>
      <c r="T46" s="581">
        <f t="shared" si="105"/>
        <v>3764.8699999999994</v>
      </c>
      <c r="U46" s="581">
        <f t="shared" si="105"/>
        <v>4849.8999999999996</v>
      </c>
      <c r="V46" s="581">
        <f t="shared" si="105"/>
        <v>5054.4400000000005</v>
      </c>
      <c r="W46" s="581">
        <f t="shared" si="105"/>
        <v>4400.24</v>
      </c>
      <c r="X46" s="581">
        <f t="shared" si="105"/>
        <v>4530.7000000000007</v>
      </c>
      <c r="Y46" s="581">
        <f t="shared" si="105"/>
        <v>4066.7100000000009</v>
      </c>
      <c r="Z46" s="581">
        <f t="shared" si="105"/>
        <v>4351.1800000000012</v>
      </c>
      <c r="AA46" s="581">
        <f t="shared" si="105"/>
        <v>4137.0199999999995</v>
      </c>
      <c r="AB46" s="581">
        <f t="shared" si="105"/>
        <v>3185.8999999999992</v>
      </c>
      <c r="AC46" s="581">
        <f t="shared" si="105"/>
        <v>3642.83</v>
      </c>
      <c r="AD46" s="581">
        <f t="shared" si="105"/>
        <v>2836.2499999999995</v>
      </c>
      <c r="AE46" s="581">
        <f t="shared" si="105"/>
        <v>2771.2999999999997</v>
      </c>
      <c r="AF46" s="581">
        <f t="shared" si="105"/>
        <v>2723.29</v>
      </c>
      <c r="AG46" s="581">
        <f t="shared" si="105"/>
        <v>2817.9700000000003</v>
      </c>
      <c r="AH46" s="581">
        <f t="shared" si="105"/>
        <v>2850.98</v>
      </c>
      <c r="AI46" s="581">
        <f t="shared" si="105"/>
        <v>2402.5100000000002</v>
      </c>
      <c r="AJ46" s="581">
        <f t="shared" ref="AJ46" si="106">+SUM(AJ144,AJ242,AJ340,AJ438,AJ535,AJ632,AJ729,AJ826,AJ923)</f>
        <v>2588.5582675624132</v>
      </c>
      <c r="AK46" s="653">
        <f t="shared" si="92"/>
        <v>7.7439123068129945</v>
      </c>
      <c r="AL46" s="653">
        <f t="shared" si="93"/>
        <v>-2.8292219920063255</v>
      </c>
      <c r="AM46" s="654">
        <f t="shared" si="94"/>
        <v>-5.0763388104915652</v>
      </c>
      <c r="AN46" s="84"/>
      <c r="AO46" s="84"/>
      <c r="AP46" s="84"/>
      <c r="AQ46" s="84"/>
      <c r="AR46" s="84"/>
      <c r="AS46" s="84"/>
      <c r="AT46" s="84"/>
      <c r="AU46" s="84"/>
      <c r="AV46" s="84"/>
      <c r="AW46" s="84"/>
      <c r="AX46" s="84"/>
      <c r="AY46" s="84"/>
      <c r="AZ46" s="84"/>
      <c r="BA46" s="84"/>
    </row>
    <row r="47" spans="1:53" ht="18" customHeight="1" thickBot="1">
      <c r="A47" s="320" t="s">
        <v>9</v>
      </c>
      <c r="B47" s="320" t="s">
        <v>38</v>
      </c>
      <c r="C47" s="352"/>
      <c r="D47" s="352"/>
      <c r="E47" s="352"/>
      <c r="F47" s="581">
        <f t="shared" ref="F47:AI47" si="107">+SUM(F145,F243,F341,F439,F536,F633,F730,F827,F924)</f>
        <v>17165.599999999995</v>
      </c>
      <c r="G47" s="581">
        <f t="shared" si="107"/>
        <v>14843</v>
      </c>
      <c r="H47" s="581">
        <f t="shared" si="107"/>
        <v>11251.199999999999</v>
      </c>
      <c r="I47" s="581">
        <f t="shared" si="107"/>
        <v>21654.2</v>
      </c>
      <c r="J47" s="581">
        <f t="shared" si="107"/>
        <v>18572.499999999993</v>
      </c>
      <c r="K47" s="581">
        <f t="shared" si="107"/>
        <v>21778.599999999995</v>
      </c>
      <c r="L47" s="581">
        <f t="shared" si="107"/>
        <v>17321</v>
      </c>
      <c r="M47" s="581">
        <f t="shared" si="107"/>
        <v>23739.9</v>
      </c>
      <c r="N47" s="581">
        <f t="shared" si="107"/>
        <v>17179.100000000002</v>
      </c>
      <c r="O47" s="581">
        <f t="shared" si="107"/>
        <v>20863.899999999998</v>
      </c>
      <c r="P47" s="581">
        <f t="shared" si="107"/>
        <v>20308.3</v>
      </c>
      <c r="Q47" s="581">
        <f t="shared" si="107"/>
        <v>23965.499999999996</v>
      </c>
      <c r="R47" s="581">
        <f t="shared" si="107"/>
        <v>13486.299999999997</v>
      </c>
      <c r="S47" s="581">
        <f t="shared" si="107"/>
        <v>18367.5</v>
      </c>
      <c r="T47" s="581">
        <f t="shared" si="107"/>
        <v>23820.200000000004</v>
      </c>
      <c r="U47" s="581">
        <f t="shared" si="107"/>
        <v>23543.800000000003</v>
      </c>
      <c r="V47" s="581">
        <f t="shared" si="107"/>
        <v>16913.399999999998</v>
      </c>
      <c r="W47" s="581">
        <f t="shared" si="107"/>
        <v>18941.320000000007</v>
      </c>
      <c r="X47" s="581">
        <f t="shared" si="107"/>
        <v>22026.01</v>
      </c>
      <c r="Y47" s="581">
        <f t="shared" si="107"/>
        <v>16633.919999999998</v>
      </c>
      <c r="Z47" s="581">
        <f t="shared" si="107"/>
        <v>24496.809999999998</v>
      </c>
      <c r="AA47" s="581">
        <f t="shared" si="107"/>
        <v>19703.139999999992</v>
      </c>
      <c r="AB47" s="581">
        <f t="shared" si="107"/>
        <v>19293.929999999997</v>
      </c>
      <c r="AC47" s="581">
        <f t="shared" si="107"/>
        <v>23279.4</v>
      </c>
      <c r="AD47" s="581">
        <f t="shared" si="107"/>
        <v>15823.67</v>
      </c>
      <c r="AE47" s="581">
        <f t="shared" si="107"/>
        <v>23682.550000000003</v>
      </c>
      <c r="AF47" s="581">
        <f t="shared" si="107"/>
        <v>19154.330000000002</v>
      </c>
      <c r="AG47" s="581">
        <f t="shared" si="107"/>
        <v>25641.759999999998</v>
      </c>
      <c r="AH47" s="581">
        <f t="shared" si="107"/>
        <v>24046.129999999997</v>
      </c>
      <c r="AI47" s="581">
        <f t="shared" si="107"/>
        <v>18047.560000000001</v>
      </c>
      <c r="AJ47" s="581">
        <f t="shared" ref="AJ47" si="108">+SUM(AJ145,AJ243,AJ341,AJ439,AJ536,AJ633,AJ730,AJ827,AJ924)</f>
        <v>20745.075306520739</v>
      </c>
      <c r="AK47" s="653">
        <f t="shared" si="92"/>
        <v>14.946703634844472</v>
      </c>
      <c r="AL47" s="653">
        <f t="shared" si="93"/>
        <v>-9.9435426570107737</v>
      </c>
      <c r="AM47" s="654">
        <f t="shared" si="94"/>
        <v>0.5742075095308552</v>
      </c>
      <c r="AN47" s="84"/>
      <c r="AO47" s="84"/>
      <c r="AP47" s="84"/>
      <c r="AQ47" s="84"/>
      <c r="AR47" s="84"/>
      <c r="AS47" s="84"/>
      <c r="AT47" s="84"/>
      <c r="AU47" s="84"/>
      <c r="AV47" s="84"/>
      <c r="AW47" s="84"/>
      <c r="AX47" s="84"/>
      <c r="AY47" s="84"/>
      <c r="AZ47" s="84"/>
      <c r="BA47" s="84"/>
    </row>
    <row r="48" spans="1:53" ht="18" customHeight="1" thickBot="1">
      <c r="A48" s="320" t="s">
        <v>10</v>
      </c>
      <c r="B48" s="320" t="s">
        <v>39</v>
      </c>
      <c r="C48" s="352"/>
      <c r="D48" s="352"/>
      <c r="E48" s="352"/>
      <c r="F48" s="581">
        <f t="shared" ref="F48:AI48" si="109">+SUM(F146,F244,F342,F440,F537,F634,F731,F828,F925)</f>
        <v>55261.700000000004</v>
      </c>
      <c r="G48" s="581">
        <f t="shared" si="109"/>
        <v>53039.399999999987</v>
      </c>
      <c r="H48" s="581">
        <f t="shared" si="109"/>
        <v>53142.799999999996</v>
      </c>
      <c r="I48" s="581">
        <f t="shared" si="109"/>
        <v>62120.7</v>
      </c>
      <c r="J48" s="581">
        <f t="shared" si="109"/>
        <v>62886.8</v>
      </c>
      <c r="K48" s="581">
        <f t="shared" si="109"/>
        <v>67807.8</v>
      </c>
      <c r="L48" s="581">
        <f t="shared" si="109"/>
        <v>64135.899999999994</v>
      </c>
      <c r="M48" s="581">
        <f t="shared" si="109"/>
        <v>65582.5</v>
      </c>
      <c r="N48" s="581">
        <f t="shared" si="109"/>
        <v>60143.1</v>
      </c>
      <c r="O48" s="581">
        <f t="shared" si="109"/>
        <v>69555.699999999983</v>
      </c>
      <c r="P48" s="581">
        <f t="shared" si="109"/>
        <v>54875.3</v>
      </c>
      <c r="Q48" s="581">
        <f t="shared" si="109"/>
        <v>70381.500000000015</v>
      </c>
      <c r="R48" s="581">
        <f t="shared" si="109"/>
        <v>63977.80000000001</v>
      </c>
      <c r="S48" s="581">
        <f t="shared" si="109"/>
        <v>61613.200000000012</v>
      </c>
      <c r="T48" s="581">
        <f t="shared" si="109"/>
        <v>59379.200000000004</v>
      </c>
      <c r="U48" s="581">
        <f t="shared" si="109"/>
        <v>70142</v>
      </c>
      <c r="V48" s="581">
        <f t="shared" si="109"/>
        <v>69861.799999999988</v>
      </c>
      <c r="W48" s="581">
        <f t="shared" si="109"/>
        <v>65442.91</v>
      </c>
      <c r="X48" s="581">
        <f t="shared" si="109"/>
        <v>63695.100000000006</v>
      </c>
      <c r="Y48" s="581">
        <f t="shared" si="109"/>
        <v>68072.380000000019</v>
      </c>
      <c r="Z48" s="581">
        <f t="shared" si="109"/>
        <v>67262.080000000002</v>
      </c>
      <c r="AA48" s="581">
        <f t="shared" si="109"/>
        <v>72347.259999999995</v>
      </c>
      <c r="AB48" s="581">
        <f t="shared" si="109"/>
        <v>72635.460000000006</v>
      </c>
      <c r="AC48" s="581">
        <f t="shared" si="109"/>
        <v>54110.229999999989</v>
      </c>
      <c r="AD48" s="581">
        <f t="shared" si="109"/>
        <v>68432.899999999994</v>
      </c>
      <c r="AE48" s="581">
        <f t="shared" si="109"/>
        <v>62494.720000000016</v>
      </c>
      <c r="AF48" s="581">
        <f t="shared" si="109"/>
        <v>71123.34</v>
      </c>
      <c r="AG48" s="581">
        <f t="shared" si="109"/>
        <v>57441.440000000002</v>
      </c>
      <c r="AH48" s="581">
        <f t="shared" si="109"/>
        <v>67604.680000000008</v>
      </c>
      <c r="AI48" s="581">
        <f t="shared" si="109"/>
        <v>60309.999999999993</v>
      </c>
      <c r="AJ48" s="581">
        <f t="shared" ref="AJ48" si="110">+SUM(AJ146,AJ244,AJ342,AJ440,AJ537,AJ634,AJ731,AJ828,AJ925)</f>
        <v>62761.788005275659</v>
      </c>
      <c r="AK48" s="653">
        <f t="shared" si="92"/>
        <v>4.0653092443635686</v>
      </c>
      <c r="AL48" s="653">
        <f t="shared" si="93"/>
        <v>-1.115510045288215</v>
      </c>
      <c r="AM48" s="654">
        <f t="shared" si="94"/>
        <v>-1.5668306205727456</v>
      </c>
      <c r="AN48" s="84"/>
      <c r="AO48" s="84"/>
      <c r="AP48" s="84"/>
      <c r="AQ48" s="84"/>
      <c r="AR48" s="84"/>
      <c r="AS48" s="84"/>
      <c r="AT48" s="84"/>
      <c r="AU48" s="84"/>
      <c r="AV48" s="84"/>
      <c r="AW48" s="84"/>
      <c r="AX48" s="84"/>
      <c r="AY48" s="84"/>
      <c r="AZ48" s="84"/>
      <c r="BA48" s="84"/>
    </row>
    <row r="49" spans="1:53" ht="18" customHeight="1" thickBot="1">
      <c r="A49" s="320" t="s">
        <v>11</v>
      </c>
      <c r="B49" s="320" t="s">
        <v>40</v>
      </c>
      <c r="C49" s="352"/>
      <c r="D49" s="352"/>
      <c r="E49" s="352"/>
      <c r="F49" s="581">
        <f t="shared" ref="F49:AI49" si="111">+SUM(F147,F245,F343,F441,F538,F635,F732,F829,F926)</f>
        <v>2111.8567204261499</v>
      </c>
      <c r="G49" s="581">
        <f t="shared" si="111"/>
        <v>1983.62388732555</v>
      </c>
      <c r="H49" s="581">
        <f t="shared" si="111"/>
        <v>2110.3903439927003</v>
      </c>
      <c r="I49" s="581">
        <f t="shared" si="111"/>
        <v>2085.3484818727998</v>
      </c>
      <c r="J49" s="581">
        <f t="shared" si="111"/>
        <v>2423.60259018645</v>
      </c>
      <c r="K49" s="581">
        <f t="shared" si="111"/>
        <v>2508.8175399774004</v>
      </c>
      <c r="L49" s="581">
        <f t="shared" si="111"/>
        <v>2192.7453658777499</v>
      </c>
      <c r="M49" s="581">
        <f t="shared" si="111"/>
        <v>1897.0959775477827</v>
      </c>
      <c r="N49" s="581">
        <f t="shared" si="111"/>
        <v>2529.6955756245884</v>
      </c>
      <c r="O49" s="581">
        <f t="shared" si="111"/>
        <v>2831.6815002806957</v>
      </c>
      <c r="P49" s="581">
        <f t="shared" si="111"/>
        <v>2143.6134533521276</v>
      </c>
      <c r="Q49" s="581">
        <f t="shared" si="111"/>
        <v>2964.0399146157815</v>
      </c>
      <c r="R49" s="581">
        <f t="shared" si="111"/>
        <v>3196.9439838878438</v>
      </c>
      <c r="S49" s="581">
        <f t="shared" si="111"/>
        <v>3051.837661631635</v>
      </c>
      <c r="T49" s="581">
        <f t="shared" si="111"/>
        <v>2517.528403367176</v>
      </c>
      <c r="U49" s="581">
        <f t="shared" si="111"/>
        <v>3725.53</v>
      </c>
      <c r="V49" s="581">
        <f t="shared" si="111"/>
        <v>3441.7700000000004</v>
      </c>
      <c r="W49" s="581">
        <f t="shared" si="111"/>
        <v>3007.1800000000007</v>
      </c>
      <c r="X49" s="581">
        <f t="shared" si="111"/>
        <v>2827.49</v>
      </c>
      <c r="Y49" s="581">
        <f t="shared" si="111"/>
        <v>2686.56</v>
      </c>
      <c r="Z49" s="581">
        <f t="shared" si="111"/>
        <v>3187.8899999999994</v>
      </c>
      <c r="AA49" s="581">
        <f t="shared" si="111"/>
        <v>2994.8100000000004</v>
      </c>
      <c r="AB49" s="581">
        <f t="shared" si="111"/>
        <v>2796.81</v>
      </c>
      <c r="AC49" s="581">
        <f t="shared" si="111"/>
        <v>3554.43</v>
      </c>
      <c r="AD49" s="581">
        <f t="shared" si="111"/>
        <v>2648.0200000000004</v>
      </c>
      <c r="AE49" s="581">
        <f t="shared" si="111"/>
        <v>3230.92</v>
      </c>
      <c r="AF49" s="581">
        <f t="shared" si="111"/>
        <v>3499.39</v>
      </c>
      <c r="AG49" s="581">
        <f t="shared" si="111"/>
        <v>3731.21</v>
      </c>
      <c r="AH49" s="581">
        <f t="shared" si="111"/>
        <v>3629.03</v>
      </c>
      <c r="AI49" s="581">
        <f t="shared" si="111"/>
        <v>3045.1</v>
      </c>
      <c r="AJ49" s="581">
        <f t="shared" ref="AJ49" si="112">+SUM(AJ147,AJ245,AJ343,AJ441,AJ538,AJ635,AJ732,AJ829,AJ926)</f>
        <v>3638.7567048838732</v>
      </c>
      <c r="AK49" s="653">
        <f t="shared" si="92"/>
        <v>19.495474857438943</v>
      </c>
      <c r="AL49" s="653">
        <f t="shared" si="93"/>
        <v>1.4860903037592355</v>
      </c>
      <c r="AM49" s="654">
        <f t="shared" si="94"/>
        <v>2.1875986937405001</v>
      </c>
      <c r="AN49" s="84"/>
      <c r="AO49" s="84"/>
      <c r="AP49" s="84"/>
      <c r="AQ49" s="84"/>
      <c r="AR49" s="84"/>
      <c r="AS49" s="84"/>
      <c r="AT49" s="84"/>
      <c r="AU49" s="84"/>
      <c r="AV49" s="84"/>
      <c r="AW49" s="84"/>
      <c r="AX49" s="84"/>
      <c r="AY49" s="84"/>
      <c r="AZ49" s="84"/>
      <c r="BA49" s="84"/>
    </row>
    <row r="50" spans="1:53" ht="18" customHeight="1" thickBot="1">
      <c r="A50" s="320" t="s">
        <v>12</v>
      </c>
      <c r="B50" s="320" t="s">
        <v>41</v>
      </c>
      <c r="C50" s="352"/>
      <c r="D50" s="352"/>
      <c r="E50" s="352"/>
      <c r="F50" s="581">
        <f t="shared" ref="F50:AI50" si="113">+SUM(F148,F246,F344,F442,F539,F636,F733,F830,F927)</f>
        <v>18436.015218778812</v>
      </c>
      <c r="G50" s="581">
        <f t="shared" si="113"/>
        <v>17542.174647887321</v>
      </c>
      <c r="H50" s="581">
        <f t="shared" si="113"/>
        <v>18071.581672005912</v>
      </c>
      <c r="I50" s="581">
        <f t="shared" si="113"/>
        <v>18996.574460186843</v>
      </c>
      <c r="J50" s="581">
        <f t="shared" si="113"/>
        <v>18211.048246456885</v>
      </c>
      <c r="K50" s="581">
        <f t="shared" si="113"/>
        <v>19087.406566431418</v>
      </c>
      <c r="L50" s="581">
        <f t="shared" si="113"/>
        <v>19346.258878504676</v>
      </c>
      <c r="M50" s="581">
        <f t="shared" si="113"/>
        <v>19392.400000000005</v>
      </c>
      <c r="N50" s="581">
        <f t="shared" si="113"/>
        <v>18660.199999999997</v>
      </c>
      <c r="O50" s="581">
        <f t="shared" si="113"/>
        <v>19877.3</v>
      </c>
      <c r="P50" s="581">
        <f t="shared" si="113"/>
        <v>16461.699999999997</v>
      </c>
      <c r="Q50" s="581">
        <f t="shared" si="113"/>
        <v>21770.9</v>
      </c>
      <c r="R50" s="581">
        <f t="shared" si="113"/>
        <v>20092.200000000004</v>
      </c>
      <c r="S50" s="581">
        <f t="shared" si="113"/>
        <v>18787.300000000003</v>
      </c>
      <c r="T50" s="581">
        <f t="shared" si="113"/>
        <v>18811.999999999996</v>
      </c>
      <c r="U50" s="581">
        <f t="shared" si="113"/>
        <v>20459.099999999995</v>
      </c>
      <c r="V50" s="581">
        <f t="shared" si="113"/>
        <v>15891.6</v>
      </c>
      <c r="W50" s="581">
        <f t="shared" si="113"/>
        <v>17089.560000000001</v>
      </c>
      <c r="X50" s="581">
        <f t="shared" si="113"/>
        <v>17992.870000000003</v>
      </c>
      <c r="Y50" s="581">
        <f t="shared" si="113"/>
        <v>17012.400000000005</v>
      </c>
      <c r="Z50" s="581">
        <f t="shared" si="113"/>
        <v>16779.219999999998</v>
      </c>
      <c r="AA50" s="581">
        <f t="shared" si="113"/>
        <v>17997.09</v>
      </c>
      <c r="AB50" s="581">
        <f t="shared" si="113"/>
        <v>16087.1</v>
      </c>
      <c r="AC50" s="581">
        <f t="shared" si="113"/>
        <v>16631.7</v>
      </c>
      <c r="AD50" s="581">
        <f t="shared" si="113"/>
        <v>14652.69</v>
      </c>
      <c r="AE50" s="581">
        <f t="shared" si="113"/>
        <v>14834.630000000001</v>
      </c>
      <c r="AF50" s="581">
        <f t="shared" si="113"/>
        <v>14633.369999999999</v>
      </c>
      <c r="AG50" s="581">
        <f t="shared" si="113"/>
        <v>15197.02</v>
      </c>
      <c r="AH50" s="581">
        <f t="shared" si="113"/>
        <v>14862.310000000001</v>
      </c>
      <c r="AI50" s="581">
        <f t="shared" si="113"/>
        <v>12836.49</v>
      </c>
      <c r="AJ50" s="581">
        <f t="shared" ref="AJ50" si="114">+SUM(AJ148,AJ246,AJ344,AJ442,AJ539,AJ636,AJ733,AJ830,AJ927)</f>
        <v>14229.310828692851</v>
      </c>
      <c r="AK50" s="653">
        <f t="shared" si="92"/>
        <v>10.850480378147376</v>
      </c>
      <c r="AL50" s="653">
        <f t="shared" si="93"/>
        <v>0.36324953355171274</v>
      </c>
      <c r="AM50" s="654">
        <f t="shared" si="94"/>
        <v>-2.5762999139762544</v>
      </c>
      <c r="AN50" s="84"/>
      <c r="AO50" s="84"/>
      <c r="AP50" s="84"/>
      <c r="AQ50" s="84"/>
      <c r="AR50" s="84"/>
      <c r="AS50" s="84"/>
      <c r="AT50" s="84"/>
      <c r="AU50" s="84"/>
      <c r="AV50" s="84"/>
      <c r="AW50" s="84"/>
      <c r="AX50" s="84"/>
      <c r="AY50" s="84"/>
      <c r="AZ50" s="84"/>
      <c r="BA50" s="84"/>
    </row>
    <row r="51" spans="1:53" ht="18" customHeight="1" thickBot="1">
      <c r="A51" s="320" t="s">
        <v>13</v>
      </c>
      <c r="B51" s="320" t="s">
        <v>42</v>
      </c>
      <c r="C51" s="352"/>
      <c r="D51" s="352"/>
      <c r="E51" s="352"/>
      <c r="F51" s="581">
        <f t="shared" ref="F51:AI51" si="115">+SUM(F149,F247,F345,F443,F540,F637,F734,F831,F928)</f>
        <v>204.79999999999998</v>
      </c>
      <c r="G51" s="581">
        <f t="shared" si="115"/>
        <v>162.19999999999999</v>
      </c>
      <c r="H51" s="581">
        <f t="shared" si="115"/>
        <v>145.19999999999999</v>
      </c>
      <c r="I51" s="581">
        <f t="shared" si="115"/>
        <v>141.19999999999999</v>
      </c>
      <c r="J51" s="581">
        <f t="shared" si="115"/>
        <v>47.8</v>
      </c>
      <c r="K51" s="581">
        <f t="shared" si="115"/>
        <v>64.899999999999991</v>
      </c>
      <c r="L51" s="581">
        <f t="shared" si="115"/>
        <v>127</v>
      </c>
      <c r="M51" s="581">
        <f t="shared" si="115"/>
        <v>48</v>
      </c>
      <c r="N51" s="581">
        <f t="shared" si="115"/>
        <v>127.4</v>
      </c>
      <c r="O51" s="581">
        <f t="shared" si="115"/>
        <v>141.80000000000001</v>
      </c>
      <c r="P51" s="581">
        <f t="shared" si="115"/>
        <v>164.69</v>
      </c>
      <c r="Q51" s="581">
        <f t="shared" si="115"/>
        <v>111.40999999999998</v>
      </c>
      <c r="R51" s="581">
        <f t="shared" si="115"/>
        <v>70.19</v>
      </c>
      <c r="S51" s="581">
        <f t="shared" si="115"/>
        <v>66.83</v>
      </c>
      <c r="T51" s="581">
        <f t="shared" si="115"/>
        <v>63.53</v>
      </c>
      <c r="U51" s="581">
        <f t="shared" si="115"/>
        <v>6.3400000000000007</v>
      </c>
      <c r="V51" s="581">
        <f t="shared" si="115"/>
        <v>56.82</v>
      </c>
      <c r="W51" s="581">
        <f t="shared" si="115"/>
        <v>65.73</v>
      </c>
      <c r="X51" s="581">
        <f t="shared" si="115"/>
        <v>70.199999999999989</v>
      </c>
      <c r="Y51" s="581">
        <f t="shared" si="115"/>
        <v>90.75</v>
      </c>
      <c r="Z51" s="581">
        <f t="shared" si="115"/>
        <v>51.93</v>
      </c>
      <c r="AA51" s="581">
        <f t="shared" si="115"/>
        <v>7.36</v>
      </c>
      <c r="AB51" s="581">
        <f t="shared" si="115"/>
        <v>88.139999999999986</v>
      </c>
      <c r="AC51" s="581">
        <f t="shared" si="115"/>
        <v>10.43</v>
      </c>
      <c r="AD51" s="581">
        <f t="shared" si="115"/>
        <v>36.450000000000003</v>
      </c>
      <c r="AE51" s="581">
        <f t="shared" si="115"/>
        <v>24.709999999999997</v>
      </c>
      <c r="AF51" s="581">
        <f t="shared" si="115"/>
        <v>59.04</v>
      </c>
      <c r="AG51" s="581">
        <f t="shared" si="115"/>
        <v>60.96</v>
      </c>
      <c r="AH51" s="581">
        <f t="shared" si="115"/>
        <v>51.219999999999992</v>
      </c>
      <c r="AI51" s="581">
        <f t="shared" si="115"/>
        <v>59.58</v>
      </c>
      <c r="AJ51" s="581">
        <f t="shared" ref="AJ51" si="116">+SUM(AJ149,AJ247,AJ345,AJ443,AJ540,AJ637,AJ734,AJ831,AJ928)</f>
        <v>54.016639739027866</v>
      </c>
      <c r="AK51" s="653">
        <f t="shared" si="92"/>
        <v>-9.3376305152268131</v>
      </c>
      <c r="AL51" s="653">
        <f t="shared" si="93"/>
        <v>-4.5867173710058662</v>
      </c>
      <c r="AM51" s="654">
        <f t="shared" si="94"/>
        <v>24.791011675069207</v>
      </c>
      <c r="AN51" s="84"/>
      <c r="AO51" s="84"/>
      <c r="AP51" s="84"/>
      <c r="AQ51" s="84"/>
      <c r="AR51" s="84"/>
      <c r="AS51" s="84"/>
      <c r="AT51" s="84"/>
      <c r="AU51" s="84"/>
      <c r="AV51" s="84"/>
      <c r="AW51" s="84"/>
      <c r="AX51" s="84"/>
      <c r="AY51" s="84"/>
      <c r="AZ51" s="84"/>
      <c r="BA51" s="84"/>
    </row>
    <row r="52" spans="1:53" ht="18" customHeight="1" thickBot="1">
      <c r="A52" s="320" t="s">
        <v>14</v>
      </c>
      <c r="B52" s="320" t="s">
        <v>43</v>
      </c>
      <c r="C52" s="352"/>
      <c r="D52" s="352"/>
      <c r="E52" s="352"/>
      <c r="F52" s="581">
        <f t="shared" ref="F52:AI52" si="117">+SUM(F150,F248,F346,F444,F541,F638,F735,F832,F929)</f>
        <v>1230.7</v>
      </c>
      <c r="G52" s="581">
        <f t="shared" si="117"/>
        <v>896.1</v>
      </c>
      <c r="H52" s="581">
        <f t="shared" si="117"/>
        <v>689</v>
      </c>
      <c r="I52" s="581">
        <f t="shared" si="117"/>
        <v>960.8</v>
      </c>
      <c r="J52" s="581">
        <f t="shared" si="117"/>
        <v>1035.2</v>
      </c>
      <c r="K52" s="581">
        <f t="shared" si="117"/>
        <v>958.9</v>
      </c>
      <c r="L52" s="581">
        <f t="shared" si="117"/>
        <v>783.40000000000009</v>
      </c>
      <c r="M52" s="581">
        <f t="shared" si="117"/>
        <v>923.6</v>
      </c>
      <c r="N52" s="581">
        <f t="shared" si="117"/>
        <v>928</v>
      </c>
      <c r="O52" s="581">
        <f t="shared" si="117"/>
        <v>1028.5</v>
      </c>
      <c r="P52" s="581">
        <f t="shared" si="117"/>
        <v>932.4</v>
      </c>
      <c r="Q52" s="581">
        <f t="shared" si="117"/>
        <v>1059.4999999999998</v>
      </c>
      <c r="R52" s="581">
        <f t="shared" si="117"/>
        <v>1314.3</v>
      </c>
      <c r="S52" s="581">
        <f t="shared" si="117"/>
        <v>1158.6999999999998</v>
      </c>
      <c r="T52" s="581">
        <f t="shared" si="117"/>
        <v>1535.2</v>
      </c>
      <c r="U52" s="581">
        <f t="shared" si="117"/>
        <v>1689.4</v>
      </c>
      <c r="V52" s="581">
        <f t="shared" si="117"/>
        <v>1663.1000000000004</v>
      </c>
      <c r="W52" s="581">
        <f t="shared" si="117"/>
        <v>1435.5</v>
      </c>
      <c r="X52" s="581">
        <f t="shared" si="117"/>
        <v>1412.0000000000002</v>
      </c>
      <c r="Y52" s="581">
        <f t="shared" si="117"/>
        <v>2124.5</v>
      </c>
      <c r="Z52" s="581">
        <f t="shared" si="117"/>
        <v>1948.6999999999998</v>
      </c>
      <c r="AA52" s="581">
        <f t="shared" si="117"/>
        <v>2227.1999999999998</v>
      </c>
      <c r="AB52" s="581">
        <f t="shared" si="117"/>
        <v>3021.4999999999995</v>
      </c>
      <c r="AC52" s="581">
        <f t="shared" si="117"/>
        <v>2703.2000000000003</v>
      </c>
      <c r="AD52" s="581">
        <f t="shared" si="117"/>
        <v>2692.5000000000005</v>
      </c>
      <c r="AE52" s="581">
        <f t="shared" si="117"/>
        <v>2057.2999999999997</v>
      </c>
      <c r="AF52" s="581">
        <f t="shared" si="117"/>
        <v>3163.2000000000003</v>
      </c>
      <c r="AG52" s="581">
        <f t="shared" si="117"/>
        <v>3497.1</v>
      </c>
      <c r="AH52" s="581">
        <f t="shared" si="117"/>
        <v>2994.6000000000004</v>
      </c>
      <c r="AI52" s="581">
        <f t="shared" si="117"/>
        <v>3243.7</v>
      </c>
      <c r="AJ52" s="581">
        <f t="shared" ref="AJ52" si="118">+SUM(AJ150,AJ248,AJ346,AJ444,AJ541,AJ638,AJ735,AJ832,AJ929)</f>
        <v>3420.8311728798794</v>
      </c>
      <c r="AK52" s="653">
        <f t="shared" si="92"/>
        <v>5.4607754379221163</v>
      </c>
      <c r="AL52" s="653">
        <f t="shared" si="93"/>
        <v>9.1580441274226043</v>
      </c>
      <c r="AM52" s="654">
        <f t="shared" si="94"/>
        <v>4.883711444770622</v>
      </c>
      <c r="AN52" s="84"/>
      <c r="AO52" s="84"/>
      <c r="AP52" s="84"/>
      <c r="AQ52" s="84"/>
      <c r="AR52" s="84"/>
      <c r="AS52" s="84"/>
      <c r="AT52" s="84"/>
      <c r="AU52" s="84"/>
      <c r="AV52" s="84"/>
      <c r="AW52" s="84"/>
      <c r="AX52" s="84"/>
      <c r="AY52" s="84"/>
      <c r="AZ52" s="84"/>
      <c r="BA52" s="84"/>
    </row>
    <row r="53" spans="1:53" ht="18" customHeight="1" thickBot="1">
      <c r="A53" s="320" t="s">
        <v>15</v>
      </c>
      <c r="B53" s="320" t="s">
        <v>44</v>
      </c>
      <c r="C53" s="352"/>
      <c r="D53" s="352"/>
      <c r="E53" s="352"/>
      <c r="F53" s="581">
        <f t="shared" ref="F53:AI53" si="119">+SUM(F151,F249,F347,F445,F542,F639,F736,F833,F930)</f>
        <v>2680.5</v>
      </c>
      <c r="G53" s="581">
        <f t="shared" si="119"/>
        <v>2106.1999999999998</v>
      </c>
      <c r="H53" s="581">
        <f t="shared" si="119"/>
        <v>1914.4999999999998</v>
      </c>
      <c r="I53" s="581">
        <f t="shared" si="119"/>
        <v>2623.1000000000004</v>
      </c>
      <c r="J53" s="581">
        <f t="shared" si="119"/>
        <v>2953.2999999999997</v>
      </c>
      <c r="K53" s="581">
        <f t="shared" si="119"/>
        <v>2724.7999999999997</v>
      </c>
      <c r="L53" s="581">
        <f t="shared" si="119"/>
        <v>2056.6</v>
      </c>
      <c r="M53" s="581">
        <f t="shared" si="119"/>
        <v>2665.7000000000003</v>
      </c>
      <c r="N53" s="581">
        <f t="shared" si="119"/>
        <v>2353.3000000000002</v>
      </c>
      <c r="O53" s="581">
        <f t="shared" si="119"/>
        <v>2539.1</v>
      </c>
      <c r="P53" s="581">
        <f t="shared" si="119"/>
        <v>2631.7999999999993</v>
      </c>
      <c r="Q53" s="581">
        <f t="shared" si="119"/>
        <v>2859.3999999999996</v>
      </c>
      <c r="R53" s="581">
        <f t="shared" si="119"/>
        <v>2811.1</v>
      </c>
      <c r="S53" s="581">
        <f t="shared" si="119"/>
        <v>1857.8</v>
      </c>
      <c r="T53" s="581">
        <f t="shared" si="119"/>
        <v>3017</v>
      </c>
      <c r="U53" s="581">
        <f t="shared" si="119"/>
        <v>3421.9000000000005</v>
      </c>
      <c r="V53" s="581">
        <f t="shared" si="119"/>
        <v>3806.6</v>
      </c>
      <c r="W53" s="581">
        <f t="shared" si="119"/>
        <v>2796.7000000000003</v>
      </c>
      <c r="X53" s="581">
        <f t="shared" si="119"/>
        <v>3225.9</v>
      </c>
      <c r="Y53" s="581">
        <f t="shared" si="119"/>
        <v>4656.6000000000013</v>
      </c>
      <c r="Z53" s="581">
        <f t="shared" si="119"/>
        <v>4474.8</v>
      </c>
      <c r="AA53" s="581">
        <f t="shared" si="119"/>
        <v>5123.2000000000007</v>
      </c>
      <c r="AB53" s="581">
        <f t="shared" si="119"/>
        <v>6066.71</v>
      </c>
      <c r="AC53" s="581">
        <f t="shared" si="119"/>
        <v>5120.82</v>
      </c>
      <c r="AD53" s="581">
        <f t="shared" si="119"/>
        <v>5074.1900000000005</v>
      </c>
      <c r="AE53" s="581">
        <f t="shared" si="119"/>
        <v>3999.51</v>
      </c>
      <c r="AF53" s="581">
        <f t="shared" si="119"/>
        <v>5207.8900000000003</v>
      </c>
      <c r="AG53" s="581">
        <f t="shared" si="119"/>
        <v>6544.7199999999993</v>
      </c>
      <c r="AH53" s="581">
        <f t="shared" si="119"/>
        <v>5340.8200000000006</v>
      </c>
      <c r="AI53" s="581">
        <f t="shared" si="119"/>
        <v>5623.6600000000008</v>
      </c>
      <c r="AJ53" s="581">
        <f t="shared" ref="AJ53" si="120">+SUM(AJ151,AJ249,AJ347,AJ445,AJ542,AJ639,AJ736,AJ833,AJ930)</f>
        <v>6069.4651874182409</v>
      </c>
      <c r="AK53" s="653">
        <f t="shared" si="92"/>
        <v>7.9273140164632938</v>
      </c>
      <c r="AL53" s="653">
        <f t="shared" si="93"/>
        <v>12.589531171094382</v>
      </c>
      <c r="AM53" s="654">
        <f t="shared" si="94"/>
        <v>1.9010808442545546</v>
      </c>
      <c r="AN53" s="84"/>
      <c r="AO53" s="84"/>
      <c r="AP53" s="84"/>
      <c r="AQ53" s="84"/>
      <c r="AR53" s="84"/>
      <c r="AS53" s="84"/>
      <c r="AT53" s="84"/>
      <c r="AU53" s="84"/>
      <c r="AV53" s="84"/>
      <c r="AW53" s="84"/>
      <c r="AX53" s="84"/>
      <c r="AY53" s="84"/>
      <c r="AZ53" s="84"/>
      <c r="BA53" s="84"/>
    </row>
    <row r="54" spans="1:53" ht="18" customHeight="1" thickBot="1">
      <c r="A54" s="320" t="s">
        <v>16</v>
      </c>
      <c r="B54" s="320" t="s">
        <v>45</v>
      </c>
      <c r="C54" s="352"/>
      <c r="D54" s="352"/>
      <c r="E54" s="352"/>
      <c r="F54" s="581">
        <f t="shared" ref="F54:AI54" si="121">+SUM(F152,F250,F348,F446,F543,F640,F737,F834,F931)</f>
        <v>151.80000000000001</v>
      </c>
      <c r="G54" s="581">
        <f t="shared" si="121"/>
        <v>133.6</v>
      </c>
      <c r="H54" s="581">
        <f t="shared" si="121"/>
        <v>147.6</v>
      </c>
      <c r="I54" s="581">
        <f t="shared" si="121"/>
        <v>175.50000000000003</v>
      </c>
      <c r="J54" s="581">
        <f t="shared" si="121"/>
        <v>162</v>
      </c>
      <c r="K54" s="581">
        <f t="shared" si="121"/>
        <v>167.3</v>
      </c>
      <c r="L54" s="581">
        <f t="shared" si="121"/>
        <v>153.69999999999999</v>
      </c>
      <c r="M54" s="581">
        <f t="shared" si="121"/>
        <v>152.70000000000002</v>
      </c>
      <c r="N54" s="581">
        <f t="shared" si="121"/>
        <v>144.19999999999999</v>
      </c>
      <c r="O54" s="581">
        <f t="shared" si="121"/>
        <v>168.8</v>
      </c>
      <c r="P54" s="581">
        <f t="shared" si="121"/>
        <v>164.10000000000002</v>
      </c>
      <c r="Q54" s="581">
        <f t="shared" si="121"/>
        <v>179</v>
      </c>
      <c r="R54" s="581">
        <f t="shared" si="121"/>
        <v>160.59999999999997</v>
      </c>
      <c r="S54" s="581">
        <f t="shared" si="121"/>
        <v>161.69999999999996</v>
      </c>
      <c r="T54" s="581">
        <f t="shared" si="121"/>
        <v>148.39999999999998</v>
      </c>
      <c r="U54" s="581">
        <f t="shared" si="121"/>
        <v>189.7</v>
      </c>
      <c r="V54" s="581">
        <f t="shared" si="121"/>
        <v>188.5</v>
      </c>
      <c r="W54" s="581">
        <f t="shared" si="121"/>
        <v>167.93</v>
      </c>
      <c r="X54" s="581">
        <f t="shared" si="121"/>
        <v>149.59</v>
      </c>
      <c r="Y54" s="581">
        <f t="shared" si="121"/>
        <v>153.43000000000004</v>
      </c>
      <c r="Z54" s="581">
        <f t="shared" si="121"/>
        <v>173.32</v>
      </c>
      <c r="AA54" s="581">
        <f t="shared" si="121"/>
        <v>168.55</v>
      </c>
      <c r="AB54" s="581">
        <f t="shared" si="121"/>
        <v>176.52</v>
      </c>
      <c r="AC54" s="581">
        <f t="shared" si="121"/>
        <v>139.27000000000001</v>
      </c>
      <c r="AD54" s="581">
        <f t="shared" si="121"/>
        <v>149.31</v>
      </c>
      <c r="AE54" s="581">
        <f t="shared" si="121"/>
        <v>154.25</v>
      </c>
      <c r="AF54" s="581">
        <f t="shared" si="121"/>
        <v>160.04</v>
      </c>
      <c r="AG54" s="581">
        <f t="shared" si="121"/>
        <v>143.5</v>
      </c>
      <c r="AH54" s="581">
        <f t="shared" si="121"/>
        <v>147.66999999999999</v>
      </c>
      <c r="AI54" s="581">
        <f t="shared" si="121"/>
        <v>166.93</v>
      </c>
      <c r="AJ54" s="581">
        <f t="shared" ref="AJ54" si="122">+SUM(AJ152,AJ250,AJ348,AJ446,AJ543,AJ640,AJ737,AJ834,AJ931)</f>
        <v>154.72438481571734</v>
      </c>
      <c r="AK54" s="653">
        <f t="shared" si="92"/>
        <v>-7.3118164405934554</v>
      </c>
      <c r="AL54" s="653">
        <f t="shared" si="93"/>
        <v>-0.99751424823458779</v>
      </c>
      <c r="AM54" s="654">
        <f t="shared" si="94"/>
        <v>-0.94646004883828239</v>
      </c>
      <c r="AN54" s="84"/>
      <c r="AO54" s="84"/>
      <c r="AP54" s="84"/>
      <c r="AQ54" s="84"/>
      <c r="AR54" s="84"/>
      <c r="AS54" s="84"/>
      <c r="AT54" s="84"/>
      <c r="AU54" s="84"/>
      <c r="AV54" s="84"/>
      <c r="AW54" s="84"/>
      <c r="AX54" s="84"/>
      <c r="AY54" s="84"/>
      <c r="AZ54" s="84"/>
      <c r="BA54" s="84"/>
    </row>
    <row r="55" spans="1:53" ht="18" customHeight="1" thickBot="1">
      <c r="A55" s="320" t="s">
        <v>17</v>
      </c>
      <c r="B55" s="320" t="s">
        <v>46</v>
      </c>
      <c r="C55" s="352"/>
      <c r="D55" s="352"/>
      <c r="E55" s="352"/>
      <c r="F55" s="581">
        <f t="shared" ref="F55:AI55" si="123">+SUM(F153,F251,F349,F447,F544,F641,F738,F835,F932)</f>
        <v>8486</v>
      </c>
      <c r="G55" s="581">
        <f t="shared" si="123"/>
        <v>11612</v>
      </c>
      <c r="H55" s="581">
        <f t="shared" si="123"/>
        <v>11130</v>
      </c>
      <c r="I55" s="581">
        <f t="shared" si="123"/>
        <v>11336</v>
      </c>
      <c r="J55" s="581">
        <f t="shared" si="123"/>
        <v>14132</v>
      </c>
      <c r="K55" s="581">
        <f t="shared" si="123"/>
        <v>12997.299999999997</v>
      </c>
      <c r="L55" s="581">
        <f t="shared" si="123"/>
        <v>11384.8</v>
      </c>
      <c r="M55" s="581">
        <f t="shared" si="123"/>
        <v>10037.08564152596</v>
      </c>
      <c r="N55" s="581">
        <f t="shared" si="123"/>
        <v>15014.347983392914</v>
      </c>
      <c r="O55" s="581">
        <f t="shared" si="123"/>
        <v>11695.8</v>
      </c>
      <c r="P55" s="581">
        <f t="shared" si="123"/>
        <v>8758.4</v>
      </c>
      <c r="Q55" s="581">
        <f t="shared" si="123"/>
        <v>16769.8</v>
      </c>
      <c r="R55" s="581">
        <f t="shared" si="123"/>
        <v>16202.9</v>
      </c>
      <c r="S55" s="581">
        <f t="shared" si="123"/>
        <v>14459.5</v>
      </c>
      <c r="T55" s="581">
        <f t="shared" si="123"/>
        <v>9642.9000000000033</v>
      </c>
      <c r="U55" s="581">
        <f t="shared" si="123"/>
        <v>16830.7</v>
      </c>
      <c r="V55" s="581">
        <f t="shared" si="123"/>
        <v>13578.500000000002</v>
      </c>
      <c r="W55" s="581">
        <f t="shared" si="123"/>
        <v>12257.58</v>
      </c>
      <c r="X55" s="581">
        <f t="shared" si="123"/>
        <v>13666.369999999999</v>
      </c>
      <c r="Y55" s="581">
        <f t="shared" si="123"/>
        <v>10357.77</v>
      </c>
      <c r="Z55" s="581">
        <f t="shared" si="123"/>
        <v>13597.12</v>
      </c>
      <c r="AA55" s="581">
        <f t="shared" si="123"/>
        <v>16605.469999999998</v>
      </c>
      <c r="AB55" s="581">
        <f t="shared" si="123"/>
        <v>14135.760000000002</v>
      </c>
      <c r="AC55" s="581">
        <f t="shared" si="123"/>
        <v>16634.289999999997</v>
      </c>
      <c r="AD55" s="581">
        <f t="shared" si="123"/>
        <v>14006.199999999997</v>
      </c>
      <c r="AE55" s="581">
        <f t="shared" si="123"/>
        <v>14918.49</v>
      </c>
      <c r="AF55" s="581">
        <f t="shared" si="123"/>
        <v>15687.1</v>
      </c>
      <c r="AG55" s="581">
        <f t="shared" si="123"/>
        <v>15603.819999999998</v>
      </c>
      <c r="AH55" s="581">
        <f t="shared" si="123"/>
        <v>14008.930000000002</v>
      </c>
      <c r="AI55" s="581">
        <f t="shared" si="123"/>
        <v>8884.14</v>
      </c>
      <c r="AJ55" s="581">
        <f t="shared" ref="AJ55" si="124">+SUM(AJ153,AJ251,AJ349,AJ447,AJ544,AJ641,AJ738,AJ835,AJ932)</f>
        <v>15146.882733010065</v>
      </c>
      <c r="AK55" s="653">
        <f t="shared" si="92"/>
        <v>70.493516907771209</v>
      </c>
      <c r="AL55" s="653">
        <f t="shared" si="93"/>
        <v>15.304728997229056</v>
      </c>
      <c r="AM55" s="654">
        <f t="shared" si="94"/>
        <v>-1.0163268983148233</v>
      </c>
      <c r="AN55" s="84"/>
      <c r="AO55" s="84"/>
      <c r="AP55" s="84"/>
      <c r="AQ55" s="84"/>
      <c r="AR55" s="84"/>
      <c r="AS55" s="84"/>
      <c r="AT55" s="84"/>
      <c r="AU55" s="84"/>
      <c r="AV55" s="84"/>
      <c r="AW55" s="84"/>
      <c r="AX55" s="84"/>
      <c r="AY55" s="84"/>
      <c r="AZ55" s="84"/>
      <c r="BA55" s="84"/>
    </row>
    <row r="56" spans="1:53" ht="18" customHeight="1" thickBot="1">
      <c r="A56" s="320" t="s">
        <v>18</v>
      </c>
      <c r="B56" s="320" t="s">
        <v>47</v>
      </c>
      <c r="C56" s="352"/>
      <c r="D56" s="352"/>
      <c r="E56" s="352"/>
      <c r="F56" s="581">
        <f t="shared" ref="F56:AI56" si="125">+SUM(F154,F252,F350,F448,F545,F642,F739,F836,F933)</f>
        <v>0</v>
      </c>
      <c r="G56" s="581">
        <f t="shared" si="125"/>
        <v>0</v>
      </c>
      <c r="H56" s="581">
        <f t="shared" si="125"/>
        <v>0</v>
      </c>
      <c r="I56" s="581">
        <f t="shared" si="125"/>
        <v>0</v>
      </c>
      <c r="J56" s="581">
        <f t="shared" si="125"/>
        <v>0</v>
      </c>
      <c r="K56" s="581">
        <f t="shared" si="125"/>
        <v>0</v>
      </c>
      <c r="L56" s="581">
        <f t="shared" si="125"/>
        <v>0</v>
      </c>
      <c r="M56" s="581">
        <f t="shared" si="125"/>
        <v>0</v>
      </c>
      <c r="N56" s="581">
        <f t="shared" si="125"/>
        <v>0</v>
      </c>
      <c r="O56" s="581">
        <f t="shared" si="125"/>
        <v>0</v>
      </c>
      <c r="P56" s="581">
        <f t="shared" si="125"/>
        <v>0</v>
      </c>
      <c r="Q56" s="581">
        <f t="shared" si="125"/>
        <v>0</v>
      </c>
      <c r="R56" s="581">
        <f t="shared" si="125"/>
        <v>0</v>
      </c>
      <c r="S56" s="581">
        <f t="shared" si="125"/>
        <v>0</v>
      </c>
      <c r="T56" s="581">
        <f t="shared" si="125"/>
        <v>0</v>
      </c>
      <c r="U56" s="581">
        <f t="shared" si="125"/>
        <v>0</v>
      </c>
      <c r="V56" s="581">
        <f t="shared" si="125"/>
        <v>0</v>
      </c>
      <c r="W56" s="581">
        <f t="shared" si="125"/>
        <v>0</v>
      </c>
      <c r="X56" s="581">
        <f t="shared" si="125"/>
        <v>0</v>
      </c>
      <c r="Y56" s="581">
        <f t="shared" si="125"/>
        <v>0</v>
      </c>
      <c r="Z56" s="581">
        <f t="shared" si="125"/>
        <v>0</v>
      </c>
      <c r="AA56" s="581">
        <f t="shared" si="125"/>
        <v>0</v>
      </c>
      <c r="AB56" s="581">
        <f t="shared" si="125"/>
        <v>0</v>
      </c>
      <c r="AC56" s="581">
        <f t="shared" si="125"/>
        <v>0</v>
      </c>
      <c r="AD56" s="581">
        <f t="shared" si="125"/>
        <v>0</v>
      </c>
      <c r="AE56" s="581">
        <f t="shared" si="125"/>
        <v>0</v>
      </c>
      <c r="AF56" s="581">
        <f t="shared" si="125"/>
        <v>0</v>
      </c>
      <c r="AG56" s="581">
        <f t="shared" si="125"/>
        <v>0</v>
      </c>
      <c r="AH56" s="581">
        <f t="shared" si="125"/>
        <v>0</v>
      </c>
      <c r="AI56" s="581">
        <f t="shared" si="125"/>
        <v>0</v>
      </c>
      <c r="AJ56" s="581">
        <f t="shared" ref="AJ56" si="126">+SUM(AJ154,AJ252,AJ350,AJ448,AJ545,AJ642,AJ739,AJ836,AJ933)</f>
        <v>0</v>
      </c>
      <c r="AK56" s="653"/>
      <c r="AL56" s="653"/>
      <c r="AM56" s="654"/>
      <c r="AN56" s="84"/>
      <c r="AO56" s="84"/>
      <c r="AP56" s="84"/>
      <c r="AQ56" s="84"/>
      <c r="AR56" s="84"/>
      <c r="AS56" s="84"/>
      <c r="AT56" s="84"/>
      <c r="AU56" s="84"/>
      <c r="AV56" s="84"/>
      <c r="AW56" s="84"/>
      <c r="AX56" s="84"/>
      <c r="AY56" s="84"/>
      <c r="AZ56" s="84"/>
      <c r="BA56" s="84"/>
    </row>
    <row r="57" spans="1:53" ht="18" customHeight="1" thickBot="1">
      <c r="A57" s="320" t="s">
        <v>19</v>
      </c>
      <c r="B57" s="320" t="s">
        <v>48</v>
      </c>
      <c r="C57" s="352"/>
      <c r="D57" s="352"/>
      <c r="E57" s="352"/>
      <c r="F57" s="581">
        <f t="shared" ref="F57:AI57" si="127">+SUM(F155,F253,F351,F449,F546,F643,F740,F837,F934)</f>
        <v>1512.3000000000002</v>
      </c>
      <c r="G57" s="581">
        <f t="shared" si="127"/>
        <v>1406</v>
      </c>
      <c r="H57" s="581">
        <f t="shared" si="127"/>
        <v>1548.6000000000001</v>
      </c>
      <c r="I57" s="581">
        <f t="shared" si="127"/>
        <v>1711.1000000000001</v>
      </c>
      <c r="J57" s="581">
        <f t="shared" si="127"/>
        <v>1622.6000000000001</v>
      </c>
      <c r="K57" s="581">
        <f t="shared" si="127"/>
        <v>1569.4</v>
      </c>
      <c r="L57" s="581">
        <f t="shared" si="127"/>
        <v>1416.5000000000002</v>
      </c>
      <c r="M57" s="581">
        <f t="shared" si="127"/>
        <v>1818.6999999999998</v>
      </c>
      <c r="N57" s="581">
        <f t="shared" si="127"/>
        <v>1862.6999999999998</v>
      </c>
      <c r="O57" s="581">
        <f t="shared" si="127"/>
        <v>1823.7999999999997</v>
      </c>
      <c r="P57" s="581">
        <f t="shared" si="127"/>
        <v>1917.2</v>
      </c>
      <c r="Q57" s="581">
        <f t="shared" si="127"/>
        <v>1923.3</v>
      </c>
      <c r="R57" s="581">
        <f t="shared" si="127"/>
        <v>1857.3000000000002</v>
      </c>
      <c r="S57" s="581">
        <f t="shared" si="127"/>
        <v>1749.9</v>
      </c>
      <c r="T57" s="581">
        <f t="shared" si="127"/>
        <v>1622.6</v>
      </c>
      <c r="U57" s="581">
        <f t="shared" si="127"/>
        <v>2062.5</v>
      </c>
      <c r="V57" s="581">
        <f t="shared" si="127"/>
        <v>2088.6999999999998</v>
      </c>
      <c r="W57" s="581">
        <f t="shared" si="127"/>
        <v>1878.9</v>
      </c>
      <c r="X57" s="581">
        <f t="shared" si="127"/>
        <v>1683</v>
      </c>
      <c r="Y57" s="581">
        <f t="shared" si="127"/>
        <v>1793</v>
      </c>
      <c r="Z57" s="581">
        <f t="shared" si="127"/>
        <v>1823</v>
      </c>
      <c r="AA57" s="581">
        <f t="shared" si="127"/>
        <v>1767</v>
      </c>
      <c r="AB57" s="581">
        <f t="shared" si="127"/>
        <v>1706.45</v>
      </c>
      <c r="AC57" s="581">
        <f t="shared" si="127"/>
        <v>1401.3300000000002</v>
      </c>
      <c r="AD57" s="581">
        <f t="shared" si="127"/>
        <v>1440.6600000000003</v>
      </c>
      <c r="AE57" s="581">
        <f t="shared" si="127"/>
        <v>1335.4399999999998</v>
      </c>
      <c r="AF57" s="581">
        <f t="shared" si="127"/>
        <v>1587.1299999999999</v>
      </c>
      <c r="AG57" s="581">
        <f t="shared" si="127"/>
        <v>1415.24</v>
      </c>
      <c r="AH57" s="581">
        <f t="shared" si="127"/>
        <v>1410.8000000000002</v>
      </c>
      <c r="AI57" s="581">
        <f t="shared" si="127"/>
        <v>1817.8600000000001</v>
      </c>
      <c r="AJ57" s="581">
        <f t="shared" ref="AJ57" si="128">+SUM(AJ155,AJ253,AJ351,AJ449,AJ546,AJ643,AJ740,AJ837,AJ934)</f>
        <v>1662.4041280500805</v>
      </c>
      <c r="AK57" s="653">
        <f t="shared" si="92"/>
        <v>-8.5515865880716682</v>
      </c>
      <c r="AL57" s="653">
        <f t="shared" si="93"/>
        <v>7.3927600540546257</v>
      </c>
      <c r="AM57" s="654">
        <f t="shared" si="94"/>
        <v>-0.67568876355715846</v>
      </c>
      <c r="AN57" s="84"/>
      <c r="AO57" s="84"/>
      <c r="AP57" s="84"/>
      <c r="AQ57" s="84"/>
      <c r="AR57" s="84"/>
      <c r="AS57" s="84"/>
      <c r="AT57" s="84"/>
      <c r="AU57" s="84"/>
      <c r="AV57" s="84"/>
      <c r="AW57" s="84"/>
      <c r="AX57" s="84"/>
      <c r="AY57" s="84"/>
      <c r="AZ57" s="84"/>
      <c r="BA57" s="84"/>
    </row>
    <row r="58" spans="1:53" ht="18" customHeight="1" thickBot="1">
      <c r="A58" s="320" t="s">
        <v>20</v>
      </c>
      <c r="B58" s="320" t="s">
        <v>49</v>
      </c>
      <c r="C58" s="352"/>
      <c r="D58" s="352"/>
      <c r="E58" s="352"/>
      <c r="F58" s="581">
        <f t="shared" ref="F58:AI58" si="129">+SUM(F156,F254,F352,F450,F547,F644,F741,F838,F935)</f>
        <v>4456.3999999999996</v>
      </c>
      <c r="G58" s="581">
        <f t="shared" si="129"/>
        <v>4685.8999999999996</v>
      </c>
      <c r="H58" s="581">
        <f t="shared" si="129"/>
        <v>4702</v>
      </c>
      <c r="I58" s="581">
        <f t="shared" si="129"/>
        <v>4708.7</v>
      </c>
      <c r="J58" s="581">
        <f t="shared" si="129"/>
        <v>5008.8</v>
      </c>
      <c r="K58" s="581">
        <f t="shared" si="129"/>
        <v>4771.5999999999995</v>
      </c>
      <c r="L58" s="581">
        <f t="shared" si="129"/>
        <v>4806.5</v>
      </c>
      <c r="M58" s="581">
        <f t="shared" si="129"/>
        <v>4490.2999999999993</v>
      </c>
      <c r="N58" s="581">
        <f t="shared" si="129"/>
        <v>4833.8999999999996</v>
      </c>
      <c r="O58" s="581">
        <f t="shared" si="129"/>
        <v>4757.3999999999996</v>
      </c>
      <c r="P58" s="581">
        <f t="shared" si="129"/>
        <v>4263.5999999999995</v>
      </c>
      <c r="Q58" s="581">
        <f t="shared" si="129"/>
        <v>5315.0999999999995</v>
      </c>
      <c r="R58" s="581">
        <f t="shared" si="129"/>
        <v>4898.2999999999993</v>
      </c>
      <c r="S58" s="581">
        <f t="shared" si="129"/>
        <v>4460.2000000000007</v>
      </c>
      <c r="T58" s="581">
        <f t="shared" si="129"/>
        <v>4757.8</v>
      </c>
      <c r="U58" s="581">
        <f t="shared" si="129"/>
        <v>5747.7999999999993</v>
      </c>
      <c r="V58" s="581">
        <f t="shared" si="129"/>
        <v>5144.3</v>
      </c>
      <c r="W58" s="581">
        <f t="shared" si="129"/>
        <v>4817.88</v>
      </c>
      <c r="X58" s="581">
        <f t="shared" si="129"/>
        <v>5704.27</v>
      </c>
      <c r="Y58" s="581">
        <f t="shared" si="129"/>
        <v>4875.8900000000003</v>
      </c>
      <c r="Z58" s="581">
        <f t="shared" si="129"/>
        <v>4590.1600000000008</v>
      </c>
      <c r="AA58" s="581">
        <f t="shared" si="129"/>
        <v>5710.29</v>
      </c>
      <c r="AB58" s="581">
        <f t="shared" si="129"/>
        <v>4843.8100000000004</v>
      </c>
      <c r="AC58" s="581">
        <f t="shared" si="129"/>
        <v>5691.3200000000006</v>
      </c>
      <c r="AD58" s="581">
        <f t="shared" si="129"/>
        <v>4864.2400000000007</v>
      </c>
      <c r="AE58" s="581">
        <f t="shared" si="129"/>
        <v>4802.380000000001</v>
      </c>
      <c r="AF58" s="581">
        <f t="shared" si="129"/>
        <v>5416.92</v>
      </c>
      <c r="AG58" s="581">
        <f t="shared" si="129"/>
        <v>5668.03</v>
      </c>
      <c r="AH58" s="581">
        <f t="shared" si="129"/>
        <v>5299.6</v>
      </c>
      <c r="AI58" s="581">
        <f t="shared" si="129"/>
        <v>5170.5100000000011</v>
      </c>
      <c r="AJ58" s="581">
        <f t="shared" ref="AJ58" si="130">+SUM(AJ156,AJ254,AJ352,AJ450,AJ547,AJ644,AJ741,AJ838,AJ935)</f>
        <v>5219.2609840400373</v>
      </c>
      <c r="AK58" s="653">
        <f t="shared" si="92"/>
        <v>0.94286606234270653</v>
      </c>
      <c r="AL58" s="653">
        <f t="shared" si="93"/>
        <v>-1.4429824069060682</v>
      </c>
      <c r="AM58" s="654">
        <f t="shared" si="94"/>
        <v>-0.99407049083528598</v>
      </c>
      <c r="AN58" s="84"/>
      <c r="AO58" s="84"/>
      <c r="AP58" s="84"/>
      <c r="AQ58" s="84"/>
      <c r="AR58" s="84"/>
      <c r="AS58" s="84"/>
      <c r="AT58" s="84"/>
      <c r="AU58" s="84"/>
      <c r="AV58" s="84"/>
      <c r="AW58" s="84"/>
      <c r="AX58" s="84"/>
      <c r="AY58" s="84"/>
      <c r="AZ58" s="84"/>
      <c r="BA58" s="84"/>
    </row>
    <row r="59" spans="1:53" ht="18" customHeight="1" thickBot="1">
      <c r="A59" s="320" t="s">
        <v>21</v>
      </c>
      <c r="B59" s="320" t="s">
        <v>50</v>
      </c>
      <c r="C59" s="352"/>
      <c r="D59" s="352"/>
      <c r="E59" s="352"/>
      <c r="F59" s="581">
        <f t="shared" ref="F59:AI59" si="131">+SUM(F157,F255,F353,F451,F548,F645,F742,F839,F936)</f>
        <v>23577.000000000004</v>
      </c>
      <c r="G59" s="581">
        <f t="shared" si="131"/>
        <v>21835.899999999998</v>
      </c>
      <c r="H59" s="581">
        <f t="shared" si="131"/>
        <v>25985.3</v>
      </c>
      <c r="I59" s="581">
        <f t="shared" si="131"/>
        <v>25478</v>
      </c>
      <c r="J59" s="581">
        <f t="shared" si="131"/>
        <v>25579.500000000004</v>
      </c>
      <c r="K59" s="581">
        <f t="shared" si="131"/>
        <v>27338.899999999998</v>
      </c>
      <c r="L59" s="581">
        <f t="shared" si="131"/>
        <v>25930.300000000003</v>
      </c>
      <c r="M59" s="581">
        <f t="shared" si="131"/>
        <v>22340.6</v>
      </c>
      <c r="N59" s="581">
        <f t="shared" si="131"/>
        <v>26960.300000000003</v>
      </c>
      <c r="O59" s="581">
        <f t="shared" si="131"/>
        <v>26877.3</v>
      </c>
      <c r="P59" s="581">
        <f t="shared" si="131"/>
        <v>23390.9</v>
      </c>
      <c r="Q59" s="581">
        <f t="shared" si="131"/>
        <v>29635.200000000001</v>
      </c>
      <c r="R59" s="581">
        <f t="shared" si="131"/>
        <v>26927.7</v>
      </c>
      <c r="S59" s="581">
        <f t="shared" si="131"/>
        <v>21776.000000000004</v>
      </c>
      <c r="T59" s="581">
        <f t="shared" si="131"/>
        <v>27142.899999999994</v>
      </c>
      <c r="U59" s="581">
        <f t="shared" si="131"/>
        <v>27664.100000000002</v>
      </c>
      <c r="V59" s="581">
        <f t="shared" si="131"/>
        <v>29826.800000000003</v>
      </c>
      <c r="W59" s="581">
        <f t="shared" si="131"/>
        <v>27512</v>
      </c>
      <c r="X59" s="581">
        <f t="shared" si="131"/>
        <v>26767.399999999998</v>
      </c>
      <c r="Y59" s="581">
        <f t="shared" si="131"/>
        <v>28543.9</v>
      </c>
      <c r="Z59" s="581">
        <f t="shared" si="131"/>
        <v>28455.1</v>
      </c>
      <c r="AA59" s="581">
        <f t="shared" si="131"/>
        <v>31945.43</v>
      </c>
      <c r="AB59" s="581">
        <f t="shared" si="131"/>
        <v>28002.699999999997</v>
      </c>
      <c r="AC59" s="581">
        <f t="shared" si="131"/>
        <v>29849.200000000004</v>
      </c>
      <c r="AD59" s="581">
        <f t="shared" si="131"/>
        <v>31924.95</v>
      </c>
      <c r="AE59" s="581">
        <f t="shared" si="131"/>
        <v>26779.79</v>
      </c>
      <c r="AF59" s="581">
        <f t="shared" si="131"/>
        <v>28990.27</v>
      </c>
      <c r="AG59" s="581">
        <f t="shared" si="131"/>
        <v>35695.4</v>
      </c>
      <c r="AH59" s="581">
        <f t="shared" si="131"/>
        <v>34640.769999999997</v>
      </c>
      <c r="AI59" s="581">
        <f t="shared" si="131"/>
        <v>35272.26</v>
      </c>
      <c r="AJ59" s="581">
        <f t="shared" ref="AJ59" si="132">+SUM(AJ157,AJ255,AJ353,AJ451,AJ548,AJ645,AJ742,AJ839,AJ936)</f>
        <v>35756.291139044966</v>
      </c>
      <c r="AK59" s="653">
        <f t="shared" si="92"/>
        <v>1.3722714083105547</v>
      </c>
      <c r="AL59" s="653">
        <f t="shared" si="93"/>
        <v>8.4583359879143671</v>
      </c>
      <c r="AM59" s="654">
        <f t="shared" si="94"/>
        <v>1.2600626686316341</v>
      </c>
      <c r="AN59" s="84"/>
      <c r="AO59" s="84"/>
      <c r="AP59" s="84"/>
      <c r="AQ59" s="84"/>
      <c r="AR59" s="84"/>
      <c r="AS59" s="84"/>
      <c r="AT59" s="84"/>
      <c r="AU59" s="84"/>
      <c r="AV59" s="84"/>
      <c r="AW59" s="84"/>
      <c r="AX59" s="84"/>
      <c r="AY59" s="84"/>
      <c r="AZ59" s="84"/>
      <c r="BA59" s="84"/>
    </row>
    <row r="60" spans="1:53" ht="18" customHeight="1" thickBot="1">
      <c r="A60" s="320" t="s">
        <v>22</v>
      </c>
      <c r="B60" s="320" t="s">
        <v>51</v>
      </c>
      <c r="C60" s="352"/>
      <c r="D60" s="352"/>
      <c r="E60" s="352"/>
      <c r="F60" s="581">
        <f t="shared" ref="F60:AI60" si="133">+SUM(F158,F256,F354,F452,F549,F646,F743,F840,F937)</f>
        <v>1379.7</v>
      </c>
      <c r="G60" s="581">
        <f t="shared" si="133"/>
        <v>1513.4</v>
      </c>
      <c r="H60" s="581">
        <f t="shared" si="133"/>
        <v>1321</v>
      </c>
      <c r="I60" s="581">
        <f t="shared" si="133"/>
        <v>1500</v>
      </c>
      <c r="J60" s="581">
        <f t="shared" si="133"/>
        <v>1395.3</v>
      </c>
      <c r="K60" s="581">
        <f t="shared" si="133"/>
        <v>1279.4000000000001</v>
      </c>
      <c r="L60" s="581">
        <f t="shared" si="133"/>
        <v>1506</v>
      </c>
      <c r="M60" s="581">
        <f t="shared" si="133"/>
        <v>1480.8500000000001</v>
      </c>
      <c r="N60" s="581">
        <f t="shared" si="133"/>
        <v>1161.24</v>
      </c>
      <c r="O60" s="581">
        <f t="shared" si="133"/>
        <v>1362.55</v>
      </c>
      <c r="P60" s="581">
        <f t="shared" si="133"/>
        <v>1046.93</v>
      </c>
      <c r="Q60" s="581">
        <f t="shared" si="133"/>
        <v>1223.04</v>
      </c>
      <c r="R60" s="581">
        <f t="shared" si="133"/>
        <v>676.59999999999991</v>
      </c>
      <c r="S60" s="581">
        <f t="shared" si="133"/>
        <v>1051.5099999999998</v>
      </c>
      <c r="T60" s="581">
        <f t="shared" si="133"/>
        <v>910.64</v>
      </c>
      <c r="U60" s="581">
        <f t="shared" si="133"/>
        <v>1162.52</v>
      </c>
      <c r="V60" s="581">
        <f t="shared" si="133"/>
        <v>958.08</v>
      </c>
      <c r="W60" s="581">
        <f t="shared" si="133"/>
        <v>850.3</v>
      </c>
      <c r="X60" s="581">
        <f t="shared" si="133"/>
        <v>973.45999999999992</v>
      </c>
      <c r="Y60" s="581">
        <f t="shared" si="133"/>
        <v>991.86999999999989</v>
      </c>
      <c r="Z60" s="581">
        <f t="shared" si="133"/>
        <v>1183.4100000000003</v>
      </c>
      <c r="AA60" s="581">
        <f t="shared" si="133"/>
        <v>1167.6400000000003</v>
      </c>
      <c r="AB60" s="581">
        <f t="shared" si="133"/>
        <v>1057.26</v>
      </c>
      <c r="AC60" s="581">
        <f t="shared" si="133"/>
        <v>971.92</v>
      </c>
      <c r="AD60" s="581">
        <f t="shared" si="133"/>
        <v>948.72000000000014</v>
      </c>
      <c r="AE60" s="581">
        <f t="shared" si="133"/>
        <v>945.57</v>
      </c>
      <c r="AF60" s="581">
        <f t="shared" si="133"/>
        <v>991.39999999999986</v>
      </c>
      <c r="AG60" s="581">
        <f t="shared" si="133"/>
        <v>912.70999999999992</v>
      </c>
      <c r="AH60" s="581">
        <f t="shared" si="133"/>
        <v>943.11</v>
      </c>
      <c r="AI60" s="581">
        <f t="shared" si="133"/>
        <v>864.47</v>
      </c>
      <c r="AJ60" s="581">
        <f t="shared" ref="AJ60" si="134">+SUM(AJ158,AJ256,AJ354,AJ452,AJ549,AJ646,AJ743,AJ840,AJ937)</f>
        <v>886.01996491445459</v>
      </c>
      <c r="AK60" s="653">
        <f t="shared" si="92"/>
        <v>2.492852836356918</v>
      </c>
      <c r="AL60" s="653">
        <f t="shared" si="93"/>
        <v>-3.4538657630945102</v>
      </c>
      <c r="AM60" s="654">
        <f t="shared" si="94"/>
        <v>-3.0201258992264668</v>
      </c>
      <c r="AN60" s="84"/>
      <c r="AO60" s="84"/>
      <c r="AP60" s="84"/>
      <c r="AQ60" s="84"/>
      <c r="AR60" s="84"/>
      <c r="AS60" s="84"/>
      <c r="AT60" s="84"/>
      <c r="AU60" s="84"/>
      <c r="AV60" s="84"/>
      <c r="AW60" s="84"/>
      <c r="AX60" s="84"/>
      <c r="AY60" s="84"/>
      <c r="AZ60" s="84"/>
      <c r="BA60" s="84"/>
    </row>
    <row r="61" spans="1:53" s="13" customFormat="1" ht="18" customHeight="1" thickBot="1">
      <c r="A61" s="320" t="s">
        <v>23</v>
      </c>
      <c r="B61" s="320" t="s">
        <v>52</v>
      </c>
      <c r="C61" s="352"/>
      <c r="D61" s="352"/>
      <c r="E61" s="352"/>
      <c r="F61" s="581">
        <f t="shared" ref="F61:AI61" si="135">+SUM(F159,F257,F355,F453,F550,F647,F744,F841,F938)</f>
        <v>15464.7</v>
      </c>
      <c r="G61" s="581">
        <f t="shared" si="135"/>
        <v>18176.599999999999</v>
      </c>
      <c r="H61" s="581">
        <f t="shared" si="135"/>
        <v>19866.700000000004</v>
      </c>
      <c r="I61" s="581">
        <f t="shared" si="135"/>
        <v>14184.599999999999</v>
      </c>
      <c r="J61" s="581">
        <f t="shared" si="135"/>
        <v>22099.300000000003</v>
      </c>
      <c r="K61" s="581">
        <f t="shared" si="135"/>
        <v>15446.5</v>
      </c>
      <c r="L61" s="581">
        <f t="shared" si="135"/>
        <v>17033.499999999993</v>
      </c>
      <c r="M61" s="581">
        <f t="shared" si="135"/>
        <v>10473.950000000001</v>
      </c>
      <c r="N61" s="581">
        <f t="shared" si="135"/>
        <v>18869.470000000005</v>
      </c>
      <c r="O61" s="581">
        <f t="shared" si="135"/>
        <v>14355.91</v>
      </c>
      <c r="P61" s="581">
        <f t="shared" si="135"/>
        <v>12964.149999999998</v>
      </c>
      <c r="Q61" s="581">
        <f t="shared" si="135"/>
        <v>24398.039999999997</v>
      </c>
      <c r="R61" s="581">
        <f t="shared" si="135"/>
        <v>19331.209999999995</v>
      </c>
      <c r="S61" s="581">
        <f t="shared" si="135"/>
        <v>15740.909999999998</v>
      </c>
      <c r="T61" s="581">
        <f t="shared" si="135"/>
        <v>7787.3</v>
      </c>
      <c r="U61" s="581">
        <f t="shared" si="135"/>
        <v>16777.519999999997</v>
      </c>
      <c r="V61" s="581">
        <f t="shared" si="135"/>
        <v>14800.529999999999</v>
      </c>
      <c r="W61" s="581">
        <f t="shared" si="135"/>
        <v>16651.300000000003</v>
      </c>
      <c r="X61" s="581">
        <f t="shared" si="135"/>
        <v>20776.910000000003</v>
      </c>
      <c r="Y61" s="581">
        <f t="shared" si="135"/>
        <v>12773.27</v>
      </c>
      <c r="Z61" s="581">
        <f t="shared" si="135"/>
        <v>20842.43</v>
      </c>
      <c r="AA61" s="581">
        <f t="shared" si="135"/>
        <v>22025.58</v>
      </c>
      <c r="AB61" s="581">
        <f t="shared" si="135"/>
        <v>19283.05</v>
      </c>
      <c r="AC61" s="581">
        <f t="shared" si="135"/>
        <v>21721.190000000002</v>
      </c>
      <c r="AD61" s="581">
        <f t="shared" si="135"/>
        <v>27095.59</v>
      </c>
      <c r="AE61" s="581">
        <f t="shared" si="135"/>
        <v>31509.930000000004</v>
      </c>
      <c r="AF61" s="581">
        <f t="shared" si="135"/>
        <v>30372.440000000002</v>
      </c>
      <c r="AG61" s="581">
        <f t="shared" si="135"/>
        <v>18128.760000000002</v>
      </c>
      <c r="AH61" s="581">
        <f t="shared" si="135"/>
        <v>27776.12</v>
      </c>
      <c r="AI61" s="581">
        <f t="shared" si="135"/>
        <v>19166.880000000005</v>
      </c>
      <c r="AJ61" s="581">
        <f t="shared" ref="AJ61" si="136">+SUM(AJ159,AJ257,AJ355,AJ453,AJ550,AJ647,AJ744,AJ841,AJ938)</f>
        <v>25534.512617127235</v>
      </c>
      <c r="AK61" s="653">
        <f t="shared" si="92"/>
        <v>33.222061269894887</v>
      </c>
      <c r="AL61" s="653">
        <f t="shared" si="93"/>
        <v>-0.92077617176890003</v>
      </c>
      <c r="AM61" s="654">
        <f t="shared" si="94"/>
        <v>1.6560797677638295</v>
      </c>
      <c r="AN61" s="84"/>
      <c r="AO61" s="84"/>
      <c r="AP61" s="84"/>
      <c r="AQ61" s="84"/>
      <c r="AR61" s="84"/>
      <c r="AS61" s="84"/>
      <c r="AT61" s="84"/>
      <c r="AU61" s="84"/>
      <c r="AV61" s="84"/>
      <c r="AW61" s="84"/>
      <c r="AX61" s="84"/>
      <c r="AY61" s="84"/>
      <c r="AZ61" s="84"/>
      <c r="BA61" s="84"/>
    </row>
    <row r="62" spans="1:53" ht="18" customHeight="1" thickBot="1">
      <c r="A62" s="320" t="s">
        <v>24</v>
      </c>
      <c r="B62" s="320" t="s">
        <v>53</v>
      </c>
      <c r="C62" s="352"/>
      <c r="D62" s="352"/>
      <c r="E62" s="352"/>
      <c r="F62" s="581">
        <f t="shared" ref="F62:AI62" si="137">+SUM(F160,F258,F356,F454,F551,F648,F745,F842,F939)</f>
        <v>419.70000000000005</v>
      </c>
      <c r="G62" s="581">
        <f t="shared" si="137"/>
        <v>525.79999999999995</v>
      </c>
      <c r="H62" s="581">
        <f t="shared" si="137"/>
        <v>507.40000000000003</v>
      </c>
      <c r="I62" s="581">
        <f t="shared" si="137"/>
        <v>485.9</v>
      </c>
      <c r="J62" s="581">
        <f t="shared" si="137"/>
        <v>543.4</v>
      </c>
      <c r="K62" s="581">
        <f t="shared" si="137"/>
        <v>557.1</v>
      </c>
      <c r="L62" s="581">
        <f t="shared" si="137"/>
        <v>478.60000000000008</v>
      </c>
      <c r="M62" s="581">
        <f t="shared" si="137"/>
        <v>493.78999999999996</v>
      </c>
      <c r="N62" s="581">
        <f t="shared" si="137"/>
        <v>496.05</v>
      </c>
      <c r="O62" s="581">
        <f t="shared" si="137"/>
        <v>610.72</v>
      </c>
      <c r="P62" s="581">
        <f t="shared" si="137"/>
        <v>398.73</v>
      </c>
      <c r="Q62" s="581">
        <f t="shared" si="137"/>
        <v>583.19000000000005</v>
      </c>
      <c r="R62" s="581">
        <f t="shared" si="137"/>
        <v>576.2700000000001</v>
      </c>
      <c r="S62" s="581">
        <f t="shared" si="137"/>
        <v>493.56</v>
      </c>
      <c r="T62" s="581">
        <f t="shared" si="137"/>
        <v>531.82999999999993</v>
      </c>
      <c r="U62" s="581">
        <f t="shared" si="137"/>
        <v>579.67000000000007</v>
      </c>
      <c r="V62" s="581">
        <f t="shared" si="137"/>
        <v>532.86</v>
      </c>
      <c r="W62" s="581">
        <f t="shared" si="137"/>
        <v>568.68000000000006</v>
      </c>
      <c r="X62" s="581">
        <f t="shared" si="137"/>
        <v>607.81000000000006</v>
      </c>
      <c r="Y62" s="581">
        <f t="shared" si="137"/>
        <v>576.42000000000007</v>
      </c>
      <c r="Z62" s="581">
        <f t="shared" si="137"/>
        <v>457.34000000000003</v>
      </c>
      <c r="AA62" s="581">
        <f t="shared" si="137"/>
        <v>649.07000000000005</v>
      </c>
      <c r="AB62" s="581">
        <f t="shared" si="137"/>
        <v>624.04</v>
      </c>
      <c r="AC62" s="581">
        <f t="shared" si="137"/>
        <v>638.6400000000001</v>
      </c>
      <c r="AD62" s="581">
        <f t="shared" si="137"/>
        <v>547.41</v>
      </c>
      <c r="AE62" s="581">
        <f t="shared" si="137"/>
        <v>597.05000000000007</v>
      </c>
      <c r="AF62" s="581">
        <f t="shared" si="137"/>
        <v>642.25000000000011</v>
      </c>
      <c r="AG62" s="581">
        <f t="shared" si="137"/>
        <v>749.7</v>
      </c>
      <c r="AH62" s="581">
        <f t="shared" si="137"/>
        <v>700.39</v>
      </c>
      <c r="AI62" s="581">
        <f t="shared" si="137"/>
        <v>559.30100000000016</v>
      </c>
      <c r="AJ62" s="581">
        <f t="shared" ref="AJ62" si="138">+SUM(AJ160,AJ258,AJ356,AJ454,AJ551,AJ648,AJ745,AJ842,AJ939)</f>
        <v>660.96049286790617</v>
      </c>
      <c r="AK62" s="653">
        <f t="shared" si="92"/>
        <v>18.176168622603207</v>
      </c>
      <c r="AL62" s="653">
        <f t="shared" si="93"/>
        <v>1.6038523947362604</v>
      </c>
      <c r="AM62" s="654">
        <f t="shared" si="94"/>
        <v>0.20190912030106922</v>
      </c>
      <c r="AN62" s="84"/>
      <c r="AO62" s="84"/>
      <c r="AP62" s="84"/>
      <c r="AQ62" s="84"/>
      <c r="AR62" s="84"/>
      <c r="AS62" s="84"/>
      <c r="AT62" s="84"/>
      <c r="AU62" s="84"/>
      <c r="AV62" s="84"/>
      <c r="AW62" s="84"/>
      <c r="AX62" s="84"/>
      <c r="AY62" s="84"/>
      <c r="AZ62" s="84"/>
      <c r="BA62" s="84"/>
    </row>
    <row r="63" spans="1:53" ht="18" customHeight="1" thickBot="1">
      <c r="A63" s="320" t="s">
        <v>25</v>
      </c>
      <c r="B63" s="320" t="s">
        <v>54</v>
      </c>
      <c r="C63" s="352"/>
      <c r="D63" s="352"/>
      <c r="E63" s="352"/>
      <c r="F63" s="581">
        <f t="shared" ref="F63:AI63" si="139">+SUM(F161,F259,F357,F455,F552,F649,F746,F843,F940)</f>
        <v>3176.3</v>
      </c>
      <c r="G63" s="581">
        <f t="shared" si="139"/>
        <v>3725</v>
      </c>
      <c r="H63" s="581">
        <f t="shared" si="139"/>
        <v>3507.7000000000007</v>
      </c>
      <c r="I63" s="581">
        <f t="shared" si="139"/>
        <v>3341.1</v>
      </c>
      <c r="J63" s="581">
        <f t="shared" si="139"/>
        <v>3751.8999999999996</v>
      </c>
      <c r="K63" s="581">
        <f t="shared" si="139"/>
        <v>3487.7</v>
      </c>
      <c r="L63" s="581">
        <f t="shared" si="139"/>
        <v>2829.5</v>
      </c>
      <c r="M63" s="581">
        <f t="shared" si="139"/>
        <v>2201.4</v>
      </c>
      <c r="N63" s="581">
        <f t="shared" si="139"/>
        <v>3211.9999999999995</v>
      </c>
      <c r="O63" s="581">
        <f t="shared" si="139"/>
        <v>3193.6</v>
      </c>
      <c r="P63" s="581">
        <f t="shared" si="139"/>
        <v>2490.2000000000003</v>
      </c>
      <c r="Q63" s="581">
        <f t="shared" si="139"/>
        <v>3793</v>
      </c>
      <c r="R63" s="581">
        <f t="shared" si="139"/>
        <v>3585.2</v>
      </c>
      <c r="S63" s="581">
        <f t="shared" si="139"/>
        <v>2928.8</v>
      </c>
      <c r="T63" s="581">
        <f t="shared" si="139"/>
        <v>2793.4000000000005</v>
      </c>
      <c r="U63" s="581">
        <f t="shared" si="139"/>
        <v>4136.9000000000005</v>
      </c>
      <c r="V63" s="581">
        <f t="shared" si="139"/>
        <v>3329.9999999999995</v>
      </c>
      <c r="W63" s="581">
        <f t="shared" si="139"/>
        <v>2556.2600000000007</v>
      </c>
      <c r="X63" s="581">
        <f t="shared" si="139"/>
        <v>3715.9000000000005</v>
      </c>
      <c r="Y63" s="581">
        <f t="shared" si="139"/>
        <v>3037.69</v>
      </c>
      <c r="Z63" s="581">
        <f t="shared" si="139"/>
        <v>3411.18</v>
      </c>
      <c r="AA63" s="581">
        <f t="shared" si="139"/>
        <v>4708.34</v>
      </c>
      <c r="AB63" s="581">
        <f t="shared" si="139"/>
        <v>3805.71</v>
      </c>
      <c r="AC63" s="581">
        <f t="shared" si="139"/>
        <v>4848.66</v>
      </c>
      <c r="AD63" s="581">
        <f t="shared" si="139"/>
        <v>3484.0699999999997</v>
      </c>
      <c r="AE63" s="581">
        <f t="shared" si="139"/>
        <v>4037.7900000000004</v>
      </c>
      <c r="AF63" s="581">
        <f t="shared" si="139"/>
        <v>4104.0499999999993</v>
      </c>
      <c r="AG63" s="581">
        <f t="shared" si="139"/>
        <v>4580.8999999999996</v>
      </c>
      <c r="AH63" s="581">
        <f t="shared" si="139"/>
        <v>4308.0500000000011</v>
      </c>
      <c r="AI63" s="581">
        <f t="shared" si="139"/>
        <v>3271.4599999999996</v>
      </c>
      <c r="AJ63" s="581">
        <f t="shared" ref="AJ63" si="140">+SUM(AJ161,AJ259,AJ357,AJ455,AJ552,AJ649,AJ746,AJ843,AJ940)</f>
        <v>4088.0702125022831</v>
      </c>
      <c r="AK63" s="653">
        <f t="shared" si="92"/>
        <v>24.961644418769712</v>
      </c>
      <c r="AL63" s="653">
        <f t="shared" si="93"/>
        <v>0.22007045280363347</v>
      </c>
      <c r="AM63" s="654">
        <f t="shared" si="94"/>
        <v>-1.5573282155366797</v>
      </c>
      <c r="AN63" s="84"/>
      <c r="AO63" s="84"/>
      <c r="AP63" s="84"/>
      <c r="AQ63" s="84"/>
      <c r="AR63" s="84"/>
      <c r="AS63" s="84"/>
      <c r="AT63" s="84"/>
      <c r="AU63" s="84"/>
      <c r="AV63" s="84"/>
      <c r="AW63" s="84"/>
      <c r="AX63" s="84"/>
      <c r="AY63" s="84"/>
      <c r="AZ63" s="84"/>
      <c r="BA63" s="84"/>
    </row>
    <row r="64" spans="1:53" ht="18" customHeight="1" thickBot="1">
      <c r="A64" s="320" t="s">
        <v>26</v>
      </c>
      <c r="B64" s="320" t="s">
        <v>55</v>
      </c>
      <c r="C64" s="352"/>
      <c r="D64" s="352"/>
      <c r="E64" s="352"/>
      <c r="F64" s="581">
        <f t="shared" ref="F64:AI64" si="141">+SUM(F162,F260,F358,F456,F553,F650,F747,F844,F941)</f>
        <v>3332.4000000000005</v>
      </c>
      <c r="G64" s="581">
        <f t="shared" si="141"/>
        <v>3391.2</v>
      </c>
      <c r="H64" s="581">
        <f t="shared" si="141"/>
        <v>3327.9999999999995</v>
      </c>
      <c r="I64" s="581">
        <f t="shared" si="141"/>
        <v>3700.2000000000003</v>
      </c>
      <c r="J64" s="581">
        <f t="shared" si="141"/>
        <v>3798.7000000000003</v>
      </c>
      <c r="K64" s="581">
        <f t="shared" si="141"/>
        <v>2768.6</v>
      </c>
      <c r="L64" s="581">
        <f t="shared" si="141"/>
        <v>2868.4</v>
      </c>
      <c r="M64" s="581">
        <f t="shared" si="141"/>
        <v>4089.2999999999993</v>
      </c>
      <c r="N64" s="581">
        <f t="shared" si="141"/>
        <v>3661</v>
      </c>
      <c r="O64" s="581">
        <f t="shared" si="141"/>
        <v>3939.4</v>
      </c>
      <c r="P64" s="581">
        <f t="shared" si="141"/>
        <v>3782.8</v>
      </c>
      <c r="Q64" s="581">
        <f t="shared" si="141"/>
        <v>3618.7000000000003</v>
      </c>
      <c r="R64" s="581">
        <f t="shared" si="141"/>
        <v>4058.3</v>
      </c>
      <c r="S64" s="581">
        <f t="shared" si="141"/>
        <v>3789.8999999999996</v>
      </c>
      <c r="T64" s="581">
        <f t="shared" si="141"/>
        <v>4137.2999999999993</v>
      </c>
      <c r="U64" s="581">
        <f t="shared" si="141"/>
        <v>4229.1000000000004</v>
      </c>
      <c r="V64" s="581">
        <f t="shared" si="141"/>
        <v>4260.8999999999996</v>
      </c>
      <c r="W64" s="581">
        <f t="shared" si="141"/>
        <v>2989.8</v>
      </c>
      <c r="X64" s="581">
        <f t="shared" si="141"/>
        <v>3667.7999999999997</v>
      </c>
      <c r="Y64" s="581">
        <f t="shared" si="141"/>
        <v>3658.4999999999995</v>
      </c>
      <c r="Z64" s="581">
        <f t="shared" si="141"/>
        <v>4059.7999999999997</v>
      </c>
      <c r="AA64" s="581">
        <f t="shared" si="141"/>
        <v>4127.8</v>
      </c>
      <c r="AB64" s="581">
        <f t="shared" si="141"/>
        <v>3682.7999999999997</v>
      </c>
      <c r="AC64" s="581">
        <f t="shared" si="141"/>
        <v>3563.8</v>
      </c>
      <c r="AD64" s="581">
        <f t="shared" si="141"/>
        <v>3418.35</v>
      </c>
      <c r="AE64" s="581">
        <f t="shared" si="141"/>
        <v>2730.1000000000004</v>
      </c>
      <c r="AF64" s="581">
        <f t="shared" si="141"/>
        <v>3983.4</v>
      </c>
      <c r="AG64" s="581">
        <f t="shared" si="141"/>
        <v>3371.1000000000004</v>
      </c>
      <c r="AH64" s="581">
        <f t="shared" si="141"/>
        <v>2612.2399999999998</v>
      </c>
      <c r="AI64" s="581">
        <f t="shared" si="141"/>
        <v>3596.16</v>
      </c>
      <c r="AJ64" s="581">
        <f t="shared" ref="AJ64" si="142">+SUM(AJ162,AJ260,AJ358,AJ456,AJ553,AJ650,AJ747,AJ844,AJ941)</f>
        <v>3597.5927990556247</v>
      </c>
      <c r="AK64" s="653">
        <f t="shared" si="92"/>
        <v>3.9842472404583162E-2</v>
      </c>
      <c r="AL64" s="653">
        <f t="shared" si="93"/>
        <v>11.296047554869304</v>
      </c>
      <c r="AM64" s="654">
        <f t="shared" si="94"/>
        <v>-1.5159434761299662</v>
      </c>
      <c r="AN64" s="84"/>
      <c r="AO64" s="84"/>
      <c r="AP64" s="84"/>
      <c r="AQ64" s="84"/>
      <c r="AR64" s="84"/>
      <c r="AS64" s="84"/>
      <c r="AT64" s="84"/>
      <c r="AU64" s="84"/>
      <c r="AV64" s="84"/>
      <c r="AW64" s="84"/>
      <c r="AX64" s="84"/>
      <c r="AY64" s="84"/>
      <c r="AZ64" s="84"/>
      <c r="BA64" s="84"/>
    </row>
    <row r="65" spans="1:53" ht="18" customHeight="1" thickBot="1">
      <c r="A65" s="320" t="s">
        <v>27</v>
      </c>
      <c r="B65" s="320" t="s">
        <v>56</v>
      </c>
      <c r="C65" s="352"/>
      <c r="D65" s="352"/>
      <c r="E65" s="352"/>
      <c r="F65" s="581">
        <f t="shared" ref="F65:AI65" si="143">+SUM(F163,F261,F359,F457,F554,F651,F748,F845,F942)</f>
        <v>5215.822222222223</v>
      </c>
      <c r="G65" s="581">
        <f t="shared" si="143"/>
        <v>4481.3555555555558</v>
      </c>
      <c r="H65" s="581">
        <f t="shared" si="143"/>
        <v>4791</v>
      </c>
      <c r="I65" s="581">
        <f t="shared" si="143"/>
        <v>5954.0999999999995</v>
      </c>
      <c r="J65" s="581">
        <f t="shared" si="143"/>
        <v>5986</v>
      </c>
      <c r="K65" s="581">
        <f t="shared" si="143"/>
        <v>5618.4</v>
      </c>
      <c r="L65" s="581">
        <f t="shared" si="143"/>
        <v>4931.2999999999993</v>
      </c>
      <c r="M65" s="581">
        <f t="shared" si="143"/>
        <v>5670.3000000000011</v>
      </c>
      <c r="N65" s="581">
        <f t="shared" si="143"/>
        <v>5390.7</v>
      </c>
      <c r="O65" s="581">
        <f t="shared" si="143"/>
        <v>5461.9</v>
      </c>
      <c r="P65" s="581">
        <f t="shared" si="143"/>
        <v>5352.1</v>
      </c>
      <c r="Q65" s="581">
        <f t="shared" si="143"/>
        <v>5507.8</v>
      </c>
      <c r="R65" s="581">
        <f t="shared" si="143"/>
        <v>5050.6000000000004</v>
      </c>
      <c r="S65" s="581">
        <f t="shared" si="143"/>
        <v>4128.4000000000005</v>
      </c>
      <c r="T65" s="581">
        <f t="shared" si="143"/>
        <v>5057.5999999999995</v>
      </c>
      <c r="U65" s="581">
        <f t="shared" si="143"/>
        <v>5195.0000000000009</v>
      </c>
      <c r="V65" s="581">
        <f t="shared" si="143"/>
        <v>5250.2</v>
      </c>
      <c r="W65" s="581">
        <f t="shared" si="143"/>
        <v>4287</v>
      </c>
      <c r="X65" s="581">
        <f t="shared" si="143"/>
        <v>4646.3999999999987</v>
      </c>
      <c r="Y65" s="581">
        <f t="shared" si="143"/>
        <v>5070.4999999999991</v>
      </c>
      <c r="Z65" s="581">
        <f t="shared" si="143"/>
        <v>4992.6000000000004</v>
      </c>
      <c r="AA65" s="581">
        <f t="shared" si="143"/>
        <v>5782.5</v>
      </c>
      <c r="AB65" s="581">
        <f t="shared" si="143"/>
        <v>6168.7999999999993</v>
      </c>
      <c r="AC65" s="581">
        <f t="shared" si="143"/>
        <v>5480.5</v>
      </c>
      <c r="AD65" s="581">
        <f t="shared" si="143"/>
        <v>5958.4000000000005</v>
      </c>
      <c r="AE65" s="581">
        <f t="shared" si="143"/>
        <v>3260.0999999999995</v>
      </c>
      <c r="AF65" s="581">
        <f t="shared" si="143"/>
        <v>6147.7000000000007</v>
      </c>
      <c r="AG65" s="581">
        <f t="shared" si="143"/>
        <v>5954.5000000000009</v>
      </c>
      <c r="AH65" s="581">
        <f t="shared" si="143"/>
        <v>4980.3</v>
      </c>
      <c r="AI65" s="581">
        <f t="shared" si="143"/>
        <v>5820.4000000000005</v>
      </c>
      <c r="AJ65" s="581">
        <f t="shared" ref="AJ65" si="144">+SUM(AJ163,AJ261,AJ359,AJ457,AJ554,AJ651,AJ748,AJ845,AJ942)</f>
        <v>5908.8475849977831</v>
      </c>
      <c r="AK65" s="653">
        <f t="shared" si="92"/>
        <v>1.5196135144969869</v>
      </c>
      <c r="AL65" s="653">
        <f t="shared" si="93"/>
        <v>5.7972614769943087</v>
      </c>
      <c r="AM65" s="654">
        <f t="shared" si="94"/>
        <v>0.24045199214528523</v>
      </c>
      <c r="AN65" s="84"/>
      <c r="AO65" s="84"/>
      <c r="AP65" s="84"/>
      <c r="AQ65" s="84"/>
      <c r="AR65" s="84"/>
      <c r="AS65" s="84"/>
      <c r="AT65" s="84"/>
      <c r="AU65" s="84"/>
      <c r="AV65" s="84"/>
      <c r="AW65" s="84"/>
      <c r="AX65" s="84"/>
      <c r="AY65" s="84"/>
      <c r="AZ65" s="84"/>
      <c r="BA65" s="84"/>
    </row>
    <row r="66" spans="1:53" s="7" customFormat="1" ht="18" customHeight="1">
      <c r="A66" s="31"/>
      <c r="B66" s="31"/>
      <c r="C66" s="31"/>
      <c r="D66" s="31"/>
      <c r="E66" s="31"/>
      <c r="F66" s="31"/>
      <c r="G66" s="31"/>
      <c r="H66" s="31"/>
      <c r="I66" s="31"/>
      <c r="J66" s="31"/>
      <c r="K66" s="31"/>
      <c r="L66" s="31"/>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657"/>
      <c r="AL66" s="657"/>
      <c r="AM66" s="657"/>
    </row>
    <row r="67" spans="1:53" s="7" customFormat="1" ht="18" customHeight="1">
      <c r="A67" s="59" t="s">
        <v>262</v>
      </c>
      <c r="B67" s="31"/>
      <c r="C67" s="31"/>
      <c r="D67" s="31"/>
      <c r="E67" s="31"/>
      <c r="F67" s="31"/>
      <c r="G67" s="31"/>
      <c r="H67" s="31"/>
      <c r="I67" s="31"/>
      <c r="J67" s="31"/>
      <c r="K67" s="31"/>
      <c r="L67" s="31"/>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657"/>
      <c r="AL67" s="657"/>
      <c r="AM67" s="657"/>
    </row>
    <row r="68" spans="1:53" ht="18" customHeight="1">
      <c r="A68" s="215"/>
      <c r="B68" s="211"/>
      <c r="C68" s="204" t="s">
        <v>262</v>
      </c>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765" t="s">
        <v>58</v>
      </c>
      <c r="AL68" s="766"/>
      <c r="AM68" s="656" t="str">
        <f>AM$3</f>
        <v xml:space="preserve">Annual rate of change
</v>
      </c>
    </row>
    <row r="69" spans="1:53" ht="26.25" thickBot="1">
      <c r="A69" s="215"/>
      <c r="B69" s="216"/>
      <c r="C69" s="568">
        <v>1990</v>
      </c>
      <c r="D69" s="203">
        <v>1991</v>
      </c>
      <c r="E69" s="203">
        <v>1992</v>
      </c>
      <c r="F69" s="203">
        <f>F$4</f>
        <v>1993</v>
      </c>
      <c r="G69" s="203">
        <f t="shared" ref="G69:AJ69" si="145">G$4</f>
        <v>1994</v>
      </c>
      <c r="H69" s="203">
        <f t="shared" si="145"/>
        <v>1995</v>
      </c>
      <c r="I69" s="203">
        <f t="shared" si="145"/>
        <v>1996</v>
      </c>
      <c r="J69" s="203">
        <f t="shared" si="145"/>
        <v>1997</v>
      </c>
      <c r="K69" s="203">
        <f t="shared" si="145"/>
        <v>1998</v>
      </c>
      <c r="L69" s="203">
        <f t="shared" si="145"/>
        <v>1999</v>
      </c>
      <c r="M69" s="637">
        <f t="shared" si="145"/>
        <v>2000</v>
      </c>
      <c r="N69" s="636">
        <f t="shared" si="145"/>
        <v>2001</v>
      </c>
      <c r="O69" s="203">
        <f t="shared" si="145"/>
        <v>2002</v>
      </c>
      <c r="P69" s="636">
        <f t="shared" si="145"/>
        <v>2003</v>
      </c>
      <c r="Q69" s="203">
        <f t="shared" si="145"/>
        <v>2004</v>
      </c>
      <c r="R69" s="636">
        <f t="shared" si="145"/>
        <v>2005</v>
      </c>
      <c r="S69" s="203">
        <f t="shared" si="145"/>
        <v>2006</v>
      </c>
      <c r="T69" s="636">
        <f t="shared" si="145"/>
        <v>2007</v>
      </c>
      <c r="U69" s="203">
        <f t="shared" si="145"/>
        <v>2008</v>
      </c>
      <c r="V69" s="636">
        <f t="shared" si="145"/>
        <v>2009</v>
      </c>
      <c r="W69" s="203">
        <f t="shared" si="145"/>
        <v>2010</v>
      </c>
      <c r="X69" s="636">
        <f t="shared" si="145"/>
        <v>2011</v>
      </c>
      <c r="Y69" s="203">
        <f t="shared" si="145"/>
        <v>2012</v>
      </c>
      <c r="Z69" s="637">
        <f t="shared" si="145"/>
        <v>2013</v>
      </c>
      <c r="AA69" s="203">
        <f t="shared" si="145"/>
        <v>2014</v>
      </c>
      <c r="AB69" s="636">
        <f t="shared" si="145"/>
        <v>2015</v>
      </c>
      <c r="AC69" s="203">
        <f t="shared" si="145"/>
        <v>2016</v>
      </c>
      <c r="AD69" s="203">
        <f t="shared" si="145"/>
        <v>2017</v>
      </c>
      <c r="AE69" s="203">
        <f t="shared" si="145"/>
        <v>2018</v>
      </c>
      <c r="AF69" s="203">
        <f t="shared" si="145"/>
        <v>2019</v>
      </c>
      <c r="AG69" s="203">
        <f t="shared" si="145"/>
        <v>2020</v>
      </c>
      <c r="AH69" s="203">
        <f t="shared" si="145"/>
        <v>2021</v>
      </c>
      <c r="AI69" s="203">
        <f t="shared" si="145"/>
        <v>2022</v>
      </c>
      <c r="AJ69" s="203" t="str">
        <f t="shared" si="145"/>
        <v>2023f</v>
      </c>
      <c r="AK69" s="648" t="s">
        <v>1070</v>
      </c>
      <c r="AL69" s="649" t="s">
        <v>1071</v>
      </c>
      <c r="AM69" s="650" t="s">
        <v>1072</v>
      </c>
    </row>
    <row r="70" spans="1:53" ht="18" customHeight="1" thickBot="1">
      <c r="A70" s="235" t="s">
        <v>373</v>
      </c>
      <c r="B70" s="235"/>
      <c r="C70" s="372" t="str">
        <f t="shared" ref="C70:AI70" si="146">IF(OR(C5=0,C38=0),":",C38/C5)</f>
        <v>:</v>
      </c>
      <c r="D70" s="372" t="str">
        <f t="shared" si="146"/>
        <v>:</v>
      </c>
      <c r="E70" s="372" t="str">
        <f t="shared" si="146"/>
        <v>:</v>
      </c>
      <c r="F70" s="344">
        <f t="shared" si="146"/>
        <v>3.9802377399337225</v>
      </c>
      <c r="G70" s="344">
        <f t="shared" si="146"/>
        <v>4.0086275628777122</v>
      </c>
      <c r="H70" s="344">
        <f t="shared" si="146"/>
        <v>4.11367905374785</v>
      </c>
      <c r="I70" s="344">
        <f t="shared" si="146"/>
        <v>4.3869441581255337</v>
      </c>
      <c r="J70" s="344">
        <f t="shared" si="146"/>
        <v>4.4745784201059156</v>
      </c>
      <c r="K70" s="344">
        <f t="shared" si="146"/>
        <v>4.5297129027980771</v>
      </c>
      <c r="L70" s="344">
        <f t="shared" si="146"/>
        <v>4.5167227174474007</v>
      </c>
      <c r="M70" s="344">
        <f t="shared" si="146"/>
        <v>4.3615104156090991</v>
      </c>
      <c r="N70" s="344">
        <f t="shared" si="146"/>
        <v>4.5240052524000838</v>
      </c>
      <c r="O70" s="344">
        <f t="shared" si="146"/>
        <v>4.5622036433488189</v>
      </c>
      <c r="P70" s="344">
        <f t="shared" si="146"/>
        <v>4.090386921650512</v>
      </c>
      <c r="Q70" s="344">
        <f t="shared" si="146"/>
        <v>5.2041059723140322</v>
      </c>
      <c r="R70" s="344">
        <f t="shared" si="146"/>
        <v>4.688926627155789</v>
      </c>
      <c r="S70" s="344">
        <f t="shared" si="146"/>
        <v>4.5455553154538224</v>
      </c>
      <c r="T70" s="344">
        <f t="shared" si="146"/>
        <v>4.4262666064299978</v>
      </c>
      <c r="U70" s="344">
        <f t="shared" si="146"/>
        <v>5.0991028259255122</v>
      </c>
      <c r="V70" s="344">
        <f t="shared" si="146"/>
        <v>4.9466013232261163</v>
      </c>
      <c r="W70" s="344">
        <f t="shared" si="146"/>
        <v>4.8885845180537126</v>
      </c>
      <c r="X70" s="344">
        <f t="shared" si="146"/>
        <v>5.0506921715518702</v>
      </c>
      <c r="Y70" s="344">
        <f t="shared" si="146"/>
        <v>4.8185664869092086</v>
      </c>
      <c r="Z70" s="344">
        <f t="shared" si="146"/>
        <v>5.2048233777673056</v>
      </c>
      <c r="AA70" s="344">
        <f t="shared" si="146"/>
        <v>5.5971438144015524</v>
      </c>
      <c r="AB70" s="344">
        <f t="shared" si="146"/>
        <v>5.3465857611366179</v>
      </c>
      <c r="AC70" s="344">
        <f t="shared" si="146"/>
        <v>5.1701905288263044</v>
      </c>
      <c r="AD70" s="344">
        <f t="shared" si="146"/>
        <v>5.4803282328225302</v>
      </c>
      <c r="AE70" s="344">
        <f t="shared" si="146"/>
        <v>5.2259327635564219</v>
      </c>
      <c r="AF70" s="344">
        <f t="shared" si="146"/>
        <v>5.5799427770726231</v>
      </c>
      <c r="AG70" s="344">
        <f t="shared" si="146"/>
        <v>5.4589620888556922</v>
      </c>
      <c r="AH70" s="344">
        <f t="shared" si="146"/>
        <v>5.6681021346699918</v>
      </c>
      <c r="AI70" s="344">
        <f t="shared" si="146"/>
        <v>5.2487253866201105</v>
      </c>
      <c r="AJ70" s="344">
        <f t="shared" ref="AJ70" si="147">IF(OR(AJ5=0,AJ38=0),":",AJ38/AJ5)</f>
        <v>5.6246982923794206</v>
      </c>
      <c r="AK70" s="651">
        <f>+(AJ70/AI70-1)*100</f>
        <v>7.1631277703674279</v>
      </c>
      <c r="AL70" s="651">
        <f>+((AJ70/((SUM(AE70:AI70)-MIN(AD70:AH70)-MAX(AD70:AH70))/3))-1)*100</f>
        <v>3.6006749631247059</v>
      </c>
      <c r="AM70" s="652">
        <f>100*((POWER(AJ70/AA70,1/($AI$4-$Z$4)))-1)</f>
        <v>5.4580170160289931E-2</v>
      </c>
    </row>
    <row r="71" spans="1:53" ht="18" customHeight="1" thickBot="1">
      <c r="A71" s="320" t="s">
        <v>3</v>
      </c>
      <c r="B71" s="320" t="s">
        <v>30</v>
      </c>
      <c r="C71" s="371" t="str">
        <f t="shared" ref="C71:AI71" si="148">IF(OR(C6=0,C39=0),":",C39/C6)</f>
        <v>:</v>
      </c>
      <c r="D71" s="371" t="str">
        <f t="shared" si="148"/>
        <v>:</v>
      </c>
      <c r="E71" s="371" t="str">
        <f t="shared" si="148"/>
        <v>:</v>
      </c>
      <c r="F71" s="365">
        <f t="shared" si="148"/>
        <v>6.8507845020813303</v>
      </c>
      <c r="G71" s="365">
        <f t="shared" si="148"/>
        <v>6.7575953458306399</v>
      </c>
      <c r="H71" s="365">
        <f t="shared" si="148"/>
        <v>7.163212435233163</v>
      </c>
      <c r="I71" s="365">
        <f t="shared" si="148"/>
        <v>8.5925423728813541</v>
      </c>
      <c r="J71" s="365">
        <f t="shared" si="148"/>
        <v>7.9524916943521591</v>
      </c>
      <c r="K71" s="365">
        <f t="shared" si="148"/>
        <v>7.9147940074906362</v>
      </c>
      <c r="L71" s="365">
        <f t="shared" si="148"/>
        <v>8.5343971631205662</v>
      </c>
      <c r="M71" s="365">
        <f t="shared" si="148"/>
        <v>8.0082855321861057</v>
      </c>
      <c r="N71" s="365">
        <f t="shared" si="148"/>
        <v>8.2066805845511475</v>
      </c>
      <c r="O71" s="365">
        <f t="shared" si="148"/>
        <v>8.4677574590952851</v>
      </c>
      <c r="P71" s="365">
        <f t="shared" si="148"/>
        <v>8.4816617981174929</v>
      </c>
      <c r="Q71" s="365">
        <f t="shared" si="148"/>
        <v>9.2653061224489779</v>
      </c>
      <c r="R71" s="365">
        <f t="shared" si="148"/>
        <v>8.7364341085271313</v>
      </c>
      <c r="S71" s="365">
        <f t="shared" si="148"/>
        <v>8.328371810449573</v>
      </c>
      <c r="T71" s="365">
        <f t="shared" si="148"/>
        <v>8.437178322736905</v>
      </c>
      <c r="U71" s="365">
        <f t="shared" si="148"/>
        <v>9.1007154650522821</v>
      </c>
      <c r="V71" s="365">
        <f t="shared" si="148"/>
        <v>9.638445926355466</v>
      </c>
      <c r="W71" s="365">
        <f t="shared" si="148"/>
        <v>9.2060054001127511</v>
      </c>
      <c r="X71" s="365">
        <f t="shared" si="148"/>
        <v>8.9844369850472994</v>
      </c>
      <c r="Y71" s="365">
        <f t="shared" si="148"/>
        <v>8.8107080163838507</v>
      </c>
      <c r="Z71" s="365">
        <f t="shared" si="148"/>
        <v>9.3730137515221692</v>
      </c>
      <c r="AA71" s="365">
        <f t="shared" si="148"/>
        <v>9.5150643043439178</v>
      </c>
      <c r="AB71" s="365">
        <f t="shared" si="148"/>
        <v>9.6079028245280256</v>
      </c>
      <c r="AC71" s="365">
        <f t="shared" si="148"/>
        <v>6.9273930330544191</v>
      </c>
      <c r="AD71" s="365">
        <f t="shared" si="148"/>
        <v>9.0508463477719925</v>
      </c>
      <c r="AE71" s="365">
        <f t="shared" si="148"/>
        <v>8.153613765474665</v>
      </c>
      <c r="AF71" s="365">
        <f t="shared" si="148"/>
        <v>9.2744809964867461</v>
      </c>
      <c r="AG71" s="365">
        <f t="shared" si="148"/>
        <v>8.7246172044424011</v>
      </c>
      <c r="AH71" s="365">
        <f t="shared" si="148"/>
        <v>8.3945069469069349</v>
      </c>
      <c r="AI71" s="365">
        <f t="shared" si="148"/>
        <v>9.0657450076804924</v>
      </c>
      <c r="AJ71" s="365">
        <f t="shared" ref="AJ71" si="149">IF(OR(AJ6=0,AJ39=0),":",AJ39/AJ6)</f>
        <v>8.9555714133961217</v>
      </c>
      <c r="AK71" s="653">
        <f>+(AJ71/AI71-1)*100</f>
        <v>-1.2152734738406168</v>
      </c>
      <c r="AL71" s="653">
        <f>+((AJ71/((SUM(AE71:AI71)-MIN(AD71:AH71)-MAX(AD71:AH71))/3))-1)*100</f>
        <v>2.6039659660602066</v>
      </c>
      <c r="AM71" s="654">
        <f>100*((POWER(AJ71/AA71,1/($AI$4-$Z$4)))-1)</f>
        <v>-0.67107611534685807</v>
      </c>
    </row>
    <row r="72" spans="1:53" ht="18" customHeight="1" thickBot="1">
      <c r="A72" s="320" t="s">
        <v>4</v>
      </c>
      <c r="B72" s="320" t="s">
        <v>31</v>
      </c>
      <c r="C72" s="371" t="str">
        <f t="shared" ref="C72:AI72" si="150">IF(OR(C7=0,C40=0),":",C40/C7)</f>
        <v>:</v>
      </c>
      <c r="D72" s="371" t="str">
        <f t="shared" si="150"/>
        <v>:</v>
      </c>
      <c r="E72" s="371" t="str">
        <f t="shared" si="150"/>
        <v>:</v>
      </c>
      <c r="F72" s="365">
        <f t="shared" si="150"/>
        <v>2.5117794706944383</v>
      </c>
      <c r="G72" s="365">
        <f t="shared" si="150"/>
        <v>2.7988381167085756</v>
      </c>
      <c r="H72" s="365">
        <f t="shared" si="150"/>
        <v>3.0058815545401081</v>
      </c>
      <c r="I72" s="365">
        <f t="shared" si="150"/>
        <v>1.8626715265866205</v>
      </c>
      <c r="J72" s="365">
        <f t="shared" si="150"/>
        <v>2.9338718767612249</v>
      </c>
      <c r="K72" s="365">
        <f t="shared" si="150"/>
        <v>2.6982909930715926</v>
      </c>
      <c r="L72" s="365">
        <f t="shared" si="150"/>
        <v>3.0554608830364072</v>
      </c>
      <c r="M72" s="365">
        <f t="shared" si="150"/>
        <v>2.6212379614767261</v>
      </c>
      <c r="N72" s="365">
        <f t="shared" si="150"/>
        <v>2.905197305101058</v>
      </c>
      <c r="O72" s="365">
        <f t="shared" si="150"/>
        <v>3.161699131659236</v>
      </c>
      <c r="P72" s="365">
        <f t="shared" si="150"/>
        <v>2.3845621540010069</v>
      </c>
      <c r="Q72" s="365">
        <f t="shared" si="150"/>
        <v>4.092645601673456</v>
      </c>
      <c r="R72" s="365">
        <f t="shared" si="150"/>
        <v>3.3910484293956533</v>
      </c>
      <c r="S72" s="365">
        <f t="shared" si="150"/>
        <v>3.578565559591766</v>
      </c>
      <c r="T72" s="365">
        <f t="shared" si="150"/>
        <v>2.0773614568321759</v>
      </c>
      <c r="U72" s="365">
        <f t="shared" si="150"/>
        <v>4.0901043498651664</v>
      </c>
      <c r="V72" s="365">
        <f t="shared" si="150"/>
        <v>3.4048442906574392</v>
      </c>
      <c r="W72" s="365">
        <f t="shared" si="150"/>
        <v>4.0259163420251944</v>
      </c>
      <c r="X72" s="365">
        <f t="shared" si="150"/>
        <v>4.2465365131766184</v>
      </c>
      <c r="Y72" s="365">
        <f t="shared" si="150"/>
        <v>3.6623527547409016</v>
      </c>
      <c r="Z72" s="365">
        <f t="shared" si="150"/>
        <v>4.556253349158891</v>
      </c>
      <c r="AA72" s="365">
        <f t="shared" si="150"/>
        <v>4.8604232489434152</v>
      </c>
      <c r="AB72" s="365">
        <f t="shared" si="150"/>
        <v>4.6727141102141108</v>
      </c>
      <c r="AC72" s="365">
        <f t="shared" si="150"/>
        <v>4.8246141911173934</v>
      </c>
      <c r="AD72" s="365">
        <f t="shared" si="150"/>
        <v>5.4914186311698572</v>
      </c>
      <c r="AE72" s="365">
        <f t="shared" si="150"/>
        <v>5.4620123203285429</v>
      </c>
      <c r="AF72" s="365">
        <f t="shared" si="150"/>
        <v>5.644836982053933</v>
      </c>
      <c r="AG72" s="365">
        <f t="shared" si="150"/>
        <v>4.2637457132620149</v>
      </c>
      <c r="AH72" s="365">
        <f t="shared" si="150"/>
        <v>5.8030098855091392</v>
      </c>
      <c r="AI72" s="365">
        <f t="shared" si="150"/>
        <v>4.9891263989815942</v>
      </c>
      <c r="AJ72" s="365">
        <f t="shared" ref="AJ72" si="151">IF(OR(AJ7=0,AJ40=0),":",AJ40/AJ7)</f>
        <v>5.6965232863998452</v>
      </c>
      <c r="AK72" s="653">
        <f t="shared" ref="AK72:AK97" si="152">+(AJ72/AI72-1)*100</f>
        <v>14.178772611626922</v>
      </c>
      <c r="AL72" s="653">
        <f t="shared" ref="AL72:AL97" si="153">+((AJ72/((SUM(AE72:AI72)-MIN(AD72:AH72)-MAX(AD72:AH72))/3))-1)*100</f>
        <v>6.1729352495932366</v>
      </c>
      <c r="AM72" s="654">
        <f t="shared" ref="AM72:AM97" si="154">100*((POWER(AJ72/AA72,1/($AI$4-$Z$4)))-1)</f>
        <v>1.7793169460511793</v>
      </c>
    </row>
    <row r="73" spans="1:53" ht="18" customHeight="1" thickBot="1">
      <c r="A73" s="320" t="s">
        <v>340</v>
      </c>
      <c r="B73" s="320" t="s">
        <v>32</v>
      </c>
      <c r="C73" s="371" t="str">
        <f t="shared" ref="C73:AI73" si="155">IF(OR(C8=0,C41=0),":",C41/C8)</f>
        <v>:</v>
      </c>
      <c r="D73" s="371" t="str">
        <f t="shared" si="155"/>
        <v>:</v>
      </c>
      <c r="E73" s="371" t="str">
        <f t="shared" si="155"/>
        <v>:</v>
      </c>
      <c r="F73" s="365">
        <f t="shared" si="155"/>
        <v>3.980919825978869</v>
      </c>
      <c r="G73" s="365">
        <f t="shared" si="155"/>
        <v>4.0826506024096387</v>
      </c>
      <c r="H73" s="365">
        <f t="shared" si="155"/>
        <v>4.177233611743862</v>
      </c>
      <c r="I73" s="365">
        <f t="shared" si="155"/>
        <v>4.1890170859340525</v>
      </c>
      <c r="J73" s="365">
        <f t="shared" si="155"/>
        <v>4.1548727682543456</v>
      </c>
      <c r="K73" s="365">
        <f t="shared" si="155"/>
        <v>3.9736042423881304</v>
      </c>
      <c r="L73" s="365">
        <f t="shared" si="155"/>
        <v>4.3544088995034889</v>
      </c>
      <c r="M73" s="365">
        <f t="shared" si="155"/>
        <v>3.9115205139082478</v>
      </c>
      <c r="N73" s="365">
        <f t="shared" si="155"/>
        <v>4.5196797043424697</v>
      </c>
      <c r="O73" s="365">
        <f t="shared" si="155"/>
        <v>4.3345688733539474</v>
      </c>
      <c r="P73" s="365">
        <f t="shared" si="155"/>
        <v>3.9473774343587942</v>
      </c>
      <c r="Q73" s="365">
        <f t="shared" si="155"/>
        <v>5.4576990468616016</v>
      </c>
      <c r="R73" s="365">
        <f t="shared" si="155"/>
        <v>4.7532609370152024</v>
      </c>
      <c r="S73" s="365">
        <f t="shared" si="155"/>
        <v>4.1688099745414187</v>
      </c>
      <c r="T73" s="365">
        <f t="shared" si="155"/>
        <v>4.5247439942636483</v>
      </c>
      <c r="U73" s="365">
        <f t="shared" si="155"/>
        <v>5.3699153086102909</v>
      </c>
      <c r="V73" s="365">
        <f t="shared" si="155"/>
        <v>5.0797768841613706</v>
      </c>
      <c r="W73" s="365">
        <f t="shared" si="155"/>
        <v>4.70149365963701</v>
      </c>
      <c r="X73" s="365">
        <f t="shared" si="155"/>
        <v>5.599749915511997</v>
      </c>
      <c r="Y73" s="365">
        <f t="shared" si="155"/>
        <v>4.534773072612639</v>
      </c>
      <c r="Z73" s="365">
        <f t="shared" si="155"/>
        <v>5.3162673195861698</v>
      </c>
      <c r="AA73" s="365">
        <f t="shared" si="155"/>
        <v>6.2281394985882708</v>
      </c>
      <c r="AB73" s="365">
        <f t="shared" si="155"/>
        <v>5.8881445932236316</v>
      </c>
      <c r="AC73" s="365">
        <f t="shared" si="155"/>
        <v>6.3253938470821112</v>
      </c>
      <c r="AD73" s="365">
        <f t="shared" si="155"/>
        <v>5.5044253666890581</v>
      </c>
      <c r="AE73" s="365">
        <f t="shared" si="155"/>
        <v>5.2069197328911399</v>
      </c>
      <c r="AF73" s="365">
        <f t="shared" si="155"/>
        <v>5.6531366677756827</v>
      </c>
      <c r="AG73" s="365">
        <f t="shared" si="155"/>
        <v>6.0427104478499771</v>
      </c>
      <c r="AH73" s="365">
        <f t="shared" si="155"/>
        <v>6.1129546383326518</v>
      </c>
      <c r="AI73" s="365">
        <f t="shared" si="155"/>
        <v>5.9283405483405485</v>
      </c>
      <c r="AJ73" s="365">
        <f t="shared" ref="AJ73" si="156">IF(OR(AJ8=0,AJ41=0),":",AJ41/AJ8)</f>
        <v>6.0729813720220109</v>
      </c>
      <c r="AK73" s="653">
        <f t="shared" si="152"/>
        <v>2.4398197522905507</v>
      </c>
      <c r="AL73" s="653">
        <f t="shared" si="153"/>
        <v>3.3746602308136087</v>
      </c>
      <c r="AM73" s="654">
        <f t="shared" si="154"/>
        <v>-0.27991863705010278</v>
      </c>
    </row>
    <row r="74" spans="1:53" ht="18" customHeight="1" thickBot="1">
      <c r="A74" s="320" t="s">
        <v>5</v>
      </c>
      <c r="B74" s="320" t="s">
        <v>33</v>
      </c>
      <c r="C74" s="371" t="str">
        <f t="shared" ref="C74:AI74" si="157">IF(OR(C9=0,C42=0),":",C42/C9)</f>
        <v>:</v>
      </c>
      <c r="D74" s="371" t="str">
        <f t="shared" si="157"/>
        <v>:</v>
      </c>
      <c r="E74" s="371" t="str">
        <f t="shared" si="157"/>
        <v>:</v>
      </c>
      <c r="F74" s="365">
        <f t="shared" si="157"/>
        <v>5.7005771504067866</v>
      </c>
      <c r="G74" s="365">
        <f t="shared" si="157"/>
        <v>5.564713412032428</v>
      </c>
      <c r="H74" s="365">
        <f t="shared" si="157"/>
        <v>6.2929160935350756</v>
      </c>
      <c r="I74" s="365">
        <f t="shared" si="157"/>
        <v>5.9650530675640683</v>
      </c>
      <c r="J74" s="365">
        <f t="shared" si="157"/>
        <v>6.2084690553745929</v>
      </c>
      <c r="K74" s="365">
        <f t="shared" si="157"/>
        <v>6.0987614080834422</v>
      </c>
      <c r="L74" s="365">
        <f t="shared" si="157"/>
        <v>5.8617234468937873</v>
      </c>
      <c r="M74" s="365">
        <f t="shared" si="157"/>
        <v>6.2763219310528759</v>
      </c>
      <c r="N74" s="365">
        <f t="shared" si="157"/>
        <v>6.1273164705117367</v>
      </c>
      <c r="O74" s="365">
        <f t="shared" si="157"/>
        <v>5.7627806506513064</v>
      </c>
      <c r="P74" s="365">
        <f t="shared" si="157"/>
        <v>6.0965243163141585</v>
      </c>
      <c r="Q74" s="365">
        <f t="shared" si="157"/>
        <v>6.0131490674896027</v>
      </c>
      <c r="R74" s="365">
        <f t="shared" si="157"/>
        <v>6.1538614517732846</v>
      </c>
      <c r="S74" s="365">
        <f t="shared" si="157"/>
        <v>5.7783653524332292</v>
      </c>
      <c r="T74" s="365">
        <f t="shared" si="157"/>
        <v>5.6757577849892984</v>
      </c>
      <c r="U74" s="365">
        <f t="shared" si="157"/>
        <v>6.036122937732836</v>
      </c>
      <c r="V74" s="365">
        <f t="shared" si="157"/>
        <v>6.8002285407004104</v>
      </c>
      <c r="W74" s="365">
        <f t="shared" si="157"/>
        <v>5.8898544866612763</v>
      </c>
      <c r="X74" s="365">
        <f t="shared" si="157"/>
        <v>5.8958095876634262</v>
      </c>
      <c r="Y74" s="365">
        <f t="shared" si="157"/>
        <v>6.3259110665329317</v>
      </c>
      <c r="Z74" s="365">
        <f t="shared" si="157"/>
        <v>6.333170629663206</v>
      </c>
      <c r="AA74" s="365">
        <f t="shared" si="157"/>
        <v>6.7672049345068945</v>
      </c>
      <c r="AB74" s="365">
        <f t="shared" si="157"/>
        <v>6.8924642464246419</v>
      </c>
      <c r="AC74" s="365">
        <f t="shared" si="157"/>
        <v>6.232664345689126</v>
      </c>
      <c r="AD74" s="365">
        <f t="shared" si="157"/>
        <v>6.9304338785694481</v>
      </c>
      <c r="AE74" s="365">
        <f t="shared" si="157"/>
        <v>4.9463100516846943</v>
      </c>
      <c r="AF74" s="365">
        <f t="shared" si="157"/>
        <v>7.0103665416954826</v>
      </c>
      <c r="AG74" s="365">
        <f t="shared" si="157"/>
        <v>7.0077912386972194</v>
      </c>
      <c r="AH74" s="365">
        <f t="shared" si="157"/>
        <v>6.4297135880198306</v>
      </c>
      <c r="AI74" s="365">
        <f t="shared" si="157"/>
        <v>7.3816289835112308</v>
      </c>
      <c r="AJ74" s="365">
        <f t="shared" ref="AJ74" si="158">IF(OR(AJ9=0,AJ42=0),":",AJ42/AJ9)</f>
        <v>6.7950539089528164</v>
      </c>
      <c r="AK74" s="653">
        <f t="shared" si="152"/>
        <v>-7.9464177333848802</v>
      </c>
      <c r="AL74" s="653">
        <f t="shared" si="153"/>
        <v>-2.0844867386203503</v>
      </c>
      <c r="AM74" s="654">
        <f t="shared" si="154"/>
        <v>4.5641968388765441E-2</v>
      </c>
    </row>
    <row r="75" spans="1:53" ht="18" customHeight="1" thickBot="1">
      <c r="A75" s="320" t="s">
        <v>28</v>
      </c>
      <c r="B75" s="320" t="s">
        <v>34</v>
      </c>
      <c r="C75" s="371" t="str">
        <f t="shared" ref="C75:AI75" si="159">IF(OR(C10=0,C43=0),":",C43/C10)</f>
        <v>:</v>
      </c>
      <c r="D75" s="371" t="str">
        <f t="shared" si="159"/>
        <v>:</v>
      </c>
      <c r="E75" s="371" t="str">
        <f t="shared" si="159"/>
        <v>:</v>
      </c>
      <c r="F75" s="365">
        <f t="shared" si="159"/>
        <v>5.7118181087812303</v>
      </c>
      <c r="G75" s="365">
        <f t="shared" si="159"/>
        <v>5.8262794091703691</v>
      </c>
      <c r="H75" s="365">
        <f t="shared" si="159"/>
        <v>6.1077250720107861</v>
      </c>
      <c r="I75" s="365">
        <f t="shared" si="159"/>
        <v>6.281972150162507</v>
      </c>
      <c r="J75" s="365">
        <f t="shared" si="159"/>
        <v>6.4848804550833314</v>
      </c>
      <c r="K75" s="365">
        <f t="shared" si="159"/>
        <v>6.3302232447171107</v>
      </c>
      <c r="L75" s="365">
        <f t="shared" si="159"/>
        <v>6.6998251642852837</v>
      </c>
      <c r="M75" s="365">
        <f t="shared" si="159"/>
        <v>6.4529192086207878</v>
      </c>
      <c r="N75" s="365">
        <f t="shared" si="159"/>
        <v>7.0553536959236975</v>
      </c>
      <c r="O75" s="365">
        <f t="shared" si="159"/>
        <v>6.2515667996945634</v>
      </c>
      <c r="P75" s="365">
        <f t="shared" si="159"/>
        <v>5.7645407491885257</v>
      </c>
      <c r="Q75" s="365">
        <f t="shared" si="159"/>
        <v>7.3553959319984461</v>
      </c>
      <c r="R75" s="365">
        <f t="shared" si="159"/>
        <v>6.7232343909928343</v>
      </c>
      <c r="S75" s="365">
        <f t="shared" si="159"/>
        <v>6.4867429611614282</v>
      </c>
      <c r="T75" s="365">
        <f t="shared" si="159"/>
        <v>6.1829054886863375</v>
      </c>
      <c r="U75" s="365">
        <f t="shared" si="159"/>
        <v>7.1187912025460331</v>
      </c>
      <c r="V75" s="365">
        <f t="shared" si="159"/>
        <v>7.2009987696316129</v>
      </c>
      <c r="W75" s="365">
        <f t="shared" si="159"/>
        <v>6.6771106879256701</v>
      </c>
      <c r="X75" s="365">
        <f t="shared" si="159"/>
        <v>6.4492382389728116</v>
      </c>
      <c r="Y75" s="365">
        <f t="shared" si="159"/>
        <v>6.954851163574526</v>
      </c>
      <c r="Z75" s="365">
        <f t="shared" si="159"/>
        <v>7.3095737353638945</v>
      </c>
      <c r="AA75" s="365">
        <f t="shared" si="159"/>
        <v>8.040705584070249</v>
      </c>
      <c r="AB75" s="365">
        <f t="shared" si="159"/>
        <v>7.4847064589747143</v>
      </c>
      <c r="AC75" s="365">
        <f t="shared" si="159"/>
        <v>7.1722371541501966</v>
      </c>
      <c r="AD75" s="365">
        <f t="shared" si="159"/>
        <v>7.2610903050929885</v>
      </c>
      <c r="AE75" s="365">
        <f t="shared" si="159"/>
        <v>6.1850074277280171</v>
      </c>
      <c r="AF75" s="365">
        <f t="shared" si="159"/>
        <v>6.9636039942196719</v>
      </c>
      <c r="AG75" s="365">
        <f t="shared" si="159"/>
        <v>7.1282924970575348</v>
      </c>
      <c r="AH75" s="365">
        <f t="shared" si="159"/>
        <v>6.9934643181049356</v>
      </c>
      <c r="AI75" s="365">
        <f t="shared" si="159"/>
        <v>7.1209946621050033</v>
      </c>
      <c r="AJ75" s="365">
        <f t="shared" ref="AJ75" si="160">IF(OR(AJ10=0,AJ43=0),":",AJ43/AJ10)</f>
        <v>7.1896774420888354</v>
      </c>
      <c r="AK75" s="653">
        <f t="shared" si="152"/>
        <v>0.9645110443535776</v>
      </c>
      <c r="AL75" s="653">
        <f t="shared" si="153"/>
        <v>2.9780819431838079</v>
      </c>
      <c r="AM75" s="654">
        <f t="shared" si="154"/>
        <v>-1.2353124784836966</v>
      </c>
    </row>
    <row r="76" spans="1:53" ht="18" customHeight="1" thickBot="1">
      <c r="A76" s="320" t="s">
        <v>6</v>
      </c>
      <c r="B76" s="320" t="s">
        <v>35</v>
      </c>
      <c r="C76" s="371" t="str">
        <f t="shared" ref="C76:AI76" si="161">IF(OR(C11=0,C44=0),":",C44/C11)</f>
        <v>:</v>
      </c>
      <c r="D76" s="371" t="str">
        <f t="shared" si="161"/>
        <v>:</v>
      </c>
      <c r="E76" s="371" t="str">
        <f t="shared" si="161"/>
        <v>:</v>
      </c>
      <c r="F76" s="365">
        <f t="shared" si="161"/>
        <v>2.1648641519388026</v>
      </c>
      <c r="G76" s="365">
        <f t="shared" si="161"/>
        <v>1.6086553323029367</v>
      </c>
      <c r="H76" s="365">
        <f t="shared" si="161"/>
        <v>1.6963707064160725</v>
      </c>
      <c r="I76" s="365">
        <f t="shared" si="161"/>
        <v>2.1815699658703074</v>
      </c>
      <c r="J76" s="365">
        <f t="shared" si="161"/>
        <v>1.996071320640677</v>
      </c>
      <c r="K76" s="365">
        <f t="shared" si="161"/>
        <v>1.6355009768350544</v>
      </c>
      <c r="L76" s="365">
        <f t="shared" si="161"/>
        <v>1.2653751537515376</v>
      </c>
      <c r="M76" s="365">
        <f t="shared" si="161"/>
        <v>2.1170924574209247</v>
      </c>
      <c r="N76" s="365">
        <f t="shared" si="161"/>
        <v>2.0372126960963151</v>
      </c>
      <c r="O76" s="365">
        <f t="shared" si="161"/>
        <v>2.0243055555555554</v>
      </c>
      <c r="P76" s="365">
        <f t="shared" si="161"/>
        <v>1.9213525835866261</v>
      </c>
      <c r="Q76" s="365">
        <f t="shared" si="161"/>
        <v>2.3305214723926384</v>
      </c>
      <c r="R76" s="365">
        <f t="shared" si="161"/>
        <v>2.6949272791770134</v>
      </c>
      <c r="S76" s="365">
        <f t="shared" si="161"/>
        <v>2.2099250267761512</v>
      </c>
      <c r="T76" s="365">
        <f t="shared" si="161"/>
        <v>3.009585758301951</v>
      </c>
      <c r="U76" s="365">
        <f t="shared" si="161"/>
        <v>2.7945648657392437</v>
      </c>
      <c r="V76" s="365">
        <f t="shared" si="161"/>
        <v>2.7603540942143536</v>
      </c>
      <c r="W76" s="365">
        <f t="shared" si="161"/>
        <v>2.4627678895750091</v>
      </c>
      <c r="X76" s="365">
        <f t="shared" si="161"/>
        <v>2.5966329966329962</v>
      </c>
      <c r="Y76" s="365">
        <f t="shared" si="161"/>
        <v>3.412048192771084</v>
      </c>
      <c r="Z76" s="365">
        <f t="shared" si="161"/>
        <v>3.1356477017036317</v>
      </c>
      <c r="AA76" s="365">
        <f t="shared" si="161"/>
        <v>3.6695704415740464</v>
      </c>
      <c r="AB76" s="365">
        <f t="shared" si="161"/>
        <v>4.3815639269406388</v>
      </c>
      <c r="AC76" s="365">
        <f t="shared" si="161"/>
        <v>2.6582242458736483</v>
      </c>
      <c r="AD76" s="365">
        <f t="shared" si="161"/>
        <v>3.9673692805516083</v>
      </c>
      <c r="AE76" s="365">
        <f t="shared" si="161"/>
        <v>2.6249357913361111</v>
      </c>
      <c r="AF76" s="365">
        <f t="shared" si="161"/>
        <v>4.4585997749540311</v>
      </c>
      <c r="AG76" s="365">
        <f t="shared" si="161"/>
        <v>4.4115151842645624</v>
      </c>
      <c r="AH76" s="365">
        <f t="shared" si="161"/>
        <v>3.5023562419983114</v>
      </c>
      <c r="AI76" s="365">
        <f t="shared" si="161"/>
        <v>4.2245253295746625</v>
      </c>
      <c r="AJ76" s="365">
        <f t="shared" ref="AJ76" si="162">IF(OR(AJ11=0,AJ44=0),":",AJ44/AJ11)</f>
        <v>4.199480903551823</v>
      </c>
      <c r="AK76" s="653">
        <f t="shared" si="152"/>
        <v>-0.59283408357172496</v>
      </c>
      <c r="AL76" s="653">
        <f t="shared" si="153"/>
        <v>3.7900059132330632</v>
      </c>
      <c r="AM76" s="654">
        <f t="shared" si="154"/>
        <v>1.5100242006726994</v>
      </c>
    </row>
    <row r="77" spans="1:53" ht="18" customHeight="1" thickBot="1">
      <c r="A77" s="320" t="s">
        <v>7</v>
      </c>
      <c r="B77" s="320" t="s">
        <v>36</v>
      </c>
      <c r="C77" s="371" t="str">
        <f t="shared" ref="C77:AI77" si="163">IF(OR(C12=0,C45=0),":",C45/C12)</f>
        <v>:</v>
      </c>
      <c r="D77" s="371" t="str">
        <f t="shared" si="163"/>
        <v>:</v>
      </c>
      <c r="E77" s="371" t="str">
        <f t="shared" si="163"/>
        <v>:</v>
      </c>
      <c r="F77" s="365">
        <f t="shared" si="163"/>
        <v>5.7083187083187088</v>
      </c>
      <c r="G77" s="365">
        <f t="shared" si="163"/>
        <v>5.9603703703703701</v>
      </c>
      <c r="H77" s="365">
        <f t="shared" si="163"/>
        <v>6.5567725447243523</v>
      </c>
      <c r="I77" s="365">
        <f t="shared" si="163"/>
        <v>7.2977853492333908</v>
      </c>
      <c r="J77" s="365">
        <f t="shared" si="163"/>
        <v>6.2710551790900277</v>
      </c>
      <c r="K77" s="365">
        <f t="shared" si="163"/>
        <v>6.2045908183632728</v>
      </c>
      <c r="L77" s="365">
        <f t="shared" si="163"/>
        <v>6.9403036576949626</v>
      </c>
      <c r="M77" s="365">
        <f t="shared" si="163"/>
        <v>7.8451822446770114</v>
      </c>
      <c r="N77" s="365">
        <f t="shared" si="163"/>
        <v>7.6316531547409232</v>
      </c>
      <c r="O77" s="365">
        <f t="shared" si="163"/>
        <v>6.600336134453781</v>
      </c>
      <c r="P77" s="365">
        <f t="shared" si="163"/>
        <v>7.1596745147735605</v>
      </c>
      <c r="Q77" s="365">
        <f t="shared" si="163"/>
        <v>8.1638648604537298</v>
      </c>
      <c r="R77" s="365">
        <f t="shared" si="163"/>
        <v>7.0166745035627729</v>
      </c>
      <c r="S77" s="365">
        <f t="shared" si="163"/>
        <v>7.5786218438477766</v>
      </c>
      <c r="T77" s="365">
        <f t="shared" si="163"/>
        <v>7.3132896326949135</v>
      </c>
      <c r="U77" s="365">
        <f t="shared" si="163"/>
        <v>7.6738167986531147</v>
      </c>
      <c r="V77" s="365">
        <f t="shared" si="163"/>
        <v>6.9120179582537595</v>
      </c>
      <c r="W77" s="365">
        <f t="shared" si="163"/>
        <v>7.492050086292366</v>
      </c>
      <c r="X77" s="365">
        <f t="shared" si="163"/>
        <v>8.472331949086735</v>
      </c>
      <c r="Y77" s="365">
        <f t="shared" si="163"/>
        <v>6.7575439600623248</v>
      </c>
      <c r="Z77" s="365">
        <f t="shared" si="163"/>
        <v>7.8271926964460388</v>
      </c>
      <c r="AA77" s="365">
        <f t="shared" si="163"/>
        <v>8.4924158221641051</v>
      </c>
      <c r="AB77" s="365">
        <f t="shared" si="163"/>
        <v>9.0329274566969655</v>
      </c>
      <c r="AC77" s="365">
        <f t="shared" si="163"/>
        <v>8.2433473639152464</v>
      </c>
      <c r="AD77" s="365">
        <f t="shared" si="163"/>
        <v>8.8064634864546516</v>
      </c>
      <c r="AE77" s="365">
        <f t="shared" si="163"/>
        <v>7.1038816722228608</v>
      </c>
      <c r="AF77" s="365">
        <f t="shared" si="163"/>
        <v>8.9857501781227729</v>
      </c>
      <c r="AG77" s="365">
        <f t="shared" si="163"/>
        <v>7.578753199819305</v>
      </c>
      <c r="AH77" s="365">
        <f t="shared" si="163"/>
        <v>8.9456802708704988</v>
      </c>
      <c r="AI77" s="365">
        <f t="shared" si="163"/>
        <v>8.9112086667138684</v>
      </c>
      <c r="AJ77" s="365">
        <f t="shared" ref="AJ77" si="164">IF(OR(AJ12=0,AJ45=0),":",AJ45/AJ12)</f>
        <v>8.6744109812553436</v>
      </c>
      <c r="AK77" s="653">
        <f t="shared" si="152"/>
        <v>-2.6573015436507252</v>
      </c>
      <c r="AL77" s="653">
        <f t="shared" si="153"/>
        <v>2.3101080098083981</v>
      </c>
      <c r="AM77" s="654">
        <f t="shared" si="154"/>
        <v>0.23587682080685735</v>
      </c>
    </row>
    <row r="78" spans="1:53" ht="18" customHeight="1" thickBot="1">
      <c r="A78" s="320" t="s">
        <v>8</v>
      </c>
      <c r="B78" s="320" t="s">
        <v>37</v>
      </c>
      <c r="C78" s="371" t="str">
        <f t="shared" ref="C78:AI78" si="165">IF(OR(C13=0,C46=0),":",C46/C13)</f>
        <v>:</v>
      </c>
      <c r="D78" s="371" t="str">
        <f t="shared" si="165"/>
        <v>:</v>
      </c>
      <c r="E78" s="371" t="str">
        <f t="shared" si="165"/>
        <v>:</v>
      </c>
      <c r="F78" s="365">
        <f t="shared" si="165"/>
        <v>3.1893605909124823</v>
      </c>
      <c r="G78" s="365">
        <f t="shared" si="165"/>
        <v>4.0236059620186122</v>
      </c>
      <c r="H78" s="365">
        <f t="shared" si="165"/>
        <v>3.4821059591701791</v>
      </c>
      <c r="I78" s="365">
        <f t="shared" si="165"/>
        <v>3.6210640608034743</v>
      </c>
      <c r="J78" s="365">
        <f t="shared" si="165"/>
        <v>3.7174423152131406</v>
      </c>
      <c r="K78" s="365">
        <f t="shared" si="165"/>
        <v>3.5054735840076163</v>
      </c>
      <c r="L78" s="365">
        <f t="shared" si="165"/>
        <v>3.397781299524564</v>
      </c>
      <c r="M78" s="365">
        <f t="shared" si="165"/>
        <v>3.3918347294619213</v>
      </c>
      <c r="N78" s="365">
        <f t="shared" si="165"/>
        <v>3.0204197684036402</v>
      </c>
      <c r="O78" s="365">
        <f t="shared" si="165"/>
        <v>3.1784197442351605</v>
      </c>
      <c r="P78" s="365">
        <f t="shared" si="165"/>
        <v>3.2594326522515367</v>
      </c>
      <c r="Q78" s="365">
        <f t="shared" si="165"/>
        <v>3.5056997665155887</v>
      </c>
      <c r="R78" s="365">
        <f t="shared" si="165"/>
        <v>3.3527009379081094</v>
      </c>
      <c r="S78" s="365">
        <f t="shared" si="165"/>
        <v>3.4686757378305857</v>
      </c>
      <c r="T78" s="365">
        <f t="shared" si="165"/>
        <v>3.484667857572588</v>
      </c>
      <c r="U78" s="365">
        <f t="shared" si="165"/>
        <v>4.3739684887401813</v>
      </c>
      <c r="V78" s="365">
        <f t="shared" si="165"/>
        <v>4.0982056708261378</v>
      </c>
      <c r="W78" s="365">
        <f t="shared" si="165"/>
        <v>4.2648729331033</v>
      </c>
      <c r="X78" s="365">
        <f t="shared" si="165"/>
        <v>4.8639276857507863</v>
      </c>
      <c r="Y78" s="365">
        <f t="shared" si="165"/>
        <v>4.2685707088201026</v>
      </c>
      <c r="Z78" s="365">
        <f t="shared" si="165"/>
        <v>4.3263897865232224</v>
      </c>
      <c r="AA78" s="365">
        <f t="shared" si="165"/>
        <v>4.1223033769443083</v>
      </c>
      <c r="AB78" s="365">
        <f t="shared" si="165"/>
        <v>3.4380092157941862</v>
      </c>
      <c r="AC78" s="365">
        <f t="shared" si="165"/>
        <v>3.8232892527287987</v>
      </c>
      <c r="AD78" s="365">
        <f t="shared" si="165"/>
        <v>3.5092983259301418</v>
      </c>
      <c r="AE78" s="365">
        <f t="shared" si="165"/>
        <v>3.6578540976466072</v>
      </c>
      <c r="AF78" s="365">
        <f t="shared" si="165"/>
        <v>3.8999971358194427</v>
      </c>
      <c r="AG78" s="365">
        <f t="shared" si="165"/>
        <v>4.0039357772094348</v>
      </c>
      <c r="AH78" s="365">
        <f t="shared" si="165"/>
        <v>4.1382723934216843</v>
      </c>
      <c r="AI78" s="365">
        <f t="shared" si="165"/>
        <v>3.7097526327167167</v>
      </c>
      <c r="AJ78" s="365">
        <f t="shared" ref="AJ78" si="166">IF(OR(AJ13=0,AJ46=0),":",AJ46/AJ13)</f>
        <v>4.0287782831390189</v>
      </c>
      <c r="AK78" s="653">
        <f t="shared" si="152"/>
        <v>8.5996475239017212</v>
      </c>
      <c r="AL78" s="653">
        <f t="shared" si="153"/>
        <v>2.7553722390804225</v>
      </c>
      <c r="AM78" s="654">
        <f t="shared" si="154"/>
        <v>-0.25466301287936366</v>
      </c>
    </row>
    <row r="79" spans="1:53" ht="18" customHeight="1" thickBot="1">
      <c r="A79" s="320" t="s">
        <v>9</v>
      </c>
      <c r="B79" s="320" t="s">
        <v>38</v>
      </c>
      <c r="C79" s="371" t="str">
        <f t="shared" ref="C79:AI79" si="167">IF(OR(C14=0,C47=0),":",C47/C14)</f>
        <v>:</v>
      </c>
      <c r="D79" s="371" t="str">
        <f t="shared" si="167"/>
        <v>:</v>
      </c>
      <c r="E79" s="371" t="str">
        <f t="shared" si="167"/>
        <v>:</v>
      </c>
      <c r="F79" s="365">
        <f t="shared" si="167"/>
        <v>2.6867428392549693</v>
      </c>
      <c r="G79" s="365">
        <f t="shared" si="167"/>
        <v>2.3071064411837852</v>
      </c>
      <c r="H79" s="365">
        <f t="shared" si="167"/>
        <v>1.6919861046362994</v>
      </c>
      <c r="I79" s="365">
        <f t="shared" si="167"/>
        <v>3.2451444670902769</v>
      </c>
      <c r="J79" s="365">
        <f t="shared" si="167"/>
        <v>2.6972566333125165</v>
      </c>
      <c r="K79" s="365">
        <f t="shared" si="167"/>
        <v>3.335058650577317</v>
      </c>
      <c r="L79" s="365">
        <f t="shared" si="167"/>
        <v>2.6299726692985121</v>
      </c>
      <c r="M79" s="365">
        <f t="shared" si="167"/>
        <v>3.5488833079199922</v>
      </c>
      <c r="N79" s="365">
        <f t="shared" si="167"/>
        <v>2.7217002804226937</v>
      </c>
      <c r="O79" s="365">
        <f t="shared" si="167"/>
        <v>3.1537426688433392</v>
      </c>
      <c r="P79" s="365">
        <f t="shared" si="167"/>
        <v>3.1202734885150183</v>
      </c>
      <c r="Q79" s="365">
        <f t="shared" si="167"/>
        <v>3.6982654856331587</v>
      </c>
      <c r="R79" s="365">
        <f t="shared" si="167"/>
        <v>2.0815082341683255</v>
      </c>
      <c r="S79" s="365">
        <f t="shared" si="167"/>
        <v>2.9634559535333977</v>
      </c>
      <c r="T79" s="365">
        <f t="shared" si="167"/>
        <v>3.8778693061570024</v>
      </c>
      <c r="U79" s="365">
        <f t="shared" si="167"/>
        <v>3.5433516442170219</v>
      </c>
      <c r="V79" s="365">
        <f t="shared" si="167"/>
        <v>2.8406785354383604</v>
      </c>
      <c r="W79" s="365">
        <f t="shared" si="167"/>
        <v>3.2007962566474433</v>
      </c>
      <c r="X79" s="365">
        <f t="shared" si="167"/>
        <v>3.5484728975154569</v>
      </c>
      <c r="Y79" s="365">
        <f t="shared" si="167"/>
        <v>2.7502856283078732</v>
      </c>
      <c r="Z79" s="365">
        <f t="shared" si="167"/>
        <v>3.9794164278705879</v>
      </c>
      <c r="AA79" s="365">
        <f t="shared" si="167"/>
        <v>3.1765322310212283</v>
      </c>
      <c r="AB79" s="365">
        <f t="shared" si="167"/>
        <v>3.1699183612445099</v>
      </c>
      <c r="AC79" s="365">
        <f t="shared" si="167"/>
        <v>3.797283762931162</v>
      </c>
      <c r="AD79" s="365">
        <f t="shared" si="167"/>
        <v>2.6785095232614036</v>
      </c>
      <c r="AE79" s="365">
        <f t="shared" si="167"/>
        <v>3.9986678170603844</v>
      </c>
      <c r="AF79" s="365">
        <f t="shared" si="167"/>
        <v>3.261788316071617</v>
      </c>
      <c r="AG79" s="365">
        <f t="shared" si="167"/>
        <v>4.29713917987924</v>
      </c>
      <c r="AH79" s="365">
        <f t="shared" si="167"/>
        <v>4.0414275173910186</v>
      </c>
      <c r="AI79" s="365">
        <f t="shared" si="167"/>
        <v>3.1398036531030842</v>
      </c>
      <c r="AJ79" s="365">
        <f t="shared" ref="AJ79" si="168">IF(OR(AJ14=0,AJ47=0),":",AJ47/AJ14)</f>
        <v>3.6816496427826202</v>
      </c>
      <c r="AK79" s="653">
        <f t="shared" si="152"/>
        <v>17.257320824632671</v>
      </c>
      <c r="AL79" s="653">
        <f t="shared" si="153"/>
        <v>-6.105738308365261</v>
      </c>
      <c r="AM79" s="654">
        <f t="shared" si="154"/>
        <v>1.6531921884928469</v>
      </c>
    </row>
    <row r="80" spans="1:53" ht="18" customHeight="1" thickBot="1">
      <c r="A80" s="320" t="s">
        <v>10</v>
      </c>
      <c r="B80" s="320" t="s">
        <v>39</v>
      </c>
      <c r="C80" s="371" t="str">
        <f t="shared" ref="C80:AI80" si="169">IF(OR(C15=0,C48=0),":",C48/C15)</f>
        <v>:</v>
      </c>
      <c r="D80" s="371" t="str">
        <f t="shared" si="169"/>
        <v>:</v>
      </c>
      <c r="E80" s="371" t="str">
        <f t="shared" si="169"/>
        <v>:</v>
      </c>
      <c r="F80" s="365">
        <f t="shared" si="169"/>
        <v>6.5213240500354015</v>
      </c>
      <c r="G80" s="365">
        <f t="shared" si="169"/>
        <v>6.5537377980971199</v>
      </c>
      <c r="H80" s="365">
        <f t="shared" si="169"/>
        <v>6.4652967869873583</v>
      </c>
      <c r="I80" s="365">
        <f t="shared" si="169"/>
        <v>7.0917279327823186</v>
      </c>
      <c r="J80" s="365">
        <f t="shared" si="169"/>
        <v>6.8969193143308365</v>
      </c>
      <c r="K80" s="365">
        <f t="shared" si="169"/>
        <v>7.4237510811373006</v>
      </c>
      <c r="L80" s="365">
        <f t="shared" si="169"/>
        <v>7.2686771839158597</v>
      </c>
      <c r="M80" s="365">
        <f t="shared" si="169"/>
        <v>7.2427635865663884</v>
      </c>
      <c r="N80" s="365">
        <f t="shared" si="169"/>
        <v>6.7446171443951011</v>
      </c>
      <c r="O80" s="365">
        <f t="shared" si="169"/>
        <v>7.4714753746173228</v>
      </c>
      <c r="P80" s="365">
        <f t="shared" si="169"/>
        <v>6.1432617602937567</v>
      </c>
      <c r="Q80" s="365">
        <f t="shared" si="169"/>
        <v>7.5443777468110209</v>
      </c>
      <c r="R80" s="365">
        <f t="shared" si="169"/>
        <v>6.9860013103297662</v>
      </c>
      <c r="S80" s="365">
        <f t="shared" si="169"/>
        <v>6.8224872382597539</v>
      </c>
      <c r="T80" s="365">
        <f t="shared" si="169"/>
        <v>6.5456148860179013</v>
      </c>
      <c r="U80" s="365">
        <f t="shared" si="169"/>
        <v>7.2716905628298054</v>
      </c>
      <c r="V80" s="365">
        <f t="shared" si="169"/>
        <v>7.4662605535962383</v>
      </c>
      <c r="W80" s="365">
        <f t="shared" si="169"/>
        <v>7.0991460575673502</v>
      </c>
      <c r="X80" s="365">
        <f t="shared" si="169"/>
        <v>6.9537805493145033</v>
      </c>
      <c r="Y80" s="365">
        <f t="shared" si="169"/>
        <v>7.4356874302280129</v>
      </c>
      <c r="Z80" s="365">
        <f t="shared" si="169"/>
        <v>7.1107803327353247</v>
      </c>
      <c r="AA80" s="365">
        <f t="shared" si="169"/>
        <v>7.5782797334355676</v>
      </c>
      <c r="AB80" s="365">
        <f t="shared" si="169"/>
        <v>7.5911655215803675</v>
      </c>
      <c r="AC80" s="365">
        <f t="shared" si="169"/>
        <v>5.6878566720871531</v>
      </c>
      <c r="AD80" s="365">
        <f t="shared" si="169"/>
        <v>7.340105007427745</v>
      </c>
      <c r="AE80" s="365">
        <f t="shared" si="169"/>
        <v>6.9115654082868385</v>
      </c>
      <c r="AF80" s="365">
        <f t="shared" si="169"/>
        <v>7.5833025906978833</v>
      </c>
      <c r="AG80" s="365">
        <f t="shared" si="169"/>
        <v>6.4613979396936294</v>
      </c>
      <c r="AH80" s="365">
        <f t="shared" si="169"/>
        <v>7.2581054864687591</v>
      </c>
      <c r="AI80" s="365">
        <f t="shared" si="169"/>
        <v>6.7342887068066446</v>
      </c>
      <c r="AJ80" s="365">
        <f t="shared" ref="AJ80" si="170">IF(OR(AJ15=0,AJ48=0),":",AJ48/AJ15)</f>
        <v>6.9979546029670354</v>
      </c>
      <c r="AK80" s="653">
        <f t="shared" si="152"/>
        <v>3.9152746138414241</v>
      </c>
      <c r="AL80" s="653">
        <f t="shared" si="153"/>
        <v>0.43008219041977824</v>
      </c>
      <c r="AM80" s="654">
        <f t="shared" si="154"/>
        <v>-0.88129715310937273</v>
      </c>
    </row>
    <row r="81" spans="1:39" ht="18" customHeight="1" thickBot="1">
      <c r="A81" s="320" t="s">
        <v>11</v>
      </c>
      <c r="B81" s="320" t="s">
        <v>40</v>
      </c>
      <c r="C81" s="371" t="str">
        <f t="shared" ref="C81:AI81" si="171">IF(OR(C16=0,C49=0),":",C49/C16)</f>
        <v>:</v>
      </c>
      <c r="D81" s="371" t="str">
        <f t="shared" si="171"/>
        <v>:</v>
      </c>
      <c r="E81" s="371" t="str">
        <f t="shared" si="171"/>
        <v>:</v>
      </c>
      <c r="F81" s="365">
        <f t="shared" si="171"/>
        <v>4.1839694962108442</v>
      </c>
      <c r="G81" s="365">
        <f t="shared" si="171"/>
        <v>4.0477531319164735</v>
      </c>
      <c r="H81" s="365">
        <f t="shared" si="171"/>
        <v>4.2652195843123923</v>
      </c>
      <c r="I81" s="365">
        <f t="shared" si="171"/>
        <v>4.3905442467591458</v>
      </c>
      <c r="J81" s="365">
        <f t="shared" si="171"/>
        <v>4.8765959364221221</v>
      </c>
      <c r="K81" s="365">
        <f t="shared" si="171"/>
        <v>4.5649678468013475</v>
      </c>
      <c r="L81" s="365">
        <f t="shared" si="171"/>
        <v>4.4930770114878751</v>
      </c>
      <c r="M81" s="365">
        <f t="shared" si="171"/>
        <v>3.7875175075766578</v>
      </c>
      <c r="N81" s="365">
        <f t="shared" si="171"/>
        <v>4.8231326766038887</v>
      </c>
      <c r="O81" s="365">
        <f t="shared" si="171"/>
        <v>5.3561013214224573</v>
      </c>
      <c r="P81" s="365">
        <f t="shared" si="171"/>
        <v>4.0055977776237279</v>
      </c>
      <c r="Q81" s="365">
        <f t="shared" si="171"/>
        <v>5.4683496022282316</v>
      </c>
      <c r="R81" s="365">
        <f t="shared" si="171"/>
        <v>5.9212900696808877</v>
      </c>
      <c r="S81" s="365">
        <f t="shared" si="171"/>
        <v>5.7439027814876873</v>
      </c>
      <c r="T81" s="365">
        <f t="shared" si="171"/>
        <v>4.7306845620143481</v>
      </c>
      <c r="U81" s="365">
        <f t="shared" si="171"/>
        <v>6.6413469766115227</v>
      </c>
      <c r="V81" s="365">
        <f t="shared" si="171"/>
        <v>6.1169622862830142</v>
      </c>
      <c r="W81" s="365">
        <f t="shared" si="171"/>
        <v>5.4533222109386363</v>
      </c>
      <c r="X81" s="365">
        <f t="shared" si="171"/>
        <v>5.2344447118499717</v>
      </c>
      <c r="Y81" s="365">
        <f t="shared" si="171"/>
        <v>4.5834001535443143</v>
      </c>
      <c r="Z81" s="365">
        <f t="shared" si="171"/>
        <v>5.4574074708117895</v>
      </c>
      <c r="AA81" s="365">
        <f t="shared" si="171"/>
        <v>6.0454802373935168</v>
      </c>
      <c r="AB81" s="365">
        <f t="shared" si="171"/>
        <v>5.7119720611061187</v>
      </c>
      <c r="AC81" s="365">
        <f t="shared" si="171"/>
        <v>6.7258879406588825</v>
      </c>
      <c r="AD81" s="365">
        <f t="shared" si="171"/>
        <v>5.7381034931091284</v>
      </c>
      <c r="AE81" s="365">
        <f t="shared" si="171"/>
        <v>7.028322819229933</v>
      </c>
      <c r="AF81" s="365">
        <f t="shared" si="171"/>
        <v>7.1286642628694823</v>
      </c>
      <c r="AG81" s="365">
        <f t="shared" si="171"/>
        <v>6.964201056423466</v>
      </c>
      <c r="AH81" s="365">
        <f t="shared" si="171"/>
        <v>6.9818577090307432</v>
      </c>
      <c r="AI81" s="365">
        <f t="shared" si="171"/>
        <v>5.7935692541856909</v>
      </c>
      <c r="AJ81" s="365">
        <f t="shared" ref="AJ81" si="172">IF(OR(AJ16=0,AJ49=0),":",AJ49/AJ16)</f>
        <v>6.9363380616424291</v>
      </c>
      <c r="AK81" s="653">
        <f t="shared" si="152"/>
        <v>19.724780309325208</v>
      </c>
      <c r="AL81" s="653">
        <f t="shared" si="153"/>
        <v>-1.0500939792981168</v>
      </c>
      <c r="AM81" s="654">
        <f t="shared" si="154"/>
        <v>1.5390911308748922</v>
      </c>
    </row>
    <row r="82" spans="1:39" ht="18" customHeight="1" thickBot="1">
      <c r="A82" s="320" t="s">
        <v>12</v>
      </c>
      <c r="B82" s="320" t="s">
        <v>41</v>
      </c>
      <c r="C82" s="371" t="str">
        <f t="shared" ref="C82:AI82" si="173">IF(OR(C17=0,C50=0),":",C50/C17)</f>
        <v>:</v>
      </c>
      <c r="D82" s="371" t="str">
        <f t="shared" si="173"/>
        <v>:</v>
      </c>
      <c r="E82" s="371" t="str">
        <f t="shared" si="173"/>
        <v>:</v>
      </c>
      <c r="F82" s="365">
        <f t="shared" si="173"/>
        <v>4.7982966057932463</v>
      </c>
      <c r="G82" s="365">
        <f t="shared" si="173"/>
        <v>4.6551958835250167</v>
      </c>
      <c r="H82" s="365">
        <f t="shared" si="173"/>
        <v>4.6571440243289128</v>
      </c>
      <c r="I82" s="365">
        <f t="shared" si="173"/>
        <v>4.8829360631777821</v>
      </c>
      <c r="J82" s="365">
        <f t="shared" si="173"/>
        <v>4.7232721875860788</v>
      </c>
      <c r="K82" s="365">
        <f t="shared" si="173"/>
        <v>5.0596173801011046</v>
      </c>
      <c r="L82" s="365">
        <f t="shared" si="173"/>
        <v>5.0357277522267356</v>
      </c>
      <c r="M82" s="365">
        <f t="shared" si="173"/>
        <v>4.9556373300623555</v>
      </c>
      <c r="N82" s="365">
        <f t="shared" si="173"/>
        <v>4.7656042496679936</v>
      </c>
      <c r="O82" s="365">
        <f t="shared" si="173"/>
        <v>4.8887823114193649</v>
      </c>
      <c r="P82" s="365">
        <f t="shared" si="173"/>
        <v>4.1907537995468545</v>
      </c>
      <c r="Q82" s="365">
        <f t="shared" si="173"/>
        <v>5.3768584835761928</v>
      </c>
      <c r="R82" s="365">
        <f t="shared" si="173"/>
        <v>5.3179291726218851</v>
      </c>
      <c r="S82" s="365">
        <f t="shared" si="173"/>
        <v>5.2551888111888116</v>
      </c>
      <c r="T82" s="365">
        <f t="shared" si="173"/>
        <v>5.0834999729773545</v>
      </c>
      <c r="U82" s="365">
        <f t="shared" si="173"/>
        <v>5.3639295265062126</v>
      </c>
      <c r="V82" s="365">
        <f t="shared" si="173"/>
        <v>4.9424937019873729</v>
      </c>
      <c r="W82" s="365">
        <f t="shared" si="173"/>
        <v>5.3201710966247644</v>
      </c>
      <c r="X82" s="365">
        <f t="shared" si="173"/>
        <v>5.6713505369430033</v>
      </c>
      <c r="Y82" s="365">
        <f t="shared" si="173"/>
        <v>5.0452705407850074</v>
      </c>
      <c r="Z82" s="365">
        <f t="shared" si="173"/>
        <v>5.0757526257199546</v>
      </c>
      <c r="AA82" s="365">
        <f t="shared" si="173"/>
        <v>5.6120831055221432</v>
      </c>
      <c r="AB82" s="365">
        <f t="shared" si="173"/>
        <v>5.2196460772954039</v>
      </c>
      <c r="AC82" s="365">
        <f t="shared" si="173"/>
        <v>5.5020295550857972</v>
      </c>
      <c r="AD82" s="365">
        <f t="shared" si="173"/>
        <v>5.0414215230899435</v>
      </c>
      <c r="AE82" s="365">
        <f t="shared" si="173"/>
        <v>5.1589740914623547</v>
      </c>
      <c r="AF82" s="365">
        <f t="shared" si="173"/>
        <v>5.1408471485935312</v>
      </c>
      <c r="AG82" s="365">
        <f t="shared" si="173"/>
        <v>5.4578959276830643</v>
      </c>
      <c r="AH82" s="365">
        <f t="shared" si="173"/>
        <v>5.4018049255640852</v>
      </c>
      <c r="AI82" s="365">
        <f t="shared" si="173"/>
        <v>4.5972673877229413</v>
      </c>
      <c r="AJ82" s="365">
        <f t="shared" ref="AJ82" si="174">IF(OR(AJ17=0,AJ50=0),":",AJ50/AJ17)</f>
        <v>5.1270914250771895</v>
      </c>
      <c r="AK82" s="653">
        <f t="shared" si="152"/>
        <v>11.524760094858744</v>
      </c>
      <c r="AL82" s="653">
        <f t="shared" si="153"/>
        <v>0.81142042884378984</v>
      </c>
      <c r="AM82" s="654">
        <f t="shared" si="154"/>
        <v>-0.99923465295795877</v>
      </c>
    </row>
    <row r="83" spans="1:39" ht="18" customHeight="1" thickBot="1">
      <c r="A83" s="320" t="s">
        <v>13</v>
      </c>
      <c r="B83" s="320" t="s">
        <v>42</v>
      </c>
      <c r="C83" s="371" t="str">
        <f t="shared" ref="C83:AI83" si="175">IF(OR(C18=0,C51=0),":",C51/C18)</f>
        <v>:</v>
      </c>
      <c r="D83" s="371" t="str">
        <f t="shared" si="175"/>
        <v>:</v>
      </c>
      <c r="E83" s="371" t="str">
        <f t="shared" si="175"/>
        <v>:</v>
      </c>
      <c r="F83" s="365">
        <f t="shared" si="175"/>
        <v>2.9638205499276409</v>
      </c>
      <c r="G83" s="365">
        <f t="shared" si="175"/>
        <v>2.5543307086614173</v>
      </c>
      <c r="H83" s="365">
        <f t="shared" si="175"/>
        <v>2.3842364532019702</v>
      </c>
      <c r="I83" s="365">
        <f t="shared" si="175"/>
        <v>2.3612040133779262</v>
      </c>
      <c r="J83" s="365">
        <f t="shared" si="175"/>
        <v>1.1090487238979119</v>
      </c>
      <c r="K83" s="365">
        <f t="shared" si="175"/>
        <v>1.0981387478849407</v>
      </c>
      <c r="L83" s="365">
        <f t="shared" si="175"/>
        <v>2.1561969439728355</v>
      </c>
      <c r="M83" s="365">
        <f t="shared" si="175"/>
        <v>0.93203883495145634</v>
      </c>
      <c r="N83" s="365">
        <f t="shared" si="175"/>
        <v>2.2749999999999999</v>
      </c>
      <c r="O83" s="365">
        <f t="shared" si="175"/>
        <v>2.4618055555555558</v>
      </c>
      <c r="P83" s="365">
        <f t="shared" si="175"/>
        <v>2.2637800687285217</v>
      </c>
      <c r="Q83" s="365">
        <f t="shared" si="175"/>
        <v>1.677861445783132</v>
      </c>
      <c r="R83" s="365">
        <f t="shared" si="175"/>
        <v>1.1293644408688657</v>
      </c>
      <c r="S83" s="365">
        <f t="shared" si="175"/>
        <v>1.1285038838230328</v>
      </c>
      <c r="T83" s="365">
        <f t="shared" si="175"/>
        <v>1.4584481175390265</v>
      </c>
      <c r="U83" s="365">
        <f t="shared" si="175"/>
        <v>0.16382428940568478</v>
      </c>
      <c r="V83" s="365">
        <f t="shared" si="175"/>
        <v>1.8240770465489566</v>
      </c>
      <c r="W83" s="365">
        <f t="shared" si="175"/>
        <v>1.9984797810884773</v>
      </c>
      <c r="X83" s="365">
        <f t="shared" si="175"/>
        <v>1.9543429844097995</v>
      </c>
      <c r="Y83" s="365">
        <f t="shared" si="175"/>
        <v>2.3995240613432043</v>
      </c>
      <c r="Z83" s="365">
        <f t="shared" si="175"/>
        <v>1.6882314694408322</v>
      </c>
      <c r="AA83" s="365">
        <f t="shared" si="175"/>
        <v>0.29079415250888974</v>
      </c>
      <c r="AB83" s="365">
        <f t="shared" si="175"/>
        <v>2.6831050228310498</v>
      </c>
      <c r="AC83" s="365">
        <f t="shared" si="175"/>
        <v>0.43805123897522047</v>
      </c>
      <c r="AD83" s="365">
        <f t="shared" si="175"/>
        <v>1.8035625927758538</v>
      </c>
      <c r="AE83" s="365">
        <f t="shared" si="175"/>
        <v>1.0287260616153204</v>
      </c>
      <c r="AF83" s="365">
        <f t="shared" si="175"/>
        <v>2.5580589254766033</v>
      </c>
      <c r="AG83" s="365">
        <f t="shared" si="175"/>
        <v>2.2995096190116935</v>
      </c>
      <c r="AH83" s="365">
        <f t="shared" si="175"/>
        <v>1.9364839319470697</v>
      </c>
      <c r="AI83" s="365">
        <f t="shared" si="175"/>
        <v>2.423921887713588</v>
      </c>
      <c r="AJ83" s="365">
        <f t="shared" ref="AJ83" si="176">IF(OR(AJ18=0,AJ51=0),":",AJ51/AJ18)</f>
        <v>2.1693429614067417</v>
      </c>
      <c r="AK83" s="653">
        <f t="shared" si="152"/>
        <v>-10.502769400171674</v>
      </c>
      <c r="AL83" s="653">
        <f t="shared" si="153"/>
        <v>-2.2806078523183837</v>
      </c>
      <c r="AM83" s="654">
        <f t="shared" si="154"/>
        <v>25.017668178136287</v>
      </c>
    </row>
    <row r="84" spans="1:39" ht="18" customHeight="1" thickBot="1">
      <c r="A84" s="320" t="s">
        <v>14</v>
      </c>
      <c r="B84" s="320" t="s">
        <v>43</v>
      </c>
      <c r="C84" s="371" t="str">
        <f t="shared" ref="C84:AI84" si="177">IF(OR(C19=0,C52=0),":",C52/C19)</f>
        <v>:</v>
      </c>
      <c r="D84" s="371" t="str">
        <f t="shared" si="177"/>
        <v>:</v>
      </c>
      <c r="E84" s="371" t="str">
        <f t="shared" si="177"/>
        <v>:</v>
      </c>
      <c r="F84" s="365">
        <f t="shared" si="177"/>
        <v>1.7743656286043832</v>
      </c>
      <c r="G84" s="365">
        <f t="shared" si="177"/>
        <v>1.8426896977174583</v>
      </c>
      <c r="H84" s="365">
        <f t="shared" si="177"/>
        <v>1.6866585067319464</v>
      </c>
      <c r="I84" s="365">
        <f t="shared" si="177"/>
        <v>2.1532944867772299</v>
      </c>
      <c r="J84" s="365">
        <f t="shared" si="177"/>
        <v>2.1441590720795358</v>
      </c>
      <c r="K84" s="365">
        <f t="shared" si="177"/>
        <v>2.057725321888412</v>
      </c>
      <c r="L84" s="365">
        <f t="shared" si="177"/>
        <v>1.8849855630413861</v>
      </c>
      <c r="M84" s="365">
        <f t="shared" si="177"/>
        <v>2.1990476190476191</v>
      </c>
      <c r="N84" s="365">
        <f t="shared" si="177"/>
        <v>2.0915032679738559</v>
      </c>
      <c r="O84" s="365">
        <f t="shared" si="177"/>
        <v>2.4783132530120482</v>
      </c>
      <c r="P84" s="365">
        <f t="shared" si="177"/>
        <v>2.1759626604434072</v>
      </c>
      <c r="Q84" s="365">
        <f t="shared" si="177"/>
        <v>2.4261506755209519</v>
      </c>
      <c r="R84" s="365">
        <f t="shared" si="177"/>
        <v>2.802943058221369</v>
      </c>
      <c r="S84" s="365">
        <f t="shared" si="177"/>
        <v>2.2639703008987886</v>
      </c>
      <c r="T84" s="365">
        <f t="shared" si="177"/>
        <v>2.9415596857635564</v>
      </c>
      <c r="U84" s="365">
        <f t="shared" si="177"/>
        <v>3.104373392135245</v>
      </c>
      <c r="V84" s="365">
        <f t="shared" si="177"/>
        <v>3.075258875739646</v>
      </c>
      <c r="W84" s="365">
        <f t="shared" si="177"/>
        <v>2.7859360848751455</v>
      </c>
      <c r="X84" s="365">
        <f t="shared" si="177"/>
        <v>2.7380259840992833</v>
      </c>
      <c r="Y84" s="365">
        <f t="shared" si="177"/>
        <v>3.767511970207484</v>
      </c>
      <c r="Z84" s="365">
        <f t="shared" si="177"/>
        <v>3.3737880886426588</v>
      </c>
      <c r="AA84" s="365">
        <f t="shared" si="177"/>
        <v>3.4865372573575453</v>
      </c>
      <c r="AB84" s="365">
        <f t="shared" si="177"/>
        <v>4.5130694548170274</v>
      </c>
      <c r="AC84" s="365">
        <f t="shared" si="177"/>
        <v>3.8283529245149421</v>
      </c>
      <c r="AD84" s="365">
        <f t="shared" si="177"/>
        <v>4.2508683296495118</v>
      </c>
      <c r="AE84" s="365">
        <f t="shared" si="177"/>
        <v>3.0263312739040891</v>
      </c>
      <c r="AF84" s="365">
        <f t="shared" si="177"/>
        <v>4.310123995094699</v>
      </c>
      <c r="AG84" s="365">
        <f t="shared" si="177"/>
        <v>4.6627999999999998</v>
      </c>
      <c r="AH84" s="365">
        <f t="shared" si="177"/>
        <v>3.900234436051055</v>
      </c>
      <c r="AI84" s="365">
        <f t="shared" si="177"/>
        <v>4.186499741868869</v>
      </c>
      <c r="AJ84" s="365">
        <f t="shared" ref="AJ84" si="178">IF(OR(AJ19=0,AJ52=0),":",AJ52/AJ19)</f>
        <v>4.4309371437501133</v>
      </c>
      <c r="AK84" s="653">
        <f t="shared" si="152"/>
        <v>5.838705767413388</v>
      </c>
      <c r="AL84" s="653">
        <f t="shared" si="153"/>
        <v>7.2272606956657937</v>
      </c>
      <c r="AM84" s="654">
        <f t="shared" si="154"/>
        <v>2.6991404528903917</v>
      </c>
    </row>
    <row r="85" spans="1:39" ht="18" customHeight="1" thickBot="1">
      <c r="A85" s="320" t="s">
        <v>15</v>
      </c>
      <c r="B85" s="320" t="s">
        <v>44</v>
      </c>
      <c r="C85" s="371" t="str">
        <f t="shared" ref="C85:AI85" si="179">IF(OR(C20=0,C53=0),":",C53/C20)</f>
        <v>:</v>
      </c>
      <c r="D85" s="371" t="str">
        <f t="shared" si="179"/>
        <v>:</v>
      </c>
      <c r="E85" s="371" t="str">
        <f t="shared" si="179"/>
        <v>:</v>
      </c>
      <c r="F85" s="365">
        <f t="shared" si="179"/>
        <v>2.1099653652392947</v>
      </c>
      <c r="G85" s="365">
        <f t="shared" si="179"/>
        <v>1.7603008775595486</v>
      </c>
      <c r="H85" s="365">
        <f t="shared" si="179"/>
        <v>1.8610868085933703</v>
      </c>
      <c r="I85" s="365">
        <f t="shared" si="179"/>
        <v>2.4265494912118419</v>
      </c>
      <c r="J85" s="365">
        <f t="shared" si="179"/>
        <v>2.5376353325313632</v>
      </c>
      <c r="K85" s="365">
        <f t="shared" si="179"/>
        <v>2.4558810274898599</v>
      </c>
      <c r="L85" s="365">
        <f t="shared" si="179"/>
        <v>2.0268059524982753</v>
      </c>
      <c r="M85" s="365">
        <f t="shared" si="179"/>
        <v>2.7156682966585177</v>
      </c>
      <c r="N85" s="365">
        <f t="shared" si="179"/>
        <v>2.5091161104595376</v>
      </c>
      <c r="O85" s="365">
        <f t="shared" si="179"/>
        <v>2.7659041394335513</v>
      </c>
      <c r="P85" s="365">
        <f t="shared" si="179"/>
        <v>3.0439509599814936</v>
      </c>
      <c r="Q85" s="365">
        <f t="shared" si="179"/>
        <v>3.2548662492885598</v>
      </c>
      <c r="R85" s="365">
        <f t="shared" si="179"/>
        <v>2.9401736220060664</v>
      </c>
      <c r="S85" s="365">
        <f t="shared" si="179"/>
        <v>1.9293799979229411</v>
      </c>
      <c r="T85" s="365">
        <f t="shared" si="179"/>
        <v>3.0070766470646868</v>
      </c>
      <c r="U85" s="365">
        <f t="shared" si="179"/>
        <v>3.3482387475538165</v>
      </c>
      <c r="V85" s="365">
        <f t="shared" si="179"/>
        <v>3.4495695514272766</v>
      </c>
      <c r="W85" s="365">
        <f t="shared" si="179"/>
        <v>2.7635375494071144</v>
      </c>
      <c r="X85" s="365">
        <f t="shared" si="179"/>
        <v>3.0298675683291068</v>
      </c>
      <c r="Y85" s="365">
        <f t="shared" si="179"/>
        <v>4.0153487971027007</v>
      </c>
      <c r="Z85" s="365">
        <f t="shared" si="179"/>
        <v>3.6878193505851331</v>
      </c>
      <c r="AA85" s="365">
        <f t="shared" si="179"/>
        <v>3.9751707014276847</v>
      </c>
      <c r="AB85" s="365">
        <f t="shared" si="179"/>
        <v>4.5644561815336457</v>
      </c>
      <c r="AC85" s="365">
        <f t="shared" si="179"/>
        <v>3.8597884993706231</v>
      </c>
      <c r="AD85" s="365">
        <f t="shared" si="179"/>
        <v>4.2301837401627331</v>
      </c>
      <c r="AE85" s="365">
        <f t="shared" si="179"/>
        <v>3.1812078935437431</v>
      </c>
      <c r="AF85" s="365">
        <f t="shared" si="179"/>
        <v>3.8589254355090885</v>
      </c>
      <c r="AG85" s="365">
        <f t="shared" si="179"/>
        <v>4.7341801452504253</v>
      </c>
      <c r="AH85" s="365">
        <f t="shared" si="179"/>
        <v>3.9371770204421654</v>
      </c>
      <c r="AI85" s="365">
        <f t="shared" si="179"/>
        <v>4.2101772064713687</v>
      </c>
      <c r="AJ85" s="365">
        <f t="shared" ref="AJ85" si="180">IF(OR(AJ20=0,AJ53=0),":",AJ53/AJ20)</f>
        <v>4.4600829198443712</v>
      </c>
      <c r="AK85" s="653">
        <f t="shared" si="152"/>
        <v>5.9357528464331066</v>
      </c>
      <c r="AL85" s="653">
        <f t="shared" si="153"/>
        <v>11.443753899975807</v>
      </c>
      <c r="AM85" s="654">
        <f t="shared" si="154"/>
        <v>1.2870978964468982</v>
      </c>
    </row>
    <row r="86" spans="1:39" ht="18" customHeight="1" thickBot="1">
      <c r="A86" s="320" t="s">
        <v>16</v>
      </c>
      <c r="B86" s="320" t="s">
        <v>45</v>
      </c>
      <c r="C86" s="371" t="str">
        <f t="shared" ref="C86:AI86" si="181">IF(OR(C21=0,C54=0),":",C54/C21)</f>
        <v>:</v>
      </c>
      <c r="D86" s="371" t="str">
        <f t="shared" si="181"/>
        <v>:</v>
      </c>
      <c r="E86" s="371" t="str">
        <f t="shared" si="181"/>
        <v>:</v>
      </c>
      <c r="F86" s="365">
        <f t="shared" si="181"/>
        <v>5.1457627118644069</v>
      </c>
      <c r="G86" s="365">
        <f t="shared" si="181"/>
        <v>4.513513513513514</v>
      </c>
      <c r="H86" s="365">
        <f t="shared" si="181"/>
        <v>5.125</v>
      </c>
      <c r="I86" s="365">
        <f t="shared" si="181"/>
        <v>5.8892617449664435</v>
      </c>
      <c r="J86" s="365">
        <f t="shared" si="181"/>
        <v>5.5290102389078504</v>
      </c>
      <c r="K86" s="365">
        <f t="shared" si="181"/>
        <v>5.6904761904761916</v>
      </c>
      <c r="L86" s="365">
        <f t="shared" si="181"/>
        <v>5.5688405797101437</v>
      </c>
      <c r="M86" s="365">
        <f t="shared" si="181"/>
        <v>5.3205574912891995</v>
      </c>
      <c r="N86" s="365">
        <f t="shared" si="181"/>
        <v>5.1499999999999995</v>
      </c>
      <c r="O86" s="365">
        <f t="shared" si="181"/>
        <v>5.7414965986394559</v>
      </c>
      <c r="P86" s="365">
        <f t="shared" si="181"/>
        <v>5.678200692041524</v>
      </c>
      <c r="Q86" s="365">
        <f t="shared" si="181"/>
        <v>6.4157706093189963</v>
      </c>
      <c r="R86" s="365">
        <f t="shared" si="181"/>
        <v>5.6749116607773846</v>
      </c>
      <c r="S86" s="365">
        <f t="shared" si="181"/>
        <v>5.595155709342559</v>
      </c>
      <c r="T86" s="365">
        <f t="shared" si="181"/>
        <v>5.2070175438596493</v>
      </c>
      <c r="U86" s="365">
        <f t="shared" si="181"/>
        <v>6.09967845659164</v>
      </c>
      <c r="V86" s="365">
        <f t="shared" si="181"/>
        <v>6.2006578947368416</v>
      </c>
      <c r="W86" s="365">
        <f t="shared" si="181"/>
        <v>5.6088844355377425</v>
      </c>
      <c r="X86" s="365">
        <f t="shared" si="181"/>
        <v>5.1779162339909997</v>
      </c>
      <c r="Y86" s="365">
        <f t="shared" si="181"/>
        <v>5.4894454382826492</v>
      </c>
      <c r="Z86" s="365">
        <f t="shared" si="181"/>
        <v>5.94172094617758</v>
      </c>
      <c r="AA86" s="365">
        <f t="shared" si="181"/>
        <v>5.9119607155384095</v>
      </c>
      <c r="AB86" s="365">
        <f t="shared" si="181"/>
        <v>6.02663024923182</v>
      </c>
      <c r="AC86" s="365">
        <f t="shared" si="181"/>
        <v>4.9989231873653992</v>
      </c>
      <c r="AD86" s="365">
        <f t="shared" si="181"/>
        <v>5.340128755364808</v>
      </c>
      <c r="AE86" s="365">
        <f t="shared" si="181"/>
        <v>5.8627898137590284</v>
      </c>
      <c r="AF86" s="365">
        <f t="shared" si="181"/>
        <v>5.8430083972252644</v>
      </c>
      <c r="AG86" s="365">
        <f t="shared" si="181"/>
        <v>5.6274509803921564</v>
      </c>
      <c r="AH86" s="365">
        <f t="shared" si="181"/>
        <v>5.6126947928544277</v>
      </c>
      <c r="AI86" s="365">
        <f t="shared" si="181"/>
        <v>6.0176640230713776</v>
      </c>
      <c r="AJ86" s="365">
        <f t="shared" ref="AJ86" si="182">IF(OR(AJ21=0,AJ54=0),":",AJ54/AJ21)</f>
        <v>5.7957601156615945</v>
      </c>
      <c r="AK86" s="653">
        <f t="shared" si="152"/>
        <v>-3.687542318065884</v>
      </c>
      <c r="AL86" s="653">
        <f t="shared" si="153"/>
        <v>-2.1024470502307824</v>
      </c>
      <c r="AM86" s="654">
        <f t="shared" si="154"/>
        <v>-0.22032252246189099</v>
      </c>
    </row>
    <row r="87" spans="1:39" ht="18" customHeight="1" thickBot="1">
      <c r="A87" s="320" t="s">
        <v>17</v>
      </c>
      <c r="B87" s="320" t="s">
        <v>46</v>
      </c>
      <c r="C87" s="371" t="str">
        <f t="shared" ref="C87:AI87" si="183">IF(OR(C22=0,C55=0),":",C55/C22)</f>
        <v>:</v>
      </c>
      <c r="D87" s="371" t="str">
        <f t="shared" si="183"/>
        <v>:</v>
      </c>
      <c r="E87" s="371" t="str">
        <f t="shared" si="183"/>
        <v>:</v>
      </c>
      <c r="F87" s="365">
        <f t="shared" si="183"/>
        <v>3.1782771535580525</v>
      </c>
      <c r="G87" s="365">
        <f t="shared" si="183"/>
        <v>4.0672504378283714</v>
      </c>
      <c r="H87" s="365">
        <f t="shared" si="183"/>
        <v>4.1100443131462336</v>
      </c>
      <c r="I87" s="365">
        <f t="shared" si="183"/>
        <v>4.0953757225433529</v>
      </c>
      <c r="J87" s="365">
        <f t="shared" si="183"/>
        <v>4.8182748039549947</v>
      </c>
      <c r="K87" s="365">
        <f t="shared" si="183"/>
        <v>4.5886319505736974</v>
      </c>
      <c r="L87" s="365">
        <f t="shared" si="183"/>
        <v>4.70738060781476</v>
      </c>
      <c r="M87" s="365">
        <f t="shared" si="183"/>
        <v>3.6360982616743804</v>
      </c>
      <c r="N87" s="365">
        <f t="shared" si="183"/>
        <v>4.8763715438106248</v>
      </c>
      <c r="O87" s="365">
        <f t="shared" si="183"/>
        <v>3.9617234604701572</v>
      </c>
      <c r="P87" s="365">
        <f t="shared" si="183"/>
        <v>3.0376304928380673</v>
      </c>
      <c r="Q87" s="365">
        <f t="shared" si="183"/>
        <v>5.591983727366701</v>
      </c>
      <c r="R87" s="365">
        <f t="shared" si="183"/>
        <v>5.5284905145352798</v>
      </c>
      <c r="S87" s="365">
        <f t="shared" si="183"/>
        <v>5.0987340879438605</v>
      </c>
      <c r="T87" s="365">
        <f t="shared" si="183"/>
        <v>3.4907688966116424</v>
      </c>
      <c r="U87" s="365">
        <f t="shared" si="183"/>
        <v>5.7923047802594914</v>
      </c>
      <c r="V87" s="365">
        <f t="shared" si="183"/>
        <v>4.7159031709095967</v>
      </c>
      <c r="W87" s="365">
        <f t="shared" si="183"/>
        <v>4.727861576676422</v>
      </c>
      <c r="X87" s="365">
        <f t="shared" si="183"/>
        <v>5.1080067875670903</v>
      </c>
      <c r="Y87" s="365">
        <f t="shared" si="183"/>
        <v>3.7620446457613812</v>
      </c>
      <c r="Z87" s="365">
        <f t="shared" si="183"/>
        <v>4.8349868004032652</v>
      </c>
      <c r="AA87" s="365">
        <f t="shared" si="183"/>
        <v>5.8991960552352323</v>
      </c>
      <c r="AB87" s="365">
        <f t="shared" si="183"/>
        <v>5.2081336099065281</v>
      </c>
      <c r="AC87" s="365">
        <f t="shared" si="183"/>
        <v>6.4879868635572926</v>
      </c>
      <c r="AD87" s="365">
        <f t="shared" si="183"/>
        <v>5.8349198678559056</v>
      </c>
      <c r="AE87" s="365">
        <f t="shared" si="183"/>
        <v>6.3079229103947494</v>
      </c>
      <c r="AF87" s="365">
        <f t="shared" si="183"/>
        <v>6.3877758775144553</v>
      </c>
      <c r="AG87" s="365">
        <f t="shared" si="183"/>
        <v>6.6835227248390536</v>
      </c>
      <c r="AH87" s="365">
        <f t="shared" si="183"/>
        <v>5.9386798251749733</v>
      </c>
      <c r="AI87" s="365">
        <f t="shared" si="183"/>
        <v>4.0264589111872517</v>
      </c>
      <c r="AJ87" s="365">
        <f t="shared" ref="AJ87" si="184">IF(OR(AJ22=0,AJ55=0),":",AJ55/AJ22)</f>
        <v>6.0371952568465179</v>
      </c>
      <c r="AK87" s="653">
        <f t="shared" si="152"/>
        <v>49.938081823524058</v>
      </c>
      <c r="AL87" s="653">
        <f t="shared" si="153"/>
        <v>7.6409984904081574</v>
      </c>
      <c r="AM87" s="654">
        <f t="shared" si="154"/>
        <v>0.25725770615776522</v>
      </c>
    </row>
    <row r="88" spans="1:39" ht="18" customHeight="1" thickBot="1">
      <c r="A88" s="320" t="s">
        <v>18</v>
      </c>
      <c r="B88" s="320" t="s">
        <v>47</v>
      </c>
      <c r="C88" s="371" t="str">
        <f t="shared" ref="C88:AI88" si="185">IF(OR(C23=0,C56=0),":",C56/C23)</f>
        <v>:</v>
      </c>
      <c r="D88" s="371" t="str">
        <f t="shared" si="185"/>
        <v>:</v>
      </c>
      <c r="E88" s="371" t="str">
        <f t="shared" si="185"/>
        <v>:</v>
      </c>
      <c r="F88" s="365" t="str">
        <f t="shared" si="185"/>
        <v>:</v>
      </c>
      <c r="G88" s="365" t="str">
        <f t="shared" si="185"/>
        <v>:</v>
      </c>
      <c r="H88" s="365" t="str">
        <f t="shared" si="185"/>
        <v>:</v>
      </c>
      <c r="I88" s="365" t="str">
        <f t="shared" si="185"/>
        <v>:</v>
      </c>
      <c r="J88" s="365" t="str">
        <f t="shared" si="185"/>
        <v>:</v>
      </c>
      <c r="K88" s="365" t="str">
        <f t="shared" si="185"/>
        <v>:</v>
      </c>
      <c r="L88" s="365" t="str">
        <f t="shared" si="185"/>
        <v>:</v>
      </c>
      <c r="M88" s="365" t="str">
        <f t="shared" si="185"/>
        <v>:</v>
      </c>
      <c r="N88" s="365" t="str">
        <f t="shared" si="185"/>
        <v>:</v>
      </c>
      <c r="O88" s="365" t="str">
        <f t="shared" si="185"/>
        <v>:</v>
      </c>
      <c r="P88" s="365" t="str">
        <f t="shared" si="185"/>
        <v>:</v>
      </c>
      <c r="Q88" s="365" t="str">
        <f t="shared" si="185"/>
        <v>:</v>
      </c>
      <c r="R88" s="365" t="str">
        <f t="shared" si="185"/>
        <v>:</v>
      </c>
      <c r="S88" s="365" t="str">
        <f t="shared" si="185"/>
        <v>:</v>
      </c>
      <c r="T88" s="365" t="str">
        <f t="shared" si="185"/>
        <v>:</v>
      </c>
      <c r="U88" s="365" t="str">
        <f t="shared" si="185"/>
        <v>:</v>
      </c>
      <c r="V88" s="365" t="str">
        <f t="shared" si="185"/>
        <v>:</v>
      </c>
      <c r="W88" s="365" t="str">
        <f t="shared" si="185"/>
        <v>:</v>
      </c>
      <c r="X88" s="365" t="str">
        <f t="shared" si="185"/>
        <v>:</v>
      </c>
      <c r="Y88" s="365" t="str">
        <f t="shared" si="185"/>
        <v>:</v>
      </c>
      <c r="Z88" s="365" t="str">
        <f t="shared" si="185"/>
        <v>:</v>
      </c>
      <c r="AA88" s="365" t="str">
        <f t="shared" si="185"/>
        <v>:</v>
      </c>
      <c r="AB88" s="365" t="str">
        <f t="shared" si="185"/>
        <v>:</v>
      </c>
      <c r="AC88" s="365" t="str">
        <f t="shared" si="185"/>
        <v>:</v>
      </c>
      <c r="AD88" s="365" t="str">
        <f t="shared" si="185"/>
        <v>:</v>
      </c>
      <c r="AE88" s="365" t="str">
        <f t="shared" si="185"/>
        <v>:</v>
      </c>
      <c r="AF88" s="365" t="str">
        <f t="shared" si="185"/>
        <v>:</v>
      </c>
      <c r="AG88" s="365" t="str">
        <f t="shared" si="185"/>
        <v>:</v>
      </c>
      <c r="AH88" s="365" t="str">
        <f t="shared" si="185"/>
        <v>:</v>
      </c>
      <c r="AI88" s="365" t="str">
        <f t="shared" si="185"/>
        <v>:</v>
      </c>
      <c r="AJ88" s="365" t="str">
        <f t="shared" ref="AJ88" si="186">IF(OR(AJ23=0,AJ56=0),":",AJ56/AJ23)</f>
        <v>:</v>
      </c>
      <c r="AK88" s="653"/>
      <c r="AL88" s="653"/>
      <c r="AM88" s="654"/>
    </row>
    <row r="89" spans="1:39" ht="18" customHeight="1" thickBot="1">
      <c r="A89" s="320" t="s">
        <v>19</v>
      </c>
      <c r="B89" s="320" t="s">
        <v>48</v>
      </c>
      <c r="C89" s="371" t="str">
        <f t="shared" ref="C89:AI89" si="187">IF(OR(C24=0,C57=0),":",C57/C24)</f>
        <v>:</v>
      </c>
      <c r="D89" s="371" t="str">
        <f t="shared" si="187"/>
        <v>:</v>
      </c>
      <c r="E89" s="371" t="str">
        <f t="shared" si="187"/>
        <v>:</v>
      </c>
      <c r="F89" s="365">
        <f t="shared" si="187"/>
        <v>8.0785256410256405</v>
      </c>
      <c r="G89" s="365">
        <f t="shared" si="187"/>
        <v>7.2176591375770025</v>
      </c>
      <c r="H89" s="365">
        <f t="shared" si="187"/>
        <v>7.7936587820835443</v>
      </c>
      <c r="I89" s="365">
        <f t="shared" si="187"/>
        <v>8.3184248906174041</v>
      </c>
      <c r="J89" s="365">
        <f t="shared" si="187"/>
        <v>7.8197590361445792</v>
      </c>
      <c r="K89" s="365">
        <f t="shared" si="187"/>
        <v>7.4273544723142448</v>
      </c>
      <c r="L89" s="365">
        <f t="shared" si="187"/>
        <v>7.4513413992635469</v>
      </c>
      <c r="M89" s="365">
        <f t="shared" si="187"/>
        <v>8.0331272084805647</v>
      </c>
      <c r="N89" s="365">
        <f t="shared" si="187"/>
        <v>7.8994910941475833</v>
      </c>
      <c r="O89" s="365">
        <f t="shared" si="187"/>
        <v>7.8274678111587983</v>
      </c>
      <c r="P89" s="365">
        <f t="shared" si="187"/>
        <v>8.5019955654101995</v>
      </c>
      <c r="Q89" s="365">
        <f t="shared" si="187"/>
        <v>8.6324057450628349</v>
      </c>
      <c r="R89" s="365">
        <f t="shared" si="187"/>
        <v>8.3775372124492584</v>
      </c>
      <c r="S89" s="365">
        <f t="shared" si="187"/>
        <v>7.9831204379562051</v>
      </c>
      <c r="T89" s="365">
        <f t="shared" si="187"/>
        <v>7.3024302430243013</v>
      </c>
      <c r="U89" s="365">
        <f t="shared" si="187"/>
        <v>8.4806743421052637</v>
      </c>
      <c r="V89" s="365">
        <f t="shared" si="187"/>
        <v>9.144921190893168</v>
      </c>
      <c r="W89" s="365">
        <f t="shared" si="187"/>
        <v>8.626721763085401</v>
      </c>
      <c r="X89" s="365">
        <f t="shared" si="187"/>
        <v>7.901408450704225</v>
      </c>
      <c r="Y89" s="365">
        <f t="shared" si="187"/>
        <v>8.5789473684210531</v>
      </c>
      <c r="Z89" s="365">
        <f t="shared" si="187"/>
        <v>8.6809523809523803</v>
      </c>
      <c r="AA89" s="365">
        <f t="shared" si="187"/>
        <v>9.108247422680412</v>
      </c>
      <c r="AB89" s="365">
        <f t="shared" si="187"/>
        <v>8.7241820040899789</v>
      </c>
      <c r="AC89" s="365">
        <f t="shared" si="187"/>
        <v>7.8216677829872747</v>
      </c>
      <c r="AD89" s="365">
        <f t="shared" si="187"/>
        <v>8.8957085520222314</v>
      </c>
      <c r="AE89" s="365">
        <f t="shared" si="187"/>
        <v>8.0264454862363266</v>
      </c>
      <c r="AF89" s="365">
        <f t="shared" si="187"/>
        <v>8.9079530785205119</v>
      </c>
      <c r="AG89" s="365">
        <f t="shared" si="187"/>
        <v>8.2147666589273296</v>
      </c>
      <c r="AH89" s="365">
        <f t="shared" si="187"/>
        <v>8.3125147301437678</v>
      </c>
      <c r="AI89" s="365">
        <f t="shared" si="187"/>
        <v>9.6916351228874564</v>
      </c>
      <c r="AJ89" s="365">
        <f t="shared" ref="AJ89" si="188">IF(OR(AJ24=0,AJ57=0),":",AJ57/AJ24)</f>
        <v>8.7547667018988307</v>
      </c>
      <c r="AK89" s="653">
        <f t="shared" si="152"/>
        <v>-9.6667735537850241</v>
      </c>
      <c r="AL89" s="653">
        <f t="shared" si="153"/>
        <v>0.17309484820715593</v>
      </c>
      <c r="AM89" s="654">
        <f t="shared" si="154"/>
        <v>-0.43883424389988823</v>
      </c>
    </row>
    <row r="90" spans="1:39" ht="18" customHeight="1" thickBot="1">
      <c r="A90" s="320" t="s">
        <v>20</v>
      </c>
      <c r="B90" s="320" t="s">
        <v>49</v>
      </c>
      <c r="C90" s="371" t="str">
        <f t="shared" ref="C90:AI90" si="189">IF(OR(C25=0,C58=0),":",C58/C25)</f>
        <v>:</v>
      </c>
      <c r="D90" s="371" t="str">
        <f t="shared" si="189"/>
        <v>:</v>
      </c>
      <c r="E90" s="371" t="str">
        <f t="shared" si="189"/>
        <v>:</v>
      </c>
      <c r="F90" s="365">
        <f t="shared" si="189"/>
        <v>5.2428235294117638</v>
      </c>
      <c r="G90" s="365">
        <f t="shared" si="189"/>
        <v>5.5362712665406422</v>
      </c>
      <c r="H90" s="365">
        <f t="shared" si="189"/>
        <v>5.6466914855290034</v>
      </c>
      <c r="I90" s="365">
        <f t="shared" si="189"/>
        <v>5.6527010804321716</v>
      </c>
      <c r="J90" s="365">
        <f t="shared" si="189"/>
        <v>5.906603773584906</v>
      </c>
      <c r="K90" s="365">
        <f t="shared" si="189"/>
        <v>5.6831824678418297</v>
      </c>
      <c r="L90" s="365">
        <f t="shared" si="189"/>
        <v>5.9361491910584165</v>
      </c>
      <c r="M90" s="365">
        <f t="shared" si="189"/>
        <v>5.4099999999999993</v>
      </c>
      <c r="N90" s="365">
        <f t="shared" si="189"/>
        <v>5.8649599611744714</v>
      </c>
      <c r="O90" s="365">
        <f t="shared" si="189"/>
        <v>5.8444717444717433</v>
      </c>
      <c r="P90" s="365">
        <f t="shared" si="189"/>
        <v>5.2643536239041842</v>
      </c>
      <c r="Q90" s="365">
        <f t="shared" si="189"/>
        <v>6.5151998038734975</v>
      </c>
      <c r="R90" s="365">
        <f t="shared" si="189"/>
        <v>6.1520974629490075</v>
      </c>
      <c r="S90" s="365">
        <f t="shared" si="189"/>
        <v>5.7425003218745987</v>
      </c>
      <c r="T90" s="365">
        <f t="shared" si="189"/>
        <v>5.8651380670611442</v>
      </c>
      <c r="U90" s="365">
        <f t="shared" si="189"/>
        <v>6.8336701937938402</v>
      </c>
      <c r="V90" s="365">
        <f t="shared" si="189"/>
        <v>6.1601005867560783</v>
      </c>
      <c r="W90" s="365">
        <f t="shared" si="189"/>
        <v>5.9348115299334818</v>
      </c>
      <c r="X90" s="365">
        <f t="shared" si="189"/>
        <v>7.0660365672381324</v>
      </c>
      <c r="Y90" s="365">
        <f t="shared" si="189"/>
        <v>6.008268332655601</v>
      </c>
      <c r="Z90" s="365">
        <f t="shared" si="189"/>
        <v>5.8546465651386459</v>
      </c>
      <c r="AA90" s="365">
        <f t="shared" si="189"/>
        <v>7.0574080482499522</v>
      </c>
      <c r="AB90" s="365">
        <f t="shared" si="189"/>
        <v>6.204365257265823</v>
      </c>
      <c r="AC90" s="365">
        <f t="shared" si="189"/>
        <v>7.2564674682204755</v>
      </c>
      <c r="AD90" s="365">
        <f t="shared" si="189"/>
        <v>6.2668161146111139</v>
      </c>
      <c r="AE90" s="365">
        <f t="shared" si="189"/>
        <v>6.1652758877448859</v>
      </c>
      <c r="AF90" s="365">
        <f t="shared" si="189"/>
        <v>6.9769706336939716</v>
      </c>
      <c r="AG90" s="365">
        <f t="shared" si="189"/>
        <v>7.4102550693563778</v>
      </c>
      <c r="AH90" s="365">
        <f t="shared" si="189"/>
        <v>7.0902401498427992</v>
      </c>
      <c r="AI90" s="365">
        <f t="shared" si="189"/>
        <v>6.8489926218324904</v>
      </c>
      <c r="AJ90" s="365">
        <f t="shared" ref="AJ90" si="190">IF(OR(AJ25=0,AJ58=0),":",AJ58/AJ25)</f>
        <v>6.8412227756892436</v>
      </c>
      <c r="AK90" s="653">
        <f t="shared" si="152"/>
        <v>-0.11344509437021255</v>
      </c>
      <c r="AL90" s="653">
        <f t="shared" si="153"/>
        <v>-1.87670329406322</v>
      </c>
      <c r="AM90" s="654">
        <f t="shared" si="154"/>
        <v>-0.34508507572894587</v>
      </c>
    </row>
    <row r="91" spans="1:39" ht="18" customHeight="1" thickBot="1">
      <c r="A91" s="320" t="s">
        <v>21</v>
      </c>
      <c r="B91" s="320" t="s">
        <v>50</v>
      </c>
      <c r="C91" s="371" t="str">
        <f t="shared" ref="C91:AI91" si="191">IF(OR(C26=0,C59=0),":",C59/C26)</f>
        <v>:</v>
      </c>
      <c r="D91" s="371" t="str">
        <f t="shared" si="191"/>
        <v>:</v>
      </c>
      <c r="E91" s="371" t="str">
        <f t="shared" si="191"/>
        <v>:</v>
      </c>
      <c r="F91" s="365">
        <f t="shared" si="191"/>
        <v>2.748222403543537</v>
      </c>
      <c r="G91" s="365">
        <f t="shared" si="191"/>
        <v>2.5588445538173081</v>
      </c>
      <c r="H91" s="365">
        <f t="shared" si="191"/>
        <v>3.0088812209073437</v>
      </c>
      <c r="I91" s="365">
        <f t="shared" si="191"/>
        <v>2.9001377332073623</v>
      </c>
      <c r="J91" s="365">
        <f t="shared" si="191"/>
        <v>2.853453661148543</v>
      </c>
      <c r="K91" s="365">
        <f t="shared" si="191"/>
        <v>3.0687522449712645</v>
      </c>
      <c r="L91" s="365">
        <f t="shared" si="191"/>
        <v>2.9579526139876573</v>
      </c>
      <c r="M91" s="365">
        <f t="shared" si="191"/>
        <v>2.5347871471362438</v>
      </c>
      <c r="N91" s="365">
        <f t="shared" si="191"/>
        <v>3.056688699674607</v>
      </c>
      <c r="O91" s="365">
        <f t="shared" si="191"/>
        <v>3.2406496419011792</v>
      </c>
      <c r="P91" s="365">
        <f t="shared" si="191"/>
        <v>2.8654081732653864</v>
      </c>
      <c r="Q91" s="365">
        <f t="shared" si="191"/>
        <v>3.5376442921774847</v>
      </c>
      <c r="R91" s="365">
        <f t="shared" si="191"/>
        <v>3.233082797041591</v>
      </c>
      <c r="S91" s="365">
        <f t="shared" si="191"/>
        <v>2.5981959623920203</v>
      </c>
      <c r="T91" s="365">
        <f t="shared" si="191"/>
        <v>3.2494792290195131</v>
      </c>
      <c r="U91" s="365">
        <f t="shared" si="191"/>
        <v>3.2171673120980593</v>
      </c>
      <c r="V91" s="365">
        <f t="shared" si="191"/>
        <v>3.4751829239875107</v>
      </c>
      <c r="W91" s="365">
        <f t="shared" si="191"/>
        <v>3.4707574304889741</v>
      </c>
      <c r="X91" s="365">
        <f t="shared" si="191"/>
        <v>3.4363879117775435</v>
      </c>
      <c r="Y91" s="365">
        <f t="shared" si="191"/>
        <v>3.7049310125514325</v>
      </c>
      <c r="Z91" s="365">
        <f t="shared" si="191"/>
        <v>3.6387130599352946</v>
      </c>
      <c r="AA91" s="365">
        <f t="shared" si="191"/>
        <v>4.2679322216863351</v>
      </c>
      <c r="AB91" s="365">
        <f t="shared" si="191"/>
        <v>3.7277289669861551</v>
      </c>
      <c r="AC91" s="365">
        <f t="shared" si="191"/>
        <v>4.0335285063923347</v>
      </c>
      <c r="AD91" s="365">
        <f t="shared" si="191"/>
        <v>4.1995461720599847</v>
      </c>
      <c r="AE91" s="365">
        <f t="shared" si="191"/>
        <v>3.4305311984791791</v>
      </c>
      <c r="AF91" s="365">
        <f t="shared" si="191"/>
        <v>3.6736349766329086</v>
      </c>
      <c r="AG91" s="365">
        <f t="shared" si="191"/>
        <v>4.7806253917403723</v>
      </c>
      <c r="AH91" s="365">
        <f t="shared" si="191"/>
        <v>4.6489690361924394</v>
      </c>
      <c r="AI91" s="365">
        <f t="shared" si="191"/>
        <v>4.9330728263423476</v>
      </c>
      <c r="AJ91" s="365">
        <f t="shared" ref="AJ91" si="192">IF(OR(AJ26=0,AJ59=0),":",AJ59/AJ26)</f>
        <v>4.6731534780064932</v>
      </c>
      <c r="AK91" s="653">
        <f t="shared" si="152"/>
        <v>-5.2689136667088849</v>
      </c>
      <c r="AL91" s="653">
        <f t="shared" si="153"/>
        <v>5.7619358416687305</v>
      </c>
      <c r="AM91" s="654">
        <f t="shared" si="154"/>
        <v>1.0129251947492923</v>
      </c>
    </row>
    <row r="92" spans="1:39" ht="18" customHeight="1" thickBot="1">
      <c r="A92" s="320" t="s">
        <v>22</v>
      </c>
      <c r="B92" s="320" t="s">
        <v>51</v>
      </c>
      <c r="C92" s="371" t="str">
        <f t="shared" ref="C92:AI92" si="193">IF(OR(C27=0,C60=0),":",C60/C27)</f>
        <v>:</v>
      </c>
      <c r="D92" s="371" t="str">
        <f t="shared" si="193"/>
        <v>:</v>
      </c>
      <c r="E92" s="371" t="str">
        <f t="shared" si="193"/>
        <v>:</v>
      </c>
      <c r="F92" s="365">
        <f t="shared" si="193"/>
        <v>1.974102160537988</v>
      </c>
      <c r="G92" s="365">
        <f t="shared" si="193"/>
        <v>2.3035007610350076</v>
      </c>
      <c r="H92" s="365">
        <f t="shared" si="193"/>
        <v>1.9805097451274363</v>
      </c>
      <c r="I92" s="365">
        <f t="shared" si="193"/>
        <v>2.3364485981308412</v>
      </c>
      <c r="J92" s="365">
        <f t="shared" si="193"/>
        <v>2.0680302356602933</v>
      </c>
      <c r="K92" s="365">
        <f t="shared" si="193"/>
        <v>2.6088907014681895</v>
      </c>
      <c r="L92" s="365">
        <f t="shared" si="193"/>
        <v>2.646748681898067</v>
      </c>
      <c r="M92" s="365">
        <f t="shared" si="193"/>
        <v>2.6399436659892324</v>
      </c>
      <c r="N92" s="365">
        <f t="shared" si="193"/>
        <v>2.4508558282855999</v>
      </c>
      <c r="O92" s="365">
        <f t="shared" si="193"/>
        <v>2.7530712034268165</v>
      </c>
      <c r="P92" s="365">
        <f t="shared" si="193"/>
        <v>2.4373850487742414</v>
      </c>
      <c r="Q92" s="365">
        <f t="shared" si="193"/>
        <v>2.7762291732873288</v>
      </c>
      <c r="R92" s="365">
        <f t="shared" si="193"/>
        <v>1.8331075589271197</v>
      </c>
      <c r="S92" s="365">
        <f t="shared" si="193"/>
        <v>3.009387252797572</v>
      </c>
      <c r="T92" s="365">
        <f t="shared" si="193"/>
        <v>3.1861726321682231</v>
      </c>
      <c r="U92" s="365">
        <f t="shared" si="193"/>
        <v>3.4192770375599282</v>
      </c>
      <c r="V92" s="365">
        <f t="shared" si="193"/>
        <v>3.0632093870895551</v>
      </c>
      <c r="W92" s="365">
        <f t="shared" si="193"/>
        <v>3.0782319081924481</v>
      </c>
      <c r="X92" s="365">
        <f t="shared" si="193"/>
        <v>3.8508643538114637</v>
      </c>
      <c r="Y92" s="365">
        <f t="shared" si="193"/>
        <v>3.8475891229295165</v>
      </c>
      <c r="Z92" s="365">
        <f t="shared" si="193"/>
        <v>4.1534816790678093</v>
      </c>
      <c r="AA92" s="365">
        <f t="shared" si="193"/>
        <v>4.2544725815266924</v>
      </c>
      <c r="AB92" s="365">
        <f t="shared" si="193"/>
        <v>4.3740846468909034</v>
      </c>
      <c r="AC92" s="365">
        <f t="shared" si="193"/>
        <v>4.2220677671589915</v>
      </c>
      <c r="AD92" s="365">
        <f t="shared" si="193"/>
        <v>4.5259040167922917</v>
      </c>
      <c r="AE92" s="365">
        <f t="shared" si="193"/>
        <v>4.6722502223539877</v>
      </c>
      <c r="AF92" s="365">
        <f t="shared" si="193"/>
        <v>5.0713591488055645</v>
      </c>
      <c r="AG92" s="365">
        <f t="shared" si="193"/>
        <v>4.80651956395808</v>
      </c>
      <c r="AH92" s="365">
        <f t="shared" si="193"/>
        <v>5.2429953302201469</v>
      </c>
      <c r="AI92" s="365">
        <f t="shared" si="193"/>
        <v>4.7694896551724142</v>
      </c>
      <c r="AJ92" s="365">
        <f t="shared" ref="AJ92" si="194">IF(OR(AJ27=0,AJ60=0),":",AJ60/AJ27)</f>
        <v>4.9980066614958405</v>
      </c>
      <c r="AK92" s="653">
        <f t="shared" si="152"/>
        <v>4.7912255365855305</v>
      </c>
      <c r="AL92" s="653">
        <f t="shared" si="153"/>
        <v>1.3539899664456456</v>
      </c>
      <c r="AM92" s="654">
        <f t="shared" si="154"/>
        <v>1.8057586538859915</v>
      </c>
    </row>
    <row r="93" spans="1:39" s="13" customFormat="1" ht="18" customHeight="1" thickBot="1">
      <c r="A93" s="320" t="s">
        <v>23</v>
      </c>
      <c r="B93" s="320" t="s">
        <v>52</v>
      </c>
      <c r="C93" s="371" t="str">
        <f t="shared" ref="C93:AI93" si="195">IF(OR(C28=0,C61=0),":",C61/C28)</f>
        <v>:</v>
      </c>
      <c r="D93" s="371" t="str">
        <f t="shared" si="195"/>
        <v>:</v>
      </c>
      <c r="E93" s="371" t="str">
        <f t="shared" si="195"/>
        <v>:</v>
      </c>
      <c r="F93" s="365">
        <f t="shared" si="195"/>
        <v>2.42279492401692</v>
      </c>
      <c r="G93" s="365">
        <f t="shared" si="195"/>
        <v>2.773486732685353</v>
      </c>
      <c r="H93" s="365">
        <f t="shared" si="195"/>
        <v>3.0842687035225809</v>
      </c>
      <c r="I93" s="365">
        <f t="shared" si="195"/>
        <v>2.4307428669351383</v>
      </c>
      <c r="J93" s="365">
        <f t="shared" si="195"/>
        <v>3.4942366985532454</v>
      </c>
      <c r="K93" s="365">
        <f t="shared" si="195"/>
        <v>2.6096909898798764</v>
      </c>
      <c r="L93" s="365">
        <f t="shared" si="195"/>
        <v>3.1725056340913733</v>
      </c>
      <c r="M93" s="365">
        <f t="shared" si="195"/>
        <v>1.8525636036902879</v>
      </c>
      <c r="N93" s="365">
        <f t="shared" si="195"/>
        <v>2.9981235382346969</v>
      </c>
      <c r="O93" s="365">
        <f t="shared" si="195"/>
        <v>2.3777510931495955</v>
      </c>
      <c r="P93" s="365">
        <f t="shared" si="195"/>
        <v>2.3393729744555833</v>
      </c>
      <c r="Q93" s="365">
        <f t="shared" si="195"/>
        <v>3.8948622001992277</v>
      </c>
      <c r="R93" s="365">
        <f t="shared" si="195"/>
        <v>3.2977945566765499</v>
      </c>
      <c r="S93" s="365">
        <f t="shared" si="195"/>
        <v>3.0808831876489955</v>
      </c>
      <c r="T93" s="365">
        <f t="shared" si="195"/>
        <v>1.5205293823612112</v>
      </c>
      <c r="U93" s="365">
        <f t="shared" si="195"/>
        <v>3.2258382074147556</v>
      </c>
      <c r="V93" s="365">
        <f t="shared" si="195"/>
        <v>2.8085989388430503</v>
      </c>
      <c r="W93" s="365">
        <f t="shared" si="195"/>
        <v>3.3114970576712346</v>
      </c>
      <c r="X93" s="365">
        <f t="shared" si="195"/>
        <v>3.9862226553956308</v>
      </c>
      <c r="Y93" s="365">
        <f t="shared" si="195"/>
        <v>2.3523604138505116</v>
      </c>
      <c r="Z93" s="365">
        <f t="shared" si="195"/>
        <v>3.8526603177889349</v>
      </c>
      <c r="AA93" s="365">
        <f t="shared" si="195"/>
        <v>4.0553426927502878</v>
      </c>
      <c r="AB93" s="365">
        <f t="shared" si="195"/>
        <v>3.5316423935180432</v>
      </c>
      <c r="AC93" s="365">
        <f t="shared" si="195"/>
        <v>3.9631711660426667</v>
      </c>
      <c r="AD93" s="365">
        <f t="shared" si="195"/>
        <v>5.2243842996161085</v>
      </c>
      <c r="AE93" s="365">
        <f t="shared" si="195"/>
        <v>5.9984408968555236</v>
      </c>
      <c r="AF93" s="365">
        <f t="shared" si="195"/>
        <v>5.4576629350775381</v>
      </c>
      <c r="AG93" s="365">
        <f t="shared" si="195"/>
        <v>3.3977494227366782</v>
      </c>
      <c r="AH93" s="365">
        <f t="shared" si="195"/>
        <v>5.1903234968756538</v>
      </c>
      <c r="AI93" s="365">
        <f t="shared" si="195"/>
        <v>3.5972388527500749</v>
      </c>
      <c r="AJ93" s="365">
        <f t="shared" ref="AJ93" si="196">IF(OR(AJ28=0,AJ61=0),":",AJ61/AJ28)</f>
        <v>4.9285190478709326</v>
      </c>
      <c r="AK93" s="653">
        <f t="shared" si="152"/>
        <v>37.008390313117488</v>
      </c>
      <c r="AL93" s="653">
        <f t="shared" si="153"/>
        <v>3.7930734552141132</v>
      </c>
      <c r="AM93" s="654">
        <f t="shared" si="154"/>
        <v>2.1903473906973892</v>
      </c>
    </row>
    <row r="94" spans="1:39" ht="18" customHeight="1" thickBot="1">
      <c r="A94" s="320" t="s">
        <v>24</v>
      </c>
      <c r="B94" s="320" t="s">
        <v>53</v>
      </c>
      <c r="C94" s="371" t="str">
        <f t="shared" ref="C94:AI94" si="197">IF(OR(C29=0,C62=0),":",C62/C29)</f>
        <v>:</v>
      </c>
      <c r="D94" s="371" t="str">
        <f t="shared" si="197"/>
        <v>:</v>
      </c>
      <c r="E94" s="371" t="str">
        <f t="shared" si="197"/>
        <v>:</v>
      </c>
      <c r="F94" s="365">
        <f t="shared" si="197"/>
        <v>3.7708894878706207</v>
      </c>
      <c r="G94" s="365">
        <f t="shared" si="197"/>
        <v>5.055769230769231</v>
      </c>
      <c r="H94" s="365">
        <f t="shared" si="197"/>
        <v>5.0039447731755429</v>
      </c>
      <c r="I94" s="365">
        <f t="shared" si="197"/>
        <v>4.8638638638638625</v>
      </c>
      <c r="J94" s="365">
        <f t="shared" si="197"/>
        <v>5.6604166666666673</v>
      </c>
      <c r="K94" s="365">
        <f t="shared" si="197"/>
        <v>5.8274058577405867</v>
      </c>
      <c r="L94" s="365">
        <f t="shared" si="197"/>
        <v>5.2248908296943233</v>
      </c>
      <c r="M94" s="365">
        <f t="shared" si="197"/>
        <v>4.8127680311890835</v>
      </c>
      <c r="N94" s="365">
        <f t="shared" si="197"/>
        <v>4.7487076392877654</v>
      </c>
      <c r="O94" s="365">
        <f t="shared" si="197"/>
        <v>6.1453008653652654</v>
      </c>
      <c r="P94" s="365">
        <f t="shared" si="197"/>
        <v>4.0145992750704798</v>
      </c>
      <c r="Q94" s="365">
        <f t="shared" si="197"/>
        <v>5.8430017032361485</v>
      </c>
      <c r="R94" s="365">
        <f t="shared" si="197"/>
        <v>6.1034136480544179</v>
      </c>
      <c r="S94" s="365">
        <f t="shared" si="197"/>
        <v>5.1762576374943192</v>
      </c>
      <c r="T94" s="365">
        <f t="shared" si="197"/>
        <v>5.3749761372696545</v>
      </c>
      <c r="U94" s="365">
        <f t="shared" si="197"/>
        <v>5.5092982734040881</v>
      </c>
      <c r="V94" s="365">
        <f t="shared" si="197"/>
        <v>5.2973456606024456</v>
      </c>
      <c r="W94" s="365">
        <f t="shared" si="197"/>
        <v>6.0006331117442242</v>
      </c>
      <c r="X94" s="365">
        <f t="shared" si="197"/>
        <v>6.3980000000000006</v>
      </c>
      <c r="Y94" s="365">
        <f t="shared" si="197"/>
        <v>5.7792259875676759</v>
      </c>
      <c r="Z94" s="365">
        <f t="shared" si="197"/>
        <v>4.6209962614933824</v>
      </c>
      <c r="AA94" s="365">
        <f t="shared" si="197"/>
        <v>6.4991488935616308</v>
      </c>
      <c r="AB94" s="365">
        <f t="shared" si="197"/>
        <v>6.3059822150363773</v>
      </c>
      <c r="AC94" s="365">
        <f t="shared" si="197"/>
        <v>6.4862888482632544</v>
      </c>
      <c r="AD94" s="365">
        <f t="shared" si="197"/>
        <v>5.5518255578093294</v>
      </c>
      <c r="AE94" s="365">
        <f t="shared" si="197"/>
        <v>6.0719007423980482</v>
      </c>
      <c r="AF94" s="365">
        <f t="shared" si="197"/>
        <v>6.5031389226407468</v>
      </c>
      <c r="AG94" s="365">
        <f t="shared" si="197"/>
        <v>7.3854792631267854</v>
      </c>
      <c r="AH94" s="365">
        <f t="shared" si="197"/>
        <v>6.865222505391098</v>
      </c>
      <c r="AI94" s="365">
        <f t="shared" si="197"/>
        <v>5.4138127964379068</v>
      </c>
      <c r="AJ94" s="365">
        <f t="shared" ref="AJ94" si="198">IF(OR(AJ29=0,AJ62=0),":",AJ62/AJ29)</f>
        <v>6.5443965613418511</v>
      </c>
      <c r="AK94" s="653">
        <f t="shared" si="152"/>
        <v>20.883318419281636</v>
      </c>
      <c r="AL94" s="653">
        <f t="shared" si="153"/>
        <v>1.7145166242219068</v>
      </c>
      <c r="AM94" s="654">
        <f t="shared" si="154"/>
        <v>7.711825212519674E-2</v>
      </c>
    </row>
    <row r="95" spans="1:39" ht="18" customHeight="1" thickBot="1">
      <c r="A95" s="320" t="s">
        <v>25</v>
      </c>
      <c r="B95" s="320" t="s">
        <v>54</v>
      </c>
      <c r="C95" s="371" t="str">
        <f t="shared" ref="C95:AI95" si="199">IF(OR(C30=0,C63=0),":",C63/C30)</f>
        <v>:</v>
      </c>
      <c r="D95" s="371" t="str">
        <f t="shared" si="199"/>
        <v>:</v>
      </c>
      <c r="E95" s="371" t="str">
        <f t="shared" si="199"/>
        <v>:</v>
      </c>
      <c r="F95" s="365">
        <f t="shared" si="199"/>
        <v>3.7651730678046467</v>
      </c>
      <c r="G95" s="365">
        <f t="shared" si="199"/>
        <v>4.2909803018085473</v>
      </c>
      <c r="H95" s="365">
        <f t="shared" si="199"/>
        <v>4.1025730994152054</v>
      </c>
      <c r="I95" s="365">
        <f t="shared" si="199"/>
        <v>4.013815473330129</v>
      </c>
      <c r="J95" s="365">
        <f t="shared" si="199"/>
        <v>4.3820369072646574</v>
      </c>
      <c r="K95" s="365">
        <f t="shared" si="199"/>
        <v>4.0070082720588225</v>
      </c>
      <c r="L95" s="365">
        <f t="shared" si="199"/>
        <v>3.6547403771635243</v>
      </c>
      <c r="M95" s="365">
        <f t="shared" si="199"/>
        <v>2.6260288679470354</v>
      </c>
      <c r="N95" s="365">
        <f t="shared" si="199"/>
        <v>3.7752703338034781</v>
      </c>
      <c r="O95" s="365">
        <f t="shared" si="199"/>
        <v>3.8936844672031214</v>
      </c>
      <c r="P95" s="365">
        <f t="shared" si="199"/>
        <v>3.1111944027986009</v>
      </c>
      <c r="Q95" s="365">
        <f t="shared" si="199"/>
        <v>4.6295618210667646</v>
      </c>
      <c r="R95" s="365">
        <f t="shared" si="199"/>
        <v>4.4820602575321908</v>
      </c>
      <c r="S95" s="365">
        <f t="shared" si="199"/>
        <v>3.9578378378378383</v>
      </c>
      <c r="T95" s="365">
        <f t="shared" si="199"/>
        <v>3.5607393244104526</v>
      </c>
      <c r="U95" s="365">
        <f t="shared" si="199"/>
        <v>5.1756536969848623</v>
      </c>
      <c r="V95" s="365">
        <f t="shared" si="199"/>
        <v>4.3359374999999991</v>
      </c>
      <c r="W95" s="365">
        <f t="shared" si="199"/>
        <v>3.7354200458842963</v>
      </c>
      <c r="X95" s="365">
        <f t="shared" si="199"/>
        <v>5.0086264995282388</v>
      </c>
      <c r="Y95" s="365">
        <f t="shared" si="199"/>
        <v>3.8267217596150211</v>
      </c>
      <c r="Z95" s="365">
        <f t="shared" si="199"/>
        <v>4.4937162429192465</v>
      </c>
      <c r="AA95" s="365">
        <f t="shared" si="199"/>
        <v>6.0437718217293082</v>
      </c>
      <c r="AB95" s="365">
        <f t="shared" si="199"/>
        <v>5.0795627452550658</v>
      </c>
      <c r="AC95" s="365">
        <f t="shared" si="199"/>
        <v>6.434850696748506</v>
      </c>
      <c r="AD95" s="365">
        <f t="shared" si="199"/>
        <v>4.8560497303023116</v>
      </c>
      <c r="AE95" s="365">
        <f t="shared" si="199"/>
        <v>5.4333445468613339</v>
      </c>
      <c r="AF95" s="365">
        <f t="shared" si="199"/>
        <v>5.3359640112854763</v>
      </c>
      <c r="AG95" s="365">
        <f t="shared" si="199"/>
        <v>6.1296883572183622</v>
      </c>
      <c r="AH95" s="365">
        <f t="shared" si="199"/>
        <v>6.0026613161671492</v>
      </c>
      <c r="AI95" s="365">
        <f t="shared" si="199"/>
        <v>4.5538774203427099</v>
      </c>
      <c r="AJ95" s="365">
        <f t="shared" ref="AJ95" si="200">IF(OR(AJ30=0,AJ63=0),":",AJ63/AJ30)</f>
        <v>5.5281634162249933</v>
      </c>
      <c r="AK95" s="653">
        <f t="shared" si="152"/>
        <v>21.394646933842189</v>
      </c>
      <c r="AL95" s="653">
        <f t="shared" si="153"/>
        <v>0.69638187034459786</v>
      </c>
      <c r="AM95" s="654">
        <f t="shared" si="154"/>
        <v>-0.98591482454529755</v>
      </c>
    </row>
    <row r="96" spans="1:39" ht="18" customHeight="1" thickBot="1">
      <c r="A96" s="320" t="s">
        <v>26</v>
      </c>
      <c r="B96" s="320" t="s">
        <v>55</v>
      </c>
      <c r="C96" s="371" t="str">
        <f t="shared" ref="C96:AI96" si="201">IF(OR(C31=0,C64=0),":",C64/C31)</f>
        <v>:</v>
      </c>
      <c r="D96" s="371" t="str">
        <f t="shared" si="201"/>
        <v>:</v>
      </c>
      <c r="E96" s="371" t="str">
        <f t="shared" si="201"/>
        <v>:</v>
      </c>
      <c r="F96" s="365">
        <f t="shared" si="201"/>
        <v>3.6088369070825213</v>
      </c>
      <c r="G96" s="365">
        <f t="shared" si="201"/>
        <v>3.5900910438280751</v>
      </c>
      <c r="H96" s="365">
        <f t="shared" si="201"/>
        <v>3.4039071289761678</v>
      </c>
      <c r="I96" s="365">
        <f t="shared" si="201"/>
        <v>3.4410862084999545</v>
      </c>
      <c r="J96" s="365">
        <f t="shared" si="201"/>
        <v>3.4145617977528091</v>
      </c>
      <c r="K96" s="365">
        <f t="shared" si="201"/>
        <v>2.4365044442488779</v>
      </c>
      <c r="L96" s="365">
        <f t="shared" si="201"/>
        <v>2.5429078014184396</v>
      </c>
      <c r="M96" s="365">
        <f t="shared" si="201"/>
        <v>3.504413403033678</v>
      </c>
      <c r="N96" s="365">
        <f t="shared" si="201"/>
        <v>3.1669550173010381</v>
      </c>
      <c r="O96" s="365">
        <f t="shared" si="201"/>
        <v>3.3093077956989245</v>
      </c>
      <c r="P96" s="365">
        <f t="shared" si="201"/>
        <v>3.173756187599631</v>
      </c>
      <c r="Q96" s="365">
        <f t="shared" si="201"/>
        <v>2.9632328856862102</v>
      </c>
      <c r="R96" s="365">
        <f t="shared" si="201"/>
        <v>3.4175157894736845</v>
      </c>
      <c r="S96" s="365">
        <f t="shared" si="201"/>
        <v>3.2884164859002167</v>
      </c>
      <c r="T96" s="365">
        <f t="shared" si="201"/>
        <v>3.5412993238038171</v>
      </c>
      <c r="U96" s="365">
        <f t="shared" si="201"/>
        <v>3.3797650443538725</v>
      </c>
      <c r="V96" s="365">
        <f t="shared" si="201"/>
        <v>3.5418952618453861</v>
      </c>
      <c r="W96" s="365">
        <f t="shared" si="201"/>
        <v>3.1421965317919081</v>
      </c>
      <c r="X96" s="365">
        <f t="shared" si="201"/>
        <v>3.5186108979278581</v>
      </c>
      <c r="Y96" s="365">
        <f t="shared" si="201"/>
        <v>3.5303483547235355</v>
      </c>
      <c r="Z96" s="365">
        <f t="shared" si="201"/>
        <v>3.6913984360792869</v>
      </c>
      <c r="AA96" s="365">
        <f t="shared" si="201"/>
        <v>3.6888293118856121</v>
      </c>
      <c r="AB96" s="365">
        <f t="shared" si="201"/>
        <v>3.6112963326142378</v>
      </c>
      <c r="AC96" s="365">
        <f t="shared" si="201"/>
        <v>3.5705841098086366</v>
      </c>
      <c r="AD96" s="365">
        <f t="shared" si="201"/>
        <v>3.9537237303230435</v>
      </c>
      <c r="AE96" s="365">
        <f t="shared" si="201"/>
        <v>3.0106969563299519</v>
      </c>
      <c r="AF96" s="365">
        <f t="shared" si="201"/>
        <v>4.2018987341772149</v>
      </c>
      <c r="AG96" s="365">
        <f t="shared" si="201"/>
        <v>3.542559899117276</v>
      </c>
      <c r="AH96" s="365">
        <f t="shared" si="201"/>
        <v>2.7386276668239238</v>
      </c>
      <c r="AI96" s="365">
        <f t="shared" si="201"/>
        <v>3.6927626714860753</v>
      </c>
      <c r="AJ96" s="365">
        <f t="shared" ref="AJ96" si="202">IF(OR(AJ31=0,AJ64=0),":",AJ64/AJ31)</f>
        <v>3.6142666157094308</v>
      </c>
      <c r="AK96" s="653">
        <f t="shared" si="152"/>
        <v>-2.1256729110364248</v>
      </c>
      <c r="AL96" s="653">
        <f t="shared" si="153"/>
        <v>5.8245089093013958</v>
      </c>
      <c r="AM96" s="654">
        <f t="shared" si="154"/>
        <v>-0.2266337480443581</v>
      </c>
    </row>
    <row r="97" spans="1:39" ht="18" customHeight="1" thickBot="1">
      <c r="A97" s="320" t="s">
        <v>27</v>
      </c>
      <c r="B97" s="320" t="s">
        <v>56</v>
      </c>
      <c r="C97" s="371" t="str">
        <f t="shared" ref="C97:AI97" si="203">IF(OR(C32=0,C65=0),":",C65/C32)</f>
        <v>:</v>
      </c>
      <c r="D97" s="371" t="str">
        <f t="shared" si="203"/>
        <v>:</v>
      </c>
      <c r="E97" s="371" t="str">
        <f t="shared" si="203"/>
        <v>:</v>
      </c>
      <c r="F97" s="365">
        <f t="shared" si="203"/>
        <v>4.5276234567901241</v>
      </c>
      <c r="G97" s="365">
        <f t="shared" si="203"/>
        <v>3.8227037068630523</v>
      </c>
      <c r="H97" s="365">
        <f t="shared" si="203"/>
        <v>4.3392808622407397</v>
      </c>
      <c r="I97" s="365">
        <f t="shared" si="203"/>
        <v>4.8944512946979026</v>
      </c>
      <c r="J97" s="365">
        <f t="shared" si="203"/>
        <v>4.7208201892744484</v>
      </c>
      <c r="K97" s="365">
        <f t="shared" si="203"/>
        <v>4.3794528022449137</v>
      </c>
      <c r="L97" s="365">
        <f t="shared" si="203"/>
        <v>4.2761879986125564</v>
      </c>
      <c r="M97" s="365">
        <f t="shared" si="203"/>
        <v>4.6951229610002487</v>
      </c>
      <c r="N97" s="365">
        <f t="shared" si="203"/>
        <v>4.6276075199587945</v>
      </c>
      <c r="O97" s="365">
        <f t="shared" si="203"/>
        <v>4.8950528768596522</v>
      </c>
      <c r="P97" s="365">
        <f t="shared" si="203"/>
        <v>4.6690220710110788</v>
      </c>
      <c r="Q97" s="365">
        <f t="shared" si="203"/>
        <v>4.9339783212398096</v>
      </c>
      <c r="R97" s="365">
        <f t="shared" si="203"/>
        <v>4.9848006316620612</v>
      </c>
      <c r="S97" s="365">
        <f t="shared" si="203"/>
        <v>4.292368475774591</v>
      </c>
      <c r="T97" s="365">
        <f t="shared" si="203"/>
        <v>5.150830023423973</v>
      </c>
      <c r="U97" s="365">
        <f t="shared" si="203"/>
        <v>4.8204509603785848</v>
      </c>
      <c r="V97" s="365">
        <f t="shared" si="203"/>
        <v>5.0849394673123482</v>
      </c>
      <c r="W97" s="365">
        <f t="shared" si="203"/>
        <v>4.5123940845218673</v>
      </c>
      <c r="X97" s="365">
        <f t="shared" si="203"/>
        <v>4.7105100416670886</v>
      </c>
      <c r="Y97" s="365">
        <f t="shared" si="203"/>
        <v>5.1077868439609144</v>
      </c>
      <c r="Z97" s="365">
        <f t="shared" si="203"/>
        <v>4.9954474050208635</v>
      </c>
      <c r="AA97" s="365">
        <f t="shared" si="203"/>
        <v>5.648958618264234</v>
      </c>
      <c r="AB97" s="365">
        <f t="shared" si="203"/>
        <v>6.0519370947013176</v>
      </c>
      <c r="AC97" s="365">
        <f t="shared" si="203"/>
        <v>5.4549707369510694</v>
      </c>
      <c r="AD97" s="365">
        <f t="shared" si="203"/>
        <v>5.9997986104118413</v>
      </c>
      <c r="AE97" s="365">
        <f t="shared" si="203"/>
        <v>3.5354784136382853</v>
      </c>
      <c r="AF97" s="365">
        <f t="shared" si="203"/>
        <v>6.2921037817921306</v>
      </c>
      <c r="AG97" s="365">
        <f t="shared" si="203"/>
        <v>5.9944228562224424</v>
      </c>
      <c r="AH97" s="365">
        <f t="shared" si="203"/>
        <v>5.064677527609982</v>
      </c>
      <c r="AI97" s="365">
        <f t="shared" si="203"/>
        <v>6.1052719911049582</v>
      </c>
      <c r="AJ97" s="365">
        <f t="shared" ref="AJ97" si="204">IF(OR(AJ32=0,AJ65=0),":",AJ65/AJ32)</f>
        <v>5.7957341730536864</v>
      </c>
      <c r="AK97" s="653">
        <f t="shared" si="152"/>
        <v>-5.0700086499381403</v>
      </c>
      <c r="AL97" s="653">
        <f t="shared" si="153"/>
        <v>1.2982131787646622</v>
      </c>
      <c r="AM97" s="654">
        <f t="shared" si="154"/>
        <v>0.28541706028963887</v>
      </c>
    </row>
    <row r="98" spans="1:39" ht="18" customHeight="1">
      <c r="AM98" s="646"/>
    </row>
    <row r="99" spans="1:39" ht="18" customHeight="1">
      <c r="A99" s="59" t="s">
        <v>143</v>
      </c>
      <c r="B99" s="11"/>
      <c r="C99" s="11"/>
      <c r="D99" s="11"/>
      <c r="E99" s="11"/>
      <c r="F99" s="11"/>
      <c r="G99" s="11"/>
      <c r="H99" s="11"/>
      <c r="I99" s="11"/>
      <c r="J99" s="11"/>
      <c r="K99" s="11"/>
      <c r="L99" s="11"/>
      <c r="AM99" s="646"/>
    </row>
    <row r="100" spans="1:39" ht="18" customHeight="1">
      <c r="A100" s="215"/>
      <c r="B100" s="211"/>
      <c r="C100" s="204" t="s">
        <v>143</v>
      </c>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765" t="s">
        <v>58</v>
      </c>
      <c r="AL100" s="766"/>
      <c r="AM100" s="656" t="str">
        <f>AM$3</f>
        <v xml:space="preserve">Annual rate of change
</v>
      </c>
    </row>
    <row r="101" spans="1:39" ht="26.25" thickBot="1">
      <c r="A101" s="215"/>
      <c r="B101" s="216"/>
      <c r="C101" s="568">
        <v>1990</v>
      </c>
      <c r="D101" s="203">
        <v>1991</v>
      </c>
      <c r="E101" s="203">
        <v>1992</v>
      </c>
      <c r="F101" s="203">
        <f>F$4</f>
        <v>1993</v>
      </c>
      <c r="G101" s="203">
        <f t="shared" ref="G101:AJ101" si="205">G$4</f>
        <v>1994</v>
      </c>
      <c r="H101" s="203">
        <f t="shared" si="205"/>
        <v>1995</v>
      </c>
      <c r="I101" s="203">
        <f t="shared" si="205"/>
        <v>1996</v>
      </c>
      <c r="J101" s="203">
        <f t="shared" si="205"/>
        <v>1997</v>
      </c>
      <c r="K101" s="203">
        <f t="shared" si="205"/>
        <v>1998</v>
      </c>
      <c r="L101" s="203">
        <f t="shared" si="205"/>
        <v>1999</v>
      </c>
      <c r="M101" s="637">
        <f t="shared" si="205"/>
        <v>2000</v>
      </c>
      <c r="N101" s="636">
        <f t="shared" si="205"/>
        <v>2001</v>
      </c>
      <c r="O101" s="203">
        <f t="shared" si="205"/>
        <v>2002</v>
      </c>
      <c r="P101" s="636">
        <f t="shared" si="205"/>
        <v>2003</v>
      </c>
      <c r="Q101" s="203">
        <f t="shared" si="205"/>
        <v>2004</v>
      </c>
      <c r="R101" s="636">
        <f t="shared" si="205"/>
        <v>2005</v>
      </c>
      <c r="S101" s="203">
        <f t="shared" si="205"/>
        <v>2006</v>
      </c>
      <c r="T101" s="636">
        <f t="shared" si="205"/>
        <v>2007</v>
      </c>
      <c r="U101" s="203">
        <f t="shared" si="205"/>
        <v>2008</v>
      </c>
      <c r="V101" s="636">
        <f t="shared" si="205"/>
        <v>2009</v>
      </c>
      <c r="W101" s="203">
        <f t="shared" si="205"/>
        <v>2010</v>
      </c>
      <c r="X101" s="636">
        <f t="shared" si="205"/>
        <v>2011</v>
      </c>
      <c r="Y101" s="203">
        <f t="shared" si="205"/>
        <v>2012</v>
      </c>
      <c r="Z101" s="637">
        <f t="shared" si="205"/>
        <v>2013</v>
      </c>
      <c r="AA101" s="203">
        <f t="shared" si="205"/>
        <v>2014</v>
      </c>
      <c r="AB101" s="636">
        <f t="shared" si="205"/>
        <v>2015</v>
      </c>
      <c r="AC101" s="203">
        <f t="shared" si="205"/>
        <v>2016</v>
      </c>
      <c r="AD101" s="203">
        <f t="shared" si="205"/>
        <v>2017</v>
      </c>
      <c r="AE101" s="203">
        <f t="shared" si="205"/>
        <v>2018</v>
      </c>
      <c r="AF101" s="203">
        <f t="shared" si="205"/>
        <v>2019</v>
      </c>
      <c r="AG101" s="203">
        <f t="shared" si="205"/>
        <v>2020</v>
      </c>
      <c r="AH101" s="203">
        <f t="shared" si="205"/>
        <v>2021</v>
      </c>
      <c r="AI101" s="203">
        <f t="shared" si="205"/>
        <v>2022</v>
      </c>
      <c r="AJ101" s="203" t="str">
        <f t="shared" si="205"/>
        <v>2023f</v>
      </c>
      <c r="AK101" s="648" t="s">
        <v>1070</v>
      </c>
      <c r="AL101" s="649" t="s">
        <v>1071</v>
      </c>
      <c r="AM101" s="650" t="s">
        <v>1072</v>
      </c>
    </row>
    <row r="102" spans="1:39" ht="18" customHeight="1" thickBot="1">
      <c r="A102" s="235" t="s">
        <v>373</v>
      </c>
      <c r="B102" s="235"/>
      <c r="C102" s="339"/>
      <c r="D102" s="339"/>
      <c r="E102" s="339"/>
      <c r="F102" s="363">
        <f>IF(COUNT(F103:F129)=27,SUM(F103:F129),"N.A.")</f>
        <v>20124.165000000001</v>
      </c>
      <c r="G102" s="363">
        <f t="shared" ref="G102" si="206">IF(COUNT(G103:G129)=27,SUM(G103:G129),"N.A.")</f>
        <v>20004.501000000004</v>
      </c>
      <c r="H102" s="363">
        <f t="shared" ref="H102" si="207">IF(COUNT(H103:H129)=27,SUM(H103:H129),"N.A.")</f>
        <v>20582.164000000001</v>
      </c>
      <c r="I102" s="363">
        <f t="shared" ref="I102" si="208">IF(COUNT(I103:I129)=27,SUM(I103:I129),"N.A.")</f>
        <v>20096.272000000001</v>
      </c>
      <c r="J102" s="363">
        <f t="shared" ref="J102" si="209">IF(COUNT(J103:J129)=27,SUM(J103:J129),"N.A.")</f>
        <v>21425.396999999997</v>
      </c>
      <c r="K102" s="363">
        <f t="shared" ref="K102" si="210">IF(COUNT(K103:K129)=27,SUM(K103:K129),"N.A.")</f>
        <v>21275.353999999999</v>
      </c>
      <c r="L102" s="363">
        <f t="shared" ref="L102" si="211">IF(COUNT(L103:L129)=27,SUM(L103:L129),"N.A.")</f>
        <v>19641.599999999999</v>
      </c>
      <c r="M102" s="363">
        <f t="shared" ref="M102" si="212">IF(COUNT(M103:M129)=27,SUM(M103:M129),"N.A.")</f>
        <v>20967.991111111111</v>
      </c>
      <c r="N102" s="363">
        <f t="shared" ref="N102" si="213">IF(COUNT(N103:N129)=27,SUM(N103:N129),"N.A.")</f>
        <v>21141.672222222216</v>
      </c>
      <c r="O102" s="363">
        <f t="shared" ref="O102" si="214">IF(COUNT(O103:O129)=27,SUM(O103:O129),"N.A.")</f>
        <v>21184.263333333336</v>
      </c>
      <c r="P102" s="363">
        <f t="shared" ref="P102" si="215">IF(COUNT(P103:P129)=27,SUM(P103:P129),"N.A.")</f>
        <v>19131.764444444445</v>
      </c>
      <c r="Q102" s="363">
        <f t="shared" ref="Q102" si="216">IF(COUNT(Q103:Q129)=27,SUM(Q103:Q129),"N.A.")</f>
        <v>20688.275555555552</v>
      </c>
      <c r="R102" s="363">
        <f t="shared" ref="R102" si="217">IF(COUNT(R103:R129)=27,SUM(R103:R129),"N.A.")</f>
        <v>21082.376666666663</v>
      </c>
      <c r="S102" s="363">
        <f t="shared" ref="S102" si="218">IF(COUNT(S103:S129)=27,SUM(S103:S129),"N.A.")</f>
        <v>20181.39777777778</v>
      </c>
      <c r="T102" s="363">
        <f t="shared" ref="T102" si="219">IF(COUNT(T103:T129)=27,SUM(T103:T129),"N.A.")</f>
        <v>20337.850000000006</v>
      </c>
      <c r="U102" s="363">
        <f t="shared" ref="U102" si="220">IF(COUNT(U103:U129)=27,SUM(U103:U129),"N.A.")</f>
        <v>21504.6</v>
      </c>
      <c r="V102" s="363">
        <f t="shared" ref="V102" si="221">IF(COUNT(V103:V129)=27,SUM(V103:V129),"N.A.")</f>
        <v>21161.449999999997</v>
      </c>
      <c r="W102" s="363">
        <f t="shared" ref="W102" si="222">IF(COUNT(W103:W129)=27,SUM(W103:W129),"N.A.")</f>
        <v>21206.33</v>
      </c>
      <c r="X102" s="363">
        <f t="shared" ref="X102" si="223">IF(COUNT(X103:X129)=27,SUM(X103:X129),"N.A.")</f>
        <v>21738.52</v>
      </c>
      <c r="Y102" s="363">
        <f t="shared" ref="Y102" si="224">IF(COUNT(Y103:Y129)=27,SUM(Y103:Y129),"N.A.")</f>
        <v>21279.409999999996</v>
      </c>
      <c r="Z102" s="363">
        <f t="shared" ref="Z102" si="225">IF(COUNT(Z103:Z129)=27,SUM(Z103:Z129),"N.A.")</f>
        <v>21790.739999999994</v>
      </c>
      <c r="AA102" s="363">
        <f t="shared" ref="AA102" si="226">IF(COUNT(AA103:AA129)=27,SUM(AA103:AA129),"N.A.")</f>
        <v>22483.309999999998</v>
      </c>
      <c r="AB102" s="363">
        <f t="shared" ref="AB102" si="227">IF(COUNT(AB103:AB129)=27,SUM(AB103:AB129),"N.A.")</f>
        <v>22495.099999999995</v>
      </c>
      <c r="AC102" s="363">
        <f t="shared" ref="AC102" si="228">IF(COUNT(AC103:AC129)=27,SUM(AC103:AC129),"N.A.")</f>
        <v>22432.28</v>
      </c>
      <c r="AD102" s="363">
        <f t="shared" ref="AD102" si="229">IF(COUNT(AD103:AD129)=27,SUM(AD103:AD129),"N.A.")</f>
        <v>21593.839999999997</v>
      </c>
      <c r="AE102" s="363">
        <f t="shared" ref="AE102:AF102" si="230">IF(COUNT(AE103:AE129)=27,SUM(AE103:AE129),"N.A.")</f>
        <v>21271.119999999995</v>
      </c>
      <c r="AF102" s="363">
        <f t="shared" si="230"/>
        <v>22067.629999999997</v>
      </c>
      <c r="AG102" s="363">
        <f t="shared" ref="AG102:AH102" si="231">IF(COUNT(AG103:AG129)=27,SUM(AG103:AG129),"N.A.")</f>
        <v>20657.320000000003</v>
      </c>
      <c r="AH102" s="363">
        <f t="shared" si="231"/>
        <v>21815.81</v>
      </c>
      <c r="AI102" s="363">
        <f t="shared" ref="AI102:AJ102" si="232">IF(COUNT(AI103:AI129)=27,SUM(AI103:AI129),"N.A.")</f>
        <v>21893.63</v>
      </c>
      <c r="AJ102" s="363">
        <f t="shared" si="232"/>
        <v>21980.273333333338</v>
      </c>
      <c r="AK102" s="651">
        <f>+(AJ102/AI102-1)*100</f>
        <v>0.39574676896128036</v>
      </c>
      <c r="AL102" s="651">
        <f>+((AJ102/((SUM(AE102:AI102)-MIN(AD102:AH102)-MAX(AD102:AH102))/3))-1)*100</f>
        <v>1.4777650423450028</v>
      </c>
      <c r="AM102" s="652">
        <f>100*((POWER(AJ102/AA102,1/($AI$4-$Z$4)))-1)</f>
        <v>-0.2511049996708592</v>
      </c>
    </row>
    <row r="103" spans="1:39" ht="18" customHeight="1" thickBot="1">
      <c r="A103" s="320" t="s">
        <v>3</v>
      </c>
      <c r="B103" s="320" t="s">
        <v>30</v>
      </c>
      <c r="C103" s="352"/>
      <c r="D103" s="352"/>
      <c r="E103" s="352"/>
      <c r="F103" s="581">
        <v>203.6</v>
      </c>
      <c r="G103" s="581">
        <v>202.9</v>
      </c>
      <c r="H103" s="581">
        <v>209.1</v>
      </c>
      <c r="I103" s="581">
        <v>204.5</v>
      </c>
      <c r="J103" s="581">
        <v>209.4</v>
      </c>
      <c r="K103" s="581">
        <v>220.5</v>
      </c>
      <c r="L103" s="581">
        <v>181</v>
      </c>
      <c r="M103" s="581">
        <v>213</v>
      </c>
      <c r="N103" s="581">
        <v>181</v>
      </c>
      <c r="O103" s="581">
        <v>203</v>
      </c>
      <c r="P103" s="581">
        <v>199</v>
      </c>
      <c r="Q103" s="581">
        <v>212</v>
      </c>
      <c r="R103" s="581">
        <v>214</v>
      </c>
      <c r="S103" s="581">
        <v>210</v>
      </c>
      <c r="T103" s="581">
        <v>210</v>
      </c>
      <c r="U103" s="581">
        <v>224</v>
      </c>
      <c r="V103" s="581">
        <v>211.5</v>
      </c>
      <c r="W103" s="581">
        <v>213</v>
      </c>
      <c r="X103" s="581">
        <v>200.71</v>
      </c>
      <c r="Y103" s="581">
        <v>217.1</v>
      </c>
      <c r="Z103" s="581">
        <v>201.86</v>
      </c>
      <c r="AA103" s="581">
        <v>210.76</v>
      </c>
      <c r="AB103" s="581">
        <v>221.78</v>
      </c>
      <c r="AC103" s="581">
        <v>215.72</v>
      </c>
      <c r="AD103" s="581">
        <v>197.59</v>
      </c>
      <c r="AE103" s="581">
        <v>195.69</v>
      </c>
      <c r="AF103" s="581">
        <v>203.76</v>
      </c>
      <c r="AG103" s="581">
        <v>194.66</v>
      </c>
      <c r="AH103" s="581">
        <v>209.18</v>
      </c>
      <c r="AI103" s="581">
        <v>205.2</v>
      </c>
      <c r="AJ103" s="581">
        <v>201.17333333333332</v>
      </c>
      <c r="AK103" s="653">
        <f>+(AJ103/AI103-1)*100</f>
        <v>-1.962313190383369</v>
      </c>
      <c r="AL103" s="653">
        <f>+((AJ103/((SUM(AE103:AI103)-MIN(AD103:AH103)-MAX(AD103:AH103))/3))-1)*100</f>
        <v>-0.1868849747788226</v>
      </c>
      <c r="AM103" s="654">
        <f>100*((POWER(AJ103/AA103,1/($AI$4-$Z$4)))-1)</f>
        <v>-0.51592179491352086</v>
      </c>
    </row>
    <row r="104" spans="1:39" ht="18" customHeight="1" thickBot="1">
      <c r="A104" s="320" t="s">
        <v>4</v>
      </c>
      <c r="B104" s="320" t="s">
        <v>31</v>
      </c>
      <c r="C104" s="352"/>
      <c r="D104" s="352"/>
      <c r="E104" s="352"/>
      <c r="F104" s="581">
        <v>1266</v>
      </c>
      <c r="G104" s="581">
        <v>1319.8</v>
      </c>
      <c r="H104" s="581">
        <v>1181.0999999999999</v>
      </c>
      <c r="I104" s="581">
        <v>957.7</v>
      </c>
      <c r="J104" s="581">
        <v>1211.7</v>
      </c>
      <c r="K104" s="581">
        <v>1335.8</v>
      </c>
      <c r="L104" s="581">
        <v>1097.3</v>
      </c>
      <c r="M104" s="581">
        <v>1106.7</v>
      </c>
      <c r="N104" s="581">
        <v>1333</v>
      </c>
      <c r="O104" s="581">
        <v>1347.6</v>
      </c>
      <c r="P104" s="581">
        <v>817.8</v>
      </c>
      <c r="Q104" s="581">
        <v>1017.6</v>
      </c>
      <c r="R104" s="581">
        <v>1083.5</v>
      </c>
      <c r="S104" s="581">
        <v>966</v>
      </c>
      <c r="T104" s="581">
        <v>1082.4000000000001</v>
      </c>
      <c r="U104" s="581">
        <v>1106.5999999999999</v>
      </c>
      <c r="V104" s="581">
        <v>1184.8</v>
      </c>
      <c r="W104" s="581">
        <v>1102.6199999999999</v>
      </c>
      <c r="X104" s="581">
        <v>1101.78</v>
      </c>
      <c r="Y104" s="581">
        <v>1166.3</v>
      </c>
      <c r="Z104" s="581">
        <v>1301.56</v>
      </c>
      <c r="AA104" s="581">
        <v>1261.47</v>
      </c>
      <c r="AB104" s="581">
        <v>1096.2</v>
      </c>
      <c r="AC104" s="581">
        <v>1179.0999999999999</v>
      </c>
      <c r="AD104" s="581">
        <v>1133.7</v>
      </c>
      <c r="AE104" s="581">
        <v>1197.0999999999999</v>
      </c>
      <c r="AF104" s="581">
        <v>1189.3599999999999</v>
      </c>
      <c r="AG104" s="581">
        <v>1192.3699999999999</v>
      </c>
      <c r="AH104" s="581">
        <v>1197.23</v>
      </c>
      <c r="AI104" s="581">
        <v>1190</v>
      </c>
      <c r="AJ104" s="581">
        <v>1166</v>
      </c>
      <c r="AK104" s="653">
        <f t="shared" ref="AK104:AK129" si="233">+(AJ104/AI104-1)*100</f>
        <v>-2.0168067226890796</v>
      </c>
      <c r="AL104" s="653">
        <f t="shared" ref="AL104:AL129" si="234">+((AJ104/((SUM(AE104:AI104)-MIN(AD104:AH104)-MAX(AD104:AH104))/3))-1)*100</f>
        <v>-3.7723547713561678</v>
      </c>
      <c r="AM104" s="654">
        <f t="shared" ref="AM104:AM129" si="235">100*((POWER(AJ104/AA104,1/($AI$4-$Z$4)))-1)</f>
        <v>-0.8706170953867387</v>
      </c>
    </row>
    <row r="105" spans="1:39" ht="18" customHeight="1" thickBot="1">
      <c r="A105" s="320" t="s">
        <v>340</v>
      </c>
      <c r="B105" s="320" t="s">
        <v>32</v>
      </c>
      <c r="C105" s="352"/>
      <c r="D105" s="352"/>
      <c r="E105" s="352"/>
      <c r="F105" s="581">
        <v>783</v>
      </c>
      <c r="G105" s="581">
        <v>812</v>
      </c>
      <c r="H105" s="581">
        <v>832</v>
      </c>
      <c r="I105" s="581">
        <v>801</v>
      </c>
      <c r="J105" s="581">
        <v>825.5</v>
      </c>
      <c r="K105" s="581">
        <v>912.3</v>
      </c>
      <c r="L105" s="581">
        <v>867.1</v>
      </c>
      <c r="M105" s="581">
        <v>970.4</v>
      </c>
      <c r="N105" s="581">
        <v>923.2</v>
      </c>
      <c r="O105" s="581">
        <v>848.8</v>
      </c>
      <c r="P105" s="581">
        <v>648.4</v>
      </c>
      <c r="Q105" s="581">
        <v>863.2</v>
      </c>
      <c r="R105" s="581">
        <v>820.4</v>
      </c>
      <c r="S105" s="581">
        <v>781.5</v>
      </c>
      <c r="T105" s="581">
        <v>811</v>
      </c>
      <c r="U105" s="581">
        <v>802.3</v>
      </c>
      <c r="V105" s="581">
        <v>831.3</v>
      </c>
      <c r="W105" s="581">
        <v>833.58</v>
      </c>
      <c r="X105" s="581">
        <v>863.13</v>
      </c>
      <c r="Y105" s="581">
        <v>815.38</v>
      </c>
      <c r="Z105" s="581">
        <v>829.39</v>
      </c>
      <c r="AA105" s="581">
        <v>835.94</v>
      </c>
      <c r="AB105" s="581">
        <v>829.82</v>
      </c>
      <c r="AC105" s="581">
        <v>839.71</v>
      </c>
      <c r="AD105" s="581">
        <v>832.06</v>
      </c>
      <c r="AE105" s="581">
        <v>819.69</v>
      </c>
      <c r="AF105" s="581">
        <v>839.45</v>
      </c>
      <c r="AG105" s="581">
        <v>798.58</v>
      </c>
      <c r="AH105" s="581">
        <v>784.78</v>
      </c>
      <c r="AI105" s="581">
        <v>854.43</v>
      </c>
      <c r="AJ105" s="581">
        <v>826.31666666666661</v>
      </c>
      <c r="AK105" s="653">
        <f t="shared" si="233"/>
        <v>-3.2903026969246518</v>
      </c>
      <c r="AL105" s="653">
        <f t="shared" si="234"/>
        <v>0.25276014073680741</v>
      </c>
      <c r="AM105" s="654">
        <f t="shared" si="235"/>
        <v>-0.12857023793145794</v>
      </c>
    </row>
    <row r="106" spans="1:39" ht="18" customHeight="1" thickBot="1">
      <c r="A106" s="320" t="s">
        <v>5</v>
      </c>
      <c r="B106" s="320" t="s">
        <v>33</v>
      </c>
      <c r="C106" s="352"/>
      <c r="D106" s="352"/>
      <c r="E106" s="352"/>
      <c r="F106" s="581">
        <v>619.4</v>
      </c>
      <c r="G106" s="581">
        <v>573.6</v>
      </c>
      <c r="H106" s="581">
        <v>608</v>
      </c>
      <c r="I106" s="581">
        <v>674</v>
      </c>
      <c r="J106" s="581">
        <v>684</v>
      </c>
      <c r="K106" s="581">
        <v>680</v>
      </c>
      <c r="L106" s="581">
        <v>638</v>
      </c>
      <c r="M106" s="581">
        <v>619.20000000000005</v>
      </c>
      <c r="N106" s="581">
        <v>634</v>
      </c>
      <c r="O106" s="581">
        <v>576.6</v>
      </c>
      <c r="P106" s="581">
        <v>664.3</v>
      </c>
      <c r="Q106" s="581">
        <v>666.4</v>
      </c>
      <c r="R106" s="581">
        <v>675.6</v>
      </c>
      <c r="S106" s="581">
        <v>686.3</v>
      </c>
      <c r="T106" s="581">
        <v>688.8</v>
      </c>
      <c r="U106" s="581">
        <v>638.20000000000005</v>
      </c>
      <c r="V106" s="581">
        <v>739</v>
      </c>
      <c r="W106" s="581">
        <v>763.6</v>
      </c>
      <c r="X106" s="581">
        <v>747</v>
      </c>
      <c r="Y106" s="581">
        <v>614.1</v>
      </c>
      <c r="Z106" s="581">
        <v>567.9</v>
      </c>
      <c r="AA106" s="581">
        <v>662.1</v>
      </c>
      <c r="AB106" s="581">
        <v>632.4</v>
      </c>
      <c r="AC106" s="581">
        <v>583</v>
      </c>
      <c r="AD106" s="581">
        <v>586.6</v>
      </c>
      <c r="AE106" s="581">
        <v>425.8</v>
      </c>
      <c r="AF106" s="581">
        <v>573.4</v>
      </c>
      <c r="AG106" s="581">
        <v>502.6</v>
      </c>
      <c r="AH106" s="581">
        <v>537.70000000000005</v>
      </c>
      <c r="AI106" s="581">
        <v>497.3</v>
      </c>
      <c r="AJ106" s="581">
        <v>550.93333333333328</v>
      </c>
      <c r="AK106" s="653">
        <f t="shared" si="233"/>
        <v>10.784905154500969</v>
      </c>
      <c r="AL106" s="653">
        <f t="shared" si="234"/>
        <v>8.4229860928889835</v>
      </c>
      <c r="AM106" s="654">
        <f t="shared" si="235"/>
        <v>-2.0215404973232931</v>
      </c>
    </row>
    <row r="107" spans="1:39" ht="18" customHeight="1" thickBot="1">
      <c r="A107" s="320" t="s">
        <v>28</v>
      </c>
      <c r="B107" s="320" t="s">
        <v>34</v>
      </c>
      <c r="C107" s="352"/>
      <c r="D107" s="352"/>
      <c r="E107" s="352"/>
      <c r="F107" s="581">
        <v>2385</v>
      </c>
      <c r="G107" s="581">
        <v>2424</v>
      </c>
      <c r="H107" s="581">
        <v>2571.6</v>
      </c>
      <c r="I107" s="581">
        <v>2586.4</v>
      </c>
      <c r="J107" s="581">
        <v>2713</v>
      </c>
      <c r="K107" s="581">
        <v>2790.8</v>
      </c>
      <c r="L107" s="581">
        <v>2589.1</v>
      </c>
      <c r="M107" s="581">
        <v>2960.3</v>
      </c>
      <c r="N107" s="581">
        <v>2892.5</v>
      </c>
      <c r="O107" s="581">
        <v>3009.8</v>
      </c>
      <c r="P107" s="581">
        <v>2956.4</v>
      </c>
      <c r="Q107" s="581">
        <v>3103.4</v>
      </c>
      <c r="R107" s="581">
        <v>3163.4</v>
      </c>
      <c r="S107" s="581">
        <v>3102.9</v>
      </c>
      <c r="T107" s="581">
        <v>2984.5</v>
      </c>
      <c r="U107" s="581">
        <v>3207</v>
      </c>
      <c r="V107" s="581">
        <v>3214.8</v>
      </c>
      <c r="W107" s="581">
        <v>3276.64</v>
      </c>
      <c r="X107" s="581">
        <v>3232.9</v>
      </c>
      <c r="Y107" s="581">
        <v>3045</v>
      </c>
      <c r="Z107" s="581">
        <v>3119.6</v>
      </c>
      <c r="AA107" s="581">
        <v>3208.4</v>
      </c>
      <c r="AB107" s="581">
        <v>3263.9</v>
      </c>
      <c r="AC107" s="581">
        <v>3176.4</v>
      </c>
      <c r="AD107" s="581">
        <v>3173</v>
      </c>
      <c r="AE107" s="581">
        <v>3006.2</v>
      </c>
      <c r="AF107" s="581">
        <v>3086.7</v>
      </c>
      <c r="AG107" s="581">
        <v>2801.5</v>
      </c>
      <c r="AH107" s="581">
        <v>2901.5</v>
      </c>
      <c r="AI107" s="581">
        <v>2940.1</v>
      </c>
      <c r="AJ107" s="581">
        <v>2873.0666666666671</v>
      </c>
      <c r="AK107" s="653">
        <f t="shared" si="233"/>
        <v>-2.2799678015486879</v>
      </c>
      <c r="AL107" s="653">
        <f t="shared" si="234"/>
        <v>-1.6241511156765309</v>
      </c>
      <c r="AM107" s="654">
        <f t="shared" si="235"/>
        <v>-1.2190902139456505</v>
      </c>
    </row>
    <row r="108" spans="1:39" ht="18" customHeight="1" thickBot="1">
      <c r="A108" s="320" t="s">
        <v>6</v>
      </c>
      <c r="B108" s="320" t="s">
        <v>35</v>
      </c>
      <c r="C108" s="352"/>
      <c r="D108" s="352"/>
      <c r="E108" s="352"/>
      <c r="F108" s="581">
        <v>50.3</v>
      </c>
      <c r="G108" s="581">
        <v>34.200000000000003</v>
      </c>
      <c r="H108" s="581">
        <v>38.6</v>
      </c>
      <c r="I108" s="581">
        <v>45.9</v>
      </c>
      <c r="J108" s="581">
        <v>50.9</v>
      </c>
      <c r="K108" s="581">
        <v>66.8</v>
      </c>
      <c r="L108" s="581">
        <v>66.099999999999994</v>
      </c>
      <c r="M108" s="581">
        <v>68.900000000000006</v>
      </c>
      <c r="N108" s="581">
        <v>59.6</v>
      </c>
      <c r="O108" s="581">
        <v>64.5</v>
      </c>
      <c r="P108" s="581">
        <v>67.2</v>
      </c>
      <c r="Q108" s="581">
        <v>78.400000000000006</v>
      </c>
      <c r="R108" s="581">
        <v>85.4</v>
      </c>
      <c r="S108" s="581">
        <v>90.9</v>
      </c>
      <c r="T108" s="581">
        <v>99.5</v>
      </c>
      <c r="U108" s="581">
        <v>107.6</v>
      </c>
      <c r="V108" s="581">
        <v>113.6</v>
      </c>
      <c r="W108" s="581">
        <v>119.4</v>
      </c>
      <c r="X108" s="581">
        <v>128.4</v>
      </c>
      <c r="Y108" s="581">
        <v>124.3</v>
      </c>
      <c r="Z108" s="581">
        <v>124.2</v>
      </c>
      <c r="AA108" s="581">
        <v>154.4</v>
      </c>
      <c r="AB108" s="581">
        <v>169.7</v>
      </c>
      <c r="AC108" s="581">
        <v>164.5</v>
      </c>
      <c r="AD108" s="581">
        <v>169.75</v>
      </c>
      <c r="AE108" s="581">
        <v>154.58000000000001</v>
      </c>
      <c r="AF108" s="581">
        <v>166.98</v>
      </c>
      <c r="AG108" s="581">
        <v>168.04</v>
      </c>
      <c r="AH108" s="581">
        <v>180</v>
      </c>
      <c r="AI108" s="581">
        <v>180.97</v>
      </c>
      <c r="AJ108" s="581">
        <v>171.67666666666665</v>
      </c>
      <c r="AK108" s="653">
        <f t="shared" si="233"/>
        <v>-5.1352894586579882</v>
      </c>
      <c r="AL108" s="653">
        <f t="shared" si="234"/>
        <v>-0.18605011725034704</v>
      </c>
      <c r="AM108" s="654">
        <f t="shared" si="235"/>
        <v>1.1854854453732466</v>
      </c>
    </row>
    <row r="109" spans="1:39" ht="18" customHeight="1" thickBot="1">
      <c r="A109" s="320" t="s">
        <v>7</v>
      </c>
      <c r="B109" s="320" t="s">
        <v>36</v>
      </c>
      <c r="C109" s="352"/>
      <c r="D109" s="352"/>
      <c r="E109" s="352"/>
      <c r="F109" s="581">
        <v>79.2</v>
      </c>
      <c r="G109" s="581">
        <v>74.099999999999994</v>
      </c>
      <c r="H109" s="581">
        <v>70.7</v>
      </c>
      <c r="I109" s="581">
        <v>85.7</v>
      </c>
      <c r="J109" s="581">
        <v>93.9</v>
      </c>
      <c r="K109" s="581">
        <v>83.9</v>
      </c>
      <c r="L109" s="581">
        <v>68.099999999999994</v>
      </c>
      <c r="M109" s="581">
        <v>78</v>
      </c>
      <c r="N109" s="581">
        <v>84.9</v>
      </c>
      <c r="O109" s="581">
        <v>102.7</v>
      </c>
      <c r="P109" s="581">
        <v>95.72</v>
      </c>
      <c r="Q109" s="581">
        <v>102.72</v>
      </c>
      <c r="R109" s="581">
        <v>95.23</v>
      </c>
      <c r="S109" s="581">
        <v>87.51</v>
      </c>
      <c r="T109" s="581">
        <v>84.25</v>
      </c>
      <c r="U109" s="581">
        <v>110.67</v>
      </c>
      <c r="V109" s="581">
        <v>84.47</v>
      </c>
      <c r="W109" s="581">
        <v>77.819999999999993</v>
      </c>
      <c r="X109" s="581">
        <v>94.16</v>
      </c>
      <c r="Y109" s="581">
        <v>98.03</v>
      </c>
      <c r="Z109" s="581">
        <v>60.6</v>
      </c>
      <c r="AA109" s="581">
        <v>71.61</v>
      </c>
      <c r="AB109" s="581">
        <v>65.33</v>
      </c>
      <c r="AC109" s="581">
        <v>67.92</v>
      </c>
      <c r="AD109" s="581">
        <v>67.05</v>
      </c>
      <c r="AE109" s="581">
        <v>57.98</v>
      </c>
      <c r="AF109" s="581">
        <v>63.48</v>
      </c>
      <c r="AG109" s="581">
        <v>46.99</v>
      </c>
      <c r="AH109" s="581">
        <v>62.33</v>
      </c>
      <c r="AI109" s="581">
        <v>66.52</v>
      </c>
      <c r="AJ109" s="581">
        <v>60.52</v>
      </c>
      <c r="AK109" s="653">
        <f t="shared" si="233"/>
        <v>-9.01984365604328</v>
      </c>
      <c r="AL109" s="653">
        <f t="shared" si="234"/>
        <v>-0.92764378478660259</v>
      </c>
      <c r="AM109" s="654">
        <f t="shared" si="235"/>
        <v>-1.8521969291122931</v>
      </c>
    </row>
    <row r="110" spans="1:39" ht="18" customHeight="1" thickBot="1">
      <c r="A110" s="320" t="s">
        <v>8</v>
      </c>
      <c r="B110" s="320" t="s">
        <v>37</v>
      </c>
      <c r="C110" s="352"/>
      <c r="D110" s="352"/>
      <c r="E110" s="352"/>
      <c r="F110" s="581">
        <v>328.9</v>
      </c>
      <c r="G110" s="581">
        <v>307.39999999999998</v>
      </c>
      <c r="H110" s="581">
        <v>252.3</v>
      </c>
      <c r="I110" s="581">
        <v>262.60000000000002</v>
      </c>
      <c r="J110" s="581">
        <v>242.2</v>
      </c>
      <c r="K110" s="581">
        <v>230.1</v>
      </c>
      <c r="L110" s="581">
        <v>208</v>
      </c>
      <c r="M110" s="581">
        <v>160.30000000000001</v>
      </c>
      <c r="N110" s="581">
        <v>170.45</v>
      </c>
      <c r="O110" s="581">
        <v>130.01</v>
      </c>
      <c r="P110" s="581">
        <v>124.04</v>
      </c>
      <c r="Q110" s="581">
        <v>88.36</v>
      </c>
      <c r="R110" s="581">
        <v>100.37</v>
      </c>
      <c r="S110" s="581">
        <v>165.07</v>
      </c>
      <c r="T110" s="581">
        <v>186.29</v>
      </c>
      <c r="U110" s="581">
        <v>174.24</v>
      </c>
      <c r="V110" s="581">
        <v>178.25</v>
      </c>
      <c r="W110" s="581">
        <v>154.33000000000001</v>
      </c>
      <c r="X110" s="581">
        <v>139.88</v>
      </c>
      <c r="Y110" s="581">
        <v>162.53</v>
      </c>
      <c r="Z110" s="581">
        <v>192.04</v>
      </c>
      <c r="AA110" s="581">
        <v>191.42</v>
      </c>
      <c r="AB110" s="581">
        <v>154.84</v>
      </c>
      <c r="AC110" s="581">
        <v>149.41999999999999</v>
      </c>
      <c r="AD110" s="581">
        <v>119.7</v>
      </c>
      <c r="AE110" s="581">
        <v>108</v>
      </c>
      <c r="AF110" s="581">
        <v>96.61</v>
      </c>
      <c r="AG110" s="581">
        <v>93.2</v>
      </c>
      <c r="AH110" s="581">
        <v>97.11</v>
      </c>
      <c r="AI110" s="581">
        <v>93.86</v>
      </c>
      <c r="AJ110" s="581">
        <v>93.71</v>
      </c>
      <c r="AK110" s="653">
        <f t="shared" si="233"/>
        <v>-0.15981248668229808</v>
      </c>
      <c r="AL110" s="653">
        <f t="shared" si="234"/>
        <v>1.9030013049151417</v>
      </c>
      <c r="AM110" s="654">
        <f t="shared" si="235"/>
        <v>-7.6295242027506927</v>
      </c>
    </row>
    <row r="111" spans="1:39" ht="18" customHeight="1" thickBot="1">
      <c r="A111" s="320" t="s">
        <v>9</v>
      </c>
      <c r="B111" s="320" t="s">
        <v>38</v>
      </c>
      <c r="C111" s="352"/>
      <c r="D111" s="352"/>
      <c r="E111" s="352"/>
      <c r="F111" s="581">
        <v>1379</v>
      </c>
      <c r="G111" s="581">
        <v>1322</v>
      </c>
      <c r="H111" s="581">
        <v>1480.7</v>
      </c>
      <c r="I111" s="581">
        <v>1359.5</v>
      </c>
      <c r="J111" s="581">
        <v>1431.6</v>
      </c>
      <c r="K111" s="581">
        <v>1283.5</v>
      </c>
      <c r="L111" s="581">
        <v>1628</v>
      </c>
      <c r="M111" s="581">
        <v>1485.7</v>
      </c>
      <c r="N111" s="581">
        <v>1291.9000000000001</v>
      </c>
      <c r="O111" s="581">
        <v>1480.5</v>
      </c>
      <c r="P111" s="581">
        <v>1307.4000000000001</v>
      </c>
      <c r="Q111" s="581">
        <v>1226.3</v>
      </c>
      <c r="R111" s="581">
        <v>1363.7</v>
      </c>
      <c r="S111" s="581">
        <v>1306.2</v>
      </c>
      <c r="T111" s="581">
        <v>1389.9</v>
      </c>
      <c r="U111" s="581">
        <v>1526.2</v>
      </c>
      <c r="V111" s="581">
        <v>1233.5999999999999</v>
      </c>
      <c r="W111" s="581">
        <v>1459.77</v>
      </c>
      <c r="X111" s="581">
        <v>1994.65</v>
      </c>
      <c r="Y111" s="581">
        <v>1777.12</v>
      </c>
      <c r="Z111" s="581">
        <v>1781.58</v>
      </c>
      <c r="AA111" s="581">
        <v>1874.07</v>
      </c>
      <c r="AB111" s="581">
        <v>1828.42</v>
      </c>
      <c r="AC111" s="581">
        <v>1808.69</v>
      </c>
      <c r="AD111" s="581">
        <v>1645.12</v>
      </c>
      <c r="AE111" s="581">
        <v>1689.08</v>
      </c>
      <c r="AF111" s="581">
        <v>1653.45</v>
      </c>
      <c r="AG111" s="581">
        <v>1663.76</v>
      </c>
      <c r="AH111" s="581">
        <v>1869.42</v>
      </c>
      <c r="AI111" s="581">
        <v>1876.75</v>
      </c>
      <c r="AJ111" s="581">
        <v>1762.12</v>
      </c>
      <c r="AK111" s="653">
        <f t="shared" si="233"/>
        <v>-6.1078992939922809</v>
      </c>
      <c r="AL111" s="653">
        <f t="shared" si="234"/>
        <v>0.92479457494578643</v>
      </c>
      <c r="AM111" s="654">
        <f t="shared" si="235"/>
        <v>-0.68205125264162447</v>
      </c>
    </row>
    <row r="112" spans="1:39" ht="18" customHeight="1" thickBot="1">
      <c r="A112" s="320" t="s">
        <v>10</v>
      </c>
      <c r="B112" s="320" t="s">
        <v>39</v>
      </c>
      <c r="C112" s="352"/>
      <c r="D112" s="352"/>
      <c r="E112" s="352"/>
      <c r="F112" s="581">
        <v>4288</v>
      </c>
      <c r="G112" s="581">
        <v>4338.3</v>
      </c>
      <c r="H112" s="581">
        <v>4513.5</v>
      </c>
      <c r="I112" s="581">
        <v>4764</v>
      </c>
      <c r="J112" s="581">
        <v>4840.7</v>
      </c>
      <c r="K112" s="581">
        <v>4934.7</v>
      </c>
      <c r="L112" s="581">
        <v>4775.2</v>
      </c>
      <c r="M112" s="581">
        <v>4910.5</v>
      </c>
      <c r="N112" s="581">
        <v>4460.2</v>
      </c>
      <c r="O112" s="581">
        <v>4894.8</v>
      </c>
      <c r="P112" s="581">
        <v>4524.3999999999996</v>
      </c>
      <c r="Q112" s="581">
        <v>4830.7</v>
      </c>
      <c r="R112" s="581">
        <v>4855.3</v>
      </c>
      <c r="S112" s="581">
        <v>4793.1000000000004</v>
      </c>
      <c r="T112" s="581">
        <v>4783</v>
      </c>
      <c r="U112" s="581">
        <v>5064.7</v>
      </c>
      <c r="V112" s="581">
        <v>4733.1000000000004</v>
      </c>
      <c r="W112" s="581">
        <v>4898.5200000000004</v>
      </c>
      <c r="X112" s="581">
        <v>4990.18</v>
      </c>
      <c r="Y112" s="581">
        <v>4860.63</v>
      </c>
      <c r="Z112" s="581">
        <v>4983.66</v>
      </c>
      <c r="AA112" s="581">
        <v>5010.46</v>
      </c>
      <c r="AB112" s="581">
        <v>5161.3900000000003</v>
      </c>
      <c r="AC112" s="581">
        <v>5139.25</v>
      </c>
      <c r="AD112" s="581">
        <v>4962.08</v>
      </c>
      <c r="AE112" s="581">
        <v>4880.21</v>
      </c>
      <c r="AF112" s="581">
        <v>4998.75</v>
      </c>
      <c r="AG112" s="581">
        <v>4260.93</v>
      </c>
      <c r="AH112" s="581">
        <v>4982.51</v>
      </c>
      <c r="AI112" s="581">
        <v>4692.74</v>
      </c>
      <c r="AJ112" s="581">
        <v>4766.4066666666658</v>
      </c>
      <c r="AK112" s="653">
        <f t="shared" si="233"/>
        <v>1.5698007276487846</v>
      </c>
      <c r="AL112" s="653">
        <f t="shared" si="234"/>
        <v>-1.7604390379967527</v>
      </c>
      <c r="AM112" s="654">
        <f t="shared" si="235"/>
        <v>-0.55329725871559043</v>
      </c>
    </row>
    <row r="113" spans="1:39" ht="18" customHeight="1" thickBot="1">
      <c r="A113" s="320" t="s">
        <v>11</v>
      </c>
      <c r="B113" s="320" t="s">
        <v>40</v>
      </c>
      <c r="C113" s="352"/>
      <c r="D113" s="352"/>
      <c r="E113" s="352"/>
      <c r="F113" s="581">
        <v>158.965</v>
      </c>
      <c r="G113" s="581">
        <v>145.501</v>
      </c>
      <c r="H113" s="581">
        <v>174.16400000000002</v>
      </c>
      <c r="I113" s="581">
        <v>147.97200000000001</v>
      </c>
      <c r="J113" s="581">
        <v>155.49700000000001</v>
      </c>
      <c r="K113" s="581">
        <v>188.85400000000001</v>
      </c>
      <c r="L113" s="581">
        <v>116.4</v>
      </c>
      <c r="M113" s="581">
        <v>120.66111111111111</v>
      </c>
      <c r="N113" s="581">
        <v>124.92222222222222</v>
      </c>
      <c r="O113" s="581">
        <v>129.18333333333334</v>
      </c>
      <c r="P113" s="581">
        <v>133.44444444444446</v>
      </c>
      <c r="Q113" s="581">
        <v>137.70555555555558</v>
      </c>
      <c r="R113" s="581">
        <v>141.9666666666667</v>
      </c>
      <c r="S113" s="581">
        <v>146.22777777777782</v>
      </c>
      <c r="T113" s="581">
        <v>150.5</v>
      </c>
      <c r="U113" s="581">
        <v>154.75</v>
      </c>
      <c r="V113" s="581">
        <v>179.23</v>
      </c>
      <c r="W113" s="581">
        <v>168.51</v>
      </c>
      <c r="X113" s="581">
        <v>147.18</v>
      </c>
      <c r="Y113" s="581">
        <v>185.84</v>
      </c>
      <c r="Z113" s="581">
        <v>203.43</v>
      </c>
      <c r="AA113" s="581">
        <v>155.58000000000001</v>
      </c>
      <c r="AB113" s="581">
        <v>141.15</v>
      </c>
      <c r="AC113" s="581">
        <v>170.9</v>
      </c>
      <c r="AD113" s="581">
        <v>117.73</v>
      </c>
      <c r="AE113" s="581">
        <v>137.99</v>
      </c>
      <c r="AF113" s="581">
        <v>142.76</v>
      </c>
      <c r="AG113" s="581">
        <v>147.08000000000001</v>
      </c>
      <c r="AH113" s="581">
        <v>146.69999999999999</v>
      </c>
      <c r="AI113" s="581">
        <v>164.3</v>
      </c>
      <c r="AJ113" s="581">
        <v>166.78</v>
      </c>
      <c r="AK113" s="653">
        <f t="shared" si="233"/>
        <v>1.5094339622641506</v>
      </c>
      <c r="AL113" s="653">
        <f t="shared" si="234"/>
        <v>5.5525083329817537</v>
      </c>
      <c r="AM113" s="654">
        <f t="shared" si="235"/>
        <v>0.7753852159055219</v>
      </c>
    </row>
    <row r="114" spans="1:39" ht="18" customHeight="1" thickBot="1">
      <c r="A114" s="320" t="s">
        <v>12</v>
      </c>
      <c r="B114" s="320" t="s">
        <v>41</v>
      </c>
      <c r="C114" s="352"/>
      <c r="D114" s="352"/>
      <c r="E114" s="352"/>
      <c r="F114" s="581">
        <v>889.1</v>
      </c>
      <c r="G114" s="581">
        <v>844.9</v>
      </c>
      <c r="H114" s="581">
        <v>858.9</v>
      </c>
      <c r="I114" s="581">
        <v>792.8</v>
      </c>
      <c r="J114" s="581">
        <v>700.9</v>
      </c>
      <c r="K114" s="581">
        <v>698.4</v>
      </c>
      <c r="L114" s="581">
        <v>696</v>
      </c>
      <c r="M114" s="581">
        <v>658.8</v>
      </c>
      <c r="N114" s="581">
        <v>625.20000000000005</v>
      </c>
      <c r="O114" s="581">
        <v>682.1</v>
      </c>
      <c r="P114" s="581">
        <v>577.29999999999995</v>
      </c>
      <c r="Q114" s="581">
        <v>581.79999999999995</v>
      </c>
      <c r="R114" s="581">
        <v>602.79999999999995</v>
      </c>
      <c r="S114" s="581">
        <v>582.79999999999995</v>
      </c>
      <c r="T114" s="581">
        <v>661.2</v>
      </c>
      <c r="U114" s="581">
        <v>702.2</v>
      </c>
      <c r="V114" s="581">
        <v>533.6</v>
      </c>
      <c r="W114" s="581">
        <v>572.45000000000005</v>
      </c>
      <c r="X114" s="581">
        <v>531.14</v>
      </c>
      <c r="Y114" s="581">
        <v>593.49</v>
      </c>
      <c r="Z114" s="581">
        <v>631.66999999999996</v>
      </c>
      <c r="AA114" s="581">
        <v>586.62</v>
      </c>
      <c r="AB114" s="581">
        <v>553.63</v>
      </c>
      <c r="AC114" s="581">
        <v>528.74</v>
      </c>
      <c r="AD114" s="581">
        <v>501.72</v>
      </c>
      <c r="AE114" s="581">
        <v>543.32000000000005</v>
      </c>
      <c r="AF114" s="581">
        <v>530.67999999999995</v>
      </c>
      <c r="AG114" s="581">
        <v>500.8</v>
      </c>
      <c r="AH114" s="581">
        <v>498.11</v>
      </c>
      <c r="AI114" s="581">
        <v>538.77</v>
      </c>
      <c r="AJ114" s="581">
        <v>561.87333333333333</v>
      </c>
      <c r="AK114" s="653">
        <f t="shared" si="233"/>
        <v>4.2881625430765125</v>
      </c>
      <c r="AL114" s="653">
        <f t="shared" si="234"/>
        <v>7.347237701003051</v>
      </c>
      <c r="AM114" s="654">
        <f t="shared" si="235"/>
        <v>-0.47775302100826478</v>
      </c>
    </row>
    <row r="115" spans="1:39" ht="18" customHeight="1" thickBot="1">
      <c r="A115" s="320" t="s">
        <v>13</v>
      </c>
      <c r="B115" s="320" t="s">
        <v>42</v>
      </c>
      <c r="C115" s="352"/>
      <c r="D115" s="352"/>
      <c r="E115" s="352"/>
      <c r="F115" s="581">
        <v>0</v>
      </c>
      <c r="G115" s="581">
        <v>0</v>
      </c>
      <c r="H115" s="581">
        <v>0</v>
      </c>
      <c r="I115" s="581">
        <v>0</v>
      </c>
      <c r="J115" s="581">
        <v>0</v>
      </c>
      <c r="K115" s="581">
        <v>0</v>
      </c>
      <c r="L115" s="581">
        <v>0</v>
      </c>
      <c r="M115" s="581">
        <v>0</v>
      </c>
      <c r="N115" s="581">
        <v>0</v>
      </c>
      <c r="O115" s="581">
        <v>0</v>
      </c>
      <c r="P115" s="581">
        <v>0</v>
      </c>
      <c r="Q115" s="581">
        <v>0</v>
      </c>
      <c r="R115" s="581">
        <v>0</v>
      </c>
      <c r="S115" s="581">
        <v>0</v>
      </c>
      <c r="T115" s="581">
        <v>0</v>
      </c>
      <c r="U115" s="581">
        <v>0</v>
      </c>
      <c r="V115" s="581">
        <v>0</v>
      </c>
      <c r="W115" s="581">
        <v>0</v>
      </c>
      <c r="X115" s="581">
        <v>0</v>
      </c>
      <c r="Y115" s="581">
        <v>0</v>
      </c>
      <c r="Z115" s="581">
        <v>0</v>
      </c>
      <c r="AA115" s="581">
        <v>0</v>
      </c>
      <c r="AB115" s="581">
        <v>0</v>
      </c>
      <c r="AC115" s="581">
        <v>0.78</v>
      </c>
      <c r="AD115" s="581">
        <v>1.57</v>
      </c>
      <c r="AE115" s="581">
        <v>2.4300000000000002</v>
      </c>
      <c r="AF115" s="581">
        <v>4.2</v>
      </c>
      <c r="AG115" s="581">
        <v>5.36</v>
      </c>
      <c r="AH115" s="581">
        <v>4.5</v>
      </c>
      <c r="AI115" s="581">
        <v>4.8</v>
      </c>
      <c r="AJ115" s="581">
        <v>5</v>
      </c>
      <c r="AK115" s="653">
        <f t="shared" si="233"/>
        <v>4.1666666666666741</v>
      </c>
      <c r="AL115" s="653">
        <f t="shared" si="234"/>
        <v>4.4568245125347961</v>
      </c>
      <c r="AM115" s="654"/>
    </row>
    <row r="116" spans="1:39" ht="18" customHeight="1" thickBot="1">
      <c r="A116" s="320" t="s">
        <v>14</v>
      </c>
      <c r="B116" s="320" t="s">
        <v>43</v>
      </c>
      <c r="C116" s="352"/>
      <c r="D116" s="352"/>
      <c r="E116" s="352"/>
      <c r="F116" s="581">
        <v>169.1</v>
      </c>
      <c r="G116" s="581">
        <v>94.6</v>
      </c>
      <c r="H116" s="581">
        <v>109.6</v>
      </c>
      <c r="I116" s="581">
        <v>149.19999999999999</v>
      </c>
      <c r="J116" s="581">
        <v>152.30000000000001</v>
      </c>
      <c r="K116" s="581">
        <v>150.9</v>
      </c>
      <c r="L116" s="581">
        <v>146</v>
      </c>
      <c r="M116" s="581">
        <v>158.1</v>
      </c>
      <c r="N116" s="581">
        <v>166.8</v>
      </c>
      <c r="O116" s="581">
        <v>153.5</v>
      </c>
      <c r="P116" s="581">
        <v>167.8</v>
      </c>
      <c r="Q116" s="581">
        <v>169.9</v>
      </c>
      <c r="R116" s="581">
        <v>187.4</v>
      </c>
      <c r="S116" s="581">
        <v>215.1</v>
      </c>
      <c r="T116" s="581">
        <v>224.6</v>
      </c>
      <c r="U116" s="581">
        <v>256.60000000000002</v>
      </c>
      <c r="V116" s="581">
        <v>285.7</v>
      </c>
      <c r="W116" s="581">
        <v>296.29999999999995</v>
      </c>
      <c r="X116" s="581">
        <v>306.89999999999998</v>
      </c>
      <c r="Y116" s="581">
        <v>352.4</v>
      </c>
      <c r="Z116" s="581">
        <v>369.3</v>
      </c>
      <c r="AA116" s="581">
        <v>391.6</v>
      </c>
      <c r="AB116" s="581">
        <v>447.3</v>
      </c>
      <c r="AC116" s="581">
        <v>479.1</v>
      </c>
      <c r="AD116" s="581">
        <v>446.8</v>
      </c>
      <c r="AE116" s="581">
        <v>417.2</v>
      </c>
      <c r="AF116" s="581">
        <v>492.7</v>
      </c>
      <c r="AG116" s="581">
        <v>498.2</v>
      </c>
      <c r="AH116" s="581">
        <v>537.29999999999995</v>
      </c>
      <c r="AI116" s="581">
        <v>537.5</v>
      </c>
      <c r="AJ116" s="581">
        <v>522.5</v>
      </c>
      <c r="AK116" s="653">
        <f t="shared" si="233"/>
        <v>-2.7906976744186074</v>
      </c>
      <c r="AL116" s="653">
        <f t="shared" si="234"/>
        <v>2.5582308296257628</v>
      </c>
      <c r="AM116" s="654">
        <f t="shared" si="235"/>
        <v>3.2561568721350742</v>
      </c>
    </row>
    <row r="117" spans="1:39" ht="18" customHeight="1" thickBot="1">
      <c r="A117" s="320" t="s">
        <v>15</v>
      </c>
      <c r="B117" s="320" t="s">
        <v>44</v>
      </c>
      <c r="C117" s="352"/>
      <c r="D117" s="352"/>
      <c r="E117" s="352"/>
      <c r="F117" s="581">
        <v>375.5</v>
      </c>
      <c r="G117" s="581">
        <v>270</v>
      </c>
      <c r="H117" s="581">
        <v>260.60000000000002</v>
      </c>
      <c r="I117" s="581">
        <v>347.8</v>
      </c>
      <c r="J117" s="581">
        <v>375.6</v>
      </c>
      <c r="K117" s="581">
        <v>359.6</v>
      </c>
      <c r="L117" s="581">
        <v>333.7</v>
      </c>
      <c r="M117" s="581">
        <v>370.4</v>
      </c>
      <c r="N117" s="581">
        <v>352.2</v>
      </c>
      <c r="O117" s="581">
        <v>335.1</v>
      </c>
      <c r="P117" s="581">
        <v>336.5</v>
      </c>
      <c r="Q117" s="581">
        <v>355.1</v>
      </c>
      <c r="R117" s="581">
        <v>369.5</v>
      </c>
      <c r="S117" s="581">
        <v>343.8</v>
      </c>
      <c r="T117" s="581">
        <v>354.6</v>
      </c>
      <c r="U117" s="581">
        <v>403.5</v>
      </c>
      <c r="V117" s="581">
        <v>500</v>
      </c>
      <c r="W117" s="581">
        <v>517.6</v>
      </c>
      <c r="X117" s="581">
        <v>551.1</v>
      </c>
      <c r="Y117" s="581">
        <v>627</v>
      </c>
      <c r="Z117" s="581">
        <v>667.4</v>
      </c>
      <c r="AA117" s="581">
        <v>708</v>
      </c>
      <c r="AB117" s="581">
        <v>836.22</v>
      </c>
      <c r="AC117" s="581">
        <v>880.53</v>
      </c>
      <c r="AD117" s="581">
        <v>811.95</v>
      </c>
      <c r="AE117" s="581">
        <v>772.89</v>
      </c>
      <c r="AF117" s="581">
        <v>895.76</v>
      </c>
      <c r="AG117" s="581">
        <v>893.51</v>
      </c>
      <c r="AH117" s="581">
        <v>944.17</v>
      </c>
      <c r="AI117" s="581">
        <v>946.72</v>
      </c>
      <c r="AJ117" s="581">
        <v>940.11666666666667</v>
      </c>
      <c r="AK117" s="653">
        <f t="shared" si="233"/>
        <v>-0.69749591572305647</v>
      </c>
      <c r="AL117" s="653">
        <f t="shared" si="234"/>
        <v>3.0833446028676992</v>
      </c>
      <c r="AM117" s="654">
        <f t="shared" si="235"/>
        <v>3.2008242709766321</v>
      </c>
    </row>
    <row r="118" spans="1:39" ht="18" customHeight="1" thickBot="1">
      <c r="A118" s="320" t="s">
        <v>16</v>
      </c>
      <c r="B118" s="320" t="s">
        <v>45</v>
      </c>
      <c r="C118" s="352"/>
      <c r="D118" s="352"/>
      <c r="E118" s="352"/>
      <c r="F118" s="581">
        <v>8.4</v>
      </c>
      <c r="G118" s="581">
        <v>9</v>
      </c>
      <c r="H118" s="581">
        <v>9.3000000000000007</v>
      </c>
      <c r="I118" s="581">
        <v>9.6999999999999993</v>
      </c>
      <c r="J118" s="581">
        <v>9.6999999999999993</v>
      </c>
      <c r="K118" s="581">
        <v>9.8000000000000007</v>
      </c>
      <c r="L118" s="581">
        <v>7.8</v>
      </c>
      <c r="M118" s="581">
        <v>11</v>
      </c>
      <c r="N118" s="581">
        <v>9.8000000000000007</v>
      </c>
      <c r="O118" s="581">
        <v>12</v>
      </c>
      <c r="P118" s="581">
        <v>11.2</v>
      </c>
      <c r="Q118" s="581">
        <v>11.7</v>
      </c>
      <c r="R118" s="581">
        <v>11.9</v>
      </c>
      <c r="S118" s="581">
        <v>12.7</v>
      </c>
      <c r="T118" s="581">
        <v>12.6</v>
      </c>
      <c r="U118" s="581">
        <v>14.6</v>
      </c>
      <c r="V118" s="581">
        <v>13.8</v>
      </c>
      <c r="W118" s="581">
        <v>14.01</v>
      </c>
      <c r="X118" s="581">
        <v>13.88</v>
      </c>
      <c r="Y118" s="581">
        <v>13.52</v>
      </c>
      <c r="Z118" s="581">
        <v>14.25</v>
      </c>
      <c r="AA118" s="581">
        <v>12.67</v>
      </c>
      <c r="AB118" s="581">
        <v>14.49</v>
      </c>
      <c r="AC118" s="581">
        <v>13.81</v>
      </c>
      <c r="AD118" s="581">
        <v>14.11</v>
      </c>
      <c r="AE118" s="581">
        <v>12.87</v>
      </c>
      <c r="AF118" s="581">
        <v>13.36</v>
      </c>
      <c r="AG118" s="581">
        <v>11.8</v>
      </c>
      <c r="AH118" s="581">
        <v>12.58</v>
      </c>
      <c r="AI118" s="581">
        <v>13.3</v>
      </c>
      <c r="AJ118" s="581">
        <v>12.886666666666663</v>
      </c>
      <c r="AK118" s="653">
        <f t="shared" si="233"/>
        <v>-3.1077694235589259</v>
      </c>
      <c r="AL118" s="653">
        <f t="shared" si="234"/>
        <v>1.7368421052631255</v>
      </c>
      <c r="AM118" s="654">
        <f t="shared" si="235"/>
        <v>0.18857970806982483</v>
      </c>
    </row>
    <row r="119" spans="1:39" ht="18" customHeight="1" thickBot="1">
      <c r="A119" s="320" t="s">
        <v>17</v>
      </c>
      <c r="B119" s="320" t="s">
        <v>46</v>
      </c>
      <c r="C119" s="352"/>
      <c r="D119" s="352"/>
      <c r="E119" s="352"/>
      <c r="F119" s="581">
        <v>957</v>
      </c>
      <c r="G119" s="581">
        <v>1026</v>
      </c>
      <c r="H119" s="581">
        <v>1072</v>
      </c>
      <c r="I119" s="581">
        <v>1160</v>
      </c>
      <c r="J119" s="581">
        <v>1219</v>
      </c>
      <c r="K119" s="581">
        <v>1173.5</v>
      </c>
      <c r="L119" s="581">
        <v>723.9</v>
      </c>
      <c r="M119" s="581">
        <v>1009.6</v>
      </c>
      <c r="N119" s="581">
        <v>1191.8</v>
      </c>
      <c r="O119" s="581">
        <v>1099.7</v>
      </c>
      <c r="P119" s="581">
        <v>1102.7</v>
      </c>
      <c r="Q119" s="581">
        <v>1161.8</v>
      </c>
      <c r="R119" s="581">
        <v>1121.7</v>
      </c>
      <c r="S119" s="581">
        <v>1065</v>
      </c>
      <c r="T119" s="581">
        <v>1103.4000000000001</v>
      </c>
      <c r="U119" s="581">
        <v>1121.8</v>
      </c>
      <c r="V119" s="581">
        <v>1133.4000000000001</v>
      </c>
      <c r="W119" s="581">
        <v>997.22</v>
      </c>
      <c r="X119" s="581">
        <v>965.62</v>
      </c>
      <c r="Y119" s="581">
        <v>1057.81</v>
      </c>
      <c r="Z119" s="581">
        <v>1075.9100000000001</v>
      </c>
      <c r="AA119" s="581">
        <v>1098.23</v>
      </c>
      <c r="AB119" s="581">
        <v>1029.32</v>
      </c>
      <c r="AC119" s="581">
        <v>1014.53</v>
      </c>
      <c r="AD119" s="581">
        <v>932.82</v>
      </c>
      <c r="AE119" s="581">
        <v>981.88</v>
      </c>
      <c r="AF119" s="581">
        <v>978.72</v>
      </c>
      <c r="AG119" s="581">
        <v>909.61</v>
      </c>
      <c r="AH119" s="581">
        <v>863.3</v>
      </c>
      <c r="AI119" s="581">
        <v>913.95</v>
      </c>
      <c r="AJ119" s="581">
        <v>1026.46</v>
      </c>
      <c r="AK119" s="653">
        <f t="shared" si="233"/>
        <v>12.310301438809557</v>
      </c>
      <c r="AL119" s="653">
        <f t="shared" si="234"/>
        <v>9.8883766076195201</v>
      </c>
      <c r="AM119" s="654">
        <f t="shared" si="235"/>
        <v>-0.74811870700138838</v>
      </c>
    </row>
    <row r="120" spans="1:39" ht="18" customHeight="1" thickBot="1">
      <c r="A120" s="320" t="s">
        <v>18</v>
      </c>
      <c r="B120" s="320" t="s">
        <v>47</v>
      </c>
      <c r="C120" s="352"/>
      <c r="D120" s="352"/>
      <c r="E120" s="352"/>
      <c r="F120" s="581">
        <v>0</v>
      </c>
      <c r="G120" s="581">
        <v>0</v>
      </c>
      <c r="H120" s="581">
        <v>0</v>
      </c>
      <c r="I120" s="581">
        <v>0</v>
      </c>
      <c r="J120" s="581">
        <v>0</v>
      </c>
      <c r="K120" s="581">
        <v>0</v>
      </c>
      <c r="L120" s="581">
        <v>0</v>
      </c>
      <c r="M120" s="581">
        <v>0</v>
      </c>
      <c r="N120" s="581">
        <v>0</v>
      </c>
      <c r="O120" s="581">
        <v>0</v>
      </c>
      <c r="P120" s="581">
        <v>0</v>
      </c>
      <c r="Q120" s="581">
        <v>0</v>
      </c>
      <c r="R120" s="581">
        <v>0</v>
      </c>
      <c r="S120" s="581">
        <v>0</v>
      </c>
      <c r="T120" s="581">
        <v>0</v>
      </c>
      <c r="U120" s="581">
        <v>0</v>
      </c>
      <c r="V120" s="581">
        <v>0</v>
      </c>
      <c r="W120" s="581">
        <v>0</v>
      </c>
      <c r="X120" s="581">
        <v>0</v>
      </c>
      <c r="Y120" s="581">
        <v>0</v>
      </c>
      <c r="Z120" s="581">
        <v>0</v>
      </c>
      <c r="AA120" s="581">
        <v>0</v>
      </c>
      <c r="AB120" s="581">
        <v>0</v>
      </c>
      <c r="AC120" s="581">
        <v>0</v>
      </c>
      <c r="AD120" s="581">
        <v>0</v>
      </c>
      <c r="AE120" s="581">
        <v>0</v>
      </c>
      <c r="AF120" s="581">
        <v>0</v>
      </c>
      <c r="AG120" s="581">
        <v>0</v>
      </c>
      <c r="AH120" s="581">
        <v>0</v>
      </c>
      <c r="AI120" s="581">
        <v>0</v>
      </c>
      <c r="AJ120" s="581">
        <v>0</v>
      </c>
      <c r="AK120" s="653"/>
      <c r="AL120" s="653"/>
      <c r="AM120" s="654"/>
    </row>
    <row r="121" spans="1:39" ht="18" customHeight="1" thickBot="1">
      <c r="A121" s="320" t="s">
        <v>19</v>
      </c>
      <c r="B121" s="320" t="s">
        <v>48</v>
      </c>
      <c r="C121" s="352"/>
      <c r="D121" s="352"/>
      <c r="E121" s="352"/>
      <c r="F121" s="581">
        <v>118</v>
      </c>
      <c r="G121" s="581">
        <v>121.6</v>
      </c>
      <c r="H121" s="581">
        <v>135.4</v>
      </c>
      <c r="I121" s="581">
        <v>141.6</v>
      </c>
      <c r="J121" s="581">
        <v>137.5</v>
      </c>
      <c r="K121" s="581">
        <v>139.30000000000001</v>
      </c>
      <c r="L121" s="581">
        <v>102.8</v>
      </c>
      <c r="M121" s="581">
        <v>136.69999999999999</v>
      </c>
      <c r="N121" s="581">
        <v>124.3</v>
      </c>
      <c r="O121" s="581">
        <v>135.19999999999999</v>
      </c>
      <c r="P121" s="581">
        <v>129.19999999999999</v>
      </c>
      <c r="Q121" s="581">
        <v>137.30000000000001</v>
      </c>
      <c r="R121" s="581">
        <v>135.69999999999999</v>
      </c>
      <c r="S121" s="581">
        <v>140</v>
      </c>
      <c r="T121" s="581">
        <v>141.30000000000001</v>
      </c>
      <c r="U121" s="581">
        <v>156.5</v>
      </c>
      <c r="V121" s="581">
        <v>150.9</v>
      </c>
      <c r="W121" s="581">
        <v>153.69999999999999</v>
      </c>
      <c r="X121" s="581">
        <v>151</v>
      </c>
      <c r="Y121" s="581">
        <v>152</v>
      </c>
      <c r="Z121" s="581">
        <v>153</v>
      </c>
      <c r="AA121" s="581">
        <v>142</v>
      </c>
      <c r="AB121" s="581">
        <v>142.47</v>
      </c>
      <c r="AC121" s="581">
        <v>127.33</v>
      </c>
      <c r="AD121" s="581">
        <v>115.92</v>
      </c>
      <c r="AE121" s="581">
        <v>111.66</v>
      </c>
      <c r="AF121" s="581">
        <v>120.55</v>
      </c>
      <c r="AG121" s="581">
        <v>108.91</v>
      </c>
      <c r="AH121" s="581">
        <v>118.14</v>
      </c>
      <c r="AI121" s="581">
        <v>124.61</v>
      </c>
      <c r="AJ121" s="581">
        <v>129.63333333333333</v>
      </c>
      <c r="AK121" s="653">
        <f t="shared" si="233"/>
        <v>4.0312441484096961</v>
      </c>
      <c r="AL121" s="653">
        <f t="shared" si="234"/>
        <v>9.7316667136931656</v>
      </c>
      <c r="AM121" s="654">
        <f t="shared" si="235"/>
        <v>-1.0073046371909977</v>
      </c>
    </row>
    <row r="122" spans="1:39" ht="18" customHeight="1" thickBot="1">
      <c r="A122" s="320" t="s">
        <v>20</v>
      </c>
      <c r="B122" s="320" t="s">
        <v>49</v>
      </c>
      <c r="C122" s="352"/>
      <c r="D122" s="352"/>
      <c r="E122" s="352"/>
      <c r="F122" s="581">
        <v>231.7</v>
      </c>
      <c r="G122" s="581">
        <v>231.8</v>
      </c>
      <c r="H122" s="581">
        <v>246.4</v>
      </c>
      <c r="I122" s="581">
        <v>236.7</v>
      </c>
      <c r="J122" s="581">
        <v>247.5</v>
      </c>
      <c r="K122" s="581">
        <v>247.7</v>
      </c>
      <c r="L122" s="581">
        <v>240.6</v>
      </c>
      <c r="M122" s="581">
        <v>278.10000000000002</v>
      </c>
      <c r="N122" s="581">
        <v>275.7</v>
      </c>
      <c r="O122" s="581">
        <v>276.2</v>
      </c>
      <c r="P122" s="581">
        <v>255.3</v>
      </c>
      <c r="Q122" s="581">
        <v>272.5</v>
      </c>
      <c r="R122" s="581">
        <v>273.5</v>
      </c>
      <c r="S122" s="581">
        <v>268.7</v>
      </c>
      <c r="T122" s="581">
        <v>277.60000000000002</v>
      </c>
      <c r="U122" s="581">
        <v>278.89999999999998</v>
      </c>
      <c r="V122" s="581">
        <v>292.2</v>
      </c>
      <c r="W122" s="581">
        <v>285.35000000000002</v>
      </c>
      <c r="X122" s="581">
        <v>289.02</v>
      </c>
      <c r="Y122" s="581">
        <v>293.93</v>
      </c>
      <c r="Z122" s="581">
        <v>284.94</v>
      </c>
      <c r="AA122" s="581">
        <v>290.61</v>
      </c>
      <c r="AB122" s="581">
        <v>283.89</v>
      </c>
      <c r="AC122" s="581">
        <v>294.51</v>
      </c>
      <c r="AD122" s="581">
        <v>274.39</v>
      </c>
      <c r="AE122" s="581">
        <v>272.39</v>
      </c>
      <c r="AF122" s="581">
        <v>261.64</v>
      </c>
      <c r="AG122" s="581">
        <v>262.51</v>
      </c>
      <c r="AH122" s="581">
        <v>260.39999999999998</v>
      </c>
      <c r="AI122" s="581">
        <v>272.24</v>
      </c>
      <c r="AJ122" s="581">
        <v>276.92333333333335</v>
      </c>
      <c r="AK122" s="653">
        <f t="shared" si="233"/>
        <v>1.7202958174160177</v>
      </c>
      <c r="AL122" s="653">
        <f t="shared" si="234"/>
        <v>4.5796145470109018</v>
      </c>
      <c r="AM122" s="654">
        <f t="shared" si="235"/>
        <v>-0.53458232023423369</v>
      </c>
    </row>
    <row r="123" spans="1:39" ht="18" customHeight="1" thickBot="1">
      <c r="A123" s="320" t="s">
        <v>21</v>
      </c>
      <c r="B123" s="320" t="s">
        <v>50</v>
      </c>
      <c r="C123" s="352"/>
      <c r="D123" s="352"/>
      <c r="E123" s="352"/>
      <c r="F123" s="581">
        <v>2476.9</v>
      </c>
      <c r="G123" s="581">
        <v>2407</v>
      </c>
      <c r="H123" s="581">
        <v>2406.8000000000002</v>
      </c>
      <c r="I123" s="581">
        <v>2480.4</v>
      </c>
      <c r="J123" s="581">
        <v>2555.1</v>
      </c>
      <c r="K123" s="581">
        <v>2631.3</v>
      </c>
      <c r="L123" s="581">
        <v>2583</v>
      </c>
      <c r="M123" s="581">
        <v>2635.1</v>
      </c>
      <c r="N123" s="581">
        <v>2627</v>
      </c>
      <c r="O123" s="581">
        <v>2414.1999999999998</v>
      </c>
      <c r="P123" s="581">
        <v>2308</v>
      </c>
      <c r="Q123" s="581">
        <v>2310.6999999999998</v>
      </c>
      <c r="R123" s="581">
        <v>2218.1</v>
      </c>
      <c r="S123" s="581">
        <v>2175.6999999999998</v>
      </c>
      <c r="T123" s="581">
        <v>2112</v>
      </c>
      <c r="U123" s="581">
        <v>2278</v>
      </c>
      <c r="V123" s="581">
        <v>2346.1999999999998</v>
      </c>
      <c r="W123" s="581">
        <v>2141.5</v>
      </c>
      <c r="X123" s="581">
        <v>2258.6999999999998</v>
      </c>
      <c r="Y123" s="581">
        <v>2077.1999999999998</v>
      </c>
      <c r="Z123" s="581">
        <v>2137.9</v>
      </c>
      <c r="AA123" s="581">
        <v>2338.7800000000002</v>
      </c>
      <c r="AB123" s="581">
        <v>2395.5</v>
      </c>
      <c r="AC123" s="581">
        <v>2364.1</v>
      </c>
      <c r="AD123" s="581">
        <v>2391.85</v>
      </c>
      <c r="AE123" s="581">
        <v>2417.23</v>
      </c>
      <c r="AF123" s="581">
        <v>2511.33</v>
      </c>
      <c r="AG123" s="581">
        <v>2391</v>
      </c>
      <c r="AH123" s="581">
        <v>2390.52</v>
      </c>
      <c r="AI123" s="581">
        <v>2505.12</v>
      </c>
      <c r="AJ123" s="581">
        <v>2602.0366666666669</v>
      </c>
      <c r="AK123" s="653">
        <f t="shared" si="233"/>
        <v>3.8687434800195986</v>
      </c>
      <c r="AL123" s="653">
        <f t="shared" si="234"/>
        <v>6.7378150915791135</v>
      </c>
      <c r="AM123" s="654">
        <f t="shared" si="235"/>
        <v>1.1922181096074347</v>
      </c>
    </row>
    <row r="124" spans="1:39" ht="18" customHeight="1" thickBot="1">
      <c r="A124" s="320" t="s">
        <v>22</v>
      </c>
      <c r="B124" s="320" t="s">
        <v>51</v>
      </c>
      <c r="C124" s="352"/>
      <c r="D124" s="352"/>
      <c r="E124" s="352"/>
      <c r="F124" s="581">
        <v>238</v>
      </c>
      <c r="G124" s="581">
        <v>215</v>
      </c>
      <c r="H124" s="581">
        <v>235</v>
      </c>
      <c r="I124" s="581">
        <v>210</v>
      </c>
      <c r="J124" s="581">
        <v>248</v>
      </c>
      <c r="K124" s="581">
        <v>121.9</v>
      </c>
      <c r="L124" s="581">
        <v>146</v>
      </c>
      <c r="M124" s="581">
        <v>87.37</v>
      </c>
      <c r="N124" s="581">
        <v>49.95</v>
      </c>
      <c r="O124" s="581">
        <v>42.37</v>
      </c>
      <c r="P124" s="581">
        <v>30.14</v>
      </c>
      <c r="Q124" s="581">
        <v>35.39</v>
      </c>
      <c r="R124" s="581">
        <v>120.62</v>
      </c>
      <c r="S124" s="581">
        <v>101.4</v>
      </c>
      <c r="T124" s="581">
        <v>53.5</v>
      </c>
      <c r="U124" s="581">
        <v>85.32</v>
      </c>
      <c r="V124" s="581">
        <v>61.96</v>
      </c>
      <c r="W124" s="581">
        <v>48.61</v>
      </c>
      <c r="X124" s="581">
        <v>39.630000000000003</v>
      </c>
      <c r="Y124" s="581">
        <v>51.08</v>
      </c>
      <c r="Z124" s="581">
        <v>50.76</v>
      </c>
      <c r="AA124" s="581">
        <v>46.19</v>
      </c>
      <c r="AB124" s="581">
        <v>37.020000000000003</v>
      </c>
      <c r="AC124" s="581">
        <v>33.51</v>
      </c>
      <c r="AD124" s="581">
        <v>24.89</v>
      </c>
      <c r="AE124" s="581">
        <v>22.87</v>
      </c>
      <c r="AF124" s="581">
        <v>24.32</v>
      </c>
      <c r="AG124" s="581">
        <v>26.52</v>
      </c>
      <c r="AH124" s="581">
        <v>24.32</v>
      </c>
      <c r="AI124" s="581">
        <v>25.52</v>
      </c>
      <c r="AJ124" s="581">
        <v>22.97</v>
      </c>
      <c r="AK124" s="653">
        <f t="shared" si="233"/>
        <v>-9.9921630094043863</v>
      </c>
      <c r="AL124" s="653">
        <f t="shared" si="234"/>
        <v>-7.0792880258899622</v>
      </c>
      <c r="AM124" s="654">
        <f t="shared" si="235"/>
        <v>-7.468343494577045</v>
      </c>
    </row>
    <row r="125" spans="1:39" s="13" customFormat="1" ht="18" customHeight="1" thickBot="1">
      <c r="A125" s="320" t="s">
        <v>23</v>
      </c>
      <c r="B125" s="320" t="s">
        <v>52</v>
      </c>
      <c r="C125" s="352"/>
      <c r="D125" s="352"/>
      <c r="E125" s="352"/>
      <c r="F125" s="581">
        <v>2281.6</v>
      </c>
      <c r="G125" s="581">
        <v>2412.1999999999998</v>
      </c>
      <c r="H125" s="581">
        <v>2480.8000000000002</v>
      </c>
      <c r="I125" s="581">
        <v>1781.7</v>
      </c>
      <c r="J125" s="581">
        <v>2406.5</v>
      </c>
      <c r="K125" s="581">
        <v>2016.5</v>
      </c>
      <c r="L125" s="581">
        <v>1674.1</v>
      </c>
      <c r="M125" s="581">
        <v>1937.9</v>
      </c>
      <c r="N125" s="581">
        <v>2543.21</v>
      </c>
      <c r="O125" s="581">
        <v>2294.4699999999998</v>
      </c>
      <c r="P125" s="581">
        <v>1733.93</v>
      </c>
      <c r="Q125" s="581">
        <v>2291.91</v>
      </c>
      <c r="R125" s="581">
        <v>2472.33</v>
      </c>
      <c r="S125" s="581">
        <v>2009.01</v>
      </c>
      <c r="T125" s="581">
        <v>1973.27</v>
      </c>
      <c r="U125" s="581">
        <v>2108.61</v>
      </c>
      <c r="V125" s="581">
        <v>2140.61</v>
      </c>
      <c r="W125" s="581">
        <v>2149.88</v>
      </c>
      <c r="X125" s="581">
        <v>1942.33</v>
      </c>
      <c r="Y125" s="581">
        <v>1988.7</v>
      </c>
      <c r="Z125" s="581">
        <v>2099.7399999999998</v>
      </c>
      <c r="AA125" s="581">
        <v>2108.89</v>
      </c>
      <c r="AB125" s="581">
        <v>2103.8200000000002</v>
      </c>
      <c r="AC125" s="581">
        <v>2130.71</v>
      </c>
      <c r="AD125" s="581">
        <v>2048.13</v>
      </c>
      <c r="AE125" s="581">
        <v>2110.52</v>
      </c>
      <c r="AF125" s="581">
        <v>2162.64</v>
      </c>
      <c r="AG125" s="581">
        <v>2150.9899999999998</v>
      </c>
      <c r="AH125" s="581">
        <v>2167.7199999999998</v>
      </c>
      <c r="AI125" s="581">
        <v>2188.08</v>
      </c>
      <c r="AJ125" s="581">
        <v>2101.8966666666665</v>
      </c>
      <c r="AK125" s="653">
        <f t="shared" si="233"/>
        <v>-3.9387651883538766</v>
      </c>
      <c r="AL125" s="653">
        <f t="shared" si="234"/>
        <v>-3.9367163815298367</v>
      </c>
      <c r="AM125" s="654">
        <f t="shared" si="235"/>
        <v>-3.6900201311884651E-2</v>
      </c>
    </row>
    <row r="126" spans="1:39" ht="18" customHeight="1" thickBot="1">
      <c r="A126" s="320" t="s">
        <v>24</v>
      </c>
      <c r="B126" s="320" t="s">
        <v>53</v>
      </c>
      <c r="C126" s="352"/>
      <c r="D126" s="352"/>
      <c r="E126" s="352"/>
      <c r="F126" s="581">
        <v>37.200000000000003</v>
      </c>
      <c r="G126" s="581">
        <v>35.9</v>
      </c>
      <c r="H126" s="581">
        <v>36.799999999999997</v>
      </c>
      <c r="I126" s="581">
        <v>35.200000000000003</v>
      </c>
      <c r="J126" s="581">
        <v>33.4</v>
      </c>
      <c r="K126" s="581">
        <v>35</v>
      </c>
      <c r="L126" s="581">
        <v>31.6</v>
      </c>
      <c r="M126" s="581">
        <v>38.26</v>
      </c>
      <c r="N126" s="581">
        <v>39.340000000000003</v>
      </c>
      <c r="O126" s="581">
        <v>35.729999999999997</v>
      </c>
      <c r="P126" s="581">
        <v>35.590000000000003</v>
      </c>
      <c r="Q126" s="581">
        <v>32.39</v>
      </c>
      <c r="R126" s="581">
        <v>30.06</v>
      </c>
      <c r="S126" s="581">
        <v>32.08</v>
      </c>
      <c r="T126" s="581">
        <v>32.04</v>
      </c>
      <c r="U126" s="581">
        <v>35.409999999999997</v>
      </c>
      <c r="V126" s="581">
        <v>34.53</v>
      </c>
      <c r="W126" s="581">
        <v>31.95</v>
      </c>
      <c r="X126" s="581">
        <v>29.67</v>
      </c>
      <c r="Y126" s="581">
        <v>34.590000000000003</v>
      </c>
      <c r="Z126" s="581">
        <v>31.76</v>
      </c>
      <c r="AA126" s="581">
        <v>33.119999999999997</v>
      </c>
      <c r="AB126" s="581">
        <v>30.73</v>
      </c>
      <c r="AC126" s="581">
        <v>31.46</v>
      </c>
      <c r="AD126" s="581">
        <v>28.02</v>
      </c>
      <c r="AE126" s="581">
        <v>27.82</v>
      </c>
      <c r="AF126" s="581">
        <v>26.73</v>
      </c>
      <c r="AG126" s="581">
        <v>27.29</v>
      </c>
      <c r="AH126" s="581">
        <v>26.76</v>
      </c>
      <c r="AI126" s="581">
        <v>27.290000000000003</v>
      </c>
      <c r="AJ126" s="581">
        <v>27.113333333333337</v>
      </c>
      <c r="AK126" s="653">
        <f t="shared" si="233"/>
        <v>-0.6473677781849263</v>
      </c>
      <c r="AL126" s="653">
        <f t="shared" si="234"/>
        <v>0.24648755237859366</v>
      </c>
      <c r="AM126" s="654">
        <f t="shared" si="235"/>
        <v>-2.1989267714697003</v>
      </c>
    </row>
    <row r="127" spans="1:39" ht="18" customHeight="1" thickBot="1">
      <c r="A127" s="320" t="s">
        <v>25</v>
      </c>
      <c r="B127" s="320" t="s">
        <v>54</v>
      </c>
      <c r="C127" s="352"/>
      <c r="D127" s="352"/>
      <c r="E127" s="352"/>
      <c r="F127" s="581">
        <v>397.3</v>
      </c>
      <c r="G127" s="581">
        <v>442</v>
      </c>
      <c r="H127" s="581">
        <v>436.7</v>
      </c>
      <c r="I127" s="581">
        <v>414.8</v>
      </c>
      <c r="J127" s="581">
        <v>412.5</v>
      </c>
      <c r="K127" s="581">
        <v>429</v>
      </c>
      <c r="L127" s="581">
        <v>328.7</v>
      </c>
      <c r="M127" s="581">
        <v>402.3</v>
      </c>
      <c r="N127" s="581">
        <v>437.5</v>
      </c>
      <c r="O127" s="581">
        <v>402.9</v>
      </c>
      <c r="P127" s="581">
        <v>303.39999999999998</v>
      </c>
      <c r="Q127" s="581">
        <v>362.4</v>
      </c>
      <c r="R127" s="581">
        <v>370.7</v>
      </c>
      <c r="S127" s="581">
        <v>346.8</v>
      </c>
      <c r="T127" s="581">
        <v>357.2</v>
      </c>
      <c r="U127" s="581">
        <v>366.8</v>
      </c>
      <c r="V127" s="581">
        <v>372.6</v>
      </c>
      <c r="W127" s="581">
        <v>321.64</v>
      </c>
      <c r="X127" s="581">
        <v>351.1</v>
      </c>
      <c r="Y127" s="581">
        <v>377.69</v>
      </c>
      <c r="Z127" s="581">
        <v>357.46</v>
      </c>
      <c r="AA127" s="581">
        <v>369.51</v>
      </c>
      <c r="AB127" s="581">
        <v>356.43</v>
      </c>
      <c r="AC127" s="581">
        <v>374.31</v>
      </c>
      <c r="AD127" s="581">
        <v>331.12</v>
      </c>
      <c r="AE127" s="581">
        <v>355.42</v>
      </c>
      <c r="AF127" s="581">
        <v>363.21</v>
      </c>
      <c r="AG127" s="581">
        <v>353.14</v>
      </c>
      <c r="AH127" s="581">
        <v>307.99</v>
      </c>
      <c r="AI127" s="581">
        <v>347.94</v>
      </c>
      <c r="AJ127" s="581">
        <v>363.27333333333331</v>
      </c>
      <c r="AK127" s="653">
        <f t="shared" si="233"/>
        <v>4.4068900768331698</v>
      </c>
      <c r="AL127" s="653">
        <f t="shared" si="234"/>
        <v>3.1538097491717876</v>
      </c>
      <c r="AM127" s="654">
        <f t="shared" si="235"/>
        <v>-0.18895756462634639</v>
      </c>
    </row>
    <row r="128" spans="1:39" ht="18" customHeight="1" thickBot="1">
      <c r="A128" s="320" t="s">
        <v>26</v>
      </c>
      <c r="B128" s="320" t="s">
        <v>55</v>
      </c>
      <c r="C128" s="352"/>
      <c r="D128" s="352"/>
      <c r="E128" s="352"/>
      <c r="F128" s="581">
        <v>99</v>
      </c>
      <c r="G128" s="581">
        <v>88.9</v>
      </c>
      <c r="H128" s="581">
        <v>100.7</v>
      </c>
      <c r="I128" s="581">
        <v>112.5</v>
      </c>
      <c r="J128" s="581">
        <v>124.8</v>
      </c>
      <c r="K128" s="581">
        <v>137.19999999999999</v>
      </c>
      <c r="L128" s="581">
        <v>117.7</v>
      </c>
      <c r="M128" s="581">
        <v>149.5</v>
      </c>
      <c r="N128" s="581">
        <v>144.6</v>
      </c>
      <c r="O128" s="581">
        <v>174.2</v>
      </c>
      <c r="P128" s="581">
        <v>191.6</v>
      </c>
      <c r="Q128" s="581">
        <v>235.5</v>
      </c>
      <c r="R128" s="581">
        <v>215.1</v>
      </c>
      <c r="S128" s="581">
        <v>192.4</v>
      </c>
      <c r="T128" s="581">
        <v>203.9</v>
      </c>
      <c r="U128" s="581">
        <v>219.6</v>
      </c>
      <c r="V128" s="581">
        <v>218.3</v>
      </c>
      <c r="W128" s="581">
        <v>211.2</v>
      </c>
      <c r="X128" s="581">
        <v>253.4</v>
      </c>
      <c r="Y128" s="581">
        <v>227.3</v>
      </c>
      <c r="Z128" s="581">
        <v>227.5</v>
      </c>
      <c r="AA128" s="581">
        <v>267.39999999999998</v>
      </c>
      <c r="AB128" s="581">
        <v>241.8</v>
      </c>
      <c r="AC128" s="581">
        <v>215.1</v>
      </c>
      <c r="AD128" s="581">
        <v>194.3</v>
      </c>
      <c r="AE128" s="581">
        <v>177.8</v>
      </c>
      <c r="AF128" s="581">
        <v>197.6</v>
      </c>
      <c r="AG128" s="581">
        <v>198.8</v>
      </c>
      <c r="AH128" s="581">
        <v>212.41</v>
      </c>
      <c r="AI128" s="581">
        <v>224.04</v>
      </c>
      <c r="AJ128" s="581">
        <v>241.3</v>
      </c>
      <c r="AK128" s="653">
        <f t="shared" si="233"/>
        <v>7.7039814318871747</v>
      </c>
      <c r="AL128" s="653">
        <f t="shared" si="234"/>
        <v>16.67526271678166</v>
      </c>
      <c r="AM128" s="654">
        <f t="shared" si="235"/>
        <v>-1.1346766746616943</v>
      </c>
    </row>
    <row r="129" spans="1:39" ht="18" customHeight="1" thickBot="1">
      <c r="A129" s="320" t="s">
        <v>27</v>
      </c>
      <c r="B129" s="320" t="s">
        <v>56</v>
      </c>
      <c r="C129" s="352"/>
      <c r="D129" s="352"/>
      <c r="E129" s="352"/>
      <c r="F129" s="581">
        <v>304</v>
      </c>
      <c r="G129" s="581">
        <v>251.8</v>
      </c>
      <c r="H129" s="581">
        <v>261.39999999999998</v>
      </c>
      <c r="I129" s="581">
        <v>334.6</v>
      </c>
      <c r="J129" s="581">
        <v>344.2</v>
      </c>
      <c r="K129" s="581">
        <v>398</v>
      </c>
      <c r="L129" s="581">
        <v>275.39999999999998</v>
      </c>
      <c r="M129" s="581">
        <v>401.2</v>
      </c>
      <c r="N129" s="581">
        <v>398.6</v>
      </c>
      <c r="O129" s="581">
        <v>339.1</v>
      </c>
      <c r="P129" s="581">
        <v>411</v>
      </c>
      <c r="Q129" s="581">
        <v>403.1</v>
      </c>
      <c r="R129" s="581">
        <v>354.1</v>
      </c>
      <c r="S129" s="581">
        <v>360.2</v>
      </c>
      <c r="T129" s="581">
        <v>360.5</v>
      </c>
      <c r="U129" s="581">
        <v>360.5</v>
      </c>
      <c r="V129" s="581">
        <v>374</v>
      </c>
      <c r="W129" s="581">
        <v>397.13</v>
      </c>
      <c r="X129" s="581">
        <v>415.06</v>
      </c>
      <c r="Y129" s="581">
        <v>366.37</v>
      </c>
      <c r="Z129" s="581">
        <v>323.33</v>
      </c>
      <c r="AA129" s="581">
        <v>453.48</v>
      </c>
      <c r="AB129" s="581">
        <v>457.55</v>
      </c>
      <c r="AC129" s="581">
        <v>449.15</v>
      </c>
      <c r="AD129" s="581">
        <v>471.87</v>
      </c>
      <c r="AE129" s="581">
        <v>372.5</v>
      </c>
      <c r="AF129" s="581">
        <v>469.49</v>
      </c>
      <c r="AG129" s="581">
        <v>449.17</v>
      </c>
      <c r="AH129" s="581">
        <v>479.13</v>
      </c>
      <c r="AI129" s="581">
        <v>461.58</v>
      </c>
      <c r="AJ129" s="581">
        <v>507.58666666666664</v>
      </c>
      <c r="AK129" s="653">
        <f t="shared" si="233"/>
        <v>9.9672140618455529</v>
      </c>
      <c r="AL129" s="653">
        <f t="shared" si="234"/>
        <v>10.325740450936083</v>
      </c>
      <c r="AM129" s="654">
        <f t="shared" si="235"/>
        <v>1.260278757469746</v>
      </c>
    </row>
    <row r="130" spans="1:39" s="80" customFormat="1" ht="18" customHeight="1">
      <c r="A130" s="79" t="s">
        <v>984</v>
      </c>
      <c r="B130" s="79"/>
      <c r="C130" s="79"/>
      <c r="D130" s="79"/>
      <c r="E130" s="79"/>
      <c r="F130" s="79"/>
      <c r="G130" s="79"/>
      <c r="H130" s="79"/>
      <c r="I130" s="79"/>
      <c r="J130" s="79"/>
      <c r="K130" s="79"/>
      <c r="L130" s="79"/>
      <c r="M130" s="81"/>
      <c r="N130" s="81"/>
      <c r="O130" s="81"/>
      <c r="P130" s="81"/>
      <c r="Q130" s="82"/>
      <c r="R130" s="81"/>
      <c r="S130" s="81"/>
      <c r="T130" s="81"/>
      <c r="U130" s="81"/>
      <c r="V130" s="81"/>
      <c r="W130" s="81"/>
      <c r="X130" s="81"/>
      <c r="Y130" s="81"/>
      <c r="Z130" s="81"/>
      <c r="AA130" s="81"/>
      <c r="AB130" s="81"/>
      <c r="AC130" s="81"/>
      <c r="AD130" s="81"/>
      <c r="AE130" s="81"/>
      <c r="AF130" s="81"/>
      <c r="AG130" s="81"/>
      <c r="AH130" s="81"/>
      <c r="AI130" s="81"/>
      <c r="AJ130" s="81"/>
      <c r="AK130" s="657"/>
      <c r="AL130" s="657"/>
      <c r="AM130" s="657"/>
    </row>
    <row r="131" spans="1:39" s="20" customFormat="1" ht="18" customHeight="1">
      <c r="A131" s="94" t="s">
        <v>986</v>
      </c>
      <c r="C131" s="79"/>
      <c r="D131" s="79"/>
      <c r="E131" s="79"/>
      <c r="F131" s="79"/>
      <c r="G131" s="79"/>
      <c r="H131" s="79"/>
      <c r="I131" s="79"/>
      <c r="J131" s="79"/>
      <c r="K131" s="79"/>
      <c r="L131" s="79"/>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655"/>
      <c r="AL131" s="655"/>
      <c r="AM131" s="655"/>
    </row>
    <row r="132" spans="1:39" s="20" customFormat="1" ht="18" customHeight="1">
      <c r="A132" s="22"/>
      <c r="B132" s="34"/>
      <c r="C132" s="34"/>
      <c r="D132" s="34"/>
      <c r="E132" s="34"/>
      <c r="F132" s="34"/>
      <c r="G132" s="34"/>
      <c r="H132" s="34"/>
      <c r="I132" s="34"/>
      <c r="J132" s="34"/>
      <c r="K132" s="34"/>
      <c r="L132" s="34"/>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655"/>
      <c r="AL132" s="655"/>
      <c r="AM132" s="655"/>
    </row>
    <row r="133" spans="1:39" s="20" customFormat="1" ht="18" customHeight="1">
      <c r="A133" s="59" t="s">
        <v>281</v>
      </c>
      <c r="B133" s="34"/>
      <c r="C133" s="34"/>
      <c r="D133" s="34"/>
      <c r="E133" s="34"/>
      <c r="F133" s="34"/>
      <c r="G133" s="34"/>
      <c r="H133" s="34"/>
      <c r="I133" s="34"/>
      <c r="J133" s="34"/>
      <c r="K133" s="34"/>
      <c r="L133" s="34"/>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655"/>
      <c r="AL133" s="655"/>
      <c r="AM133" s="655"/>
    </row>
    <row r="134" spans="1:39" ht="18" customHeight="1">
      <c r="A134" s="210"/>
      <c r="B134" s="211"/>
      <c r="C134" s="204" t="s">
        <v>142</v>
      </c>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765" t="s">
        <v>58</v>
      </c>
      <c r="AL134" s="766"/>
      <c r="AM134" s="656" t="str">
        <f>AM$3</f>
        <v xml:space="preserve">Annual rate of change
</v>
      </c>
    </row>
    <row r="135" spans="1:39" ht="26.25" thickBot="1">
      <c r="A135" s="210"/>
      <c r="B135" s="211"/>
      <c r="C135" s="568">
        <v>1990</v>
      </c>
      <c r="D135" s="203">
        <v>1991</v>
      </c>
      <c r="E135" s="203">
        <v>1992</v>
      </c>
      <c r="F135" s="203">
        <f>F$4</f>
        <v>1993</v>
      </c>
      <c r="G135" s="203">
        <f t="shared" ref="G135:AJ135" si="236">G$4</f>
        <v>1994</v>
      </c>
      <c r="H135" s="203">
        <f t="shared" si="236"/>
        <v>1995</v>
      </c>
      <c r="I135" s="203">
        <f t="shared" si="236"/>
        <v>1996</v>
      </c>
      <c r="J135" s="203">
        <f t="shared" si="236"/>
        <v>1997</v>
      </c>
      <c r="K135" s="203">
        <f t="shared" si="236"/>
        <v>1998</v>
      </c>
      <c r="L135" s="203">
        <f t="shared" si="236"/>
        <v>1999</v>
      </c>
      <c r="M135" s="637">
        <f t="shared" si="236"/>
        <v>2000</v>
      </c>
      <c r="N135" s="636">
        <f t="shared" si="236"/>
        <v>2001</v>
      </c>
      <c r="O135" s="203">
        <f t="shared" si="236"/>
        <v>2002</v>
      </c>
      <c r="P135" s="636">
        <f t="shared" si="236"/>
        <v>2003</v>
      </c>
      <c r="Q135" s="203">
        <f t="shared" si="236"/>
        <v>2004</v>
      </c>
      <c r="R135" s="636">
        <f t="shared" si="236"/>
        <v>2005</v>
      </c>
      <c r="S135" s="203">
        <f t="shared" si="236"/>
        <v>2006</v>
      </c>
      <c r="T135" s="636">
        <f t="shared" si="236"/>
        <v>2007</v>
      </c>
      <c r="U135" s="203">
        <f t="shared" si="236"/>
        <v>2008</v>
      </c>
      <c r="V135" s="636">
        <f t="shared" si="236"/>
        <v>2009</v>
      </c>
      <c r="W135" s="203">
        <f t="shared" si="236"/>
        <v>2010</v>
      </c>
      <c r="X135" s="636">
        <f t="shared" si="236"/>
        <v>2011</v>
      </c>
      <c r="Y135" s="203">
        <f t="shared" si="236"/>
        <v>2012</v>
      </c>
      <c r="Z135" s="637">
        <f t="shared" si="236"/>
        <v>2013</v>
      </c>
      <c r="AA135" s="203">
        <f t="shared" si="236"/>
        <v>2014</v>
      </c>
      <c r="AB135" s="636">
        <f t="shared" si="236"/>
        <v>2015</v>
      </c>
      <c r="AC135" s="203">
        <f t="shared" si="236"/>
        <v>2016</v>
      </c>
      <c r="AD135" s="203">
        <f t="shared" si="236"/>
        <v>2017</v>
      </c>
      <c r="AE135" s="203">
        <f t="shared" si="236"/>
        <v>2018</v>
      </c>
      <c r="AF135" s="203">
        <f t="shared" si="236"/>
        <v>2019</v>
      </c>
      <c r="AG135" s="203">
        <f t="shared" si="236"/>
        <v>2020</v>
      </c>
      <c r="AH135" s="203">
        <f t="shared" si="236"/>
        <v>2021</v>
      </c>
      <c r="AI135" s="203">
        <f t="shared" si="236"/>
        <v>2022</v>
      </c>
      <c r="AJ135" s="203" t="str">
        <f t="shared" si="236"/>
        <v>2023f</v>
      </c>
      <c r="AK135" s="648" t="s">
        <v>1070</v>
      </c>
      <c r="AL135" s="649" t="s">
        <v>1071</v>
      </c>
      <c r="AM135" s="650" t="s">
        <v>1072</v>
      </c>
    </row>
    <row r="136" spans="1:39" ht="18" customHeight="1" thickBot="1">
      <c r="A136" s="235" t="s">
        <v>373</v>
      </c>
      <c r="B136" s="235"/>
      <c r="C136" s="339"/>
      <c r="D136" s="339"/>
      <c r="E136" s="339"/>
      <c r="F136" s="363">
        <f>IF(COUNT(F137:F163)=27,SUM(F137:F163),"N.A.")</f>
        <v>91226.730976214996</v>
      </c>
      <c r="G136" s="363">
        <f t="shared" ref="G136" si="237">IF(COUNT(G137:G163)=27,SUM(G137:G163),"N.A.")</f>
        <v>93903.923630766993</v>
      </c>
      <c r="H136" s="363">
        <f t="shared" ref="H136" si="238">IF(COUNT(H137:H163)=27,SUM(H137:H163),"N.A.")</f>
        <v>98194.162908623999</v>
      </c>
      <c r="I136" s="363">
        <f t="shared" ref="I136" si="239">IF(COUNT(I137:I163)=27,SUM(I137:I163),"N.A.")</f>
        <v>99744.583859287988</v>
      </c>
      <c r="J136" s="363">
        <f t="shared" ref="J136" si="240">IF(COUNT(J137:J163)=27,SUM(J137:J163),"N.A.")</f>
        <v>104579.58799999997</v>
      </c>
      <c r="K136" s="363">
        <f t="shared" ref="K136" si="241">IF(COUNT(K137:K163)=27,SUM(K137:K163),"N.A.")</f>
        <v>110484.523743104</v>
      </c>
      <c r="L136" s="363">
        <f t="shared" ref="L136" si="242">IF(COUNT(L137:L163)=27,SUM(L137:L163),"N.A.")</f>
        <v>100759.54017440001</v>
      </c>
      <c r="M136" s="363">
        <f t="shared" ref="M136" si="243">IF(COUNT(M137:M163)=27,SUM(M137:M163),"N.A.")</f>
        <v>106533.93237346791</v>
      </c>
      <c r="N136" s="363">
        <f t="shared" ref="N136" si="244">IF(COUNT(N137:N163)=27,SUM(N137:N163),"N.A.")</f>
        <v>106344.37457253585</v>
      </c>
      <c r="O136" s="363">
        <f t="shared" ref="O136" si="245">IF(COUNT(O137:O163)=27,SUM(O137:O163),"N.A.")</f>
        <v>108008.90677160378</v>
      </c>
      <c r="P136" s="363">
        <f t="shared" ref="P136" si="246">IF(COUNT(P137:P163)=27,SUM(P137:P163),"N.A.")</f>
        <v>88994.82897067169</v>
      </c>
      <c r="Q136" s="363">
        <f t="shared" ref="Q136" si="247">IF(COUNT(Q137:Q163)=27,SUM(Q137:Q163),"N.A.")</f>
        <v>121894.48116973959</v>
      </c>
      <c r="R136" s="363">
        <f t="shared" ref="R136" si="248">IF(COUNT(R137:R163)=27,SUM(R137:R163),"N.A.")</f>
        <v>111885.91336880751</v>
      </c>
      <c r="S136" s="363">
        <f t="shared" ref="S136" si="249">IF(COUNT(S137:S163)=27,SUM(S137:S163),"N.A.")</f>
        <v>103499.57556787545</v>
      </c>
      <c r="T136" s="363">
        <f t="shared" ref="T136" si="250">IF(COUNT(T137:T163)=27,SUM(T137:T163),"N.A.")</f>
        <v>99424.297973956418</v>
      </c>
      <c r="U136" s="363">
        <f t="shared" ref="U136" si="251">IF(COUNT(U137:U163)=27,SUM(U137:U163),"N.A.")</f>
        <v>124107.22999999997</v>
      </c>
      <c r="V136" s="363">
        <f t="shared" ref="V136" si="252">IF(COUNT(V137:V163)=27,SUM(V137:V163),"N.A.")</f>
        <v>116319.41999999997</v>
      </c>
      <c r="W136" s="363">
        <f t="shared" ref="W136" si="253">IF(COUNT(W137:W163)=27,SUM(W137:W163),"N.A.")</f>
        <v>112969.3</v>
      </c>
      <c r="X136" s="363">
        <f t="shared" ref="X136" si="254">IF(COUNT(X137:X163)=27,SUM(X137:X163),"N.A.")</f>
        <v>115885.1</v>
      </c>
      <c r="Y136" s="363">
        <f t="shared" ref="Y136" si="255">IF(COUNT(Y137:Y163)=27,SUM(Y137:Y163),"N.A.")</f>
        <v>112652.00000000003</v>
      </c>
      <c r="Z136" s="363">
        <f t="shared" ref="Z136" si="256">IF(COUNT(Z137:Z163)=27,SUM(Z137:Z163),"N.A.")</f>
        <v>124300.03000000001</v>
      </c>
      <c r="AA136" s="363">
        <f t="shared" ref="AA136" si="257">IF(COUNT(AA137:AA163)=27,SUM(AA137:AA163),"N.A.")</f>
        <v>133042.32000000004</v>
      </c>
      <c r="AB136" s="363">
        <f t="shared" ref="AB136" si="258">IF(COUNT(AB137:AB163)=27,SUM(AB137:AB163),"N.A.")</f>
        <v>136106.49</v>
      </c>
      <c r="AC136" s="363">
        <f t="shared" ref="AC136" si="259">IF(COUNT(AC137:AC163)=27,SUM(AC137:AC163),"N.A.")</f>
        <v>120640.99000000002</v>
      </c>
      <c r="AD136" s="363">
        <f t="shared" ref="AD136" si="260">IF(COUNT(AD137:AD163)=27,SUM(AD137:AD163),"N.A.")</f>
        <v>128305.83</v>
      </c>
      <c r="AE136" s="363">
        <f t="shared" ref="AE136:AF136" si="261">IF(COUNT(AE137:AE163)=27,SUM(AE137:AE163),"N.A.")</f>
        <v>115750.56</v>
      </c>
      <c r="AF136" s="363">
        <f t="shared" si="261"/>
        <v>132156.37</v>
      </c>
      <c r="AG136" s="363">
        <f t="shared" ref="AG136:AH136" si="262">IF(COUNT(AG137:AG163)=27,SUM(AG137:AG163),"N.A.")</f>
        <v>118994.76000000001</v>
      </c>
      <c r="AH136" s="363">
        <f t="shared" si="262"/>
        <v>130022.32000000002</v>
      </c>
      <c r="AI136" s="363">
        <f t="shared" ref="AI136:AJ136" si="263">IF(COUNT(AI137:AI163)=27,SUM(AI137:AI163),"N.A.")</f>
        <v>126949.80100000002</v>
      </c>
      <c r="AJ136" s="363">
        <f t="shared" si="263"/>
        <v>131920.25131280365</v>
      </c>
      <c r="AK136" s="651">
        <f>+(AJ136/AI136-1)*100</f>
        <v>3.9152879907260685</v>
      </c>
      <c r="AL136" s="651">
        <f>+((AJ136/((SUM(AE136:AI136)-MIN(AD136:AH136)-MAX(AD136:AH136))/3))-1)*100</f>
        <v>5.2647916448818721</v>
      </c>
      <c r="AM136" s="652">
        <f>100*((POWER(AJ136/AA136,1/($AI$4-$Z$4)))-1)</f>
        <v>-9.4063397158727913E-2</v>
      </c>
    </row>
    <row r="137" spans="1:39" ht="18" customHeight="1" thickBot="1">
      <c r="A137" s="320" t="s">
        <v>3</v>
      </c>
      <c r="B137" s="320" t="s">
        <v>30</v>
      </c>
      <c r="C137" s="352"/>
      <c r="D137" s="352"/>
      <c r="E137" s="352"/>
      <c r="F137" s="581">
        <v>1463.1</v>
      </c>
      <c r="G137" s="581">
        <v>1424.7</v>
      </c>
      <c r="H137" s="581">
        <v>1522.9</v>
      </c>
      <c r="I137" s="581">
        <v>1844.1</v>
      </c>
      <c r="J137" s="581">
        <v>1661</v>
      </c>
      <c r="K137" s="581">
        <v>1771.8</v>
      </c>
      <c r="L137" s="581">
        <v>1528.5</v>
      </c>
      <c r="M137" s="581">
        <v>1687.6</v>
      </c>
      <c r="N137" s="581">
        <v>1457.4</v>
      </c>
      <c r="O137" s="581">
        <v>1675.1</v>
      </c>
      <c r="P137" s="581">
        <v>1692.9</v>
      </c>
      <c r="Q137" s="581">
        <v>1913.1</v>
      </c>
      <c r="R137" s="581">
        <v>1799.4</v>
      </c>
      <c r="S137" s="581">
        <v>1719.5</v>
      </c>
      <c r="T137" s="581">
        <v>1645.3</v>
      </c>
      <c r="U137" s="581">
        <v>1944.3</v>
      </c>
      <c r="V137" s="581">
        <v>1978.1</v>
      </c>
      <c r="W137" s="581">
        <v>1912.8</v>
      </c>
      <c r="X137" s="581">
        <v>1687.73</v>
      </c>
      <c r="Y137" s="581">
        <v>1834.6</v>
      </c>
      <c r="Z137" s="581">
        <v>1843.6</v>
      </c>
      <c r="AA137" s="581">
        <v>1918.98</v>
      </c>
      <c r="AB137" s="581">
        <v>2076.2600000000002</v>
      </c>
      <c r="AC137" s="581">
        <v>1446.58</v>
      </c>
      <c r="AD137" s="581">
        <v>1702.72</v>
      </c>
      <c r="AE137" s="581">
        <v>1652.25</v>
      </c>
      <c r="AF137" s="581">
        <v>1895.77</v>
      </c>
      <c r="AG137" s="581">
        <v>1735.43</v>
      </c>
      <c r="AH137" s="581">
        <v>1650.29</v>
      </c>
      <c r="AI137" s="581">
        <v>1908.8</v>
      </c>
      <c r="AJ137" s="581">
        <v>1779.9347430289861</v>
      </c>
      <c r="AK137" s="653">
        <f>+(AJ137/AI137-1)*100</f>
        <v>-6.7511136300824504</v>
      </c>
      <c r="AL137" s="653">
        <f>+((AJ137/((SUM(AE137:AI137)-MIN(AD137:AH137)-MAX(AD137:AH137))/3))-1)*100</f>
        <v>0.81798154787631194</v>
      </c>
      <c r="AM137" s="654">
        <f>100*((POWER(AJ137/AA137,1/($AI$4-$Z$4)))-1)</f>
        <v>-0.8322628281208555</v>
      </c>
    </row>
    <row r="138" spans="1:39" ht="18" customHeight="1" thickBot="1">
      <c r="A138" s="320" t="s">
        <v>4</v>
      </c>
      <c r="B138" s="320" t="s">
        <v>31</v>
      </c>
      <c r="C138" s="352"/>
      <c r="D138" s="352"/>
      <c r="E138" s="352"/>
      <c r="F138" s="581">
        <v>3618.2</v>
      </c>
      <c r="G138" s="581">
        <v>3754.3</v>
      </c>
      <c r="H138" s="581">
        <v>3435.3</v>
      </c>
      <c r="I138" s="581">
        <v>1802.1</v>
      </c>
      <c r="J138" s="581">
        <v>3574.8</v>
      </c>
      <c r="K138" s="581">
        <v>3751.3</v>
      </c>
      <c r="L138" s="581">
        <v>3117.8</v>
      </c>
      <c r="M138" s="581">
        <v>3365.9</v>
      </c>
      <c r="N138" s="581">
        <v>4015</v>
      </c>
      <c r="O138" s="581">
        <v>4066.1</v>
      </c>
      <c r="P138" s="581">
        <v>1959.5</v>
      </c>
      <c r="Q138" s="581">
        <v>3891.1</v>
      </c>
      <c r="R138" s="581">
        <v>3399.9</v>
      </c>
      <c r="S138" s="581">
        <v>3248</v>
      </c>
      <c r="T138" s="581">
        <v>2376.6</v>
      </c>
      <c r="U138" s="581">
        <v>4610.1000000000004</v>
      </c>
      <c r="V138" s="581">
        <v>3792.3</v>
      </c>
      <c r="W138" s="581">
        <v>3999.29</v>
      </c>
      <c r="X138" s="581">
        <v>4305.18</v>
      </c>
      <c r="Y138" s="581">
        <v>4404.8999999999996</v>
      </c>
      <c r="Z138" s="581">
        <v>5464.06</v>
      </c>
      <c r="AA138" s="581">
        <v>5323.68</v>
      </c>
      <c r="AB138" s="581">
        <v>4979.58</v>
      </c>
      <c r="AC138" s="581">
        <v>5608.34</v>
      </c>
      <c r="AD138" s="581">
        <v>6087.54</v>
      </c>
      <c r="AE138" s="581">
        <v>5772.7</v>
      </c>
      <c r="AF138" s="581">
        <v>6123.5</v>
      </c>
      <c r="AG138" s="581">
        <v>4681.58</v>
      </c>
      <c r="AH138" s="581">
        <v>7070.74</v>
      </c>
      <c r="AI138" s="581">
        <v>6153</v>
      </c>
      <c r="AJ138" s="581">
        <v>6366.36</v>
      </c>
      <c r="AK138" s="653">
        <f t="shared" ref="AK138:AK163" si="264">+(AJ138/AI138-1)*100</f>
        <v>3.4675767918088685</v>
      </c>
      <c r="AL138" s="653">
        <f t="shared" ref="AL138:AL163" si="265">+((AJ138/((SUM(AE138:AI138)-MIN(AD138:AH138)-MAX(AD138:AH138))/3))-1)*100</f>
        <v>5.8167675021607801</v>
      </c>
      <c r="AM138" s="654">
        <f t="shared" ref="AM138:AM163" si="266">100*((POWER(AJ138/AA138,1/($AI$4-$Z$4)))-1)</f>
        <v>2.0072472268571007</v>
      </c>
    </row>
    <row r="139" spans="1:39" ht="18" customHeight="1" thickBot="1">
      <c r="A139" s="320" t="s">
        <v>340</v>
      </c>
      <c r="B139" s="320" t="s">
        <v>32</v>
      </c>
      <c r="C139" s="352"/>
      <c r="D139" s="352"/>
      <c r="E139" s="352"/>
      <c r="F139" s="581">
        <v>3304.3</v>
      </c>
      <c r="G139" s="581">
        <v>3713.5</v>
      </c>
      <c r="H139" s="581">
        <v>3822.8</v>
      </c>
      <c r="I139" s="581">
        <v>3727.2</v>
      </c>
      <c r="J139" s="581">
        <v>3640.3</v>
      </c>
      <c r="K139" s="581">
        <v>3844.7</v>
      </c>
      <c r="L139" s="581">
        <v>4028.3</v>
      </c>
      <c r="M139" s="581">
        <v>4084.1</v>
      </c>
      <c r="N139" s="581">
        <v>4476.1000000000004</v>
      </c>
      <c r="O139" s="581">
        <v>3866.5</v>
      </c>
      <c r="P139" s="581">
        <v>2637.9</v>
      </c>
      <c r="Q139" s="581">
        <v>5042.5</v>
      </c>
      <c r="R139" s="581">
        <v>4145</v>
      </c>
      <c r="S139" s="581">
        <v>3506.3</v>
      </c>
      <c r="T139" s="581">
        <v>3938.9</v>
      </c>
      <c r="U139" s="581">
        <v>4631.5</v>
      </c>
      <c r="V139" s="581">
        <v>4358.1000000000004</v>
      </c>
      <c r="W139" s="581">
        <v>4161.55</v>
      </c>
      <c r="X139" s="581">
        <v>4913.05</v>
      </c>
      <c r="Y139" s="581">
        <v>3518.9</v>
      </c>
      <c r="Z139" s="581">
        <v>4700.7</v>
      </c>
      <c r="AA139" s="581">
        <v>5442.35</v>
      </c>
      <c r="AB139" s="581">
        <v>5274.27</v>
      </c>
      <c r="AC139" s="581">
        <v>5454.66</v>
      </c>
      <c r="AD139" s="581">
        <v>4718.21</v>
      </c>
      <c r="AE139" s="581">
        <v>4417.84</v>
      </c>
      <c r="AF139" s="581">
        <v>4812.16</v>
      </c>
      <c r="AG139" s="581">
        <v>4902.41</v>
      </c>
      <c r="AH139" s="581">
        <v>4960.93</v>
      </c>
      <c r="AI139" s="581">
        <v>5189.74</v>
      </c>
      <c r="AJ139" s="581">
        <v>5184.2428304279638</v>
      </c>
      <c r="AK139" s="653">
        <f t="shared" si="264"/>
        <v>-0.1059237952582559</v>
      </c>
      <c r="AL139" s="653">
        <f t="shared" si="265"/>
        <v>4.3505435091184319</v>
      </c>
      <c r="AM139" s="654">
        <f t="shared" si="266"/>
        <v>-0.53840264108946378</v>
      </c>
    </row>
    <row r="140" spans="1:39" ht="18" customHeight="1" thickBot="1">
      <c r="A140" s="320" t="s">
        <v>5</v>
      </c>
      <c r="B140" s="320" t="s">
        <v>33</v>
      </c>
      <c r="C140" s="352"/>
      <c r="D140" s="352"/>
      <c r="E140" s="352"/>
      <c r="F140" s="581">
        <v>4334.3999999999996</v>
      </c>
      <c r="G140" s="581">
        <v>3725.2</v>
      </c>
      <c r="H140" s="581">
        <v>4598.5</v>
      </c>
      <c r="I140" s="581">
        <v>4757</v>
      </c>
      <c r="J140" s="581">
        <v>4965</v>
      </c>
      <c r="K140" s="581">
        <v>4928</v>
      </c>
      <c r="L140" s="581">
        <v>4471</v>
      </c>
      <c r="M140" s="581">
        <v>4693.3999999999996</v>
      </c>
      <c r="N140" s="581">
        <v>4663.8999999999996</v>
      </c>
      <c r="O140" s="581">
        <v>4056.2</v>
      </c>
      <c r="P140" s="581">
        <v>4701.3999999999996</v>
      </c>
      <c r="Q140" s="581">
        <v>4758.5</v>
      </c>
      <c r="R140" s="581">
        <v>4887.2</v>
      </c>
      <c r="S140" s="581">
        <v>4801.6000000000004</v>
      </c>
      <c r="T140" s="581">
        <v>4519.2</v>
      </c>
      <c r="U140" s="581">
        <v>5018.7</v>
      </c>
      <c r="V140" s="581">
        <v>5940.4</v>
      </c>
      <c r="W140" s="581">
        <v>5059.8999999999996</v>
      </c>
      <c r="X140" s="581">
        <v>4831.3999999999996</v>
      </c>
      <c r="Y140" s="581">
        <v>4525.1000000000004</v>
      </c>
      <c r="Z140" s="581">
        <v>4145.2</v>
      </c>
      <c r="AA140" s="581">
        <v>5153.3</v>
      </c>
      <c r="AB140" s="581">
        <v>5030</v>
      </c>
      <c r="AC140" s="581">
        <v>4201.5</v>
      </c>
      <c r="AD140" s="581">
        <v>4834.1000000000004</v>
      </c>
      <c r="AE140" s="581">
        <v>2654.8</v>
      </c>
      <c r="AF140" s="581">
        <v>4696.7</v>
      </c>
      <c r="AG140" s="581">
        <v>4118.3</v>
      </c>
      <c r="AH140" s="581">
        <v>4094.7</v>
      </c>
      <c r="AI140" s="581">
        <v>4251.2</v>
      </c>
      <c r="AJ140" s="581">
        <v>4399.9586447209676</v>
      </c>
      <c r="AK140" s="653">
        <f t="shared" si="264"/>
        <v>3.4992153914416679</v>
      </c>
      <c r="AL140" s="653">
        <f t="shared" si="265"/>
        <v>7.0827460019056154</v>
      </c>
      <c r="AM140" s="654">
        <f t="shared" si="266"/>
        <v>-1.740695579899465</v>
      </c>
    </row>
    <row r="141" spans="1:39" ht="18" customHeight="1" thickBot="1">
      <c r="A141" s="320" t="s">
        <v>28</v>
      </c>
      <c r="B141" s="320" t="s">
        <v>34</v>
      </c>
      <c r="C141" s="352"/>
      <c r="D141" s="352"/>
      <c r="E141" s="352"/>
      <c r="F141" s="581">
        <v>15720.3</v>
      </c>
      <c r="G141" s="581">
        <v>16422.400000000001</v>
      </c>
      <c r="H141" s="581">
        <v>17725.5</v>
      </c>
      <c r="I141" s="581">
        <v>18875</v>
      </c>
      <c r="J141" s="581">
        <v>19793.2</v>
      </c>
      <c r="K141" s="581">
        <v>20127.5</v>
      </c>
      <c r="L141" s="581">
        <v>19550.7</v>
      </c>
      <c r="M141" s="581">
        <v>21578.1</v>
      </c>
      <c r="N141" s="581">
        <v>22814</v>
      </c>
      <c r="O141" s="581">
        <v>20792</v>
      </c>
      <c r="P141" s="581">
        <v>19225.099999999999</v>
      </c>
      <c r="Q141" s="581">
        <v>25377.1</v>
      </c>
      <c r="R141" s="581">
        <v>23641.9</v>
      </c>
      <c r="S141" s="581">
        <v>22365.9</v>
      </c>
      <c r="T141" s="581">
        <v>20790.099999999999</v>
      </c>
      <c r="U141" s="581">
        <v>25949.8</v>
      </c>
      <c r="V141" s="581">
        <v>25125.4</v>
      </c>
      <c r="W141" s="581">
        <v>23671.21</v>
      </c>
      <c r="X141" s="581">
        <v>22710.2</v>
      </c>
      <c r="Y141" s="581">
        <v>22351.8</v>
      </c>
      <c r="Z141" s="581">
        <v>24966.400000000001</v>
      </c>
      <c r="AA141" s="581">
        <v>27711.200000000001</v>
      </c>
      <c r="AB141" s="581">
        <v>26462.3</v>
      </c>
      <c r="AC141" s="581">
        <v>24329.200000000001</v>
      </c>
      <c r="AD141" s="581">
        <v>24311.200000000001</v>
      </c>
      <c r="AE141" s="581">
        <v>20125.400000000001</v>
      </c>
      <c r="AF141" s="581">
        <v>22907.9</v>
      </c>
      <c r="AG141" s="581">
        <v>21989</v>
      </c>
      <c r="AH141" s="581">
        <v>21252.2</v>
      </c>
      <c r="AI141" s="581">
        <v>22368.9</v>
      </c>
      <c r="AJ141" s="581">
        <v>22143.523684432806</v>
      </c>
      <c r="AK141" s="653">
        <f t="shared" si="264"/>
        <v>-1.0075431316121763</v>
      </c>
      <c r="AL141" s="653">
        <f t="shared" si="265"/>
        <v>3.463450994751982</v>
      </c>
      <c r="AM141" s="654">
        <f t="shared" si="266"/>
        <v>-2.4613316607330793</v>
      </c>
    </row>
    <row r="142" spans="1:39" ht="18" customHeight="1" thickBot="1">
      <c r="A142" s="320" t="s">
        <v>6</v>
      </c>
      <c r="B142" s="320" t="s">
        <v>35</v>
      </c>
      <c r="C142" s="352"/>
      <c r="D142" s="352"/>
      <c r="E142" s="352"/>
      <c r="F142" s="581">
        <v>105.6</v>
      </c>
      <c r="G142" s="581">
        <v>57.1</v>
      </c>
      <c r="H142" s="581">
        <v>77.099999999999994</v>
      </c>
      <c r="I142" s="581">
        <v>101.3</v>
      </c>
      <c r="J142" s="581">
        <v>111.2</v>
      </c>
      <c r="K142" s="581">
        <v>118</v>
      </c>
      <c r="L142" s="581">
        <v>88.4</v>
      </c>
      <c r="M142" s="581">
        <v>146.80000000000001</v>
      </c>
      <c r="N142" s="581">
        <v>132.9</v>
      </c>
      <c r="O142" s="581">
        <v>148.4</v>
      </c>
      <c r="P142" s="581">
        <v>144.9</v>
      </c>
      <c r="Q142" s="581">
        <v>196.6</v>
      </c>
      <c r="R142" s="581">
        <v>263.39999999999998</v>
      </c>
      <c r="S142" s="581">
        <v>219.6</v>
      </c>
      <c r="T142" s="581">
        <v>345.7</v>
      </c>
      <c r="U142" s="581">
        <v>342.5</v>
      </c>
      <c r="V142" s="581">
        <v>342.5</v>
      </c>
      <c r="W142" s="581">
        <v>327.60000000000002</v>
      </c>
      <c r="X142" s="581">
        <v>360.2</v>
      </c>
      <c r="Y142" s="581">
        <v>484.7</v>
      </c>
      <c r="Z142" s="581">
        <v>406.8</v>
      </c>
      <c r="AA142" s="581">
        <v>615.5</v>
      </c>
      <c r="AB142" s="581">
        <v>812.6</v>
      </c>
      <c r="AC142" s="581">
        <v>455.5</v>
      </c>
      <c r="AD142" s="581">
        <v>713.26</v>
      </c>
      <c r="AE142" s="581">
        <v>450.27</v>
      </c>
      <c r="AF142" s="581">
        <v>846.58</v>
      </c>
      <c r="AG142" s="581">
        <v>840.52</v>
      </c>
      <c r="AH142" s="581">
        <v>736.27</v>
      </c>
      <c r="AI142" s="581">
        <v>854.12</v>
      </c>
      <c r="AJ142" s="581">
        <v>818.82246623929097</v>
      </c>
      <c r="AK142" s="653">
        <f t="shared" si="264"/>
        <v>-4.132619978540375</v>
      </c>
      <c r="AL142" s="653">
        <f t="shared" si="265"/>
        <v>1.0513510873653598</v>
      </c>
      <c r="AM142" s="654">
        <f t="shared" si="266"/>
        <v>3.2222975330274517</v>
      </c>
    </row>
    <row r="143" spans="1:39" ht="18" customHeight="1" thickBot="1">
      <c r="A143" s="320" t="s">
        <v>7</v>
      </c>
      <c r="B143" s="320" t="s">
        <v>36</v>
      </c>
      <c r="C143" s="352"/>
      <c r="D143" s="352"/>
      <c r="E143" s="352"/>
      <c r="F143" s="581">
        <v>538.70000000000005</v>
      </c>
      <c r="G143" s="581">
        <v>571.79999999999995</v>
      </c>
      <c r="H143" s="581">
        <v>583</v>
      </c>
      <c r="I143" s="581">
        <v>771.2</v>
      </c>
      <c r="J143" s="581">
        <v>724.5</v>
      </c>
      <c r="K143" s="581">
        <v>673</v>
      </c>
      <c r="L143" s="581">
        <v>597.4</v>
      </c>
      <c r="M143" s="581">
        <v>737.4</v>
      </c>
      <c r="N143" s="581">
        <v>769.2</v>
      </c>
      <c r="O143" s="581">
        <v>867.2</v>
      </c>
      <c r="P143" s="581">
        <v>794.1</v>
      </c>
      <c r="Q143" s="581">
        <v>1019.2</v>
      </c>
      <c r="R143" s="581">
        <v>802.7</v>
      </c>
      <c r="S143" s="581">
        <v>800.98</v>
      </c>
      <c r="T143" s="581">
        <v>713.41</v>
      </c>
      <c r="U143" s="581">
        <v>992.85</v>
      </c>
      <c r="V143" s="581">
        <v>690.09</v>
      </c>
      <c r="W143" s="581">
        <v>669.16</v>
      </c>
      <c r="X143" s="581">
        <v>929.23</v>
      </c>
      <c r="Y143" s="581">
        <v>707.9</v>
      </c>
      <c r="Z143" s="581">
        <v>545.33000000000004</v>
      </c>
      <c r="AA143" s="581">
        <v>716.96</v>
      </c>
      <c r="AB143" s="581">
        <v>696.6</v>
      </c>
      <c r="AC143" s="581">
        <v>647.73</v>
      </c>
      <c r="AD143" s="581">
        <v>681.68</v>
      </c>
      <c r="AE143" s="581">
        <v>506.76</v>
      </c>
      <c r="AF143" s="581">
        <v>636.03</v>
      </c>
      <c r="AG143" s="581">
        <v>393.02</v>
      </c>
      <c r="AH143" s="581">
        <v>662.39</v>
      </c>
      <c r="AI143" s="581">
        <v>711.73</v>
      </c>
      <c r="AJ143" s="581">
        <v>616.17147268372753</v>
      </c>
      <c r="AK143" s="653">
        <f t="shared" si="264"/>
        <v>-13.426232885542621</v>
      </c>
      <c r="AL143" s="653">
        <f t="shared" si="265"/>
        <v>0.72385575928808343</v>
      </c>
      <c r="AM143" s="654">
        <f t="shared" si="266"/>
        <v>-1.6691872088368753</v>
      </c>
    </row>
    <row r="144" spans="1:39" ht="18" customHeight="1" thickBot="1">
      <c r="A144" s="320" t="s">
        <v>8</v>
      </c>
      <c r="B144" s="320" t="s">
        <v>37</v>
      </c>
      <c r="C144" s="352"/>
      <c r="D144" s="352"/>
      <c r="E144" s="352"/>
      <c r="F144" s="581">
        <v>862</v>
      </c>
      <c r="G144" s="581">
        <v>998</v>
      </c>
      <c r="H144" s="581">
        <v>717</v>
      </c>
      <c r="I144" s="581">
        <v>676</v>
      </c>
      <c r="J144" s="581">
        <v>620</v>
      </c>
      <c r="K144" s="581">
        <v>595</v>
      </c>
      <c r="L144" s="581">
        <v>621</v>
      </c>
      <c r="M144" s="581">
        <v>408.52</v>
      </c>
      <c r="N144" s="581">
        <v>399.26</v>
      </c>
      <c r="O144" s="581">
        <v>380.53</v>
      </c>
      <c r="P144" s="581">
        <v>321.72000000000003</v>
      </c>
      <c r="Q144" s="581">
        <v>273.70999999999998</v>
      </c>
      <c r="R144" s="581">
        <v>270.07</v>
      </c>
      <c r="S144" s="581">
        <v>430.83</v>
      </c>
      <c r="T144" s="581">
        <v>465.91</v>
      </c>
      <c r="U144" s="581">
        <v>525.23</v>
      </c>
      <c r="V144" s="581">
        <v>489.68</v>
      </c>
      <c r="W144" s="581">
        <v>427.57</v>
      </c>
      <c r="X144" s="581">
        <v>443.93</v>
      </c>
      <c r="Y144" s="581">
        <v>476.82</v>
      </c>
      <c r="Z144" s="581">
        <v>578.19000000000005</v>
      </c>
      <c r="AA144" s="581">
        <v>630.07000000000005</v>
      </c>
      <c r="AB144" s="581">
        <v>354.09</v>
      </c>
      <c r="AC144" s="581">
        <v>471.68</v>
      </c>
      <c r="AD144" s="581">
        <v>302.85000000000002</v>
      </c>
      <c r="AE144" s="581">
        <v>298.63</v>
      </c>
      <c r="AF144" s="581">
        <v>295.27999999999997</v>
      </c>
      <c r="AG144" s="581">
        <v>301.42</v>
      </c>
      <c r="AH144" s="581">
        <v>278.02999999999997</v>
      </c>
      <c r="AI144" s="581">
        <v>282.83999999999997</v>
      </c>
      <c r="AJ144" s="581">
        <v>277.38159999999999</v>
      </c>
      <c r="AK144" s="653">
        <f t="shared" si="264"/>
        <v>-1.9298543346061292</v>
      </c>
      <c r="AL144" s="653">
        <f t="shared" si="265"/>
        <v>-4.9325046840012599</v>
      </c>
      <c r="AM144" s="654">
        <f t="shared" si="266"/>
        <v>-8.7128030483942567</v>
      </c>
    </row>
    <row r="145" spans="1:39" ht="18" customHeight="1" thickBot="1">
      <c r="A145" s="320" t="s">
        <v>9</v>
      </c>
      <c r="B145" s="320" t="s">
        <v>38</v>
      </c>
      <c r="C145" s="352"/>
      <c r="D145" s="352"/>
      <c r="E145" s="352"/>
      <c r="F145" s="581">
        <v>4183.2</v>
      </c>
      <c r="G145" s="581">
        <v>3301</v>
      </c>
      <c r="H145" s="581">
        <v>2715.7</v>
      </c>
      <c r="I145" s="581">
        <v>4343.1000000000004</v>
      </c>
      <c r="J145" s="581">
        <v>3523.4</v>
      </c>
      <c r="K145" s="581">
        <v>4071.5</v>
      </c>
      <c r="L145" s="581">
        <v>4555</v>
      </c>
      <c r="M145" s="581">
        <v>5354.4</v>
      </c>
      <c r="N145" s="581">
        <v>3108.2</v>
      </c>
      <c r="O145" s="581">
        <v>4669</v>
      </c>
      <c r="P145" s="581">
        <v>4029.8</v>
      </c>
      <c r="Q145" s="581">
        <v>4388.8999999999996</v>
      </c>
      <c r="R145" s="581">
        <v>3092.2</v>
      </c>
      <c r="S145" s="581">
        <v>3878.4</v>
      </c>
      <c r="T145" s="581">
        <v>5209.2</v>
      </c>
      <c r="U145" s="581">
        <v>5646.6</v>
      </c>
      <c r="V145" s="581">
        <v>3404.6</v>
      </c>
      <c r="W145" s="581">
        <v>4941.33</v>
      </c>
      <c r="X145" s="581">
        <v>6876.65</v>
      </c>
      <c r="Y145" s="581">
        <v>4690.33</v>
      </c>
      <c r="Z145" s="581">
        <v>6811.65</v>
      </c>
      <c r="AA145" s="581">
        <v>5645.94</v>
      </c>
      <c r="AB145" s="581">
        <v>5437.74</v>
      </c>
      <c r="AC145" s="581">
        <v>6815.22</v>
      </c>
      <c r="AD145" s="581">
        <v>3768.63</v>
      </c>
      <c r="AE145" s="581">
        <v>6707.41</v>
      </c>
      <c r="AF145" s="581">
        <v>5096.88</v>
      </c>
      <c r="AG145" s="581">
        <v>7033.23</v>
      </c>
      <c r="AH145" s="581">
        <v>7454.98</v>
      </c>
      <c r="AI145" s="581">
        <v>5388.29</v>
      </c>
      <c r="AJ145" s="581">
        <v>6391.5924928340291</v>
      </c>
      <c r="AK145" s="653">
        <f t="shared" si="264"/>
        <v>18.620053724540231</v>
      </c>
      <c r="AL145" s="653">
        <f t="shared" si="265"/>
        <v>-6.2687160278098624</v>
      </c>
      <c r="AM145" s="654">
        <f t="shared" si="266"/>
        <v>1.3878395392911358</v>
      </c>
    </row>
    <row r="146" spans="1:39" ht="18" customHeight="1" thickBot="1">
      <c r="A146" s="320" t="s">
        <v>10</v>
      </c>
      <c r="B146" s="320" t="s">
        <v>39</v>
      </c>
      <c r="C146" s="352"/>
      <c r="D146" s="352"/>
      <c r="E146" s="352"/>
      <c r="F146" s="581">
        <v>28311.9</v>
      </c>
      <c r="G146" s="581">
        <v>29458.1</v>
      </c>
      <c r="H146" s="581">
        <v>29831.4</v>
      </c>
      <c r="I146" s="581">
        <v>34675.5</v>
      </c>
      <c r="J146" s="581">
        <v>32983</v>
      </c>
      <c r="K146" s="581">
        <v>38245.1</v>
      </c>
      <c r="L146" s="581">
        <v>35394.6</v>
      </c>
      <c r="M146" s="581">
        <v>35668.400000000001</v>
      </c>
      <c r="N146" s="581">
        <v>30188.7</v>
      </c>
      <c r="O146" s="581">
        <v>37319.699999999997</v>
      </c>
      <c r="P146" s="581">
        <v>29053.7</v>
      </c>
      <c r="Q146" s="581">
        <v>37607.300000000003</v>
      </c>
      <c r="R146" s="581">
        <v>34843.300000000003</v>
      </c>
      <c r="S146" s="581">
        <v>33263.800000000003</v>
      </c>
      <c r="T146" s="581">
        <v>30779</v>
      </c>
      <c r="U146" s="581">
        <v>36900.199999999997</v>
      </c>
      <c r="V146" s="581">
        <v>36233.4</v>
      </c>
      <c r="W146" s="581">
        <v>35486.639999999999</v>
      </c>
      <c r="X146" s="581">
        <v>33970.21</v>
      </c>
      <c r="Y146" s="581">
        <v>35502.94</v>
      </c>
      <c r="Z146" s="581">
        <v>36870.81</v>
      </c>
      <c r="AA146" s="581">
        <v>37466.080000000002</v>
      </c>
      <c r="AB146" s="581">
        <v>40944.639999999999</v>
      </c>
      <c r="AC146" s="581">
        <v>27620.639999999999</v>
      </c>
      <c r="AD146" s="581">
        <v>36559.14</v>
      </c>
      <c r="AE146" s="581">
        <v>34045.410000000003</v>
      </c>
      <c r="AF146" s="581">
        <v>39516.46</v>
      </c>
      <c r="AG146" s="581">
        <v>29177.4</v>
      </c>
      <c r="AH146" s="581">
        <v>35396.480000000003</v>
      </c>
      <c r="AI146" s="581">
        <v>33674.04</v>
      </c>
      <c r="AJ146" s="581">
        <v>34224.569633257066</v>
      </c>
      <c r="AK146" s="653">
        <f t="shared" si="264"/>
        <v>1.6348784798529303</v>
      </c>
      <c r="AL146" s="653">
        <f t="shared" si="265"/>
        <v>-0.42885817955463645</v>
      </c>
      <c r="AM146" s="654">
        <f t="shared" si="266"/>
        <v>-1.0004308818206242</v>
      </c>
    </row>
    <row r="147" spans="1:39" ht="18" customHeight="1" thickBot="1">
      <c r="A147" s="320" t="s">
        <v>11</v>
      </c>
      <c r="B147" s="320" t="s">
        <v>40</v>
      </c>
      <c r="C147" s="352"/>
      <c r="D147" s="352"/>
      <c r="E147" s="352"/>
      <c r="F147" s="581">
        <v>665.53097621500012</v>
      </c>
      <c r="G147" s="581">
        <v>550.32363076700005</v>
      </c>
      <c r="H147" s="581">
        <v>672.36290862400017</v>
      </c>
      <c r="I147" s="581">
        <v>546.08385928799999</v>
      </c>
      <c r="J147" s="581">
        <v>621.98800000000006</v>
      </c>
      <c r="K147" s="581">
        <v>797.22374310400005</v>
      </c>
      <c r="L147" s="581">
        <v>383.84017440000002</v>
      </c>
      <c r="M147" s="581">
        <v>445.73237346792058</v>
      </c>
      <c r="N147" s="581">
        <v>507.62457253584114</v>
      </c>
      <c r="O147" s="581">
        <v>569.51677160376164</v>
      </c>
      <c r="P147" s="581">
        <v>631.40897067168214</v>
      </c>
      <c r="Q147" s="581">
        <v>693.30116973960264</v>
      </c>
      <c r="R147" s="581">
        <v>755.19336880752314</v>
      </c>
      <c r="S147" s="581">
        <v>817.08556787544376</v>
      </c>
      <c r="T147" s="581">
        <v>790.70797395642455</v>
      </c>
      <c r="U147" s="581">
        <v>849.48</v>
      </c>
      <c r="V147" s="581">
        <v>930.84</v>
      </c>
      <c r="W147" s="581">
        <v>674.69</v>
      </c>
      <c r="X147" s="581">
        <v>770.22</v>
      </c>
      <c r="Y147" s="581">
        <v>993.64</v>
      </c>
      <c r="Z147" s="581">
        <v>994.15</v>
      </c>
      <c r="AA147" s="581">
        <v>643.34</v>
      </c>
      <c r="AB147" s="581">
        <v>752.98</v>
      </c>
      <c r="AC147" s="581">
        <v>966.55</v>
      </c>
      <c r="AD147" s="581">
        <v>684.31</v>
      </c>
      <c r="AE147" s="581">
        <v>742.5</v>
      </c>
      <c r="AF147" s="581">
        <v>792.26</v>
      </c>
      <c r="AG147" s="581">
        <v>854.35</v>
      </c>
      <c r="AH147" s="581">
        <v>972.08</v>
      </c>
      <c r="AI147" s="581">
        <v>977.6</v>
      </c>
      <c r="AJ147" s="581">
        <v>1002.2650284281087</v>
      </c>
      <c r="AK147" s="653">
        <f t="shared" si="264"/>
        <v>2.5230184562304414</v>
      </c>
      <c r="AL147" s="653">
        <f t="shared" si="265"/>
        <v>12.093464259033926</v>
      </c>
      <c r="AM147" s="654">
        <f t="shared" si="266"/>
        <v>5.0493955965936088</v>
      </c>
    </row>
    <row r="148" spans="1:39" ht="18" customHeight="1" thickBot="1">
      <c r="A148" s="320" t="s">
        <v>12</v>
      </c>
      <c r="B148" s="320" t="s">
        <v>41</v>
      </c>
      <c r="C148" s="352"/>
      <c r="D148" s="352"/>
      <c r="E148" s="352"/>
      <c r="F148" s="581">
        <v>4095.3</v>
      </c>
      <c r="G148" s="581">
        <v>3895.4</v>
      </c>
      <c r="H148" s="581">
        <v>3853.2</v>
      </c>
      <c r="I148" s="581">
        <v>3500</v>
      </c>
      <c r="J148" s="581">
        <v>3000.9</v>
      </c>
      <c r="K148" s="581">
        <v>3447.7</v>
      </c>
      <c r="L148" s="581">
        <v>3228.3</v>
      </c>
      <c r="M148" s="581">
        <v>3117.3</v>
      </c>
      <c r="N148" s="581">
        <v>2789.3</v>
      </c>
      <c r="O148" s="581">
        <v>3279.9</v>
      </c>
      <c r="P148" s="581">
        <v>2512</v>
      </c>
      <c r="Q148" s="581">
        <v>3093</v>
      </c>
      <c r="R148" s="581">
        <v>3286.1</v>
      </c>
      <c r="S148" s="581">
        <v>3193</v>
      </c>
      <c r="T148" s="581">
        <v>3247.5</v>
      </c>
      <c r="U148" s="581">
        <v>3746.2</v>
      </c>
      <c r="V148" s="581">
        <v>2692.9</v>
      </c>
      <c r="W148" s="581">
        <v>2952.8</v>
      </c>
      <c r="X148" s="581">
        <v>2828.88</v>
      </c>
      <c r="Y148" s="581">
        <v>3494.18</v>
      </c>
      <c r="Z148" s="581">
        <v>3341.78</v>
      </c>
      <c r="AA148" s="581">
        <v>3105.86</v>
      </c>
      <c r="AB148" s="581">
        <v>2996.13</v>
      </c>
      <c r="AC148" s="581">
        <v>2988.55</v>
      </c>
      <c r="AD148" s="581">
        <v>2753.7</v>
      </c>
      <c r="AE148" s="581">
        <v>2788.4</v>
      </c>
      <c r="AF148" s="581">
        <v>2727.44</v>
      </c>
      <c r="AG148" s="581">
        <v>2668.64</v>
      </c>
      <c r="AH148" s="581">
        <v>3053.27</v>
      </c>
      <c r="AI148" s="581">
        <v>2759.74</v>
      </c>
      <c r="AJ148" s="581">
        <v>3092.1837335251353</v>
      </c>
      <c r="AK148" s="653">
        <f t="shared" si="264"/>
        <v>12.046197595611741</v>
      </c>
      <c r="AL148" s="653">
        <f t="shared" si="265"/>
        <v>12.095480927927781</v>
      </c>
      <c r="AM148" s="654">
        <f t="shared" si="266"/>
        <v>-4.9022407577115068E-2</v>
      </c>
    </row>
    <row r="149" spans="1:39" ht="18" customHeight="1" thickBot="1">
      <c r="A149" s="320" t="s">
        <v>13</v>
      </c>
      <c r="B149" s="320" t="s">
        <v>42</v>
      </c>
      <c r="C149" s="352"/>
      <c r="D149" s="352"/>
      <c r="E149" s="352"/>
      <c r="F149" s="581">
        <v>0</v>
      </c>
      <c r="G149" s="581">
        <v>0</v>
      </c>
      <c r="H149" s="581">
        <v>0</v>
      </c>
      <c r="I149" s="581">
        <v>0</v>
      </c>
      <c r="J149" s="581">
        <v>0</v>
      </c>
      <c r="K149" s="581">
        <v>0</v>
      </c>
      <c r="L149" s="581">
        <v>0</v>
      </c>
      <c r="M149" s="581">
        <v>0</v>
      </c>
      <c r="N149" s="581">
        <v>0</v>
      </c>
      <c r="O149" s="581">
        <v>0</v>
      </c>
      <c r="P149" s="581">
        <v>0</v>
      </c>
      <c r="Q149" s="581">
        <v>0</v>
      </c>
      <c r="R149" s="581">
        <v>0</v>
      </c>
      <c r="S149" s="581">
        <v>0</v>
      </c>
      <c r="T149" s="581">
        <v>0</v>
      </c>
      <c r="U149" s="581">
        <v>0</v>
      </c>
      <c r="V149" s="581">
        <v>0</v>
      </c>
      <c r="W149" s="581">
        <v>0</v>
      </c>
      <c r="X149" s="581">
        <v>0</v>
      </c>
      <c r="Y149" s="581">
        <v>0</v>
      </c>
      <c r="Z149" s="581">
        <v>0</v>
      </c>
      <c r="AA149" s="581">
        <v>0</v>
      </c>
      <c r="AB149" s="581">
        <v>0</v>
      </c>
      <c r="AC149" s="581">
        <v>0.32</v>
      </c>
      <c r="AD149" s="581">
        <v>2.73</v>
      </c>
      <c r="AE149" s="581">
        <v>2.81</v>
      </c>
      <c r="AF149" s="581">
        <v>10.54</v>
      </c>
      <c r="AG149" s="581">
        <v>13.92</v>
      </c>
      <c r="AH149" s="581">
        <v>8.5</v>
      </c>
      <c r="AI149" s="581">
        <v>12.5</v>
      </c>
      <c r="AJ149" s="581">
        <v>11.659046039643053</v>
      </c>
      <c r="AK149" s="653">
        <f t="shared" si="264"/>
        <v>-6.7276316828555727</v>
      </c>
      <c r="AL149" s="653">
        <f t="shared" si="265"/>
        <v>10.617135100977748</v>
      </c>
      <c r="AM149" s="654"/>
    </row>
    <row r="150" spans="1:39" ht="18" customHeight="1" thickBot="1">
      <c r="A150" s="320" t="s">
        <v>14</v>
      </c>
      <c r="B150" s="320" t="s">
        <v>43</v>
      </c>
      <c r="C150" s="352"/>
      <c r="D150" s="352"/>
      <c r="E150" s="352"/>
      <c r="F150" s="581">
        <v>338.3</v>
      </c>
      <c r="G150" s="581">
        <v>199.4</v>
      </c>
      <c r="H150" s="581">
        <v>243.7</v>
      </c>
      <c r="I150" s="581">
        <v>357.5</v>
      </c>
      <c r="J150" s="581">
        <v>394.6</v>
      </c>
      <c r="K150" s="581">
        <v>385.3</v>
      </c>
      <c r="L150" s="581">
        <v>351.9</v>
      </c>
      <c r="M150" s="581">
        <v>427.4</v>
      </c>
      <c r="N150" s="581">
        <v>451.7</v>
      </c>
      <c r="O150" s="581">
        <v>519.5</v>
      </c>
      <c r="P150" s="581">
        <v>468.4</v>
      </c>
      <c r="Q150" s="581">
        <v>499.9</v>
      </c>
      <c r="R150" s="581">
        <v>676.5</v>
      </c>
      <c r="S150" s="581">
        <v>598.29999999999995</v>
      </c>
      <c r="T150" s="581">
        <v>807.3</v>
      </c>
      <c r="U150" s="581">
        <v>989.6</v>
      </c>
      <c r="V150" s="581">
        <v>1036.4000000000001</v>
      </c>
      <c r="W150" s="581">
        <v>989.4</v>
      </c>
      <c r="X150" s="581">
        <v>939.5</v>
      </c>
      <c r="Y150" s="581">
        <v>1539.8</v>
      </c>
      <c r="Z150" s="581">
        <v>1435</v>
      </c>
      <c r="AA150" s="581">
        <v>1467.5</v>
      </c>
      <c r="AB150" s="581">
        <v>2250.1</v>
      </c>
      <c r="AC150" s="581">
        <v>2062.3000000000002</v>
      </c>
      <c r="AD150" s="581">
        <v>2138.8000000000002</v>
      </c>
      <c r="AE150" s="581">
        <v>1431.6</v>
      </c>
      <c r="AF150" s="581">
        <v>2371</v>
      </c>
      <c r="AG150" s="581">
        <v>2659.6</v>
      </c>
      <c r="AH150" s="581">
        <v>2407.6999999999998</v>
      </c>
      <c r="AI150" s="581">
        <v>2539.4</v>
      </c>
      <c r="AJ150" s="581">
        <v>2616.5876447808282</v>
      </c>
      <c r="AK150" s="653">
        <f t="shared" si="264"/>
        <v>3.0396016689307803</v>
      </c>
      <c r="AL150" s="653">
        <f t="shared" si="265"/>
        <v>7.2650405753198921</v>
      </c>
      <c r="AM150" s="654">
        <f t="shared" si="266"/>
        <v>6.6366155555931838</v>
      </c>
    </row>
    <row r="151" spans="1:39" ht="18" customHeight="1" thickBot="1">
      <c r="A151" s="320" t="s">
        <v>15</v>
      </c>
      <c r="B151" s="320" t="s">
        <v>44</v>
      </c>
      <c r="C151" s="352"/>
      <c r="D151" s="352"/>
      <c r="E151" s="352"/>
      <c r="F151" s="581">
        <v>890.6</v>
      </c>
      <c r="G151" s="581">
        <v>549.4</v>
      </c>
      <c r="H151" s="581">
        <v>637.29999999999995</v>
      </c>
      <c r="I151" s="581">
        <v>936.2</v>
      </c>
      <c r="J151" s="581">
        <v>1127.4000000000001</v>
      </c>
      <c r="K151" s="581">
        <v>1031</v>
      </c>
      <c r="L151" s="581">
        <v>870.9</v>
      </c>
      <c r="M151" s="581">
        <v>1237.5999999999999</v>
      </c>
      <c r="N151" s="581">
        <v>1076.3</v>
      </c>
      <c r="O151" s="581">
        <v>1217.5999999999999</v>
      </c>
      <c r="P151" s="581">
        <v>1204.0999999999999</v>
      </c>
      <c r="Q151" s="581">
        <v>1430.2</v>
      </c>
      <c r="R151" s="581">
        <v>1379.4</v>
      </c>
      <c r="S151" s="581">
        <v>809.8</v>
      </c>
      <c r="T151" s="581">
        <v>1390.7</v>
      </c>
      <c r="U151" s="581">
        <v>1722.5</v>
      </c>
      <c r="V151" s="581">
        <v>2100.1999999999998</v>
      </c>
      <c r="W151" s="581">
        <v>1710.4</v>
      </c>
      <c r="X151" s="581">
        <v>1869.3</v>
      </c>
      <c r="Y151" s="581">
        <v>2998.9</v>
      </c>
      <c r="Z151" s="581">
        <v>2871.3</v>
      </c>
      <c r="AA151" s="581">
        <v>3230.6</v>
      </c>
      <c r="AB151" s="581">
        <v>4380.33</v>
      </c>
      <c r="AC151" s="581">
        <v>3844.49</v>
      </c>
      <c r="AD151" s="581">
        <v>3917.37</v>
      </c>
      <c r="AE151" s="581">
        <v>2838.9</v>
      </c>
      <c r="AF151" s="581">
        <v>3843.85</v>
      </c>
      <c r="AG151" s="581">
        <v>4818.75</v>
      </c>
      <c r="AH151" s="581">
        <v>4248.8500000000004</v>
      </c>
      <c r="AI151" s="581">
        <v>4482.76</v>
      </c>
      <c r="AJ151" s="581">
        <v>4825.4102539364985</v>
      </c>
      <c r="AK151" s="653">
        <f t="shared" si="264"/>
        <v>7.6437340820498578</v>
      </c>
      <c r="AL151" s="653">
        <f t="shared" si="265"/>
        <v>15.114920343347249</v>
      </c>
      <c r="AM151" s="654">
        <f t="shared" si="266"/>
        <v>4.5589535856086494</v>
      </c>
    </row>
    <row r="152" spans="1:39" ht="18" customHeight="1" thickBot="1">
      <c r="A152" s="320" t="s">
        <v>16</v>
      </c>
      <c r="B152" s="320" t="s">
        <v>45</v>
      </c>
      <c r="C152" s="352"/>
      <c r="D152" s="352"/>
      <c r="E152" s="352"/>
      <c r="F152" s="581">
        <v>48.5</v>
      </c>
      <c r="G152" s="581">
        <v>45.2</v>
      </c>
      <c r="H152" s="581">
        <v>52.7</v>
      </c>
      <c r="I152" s="581">
        <v>64.400000000000006</v>
      </c>
      <c r="J152" s="581">
        <v>57.4</v>
      </c>
      <c r="K152" s="581">
        <v>60.1</v>
      </c>
      <c r="L152" s="581">
        <v>46.4</v>
      </c>
      <c r="M152" s="581">
        <v>61.2</v>
      </c>
      <c r="N152" s="581">
        <v>54</v>
      </c>
      <c r="O152" s="581">
        <v>71.7</v>
      </c>
      <c r="P152" s="581">
        <v>68.599999999999994</v>
      </c>
      <c r="Q152" s="581">
        <v>80</v>
      </c>
      <c r="R152" s="581">
        <v>71.7</v>
      </c>
      <c r="S152" s="581">
        <v>75.599999999999994</v>
      </c>
      <c r="T152" s="581">
        <v>70.5</v>
      </c>
      <c r="U152" s="581">
        <v>97.2</v>
      </c>
      <c r="V152" s="581">
        <v>90.9</v>
      </c>
      <c r="W152" s="581">
        <v>83.47</v>
      </c>
      <c r="X152" s="581">
        <v>76.84</v>
      </c>
      <c r="Y152" s="581">
        <v>79.2</v>
      </c>
      <c r="Z152" s="581">
        <v>91.06</v>
      </c>
      <c r="AA152" s="581">
        <v>77.94</v>
      </c>
      <c r="AB152" s="581">
        <v>91.06</v>
      </c>
      <c r="AC152" s="581">
        <v>70.069999999999993</v>
      </c>
      <c r="AD152" s="581">
        <v>77.459999999999994</v>
      </c>
      <c r="AE152" s="581">
        <v>77.84</v>
      </c>
      <c r="AF152" s="581">
        <v>80.3</v>
      </c>
      <c r="AG152" s="581">
        <v>70.400000000000006</v>
      </c>
      <c r="AH152" s="581">
        <v>74.98</v>
      </c>
      <c r="AI152" s="581">
        <v>82.56</v>
      </c>
      <c r="AJ152" s="581">
        <v>78.2180062805039</v>
      </c>
      <c r="AK152" s="653">
        <f t="shared" si="264"/>
        <v>-5.2591978191571016</v>
      </c>
      <c r="AL152" s="653">
        <f t="shared" si="265"/>
        <v>-0.30842941562080339</v>
      </c>
      <c r="AM152" s="654">
        <f t="shared" si="266"/>
        <v>3.9569832088659496E-2</v>
      </c>
    </row>
    <row r="153" spans="1:39" ht="18" customHeight="1" thickBot="1">
      <c r="A153" s="320" t="s">
        <v>17</v>
      </c>
      <c r="B153" s="320" t="s">
        <v>46</v>
      </c>
      <c r="C153" s="352"/>
      <c r="D153" s="352"/>
      <c r="E153" s="352"/>
      <c r="F153" s="581">
        <v>2991</v>
      </c>
      <c r="G153" s="581">
        <v>4844</v>
      </c>
      <c r="H153" s="581">
        <v>4584</v>
      </c>
      <c r="I153" s="581">
        <v>3880</v>
      </c>
      <c r="J153" s="581">
        <v>5228</v>
      </c>
      <c r="K153" s="581">
        <v>4862.3999999999996</v>
      </c>
      <c r="L153" s="581">
        <v>2604.1</v>
      </c>
      <c r="M153" s="581">
        <v>3647.95</v>
      </c>
      <c r="N153" s="581">
        <v>5147.68</v>
      </c>
      <c r="O153" s="581">
        <v>3867.6</v>
      </c>
      <c r="P153" s="581">
        <v>2917.5</v>
      </c>
      <c r="Q153" s="581">
        <v>5952.9</v>
      </c>
      <c r="R153" s="581">
        <v>5049.2</v>
      </c>
      <c r="S153" s="581">
        <v>4336.3999999999996</v>
      </c>
      <c r="T153" s="581">
        <v>3957.5</v>
      </c>
      <c r="U153" s="581">
        <v>5594.2</v>
      </c>
      <c r="V153" s="581">
        <v>4371.3999999999996</v>
      </c>
      <c r="W153" s="581">
        <v>3701.03</v>
      </c>
      <c r="X153" s="581">
        <v>4056.73</v>
      </c>
      <c r="Y153" s="581">
        <v>3965.36</v>
      </c>
      <c r="Z153" s="581">
        <v>4993.45</v>
      </c>
      <c r="AA153" s="581">
        <v>5194.66</v>
      </c>
      <c r="AB153" s="581">
        <v>5237.57</v>
      </c>
      <c r="AC153" s="581">
        <v>5453.3</v>
      </c>
      <c r="AD153" s="581">
        <v>5087.1499999999996</v>
      </c>
      <c r="AE153" s="581">
        <v>5049.34</v>
      </c>
      <c r="AF153" s="581">
        <v>5215.24</v>
      </c>
      <c r="AG153" s="581">
        <v>5000.79</v>
      </c>
      <c r="AH153" s="581">
        <v>5127.8900000000003</v>
      </c>
      <c r="AI153" s="581">
        <v>4050.05</v>
      </c>
      <c r="AJ153" s="581">
        <v>5729.308023223979</v>
      </c>
      <c r="AK153" s="653">
        <f t="shared" si="264"/>
        <v>41.462649182700929</v>
      </c>
      <c r="AL153" s="653">
        <f t="shared" si="265"/>
        <v>20.809628190855477</v>
      </c>
      <c r="AM153" s="654">
        <f t="shared" si="266"/>
        <v>1.0944298174351053</v>
      </c>
    </row>
    <row r="154" spans="1:39" ht="18" customHeight="1" thickBot="1">
      <c r="A154" s="320" t="s">
        <v>18</v>
      </c>
      <c r="B154" s="320" t="s">
        <v>47</v>
      </c>
      <c r="C154" s="352"/>
      <c r="D154" s="352"/>
      <c r="E154" s="352"/>
      <c r="F154" s="581">
        <v>0</v>
      </c>
      <c r="G154" s="581">
        <v>0</v>
      </c>
      <c r="H154" s="581">
        <v>0</v>
      </c>
      <c r="I154" s="581">
        <v>0</v>
      </c>
      <c r="J154" s="581">
        <v>0</v>
      </c>
      <c r="K154" s="581">
        <v>0</v>
      </c>
      <c r="L154" s="581">
        <v>0</v>
      </c>
      <c r="M154" s="581">
        <v>0</v>
      </c>
      <c r="N154" s="581">
        <v>0</v>
      </c>
      <c r="O154" s="581">
        <v>0</v>
      </c>
      <c r="P154" s="581">
        <v>0</v>
      </c>
      <c r="Q154" s="581">
        <v>0</v>
      </c>
      <c r="R154" s="581">
        <v>0</v>
      </c>
      <c r="S154" s="581">
        <v>0</v>
      </c>
      <c r="T154" s="581">
        <v>0</v>
      </c>
      <c r="U154" s="581">
        <v>0</v>
      </c>
      <c r="V154" s="581">
        <v>0</v>
      </c>
      <c r="W154" s="581">
        <v>0</v>
      </c>
      <c r="X154" s="581">
        <v>0</v>
      </c>
      <c r="Y154" s="581">
        <v>0</v>
      </c>
      <c r="Z154" s="581">
        <v>0</v>
      </c>
      <c r="AA154" s="581">
        <v>0</v>
      </c>
      <c r="AB154" s="581">
        <v>0</v>
      </c>
      <c r="AC154" s="581">
        <v>0</v>
      </c>
      <c r="AD154" s="581">
        <v>0</v>
      </c>
      <c r="AE154" s="581">
        <v>0</v>
      </c>
      <c r="AF154" s="581">
        <v>0</v>
      </c>
      <c r="AG154" s="581">
        <v>0</v>
      </c>
      <c r="AH154" s="581">
        <v>0</v>
      </c>
      <c r="AI154" s="581">
        <v>0</v>
      </c>
      <c r="AJ154" s="581">
        <v>0</v>
      </c>
      <c r="AK154" s="653"/>
      <c r="AL154" s="653"/>
      <c r="AM154" s="654"/>
    </row>
    <row r="155" spans="1:39" ht="18" customHeight="1" thickBot="1">
      <c r="A155" s="320" t="s">
        <v>19</v>
      </c>
      <c r="B155" s="320" t="s">
        <v>48</v>
      </c>
      <c r="C155" s="352"/>
      <c r="D155" s="352"/>
      <c r="E155" s="352"/>
      <c r="F155" s="581">
        <v>1034.9000000000001</v>
      </c>
      <c r="G155" s="581">
        <v>981</v>
      </c>
      <c r="H155" s="581">
        <v>1166.7</v>
      </c>
      <c r="I155" s="581">
        <v>1268.9000000000001</v>
      </c>
      <c r="J155" s="581">
        <v>1062.5999999999999</v>
      </c>
      <c r="K155" s="581">
        <v>1072</v>
      </c>
      <c r="L155" s="581">
        <v>851.4</v>
      </c>
      <c r="M155" s="581">
        <v>1142.7</v>
      </c>
      <c r="N155" s="581">
        <v>990.7</v>
      </c>
      <c r="O155" s="581">
        <v>1056.5999999999999</v>
      </c>
      <c r="P155" s="581">
        <v>1130.0999999999999</v>
      </c>
      <c r="Q155" s="581">
        <v>1223.9000000000001</v>
      </c>
      <c r="R155" s="581">
        <v>1174.7</v>
      </c>
      <c r="S155" s="581">
        <v>1184.5</v>
      </c>
      <c r="T155" s="581">
        <v>1018.4</v>
      </c>
      <c r="U155" s="581">
        <v>1366.2</v>
      </c>
      <c r="V155" s="581">
        <v>1402</v>
      </c>
      <c r="W155" s="581">
        <v>1370</v>
      </c>
      <c r="X155" s="581">
        <v>1175</v>
      </c>
      <c r="Y155" s="581">
        <v>1302</v>
      </c>
      <c r="Z155" s="581">
        <v>1335</v>
      </c>
      <c r="AA155" s="581">
        <v>1304</v>
      </c>
      <c r="AB155" s="581">
        <v>1287.78</v>
      </c>
      <c r="AC155" s="581">
        <v>1016.48</v>
      </c>
      <c r="AD155" s="581">
        <v>1054.1500000000001</v>
      </c>
      <c r="AE155" s="581">
        <v>965.18</v>
      </c>
      <c r="AF155" s="581">
        <v>1137.81</v>
      </c>
      <c r="AG155" s="581">
        <v>938.82</v>
      </c>
      <c r="AH155" s="581">
        <v>968.19</v>
      </c>
      <c r="AI155" s="581">
        <v>1289.7</v>
      </c>
      <c r="AJ155" s="581">
        <v>1176.3532372325208</v>
      </c>
      <c r="AK155" s="653">
        <f t="shared" si="264"/>
        <v>-8.7886146210342968</v>
      </c>
      <c r="AL155" s="653">
        <f t="shared" si="265"/>
        <v>9.493734597683634</v>
      </c>
      <c r="AM155" s="654">
        <f t="shared" si="266"/>
        <v>-1.1381104856001634</v>
      </c>
    </row>
    <row r="156" spans="1:39" ht="18" customHeight="1" thickBot="1">
      <c r="A156" s="320" t="s">
        <v>20</v>
      </c>
      <c r="B156" s="320" t="s">
        <v>49</v>
      </c>
      <c r="C156" s="352"/>
      <c r="D156" s="352"/>
      <c r="E156" s="352"/>
      <c r="F156" s="581">
        <v>984.9</v>
      </c>
      <c r="G156" s="581">
        <v>1217.0999999999999</v>
      </c>
      <c r="H156" s="581">
        <v>1264.5999999999999</v>
      </c>
      <c r="I156" s="581">
        <v>1197.9000000000001</v>
      </c>
      <c r="J156" s="581">
        <v>1301.9000000000001</v>
      </c>
      <c r="K156" s="581">
        <v>1275.7</v>
      </c>
      <c r="L156" s="581">
        <v>1317.8</v>
      </c>
      <c r="M156" s="581">
        <v>1269.3</v>
      </c>
      <c r="N156" s="581">
        <v>1462.2</v>
      </c>
      <c r="O156" s="581">
        <v>1384.8</v>
      </c>
      <c r="P156" s="581">
        <v>1127.5999999999999</v>
      </c>
      <c r="Q156" s="581">
        <v>1630.2</v>
      </c>
      <c r="R156" s="581">
        <v>1390.4</v>
      </c>
      <c r="S156" s="581">
        <v>1319.7</v>
      </c>
      <c r="T156" s="581">
        <v>1346.1</v>
      </c>
      <c r="U156" s="581">
        <v>1598.4</v>
      </c>
      <c r="V156" s="581">
        <v>1456.7</v>
      </c>
      <c r="W156" s="581">
        <v>1439.07</v>
      </c>
      <c r="X156" s="581">
        <v>1703.84</v>
      </c>
      <c r="Y156" s="581">
        <v>1231.82</v>
      </c>
      <c r="Z156" s="581">
        <v>1534.57</v>
      </c>
      <c r="AA156" s="581">
        <v>1737.16</v>
      </c>
      <c r="AB156" s="581">
        <v>1637.26</v>
      </c>
      <c r="AC156" s="581">
        <v>1853.05</v>
      </c>
      <c r="AD156" s="581">
        <v>1351.16</v>
      </c>
      <c r="AE156" s="581">
        <v>1283.6600000000001</v>
      </c>
      <c r="AF156" s="581">
        <v>1525.5</v>
      </c>
      <c r="AG156" s="581">
        <v>1583.07</v>
      </c>
      <c r="AH156" s="581">
        <v>1450.91</v>
      </c>
      <c r="AI156" s="581">
        <v>1574.39</v>
      </c>
      <c r="AJ156" s="581">
        <v>1526.2404001452085</v>
      </c>
      <c r="AK156" s="653">
        <f t="shared" si="264"/>
        <v>-3.0583019362922514</v>
      </c>
      <c r="AL156" s="653">
        <f t="shared" si="265"/>
        <v>0.6135448808039401</v>
      </c>
      <c r="AM156" s="654">
        <f t="shared" si="266"/>
        <v>-1.4279745460354487</v>
      </c>
    </row>
    <row r="157" spans="1:39" ht="18" customHeight="1" thickBot="1">
      <c r="A157" s="320" t="s">
        <v>21</v>
      </c>
      <c r="B157" s="320" t="s">
        <v>50</v>
      </c>
      <c r="C157" s="352"/>
      <c r="D157" s="352"/>
      <c r="E157" s="352"/>
      <c r="F157" s="581">
        <v>8242.7000000000007</v>
      </c>
      <c r="G157" s="581">
        <v>7658.5</v>
      </c>
      <c r="H157" s="581">
        <v>8668</v>
      </c>
      <c r="I157" s="581">
        <v>8575.9</v>
      </c>
      <c r="J157" s="581">
        <v>8192.7000000000007</v>
      </c>
      <c r="K157" s="581">
        <v>9536.6</v>
      </c>
      <c r="L157" s="581">
        <v>9051.2999999999993</v>
      </c>
      <c r="M157" s="581">
        <v>8502.9</v>
      </c>
      <c r="N157" s="581">
        <v>9283</v>
      </c>
      <c r="O157" s="581">
        <v>9304</v>
      </c>
      <c r="P157" s="581">
        <v>7858.2</v>
      </c>
      <c r="Q157" s="581">
        <v>9892.5</v>
      </c>
      <c r="R157" s="581">
        <v>8771.4</v>
      </c>
      <c r="S157" s="581">
        <v>7059.7</v>
      </c>
      <c r="T157" s="581">
        <v>8317.2999999999993</v>
      </c>
      <c r="U157" s="581">
        <v>9274.9</v>
      </c>
      <c r="V157" s="581">
        <v>9789.9</v>
      </c>
      <c r="W157" s="581">
        <v>9408.1</v>
      </c>
      <c r="X157" s="581">
        <v>9339.2000000000007</v>
      </c>
      <c r="Y157" s="581">
        <v>8607.6</v>
      </c>
      <c r="Z157" s="581">
        <v>9485.2000000000007</v>
      </c>
      <c r="AA157" s="581">
        <v>11628.67</v>
      </c>
      <c r="AB157" s="581">
        <v>10957.8</v>
      </c>
      <c r="AC157" s="581">
        <v>10827.9</v>
      </c>
      <c r="AD157" s="581">
        <v>11665.7</v>
      </c>
      <c r="AE157" s="581">
        <v>9820.32</v>
      </c>
      <c r="AF157" s="581">
        <v>11012.37</v>
      </c>
      <c r="AG157" s="581">
        <v>12752.31</v>
      </c>
      <c r="AH157" s="581">
        <v>12119.02</v>
      </c>
      <c r="AI157" s="581">
        <v>13384.81</v>
      </c>
      <c r="AJ157" s="581">
        <v>13468.262047322527</v>
      </c>
      <c r="AK157" s="653">
        <f t="shared" si="264"/>
        <v>0.62348324199243965</v>
      </c>
      <c r="AL157" s="653">
        <f t="shared" si="265"/>
        <v>10.648934286611356</v>
      </c>
      <c r="AM157" s="654">
        <f t="shared" si="266"/>
        <v>1.6451906094289814</v>
      </c>
    </row>
    <row r="158" spans="1:39" ht="18" customHeight="1" thickBot="1">
      <c r="A158" s="320" t="s">
        <v>22</v>
      </c>
      <c r="B158" s="320" t="s">
        <v>51</v>
      </c>
      <c r="C158" s="352"/>
      <c r="D158" s="352"/>
      <c r="E158" s="352"/>
      <c r="F158" s="581">
        <v>403</v>
      </c>
      <c r="G158" s="581">
        <v>420</v>
      </c>
      <c r="H158" s="581">
        <v>329</v>
      </c>
      <c r="I158" s="581">
        <v>362</v>
      </c>
      <c r="J158" s="581">
        <v>297.5</v>
      </c>
      <c r="K158" s="581">
        <v>123.1</v>
      </c>
      <c r="L158" s="581">
        <v>238</v>
      </c>
      <c r="M158" s="581">
        <v>182.2</v>
      </c>
      <c r="N158" s="581">
        <v>50.91</v>
      </c>
      <c r="O158" s="581">
        <v>85.84</v>
      </c>
      <c r="P158" s="581">
        <v>36.15</v>
      </c>
      <c r="Q158" s="581">
        <v>58.29</v>
      </c>
      <c r="R158" s="581">
        <v>80.36</v>
      </c>
      <c r="S158" s="581">
        <v>242.08</v>
      </c>
      <c r="T158" s="581">
        <v>99.76</v>
      </c>
      <c r="U158" s="581">
        <v>196.34</v>
      </c>
      <c r="V158" s="581">
        <v>103.77</v>
      </c>
      <c r="W158" s="581">
        <v>66.959999999999994</v>
      </c>
      <c r="X158" s="581">
        <v>47.1</v>
      </c>
      <c r="Y158" s="581">
        <v>54.72</v>
      </c>
      <c r="Z158" s="581">
        <v>89.34</v>
      </c>
      <c r="AA158" s="581">
        <v>94.96</v>
      </c>
      <c r="AB158" s="581">
        <v>74.489999999999995</v>
      </c>
      <c r="AC158" s="581">
        <v>77.3</v>
      </c>
      <c r="AD158" s="581">
        <v>50.26</v>
      </c>
      <c r="AE158" s="581">
        <v>56.57</v>
      </c>
      <c r="AF158" s="581">
        <v>62.68</v>
      </c>
      <c r="AG158" s="581">
        <v>70.41</v>
      </c>
      <c r="AH158" s="581">
        <v>55.24</v>
      </c>
      <c r="AI158" s="581">
        <v>46.41</v>
      </c>
      <c r="AJ158" s="581">
        <v>45.94</v>
      </c>
      <c r="AK158" s="653">
        <f t="shared" si="264"/>
        <v>-1.0127127774186562</v>
      </c>
      <c r="AL158" s="653">
        <f t="shared" si="265"/>
        <v>-19.233473980309434</v>
      </c>
      <c r="AM158" s="654">
        <f t="shared" si="266"/>
        <v>-7.751111353997608</v>
      </c>
    </row>
    <row r="159" spans="1:39" s="13" customFormat="1" ht="18" customHeight="1" thickBot="1">
      <c r="A159" s="320" t="s">
        <v>23</v>
      </c>
      <c r="B159" s="320" t="s">
        <v>52</v>
      </c>
      <c r="C159" s="352"/>
      <c r="D159" s="352"/>
      <c r="E159" s="352"/>
      <c r="F159" s="581">
        <v>5314.1</v>
      </c>
      <c r="G159" s="581">
        <v>6135.3</v>
      </c>
      <c r="H159" s="581">
        <v>7666.6</v>
      </c>
      <c r="I159" s="581">
        <v>3143.8</v>
      </c>
      <c r="J159" s="581">
        <v>7153</v>
      </c>
      <c r="K159" s="581">
        <v>5176.6000000000004</v>
      </c>
      <c r="L159" s="581">
        <v>4659.1000000000004</v>
      </c>
      <c r="M159" s="581">
        <v>4430.67</v>
      </c>
      <c r="N159" s="581">
        <v>7725.42</v>
      </c>
      <c r="O159" s="581">
        <v>4412.55</v>
      </c>
      <c r="P159" s="581">
        <v>2477.4299999999998</v>
      </c>
      <c r="Q159" s="581">
        <v>7798.05</v>
      </c>
      <c r="R159" s="581">
        <v>7330.5</v>
      </c>
      <c r="S159" s="581">
        <v>5517.75</v>
      </c>
      <c r="T159" s="581">
        <v>3043.17</v>
      </c>
      <c r="U159" s="581">
        <v>7176.03</v>
      </c>
      <c r="V159" s="581">
        <v>5186.74</v>
      </c>
      <c r="W159" s="581">
        <v>5783.57</v>
      </c>
      <c r="X159" s="581">
        <v>7116.93</v>
      </c>
      <c r="Y159" s="581">
        <v>5275.63</v>
      </c>
      <c r="Z159" s="581">
        <v>7283.62</v>
      </c>
      <c r="AA159" s="581">
        <v>7565.41</v>
      </c>
      <c r="AB159" s="581">
        <v>7954.51</v>
      </c>
      <c r="AC159" s="581">
        <v>8406.48</v>
      </c>
      <c r="AD159" s="581">
        <v>10014.379999999999</v>
      </c>
      <c r="AE159" s="581">
        <v>10122.91</v>
      </c>
      <c r="AF159" s="581">
        <v>10280.58</v>
      </c>
      <c r="AG159" s="581">
        <v>6381.69</v>
      </c>
      <c r="AH159" s="581">
        <v>10404.08</v>
      </c>
      <c r="AI159" s="581">
        <v>9148.68</v>
      </c>
      <c r="AJ159" s="581">
        <v>9710.7890185043234</v>
      </c>
      <c r="AK159" s="653">
        <f t="shared" si="264"/>
        <v>6.1441543316010927</v>
      </c>
      <c r="AL159" s="653">
        <f t="shared" si="265"/>
        <v>-1.4205486246425147</v>
      </c>
      <c r="AM159" s="654">
        <f t="shared" si="266"/>
        <v>2.812730755701387</v>
      </c>
    </row>
    <row r="160" spans="1:39" ht="18" customHeight="1" thickBot="1">
      <c r="A160" s="320" t="s">
        <v>24</v>
      </c>
      <c r="B160" s="320" t="s">
        <v>53</v>
      </c>
      <c r="C160" s="352"/>
      <c r="D160" s="352"/>
      <c r="E160" s="352"/>
      <c r="F160" s="581">
        <v>142.9</v>
      </c>
      <c r="G160" s="581">
        <v>155.30000000000001</v>
      </c>
      <c r="H160" s="581">
        <v>155.6</v>
      </c>
      <c r="I160" s="581">
        <v>137.1</v>
      </c>
      <c r="J160" s="581">
        <v>138.9</v>
      </c>
      <c r="K160" s="581">
        <v>169.1</v>
      </c>
      <c r="L160" s="581">
        <v>117.3</v>
      </c>
      <c r="M160" s="581">
        <v>162.56</v>
      </c>
      <c r="N160" s="581">
        <v>181.08</v>
      </c>
      <c r="O160" s="581">
        <v>174.87</v>
      </c>
      <c r="P160" s="581">
        <v>122.92</v>
      </c>
      <c r="Q160" s="581">
        <v>146.83000000000001</v>
      </c>
      <c r="R160" s="581">
        <v>141.29</v>
      </c>
      <c r="S160" s="581">
        <v>134.44999999999999</v>
      </c>
      <c r="T160" s="581">
        <v>133.34</v>
      </c>
      <c r="U160" s="581">
        <v>160.30000000000001</v>
      </c>
      <c r="V160" s="581">
        <v>136.9</v>
      </c>
      <c r="W160" s="581">
        <v>153.47999999999999</v>
      </c>
      <c r="X160" s="581">
        <v>153.58000000000001</v>
      </c>
      <c r="Y160" s="581">
        <v>188.07</v>
      </c>
      <c r="Z160" s="581">
        <v>138.24</v>
      </c>
      <c r="AA160" s="581">
        <v>173.24</v>
      </c>
      <c r="AB160" s="581">
        <v>157.06</v>
      </c>
      <c r="AC160" s="581">
        <v>163.16999999999999</v>
      </c>
      <c r="AD160" s="581">
        <v>140.96</v>
      </c>
      <c r="AE160" s="581">
        <v>121.9</v>
      </c>
      <c r="AF160" s="581">
        <v>139.81</v>
      </c>
      <c r="AG160" s="581">
        <v>158.18</v>
      </c>
      <c r="AH160" s="581">
        <v>154.29</v>
      </c>
      <c r="AI160" s="581">
        <v>133.72100000000003</v>
      </c>
      <c r="AJ160" s="581">
        <v>142.61638151337422</v>
      </c>
      <c r="AK160" s="653">
        <f t="shared" si="264"/>
        <v>6.6521948784216356</v>
      </c>
      <c r="AL160" s="653">
        <f t="shared" si="265"/>
        <v>6.5785784528094027E-3</v>
      </c>
      <c r="AM160" s="654">
        <f t="shared" si="266"/>
        <v>-2.1381388639383991</v>
      </c>
    </row>
    <row r="161" spans="1:39" ht="18" customHeight="1" thickBot="1">
      <c r="A161" s="320" t="s">
        <v>25</v>
      </c>
      <c r="B161" s="320" t="s">
        <v>54</v>
      </c>
      <c r="C161" s="352"/>
      <c r="D161" s="352"/>
      <c r="E161" s="352"/>
      <c r="F161" s="581">
        <v>1528.5</v>
      </c>
      <c r="G161" s="581">
        <v>2144.6</v>
      </c>
      <c r="H161" s="581">
        <v>1937.9</v>
      </c>
      <c r="I161" s="581">
        <v>1713.1</v>
      </c>
      <c r="J161" s="581">
        <v>1886</v>
      </c>
      <c r="K161" s="581">
        <v>1776.2</v>
      </c>
      <c r="L161" s="581">
        <v>1173.5</v>
      </c>
      <c r="M161" s="581">
        <v>1243.5999999999999</v>
      </c>
      <c r="N161" s="581">
        <v>1766.1</v>
      </c>
      <c r="O161" s="581">
        <v>1542.1</v>
      </c>
      <c r="P161" s="581">
        <v>917.7</v>
      </c>
      <c r="Q161" s="581">
        <v>1732.8</v>
      </c>
      <c r="R161" s="581">
        <v>1586.1</v>
      </c>
      <c r="S161" s="581">
        <v>1324.8</v>
      </c>
      <c r="T161" s="581">
        <v>1366.2</v>
      </c>
      <c r="U161" s="581">
        <v>1784.4</v>
      </c>
      <c r="V161" s="581">
        <v>1501.3</v>
      </c>
      <c r="W161" s="581">
        <v>1111.8800000000001</v>
      </c>
      <c r="X161" s="581">
        <v>1578.7</v>
      </c>
      <c r="Y161" s="581">
        <v>1246.69</v>
      </c>
      <c r="Z161" s="581">
        <v>1636.58</v>
      </c>
      <c r="AA161" s="581">
        <v>2020.32</v>
      </c>
      <c r="AB161" s="581">
        <v>1968.84</v>
      </c>
      <c r="AC161" s="581">
        <v>2194.48</v>
      </c>
      <c r="AD161" s="581">
        <v>1587.77</v>
      </c>
      <c r="AE161" s="581">
        <v>1702.16</v>
      </c>
      <c r="AF161" s="581">
        <v>1751.33</v>
      </c>
      <c r="AG161" s="581">
        <v>1959.82</v>
      </c>
      <c r="AH161" s="581">
        <v>1714.81</v>
      </c>
      <c r="AI161" s="581">
        <v>1617.77</v>
      </c>
      <c r="AJ161" s="581">
        <v>1871.7845070130832</v>
      </c>
      <c r="AK161" s="653">
        <f t="shared" si="264"/>
        <v>15.701521663344176</v>
      </c>
      <c r="AL161" s="653">
        <f t="shared" si="265"/>
        <v>8.0228828855443126</v>
      </c>
      <c r="AM161" s="654">
        <f t="shared" si="266"/>
        <v>-0.84489560296514554</v>
      </c>
    </row>
    <row r="162" spans="1:39" ht="18" customHeight="1" thickBot="1">
      <c r="A162" s="320" t="s">
        <v>26</v>
      </c>
      <c r="B162" s="320" t="s">
        <v>55</v>
      </c>
      <c r="C162" s="352"/>
      <c r="D162" s="352"/>
      <c r="E162" s="352"/>
      <c r="F162" s="581">
        <v>358.5</v>
      </c>
      <c r="G162" s="581">
        <v>337.4</v>
      </c>
      <c r="H162" s="581">
        <v>379.5</v>
      </c>
      <c r="I162" s="581">
        <v>459.3</v>
      </c>
      <c r="J162" s="581">
        <v>464.1</v>
      </c>
      <c r="K162" s="581">
        <v>396.9</v>
      </c>
      <c r="L162" s="581">
        <v>254.1</v>
      </c>
      <c r="M162" s="581">
        <v>538.29999999999995</v>
      </c>
      <c r="N162" s="581">
        <v>488.9</v>
      </c>
      <c r="O162" s="581">
        <v>569</v>
      </c>
      <c r="P162" s="581">
        <v>679</v>
      </c>
      <c r="Q162" s="581">
        <v>782.3</v>
      </c>
      <c r="R162" s="581">
        <v>801.2</v>
      </c>
      <c r="S162" s="581">
        <v>684.1</v>
      </c>
      <c r="T162" s="581">
        <v>796.8</v>
      </c>
      <c r="U162" s="581">
        <v>787.5</v>
      </c>
      <c r="V162" s="581">
        <v>887</v>
      </c>
      <c r="W162" s="581">
        <v>724.4</v>
      </c>
      <c r="X162" s="581">
        <v>974.8</v>
      </c>
      <c r="Y162" s="581">
        <v>887.1</v>
      </c>
      <c r="Z162" s="581">
        <v>869.4</v>
      </c>
      <c r="AA162" s="581">
        <v>1088.2</v>
      </c>
      <c r="AB162" s="581">
        <v>992.1</v>
      </c>
      <c r="AC162" s="581">
        <v>823.9</v>
      </c>
      <c r="AD162" s="581">
        <v>802</v>
      </c>
      <c r="AE162" s="581">
        <v>494.7</v>
      </c>
      <c r="AF162" s="581">
        <v>901.6</v>
      </c>
      <c r="AG162" s="581">
        <v>677.4</v>
      </c>
      <c r="AH162" s="581">
        <v>677.7</v>
      </c>
      <c r="AI162" s="581">
        <v>842.45</v>
      </c>
      <c r="AJ162" s="581">
        <v>969.41845804129741</v>
      </c>
      <c r="AK162" s="653">
        <f t="shared" si="264"/>
        <v>15.071334564816596</v>
      </c>
      <c r="AL162" s="653">
        <f t="shared" si="265"/>
        <v>32.340805630083167</v>
      </c>
      <c r="AM162" s="654">
        <f t="shared" si="266"/>
        <v>-1.2760537279538298</v>
      </c>
    </row>
    <row r="163" spans="1:39" ht="18" customHeight="1" thickBot="1">
      <c r="A163" s="320" t="s">
        <v>27</v>
      </c>
      <c r="B163" s="320" t="s">
        <v>56</v>
      </c>
      <c r="C163" s="352"/>
      <c r="D163" s="352"/>
      <c r="E163" s="352"/>
      <c r="F163" s="581">
        <v>1746.3</v>
      </c>
      <c r="G163" s="581">
        <v>1344.9</v>
      </c>
      <c r="H163" s="581">
        <v>1553.8</v>
      </c>
      <c r="I163" s="581">
        <v>2029.9</v>
      </c>
      <c r="J163" s="581">
        <v>2056.1999999999998</v>
      </c>
      <c r="K163" s="581">
        <v>2248.6999999999998</v>
      </c>
      <c r="L163" s="581">
        <v>1658.9</v>
      </c>
      <c r="M163" s="581">
        <v>2399.9</v>
      </c>
      <c r="N163" s="581">
        <v>2344.8000000000002</v>
      </c>
      <c r="O163" s="581">
        <v>2112.6</v>
      </c>
      <c r="P163" s="581">
        <v>2282.6999999999998</v>
      </c>
      <c r="Q163" s="581">
        <v>2412.3000000000002</v>
      </c>
      <c r="R163" s="581">
        <v>2246.8000000000002</v>
      </c>
      <c r="S163" s="581">
        <v>1967.4</v>
      </c>
      <c r="T163" s="581">
        <v>2255.6999999999998</v>
      </c>
      <c r="U163" s="581">
        <v>2202.1999999999998</v>
      </c>
      <c r="V163" s="581">
        <v>2277.9</v>
      </c>
      <c r="W163" s="581">
        <v>2143</v>
      </c>
      <c r="X163" s="581">
        <v>2226.6999999999998</v>
      </c>
      <c r="Y163" s="581">
        <v>2289.3000000000002</v>
      </c>
      <c r="Z163" s="581">
        <v>1868.6</v>
      </c>
      <c r="AA163" s="581">
        <v>3086.4</v>
      </c>
      <c r="AB163" s="581">
        <v>3300.4</v>
      </c>
      <c r="AC163" s="581">
        <v>2841.6</v>
      </c>
      <c r="AD163" s="581">
        <v>3298.6</v>
      </c>
      <c r="AE163" s="581">
        <v>1620.3</v>
      </c>
      <c r="AF163" s="581">
        <v>3476.8</v>
      </c>
      <c r="AG163" s="581">
        <v>3214.3</v>
      </c>
      <c r="AH163" s="581">
        <v>3027.8</v>
      </c>
      <c r="AI163" s="581">
        <v>3224.6</v>
      </c>
      <c r="AJ163" s="581">
        <v>3450.6579591917866</v>
      </c>
      <c r="AK163" s="653">
        <f t="shared" si="264"/>
        <v>7.0104186315135708</v>
      </c>
      <c r="AL163" s="653">
        <f t="shared" si="265"/>
        <v>9.3514516946280999</v>
      </c>
      <c r="AM163" s="654">
        <f t="shared" si="266"/>
        <v>1.2472649652095713</v>
      </c>
    </row>
    <row r="164" spans="1:39" s="7" customFormat="1" ht="18" customHeight="1">
      <c r="A164" s="31"/>
      <c r="B164" s="31"/>
      <c r="C164" s="31"/>
      <c r="D164" s="31"/>
      <c r="E164" s="31"/>
      <c r="F164" s="31"/>
      <c r="G164" s="31"/>
      <c r="H164" s="31"/>
      <c r="I164" s="31"/>
      <c r="J164" s="31"/>
      <c r="K164" s="31"/>
      <c r="L164" s="31"/>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657"/>
      <c r="AL164" s="657"/>
      <c r="AM164" s="657"/>
    </row>
    <row r="165" spans="1:39" s="7" customFormat="1" ht="18" customHeight="1">
      <c r="A165" s="59" t="s">
        <v>214</v>
      </c>
      <c r="B165" s="31"/>
      <c r="C165" s="31"/>
      <c r="D165" s="31"/>
      <c r="E165" s="31"/>
      <c r="F165" s="31"/>
      <c r="G165" s="31"/>
      <c r="H165" s="31"/>
      <c r="I165" s="31"/>
      <c r="J165" s="31"/>
      <c r="K165" s="31"/>
      <c r="L165" s="31"/>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657"/>
      <c r="AL165" s="657"/>
      <c r="AM165" s="657"/>
    </row>
    <row r="166" spans="1:39" ht="18" customHeight="1">
      <c r="A166" s="215"/>
      <c r="B166" s="211"/>
      <c r="C166" s="204" t="s">
        <v>214</v>
      </c>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765" t="s">
        <v>58</v>
      </c>
      <c r="AL166" s="766"/>
      <c r="AM166" s="656" t="str">
        <f>AM$3</f>
        <v xml:space="preserve">Annual rate of change
</v>
      </c>
    </row>
    <row r="167" spans="1:39" ht="26.25" thickBot="1">
      <c r="A167" s="215"/>
      <c r="B167" s="216"/>
      <c r="C167" s="568">
        <v>1990</v>
      </c>
      <c r="D167" s="203">
        <v>1991</v>
      </c>
      <c r="E167" s="203">
        <v>1992</v>
      </c>
      <c r="F167" s="203">
        <f>F$4</f>
        <v>1993</v>
      </c>
      <c r="G167" s="203">
        <f t="shared" ref="G167:AJ167" si="267">G$4</f>
        <v>1994</v>
      </c>
      <c r="H167" s="203">
        <f t="shared" si="267"/>
        <v>1995</v>
      </c>
      <c r="I167" s="203">
        <f t="shared" si="267"/>
        <v>1996</v>
      </c>
      <c r="J167" s="203">
        <f t="shared" si="267"/>
        <v>1997</v>
      </c>
      <c r="K167" s="203">
        <f t="shared" si="267"/>
        <v>1998</v>
      </c>
      <c r="L167" s="203">
        <f t="shared" si="267"/>
        <v>1999</v>
      </c>
      <c r="M167" s="637">
        <f t="shared" si="267"/>
        <v>2000</v>
      </c>
      <c r="N167" s="636">
        <f t="shared" si="267"/>
        <v>2001</v>
      </c>
      <c r="O167" s="203">
        <f t="shared" si="267"/>
        <v>2002</v>
      </c>
      <c r="P167" s="636">
        <f t="shared" si="267"/>
        <v>2003</v>
      </c>
      <c r="Q167" s="203">
        <f t="shared" si="267"/>
        <v>2004</v>
      </c>
      <c r="R167" s="636">
        <f t="shared" si="267"/>
        <v>2005</v>
      </c>
      <c r="S167" s="203">
        <f t="shared" si="267"/>
        <v>2006</v>
      </c>
      <c r="T167" s="636">
        <f t="shared" si="267"/>
        <v>2007</v>
      </c>
      <c r="U167" s="203">
        <f t="shared" si="267"/>
        <v>2008</v>
      </c>
      <c r="V167" s="636">
        <f t="shared" si="267"/>
        <v>2009</v>
      </c>
      <c r="W167" s="203">
        <f t="shared" si="267"/>
        <v>2010</v>
      </c>
      <c r="X167" s="636">
        <f t="shared" si="267"/>
        <v>2011</v>
      </c>
      <c r="Y167" s="203">
        <f t="shared" si="267"/>
        <v>2012</v>
      </c>
      <c r="Z167" s="637">
        <f t="shared" si="267"/>
        <v>2013</v>
      </c>
      <c r="AA167" s="203">
        <f t="shared" si="267"/>
        <v>2014</v>
      </c>
      <c r="AB167" s="636">
        <f t="shared" si="267"/>
        <v>2015</v>
      </c>
      <c r="AC167" s="203">
        <f t="shared" si="267"/>
        <v>2016</v>
      </c>
      <c r="AD167" s="203">
        <f t="shared" si="267"/>
        <v>2017</v>
      </c>
      <c r="AE167" s="203">
        <f t="shared" si="267"/>
        <v>2018</v>
      </c>
      <c r="AF167" s="203">
        <f t="shared" si="267"/>
        <v>2019</v>
      </c>
      <c r="AG167" s="203">
        <f t="shared" si="267"/>
        <v>2020</v>
      </c>
      <c r="AH167" s="203">
        <f t="shared" si="267"/>
        <v>2021</v>
      </c>
      <c r="AI167" s="203">
        <f t="shared" si="267"/>
        <v>2022</v>
      </c>
      <c r="AJ167" s="203" t="str">
        <f t="shared" si="267"/>
        <v>2023f</v>
      </c>
      <c r="AK167" s="648" t="s">
        <v>1070</v>
      </c>
      <c r="AL167" s="649" t="s">
        <v>1071</v>
      </c>
      <c r="AM167" s="650" t="s">
        <v>1072</v>
      </c>
    </row>
    <row r="168" spans="1:39" ht="18" customHeight="1" thickBot="1">
      <c r="A168" s="235" t="s">
        <v>373</v>
      </c>
      <c r="B168" s="235"/>
      <c r="C168" s="372" t="str">
        <f t="shared" ref="C168:AE168" si="268">IF(OR(C102=0,C136=0),":",C136/C102)</f>
        <v>:</v>
      </c>
      <c r="D168" s="372" t="str">
        <f t="shared" si="268"/>
        <v>:</v>
      </c>
      <c r="E168" s="372" t="str">
        <f t="shared" si="268"/>
        <v>:</v>
      </c>
      <c r="F168" s="344">
        <f t="shared" si="268"/>
        <v>4.5331933511882356</v>
      </c>
      <c r="G168" s="344">
        <f t="shared" si="268"/>
        <v>4.6941397653841488</v>
      </c>
      <c r="H168" s="344">
        <f t="shared" si="268"/>
        <v>4.7708376489772402</v>
      </c>
      <c r="I168" s="344">
        <f t="shared" si="268"/>
        <v>4.9633376707524652</v>
      </c>
      <c r="J168" s="344">
        <f t="shared" si="268"/>
        <v>4.8811038600591621</v>
      </c>
      <c r="K168" s="344">
        <f t="shared" si="268"/>
        <v>5.1930756942095533</v>
      </c>
      <c r="L168" s="344">
        <f t="shared" si="268"/>
        <v>5.1299049046106235</v>
      </c>
      <c r="M168" s="344">
        <f t="shared" si="268"/>
        <v>5.0807887035498931</v>
      </c>
      <c r="N168" s="344">
        <f t="shared" si="268"/>
        <v>5.0300834037506386</v>
      </c>
      <c r="O168" s="344">
        <f t="shared" si="268"/>
        <v>5.0985443804247037</v>
      </c>
      <c r="P168" s="344">
        <f t="shared" si="268"/>
        <v>4.6516791082755748</v>
      </c>
      <c r="Q168" s="344">
        <f t="shared" si="268"/>
        <v>5.8919594744573338</v>
      </c>
      <c r="R168" s="344">
        <f t="shared" si="268"/>
        <v>5.3070825523058929</v>
      </c>
      <c r="S168" s="344">
        <f t="shared" si="268"/>
        <v>5.1284641781275084</v>
      </c>
      <c r="T168" s="344">
        <f t="shared" si="268"/>
        <v>4.8886336546860356</v>
      </c>
      <c r="U168" s="344">
        <f t="shared" si="268"/>
        <v>5.7711945351227172</v>
      </c>
      <c r="V168" s="344">
        <f t="shared" si="268"/>
        <v>5.4967603826769897</v>
      </c>
      <c r="W168" s="344">
        <f t="shared" si="268"/>
        <v>5.327149959469649</v>
      </c>
      <c r="X168" s="344">
        <f t="shared" si="268"/>
        <v>5.3308642906692825</v>
      </c>
      <c r="Y168" s="344">
        <f t="shared" si="268"/>
        <v>5.2939437700575365</v>
      </c>
      <c r="Z168" s="344">
        <f t="shared" si="268"/>
        <v>5.7042592403929397</v>
      </c>
      <c r="AA168" s="344">
        <f t="shared" si="268"/>
        <v>5.9173813820118148</v>
      </c>
      <c r="AB168" s="344">
        <f t="shared" si="268"/>
        <v>6.0504949966881689</v>
      </c>
      <c r="AC168" s="344">
        <f t="shared" si="268"/>
        <v>5.3780083879124199</v>
      </c>
      <c r="AD168" s="344">
        <f t="shared" si="268"/>
        <v>5.9417792296321554</v>
      </c>
      <c r="AE168" s="344">
        <f t="shared" si="268"/>
        <v>5.4416767899386596</v>
      </c>
      <c r="AF168" s="344">
        <f t="shared" ref="AF168" si="269">IF(OR(AF102=0,AF136=0),":",AF136/AF102)</f>
        <v>5.988697925422894</v>
      </c>
      <c r="AG168" s="344">
        <f t="shared" ref="AG168:AH168" si="270">IF(OR(AG102=0,AG136=0),":",AG136/AG102)</f>
        <v>5.7604161624063526</v>
      </c>
      <c r="AH168" s="344">
        <f t="shared" si="270"/>
        <v>5.9600042354604303</v>
      </c>
      <c r="AI168" s="344">
        <f t="shared" ref="AI168:AJ183" si="271">IF(OR(AI102=0,AI136=0),":",AI136/AI102)</f>
        <v>5.7984811563911522</v>
      </c>
      <c r="AJ168" s="344">
        <f t="shared" si="271"/>
        <v>6.0017566347887525</v>
      </c>
      <c r="AK168" s="651">
        <f>+(AJ168/AI168-1)*100</f>
        <v>3.505667655288458</v>
      </c>
      <c r="AL168" s="651">
        <f>+((AJ168/((SUM(AE168:AI168)-MIN(AD168:AH168)-MAX(AD168:AH168))/3))-1)*100</f>
        <v>2.7762491192840466</v>
      </c>
      <c r="AM168" s="652">
        <f>100*((POWER(AJ168/AA168,1/($AI$4-$Z$4)))-1)</f>
        <v>0.15743693452605623</v>
      </c>
    </row>
    <row r="169" spans="1:39" ht="18" customHeight="1" thickBot="1">
      <c r="A169" s="320" t="s">
        <v>3</v>
      </c>
      <c r="B169" s="320" t="s">
        <v>30</v>
      </c>
      <c r="C169" s="371" t="str">
        <f t="shared" ref="C169:AE169" si="272">IF(OR(C103=0,C137=0),":",C137/C103)</f>
        <v>:</v>
      </c>
      <c r="D169" s="371" t="str">
        <f t="shared" si="272"/>
        <v>:</v>
      </c>
      <c r="E169" s="371" t="str">
        <f t="shared" si="272"/>
        <v>:</v>
      </c>
      <c r="F169" s="365">
        <f>IF(OR(F103=0,F137=0),":",F137/F103)</f>
        <v>7.1861493123772098</v>
      </c>
      <c r="G169" s="365">
        <f t="shared" si="272"/>
        <v>7.0216855593888612</v>
      </c>
      <c r="H169" s="365">
        <f t="shared" si="272"/>
        <v>7.283118125298901</v>
      </c>
      <c r="I169" s="365">
        <f t="shared" si="272"/>
        <v>9.017603911980439</v>
      </c>
      <c r="J169" s="365">
        <f t="shared" si="272"/>
        <v>7.9321872015281754</v>
      </c>
      <c r="K169" s="365">
        <f t="shared" si="272"/>
        <v>8.0353741496598641</v>
      </c>
      <c r="L169" s="365">
        <f t="shared" si="272"/>
        <v>8.44475138121547</v>
      </c>
      <c r="M169" s="365">
        <f t="shared" si="272"/>
        <v>7.9230046948356803</v>
      </c>
      <c r="N169" s="365">
        <f t="shared" si="272"/>
        <v>8.0519337016574593</v>
      </c>
      <c r="O169" s="365">
        <f t="shared" si="272"/>
        <v>8.2517241379310349</v>
      </c>
      <c r="P169" s="365">
        <f t="shared" si="272"/>
        <v>8.5070351758793983</v>
      </c>
      <c r="Q169" s="365">
        <f t="shared" si="272"/>
        <v>9.0240566037735839</v>
      </c>
      <c r="R169" s="365">
        <f t="shared" si="272"/>
        <v>8.4084112149532722</v>
      </c>
      <c r="S169" s="365">
        <f t="shared" si="272"/>
        <v>8.1880952380952383</v>
      </c>
      <c r="T169" s="365">
        <f t="shared" si="272"/>
        <v>7.8347619047619048</v>
      </c>
      <c r="U169" s="365">
        <f t="shared" si="272"/>
        <v>8.6799107142857146</v>
      </c>
      <c r="V169" s="365">
        <f t="shared" si="272"/>
        <v>9.3527186761229313</v>
      </c>
      <c r="W169" s="365">
        <f t="shared" si="272"/>
        <v>8.9802816901408455</v>
      </c>
      <c r="X169" s="365">
        <f t="shared" si="272"/>
        <v>8.4087987643864288</v>
      </c>
      <c r="Y169" s="365">
        <f t="shared" si="272"/>
        <v>8.4504836480884382</v>
      </c>
      <c r="Z169" s="365">
        <f t="shared" si="272"/>
        <v>9.1330625185772298</v>
      </c>
      <c r="AA169" s="365">
        <f t="shared" si="272"/>
        <v>9.1050483962801287</v>
      </c>
      <c r="AB169" s="365">
        <f t="shared" si="272"/>
        <v>9.3617999819641096</v>
      </c>
      <c r="AC169" s="365">
        <f t="shared" si="272"/>
        <v>6.7058223623215278</v>
      </c>
      <c r="AD169" s="365">
        <f t="shared" si="272"/>
        <v>8.6174401538539396</v>
      </c>
      <c r="AE169" s="365">
        <f t="shared" si="272"/>
        <v>8.4432009811436455</v>
      </c>
      <c r="AF169" s="365">
        <f t="shared" ref="AF169" si="273">IF(OR(AF103=0,AF137=0),":",AF137/AF103)</f>
        <v>9.3039360031409508</v>
      </c>
      <c r="AG169" s="365">
        <f t="shared" ref="AG169:AH169" si="274">IF(OR(AG103=0,AG137=0),":",AG137/AG103)</f>
        <v>8.9151854515565603</v>
      </c>
      <c r="AH169" s="365">
        <f t="shared" si="274"/>
        <v>7.889329763839755</v>
      </c>
      <c r="AI169" s="365">
        <f t="shared" ref="AI169" si="275">IF(OR(AI103=0,AI137=0),":",AI137/AI103)</f>
        <v>9.3021442495126703</v>
      </c>
      <c r="AJ169" s="365">
        <f t="shared" si="271"/>
        <v>8.8477668164881997</v>
      </c>
      <c r="AK169" s="653">
        <f>+(AJ169/AI169-1)*100</f>
        <v>-4.8846526224131104</v>
      </c>
      <c r="AL169" s="653">
        <f>+((AJ169/((SUM(AE169:AI169)-MIN(AD169:AH169)-MAX(AD169:AH169))/3))-1)*100</f>
        <v>-0.43971455086785349</v>
      </c>
      <c r="AM169" s="654">
        <f>100*((POWER(AJ169/AA169,1/($AI$4-$Z$4)))-1)</f>
        <v>-0.31798156942782763</v>
      </c>
    </row>
    <row r="170" spans="1:39" ht="18" customHeight="1" thickBot="1">
      <c r="A170" s="320" t="s">
        <v>4</v>
      </c>
      <c r="B170" s="320" t="s">
        <v>31</v>
      </c>
      <c r="C170" s="371" t="str">
        <f t="shared" ref="C170:AE170" si="276">IF(OR(C104=0,C138=0),":",C138/C104)</f>
        <v>:</v>
      </c>
      <c r="D170" s="371" t="str">
        <f t="shared" si="276"/>
        <v>:</v>
      </c>
      <c r="E170" s="371" t="str">
        <f t="shared" si="276"/>
        <v>:</v>
      </c>
      <c r="F170" s="365">
        <f t="shared" si="276"/>
        <v>2.8579778830963662</v>
      </c>
      <c r="G170" s="365">
        <f t="shared" si="276"/>
        <v>2.8445976663130779</v>
      </c>
      <c r="H170" s="365">
        <f t="shared" si="276"/>
        <v>2.9085598171196345</v>
      </c>
      <c r="I170" s="365">
        <f t="shared" si="276"/>
        <v>1.8816957293515713</v>
      </c>
      <c r="J170" s="365">
        <f t="shared" si="276"/>
        <v>2.95023520673434</v>
      </c>
      <c r="K170" s="365">
        <f t="shared" si="276"/>
        <v>2.8082796825872141</v>
      </c>
      <c r="L170" s="365">
        <f t="shared" si="276"/>
        <v>2.8413378292171698</v>
      </c>
      <c r="M170" s="365">
        <f t="shared" si="276"/>
        <v>3.0413842956537454</v>
      </c>
      <c r="N170" s="365">
        <f t="shared" si="276"/>
        <v>3.0120030007501875</v>
      </c>
      <c r="O170" s="365">
        <f t="shared" si="276"/>
        <v>3.0172899970317602</v>
      </c>
      <c r="P170" s="365">
        <f t="shared" si="276"/>
        <v>2.3960626069943753</v>
      </c>
      <c r="Q170" s="365">
        <f t="shared" si="276"/>
        <v>3.8238011006289305</v>
      </c>
      <c r="R170" s="365">
        <f t="shared" si="276"/>
        <v>3.1378864790032304</v>
      </c>
      <c r="S170" s="365">
        <f t="shared" si="276"/>
        <v>3.36231884057971</v>
      </c>
      <c r="T170" s="365">
        <f t="shared" si="276"/>
        <v>2.1956762749445673</v>
      </c>
      <c r="U170" s="365">
        <f t="shared" si="276"/>
        <v>4.1660039761431422</v>
      </c>
      <c r="V170" s="365">
        <f t="shared" si="276"/>
        <v>3.2007933828494264</v>
      </c>
      <c r="W170" s="365">
        <f t="shared" si="276"/>
        <v>3.6270791387785462</v>
      </c>
      <c r="X170" s="365">
        <f t="shared" si="276"/>
        <v>3.9074769917769432</v>
      </c>
      <c r="Y170" s="365">
        <f t="shared" si="276"/>
        <v>3.776815570607905</v>
      </c>
      <c r="Z170" s="365">
        <f t="shared" si="276"/>
        <v>4.1980853744737088</v>
      </c>
      <c r="AA170" s="365">
        <f t="shared" si="276"/>
        <v>4.2202192679968613</v>
      </c>
      <c r="AB170" s="365">
        <f t="shared" si="276"/>
        <v>4.542583470169677</v>
      </c>
      <c r="AC170" s="365">
        <f t="shared" si="276"/>
        <v>4.7564583156644904</v>
      </c>
      <c r="AD170" s="365">
        <f t="shared" si="276"/>
        <v>5.369621593014025</v>
      </c>
      <c r="AE170" s="365">
        <f t="shared" si="276"/>
        <v>4.8222370729262387</v>
      </c>
      <c r="AF170" s="365">
        <f t="shared" ref="AF170" si="277">IF(OR(AF104=0,AF138=0),":",AF138/AF104)</f>
        <v>5.1485672966973839</v>
      </c>
      <c r="AG170" s="365">
        <f t="shared" ref="AG170:AH170" si="278">IF(OR(AG104=0,AG138=0),":",AG138/AG104)</f>
        <v>3.9262812717528957</v>
      </c>
      <c r="AH170" s="365">
        <f t="shared" si="278"/>
        <v>5.9059161564611644</v>
      </c>
      <c r="AI170" s="365">
        <f t="shared" ref="AI170" si="279">IF(OR(AI104=0,AI138=0),":",AI138/AI104)</f>
        <v>5.1705882352941179</v>
      </c>
      <c r="AJ170" s="365">
        <f t="shared" si="271"/>
        <v>5.46</v>
      </c>
      <c r="AK170" s="653">
        <f t="shared" ref="AK170:AK195" si="280">+(AJ170/AI170-1)*100</f>
        <v>5.5972696245733644</v>
      </c>
      <c r="AL170" s="653">
        <f t="shared" ref="AL170:AL195" si="281">+((AJ170/((SUM(AE170:AI170)-MIN(AD170:AH170)-MAX(AD170:AH170))/3))-1)*100</f>
        <v>8.1802739510233415</v>
      </c>
      <c r="AM170" s="654">
        <f t="shared" ref="AM170:AM195" si="282">100*((POWER(AJ170/AA170,1/($AI$4-$Z$4)))-1)</f>
        <v>2.9031395514819813</v>
      </c>
    </row>
    <row r="171" spans="1:39" ht="18" customHeight="1" thickBot="1">
      <c r="A171" s="320" t="s">
        <v>340</v>
      </c>
      <c r="B171" s="320" t="s">
        <v>32</v>
      </c>
      <c r="C171" s="371" t="str">
        <f t="shared" ref="C171:AE171" si="283">IF(OR(C105=0,C139=0),":",C139/C105)</f>
        <v>:</v>
      </c>
      <c r="D171" s="371" t="str">
        <f t="shared" si="283"/>
        <v>:</v>
      </c>
      <c r="E171" s="371" t="str">
        <f t="shared" si="283"/>
        <v>:</v>
      </c>
      <c r="F171" s="365">
        <f t="shared" si="283"/>
        <v>4.2200510855683273</v>
      </c>
      <c r="G171" s="365">
        <f t="shared" si="283"/>
        <v>4.5732758620689653</v>
      </c>
      <c r="H171" s="365">
        <f t="shared" si="283"/>
        <v>4.5947115384615387</v>
      </c>
      <c r="I171" s="365">
        <f t="shared" si="283"/>
        <v>4.6531835205992511</v>
      </c>
      <c r="J171" s="365">
        <f t="shared" si="283"/>
        <v>4.4098122350090856</v>
      </c>
      <c r="K171" s="365">
        <f t="shared" si="283"/>
        <v>4.2142935437904194</v>
      </c>
      <c r="L171" s="365">
        <f t="shared" si="283"/>
        <v>4.6457156037365932</v>
      </c>
      <c r="M171" s="365">
        <f t="shared" si="283"/>
        <v>4.2086768342951357</v>
      </c>
      <c r="N171" s="365">
        <f t="shared" si="283"/>
        <v>4.8484618717504331</v>
      </c>
      <c r="O171" s="365">
        <f t="shared" si="283"/>
        <v>4.5552544769085772</v>
      </c>
      <c r="P171" s="365">
        <f t="shared" si="283"/>
        <v>4.0683220234423194</v>
      </c>
      <c r="Q171" s="365">
        <f t="shared" si="283"/>
        <v>5.8416357738646889</v>
      </c>
      <c r="R171" s="365">
        <f t="shared" si="283"/>
        <v>5.0524134568503172</v>
      </c>
      <c r="S171" s="365">
        <f t="shared" si="283"/>
        <v>4.4866282789507359</v>
      </c>
      <c r="T171" s="365">
        <f t="shared" si="283"/>
        <v>4.8568434032059189</v>
      </c>
      <c r="U171" s="365">
        <f t="shared" si="283"/>
        <v>5.7727782624953266</v>
      </c>
      <c r="V171" s="365">
        <f t="shared" si="283"/>
        <v>5.2425117286178287</v>
      </c>
      <c r="W171" s="365">
        <f t="shared" si="283"/>
        <v>4.992382254852564</v>
      </c>
      <c r="X171" s="365">
        <f t="shared" si="283"/>
        <v>5.6921321237820495</v>
      </c>
      <c r="Y171" s="365">
        <f t="shared" si="283"/>
        <v>4.3156565037160588</v>
      </c>
      <c r="Z171" s="365">
        <f t="shared" si="283"/>
        <v>5.6676593641109729</v>
      </c>
      <c r="AA171" s="365">
        <f t="shared" si="283"/>
        <v>6.5104552958346291</v>
      </c>
      <c r="AB171" s="365">
        <f t="shared" si="283"/>
        <v>6.3559205610855365</v>
      </c>
      <c r="AC171" s="365">
        <f t="shared" si="283"/>
        <v>6.4958854842743321</v>
      </c>
      <c r="AD171" s="365">
        <f t="shared" si="283"/>
        <v>5.6705165492873117</v>
      </c>
      <c r="AE171" s="365">
        <f t="shared" si="283"/>
        <v>5.3896473056887357</v>
      </c>
      <c r="AF171" s="365">
        <f t="shared" ref="AF171" si="284">IF(OR(AF105=0,AF139=0),":",AF139/AF105)</f>
        <v>5.7325153374233127</v>
      </c>
      <c r="AG171" s="365">
        <f t="shared" ref="AG171:AH171" si="285">IF(OR(AG105=0,AG139=0),":",AG139/AG105)</f>
        <v>6.1389090635878683</v>
      </c>
      <c r="AH171" s="365">
        <f t="shared" si="285"/>
        <v>6.3214276612553846</v>
      </c>
      <c r="AI171" s="365">
        <f t="shared" ref="AI171" si="286">IF(OR(AI105=0,AI139=0),":",AI139/AI105)</f>
        <v>6.0739206254462044</v>
      </c>
      <c r="AJ171" s="365">
        <f t="shared" si="271"/>
        <v>6.2739177842570006</v>
      </c>
      <c r="AK171" s="653">
        <f t="shared" si="280"/>
        <v>3.292719334739469</v>
      </c>
      <c r="AL171" s="653">
        <f t="shared" si="281"/>
        <v>4.8837641461977999</v>
      </c>
      <c r="AM171" s="654">
        <f t="shared" si="282"/>
        <v>-0.41036000399150563</v>
      </c>
    </row>
    <row r="172" spans="1:39" ht="18" customHeight="1" thickBot="1">
      <c r="A172" s="320" t="s">
        <v>5</v>
      </c>
      <c r="B172" s="320" t="s">
        <v>33</v>
      </c>
      <c r="C172" s="371" t="str">
        <f t="shared" ref="C172:AE172" si="287">IF(OR(C106=0,C140=0),":",C140/C106)</f>
        <v>:</v>
      </c>
      <c r="D172" s="371" t="str">
        <f t="shared" si="287"/>
        <v>:</v>
      </c>
      <c r="E172" s="371" t="str">
        <f t="shared" si="287"/>
        <v>:</v>
      </c>
      <c r="F172" s="365">
        <f t="shared" si="287"/>
        <v>6.9977397481433643</v>
      </c>
      <c r="G172" s="365">
        <f t="shared" si="287"/>
        <v>6.4944211994421197</v>
      </c>
      <c r="H172" s="365">
        <f t="shared" si="287"/>
        <v>7.5633223684210522</v>
      </c>
      <c r="I172" s="365">
        <f t="shared" si="287"/>
        <v>7.0578635014836797</v>
      </c>
      <c r="J172" s="365">
        <f t="shared" si="287"/>
        <v>7.2587719298245617</v>
      </c>
      <c r="K172" s="365">
        <f t="shared" si="287"/>
        <v>7.2470588235294118</v>
      </c>
      <c r="L172" s="365">
        <f t="shared" si="287"/>
        <v>7.007836990595611</v>
      </c>
      <c r="M172" s="365">
        <f t="shared" si="287"/>
        <v>7.5797803617571047</v>
      </c>
      <c r="N172" s="365">
        <f t="shared" si="287"/>
        <v>7.3563091482649838</v>
      </c>
      <c r="O172" s="365">
        <f t="shared" si="287"/>
        <v>7.0346860908775577</v>
      </c>
      <c r="P172" s="365">
        <f t="shared" si="287"/>
        <v>7.0772241457172962</v>
      </c>
      <c r="Q172" s="365">
        <f t="shared" si="287"/>
        <v>7.1406062424969994</v>
      </c>
      <c r="R172" s="365">
        <f t="shared" si="287"/>
        <v>7.2338661930136174</v>
      </c>
      <c r="S172" s="365">
        <f t="shared" si="287"/>
        <v>6.996357278158241</v>
      </c>
      <c r="T172" s="365">
        <f t="shared" si="287"/>
        <v>6.5609756097560981</v>
      </c>
      <c r="U172" s="365">
        <f t="shared" si="287"/>
        <v>7.8638357881541827</v>
      </c>
      <c r="V172" s="365">
        <f t="shared" si="287"/>
        <v>8.0384303112313926</v>
      </c>
      <c r="W172" s="365">
        <f t="shared" si="287"/>
        <v>6.6263750654793077</v>
      </c>
      <c r="X172" s="365">
        <f t="shared" si="287"/>
        <v>6.4677376171352075</v>
      </c>
      <c r="Y172" s="365">
        <f t="shared" si="287"/>
        <v>7.3686695977853773</v>
      </c>
      <c r="Z172" s="365">
        <f t="shared" si="287"/>
        <v>7.2991723895051948</v>
      </c>
      <c r="AA172" s="365">
        <f t="shared" si="287"/>
        <v>7.7832653677692187</v>
      </c>
      <c r="AB172" s="365">
        <f t="shared" si="287"/>
        <v>7.9538266919671097</v>
      </c>
      <c r="AC172" s="365">
        <f t="shared" si="287"/>
        <v>7.2066895368782165</v>
      </c>
      <c r="AD172" s="365">
        <f t="shared" si="287"/>
        <v>8.2408796454142514</v>
      </c>
      <c r="AE172" s="365">
        <f t="shared" si="287"/>
        <v>6.2348520432127765</v>
      </c>
      <c r="AF172" s="365">
        <f t="shared" ref="AF172" si="288">IF(OR(AF106=0,AF140=0),":",AF140/AF106)</f>
        <v>8.1909661667247988</v>
      </c>
      <c r="AG172" s="365">
        <f t="shared" ref="AG172:AH172" si="289">IF(OR(AG106=0,AG140=0),":",AG140/AG106)</f>
        <v>8.1939912455232786</v>
      </c>
      <c r="AH172" s="365">
        <f t="shared" si="289"/>
        <v>7.6152129440208283</v>
      </c>
      <c r="AI172" s="365">
        <f t="shared" ref="AI172" si="290">IF(OR(AI106=0,AI140=0),":",AI140/AI106)</f>
        <v>8.5485622360748028</v>
      </c>
      <c r="AJ172" s="365">
        <f t="shared" si="271"/>
        <v>7.9863721770104696</v>
      </c>
      <c r="AK172" s="653">
        <f t="shared" si="280"/>
        <v>-6.5764282172726007</v>
      </c>
      <c r="AL172" s="653">
        <f t="shared" si="281"/>
        <v>-1.434665647597233</v>
      </c>
      <c r="AM172" s="654">
        <f t="shared" si="282"/>
        <v>0.28663944998661428</v>
      </c>
    </row>
    <row r="173" spans="1:39" ht="18" customHeight="1" thickBot="1">
      <c r="A173" s="320" t="s">
        <v>28</v>
      </c>
      <c r="B173" s="320" t="s">
        <v>34</v>
      </c>
      <c r="C173" s="371" t="str">
        <f t="shared" ref="C173:AE173" si="291">IF(OR(C107=0,C141=0),":",C141/C107)</f>
        <v>:</v>
      </c>
      <c r="D173" s="371" t="str">
        <f t="shared" si="291"/>
        <v>:</v>
      </c>
      <c r="E173" s="371" t="str">
        <f t="shared" si="291"/>
        <v>:</v>
      </c>
      <c r="F173" s="365">
        <f t="shared" si="291"/>
        <v>6.591320754716981</v>
      </c>
      <c r="G173" s="365">
        <f t="shared" si="291"/>
        <v>6.7749174917491759</v>
      </c>
      <c r="H173" s="365">
        <f t="shared" si="291"/>
        <v>6.8927904806346243</v>
      </c>
      <c r="I173" s="365">
        <f t="shared" si="291"/>
        <v>7.297788431797092</v>
      </c>
      <c r="J173" s="365">
        <f t="shared" si="291"/>
        <v>7.2956874308883162</v>
      </c>
      <c r="K173" s="365">
        <f t="shared" si="291"/>
        <v>7.2120897233768089</v>
      </c>
      <c r="L173" s="365">
        <f t="shared" si="291"/>
        <v>7.5511567726236919</v>
      </c>
      <c r="M173" s="365">
        <f t="shared" si="291"/>
        <v>7.2891598824443458</v>
      </c>
      <c r="N173" s="365">
        <f t="shared" si="291"/>
        <v>7.8872947277441661</v>
      </c>
      <c r="O173" s="365">
        <f t="shared" si="291"/>
        <v>6.9081002059937537</v>
      </c>
      <c r="P173" s="365">
        <f t="shared" si="291"/>
        <v>6.5028751183872266</v>
      </c>
      <c r="Q173" s="365">
        <f t="shared" si="291"/>
        <v>8.177192756331765</v>
      </c>
      <c r="R173" s="365">
        <f t="shared" si="291"/>
        <v>7.4735727381930834</v>
      </c>
      <c r="S173" s="365">
        <f t="shared" si="291"/>
        <v>7.2080634245383353</v>
      </c>
      <c r="T173" s="365">
        <f t="shared" si="291"/>
        <v>6.9660244597084935</v>
      </c>
      <c r="U173" s="365">
        <f t="shared" si="291"/>
        <v>8.0916120985344548</v>
      </c>
      <c r="V173" s="365">
        <f t="shared" si="291"/>
        <v>7.8155406246111729</v>
      </c>
      <c r="W173" s="365">
        <f t="shared" si="291"/>
        <v>7.2242327506225887</v>
      </c>
      <c r="X173" s="365">
        <f t="shared" si="291"/>
        <v>7.0247146524791981</v>
      </c>
      <c r="Y173" s="365">
        <f t="shared" si="291"/>
        <v>7.3404926108374378</v>
      </c>
      <c r="Z173" s="365">
        <f t="shared" si="291"/>
        <v>8.0030773176048218</v>
      </c>
      <c r="AA173" s="365">
        <f t="shared" si="291"/>
        <v>8.6370776711133281</v>
      </c>
      <c r="AB173" s="365">
        <f t="shared" si="291"/>
        <v>8.107570697631667</v>
      </c>
      <c r="AC173" s="365">
        <f t="shared" si="291"/>
        <v>7.6593628006548293</v>
      </c>
      <c r="AD173" s="365">
        <f t="shared" si="291"/>
        <v>7.6618972581153484</v>
      </c>
      <c r="AE173" s="365">
        <f t="shared" si="291"/>
        <v>6.6946310957354811</v>
      </c>
      <c r="AF173" s="365">
        <f t="shared" ref="AF173" si="292">IF(OR(AF107=0,AF141=0),":",AF141/AF107)</f>
        <v>7.4214857290957994</v>
      </c>
      <c r="AG173" s="365">
        <f t="shared" ref="AG173:AH173" si="293">IF(OR(AG107=0,AG141=0),":",AG141/AG107)</f>
        <v>7.8490094592182755</v>
      </c>
      <c r="AH173" s="365">
        <f t="shared" si="293"/>
        <v>7.3245562640013793</v>
      </c>
      <c r="AI173" s="365">
        <f t="shared" ref="AI173" si="294">IF(OR(AI107=0,AI141=0),":",AI141/AI107)</f>
        <v>7.6082106050814602</v>
      </c>
      <c r="AJ173" s="365">
        <f t="shared" si="271"/>
        <v>7.7072780598313546</v>
      </c>
      <c r="AK173" s="653">
        <f t="shared" si="280"/>
        <v>1.3021124137090556</v>
      </c>
      <c r="AL173" s="653">
        <f t="shared" si="281"/>
        <v>3.4337161483894096</v>
      </c>
      <c r="AM173" s="654">
        <f t="shared" si="282"/>
        <v>-1.257572388711492</v>
      </c>
    </row>
    <row r="174" spans="1:39" ht="18" customHeight="1" thickBot="1">
      <c r="A174" s="320" t="s">
        <v>6</v>
      </c>
      <c r="B174" s="320" t="s">
        <v>35</v>
      </c>
      <c r="C174" s="371" t="str">
        <f t="shared" ref="C174:AE174" si="295">IF(OR(C108=0,C142=0),":",C142/C108)</f>
        <v>:</v>
      </c>
      <c r="D174" s="371" t="str">
        <f t="shared" si="295"/>
        <v>:</v>
      </c>
      <c r="E174" s="371" t="str">
        <f t="shared" si="295"/>
        <v>:</v>
      </c>
      <c r="F174" s="365">
        <f t="shared" si="295"/>
        <v>2.0994035785288272</v>
      </c>
      <c r="G174" s="365">
        <f t="shared" si="295"/>
        <v>1.6695906432748537</v>
      </c>
      <c r="H174" s="365">
        <f t="shared" si="295"/>
        <v>1.9974093264248702</v>
      </c>
      <c r="I174" s="365">
        <f t="shared" si="295"/>
        <v>2.2069716775599129</v>
      </c>
      <c r="J174" s="365">
        <f t="shared" si="295"/>
        <v>2.1846758349705304</v>
      </c>
      <c r="K174" s="365">
        <f t="shared" si="295"/>
        <v>1.7664670658682635</v>
      </c>
      <c r="L174" s="365">
        <f t="shared" si="295"/>
        <v>1.3373676248108928</v>
      </c>
      <c r="M174" s="365">
        <f t="shared" si="295"/>
        <v>2.1306240928882438</v>
      </c>
      <c r="N174" s="365">
        <f t="shared" si="295"/>
        <v>2.2298657718120807</v>
      </c>
      <c r="O174" s="365">
        <f t="shared" si="295"/>
        <v>2.3007751937984495</v>
      </c>
      <c r="P174" s="365">
        <f t="shared" si="295"/>
        <v>2.15625</v>
      </c>
      <c r="Q174" s="365">
        <f t="shared" si="295"/>
        <v>2.5076530612244894</v>
      </c>
      <c r="R174" s="365">
        <f t="shared" si="295"/>
        <v>3.084309133489461</v>
      </c>
      <c r="S174" s="365">
        <f t="shared" si="295"/>
        <v>2.4158415841584158</v>
      </c>
      <c r="T174" s="365">
        <f t="shared" si="295"/>
        <v>3.4743718592964825</v>
      </c>
      <c r="U174" s="365">
        <f t="shared" si="295"/>
        <v>3.1830855018587361</v>
      </c>
      <c r="V174" s="365">
        <f t="shared" si="295"/>
        <v>3.0149647887323945</v>
      </c>
      <c r="W174" s="365">
        <f t="shared" si="295"/>
        <v>2.7437185929648242</v>
      </c>
      <c r="X174" s="365">
        <f t="shared" si="295"/>
        <v>2.8052959501557631</v>
      </c>
      <c r="Y174" s="365">
        <f t="shared" si="295"/>
        <v>3.8994368463395013</v>
      </c>
      <c r="Z174" s="365">
        <f t="shared" si="295"/>
        <v>3.2753623188405796</v>
      </c>
      <c r="AA174" s="365">
        <f t="shared" si="295"/>
        <v>3.9863989637305699</v>
      </c>
      <c r="AB174" s="365">
        <f t="shared" si="295"/>
        <v>4.7884502062463179</v>
      </c>
      <c r="AC174" s="365">
        <f t="shared" si="295"/>
        <v>2.768996960486322</v>
      </c>
      <c r="AD174" s="365">
        <f t="shared" si="295"/>
        <v>4.2018262150220913</v>
      </c>
      <c r="AE174" s="365">
        <f t="shared" si="295"/>
        <v>2.9128606546771896</v>
      </c>
      <c r="AF174" s="365">
        <f t="shared" ref="AF174" si="296">IF(OR(AF108=0,AF142=0),":",AF142/AF108)</f>
        <v>5.069948496825968</v>
      </c>
      <c r="AG174" s="365">
        <f t="shared" ref="AG174:AH174" si="297">IF(OR(AG108=0,AG142=0),":",AG142/AG108)</f>
        <v>5.0019043084979771</v>
      </c>
      <c r="AH174" s="365">
        <f t="shared" si="297"/>
        <v>4.0903888888888886</v>
      </c>
      <c r="AI174" s="365">
        <f t="shared" ref="AI174" si="298">IF(OR(AI108=0,AI142=0),":",AI142/AI108)</f>
        <v>4.7196772945792125</v>
      </c>
      <c r="AJ174" s="365">
        <f t="shared" si="271"/>
        <v>4.7695617706111744</v>
      </c>
      <c r="AK174" s="653">
        <f t="shared" si="280"/>
        <v>1.0569467554329748</v>
      </c>
      <c r="AL174" s="653">
        <f t="shared" si="281"/>
        <v>3.5962632569796149</v>
      </c>
      <c r="AM174" s="654">
        <f t="shared" si="282"/>
        <v>2.0129488717567146</v>
      </c>
    </row>
    <row r="175" spans="1:39" ht="18" customHeight="1" thickBot="1">
      <c r="A175" s="320" t="s">
        <v>7</v>
      </c>
      <c r="B175" s="320" t="s">
        <v>36</v>
      </c>
      <c r="C175" s="371" t="str">
        <f t="shared" ref="C175:AE175" si="299">IF(OR(C109=0,C143=0),":",C143/C109)</f>
        <v>:</v>
      </c>
      <c r="D175" s="371" t="str">
        <f t="shared" si="299"/>
        <v>:</v>
      </c>
      <c r="E175" s="371" t="str">
        <f t="shared" si="299"/>
        <v>:</v>
      </c>
      <c r="F175" s="365">
        <f t="shared" si="299"/>
        <v>6.8017676767676774</v>
      </c>
      <c r="G175" s="365">
        <f t="shared" si="299"/>
        <v>7.716599190283401</v>
      </c>
      <c r="H175" s="365">
        <f t="shared" si="299"/>
        <v>8.2461103253182451</v>
      </c>
      <c r="I175" s="365">
        <f t="shared" si="299"/>
        <v>8.998833138856476</v>
      </c>
      <c r="J175" s="365">
        <f t="shared" si="299"/>
        <v>7.7156549520766768</v>
      </c>
      <c r="K175" s="365">
        <f t="shared" si="299"/>
        <v>8.0214541120381408</v>
      </c>
      <c r="L175" s="365">
        <f t="shared" si="299"/>
        <v>8.7723935389133629</v>
      </c>
      <c r="M175" s="365">
        <f t="shared" si="299"/>
        <v>9.453846153846154</v>
      </c>
      <c r="N175" s="365">
        <f t="shared" si="299"/>
        <v>9.0600706713780923</v>
      </c>
      <c r="O175" s="365">
        <f t="shared" si="299"/>
        <v>8.4440116845180135</v>
      </c>
      <c r="P175" s="365">
        <f t="shared" si="299"/>
        <v>8.2960718763058932</v>
      </c>
      <c r="Q175" s="365">
        <f t="shared" si="299"/>
        <v>9.9221183800623063</v>
      </c>
      <c r="R175" s="365">
        <f t="shared" si="299"/>
        <v>8.4290664706500049</v>
      </c>
      <c r="S175" s="365">
        <f t="shared" si="299"/>
        <v>9.1530110844474919</v>
      </c>
      <c r="T175" s="365">
        <f t="shared" si="299"/>
        <v>8.4677744807121655</v>
      </c>
      <c r="U175" s="365">
        <f t="shared" si="299"/>
        <v>8.9712659257251293</v>
      </c>
      <c r="V175" s="365">
        <f t="shared" si="299"/>
        <v>8.1696460281756842</v>
      </c>
      <c r="W175" s="365">
        <f t="shared" si="299"/>
        <v>8.5988177846312013</v>
      </c>
      <c r="X175" s="365">
        <f t="shared" si="299"/>
        <v>9.8686278674596437</v>
      </c>
      <c r="Y175" s="365">
        <f t="shared" si="299"/>
        <v>7.2212587983270424</v>
      </c>
      <c r="Z175" s="365">
        <f t="shared" si="299"/>
        <v>8.9988448844884488</v>
      </c>
      <c r="AA175" s="365">
        <f t="shared" si="299"/>
        <v>10.012009495880465</v>
      </c>
      <c r="AB175" s="365">
        <f t="shared" si="299"/>
        <v>10.66278891780193</v>
      </c>
      <c r="AC175" s="365">
        <f t="shared" si="299"/>
        <v>9.5366607773851584</v>
      </c>
      <c r="AD175" s="365">
        <f t="shared" si="299"/>
        <v>10.166741237882178</v>
      </c>
      <c r="AE175" s="365">
        <f t="shared" si="299"/>
        <v>8.7402552604346333</v>
      </c>
      <c r="AF175" s="365">
        <f t="shared" ref="AF175" si="300">IF(OR(AF109=0,AF143=0),":",AF143/AF109)</f>
        <v>10.019376181474481</v>
      </c>
      <c r="AG175" s="365">
        <f t="shared" ref="AG175:AH175" si="301">IF(OR(AG109=0,AG143=0),":",AG143/AG109)</f>
        <v>8.3639072143009141</v>
      </c>
      <c r="AH175" s="365">
        <f t="shared" si="301"/>
        <v>10.627145836675759</v>
      </c>
      <c r="AI175" s="365">
        <f t="shared" ref="AI175" si="302">IF(OR(AI109=0,AI143=0),":",AI143/AI109)</f>
        <v>10.699488875526159</v>
      </c>
      <c r="AJ175" s="365">
        <f t="shared" si="271"/>
        <v>10.181286726433038</v>
      </c>
      <c r="AK175" s="653">
        <f t="shared" si="280"/>
        <v>-4.8432420942877696</v>
      </c>
      <c r="AL175" s="653">
        <f t="shared" si="281"/>
        <v>3.6821868751520048</v>
      </c>
      <c r="AM175" s="654">
        <f t="shared" si="282"/>
        <v>0.18646338944869889</v>
      </c>
    </row>
    <row r="176" spans="1:39" ht="18" customHeight="1" thickBot="1">
      <c r="A176" s="320" t="s">
        <v>8</v>
      </c>
      <c r="B176" s="320" t="s">
        <v>37</v>
      </c>
      <c r="C176" s="371" t="str">
        <f t="shared" ref="C176:AE176" si="303">IF(OR(C110=0,C144=0),":",C144/C110)</f>
        <v>:</v>
      </c>
      <c r="D176" s="371" t="str">
        <f t="shared" si="303"/>
        <v>:</v>
      </c>
      <c r="E176" s="371" t="str">
        <f t="shared" si="303"/>
        <v>:</v>
      </c>
      <c r="F176" s="365">
        <f t="shared" si="303"/>
        <v>2.6208574034660992</v>
      </c>
      <c r="G176" s="365">
        <f t="shared" si="303"/>
        <v>3.2465842550422903</v>
      </c>
      <c r="H176" s="365">
        <f t="shared" si="303"/>
        <v>2.8418549346016646</v>
      </c>
      <c r="I176" s="365">
        <f t="shared" si="303"/>
        <v>2.5742574257425739</v>
      </c>
      <c r="J176" s="365">
        <f t="shared" si="303"/>
        <v>2.559867877786953</v>
      </c>
      <c r="K176" s="365">
        <f t="shared" si="303"/>
        <v>2.5858322468491961</v>
      </c>
      <c r="L176" s="365">
        <f t="shared" si="303"/>
        <v>2.9855769230769229</v>
      </c>
      <c r="M176" s="365">
        <f t="shared" si="303"/>
        <v>2.5484716157205236</v>
      </c>
      <c r="N176" s="365">
        <f t="shared" si="303"/>
        <v>2.3423877970079201</v>
      </c>
      <c r="O176" s="365">
        <f t="shared" si="303"/>
        <v>2.9269286977924773</v>
      </c>
      <c r="P176" s="365">
        <f t="shared" si="303"/>
        <v>2.5936794582392779</v>
      </c>
      <c r="Q176" s="365">
        <f t="shared" si="303"/>
        <v>3.0976686283386146</v>
      </c>
      <c r="R176" s="365">
        <f t="shared" si="303"/>
        <v>2.6907442462887317</v>
      </c>
      <c r="S176" s="365">
        <f t="shared" si="303"/>
        <v>2.6099836433028414</v>
      </c>
      <c r="T176" s="365">
        <f t="shared" si="303"/>
        <v>2.5009930753126848</v>
      </c>
      <c r="U176" s="365">
        <f t="shared" si="303"/>
        <v>3.0144054178145088</v>
      </c>
      <c r="V176" s="365">
        <f t="shared" si="303"/>
        <v>2.7471528751753156</v>
      </c>
      <c r="W176" s="365">
        <f t="shared" si="303"/>
        <v>2.7704918032786883</v>
      </c>
      <c r="X176" s="365">
        <f t="shared" si="303"/>
        <v>3.1736488418644555</v>
      </c>
      <c r="Y176" s="365">
        <f t="shared" si="303"/>
        <v>2.933735310404233</v>
      </c>
      <c r="Z176" s="365">
        <f t="shared" si="303"/>
        <v>3.010779004374089</v>
      </c>
      <c r="AA176" s="365">
        <f t="shared" si="303"/>
        <v>3.2915578309476548</v>
      </c>
      <c r="AB176" s="365">
        <f t="shared" si="303"/>
        <v>2.2868121932317229</v>
      </c>
      <c r="AC176" s="365">
        <f t="shared" si="303"/>
        <v>3.1567393923169593</v>
      </c>
      <c r="AD176" s="365">
        <f t="shared" si="303"/>
        <v>2.530075187969925</v>
      </c>
      <c r="AE176" s="365">
        <f t="shared" si="303"/>
        <v>2.7650925925925924</v>
      </c>
      <c r="AF176" s="365">
        <f t="shared" ref="AF176" si="304">IF(OR(AF110=0,AF144=0),":",AF144/AF110)</f>
        <v>3.0564123796708413</v>
      </c>
      <c r="AG176" s="365">
        <f t="shared" ref="AG176:AH176" si="305">IF(OR(AG110=0,AG144=0),":",AG144/AG110)</f>
        <v>3.2341201716738199</v>
      </c>
      <c r="AH176" s="365">
        <f t="shared" si="305"/>
        <v>2.8630419112346819</v>
      </c>
      <c r="AI176" s="365">
        <f t="shared" ref="AI176" si="306">IF(OR(AI110=0,AI144=0),":",AI144/AI110)</f>
        <v>3.0134242488813126</v>
      </c>
      <c r="AJ176" s="365">
        <f t="shared" si="271"/>
        <v>2.96</v>
      </c>
      <c r="AK176" s="653">
        <f t="shared" si="280"/>
        <v>-1.772875123744877</v>
      </c>
      <c r="AL176" s="653">
        <f t="shared" si="281"/>
        <v>-3.1402619112955499</v>
      </c>
      <c r="AM176" s="654">
        <f t="shared" si="282"/>
        <v>-1.1727544286134539</v>
      </c>
    </row>
    <row r="177" spans="1:39" ht="18" customHeight="1" thickBot="1">
      <c r="A177" s="320" t="s">
        <v>9</v>
      </c>
      <c r="B177" s="320" t="s">
        <v>38</v>
      </c>
      <c r="C177" s="371" t="str">
        <f t="shared" ref="C177:AE177" si="307">IF(OR(C111=0,C145=0),":",C145/C111)</f>
        <v>:</v>
      </c>
      <c r="D177" s="371" t="str">
        <f t="shared" si="307"/>
        <v>:</v>
      </c>
      <c r="E177" s="371" t="str">
        <f t="shared" si="307"/>
        <v>:</v>
      </c>
      <c r="F177" s="365">
        <f t="shared" si="307"/>
        <v>3.0335025380710658</v>
      </c>
      <c r="G177" s="365">
        <f t="shared" si="307"/>
        <v>2.4969742813918305</v>
      </c>
      <c r="H177" s="365">
        <f t="shared" si="307"/>
        <v>1.8340649692712905</v>
      </c>
      <c r="I177" s="365">
        <f t="shared" si="307"/>
        <v>3.1946303788157415</v>
      </c>
      <c r="J177" s="365">
        <f t="shared" si="307"/>
        <v>2.4611623358480026</v>
      </c>
      <c r="K177" s="365">
        <f t="shared" si="307"/>
        <v>3.1721854304635762</v>
      </c>
      <c r="L177" s="365">
        <f t="shared" si="307"/>
        <v>2.7979115479115477</v>
      </c>
      <c r="M177" s="365">
        <f t="shared" si="307"/>
        <v>3.6039577303627914</v>
      </c>
      <c r="N177" s="365">
        <f t="shared" si="307"/>
        <v>2.4059137704156663</v>
      </c>
      <c r="O177" s="365">
        <f t="shared" si="307"/>
        <v>3.1536643026004727</v>
      </c>
      <c r="P177" s="365">
        <f t="shared" si="307"/>
        <v>3.0823007495793178</v>
      </c>
      <c r="Q177" s="365">
        <f t="shared" si="307"/>
        <v>3.5789774117263309</v>
      </c>
      <c r="R177" s="365">
        <f t="shared" si="307"/>
        <v>2.2675075163159049</v>
      </c>
      <c r="S177" s="365">
        <f t="shared" si="307"/>
        <v>2.9692237023426733</v>
      </c>
      <c r="T177" s="365">
        <f t="shared" si="307"/>
        <v>3.7478955320526652</v>
      </c>
      <c r="U177" s="365">
        <f t="shared" si="307"/>
        <v>3.6997772244790985</v>
      </c>
      <c r="V177" s="365">
        <f t="shared" si="307"/>
        <v>2.7598897535667963</v>
      </c>
      <c r="W177" s="365">
        <f t="shared" si="307"/>
        <v>3.3850058570870751</v>
      </c>
      <c r="X177" s="365">
        <f t="shared" si="307"/>
        <v>3.4475471887298519</v>
      </c>
      <c r="Y177" s="365">
        <f t="shared" si="307"/>
        <v>2.6392871612496625</v>
      </c>
      <c r="Z177" s="365">
        <f t="shared" si="307"/>
        <v>3.8233758798369988</v>
      </c>
      <c r="AA177" s="365">
        <f t="shared" si="307"/>
        <v>3.0126622804911234</v>
      </c>
      <c r="AB177" s="365">
        <f t="shared" si="307"/>
        <v>2.9740103477319213</v>
      </c>
      <c r="AC177" s="365">
        <f t="shared" si="307"/>
        <v>3.7680420635929872</v>
      </c>
      <c r="AD177" s="365">
        <f t="shared" si="307"/>
        <v>2.2907933767749467</v>
      </c>
      <c r="AE177" s="365">
        <f t="shared" si="307"/>
        <v>3.971043408245909</v>
      </c>
      <c r="AF177" s="365">
        <f t="shared" ref="AF177" si="308">IF(OR(AF111=0,AF145=0),":",AF145/AF111)</f>
        <v>3.0825728023224168</v>
      </c>
      <c r="AG177" s="365">
        <f t="shared" ref="AG177:AH177" si="309">IF(OR(AG111=0,AG145=0),":",AG145/AG111)</f>
        <v>4.2273104293888535</v>
      </c>
      <c r="AH177" s="365">
        <f t="shared" si="309"/>
        <v>3.9878571963496694</v>
      </c>
      <c r="AI177" s="365">
        <f t="shared" ref="AI177" si="310">IF(OR(AI111=0,AI145=0),":",AI145/AI111)</f>
        <v>2.8710749966697748</v>
      </c>
      <c r="AJ177" s="365">
        <f t="shared" si="271"/>
        <v>3.6272174953090763</v>
      </c>
      <c r="AK177" s="653">
        <f t="shared" si="280"/>
        <v>26.33656381377596</v>
      </c>
      <c r="AL177" s="653">
        <f t="shared" si="281"/>
        <v>-6.3682510875344374</v>
      </c>
      <c r="AM177" s="654">
        <f t="shared" si="282"/>
        <v>2.0841054593244479</v>
      </c>
    </row>
    <row r="178" spans="1:39" ht="18" customHeight="1" thickBot="1">
      <c r="A178" s="320" t="s">
        <v>10</v>
      </c>
      <c r="B178" s="320" t="s">
        <v>39</v>
      </c>
      <c r="C178" s="371" t="str">
        <f t="shared" ref="C178:AE178" si="311">IF(OR(C112=0,C146=0),":",C146/C112)</f>
        <v>:</v>
      </c>
      <c r="D178" s="371" t="str">
        <f t="shared" si="311"/>
        <v>:</v>
      </c>
      <c r="E178" s="371" t="str">
        <f t="shared" si="311"/>
        <v>:</v>
      </c>
      <c r="F178" s="365">
        <f t="shared" si="311"/>
        <v>6.6025886194029857</v>
      </c>
      <c r="G178" s="365">
        <f t="shared" si="311"/>
        <v>6.7902404167531056</v>
      </c>
      <c r="H178" s="365">
        <f t="shared" si="311"/>
        <v>6.6093718843469595</v>
      </c>
      <c r="I178" s="365">
        <f t="shared" si="311"/>
        <v>7.2786523929471034</v>
      </c>
      <c r="J178" s="365">
        <f t="shared" si="311"/>
        <v>6.8136839713264612</v>
      </c>
      <c r="K178" s="365">
        <f t="shared" si="311"/>
        <v>7.7502381097128499</v>
      </c>
      <c r="L178" s="365">
        <f t="shared" si="311"/>
        <v>7.4121712179594574</v>
      </c>
      <c r="M178" s="365">
        <f t="shared" si="311"/>
        <v>7.2637002341920374</v>
      </c>
      <c r="N178" s="365">
        <f t="shared" si="311"/>
        <v>6.7684632976099728</v>
      </c>
      <c r="O178" s="365">
        <f t="shared" si="311"/>
        <v>7.6243564599166458</v>
      </c>
      <c r="P178" s="365">
        <f t="shared" si="311"/>
        <v>6.4215586597117857</v>
      </c>
      <c r="Q178" s="365">
        <f t="shared" si="311"/>
        <v>7.7850622063055051</v>
      </c>
      <c r="R178" s="365">
        <f t="shared" si="311"/>
        <v>7.1763433773402268</v>
      </c>
      <c r="S178" s="365">
        <f t="shared" si="311"/>
        <v>6.9399344891615034</v>
      </c>
      <c r="T178" s="365">
        <f t="shared" si="311"/>
        <v>6.4350825841522061</v>
      </c>
      <c r="U178" s="365">
        <f t="shared" si="311"/>
        <v>7.28576223665765</v>
      </c>
      <c r="V178" s="365">
        <f t="shared" si="311"/>
        <v>7.6553210369525253</v>
      </c>
      <c r="W178" s="365">
        <f t="shared" si="311"/>
        <v>7.2443595208348635</v>
      </c>
      <c r="X178" s="365">
        <f t="shared" si="311"/>
        <v>6.8074117566901391</v>
      </c>
      <c r="Y178" s="365">
        <f t="shared" si="311"/>
        <v>7.3041848484661456</v>
      </c>
      <c r="Z178" s="365">
        <f t="shared" si="311"/>
        <v>7.3983397743826824</v>
      </c>
      <c r="AA178" s="365">
        <f t="shared" si="311"/>
        <v>7.4775729174566807</v>
      </c>
      <c r="AB178" s="365">
        <f t="shared" si="311"/>
        <v>7.9328707964327432</v>
      </c>
      <c r="AC178" s="365">
        <f t="shared" si="311"/>
        <v>5.3744495792187577</v>
      </c>
      <c r="AD178" s="365">
        <f t="shared" si="311"/>
        <v>7.3677046722342245</v>
      </c>
      <c r="AE178" s="365">
        <f t="shared" si="311"/>
        <v>6.9762182365103147</v>
      </c>
      <c r="AF178" s="365">
        <f t="shared" ref="AF178" si="312">IF(OR(AF112=0,AF146=0),":",AF146/AF112)</f>
        <v>7.9052683170792699</v>
      </c>
      <c r="AG178" s="365">
        <f t="shared" ref="AG178:AH178" si="313">IF(OR(AG112=0,AG146=0),":",AG146/AG112)</f>
        <v>6.8476600178834195</v>
      </c>
      <c r="AH178" s="365">
        <f t="shared" si="313"/>
        <v>7.1041463037705901</v>
      </c>
      <c r="AI178" s="365">
        <f t="shared" ref="AI178" si="314">IF(OR(AI112=0,AI146=0),":",AI146/AI112)</f>
        <v>7.1757736418382443</v>
      </c>
      <c r="AJ178" s="365">
        <f t="shared" si="271"/>
        <v>7.180371299957006</v>
      </c>
      <c r="AK178" s="653">
        <f t="shared" si="280"/>
        <v>6.4071950262678534E-2</v>
      </c>
      <c r="AL178" s="653">
        <f t="shared" si="281"/>
        <v>1.340674939682085</v>
      </c>
      <c r="AM178" s="654">
        <f t="shared" si="282"/>
        <v>-0.44962136579658196</v>
      </c>
    </row>
    <row r="179" spans="1:39" ht="18" customHeight="1" thickBot="1">
      <c r="A179" s="320" t="s">
        <v>11</v>
      </c>
      <c r="B179" s="320" t="s">
        <v>40</v>
      </c>
      <c r="C179" s="371" t="str">
        <f t="shared" ref="C179:AE179" si="315">IF(OR(C113=0,C147=0),":",C147/C113)</f>
        <v>:</v>
      </c>
      <c r="D179" s="371" t="str">
        <f t="shared" si="315"/>
        <v>:</v>
      </c>
      <c r="E179" s="371" t="str">
        <f t="shared" si="315"/>
        <v>:</v>
      </c>
      <c r="F179" s="365">
        <f t="shared" si="315"/>
        <v>4.1866510000000003</v>
      </c>
      <c r="G179" s="365">
        <f t="shared" si="315"/>
        <v>3.782267</v>
      </c>
      <c r="H179" s="365">
        <f t="shared" si="315"/>
        <v>3.8605160000000005</v>
      </c>
      <c r="I179" s="365">
        <f t="shared" si="315"/>
        <v>3.6904539999999999</v>
      </c>
      <c r="J179" s="365">
        <f t="shared" si="315"/>
        <v>4</v>
      </c>
      <c r="K179" s="365">
        <f t="shared" si="315"/>
        <v>4.2213760000000002</v>
      </c>
      <c r="L179" s="365">
        <f t="shared" si="315"/>
        <v>3.297596</v>
      </c>
      <c r="M179" s="365">
        <f t="shared" si="315"/>
        <v>3.6940847748158618</v>
      </c>
      <c r="N179" s="365">
        <f t="shared" si="315"/>
        <v>4.0635249958396962</v>
      </c>
      <c r="O179" s="365">
        <f t="shared" si="315"/>
        <v>4.4085932519966065</v>
      </c>
      <c r="P179" s="365">
        <f t="shared" si="315"/>
        <v>4.731624259821098</v>
      </c>
      <c r="Q179" s="365">
        <f t="shared" si="315"/>
        <v>5.0346637573376549</v>
      </c>
      <c r="R179" s="365">
        <f t="shared" si="315"/>
        <v>5.3195118723234769</v>
      </c>
      <c r="S179" s="365">
        <f t="shared" si="315"/>
        <v>5.5877589080042487</v>
      </c>
      <c r="T179" s="365">
        <f t="shared" si="315"/>
        <v>5.253873581105811</v>
      </c>
      <c r="U179" s="365">
        <f t="shared" si="315"/>
        <v>5.4893699515347336</v>
      </c>
      <c r="V179" s="365">
        <f t="shared" si="315"/>
        <v>5.1935501869106737</v>
      </c>
      <c r="W179" s="365">
        <f t="shared" si="315"/>
        <v>4.0038573378434519</v>
      </c>
      <c r="X179" s="365">
        <f t="shared" si="315"/>
        <v>5.2331838565022419</v>
      </c>
      <c r="Y179" s="365">
        <f t="shared" si="315"/>
        <v>5.3467498923805419</v>
      </c>
      <c r="Z179" s="365">
        <f t="shared" si="315"/>
        <v>4.8869389962149139</v>
      </c>
      <c r="AA179" s="365">
        <f t="shared" si="315"/>
        <v>4.1351073402750993</v>
      </c>
      <c r="AB179" s="365">
        <f t="shared" si="315"/>
        <v>5.3346085724406658</v>
      </c>
      <c r="AC179" s="365">
        <f t="shared" si="315"/>
        <v>5.6556465769455819</v>
      </c>
      <c r="AD179" s="365">
        <f t="shared" si="315"/>
        <v>5.8125371613012815</v>
      </c>
      <c r="AE179" s="365">
        <f t="shared" si="315"/>
        <v>5.3808246974418434</v>
      </c>
      <c r="AF179" s="365">
        <f t="shared" ref="AF179" si="316">IF(OR(AF113=0,AF147=0),":",AF147/AF113)</f>
        <v>5.549593723732138</v>
      </c>
      <c r="AG179" s="365">
        <f t="shared" ref="AG179:AH179" si="317">IF(OR(AG113=0,AG147=0),":",AG147/AG113)</f>
        <v>5.8087435409301058</v>
      </c>
      <c r="AH179" s="365">
        <f t="shared" si="317"/>
        <v>6.6263122017723255</v>
      </c>
      <c r="AI179" s="365">
        <f t="shared" ref="AI179" si="318">IF(OR(AI113=0,AI147=0),":",AI147/AI113)</f>
        <v>5.950091296409008</v>
      </c>
      <c r="AJ179" s="365">
        <f t="shared" si="271"/>
        <v>6.0095037080471805</v>
      </c>
      <c r="AK179" s="653">
        <f t="shared" si="280"/>
        <v>0.99851260558017074</v>
      </c>
      <c r="AL179" s="653">
        <f t="shared" si="281"/>
        <v>4.1603000557187908</v>
      </c>
      <c r="AM179" s="654">
        <f t="shared" si="282"/>
        <v>4.2411253219536427</v>
      </c>
    </row>
    <row r="180" spans="1:39" ht="18" customHeight="1" thickBot="1">
      <c r="A180" s="320" t="s">
        <v>12</v>
      </c>
      <c r="B180" s="320" t="s">
        <v>41</v>
      </c>
      <c r="C180" s="371" t="str">
        <f t="shared" ref="C180:AE180" si="319">IF(OR(C114=0,C148=0),":",C148/C114)</f>
        <v>:</v>
      </c>
      <c r="D180" s="371" t="str">
        <f t="shared" si="319"/>
        <v>:</v>
      </c>
      <c r="E180" s="371" t="str">
        <f t="shared" si="319"/>
        <v>:</v>
      </c>
      <c r="F180" s="365">
        <f t="shared" si="319"/>
        <v>4.6061185468451242</v>
      </c>
      <c r="G180" s="365">
        <f t="shared" si="319"/>
        <v>4.6104864481003673</v>
      </c>
      <c r="H180" s="365">
        <f t="shared" si="319"/>
        <v>4.4862032832692975</v>
      </c>
      <c r="I180" s="365">
        <f t="shared" si="319"/>
        <v>4.4147325933400605</v>
      </c>
      <c r="J180" s="365">
        <f t="shared" si="319"/>
        <v>4.2814952204308749</v>
      </c>
      <c r="K180" s="365">
        <f t="shared" si="319"/>
        <v>4.9365693012600227</v>
      </c>
      <c r="L180" s="365">
        <f t="shared" si="319"/>
        <v>4.6383620689655176</v>
      </c>
      <c r="M180" s="365">
        <f t="shared" si="319"/>
        <v>4.7317850637522776</v>
      </c>
      <c r="N180" s="365">
        <f t="shared" si="319"/>
        <v>4.4614523352527193</v>
      </c>
      <c r="O180" s="365">
        <f t="shared" si="319"/>
        <v>4.8085324732443926</v>
      </c>
      <c r="P180" s="365">
        <f t="shared" si="319"/>
        <v>4.3512904902130609</v>
      </c>
      <c r="Q180" s="365">
        <f t="shared" si="319"/>
        <v>5.3162598831213481</v>
      </c>
      <c r="R180" s="365">
        <f t="shared" si="319"/>
        <v>5.4513934970139353</v>
      </c>
      <c r="S180" s="365">
        <f t="shared" si="319"/>
        <v>5.4787234042553195</v>
      </c>
      <c r="T180" s="365">
        <f t="shared" si="319"/>
        <v>4.9115245009074409</v>
      </c>
      <c r="U180" s="365">
        <f t="shared" si="319"/>
        <v>5.3349473084591281</v>
      </c>
      <c r="V180" s="365">
        <f t="shared" si="319"/>
        <v>5.0466641679160418</v>
      </c>
      <c r="W180" s="365">
        <f t="shared" si="319"/>
        <v>5.1581797536902787</v>
      </c>
      <c r="X180" s="365">
        <f t="shared" si="319"/>
        <v>5.326053394585232</v>
      </c>
      <c r="Y180" s="365">
        <f t="shared" si="319"/>
        <v>5.8875128477312169</v>
      </c>
      <c r="Z180" s="365">
        <f t="shared" si="319"/>
        <v>5.2903889689236472</v>
      </c>
      <c r="AA180" s="365">
        <f t="shared" si="319"/>
        <v>5.294500698919232</v>
      </c>
      <c r="AB180" s="365">
        <f t="shared" si="319"/>
        <v>5.4117912685367484</v>
      </c>
      <c r="AC180" s="365">
        <f t="shared" si="319"/>
        <v>5.6522109165185164</v>
      </c>
      <c r="AD180" s="365">
        <f t="shared" si="319"/>
        <v>5.4885194929442713</v>
      </c>
      <c r="AE180" s="365">
        <f t="shared" si="319"/>
        <v>5.132150482220422</v>
      </c>
      <c r="AF180" s="365">
        <f t="shared" ref="AF180" si="320">IF(OR(AF114=0,AF148=0),":",AF148/AF114)</f>
        <v>5.1395191075601119</v>
      </c>
      <c r="AG180" s="365">
        <f t="shared" ref="AG180:AH180" si="321">IF(OR(AG114=0,AG148=0),":",AG148/AG114)</f>
        <v>5.3287539936102233</v>
      </c>
      <c r="AH180" s="365">
        <f t="shared" si="321"/>
        <v>6.1297103049527211</v>
      </c>
      <c r="AI180" s="365">
        <f t="shared" ref="AI180" si="322">IF(OR(AI114=0,AI148=0),":",AI148/AI114)</f>
        <v>5.1222970840989657</v>
      </c>
      <c r="AJ180" s="365">
        <f t="shared" si="271"/>
        <v>5.503346662103799</v>
      </c>
      <c r="AK180" s="653">
        <f t="shared" si="280"/>
        <v>7.4390370521014271</v>
      </c>
      <c r="AL180" s="653">
        <f t="shared" si="281"/>
        <v>5.8976021410099166</v>
      </c>
      <c r="AM180" s="654">
        <f t="shared" si="282"/>
        <v>0.43078871955297693</v>
      </c>
    </row>
    <row r="181" spans="1:39" ht="18" customHeight="1" thickBot="1">
      <c r="A181" s="320" t="s">
        <v>13</v>
      </c>
      <c r="B181" s="320" t="s">
        <v>42</v>
      </c>
      <c r="C181" s="371" t="str">
        <f t="shared" ref="C181:AE181" si="323">IF(OR(C115=0,C149=0),":",C149/C115)</f>
        <v>:</v>
      </c>
      <c r="D181" s="371" t="str">
        <f t="shared" si="323"/>
        <v>:</v>
      </c>
      <c r="E181" s="371" t="str">
        <f t="shared" si="323"/>
        <v>:</v>
      </c>
      <c r="F181" s="365" t="str">
        <f t="shared" si="323"/>
        <v>:</v>
      </c>
      <c r="G181" s="365" t="str">
        <f t="shared" si="323"/>
        <v>:</v>
      </c>
      <c r="H181" s="365" t="str">
        <f t="shared" si="323"/>
        <v>:</v>
      </c>
      <c r="I181" s="365" t="str">
        <f t="shared" si="323"/>
        <v>:</v>
      </c>
      <c r="J181" s="365" t="str">
        <f t="shared" si="323"/>
        <v>:</v>
      </c>
      <c r="K181" s="365" t="str">
        <f t="shared" si="323"/>
        <v>:</v>
      </c>
      <c r="L181" s="365" t="str">
        <f t="shared" si="323"/>
        <v>:</v>
      </c>
      <c r="M181" s="365" t="str">
        <f t="shared" si="323"/>
        <v>:</v>
      </c>
      <c r="N181" s="365" t="str">
        <f t="shared" si="323"/>
        <v>:</v>
      </c>
      <c r="O181" s="365" t="str">
        <f t="shared" si="323"/>
        <v>:</v>
      </c>
      <c r="P181" s="365" t="str">
        <f t="shared" si="323"/>
        <v>:</v>
      </c>
      <c r="Q181" s="365" t="str">
        <f t="shared" si="323"/>
        <v>:</v>
      </c>
      <c r="R181" s="365" t="str">
        <f t="shared" si="323"/>
        <v>:</v>
      </c>
      <c r="S181" s="365" t="str">
        <f t="shared" si="323"/>
        <v>:</v>
      </c>
      <c r="T181" s="365" t="str">
        <f t="shared" si="323"/>
        <v>:</v>
      </c>
      <c r="U181" s="365" t="str">
        <f t="shared" si="323"/>
        <v>:</v>
      </c>
      <c r="V181" s="365" t="str">
        <f t="shared" si="323"/>
        <v>:</v>
      </c>
      <c r="W181" s="365" t="str">
        <f t="shared" si="323"/>
        <v>:</v>
      </c>
      <c r="X181" s="365" t="str">
        <f t="shared" si="323"/>
        <v>:</v>
      </c>
      <c r="Y181" s="365" t="str">
        <f t="shared" si="323"/>
        <v>:</v>
      </c>
      <c r="Z181" s="365" t="str">
        <f t="shared" si="323"/>
        <v>:</v>
      </c>
      <c r="AA181" s="365" t="str">
        <f t="shared" si="323"/>
        <v>:</v>
      </c>
      <c r="AB181" s="365" t="str">
        <f t="shared" si="323"/>
        <v>:</v>
      </c>
      <c r="AC181" s="365">
        <f t="shared" si="323"/>
        <v>0.41025641025641024</v>
      </c>
      <c r="AD181" s="365">
        <f t="shared" si="323"/>
        <v>1.7388535031847132</v>
      </c>
      <c r="AE181" s="365">
        <f t="shared" si="323"/>
        <v>1.1563786008230452</v>
      </c>
      <c r="AF181" s="365">
        <f t="shared" ref="AF181" si="324">IF(OR(AF115=0,AF149=0),":",AF149/AF115)</f>
        <v>2.509523809523809</v>
      </c>
      <c r="AG181" s="365">
        <f t="shared" ref="AG181:AH181" si="325">IF(OR(AG115=0,AG149=0),":",AG149/AG115)</f>
        <v>2.5970149253731343</v>
      </c>
      <c r="AH181" s="365">
        <f t="shared" si="325"/>
        <v>1.8888888888888888</v>
      </c>
      <c r="AI181" s="365">
        <f t="shared" ref="AI181" si="326">IF(OR(AI115=0,AI149=0),":",AI149/AI115)</f>
        <v>2.604166666666667</v>
      </c>
      <c r="AJ181" s="365">
        <f t="shared" si="271"/>
        <v>2.3318092079286106</v>
      </c>
      <c r="AK181" s="653">
        <f t="shared" si="280"/>
        <v>-10.458526415541369</v>
      </c>
      <c r="AL181" s="653">
        <f t="shared" si="281"/>
        <v>-0.10213009979148646</v>
      </c>
      <c r="AM181" s="654"/>
    </row>
    <row r="182" spans="1:39" ht="18" customHeight="1" thickBot="1">
      <c r="A182" s="320" t="s">
        <v>14</v>
      </c>
      <c r="B182" s="320" t="s">
        <v>43</v>
      </c>
      <c r="C182" s="371" t="str">
        <f t="shared" ref="C182:AE182" si="327">IF(OR(C116=0,C150=0),":",C150/C116)</f>
        <v>:</v>
      </c>
      <c r="D182" s="371" t="str">
        <f t="shared" si="327"/>
        <v>:</v>
      </c>
      <c r="E182" s="371" t="str">
        <f t="shared" si="327"/>
        <v>:</v>
      </c>
      <c r="F182" s="365">
        <f t="shared" si="327"/>
        <v>2.0005913660555885</v>
      </c>
      <c r="G182" s="365">
        <f t="shared" si="327"/>
        <v>2.1078224101479917</v>
      </c>
      <c r="H182" s="365">
        <f t="shared" si="327"/>
        <v>2.2235401459854014</v>
      </c>
      <c r="I182" s="365">
        <f t="shared" si="327"/>
        <v>2.3961126005361932</v>
      </c>
      <c r="J182" s="365">
        <f t="shared" si="327"/>
        <v>2.5909389363099145</v>
      </c>
      <c r="K182" s="365">
        <f t="shared" si="327"/>
        <v>2.5533465871438037</v>
      </c>
      <c r="L182" s="365">
        <f t="shared" si="327"/>
        <v>2.4102739726027398</v>
      </c>
      <c r="M182" s="365">
        <f t="shared" si="327"/>
        <v>2.7033523086654014</v>
      </c>
      <c r="N182" s="365">
        <f t="shared" si="327"/>
        <v>2.7080335731414866</v>
      </c>
      <c r="O182" s="365">
        <f t="shared" si="327"/>
        <v>3.3843648208469057</v>
      </c>
      <c r="P182" s="365">
        <f t="shared" si="327"/>
        <v>2.7914183551847436</v>
      </c>
      <c r="Q182" s="365">
        <f t="shared" si="327"/>
        <v>2.9423190111830486</v>
      </c>
      <c r="R182" s="365">
        <f t="shared" si="327"/>
        <v>3.6099252934898614</v>
      </c>
      <c r="S182" s="365">
        <f t="shared" si="327"/>
        <v>2.7814969781496979</v>
      </c>
      <c r="T182" s="365">
        <f t="shared" si="327"/>
        <v>3.5943900267141582</v>
      </c>
      <c r="U182" s="365">
        <f t="shared" si="327"/>
        <v>3.8565861262665626</v>
      </c>
      <c r="V182" s="365">
        <f t="shared" si="327"/>
        <v>3.6275813790689537</v>
      </c>
      <c r="W182" s="365">
        <f t="shared" si="327"/>
        <v>3.3391832602092477</v>
      </c>
      <c r="X182" s="365">
        <f t="shared" si="327"/>
        <v>3.0612577386770936</v>
      </c>
      <c r="Y182" s="365">
        <f t="shared" si="327"/>
        <v>4.3694665153234959</v>
      </c>
      <c r="Z182" s="365">
        <f t="shared" si="327"/>
        <v>3.88572975900352</v>
      </c>
      <c r="AA182" s="365">
        <f t="shared" si="327"/>
        <v>3.7474463738508681</v>
      </c>
      <c r="AB182" s="365">
        <f t="shared" si="327"/>
        <v>5.0304046501229598</v>
      </c>
      <c r="AC182" s="365">
        <f t="shared" si="327"/>
        <v>4.304529325819245</v>
      </c>
      <c r="AD182" s="365">
        <f t="shared" si="327"/>
        <v>4.786929274843331</v>
      </c>
      <c r="AE182" s="365">
        <f t="shared" si="327"/>
        <v>3.4314477468839883</v>
      </c>
      <c r="AF182" s="365">
        <f t="shared" ref="AF182" si="328">IF(OR(AF116=0,AF150=0),":",AF150/AF116)</f>
        <v>4.8122589811244163</v>
      </c>
      <c r="AG182" s="365">
        <f t="shared" ref="AG182:AH182" si="329">IF(OR(AG116=0,AG150=0),":",AG150/AG116)</f>
        <v>5.3384183059012447</v>
      </c>
      <c r="AH182" s="365">
        <f t="shared" si="329"/>
        <v>4.4811092499534713</v>
      </c>
      <c r="AI182" s="365">
        <f t="shared" ref="AI182" si="330">IF(OR(AI116=0,AI150=0),":",AI150/AI116)</f>
        <v>4.7244651162790703</v>
      </c>
      <c r="AJ182" s="365">
        <f t="shared" si="271"/>
        <v>5.0078232435996712</v>
      </c>
      <c r="AK182" s="653">
        <f t="shared" si="280"/>
        <v>5.9976763579909775</v>
      </c>
      <c r="AL182" s="653">
        <f t="shared" si="281"/>
        <v>7.1739787349638373</v>
      </c>
      <c r="AM182" s="654">
        <f t="shared" si="282"/>
        <v>3.2738567712182087</v>
      </c>
    </row>
    <row r="183" spans="1:39" ht="18" customHeight="1" thickBot="1">
      <c r="A183" s="320" t="s">
        <v>15</v>
      </c>
      <c r="B183" s="320" t="s">
        <v>44</v>
      </c>
      <c r="C183" s="371" t="str">
        <f t="shared" ref="C183:AE183" si="331">IF(OR(C117=0,C151=0),":",C151/C117)</f>
        <v>:</v>
      </c>
      <c r="D183" s="371" t="str">
        <f t="shared" si="331"/>
        <v>:</v>
      </c>
      <c r="E183" s="371" t="str">
        <f t="shared" si="331"/>
        <v>:</v>
      </c>
      <c r="F183" s="365">
        <f t="shared" si="331"/>
        <v>2.3717709720372837</v>
      </c>
      <c r="G183" s="365">
        <f t="shared" si="331"/>
        <v>2.0348148148148146</v>
      </c>
      <c r="H183" s="365">
        <f t="shared" si="331"/>
        <v>2.4455103607060624</v>
      </c>
      <c r="I183" s="365">
        <f t="shared" si="331"/>
        <v>2.691776883266245</v>
      </c>
      <c r="J183" s="365">
        <f t="shared" si="331"/>
        <v>3.0015974440894571</v>
      </c>
      <c r="K183" s="365">
        <f t="shared" si="331"/>
        <v>2.8670745272525027</v>
      </c>
      <c r="L183" s="365">
        <f t="shared" si="331"/>
        <v>2.6098291878933173</v>
      </c>
      <c r="M183" s="365">
        <f t="shared" si="331"/>
        <v>3.3412526997840173</v>
      </c>
      <c r="N183" s="365">
        <f t="shared" si="331"/>
        <v>3.0559341283361725</v>
      </c>
      <c r="O183" s="365">
        <f t="shared" si="331"/>
        <v>3.6335422262011337</v>
      </c>
      <c r="P183" s="365">
        <f t="shared" si="331"/>
        <v>3.578306092124814</v>
      </c>
      <c r="Q183" s="365">
        <f t="shared" si="331"/>
        <v>4.0275978597578144</v>
      </c>
      <c r="R183" s="365">
        <f t="shared" si="331"/>
        <v>3.7331529093369422</v>
      </c>
      <c r="S183" s="365">
        <f t="shared" si="331"/>
        <v>2.3554392088423501</v>
      </c>
      <c r="T183" s="365">
        <f t="shared" si="331"/>
        <v>3.9218838127467568</v>
      </c>
      <c r="U183" s="365">
        <f t="shared" si="331"/>
        <v>4.2688971499380424</v>
      </c>
      <c r="V183" s="365">
        <f t="shared" si="331"/>
        <v>4.2003999999999992</v>
      </c>
      <c r="W183" s="365">
        <f t="shared" si="331"/>
        <v>3.3044822256568778</v>
      </c>
      <c r="X183" s="365">
        <f t="shared" si="331"/>
        <v>3.3919433859553618</v>
      </c>
      <c r="Y183" s="365">
        <f t="shared" si="331"/>
        <v>4.7829346092503986</v>
      </c>
      <c r="Z183" s="365">
        <f t="shared" si="331"/>
        <v>4.3022175606832489</v>
      </c>
      <c r="AA183" s="365">
        <f t="shared" si="331"/>
        <v>4.5629943502824855</v>
      </c>
      <c r="AB183" s="365">
        <f t="shared" si="331"/>
        <v>5.2382506995766658</v>
      </c>
      <c r="AC183" s="365">
        <f t="shared" si="331"/>
        <v>4.3661090479597515</v>
      </c>
      <c r="AD183" s="365">
        <f t="shared" si="331"/>
        <v>4.8246443746536114</v>
      </c>
      <c r="AE183" s="365">
        <f t="shared" si="331"/>
        <v>3.6730970772037419</v>
      </c>
      <c r="AF183" s="365">
        <f t="shared" ref="AF183" si="332">IF(OR(AF117=0,AF151=0),":",AF151/AF117)</f>
        <v>4.2911605787264442</v>
      </c>
      <c r="AG183" s="365">
        <f t="shared" ref="AG183:AH183" si="333">IF(OR(AG117=0,AG151=0),":",AG151/AG117)</f>
        <v>5.3930565970162618</v>
      </c>
      <c r="AH183" s="365">
        <f t="shared" si="333"/>
        <v>4.5000900261605441</v>
      </c>
      <c r="AI183" s="365">
        <f t="shared" ref="AI183" si="334">IF(OR(AI117=0,AI151=0),":",AI151/AI117)</f>
        <v>4.7350430961635963</v>
      </c>
      <c r="AJ183" s="365">
        <f t="shared" si="271"/>
        <v>5.1327781168328386</v>
      </c>
      <c r="AK183" s="653">
        <f t="shared" si="280"/>
        <v>8.399818387957092</v>
      </c>
      <c r="AL183" s="653">
        <f t="shared" si="281"/>
        <v>13.840011837851263</v>
      </c>
      <c r="AM183" s="654">
        <f t="shared" si="282"/>
        <v>1.3160062666417671</v>
      </c>
    </row>
    <row r="184" spans="1:39" ht="18" customHeight="1" thickBot="1">
      <c r="A184" s="320" t="s">
        <v>16</v>
      </c>
      <c r="B184" s="320" t="s">
        <v>45</v>
      </c>
      <c r="C184" s="371" t="str">
        <f t="shared" ref="C184:AE184" si="335">IF(OR(C118=0,C152=0),":",C152/C118)</f>
        <v>:</v>
      </c>
      <c r="D184" s="371" t="str">
        <f t="shared" si="335"/>
        <v>:</v>
      </c>
      <c r="E184" s="371" t="str">
        <f t="shared" si="335"/>
        <v>:</v>
      </c>
      <c r="F184" s="365">
        <f t="shared" si="335"/>
        <v>5.7738095238095237</v>
      </c>
      <c r="G184" s="365">
        <f t="shared" si="335"/>
        <v>5.0222222222222221</v>
      </c>
      <c r="H184" s="365">
        <f t="shared" si="335"/>
        <v>5.666666666666667</v>
      </c>
      <c r="I184" s="365">
        <f t="shared" si="335"/>
        <v>6.63917525773196</v>
      </c>
      <c r="J184" s="365">
        <f t="shared" si="335"/>
        <v>5.9175257731958766</v>
      </c>
      <c r="K184" s="365">
        <f t="shared" si="335"/>
        <v>6.1326530612244898</v>
      </c>
      <c r="L184" s="365">
        <f t="shared" si="335"/>
        <v>5.9487179487179489</v>
      </c>
      <c r="M184" s="365">
        <f t="shared" si="335"/>
        <v>5.5636363636363635</v>
      </c>
      <c r="N184" s="365">
        <f t="shared" si="335"/>
        <v>5.5102040816326525</v>
      </c>
      <c r="O184" s="365">
        <f t="shared" si="335"/>
        <v>5.9750000000000005</v>
      </c>
      <c r="P184" s="365">
        <f t="shared" si="335"/>
        <v>6.125</v>
      </c>
      <c r="Q184" s="365">
        <f t="shared" si="335"/>
        <v>6.8376068376068382</v>
      </c>
      <c r="R184" s="365">
        <f t="shared" si="335"/>
        <v>6.0252100840336134</v>
      </c>
      <c r="S184" s="365">
        <f t="shared" si="335"/>
        <v>5.9527559055118111</v>
      </c>
      <c r="T184" s="365">
        <f t="shared" si="335"/>
        <v>5.5952380952380958</v>
      </c>
      <c r="U184" s="365">
        <f t="shared" si="335"/>
        <v>6.6575342465753424</v>
      </c>
      <c r="V184" s="365">
        <f t="shared" si="335"/>
        <v>6.5869565217391308</v>
      </c>
      <c r="W184" s="365">
        <f t="shared" si="335"/>
        <v>5.9578872234118485</v>
      </c>
      <c r="X184" s="365">
        <f t="shared" si="335"/>
        <v>5.5360230547550433</v>
      </c>
      <c r="Y184" s="365">
        <f t="shared" si="335"/>
        <v>5.8579881656804735</v>
      </c>
      <c r="Z184" s="365">
        <f t="shared" si="335"/>
        <v>6.3901754385964917</v>
      </c>
      <c r="AA184" s="365">
        <f t="shared" si="335"/>
        <v>6.15153906866614</v>
      </c>
      <c r="AB184" s="365">
        <f t="shared" si="335"/>
        <v>6.2843340234644582</v>
      </c>
      <c r="AC184" s="365">
        <f t="shared" si="335"/>
        <v>5.0738595220854448</v>
      </c>
      <c r="AD184" s="365">
        <f t="shared" si="335"/>
        <v>5.4897236002834866</v>
      </c>
      <c r="AE184" s="365">
        <f t="shared" si="335"/>
        <v>6.0481740481740491</v>
      </c>
      <c r="AF184" s="365">
        <f t="shared" ref="AF184" si="336">IF(OR(AF118=0,AF152=0),":",AF152/AF118)</f>
        <v>6.0104790419161676</v>
      </c>
      <c r="AG184" s="365">
        <f t="shared" ref="AG184:AH184" si="337">IF(OR(AG118=0,AG152=0),":",AG152/AG118)</f>
        <v>5.9661016949152543</v>
      </c>
      <c r="AH184" s="365">
        <f t="shared" si="337"/>
        <v>5.9602543720190786</v>
      </c>
      <c r="AI184" s="365">
        <f t="shared" ref="AI184:AJ195" si="338">IF(OR(AI118=0,AI152=0),":",AI152/AI118)</f>
        <v>6.2075187969924812</v>
      </c>
      <c r="AJ184" s="365">
        <f t="shared" si="338"/>
        <v>6.0696849157142205</v>
      </c>
      <c r="AK184" s="653">
        <f t="shared" si="280"/>
        <v>-2.220434376212288</v>
      </c>
      <c r="AL184" s="653">
        <f t="shared" si="281"/>
        <v>-2.3885520705496877</v>
      </c>
      <c r="AM184" s="654">
        <f t="shared" si="282"/>
        <v>-0.14872940250810762</v>
      </c>
    </row>
    <row r="185" spans="1:39" ht="18" customHeight="1" thickBot="1">
      <c r="A185" s="320" t="s">
        <v>17</v>
      </c>
      <c r="B185" s="320" t="s">
        <v>46</v>
      </c>
      <c r="C185" s="371" t="str">
        <f t="shared" ref="C185:AE185" si="339">IF(OR(C119=0,C153=0),":",C153/C119)</f>
        <v>:</v>
      </c>
      <c r="D185" s="371" t="str">
        <f t="shared" si="339"/>
        <v>:</v>
      </c>
      <c r="E185" s="371" t="str">
        <f t="shared" si="339"/>
        <v>:</v>
      </c>
      <c r="F185" s="365">
        <f t="shared" si="339"/>
        <v>3.1253918495297808</v>
      </c>
      <c r="G185" s="365">
        <f t="shared" si="339"/>
        <v>4.7212475633528266</v>
      </c>
      <c r="H185" s="365">
        <f t="shared" si="339"/>
        <v>4.2761194029850742</v>
      </c>
      <c r="I185" s="365">
        <f t="shared" si="339"/>
        <v>3.3448275862068964</v>
      </c>
      <c r="J185" s="365">
        <f t="shared" si="339"/>
        <v>4.2887612797374901</v>
      </c>
      <c r="K185" s="365">
        <f t="shared" si="339"/>
        <v>4.1435023434171283</v>
      </c>
      <c r="L185" s="365">
        <f t="shared" si="339"/>
        <v>3.597320071833126</v>
      </c>
      <c r="M185" s="365">
        <f t="shared" si="339"/>
        <v>3.613262678288431</v>
      </c>
      <c r="N185" s="365">
        <f t="shared" si="339"/>
        <v>4.3192481960060416</v>
      </c>
      <c r="O185" s="365">
        <f t="shared" si="339"/>
        <v>3.5169591706829131</v>
      </c>
      <c r="P185" s="365">
        <f t="shared" si="339"/>
        <v>2.6457785435748615</v>
      </c>
      <c r="Q185" s="365">
        <f t="shared" si="339"/>
        <v>5.1238595283181265</v>
      </c>
      <c r="R185" s="365">
        <f t="shared" si="339"/>
        <v>4.501381831149148</v>
      </c>
      <c r="S185" s="365">
        <f t="shared" si="339"/>
        <v>4.0717370892018776</v>
      </c>
      <c r="T185" s="365">
        <f t="shared" si="339"/>
        <v>3.5866412905564617</v>
      </c>
      <c r="U185" s="365">
        <f t="shared" si="339"/>
        <v>4.9868069174540919</v>
      </c>
      <c r="V185" s="365">
        <f t="shared" si="339"/>
        <v>3.8568907711311091</v>
      </c>
      <c r="W185" s="365">
        <f t="shared" si="339"/>
        <v>3.7113475461783758</v>
      </c>
      <c r="X185" s="365">
        <f t="shared" si="339"/>
        <v>4.2011660901804024</v>
      </c>
      <c r="Y185" s="365">
        <f t="shared" si="339"/>
        <v>3.748650513797374</v>
      </c>
      <c r="Z185" s="365">
        <f t="shared" si="339"/>
        <v>4.6411409876290763</v>
      </c>
      <c r="AA185" s="365">
        <f t="shared" si="339"/>
        <v>4.7300292288500589</v>
      </c>
      <c r="AB185" s="365">
        <f t="shared" si="339"/>
        <v>5.0883787354758478</v>
      </c>
      <c r="AC185" s="365">
        <f t="shared" si="339"/>
        <v>5.3751983677170712</v>
      </c>
      <c r="AD185" s="365">
        <f t="shared" si="339"/>
        <v>5.4535172916532657</v>
      </c>
      <c r="AE185" s="365">
        <f t="shared" si="339"/>
        <v>5.1425225078420986</v>
      </c>
      <c r="AF185" s="365">
        <f t="shared" ref="AF185" si="340">IF(OR(AF119=0,AF153=0),":",AF153/AF119)</f>
        <v>5.3286333169854503</v>
      </c>
      <c r="AG185" s="365">
        <f t="shared" ref="AG185:AH185" si="341">IF(OR(AG119=0,AG153=0),":",AG153/AG119)</f>
        <v>5.4977297962863201</v>
      </c>
      <c r="AH185" s="365">
        <f t="shared" si="341"/>
        <v>5.9398702652612076</v>
      </c>
      <c r="AI185" s="365">
        <f t="shared" ref="AI185" si="342">IF(OR(AI119=0,AI153=0),":",AI153/AI119)</f>
        <v>4.4313693309261994</v>
      </c>
      <c r="AJ185" s="365">
        <f t="shared" si="338"/>
        <v>5.581618400350699</v>
      </c>
      <c r="AK185" s="653">
        <f t="shared" si="280"/>
        <v>25.956966876965005</v>
      </c>
      <c r="AL185" s="653">
        <f t="shared" si="281"/>
        <v>9.7466826233385326</v>
      </c>
      <c r="AM185" s="654">
        <f t="shared" si="282"/>
        <v>1.8564368759894423</v>
      </c>
    </row>
    <row r="186" spans="1:39" ht="18" customHeight="1" thickBot="1">
      <c r="A186" s="320" t="s">
        <v>18</v>
      </c>
      <c r="B186" s="320" t="s">
        <v>47</v>
      </c>
      <c r="C186" s="371" t="str">
        <f t="shared" ref="C186:AE186" si="343">IF(OR(C120=0,C154=0),":",C154/C120)</f>
        <v>:</v>
      </c>
      <c r="D186" s="371" t="str">
        <f t="shared" si="343"/>
        <v>:</v>
      </c>
      <c r="E186" s="371" t="str">
        <f t="shared" si="343"/>
        <v>:</v>
      </c>
      <c r="F186" s="365" t="str">
        <f t="shared" si="343"/>
        <v>:</v>
      </c>
      <c r="G186" s="365" t="str">
        <f t="shared" si="343"/>
        <v>:</v>
      </c>
      <c r="H186" s="365" t="str">
        <f t="shared" si="343"/>
        <v>:</v>
      </c>
      <c r="I186" s="365" t="str">
        <f t="shared" si="343"/>
        <v>:</v>
      </c>
      <c r="J186" s="365" t="str">
        <f t="shared" si="343"/>
        <v>:</v>
      </c>
      <c r="K186" s="365" t="str">
        <f t="shared" si="343"/>
        <v>:</v>
      </c>
      <c r="L186" s="365" t="str">
        <f t="shared" si="343"/>
        <v>:</v>
      </c>
      <c r="M186" s="365" t="str">
        <f t="shared" si="343"/>
        <v>:</v>
      </c>
      <c r="N186" s="365" t="str">
        <f t="shared" si="343"/>
        <v>:</v>
      </c>
      <c r="O186" s="365" t="str">
        <f t="shared" si="343"/>
        <v>:</v>
      </c>
      <c r="P186" s="365" t="str">
        <f t="shared" si="343"/>
        <v>:</v>
      </c>
      <c r="Q186" s="365" t="str">
        <f t="shared" si="343"/>
        <v>:</v>
      </c>
      <c r="R186" s="365" t="str">
        <f t="shared" si="343"/>
        <v>:</v>
      </c>
      <c r="S186" s="365" t="str">
        <f t="shared" si="343"/>
        <v>:</v>
      </c>
      <c r="T186" s="365" t="str">
        <f t="shared" si="343"/>
        <v>:</v>
      </c>
      <c r="U186" s="365" t="str">
        <f t="shared" si="343"/>
        <v>:</v>
      </c>
      <c r="V186" s="365" t="str">
        <f t="shared" si="343"/>
        <v>:</v>
      </c>
      <c r="W186" s="365" t="str">
        <f t="shared" si="343"/>
        <v>:</v>
      </c>
      <c r="X186" s="365" t="str">
        <f t="shared" si="343"/>
        <v>:</v>
      </c>
      <c r="Y186" s="365" t="str">
        <f t="shared" si="343"/>
        <v>:</v>
      </c>
      <c r="Z186" s="365" t="str">
        <f t="shared" si="343"/>
        <v>:</v>
      </c>
      <c r="AA186" s="365" t="str">
        <f t="shared" si="343"/>
        <v>:</v>
      </c>
      <c r="AB186" s="365" t="str">
        <f t="shared" si="343"/>
        <v>:</v>
      </c>
      <c r="AC186" s="365" t="str">
        <f t="shared" si="343"/>
        <v>:</v>
      </c>
      <c r="AD186" s="365" t="str">
        <f t="shared" si="343"/>
        <v>:</v>
      </c>
      <c r="AE186" s="365" t="str">
        <f t="shared" si="343"/>
        <v>:</v>
      </c>
      <c r="AF186" s="365" t="str">
        <f t="shared" ref="AF186" si="344">IF(OR(AF120=0,AF154=0),":",AF154/AF120)</f>
        <v>:</v>
      </c>
      <c r="AG186" s="365" t="str">
        <f t="shared" ref="AG186:AH186" si="345">IF(OR(AG120=0,AG154=0),":",AG154/AG120)</f>
        <v>:</v>
      </c>
      <c r="AH186" s="365" t="str">
        <f t="shared" si="345"/>
        <v>:</v>
      </c>
      <c r="AI186" s="365" t="str">
        <f t="shared" ref="AI186" si="346">IF(OR(AI120=0,AI154=0),":",AI154/AI120)</f>
        <v>:</v>
      </c>
      <c r="AJ186" s="365" t="str">
        <f t="shared" si="338"/>
        <v>:</v>
      </c>
      <c r="AK186" s="653"/>
      <c r="AL186" s="653"/>
      <c r="AM186" s="654"/>
    </row>
    <row r="187" spans="1:39" ht="18" customHeight="1" thickBot="1">
      <c r="A187" s="320" t="s">
        <v>19</v>
      </c>
      <c r="B187" s="320" t="s">
        <v>48</v>
      </c>
      <c r="C187" s="371" t="str">
        <f t="shared" ref="C187:AE187" si="347">IF(OR(C121=0,C155=0),":",C155/C121)</f>
        <v>:</v>
      </c>
      <c r="D187" s="371" t="str">
        <f t="shared" si="347"/>
        <v>:</v>
      </c>
      <c r="E187" s="371" t="str">
        <f t="shared" si="347"/>
        <v>:</v>
      </c>
      <c r="F187" s="365">
        <f t="shared" si="347"/>
        <v>8.7703389830508485</v>
      </c>
      <c r="G187" s="365">
        <f t="shared" si="347"/>
        <v>8.0674342105263168</v>
      </c>
      <c r="H187" s="365">
        <f t="shared" si="347"/>
        <v>8.6166912850812416</v>
      </c>
      <c r="I187" s="365">
        <f t="shared" si="347"/>
        <v>8.9611581920903962</v>
      </c>
      <c r="J187" s="365">
        <f t="shared" si="347"/>
        <v>7.7279999999999998</v>
      </c>
      <c r="K187" s="365">
        <f t="shared" si="347"/>
        <v>7.6956209619526197</v>
      </c>
      <c r="L187" s="365">
        <f t="shared" si="347"/>
        <v>8.2821011673151759</v>
      </c>
      <c r="M187" s="365">
        <f t="shared" si="347"/>
        <v>8.3591806876371635</v>
      </c>
      <c r="N187" s="365">
        <f t="shared" si="347"/>
        <v>7.9702333065164925</v>
      </c>
      <c r="O187" s="365">
        <f t="shared" si="347"/>
        <v>7.8150887573964498</v>
      </c>
      <c r="P187" s="365">
        <f t="shared" si="347"/>
        <v>8.7469040247678027</v>
      </c>
      <c r="Q187" s="365">
        <f t="shared" si="347"/>
        <v>8.9140568099053166</v>
      </c>
      <c r="R187" s="365">
        <f t="shared" si="347"/>
        <v>8.6565954310980118</v>
      </c>
      <c r="S187" s="365">
        <f t="shared" si="347"/>
        <v>8.4607142857142854</v>
      </c>
      <c r="T187" s="365">
        <f t="shared" si="347"/>
        <v>7.2073602264685057</v>
      </c>
      <c r="U187" s="365">
        <f t="shared" si="347"/>
        <v>8.7297124600638973</v>
      </c>
      <c r="V187" s="365">
        <f t="shared" si="347"/>
        <v>9.2909211398277005</v>
      </c>
      <c r="W187" s="365">
        <f t="shared" si="347"/>
        <v>8.913467794404685</v>
      </c>
      <c r="X187" s="365">
        <f t="shared" si="347"/>
        <v>7.7814569536423841</v>
      </c>
      <c r="Y187" s="365">
        <f t="shared" si="347"/>
        <v>8.5657894736842106</v>
      </c>
      <c r="Z187" s="365">
        <f t="shared" si="347"/>
        <v>8.7254901960784306</v>
      </c>
      <c r="AA187" s="365">
        <f t="shared" si="347"/>
        <v>9.183098591549296</v>
      </c>
      <c r="AB187" s="365">
        <f t="shared" si="347"/>
        <v>9.0389555695935986</v>
      </c>
      <c r="AC187" s="365">
        <f t="shared" si="347"/>
        <v>7.9830362051362602</v>
      </c>
      <c r="AD187" s="365">
        <f t="shared" si="347"/>
        <v>9.0937715665976544</v>
      </c>
      <c r="AE187" s="365">
        <f t="shared" si="347"/>
        <v>8.6439190399426824</v>
      </c>
      <c r="AF187" s="365">
        <f t="shared" ref="AF187" si="348">IF(OR(AF121=0,AF155=0),":",AF155/AF121)</f>
        <v>9.4384902530070516</v>
      </c>
      <c r="AG187" s="365">
        <f t="shared" ref="AG187:AH187" si="349">IF(OR(AG121=0,AG155=0),":",AG155/AG121)</f>
        <v>8.6201450739142427</v>
      </c>
      <c r="AH187" s="365">
        <f t="shared" si="349"/>
        <v>8.1952767902488581</v>
      </c>
      <c r="AI187" s="365">
        <f t="shared" ref="AI187" si="350">IF(OR(AI121=0,AI155=0),":",AI155/AI121)</f>
        <v>10.349891661985394</v>
      </c>
      <c r="AJ187" s="365">
        <f t="shared" si="338"/>
        <v>9.0744657024879469</v>
      </c>
      <c r="AK187" s="653">
        <f t="shared" si="280"/>
        <v>-12.32308512157687</v>
      </c>
      <c r="AL187" s="653">
        <f t="shared" si="281"/>
        <v>-1.4143524801330853</v>
      </c>
      <c r="AM187" s="654">
        <f t="shared" si="282"/>
        <v>-0.13213686922025625</v>
      </c>
    </row>
    <row r="188" spans="1:39" ht="18" customHeight="1" thickBot="1">
      <c r="A188" s="320" t="s">
        <v>20</v>
      </c>
      <c r="B188" s="320" t="s">
        <v>49</v>
      </c>
      <c r="C188" s="371" t="str">
        <f t="shared" ref="C188:AE188" si="351">IF(OR(C122=0,C156=0),":",C156/C122)</f>
        <v>:</v>
      </c>
      <c r="D188" s="371" t="str">
        <f t="shared" si="351"/>
        <v>:</v>
      </c>
      <c r="E188" s="371" t="str">
        <f t="shared" si="351"/>
        <v>:</v>
      </c>
      <c r="F188" s="365">
        <f t="shared" si="351"/>
        <v>4.2507552870090635</v>
      </c>
      <c r="G188" s="365">
        <f t="shared" si="351"/>
        <v>5.2506471095772209</v>
      </c>
      <c r="H188" s="365">
        <f t="shared" si="351"/>
        <v>5.1323051948051948</v>
      </c>
      <c r="I188" s="365">
        <f t="shared" si="351"/>
        <v>5.0608365019011412</v>
      </c>
      <c r="J188" s="365">
        <f t="shared" si="351"/>
        <v>5.260202020202021</v>
      </c>
      <c r="K188" s="365">
        <f t="shared" si="351"/>
        <v>5.1501816713766662</v>
      </c>
      <c r="L188" s="365">
        <f t="shared" si="351"/>
        <v>5.4771404821280134</v>
      </c>
      <c r="M188" s="365">
        <f t="shared" si="351"/>
        <v>4.5641855447680681</v>
      </c>
      <c r="N188" s="365">
        <f t="shared" si="351"/>
        <v>5.3035908596300327</v>
      </c>
      <c r="O188" s="365">
        <f t="shared" si="351"/>
        <v>5.0137581462708187</v>
      </c>
      <c r="P188" s="365">
        <f t="shared" si="351"/>
        <v>4.4167645906776336</v>
      </c>
      <c r="Q188" s="365">
        <f t="shared" si="351"/>
        <v>5.9823853211009173</v>
      </c>
      <c r="R188" s="365">
        <f t="shared" si="351"/>
        <v>5.0837294332723948</v>
      </c>
      <c r="S188" s="365">
        <f t="shared" si="351"/>
        <v>4.9114253814663194</v>
      </c>
      <c r="T188" s="365">
        <f t="shared" si="351"/>
        <v>4.8490634005763678</v>
      </c>
      <c r="U188" s="365">
        <f t="shared" si="351"/>
        <v>5.7310864108999651</v>
      </c>
      <c r="V188" s="365">
        <f t="shared" si="351"/>
        <v>4.985284052019165</v>
      </c>
      <c r="W188" s="365">
        <f t="shared" si="351"/>
        <v>5.0431750481864368</v>
      </c>
      <c r="X188" s="365">
        <f t="shared" si="351"/>
        <v>5.8952321638640921</v>
      </c>
      <c r="Y188" s="365">
        <f t="shared" si="351"/>
        <v>4.1908617698091382</v>
      </c>
      <c r="Z188" s="365">
        <f t="shared" si="351"/>
        <v>5.3855899487611429</v>
      </c>
      <c r="AA188" s="365">
        <f t="shared" si="351"/>
        <v>5.9776332541894632</v>
      </c>
      <c r="AB188" s="365">
        <f t="shared" si="351"/>
        <v>5.7672337877346864</v>
      </c>
      <c r="AC188" s="365">
        <f t="shared" si="351"/>
        <v>6.2919765033445385</v>
      </c>
      <c r="AD188" s="365">
        <f t="shared" si="351"/>
        <v>4.9242319326506072</v>
      </c>
      <c r="AE188" s="365">
        <f t="shared" si="351"/>
        <v>4.7125812254488055</v>
      </c>
      <c r="AF188" s="365">
        <f t="shared" ref="AF188" si="352">IF(OR(AF122=0,AF156=0),":",AF156/AF122)</f>
        <v>5.830530499923559</v>
      </c>
      <c r="AG188" s="365">
        <f t="shared" ref="AG188:AH188" si="353">IF(OR(AG122=0,AG156=0),":",AG156/AG122)</f>
        <v>6.0305131233095883</v>
      </c>
      <c r="AH188" s="365">
        <f t="shared" si="353"/>
        <v>5.5718509984639022</v>
      </c>
      <c r="AI188" s="365">
        <f t="shared" ref="AI188" si="354">IF(OR(AI122=0,AI156=0),":",AI156/AI122)</f>
        <v>5.7830957978254487</v>
      </c>
      <c r="AJ188" s="365">
        <f t="shared" si="338"/>
        <v>5.5114185640256936</v>
      </c>
      <c r="AK188" s="653">
        <f t="shared" si="280"/>
        <v>-4.6977820063418445</v>
      </c>
      <c r="AL188" s="653">
        <f t="shared" si="281"/>
        <v>-3.7893716474161288</v>
      </c>
      <c r="AM188" s="654">
        <f t="shared" si="282"/>
        <v>-0.89819381111687635</v>
      </c>
    </row>
    <row r="189" spans="1:39" ht="18" customHeight="1" thickBot="1">
      <c r="A189" s="320" t="s">
        <v>21</v>
      </c>
      <c r="B189" s="320" t="s">
        <v>50</v>
      </c>
      <c r="C189" s="371" t="str">
        <f t="shared" ref="C189:AE189" si="355">IF(OR(C123=0,C157=0),":",C157/C123)</f>
        <v>:</v>
      </c>
      <c r="D189" s="371" t="str">
        <f t="shared" si="355"/>
        <v>:</v>
      </c>
      <c r="E189" s="371" t="str">
        <f t="shared" si="355"/>
        <v>:</v>
      </c>
      <c r="F189" s="365">
        <f t="shared" si="355"/>
        <v>3.3278291412652914</v>
      </c>
      <c r="G189" s="365">
        <f t="shared" si="355"/>
        <v>3.1817615288741172</v>
      </c>
      <c r="H189" s="365">
        <f t="shared" si="355"/>
        <v>3.6014625228519193</v>
      </c>
      <c r="I189" s="365">
        <f t="shared" si="355"/>
        <v>3.4574665376552165</v>
      </c>
      <c r="J189" s="365">
        <f t="shared" si="355"/>
        <v>3.2064107079957735</v>
      </c>
      <c r="K189" s="365">
        <f t="shared" si="355"/>
        <v>3.6242921749705466</v>
      </c>
      <c r="L189" s="365">
        <f t="shared" si="355"/>
        <v>3.5041811846689894</v>
      </c>
      <c r="M189" s="365">
        <f t="shared" si="355"/>
        <v>3.2267845622557019</v>
      </c>
      <c r="N189" s="365">
        <f t="shared" si="355"/>
        <v>3.5336886181956606</v>
      </c>
      <c r="O189" s="365">
        <f t="shared" si="355"/>
        <v>3.8538646342473699</v>
      </c>
      <c r="P189" s="365">
        <f t="shared" si="355"/>
        <v>3.4047660311958405</v>
      </c>
      <c r="Q189" s="365">
        <f t="shared" si="355"/>
        <v>4.2811702081620293</v>
      </c>
      <c r="R189" s="365">
        <f t="shared" si="355"/>
        <v>3.9544655335647625</v>
      </c>
      <c r="S189" s="365">
        <f t="shared" si="355"/>
        <v>3.2447947786919156</v>
      </c>
      <c r="T189" s="365">
        <f t="shared" si="355"/>
        <v>3.9381155303030297</v>
      </c>
      <c r="U189" s="365">
        <f t="shared" si="355"/>
        <v>4.0715100965759436</v>
      </c>
      <c r="V189" s="365">
        <f t="shared" si="355"/>
        <v>4.1726621771374992</v>
      </c>
      <c r="W189" s="365">
        <f t="shared" si="355"/>
        <v>4.3932290450618723</v>
      </c>
      <c r="X189" s="365">
        <f t="shared" si="355"/>
        <v>4.1347677867800066</v>
      </c>
      <c r="Y189" s="365">
        <f t="shared" si="355"/>
        <v>4.1438474870017332</v>
      </c>
      <c r="Z189" s="365">
        <f t="shared" si="355"/>
        <v>4.4366902100191776</v>
      </c>
      <c r="AA189" s="365">
        <f t="shared" si="355"/>
        <v>4.972109390365917</v>
      </c>
      <c r="AB189" s="365">
        <f t="shared" si="355"/>
        <v>4.5743268628678768</v>
      </c>
      <c r="AC189" s="365">
        <f t="shared" si="355"/>
        <v>4.5801362040522822</v>
      </c>
      <c r="AD189" s="365">
        <f t="shared" si="355"/>
        <v>4.8772707318602757</v>
      </c>
      <c r="AE189" s="365">
        <f t="shared" si="355"/>
        <v>4.0626336757362767</v>
      </c>
      <c r="AF189" s="365">
        <f t="shared" ref="AF189" si="356">IF(OR(AF123=0,AF157=0),":",AF157/AF123)</f>
        <v>4.3850748408213978</v>
      </c>
      <c r="AG189" s="365">
        <f t="shared" ref="AG189:AH189" si="357">IF(OR(AG123=0,AG157=0),":",AG157/AG123)</f>
        <v>5.333462986198243</v>
      </c>
      <c r="AH189" s="365">
        <f t="shared" si="357"/>
        <v>5.0696166524438198</v>
      </c>
      <c r="AI189" s="365">
        <f t="shared" ref="AI189" si="358">IF(OR(AI123=0,AI157=0),":",AI157/AI123)</f>
        <v>5.3429815737369868</v>
      </c>
      <c r="AJ189" s="365">
        <f t="shared" si="338"/>
        <v>5.17604621789439</v>
      </c>
      <c r="AK189" s="653">
        <f t="shared" si="280"/>
        <v>-3.1243857673617037</v>
      </c>
      <c r="AL189" s="653">
        <f t="shared" si="281"/>
        <v>4.9363544077065225</v>
      </c>
      <c r="AM189" s="654">
        <f t="shared" si="282"/>
        <v>0.44763570587107449</v>
      </c>
    </row>
    <row r="190" spans="1:39" ht="18" customHeight="1" thickBot="1">
      <c r="A190" s="320" t="s">
        <v>22</v>
      </c>
      <c r="B190" s="320" t="s">
        <v>51</v>
      </c>
      <c r="C190" s="371" t="str">
        <f t="shared" ref="C190:AE190" si="359">IF(OR(C124=0,C158=0),":",C158/C124)</f>
        <v>:</v>
      </c>
      <c r="D190" s="371" t="str">
        <f t="shared" si="359"/>
        <v>:</v>
      </c>
      <c r="E190" s="371" t="str">
        <f t="shared" si="359"/>
        <v>:</v>
      </c>
      <c r="F190" s="365">
        <f t="shared" si="359"/>
        <v>1.6932773109243697</v>
      </c>
      <c r="G190" s="365">
        <f t="shared" si="359"/>
        <v>1.9534883720930232</v>
      </c>
      <c r="H190" s="365">
        <f t="shared" si="359"/>
        <v>1.4</v>
      </c>
      <c r="I190" s="365">
        <f t="shared" si="359"/>
        <v>1.7238095238095239</v>
      </c>
      <c r="J190" s="365">
        <f t="shared" si="359"/>
        <v>1.1995967741935485</v>
      </c>
      <c r="K190" s="365">
        <f t="shared" si="359"/>
        <v>1.0098441345365052</v>
      </c>
      <c r="L190" s="365">
        <f t="shared" si="359"/>
        <v>1.6301369863013699</v>
      </c>
      <c r="M190" s="365">
        <f t="shared" si="359"/>
        <v>2.0853839990843537</v>
      </c>
      <c r="N190" s="365">
        <f t="shared" si="359"/>
        <v>1.0192192192192191</v>
      </c>
      <c r="O190" s="365">
        <f t="shared" si="359"/>
        <v>2.0259617654000475</v>
      </c>
      <c r="P190" s="365">
        <f t="shared" si="359"/>
        <v>1.1994027869940278</v>
      </c>
      <c r="Q190" s="365">
        <f t="shared" si="359"/>
        <v>1.6470754450409719</v>
      </c>
      <c r="R190" s="365">
        <f t="shared" si="359"/>
        <v>0.6662245067153042</v>
      </c>
      <c r="S190" s="365">
        <f t="shared" si="359"/>
        <v>2.3873767258382643</v>
      </c>
      <c r="T190" s="365">
        <f t="shared" si="359"/>
        <v>1.8646728971962618</v>
      </c>
      <c r="U190" s="365">
        <f t="shared" si="359"/>
        <v>2.3012189404594472</v>
      </c>
      <c r="V190" s="365">
        <f t="shared" si="359"/>
        <v>1.6747901872175597</v>
      </c>
      <c r="W190" s="365">
        <f t="shared" si="359"/>
        <v>1.3774943427278337</v>
      </c>
      <c r="X190" s="365">
        <f t="shared" si="359"/>
        <v>1.1884935654806965</v>
      </c>
      <c r="Y190" s="365">
        <f t="shared" si="359"/>
        <v>1.0712607674236492</v>
      </c>
      <c r="Z190" s="365">
        <f t="shared" si="359"/>
        <v>1.7600472813238772</v>
      </c>
      <c r="AA190" s="365">
        <f t="shared" si="359"/>
        <v>2.0558562459406797</v>
      </c>
      <c r="AB190" s="365">
        <f t="shared" si="359"/>
        <v>2.0121555915721228</v>
      </c>
      <c r="AC190" s="365">
        <f t="shared" si="359"/>
        <v>2.3067740972843929</v>
      </c>
      <c r="AD190" s="365">
        <f t="shared" si="359"/>
        <v>2.0192848533547609</v>
      </c>
      <c r="AE190" s="365">
        <f t="shared" si="359"/>
        <v>2.4735461303017052</v>
      </c>
      <c r="AF190" s="365">
        <f t="shared" ref="AF190" si="360">IF(OR(AF124=0,AF158=0),":",AF158/AF124)</f>
        <v>2.5773026315789473</v>
      </c>
      <c r="AG190" s="365">
        <f t="shared" ref="AG190:AH190" si="361">IF(OR(AG124=0,AG158=0),":",AG158/AG124)</f>
        <v>2.6549773755656108</v>
      </c>
      <c r="AH190" s="365">
        <f t="shared" si="361"/>
        <v>2.2713815789473686</v>
      </c>
      <c r="AI190" s="365">
        <f t="shared" ref="AI190" si="362">IF(OR(AI124=0,AI158=0),":",AI158/AI124)</f>
        <v>1.8185736677115987</v>
      </c>
      <c r="AJ190" s="365">
        <f t="shared" si="338"/>
        <v>2</v>
      </c>
      <c r="AK190" s="653">
        <f t="shared" si="280"/>
        <v>9.9762982115923382</v>
      </c>
      <c r="AL190" s="653">
        <f t="shared" si="281"/>
        <v>-15.748313396985413</v>
      </c>
      <c r="AM190" s="654">
        <f t="shared" si="282"/>
        <v>-0.30559040019346728</v>
      </c>
    </row>
    <row r="191" spans="1:39" s="13" customFormat="1" ht="18" customHeight="1" thickBot="1">
      <c r="A191" s="320" t="s">
        <v>23</v>
      </c>
      <c r="B191" s="320" t="s">
        <v>52</v>
      </c>
      <c r="C191" s="371" t="str">
        <f t="shared" ref="C191:AE191" si="363">IF(OR(C125=0,C159=0),":",C159/C125)</f>
        <v>:</v>
      </c>
      <c r="D191" s="371" t="str">
        <f t="shared" si="363"/>
        <v>:</v>
      </c>
      <c r="E191" s="371" t="str">
        <f t="shared" si="363"/>
        <v>:</v>
      </c>
      <c r="F191" s="365">
        <f t="shared" si="363"/>
        <v>2.3291111500701267</v>
      </c>
      <c r="G191" s="365">
        <f t="shared" si="363"/>
        <v>2.5434458170964267</v>
      </c>
      <c r="H191" s="365">
        <f t="shared" si="363"/>
        <v>3.0903740728797162</v>
      </c>
      <c r="I191" s="365">
        <f t="shared" si="363"/>
        <v>1.7644945838244375</v>
      </c>
      <c r="J191" s="365">
        <f t="shared" si="363"/>
        <v>2.9723665073758569</v>
      </c>
      <c r="K191" s="365">
        <f t="shared" si="363"/>
        <v>2.5671212496900573</v>
      </c>
      <c r="L191" s="365">
        <f t="shared" si="363"/>
        <v>2.783047607669793</v>
      </c>
      <c r="M191" s="365">
        <f t="shared" si="363"/>
        <v>2.2863254037876048</v>
      </c>
      <c r="N191" s="365">
        <f t="shared" si="363"/>
        <v>3.0376649981716022</v>
      </c>
      <c r="O191" s="365">
        <f t="shared" si="363"/>
        <v>1.9231238586688868</v>
      </c>
      <c r="P191" s="365">
        <f t="shared" si="363"/>
        <v>1.4287947033617272</v>
      </c>
      <c r="Q191" s="365">
        <f t="shared" si="363"/>
        <v>3.4024241789599072</v>
      </c>
      <c r="R191" s="365">
        <f t="shared" si="363"/>
        <v>2.9650168060089066</v>
      </c>
      <c r="S191" s="365">
        <f t="shared" si="363"/>
        <v>2.746502008451924</v>
      </c>
      <c r="T191" s="365">
        <f t="shared" si="363"/>
        <v>1.5421964556294883</v>
      </c>
      <c r="U191" s="365">
        <f t="shared" si="363"/>
        <v>3.4032040064307765</v>
      </c>
      <c r="V191" s="365">
        <f t="shared" si="363"/>
        <v>2.4230196065607466</v>
      </c>
      <c r="W191" s="365">
        <f t="shared" si="363"/>
        <v>2.6901827078720668</v>
      </c>
      <c r="X191" s="365">
        <f t="shared" si="363"/>
        <v>3.6641198972368243</v>
      </c>
      <c r="Y191" s="365">
        <f t="shared" si="363"/>
        <v>2.6528033388645849</v>
      </c>
      <c r="Z191" s="365">
        <f t="shared" si="363"/>
        <v>3.4688199491365599</v>
      </c>
      <c r="AA191" s="365">
        <f t="shared" si="363"/>
        <v>3.5873895746103401</v>
      </c>
      <c r="AB191" s="365">
        <f t="shared" si="363"/>
        <v>3.7809841146105652</v>
      </c>
      <c r="AC191" s="365">
        <f t="shared" si="363"/>
        <v>3.9453890956535611</v>
      </c>
      <c r="AD191" s="365">
        <f t="shared" si="363"/>
        <v>4.8895236142237062</v>
      </c>
      <c r="AE191" s="365">
        <f t="shared" si="363"/>
        <v>4.7964056251539908</v>
      </c>
      <c r="AF191" s="365">
        <f t="shared" ref="AF191" si="364">IF(OR(AF125=0,AF159=0),":",AF159/AF125)</f>
        <v>4.753717678393075</v>
      </c>
      <c r="AG191" s="365">
        <f t="shared" ref="AG191:AH191" si="365">IF(OR(AG125=0,AG159=0),":",AG159/AG125)</f>
        <v>2.966861770626549</v>
      </c>
      <c r="AH191" s="365">
        <f t="shared" si="365"/>
        <v>4.7995497573487356</v>
      </c>
      <c r="AI191" s="365">
        <f t="shared" ref="AI191" si="366">IF(OR(AI125=0,AI159=0),":",AI159/AI125)</f>
        <v>4.1811451135241855</v>
      </c>
      <c r="AJ191" s="365">
        <f t="shared" si="338"/>
        <v>4.6200125688882538</v>
      </c>
      <c r="AK191" s="653">
        <f t="shared" si="280"/>
        <v>10.496345939884332</v>
      </c>
      <c r="AL191" s="653">
        <f t="shared" si="281"/>
        <v>1.6035365668794377</v>
      </c>
      <c r="AM191" s="654">
        <f t="shared" si="282"/>
        <v>2.8506828647291149</v>
      </c>
    </row>
    <row r="192" spans="1:39" ht="18" customHeight="1" thickBot="1">
      <c r="A192" s="320" t="s">
        <v>24</v>
      </c>
      <c r="B192" s="320" t="s">
        <v>53</v>
      </c>
      <c r="C192" s="371" t="str">
        <f t="shared" ref="C192:AE192" si="367">IF(OR(C126=0,C160=0),":",C160/C126)</f>
        <v>:</v>
      </c>
      <c r="D192" s="371" t="str">
        <f t="shared" si="367"/>
        <v>:</v>
      </c>
      <c r="E192" s="371" t="str">
        <f t="shared" si="367"/>
        <v>:</v>
      </c>
      <c r="F192" s="365">
        <f t="shared" si="367"/>
        <v>3.8413978494623655</v>
      </c>
      <c r="G192" s="365">
        <f t="shared" si="367"/>
        <v>4.325905292479109</v>
      </c>
      <c r="H192" s="365">
        <f t="shared" si="367"/>
        <v>4.2282608695652177</v>
      </c>
      <c r="I192" s="365">
        <f t="shared" si="367"/>
        <v>3.8948863636363633</v>
      </c>
      <c r="J192" s="365">
        <f t="shared" si="367"/>
        <v>4.158682634730539</v>
      </c>
      <c r="K192" s="365">
        <f t="shared" si="367"/>
        <v>4.831428571428571</v>
      </c>
      <c r="L192" s="365">
        <f t="shared" si="367"/>
        <v>3.712025316455696</v>
      </c>
      <c r="M192" s="365">
        <f t="shared" si="367"/>
        <v>4.2488238369053848</v>
      </c>
      <c r="N192" s="365">
        <f t="shared" si="367"/>
        <v>4.6029486527707171</v>
      </c>
      <c r="O192" s="365">
        <f t="shared" si="367"/>
        <v>4.8942065491183886</v>
      </c>
      <c r="P192" s="365">
        <f t="shared" si="367"/>
        <v>3.4537791514470353</v>
      </c>
      <c r="Q192" s="365">
        <f t="shared" si="367"/>
        <v>4.533189255943193</v>
      </c>
      <c r="R192" s="365">
        <f t="shared" si="367"/>
        <v>4.7002661343978707</v>
      </c>
      <c r="S192" s="365">
        <f t="shared" si="367"/>
        <v>4.1910847880299249</v>
      </c>
      <c r="T192" s="365">
        <f t="shared" si="367"/>
        <v>4.1616729088639204</v>
      </c>
      <c r="U192" s="365">
        <f t="shared" si="367"/>
        <v>4.5269697825473036</v>
      </c>
      <c r="V192" s="365">
        <f t="shared" si="367"/>
        <v>3.9646684042861282</v>
      </c>
      <c r="W192" s="365">
        <f t="shared" si="367"/>
        <v>4.8037558685446005</v>
      </c>
      <c r="X192" s="365">
        <f t="shared" si="367"/>
        <v>5.1762723289518036</v>
      </c>
      <c r="Y192" s="365">
        <f t="shared" si="367"/>
        <v>5.4371205550737196</v>
      </c>
      <c r="Z192" s="365">
        <f t="shared" si="367"/>
        <v>4.3526448362720407</v>
      </c>
      <c r="AA192" s="365">
        <f t="shared" si="367"/>
        <v>5.2306763285024163</v>
      </c>
      <c r="AB192" s="365">
        <f t="shared" si="367"/>
        <v>5.1109664822648879</v>
      </c>
      <c r="AC192" s="365">
        <f t="shared" si="367"/>
        <v>5.1865861411315954</v>
      </c>
      <c r="AD192" s="365">
        <f t="shared" si="367"/>
        <v>5.0306923625981446</v>
      </c>
      <c r="AE192" s="365">
        <f t="shared" si="367"/>
        <v>4.3817397555715312</v>
      </c>
      <c r="AF192" s="365">
        <f t="shared" ref="AF192" si="368">IF(OR(AF126=0,AF160=0),":",AF160/AF126)</f>
        <v>5.2304526748971192</v>
      </c>
      <c r="AG192" s="365">
        <f t="shared" ref="AG192:AH192" si="369">IF(OR(AG126=0,AG160=0),":",AG160/AG126)</f>
        <v>5.7962623671674613</v>
      </c>
      <c r="AH192" s="365">
        <f t="shared" si="369"/>
        <v>5.7656950672645735</v>
      </c>
      <c r="AI192" s="365">
        <f t="shared" ref="AI192" si="370">IF(OR(AI126=0,AI160=0),":",AI160/AI126)</f>
        <v>4.9000000000000004</v>
      </c>
      <c r="AJ192" s="365">
        <f t="shared" si="338"/>
        <v>5.2600091534315538</v>
      </c>
      <c r="AK192" s="653">
        <f t="shared" si="280"/>
        <v>7.3471255802357804</v>
      </c>
      <c r="AL192" s="653">
        <f t="shared" si="281"/>
        <v>-0.73049322232355829</v>
      </c>
      <c r="AM192" s="654">
        <f t="shared" si="282"/>
        <v>6.2154642607303856E-2</v>
      </c>
    </row>
    <row r="193" spans="1:39" ht="18" customHeight="1" thickBot="1">
      <c r="A193" s="320" t="s">
        <v>25</v>
      </c>
      <c r="B193" s="320" t="s">
        <v>54</v>
      </c>
      <c r="C193" s="371" t="str">
        <f t="shared" ref="C193:AE193" si="371">IF(OR(C127=0,C161=0),":",C161/C127)</f>
        <v>:</v>
      </c>
      <c r="D193" s="371" t="str">
        <f t="shared" si="371"/>
        <v>:</v>
      </c>
      <c r="E193" s="371" t="str">
        <f t="shared" si="371"/>
        <v>:</v>
      </c>
      <c r="F193" s="365">
        <f t="shared" si="371"/>
        <v>3.8472187264032218</v>
      </c>
      <c r="G193" s="365">
        <f t="shared" si="371"/>
        <v>4.8520361990950223</v>
      </c>
      <c r="H193" s="365">
        <f t="shared" si="371"/>
        <v>4.4376001831921235</v>
      </c>
      <c r="I193" s="365">
        <f t="shared" si="371"/>
        <v>4.1299421407907424</v>
      </c>
      <c r="J193" s="365">
        <f t="shared" si="371"/>
        <v>4.5721212121212123</v>
      </c>
      <c r="K193" s="365">
        <f t="shared" si="371"/>
        <v>4.1403263403263404</v>
      </c>
      <c r="L193" s="365">
        <f t="shared" si="371"/>
        <v>3.5701247337998177</v>
      </c>
      <c r="M193" s="365">
        <f t="shared" si="371"/>
        <v>3.0912254536415609</v>
      </c>
      <c r="N193" s="365">
        <f t="shared" si="371"/>
        <v>4.0367999999999995</v>
      </c>
      <c r="O193" s="365">
        <f t="shared" si="371"/>
        <v>3.8275006205013651</v>
      </c>
      <c r="P193" s="365">
        <f t="shared" si="371"/>
        <v>3.0247198417930128</v>
      </c>
      <c r="Q193" s="365">
        <f t="shared" si="371"/>
        <v>4.7814569536423841</v>
      </c>
      <c r="R193" s="365">
        <f t="shared" si="371"/>
        <v>4.2786619908281631</v>
      </c>
      <c r="S193" s="365">
        <f t="shared" si="371"/>
        <v>3.820069204152249</v>
      </c>
      <c r="T193" s="365">
        <f t="shared" si="371"/>
        <v>3.8247480403135499</v>
      </c>
      <c r="U193" s="365">
        <f t="shared" si="371"/>
        <v>4.8647764449291166</v>
      </c>
      <c r="V193" s="365">
        <f t="shared" si="371"/>
        <v>4.0292538915727318</v>
      </c>
      <c r="W193" s="365">
        <f t="shared" si="371"/>
        <v>3.4569083447332427</v>
      </c>
      <c r="X193" s="365">
        <f t="shared" si="371"/>
        <v>4.4964397607519224</v>
      </c>
      <c r="Y193" s="365">
        <f t="shared" si="371"/>
        <v>3.3008287219677515</v>
      </c>
      <c r="Z193" s="365">
        <f t="shared" si="371"/>
        <v>4.5783584177250605</v>
      </c>
      <c r="AA193" s="365">
        <f t="shared" si="371"/>
        <v>5.4675651538523988</v>
      </c>
      <c r="AB193" s="365">
        <f t="shared" si="371"/>
        <v>5.5237774598097804</v>
      </c>
      <c r="AC193" s="365">
        <f t="shared" si="371"/>
        <v>5.8627340974058937</v>
      </c>
      <c r="AD193" s="365">
        <f t="shared" si="371"/>
        <v>4.7951497946363855</v>
      </c>
      <c r="AE193" s="365">
        <f t="shared" si="371"/>
        <v>4.7891508637668112</v>
      </c>
      <c r="AF193" s="365">
        <f t="shared" ref="AF193" si="372">IF(OR(AF127=0,AF161=0),":",AF161/AF127)</f>
        <v>4.8218110734836594</v>
      </c>
      <c r="AG193" s="365">
        <f t="shared" ref="AG193:AH193" si="373">IF(OR(AG127=0,AG161=0),":",AG161/AG127)</f>
        <v>5.549697004021068</v>
      </c>
      <c r="AH193" s="365">
        <f t="shared" si="373"/>
        <v>5.5677457060294158</v>
      </c>
      <c r="AI193" s="365">
        <f t="shared" ref="AI193" si="374">IF(OR(AI127=0,AI161=0),":",AI161/AI127)</f>
        <v>4.6495660171293904</v>
      </c>
      <c r="AJ193" s="365">
        <f t="shared" si="338"/>
        <v>5.1525513580584406</v>
      </c>
      <c r="AK193" s="653">
        <f t="shared" si="280"/>
        <v>10.817898682931059</v>
      </c>
      <c r="AL193" s="653">
        <f t="shared" si="281"/>
        <v>2.9064498103844594</v>
      </c>
      <c r="AM193" s="654">
        <f t="shared" si="282"/>
        <v>-0.65717982933953811</v>
      </c>
    </row>
    <row r="194" spans="1:39" ht="18" customHeight="1" thickBot="1">
      <c r="A194" s="320" t="s">
        <v>26</v>
      </c>
      <c r="B194" s="320" t="s">
        <v>55</v>
      </c>
      <c r="C194" s="371" t="str">
        <f t="shared" ref="C194:AE194" si="375">IF(OR(C128=0,C162=0),":",C162/C128)</f>
        <v>:</v>
      </c>
      <c r="D194" s="371" t="str">
        <f t="shared" si="375"/>
        <v>:</v>
      </c>
      <c r="E194" s="371" t="str">
        <f t="shared" si="375"/>
        <v>:</v>
      </c>
      <c r="F194" s="365">
        <f t="shared" si="375"/>
        <v>3.6212121212121211</v>
      </c>
      <c r="G194" s="365">
        <f t="shared" si="375"/>
        <v>3.7952755905511806</v>
      </c>
      <c r="H194" s="365">
        <f t="shared" si="375"/>
        <v>3.7686196623634558</v>
      </c>
      <c r="I194" s="365">
        <f t="shared" si="375"/>
        <v>4.0826666666666664</v>
      </c>
      <c r="J194" s="365">
        <f t="shared" si="375"/>
        <v>3.7187500000000004</v>
      </c>
      <c r="K194" s="365">
        <f t="shared" si="375"/>
        <v>2.8928571428571428</v>
      </c>
      <c r="L194" s="365">
        <f t="shared" si="375"/>
        <v>2.1588785046728969</v>
      </c>
      <c r="M194" s="365">
        <f t="shared" si="375"/>
        <v>3.60066889632107</v>
      </c>
      <c r="N194" s="365">
        <f t="shared" si="375"/>
        <v>3.3810511756569848</v>
      </c>
      <c r="O194" s="365">
        <f t="shared" si="375"/>
        <v>3.2663605051664755</v>
      </c>
      <c r="P194" s="365">
        <f t="shared" si="375"/>
        <v>3.5438413361169103</v>
      </c>
      <c r="Q194" s="365">
        <f t="shared" si="375"/>
        <v>3.321868365180467</v>
      </c>
      <c r="R194" s="365">
        <f t="shared" si="375"/>
        <v>3.7247791724779176</v>
      </c>
      <c r="S194" s="365">
        <f t="shared" si="375"/>
        <v>3.5556133056133055</v>
      </c>
      <c r="T194" s="365">
        <f t="shared" si="375"/>
        <v>3.907797940166748</v>
      </c>
      <c r="U194" s="365">
        <f t="shared" si="375"/>
        <v>3.5860655737704921</v>
      </c>
      <c r="V194" s="365">
        <f t="shared" si="375"/>
        <v>4.0632157581310118</v>
      </c>
      <c r="W194" s="365">
        <f t="shared" si="375"/>
        <v>3.4299242424242427</v>
      </c>
      <c r="X194" s="365">
        <f t="shared" si="375"/>
        <v>3.846882399368587</v>
      </c>
      <c r="Y194" s="365">
        <f t="shared" si="375"/>
        <v>3.9027716673999118</v>
      </c>
      <c r="Z194" s="365">
        <f t="shared" si="375"/>
        <v>3.8215384615384616</v>
      </c>
      <c r="AA194" s="365">
        <f t="shared" si="375"/>
        <v>4.0695587135377718</v>
      </c>
      <c r="AB194" s="365">
        <f t="shared" si="375"/>
        <v>4.1029776674937963</v>
      </c>
      <c r="AC194" s="365">
        <f t="shared" si="375"/>
        <v>3.8303114830311484</v>
      </c>
      <c r="AD194" s="365">
        <f t="shared" si="375"/>
        <v>4.1276376737004625</v>
      </c>
      <c r="AE194" s="365">
        <f t="shared" si="375"/>
        <v>2.7823397075365577</v>
      </c>
      <c r="AF194" s="365">
        <f t="shared" ref="AF194" si="376">IF(OR(AF128=0,AF162=0),":",AF162/AF128)</f>
        <v>4.5627530364372468</v>
      </c>
      <c r="AG194" s="365">
        <f t="shared" ref="AG194:AH194" si="377">IF(OR(AG128=0,AG162=0),":",AG162/AG128)</f>
        <v>3.4074446680080479</v>
      </c>
      <c r="AH194" s="365">
        <f t="shared" si="377"/>
        <v>3.1905277529306533</v>
      </c>
      <c r="AI194" s="365">
        <f t="shared" ref="AI194" si="378">IF(OR(AI128=0,AI162=0),":",AI162/AI128)</f>
        <v>3.7602660239242995</v>
      </c>
      <c r="AJ194" s="365">
        <f t="shared" si="338"/>
        <v>4.0174822131839925</v>
      </c>
      <c r="AK194" s="653">
        <f t="shared" si="280"/>
        <v>6.8403721338645029</v>
      </c>
      <c r="AL194" s="653">
        <f t="shared" si="281"/>
        <v>16.356142057428634</v>
      </c>
      <c r="AM194" s="654">
        <f t="shared" si="282"/>
        <v>-0.14299963681594363</v>
      </c>
    </row>
    <row r="195" spans="1:39" ht="18" customHeight="1" thickBot="1">
      <c r="A195" s="320" t="s">
        <v>27</v>
      </c>
      <c r="B195" s="320" t="s">
        <v>56</v>
      </c>
      <c r="C195" s="371" t="str">
        <f t="shared" ref="C195:AE195" si="379">IF(OR(C129=0,C163=0),":",C163/C129)</f>
        <v>:</v>
      </c>
      <c r="D195" s="371" t="str">
        <f t="shared" si="379"/>
        <v>:</v>
      </c>
      <c r="E195" s="371" t="str">
        <f t="shared" si="379"/>
        <v>:</v>
      </c>
      <c r="F195" s="365">
        <f t="shared" si="379"/>
        <v>5.7444078947368418</v>
      </c>
      <c r="G195" s="365">
        <f t="shared" si="379"/>
        <v>5.341143764892772</v>
      </c>
      <c r="H195" s="365">
        <f t="shared" si="379"/>
        <v>5.9441469013006891</v>
      </c>
      <c r="I195" s="365">
        <f t="shared" si="379"/>
        <v>6.0666467423789596</v>
      </c>
      <c r="J195" s="365">
        <f t="shared" si="379"/>
        <v>5.9738524113887275</v>
      </c>
      <c r="K195" s="365">
        <f t="shared" si="379"/>
        <v>5.6499999999999995</v>
      </c>
      <c r="L195" s="365">
        <f t="shared" si="379"/>
        <v>6.0236020334059557</v>
      </c>
      <c r="M195" s="365">
        <f t="shared" si="379"/>
        <v>5.9818045862412763</v>
      </c>
      <c r="N195" s="365">
        <f t="shared" si="379"/>
        <v>5.8825890617160059</v>
      </c>
      <c r="O195" s="365">
        <f t="shared" si="379"/>
        <v>6.2300206428782063</v>
      </c>
      <c r="P195" s="365">
        <f t="shared" si="379"/>
        <v>5.5540145985401459</v>
      </c>
      <c r="Q195" s="365">
        <f t="shared" si="379"/>
        <v>5.9843711237906225</v>
      </c>
      <c r="R195" s="365">
        <f t="shared" si="379"/>
        <v>6.34510025416549</v>
      </c>
      <c r="S195" s="365">
        <f t="shared" si="379"/>
        <v>5.4619655746807334</v>
      </c>
      <c r="T195" s="365">
        <f t="shared" si="379"/>
        <v>6.2571428571428562</v>
      </c>
      <c r="U195" s="365">
        <f t="shared" si="379"/>
        <v>6.1087378640776695</v>
      </c>
      <c r="V195" s="365">
        <f t="shared" si="379"/>
        <v>6.0906417112299467</v>
      </c>
      <c r="W195" s="365">
        <f t="shared" si="379"/>
        <v>5.396217863168232</v>
      </c>
      <c r="X195" s="365">
        <f t="shared" si="379"/>
        <v>5.3647665397773814</v>
      </c>
      <c r="Y195" s="365">
        <f t="shared" si="379"/>
        <v>6.2486011409231113</v>
      </c>
      <c r="Z195" s="365">
        <f t="shared" si="379"/>
        <v>5.7792348374725515</v>
      </c>
      <c r="AA195" s="365">
        <f t="shared" si="379"/>
        <v>6.8060333421540093</v>
      </c>
      <c r="AB195" s="365">
        <f t="shared" si="379"/>
        <v>7.213200743088187</v>
      </c>
      <c r="AC195" s="365">
        <f t="shared" si="379"/>
        <v>6.3266169431147725</v>
      </c>
      <c r="AD195" s="365">
        <f t="shared" si="379"/>
        <v>6.9904846673872036</v>
      </c>
      <c r="AE195" s="365">
        <f t="shared" si="379"/>
        <v>4.3497986577181207</v>
      </c>
      <c r="AF195" s="365">
        <f t="shared" ref="AF195" si="380">IF(OR(AF129=0,AF163=0),":",AF163/AF129)</f>
        <v>7.4054825448891348</v>
      </c>
      <c r="AG195" s="365">
        <f t="shared" ref="AG195:AH195" si="381">IF(OR(AG129=0,AG163=0),":",AG163/AG129)</f>
        <v>7.1560878954516109</v>
      </c>
      <c r="AH195" s="365">
        <f t="shared" si="381"/>
        <v>6.3193705257445796</v>
      </c>
      <c r="AI195" s="365">
        <f t="shared" ref="AI195" si="382">IF(OR(AI129=0,AI163=0),":",AI163/AI129)</f>
        <v>6.9860045929199703</v>
      </c>
      <c r="AJ195" s="365">
        <f t="shared" si="338"/>
        <v>6.7981650933668867</v>
      </c>
      <c r="AK195" s="653">
        <f t="shared" si="280"/>
        <v>-2.6887972524875181</v>
      </c>
      <c r="AL195" s="653">
        <f t="shared" si="281"/>
        <v>-0.32728712492012813</v>
      </c>
      <c r="AM195" s="654">
        <f t="shared" si="282"/>
        <v>-1.2851823459159029E-2</v>
      </c>
    </row>
    <row r="196" spans="1:39" s="7" customFormat="1" ht="18" customHeight="1">
      <c r="A196" s="31"/>
      <c r="B196" s="31"/>
      <c r="C196" s="31"/>
      <c r="D196" s="31"/>
      <c r="E196" s="31"/>
      <c r="F196" s="31"/>
      <c r="G196" s="31"/>
      <c r="H196" s="31"/>
      <c r="I196" s="31"/>
      <c r="J196" s="31"/>
      <c r="K196" s="31"/>
      <c r="L196" s="31"/>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657"/>
      <c r="AL196" s="658"/>
      <c r="AM196" s="659"/>
    </row>
    <row r="197" spans="1:39" ht="18" customHeight="1">
      <c r="A197" s="59" t="s">
        <v>144</v>
      </c>
      <c r="B197" s="11"/>
      <c r="C197" s="11"/>
      <c r="D197" s="11"/>
      <c r="E197" s="11"/>
      <c r="F197" s="11"/>
      <c r="G197" s="11"/>
      <c r="H197" s="11"/>
      <c r="I197" s="11"/>
      <c r="J197" s="11"/>
      <c r="K197" s="11"/>
      <c r="L197" s="11"/>
      <c r="AM197" s="646"/>
    </row>
    <row r="198" spans="1:39" ht="18" customHeight="1">
      <c r="A198" s="215" t="s">
        <v>348</v>
      </c>
      <c r="B198" s="211"/>
      <c r="C198" s="204" t="s">
        <v>144</v>
      </c>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765" t="s">
        <v>58</v>
      </c>
      <c r="AL198" s="766"/>
      <c r="AM198" s="656" t="str">
        <f>AM$3</f>
        <v xml:space="preserve">Annual rate of change
</v>
      </c>
    </row>
    <row r="199" spans="1:39" ht="26.25" thickBot="1">
      <c r="A199" s="215"/>
      <c r="B199" s="216"/>
      <c r="C199" s="568">
        <v>1990</v>
      </c>
      <c r="D199" s="203">
        <v>1991</v>
      </c>
      <c r="E199" s="203">
        <v>1992</v>
      </c>
      <c r="F199" s="203">
        <f>F$4</f>
        <v>1993</v>
      </c>
      <c r="G199" s="203">
        <f t="shared" ref="G199:AJ199" si="383">G$4</f>
        <v>1994</v>
      </c>
      <c r="H199" s="203">
        <f t="shared" si="383"/>
        <v>1995</v>
      </c>
      <c r="I199" s="203">
        <f t="shared" si="383"/>
        <v>1996</v>
      </c>
      <c r="J199" s="203">
        <f t="shared" si="383"/>
        <v>1997</v>
      </c>
      <c r="K199" s="203">
        <f t="shared" si="383"/>
        <v>1998</v>
      </c>
      <c r="L199" s="203">
        <f t="shared" si="383"/>
        <v>1999</v>
      </c>
      <c r="M199" s="637">
        <f t="shared" si="383"/>
        <v>2000</v>
      </c>
      <c r="N199" s="636">
        <f t="shared" si="383"/>
        <v>2001</v>
      </c>
      <c r="O199" s="203">
        <f t="shared" si="383"/>
        <v>2002</v>
      </c>
      <c r="P199" s="636">
        <f t="shared" si="383"/>
        <v>2003</v>
      </c>
      <c r="Q199" s="203">
        <f t="shared" si="383"/>
        <v>2004</v>
      </c>
      <c r="R199" s="636">
        <f t="shared" si="383"/>
        <v>2005</v>
      </c>
      <c r="S199" s="203">
        <f t="shared" si="383"/>
        <v>2006</v>
      </c>
      <c r="T199" s="636">
        <f t="shared" si="383"/>
        <v>2007</v>
      </c>
      <c r="U199" s="203">
        <f t="shared" si="383"/>
        <v>2008</v>
      </c>
      <c r="V199" s="636">
        <f t="shared" si="383"/>
        <v>2009</v>
      </c>
      <c r="W199" s="203">
        <f t="shared" si="383"/>
        <v>2010</v>
      </c>
      <c r="X199" s="636">
        <f t="shared" si="383"/>
        <v>2011</v>
      </c>
      <c r="Y199" s="203">
        <f t="shared" si="383"/>
        <v>2012</v>
      </c>
      <c r="Z199" s="637">
        <f t="shared" si="383"/>
        <v>2013</v>
      </c>
      <c r="AA199" s="203">
        <f t="shared" si="383"/>
        <v>2014</v>
      </c>
      <c r="AB199" s="636">
        <f t="shared" si="383"/>
        <v>2015</v>
      </c>
      <c r="AC199" s="203">
        <f t="shared" si="383"/>
        <v>2016</v>
      </c>
      <c r="AD199" s="203">
        <f t="shared" si="383"/>
        <v>2017</v>
      </c>
      <c r="AE199" s="203">
        <f t="shared" si="383"/>
        <v>2018</v>
      </c>
      <c r="AF199" s="203">
        <f t="shared" si="383"/>
        <v>2019</v>
      </c>
      <c r="AG199" s="203">
        <f t="shared" si="383"/>
        <v>2020</v>
      </c>
      <c r="AH199" s="203">
        <f t="shared" si="383"/>
        <v>2021</v>
      </c>
      <c r="AI199" s="203">
        <f t="shared" si="383"/>
        <v>2022</v>
      </c>
      <c r="AJ199" s="203" t="str">
        <f t="shared" si="383"/>
        <v>2023f</v>
      </c>
      <c r="AK199" s="648" t="s">
        <v>1070</v>
      </c>
      <c r="AL199" s="649" t="s">
        <v>1071</v>
      </c>
      <c r="AM199" s="650" t="s">
        <v>1072</v>
      </c>
    </row>
    <row r="200" spans="1:39" ht="18" customHeight="1" thickBot="1">
      <c r="A200" s="235" t="s">
        <v>373</v>
      </c>
      <c r="B200" s="235"/>
      <c r="C200" s="339"/>
      <c r="D200" s="339"/>
      <c r="E200" s="339"/>
      <c r="F200" s="363">
        <f>IF(COUNT(F201:F227)=27,SUM(F201:F227),"N.A.")</f>
        <v>2925.7000000000003</v>
      </c>
      <c r="G200" s="363">
        <f t="shared" ref="G200" si="384">IF(COUNT(G201:G227)=27,SUM(G201:G227),"N.A.")</f>
        <v>2981.9</v>
      </c>
      <c r="H200" s="363">
        <f t="shared" ref="H200" si="385">IF(COUNT(H201:H227)=27,SUM(H201:H227),"N.A.")</f>
        <v>3075.9</v>
      </c>
      <c r="I200" s="363">
        <f t="shared" ref="I200" si="386">IF(COUNT(I201:I227)=27,SUM(I201:I227),"N.A.")</f>
        <v>3131.2</v>
      </c>
      <c r="J200" s="363">
        <f t="shared" ref="J200" si="387">IF(COUNT(J201:J227)=27,SUM(J201:J227),"N.A.")</f>
        <v>3176.0000000000005</v>
      </c>
      <c r="K200" s="363">
        <f t="shared" ref="K200" si="388">IF(COUNT(K201:K227)=27,SUM(K201:K227),"N.A.")</f>
        <v>3195.3</v>
      </c>
      <c r="L200" s="363">
        <f t="shared" ref="L200" si="389">IF(COUNT(L201:L227)=27,SUM(L201:L227),"N.A.")</f>
        <v>3541.2</v>
      </c>
      <c r="M200" s="363">
        <f t="shared" ref="M200" si="390">IF(COUNT(M201:M227)=27,SUM(M201:M227),"N.A.")</f>
        <v>3743.9799999999996</v>
      </c>
      <c r="N200" s="363">
        <f t="shared" ref="N200" si="391">IF(COUNT(N201:N227)=27,SUM(N201:N227),"N.A.")</f>
        <v>3821.4300000000003</v>
      </c>
      <c r="O200" s="363">
        <f t="shared" ref="O200" si="392">IF(COUNT(O201:O227)=27,SUM(O201:O227),"N.A.")</f>
        <v>4005.9700000000007</v>
      </c>
      <c r="P200" s="363">
        <f t="shared" ref="P200" si="393">IF(COUNT(P201:P227)=27,SUM(P201:P227),"N.A.")</f>
        <v>3898.7299999999996</v>
      </c>
      <c r="Q200" s="363">
        <f t="shared" ref="Q200" si="394">IF(COUNT(Q201:Q227)=27,SUM(Q201:Q227),"N.A.")</f>
        <v>4109.4299999999994</v>
      </c>
      <c r="R200" s="363">
        <f t="shared" ref="R200" si="395">IF(COUNT(R201:R227)=27,SUM(R201:R227),"N.A.")</f>
        <v>3691.86</v>
      </c>
      <c r="S200" s="363">
        <f t="shared" ref="S200" si="396">IF(COUNT(S201:S227)=27,SUM(S201:S227),"N.A.")</f>
        <v>2988.69</v>
      </c>
      <c r="T200" s="363">
        <f t="shared" ref="T200" si="397">IF(COUNT(T201:T227)=27,SUM(T201:T227),"N.A.")</f>
        <v>2849.6</v>
      </c>
      <c r="U200" s="363">
        <f t="shared" ref="U200" si="398">IF(COUNT(U201:U227)=27,SUM(U201:U227),"N.A.")</f>
        <v>3085.54</v>
      </c>
      <c r="V200" s="363">
        <f t="shared" ref="V200" si="399">IF(COUNT(V201:V227)=27,SUM(V201:V227),"N.A.")</f>
        <v>2956.1100000000006</v>
      </c>
      <c r="W200" s="363">
        <f t="shared" ref="W200" si="400">IF(COUNT(W201:W227)=27,SUM(W201:W227),"N.A.")</f>
        <v>2891.6800000000003</v>
      </c>
      <c r="X200" s="363">
        <f t="shared" ref="X200" si="401">IF(COUNT(X201:X227)=27,SUM(X201:X227),"N.A.")</f>
        <v>2504.89</v>
      </c>
      <c r="Y200" s="363">
        <f t="shared" ref="Y200" si="402">IF(COUNT(Y201:Y227)=27,SUM(Y201:Y227),"N.A.")</f>
        <v>2598.65</v>
      </c>
      <c r="Z200" s="363">
        <f t="shared" ref="Z200" si="403">IF(COUNT(Z201:Z227)=27,SUM(Z201:Z227),"N.A.")</f>
        <v>2409.3800000000006</v>
      </c>
      <c r="AA200" s="363">
        <f t="shared" ref="AA200" si="404">IF(COUNT(AA201:AA227)=27,SUM(AA201:AA227),"N.A.")</f>
        <v>2294.6399999999994</v>
      </c>
      <c r="AB200" s="363">
        <f t="shared" ref="AB200" si="405">IF(COUNT(AB201:AB227)=27,SUM(AB201:AB227),"N.A.")</f>
        <v>2436.2899999999991</v>
      </c>
      <c r="AC200" s="363">
        <f t="shared" ref="AC200" si="406">IF(COUNT(AC201:AC227)=27,SUM(AC201:AC227),"N.A.")</f>
        <v>2775.3900000000003</v>
      </c>
      <c r="AD200" s="363">
        <f t="shared" ref="AD200" si="407">IF(COUNT(AD201:AD227)=27,SUM(AD201:AD227),"N.A.")</f>
        <v>2544.8000000000002</v>
      </c>
      <c r="AE200" s="363">
        <f t="shared" ref="AE200:AF200" si="408">IF(COUNT(AE201:AE227)=27,SUM(AE201:AE227),"N.A.")</f>
        <v>2480.6400000000003</v>
      </c>
      <c r="AF200" s="363">
        <f t="shared" si="408"/>
        <v>2144.7799999999997</v>
      </c>
      <c r="AG200" s="363">
        <f t="shared" ref="AG200:AH200" si="409">IF(COUNT(AG201:AG227)=27,SUM(AG201:AG227),"N.A.")</f>
        <v>2111.1800000000003</v>
      </c>
      <c r="AH200" s="363">
        <f t="shared" si="409"/>
        <v>2213.25</v>
      </c>
      <c r="AI200" s="363">
        <f t="shared" ref="AI200:AJ200" si="410">IF(COUNT(AI201:AI227)=27,SUM(AI201:AI227),"N.A.")</f>
        <v>2192.0200000000004</v>
      </c>
      <c r="AJ200" s="363">
        <f t="shared" si="410"/>
        <v>2133.0766666666668</v>
      </c>
      <c r="AK200" s="651">
        <f>+(AJ200/AI200-1)*100</f>
        <v>-2.6889961466288415</v>
      </c>
      <c r="AL200" s="651">
        <f>+((AJ200/((SUM(AE200:AI200)-MIN(AD200:AH200)-MAX(AD200:AH200))/3))-1)*100</f>
        <v>-1.3361312017317606</v>
      </c>
      <c r="AM200" s="652">
        <f>100*((POWER(AJ200/AA200,1/($AI$4-$Z$4)))-1)</f>
        <v>-0.80794715830049268</v>
      </c>
    </row>
    <row r="201" spans="1:39" ht="18" customHeight="1" thickBot="1">
      <c r="A201" s="320" t="s">
        <v>3</v>
      </c>
      <c r="B201" s="320" t="s">
        <v>30</v>
      </c>
      <c r="C201" s="373"/>
      <c r="D201" s="373"/>
      <c r="E201" s="373"/>
      <c r="F201" s="581">
        <v>0</v>
      </c>
      <c r="G201" s="581">
        <v>0</v>
      </c>
      <c r="H201" s="581">
        <v>0</v>
      </c>
      <c r="I201" s="581">
        <v>0</v>
      </c>
      <c r="J201" s="581">
        <v>0</v>
      </c>
      <c r="K201" s="581">
        <v>0</v>
      </c>
      <c r="L201" s="581">
        <v>0</v>
      </c>
      <c r="M201" s="581">
        <v>0</v>
      </c>
      <c r="N201" s="581">
        <v>0</v>
      </c>
      <c r="O201" s="581">
        <v>0</v>
      </c>
      <c r="P201" s="581">
        <v>0</v>
      </c>
      <c r="Q201" s="581">
        <v>0</v>
      </c>
      <c r="R201" s="581">
        <v>0</v>
      </c>
      <c r="S201" s="581">
        <v>0</v>
      </c>
      <c r="T201" s="581">
        <v>0</v>
      </c>
      <c r="U201" s="581">
        <v>0</v>
      </c>
      <c r="V201" s="581">
        <v>0</v>
      </c>
      <c r="W201" s="581">
        <v>0</v>
      </c>
      <c r="X201" s="581">
        <v>0</v>
      </c>
      <c r="Y201" s="581">
        <v>0</v>
      </c>
      <c r="Z201" s="581">
        <v>0</v>
      </c>
      <c r="AA201" s="581">
        <v>0</v>
      </c>
      <c r="AB201" s="581">
        <v>0</v>
      </c>
      <c r="AC201" s="581">
        <v>0</v>
      </c>
      <c r="AD201" s="581">
        <v>0</v>
      </c>
      <c r="AE201" s="581">
        <v>0</v>
      </c>
      <c r="AF201" s="581">
        <v>0</v>
      </c>
      <c r="AG201" s="581">
        <v>0</v>
      </c>
      <c r="AH201" s="581">
        <v>0</v>
      </c>
      <c r="AI201" s="581">
        <v>0</v>
      </c>
      <c r="AJ201" s="581">
        <v>0</v>
      </c>
      <c r="AK201" s="653"/>
      <c r="AL201" s="653"/>
      <c r="AM201" s="654"/>
    </row>
    <row r="202" spans="1:39" ht="18" customHeight="1" thickBot="1">
      <c r="A202" s="320" t="s">
        <v>4</v>
      </c>
      <c r="B202" s="320" t="s">
        <v>31</v>
      </c>
      <c r="C202" s="373"/>
      <c r="D202" s="373"/>
      <c r="E202" s="373"/>
      <c r="F202" s="581">
        <v>19</v>
      </c>
      <c r="G202" s="581">
        <v>19</v>
      </c>
      <c r="H202" s="581">
        <v>19</v>
      </c>
      <c r="I202" s="581">
        <v>19</v>
      </c>
      <c r="J202" s="581">
        <v>19</v>
      </c>
      <c r="K202" s="581">
        <v>19</v>
      </c>
      <c r="L202" s="581">
        <v>16.100000000000001</v>
      </c>
      <c r="M202" s="581">
        <v>15.1</v>
      </c>
      <c r="N202" s="581">
        <v>22.5</v>
      </c>
      <c r="O202" s="581">
        <v>21</v>
      </c>
      <c r="P202" s="581">
        <v>23.2</v>
      </c>
      <c r="Q202" s="581">
        <v>22</v>
      </c>
      <c r="R202" s="581">
        <v>18.3</v>
      </c>
      <c r="S202" s="581">
        <v>4.4000000000000004</v>
      </c>
      <c r="T202" s="581">
        <v>5.6</v>
      </c>
      <c r="U202" s="581">
        <v>5</v>
      </c>
      <c r="V202" s="581">
        <v>62.9</v>
      </c>
      <c r="W202" s="581">
        <v>28.94</v>
      </c>
      <c r="X202" s="581">
        <v>35.68</v>
      </c>
      <c r="Y202" s="581">
        <v>18.7</v>
      </c>
      <c r="Z202" s="581">
        <v>12.73</v>
      </c>
      <c r="AA202" s="581">
        <v>6.45</v>
      </c>
      <c r="AB202" s="581">
        <v>9.7200000000000006</v>
      </c>
      <c r="AC202" s="581">
        <v>13.49</v>
      </c>
      <c r="AD202" s="581">
        <v>10.82</v>
      </c>
      <c r="AE202" s="581">
        <v>14.91</v>
      </c>
      <c r="AF202" s="581">
        <v>9.32</v>
      </c>
      <c r="AG202" s="581">
        <v>7.81</v>
      </c>
      <c r="AH202" s="581">
        <v>8.9499999999999993</v>
      </c>
      <c r="AI202" s="581">
        <v>12</v>
      </c>
      <c r="AJ202" s="581">
        <v>9</v>
      </c>
      <c r="AK202" s="653">
        <f t="shared" ref="AK202:AK225" si="411">+(AJ202/AI202-1)*100</f>
        <v>-25</v>
      </c>
      <c r="AL202" s="653">
        <f t="shared" ref="AL202:AL225" si="412">+((AJ202/((SUM(AE202:AI202)-MIN(AD202:AH202)-MAX(AD202:AH202))/3))-1)*100</f>
        <v>-10.80277502477699</v>
      </c>
      <c r="AM202" s="654">
        <f t="shared" ref="AM202:AM225" si="413">100*((POWER(AJ202/AA202,1/($AI$4-$Z$4)))-1)</f>
        <v>3.7709675544535193</v>
      </c>
    </row>
    <row r="203" spans="1:39" ht="18" customHeight="1" thickBot="1">
      <c r="A203" s="320" t="s">
        <v>340</v>
      </c>
      <c r="B203" s="320" t="s">
        <v>32</v>
      </c>
      <c r="C203" s="373"/>
      <c r="D203" s="373"/>
      <c r="E203" s="373"/>
      <c r="F203" s="581">
        <v>0</v>
      </c>
      <c r="G203" s="581">
        <v>0</v>
      </c>
      <c r="H203" s="581">
        <v>0</v>
      </c>
      <c r="I203" s="581">
        <v>0</v>
      </c>
      <c r="J203" s="581">
        <v>0</v>
      </c>
      <c r="K203" s="581">
        <v>0</v>
      </c>
      <c r="L203" s="581">
        <v>0</v>
      </c>
      <c r="M203" s="581">
        <v>0</v>
      </c>
      <c r="N203" s="581">
        <v>0</v>
      </c>
      <c r="O203" s="581">
        <v>0</v>
      </c>
      <c r="P203" s="581">
        <v>0</v>
      </c>
      <c r="Q203" s="581">
        <v>0</v>
      </c>
      <c r="R203" s="581">
        <v>0</v>
      </c>
      <c r="S203" s="581">
        <v>0</v>
      </c>
      <c r="T203" s="581">
        <v>0</v>
      </c>
      <c r="U203" s="581">
        <v>0</v>
      </c>
      <c r="V203" s="581">
        <v>0</v>
      </c>
      <c r="W203" s="581">
        <v>0</v>
      </c>
      <c r="X203" s="581">
        <v>0</v>
      </c>
      <c r="Y203" s="581">
        <v>0</v>
      </c>
      <c r="Z203" s="581">
        <v>0</v>
      </c>
      <c r="AA203" s="581">
        <v>0</v>
      </c>
      <c r="AB203" s="581">
        <v>0</v>
      </c>
      <c r="AC203" s="581">
        <v>0</v>
      </c>
      <c r="AD203" s="581">
        <v>0</v>
      </c>
      <c r="AE203" s="581">
        <v>0</v>
      </c>
      <c r="AF203" s="581">
        <v>0</v>
      </c>
      <c r="AG203" s="581">
        <v>0</v>
      </c>
      <c r="AH203" s="581">
        <v>0</v>
      </c>
      <c r="AI203" s="581">
        <v>0</v>
      </c>
      <c r="AJ203" s="581">
        <v>2.5</v>
      </c>
      <c r="AK203" s="653"/>
      <c r="AL203" s="653"/>
      <c r="AM203" s="654"/>
    </row>
    <row r="204" spans="1:39" ht="18" customHeight="1" thickBot="1">
      <c r="A204" s="320" t="s">
        <v>5</v>
      </c>
      <c r="B204" s="320" t="s">
        <v>33</v>
      </c>
      <c r="C204" s="373"/>
      <c r="D204" s="373"/>
      <c r="E204" s="373"/>
      <c r="F204" s="581">
        <v>0</v>
      </c>
      <c r="G204" s="581">
        <v>0</v>
      </c>
      <c r="H204" s="581">
        <v>0</v>
      </c>
      <c r="I204" s="581">
        <v>0</v>
      </c>
      <c r="J204" s="581">
        <v>0</v>
      </c>
      <c r="K204" s="581">
        <v>0</v>
      </c>
      <c r="L204" s="581">
        <v>0</v>
      </c>
      <c r="M204" s="581">
        <v>0</v>
      </c>
      <c r="N204" s="581">
        <v>0</v>
      </c>
      <c r="O204" s="581">
        <v>0</v>
      </c>
      <c r="P204" s="581">
        <v>0</v>
      </c>
      <c r="Q204" s="581">
        <v>0</v>
      </c>
      <c r="R204" s="581">
        <v>0</v>
      </c>
      <c r="S204" s="581">
        <v>0</v>
      </c>
      <c r="T204" s="581">
        <v>0</v>
      </c>
      <c r="U204" s="581">
        <v>0</v>
      </c>
      <c r="V204" s="581">
        <v>0</v>
      </c>
      <c r="W204" s="581">
        <v>0</v>
      </c>
      <c r="X204" s="581">
        <v>0</v>
      </c>
      <c r="Y204" s="581">
        <v>0</v>
      </c>
      <c r="Z204" s="581">
        <v>0</v>
      </c>
      <c r="AA204" s="581">
        <v>0</v>
      </c>
      <c r="AB204" s="581">
        <v>0</v>
      </c>
      <c r="AC204" s="581">
        <v>0</v>
      </c>
      <c r="AD204" s="581">
        <v>0</v>
      </c>
      <c r="AE204" s="581">
        <v>0</v>
      </c>
      <c r="AF204" s="581">
        <v>0</v>
      </c>
      <c r="AG204" s="581">
        <v>0</v>
      </c>
      <c r="AH204" s="581">
        <v>0</v>
      </c>
      <c r="AI204" s="581">
        <v>0</v>
      </c>
      <c r="AJ204" s="581">
        <v>0</v>
      </c>
      <c r="AK204" s="653"/>
      <c r="AL204" s="653"/>
      <c r="AM204" s="654"/>
    </row>
    <row r="205" spans="1:39" ht="18" customHeight="1" thickBot="1">
      <c r="A205" s="320" t="s">
        <v>28</v>
      </c>
      <c r="B205" s="320" t="s">
        <v>34</v>
      </c>
      <c r="C205" s="373"/>
      <c r="D205" s="373"/>
      <c r="E205" s="373"/>
      <c r="F205" s="581">
        <v>9.6</v>
      </c>
      <c r="G205" s="581">
        <v>10.9</v>
      </c>
      <c r="H205" s="581">
        <v>7.2</v>
      </c>
      <c r="I205" s="581">
        <v>8</v>
      </c>
      <c r="J205" s="581">
        <v>6.6</v>
      </c>
      <c r="K205" s="581">
        <v>11.7</v>
      </c>
      <c r="L205" s="581">
        <v>12</v>
      </c>
      <c r="M205" s="581">
        <v>8.6</v>
      </c>
      <c r="N205" s="581">
        <v>4.7</v>
      </c>
      <c r="O205" s="581">
        <v>4.8</v>
      </c>
      <c r="P205" s="581">
        <v>7.3</v>
      </c>
      <c r="Q205" s="581">
        <v>8.1999999999999993</v>
      </c>
      <c r="R205" s="581">
        <v>10.3</v>
      </c>
      <c r="S205" s="581">
        <v>11.7</v>
      </c>
      <c r="T205" s="581">
        <v>7.6</v>
      </c>
      <c r="U205" s="581">
        <v>6.5</v>
      </c>
      <c r="V205" s="581">
        <v>11.2</v>
      </c>
      <c r="W205" s="581">
        <v>21.06</v>
      </c>
      <c r="X205" s="581">
        <v>15.3</v>
      </c>
      <c r="Y205" s="581">
        <v>11.7</v>
      </c>
      <c r="Z205" s="581">
        <v>8.6</v>
      </c>
      <c r="AA205" s="581">
        <v>11.3</v>
      </c>
      <c r="AB205" s="581">
        <v>18.8</v>
      </c>
      <c r="AC205" s="581">
        <v>25.3</v>
      </c>
      <c r="AD205" s="581">
        <v>29.6</v>
      </c>
      <c r="AE205" s="581">
        <v>30.2</v>
      </c>
      <c r="AF205" s="581">
        <v>31.5</v>
      </c>
      <c r="AG205" s="581">
        <v>34</v>
      </c>
      <c r="AH205" s="581">
        <v>37.5</v>
      </c>
      <c r="AI205" s="581">
        <v>40.799999999999997</v>
      </c>
      <c r="AJ205" s="581">
        <v>34.333333333333336</v>
      </c>
      <c r="AK205" s="653">
        <f t="shared" si="411"/>
        <v>-15.849673202614367</v>
      </c>
      <c r="AL205" s="653">
        <f t="shared" si="412"/>
        <v>-3.6482694106641622</v>
      </c>
      <c r="AM205" s="654">
        <f t="shared" si="413"/>
        <v>13.142661819533675</v>
      </c>
    </row>
    <row r="206" spans="1:39" ht="18" customHeight="1" thickBot="1">
      <c r="A206" s="320" t="s">
        <v>6</v>
      </c>
      <c r="B206" s="320" t="s">
        <v>35</v>
      </c>
      <c r="C206" s="373"/>
      <c r="D206" s="373"/>
      <c r="E206" s="373"/>
      <c r="F206" s="581">
        <v>0</v>
      </c>
      <c r="G206" s="581">
        <v>0</v>
      </c>
      <c r="H206" s="581">
        <v>0</v>
      </c>
      <c r="I206" s="581">
        <v>0</v>
      </c>
      <c r="J206" s="581">
        <v>0</v>
      </c>
      <c r="K206" s="581">
        <v>0</v>
      </c>
      <c r="L206" s="581">
        <v>0</v>
      </c>
      <c r="M206" s="581">
        <v>0</v>
      </c>
      <c r="N206" s="581">
        <v>0</v>
      </c>
      <c r="O206" s="581">
        <v>0</v>
      </c>
      <c r="P206" s="581">
        <v>0</v>
      </c>
      <c r="Q206" s="581">
        <v>0</v>
      </c>
      <c r="R206" s="581">
        <v>0</v>
      </c>
      <c r="S206" s="581">
        <v>0</v>
      </c>
      <c r="T206" s="581">
        <v>0</v>
      </c>
      <c r="U206" s="581">
        <v>0</v>
      </c>
      <c r="V206" s="581">
        <v>0</v>
      </c>
      <c r="W206" s="581">
        <v>0</v>
      </c>
      <c r="X206" s="581">
        <v>0</v>
      </c>
      <c r="Y206" s="581">
        <v>0</v>
      </c>
      <c r="Z206" s="581">
        <v>0</v>
      </c>
      <c r="AA206" s="581">
        <v>0</v>
      </c>
      <c r="AB206" s="581">
        <v>0</v>
      </c>
      <c r="AC206" s="581">
        <v>0</v>
      </c>
      <c r="AD206" s="581">
        <v>0</v>
      </c>
      <c r="AE206" s="581">
        <v>0</v>
      </c>
      <c r="AF206" s="581">
        <v>0</v>
      </c>
      <c r="AG206" s="581">
        <v>0</v>
      </c>
      <c r="AH206" s="581">
        <v>0</v>
      </c>
      <c r="AI206" s="581">
        <v>0</v>
      </c>
      <c r="AJ206" s="581">
        <v>0</v>
      </c>
      <c r="AK206" s="653"/>
      <c r="AL206" s="653"/>
      <c r="AM206" s="654"/>
    </row>
    <row r="207" spans="1:39" ht="18" customHeight="1" thickBot="1">
      <c r="A207" s="320" t="s">
        <v>7</v>
      </c>
      <c r="B207" s="320" t="s">
        <v>36</v>
      </c>
      <c r="C207" s="373"/>
      <c r="D207" s="373"/>
      <c r="E207" s="373"/>
      <c r="F207" s="581">
        <v>0</v>
      </c>
      <c r="G207" s="581">
        <v>0</v>
      </c>
      <c r="H207" s="581">
        <v>0</v>
      </c>
      <c r="I207" s="581">
        <v>0</v>
      </c>
      <c r="J207" s="581">
        <v>0</v>
      </c>
      <c r="K207" s="581">
        <v>0</v>
      </c>
      <c r="L207" s="581">
        <v>0</v>
      </c>
      <c r="M207" s="581">
        <v>0</v>
      </c>
      <c r="N207" s="581">
        <v>0</v>
      </c>
      <c r="O207" s="581">
        <v>0</v>
      </c>
      <c r="P207" s="581">
        <v>0</v>
      </c>
      <c r="Q207" s="581">
        <v>0</v>
      </c>
      <c r="R207" s="581">
        <v>0</v>
      </c>
      <c r="S207" s="581">
        <v>0</v>
      </c>
      <c r="T207" s="581">
        <v>0</v>
      </c>
      <c r="U207" s="581">
        <v>0</v>
      </c>
      <c r="V207" s="581">
        <v>0</v>
      </c>
      <c r="W207" s="581">
        <v>0</v>
      </c>
      <c r="X207" s="581">
        <v>0</v>
      </c>
      <c r="Y207" s="581">
        <v>0</v>
      </c>
      <c r="Z207" s="581">
        <v>0</v>
      </c>
      <c r="AA207" s="581">
        <v>0</v>
      </c>
      <c r="AB207" s="581">
        <v>0</v>
      </c>
      <c r="AC207" s="581">
        <v>0</v>
      </c>
      <c r="AD207" s="581">
        <v>0</v>
      </c>
      <c r="AE207" s="581">
        <v>0</v>
      </c>
      <c r="AF207" s="581">
        <v>0</v>
      </c>
      <c r="AG207" s="581">
        <v>0</v>
      </c>
      <c r="AH207" s="581">
        <v>0</v>
      </c>
      <c r="AI207" s="581">
        <v>0</v>
      </c>
      <c r="AJ207" s="581">
        <v>0</v>
      </c>
      <c r="AK207" s="653"/>
      <c r="AL207" s="653"/>
      <c r="AM207" s="654"/>
    </row>
    <row r="208" spans="1:39" ht="18" customHeight="1" thickBot="1">
      <c r="A208" s="320" t="s">
        <v>8</v>
      </c>
      <c r="B208" s="320" t="s">
        <v>37</v>
      </c>
      <c r="C208" s="373"/>
      <c r="D208" s="373"/>
      <c r="E208" s="373"/>
      <c r="F208" s="581">
        <v>583.1</v>
      </c>
      <c r="G208" s="581">
        <v>595</v>
      </c>
      <c r="H208" s="581">
        <v>605</v>
      </c>
      <c r="I208" s="581">
        <v>601.29999999999995</v>
      </c>
      <c r="J208" s="581">
        <v>618.9</v>
      </c>
      <c r="K208" s="581">
        <v>616</v>
      </c>
      <c r="L208" s="581">
        <v>660</v>
      </c>
      <c r="M208" s="581">
        <v>668.99</v>
      </c>
      <c r="N208" s="581">
        <v>760.64</v>
      </c>
      <c r="O208" s="581">
        <v>760.3</v>
      </c>
      <c r="P208" s="581">
        <v>727.05</v>
      </c>
      <c r="Q208" s="581">
        <v>750.5</v>
      </c>
      <c r="R208" s="581">
        <v>768.37</v>
      </c>
      <c r="S208" s="581">
        <v>520.09</v>
      </c>
      <c r="T208" s="581">
        <v>491.77</v>
      </c>
      <c r="U208" s="581">
        <v>483.14</v>
      </c>
      <c r="V208" s="581">
        <v>603.75</v>
      </c>
      <c r="W208" s="581">
        <v>506.72</v>
      </c>
      <c r="X208" s="581">
        <v>403.82</v>
      </c>
      <c r="Y208" s="581">
        <v>400.66</v>
      </c>
      <c r="Z208" s="581">
        <v>387.23</v>
      </c>
      <c r="AA208" s="581">
        <v>353.96</v>
      </c>
      <c r="AB208" s="581">
        <v>333.35</v>
      </c>
      <c r="AC208" s="581">
        <v>388.17</v>
      </c>
      <c r="AD208" s="581">
        <v>296.25</v>
      </c>
      <c r="AE208" s="581">
        <v>296.49</v>
      </c>
      <c r="AF208" s="581">
        <v>253.88</v>
      </c>
      <c r="AG208" s="581">
        <v>262.68</v>
      </c>
      <c r="AH208" s="581">
        <v>266.89999999999998</v>
      </c>
      <c r="AI208" s="581">
        <v>223.52</v>
      </c>
      <c r="AJ208" s="581">
        <v>221.63</v>
      </c>
      <c r="AK208" s="653">
        <f t="shared" si="411"/>
        <v>-0.84556191839657568</v>
      </c>
      <c r="AL208" s="653">
        <f t="shared" si="412"/>
        <v>-11.712919930952026</v>
      </c>
      <c r="AM208" s="654">
        <f t="shared" si="413"/>
        <v>-5.0689548653452547</v>
      </c>
    </row>
    <row r="209" spans="1:39" ht="18" customHeight="1" thickBot="1">
      <c r="A209" s="320" t="s">
        <v>9</v>
      </c>
      <c r="B209" s="320" t="s">
        <v>38</v>
      </c>
      <c r="C209" s="373"/>
      <c r="D209" s="373"/>
      <c r="E209" s="373"/>
      <c r="F209" s="581">
        <v>651.5</v>
      </c>
      <c r="G209" s="581">
        <v>648</v>
      </c>
      <c r="H209" s="581">
        <v>645.70000000000005</v>
      </c>
      <c r="I209" s="581">
        <v>653</v>
      </c>
      <c r="J209" s="581">
        <v>647</v>
      </c>
      <c r="K209" s="581">
        <v>629.1</v>
      </c>
      <c r="L209" s="581">
        <v>827</v>
      </c>
      <c r="M209" s="581">
        <v>867.3</v>
      </c>
      <c r="N209" s="581">
        <v>885.1</v>
      </c>
      <c r="O209" s="581">
        <v>926.2</v>
      </c>
      <c r="P209" s="581">
        <v>913.2</v>
      </c>
      <c r="Q209" s="581">
        <v>948.7</v>
      </c>
      <c r="R209" s="581">
        <v>910.5</v>
      </c>
      <c r="S209" s="581">
        <v>614</v>
      </c>
      <c r="T209" s="581">
        <v>413.4</v>
      </c>
      <c r="U209" s="581">
        <v>531.70000000000005</v>
      </c>
      <c r="V209" s="581">
        <v>538.9</v>
      </c>
      <c r="W209" s="581">
        <v>488.31</v>
      </c>
      <c r="X209" s="581">
        <v>378.05</v>
      </c>
      <c r="Y209" s="581">
        <v>411.05</v>
      </c>
      <c r="Z209" s="581">
        <v>343.39</v>
      </c>
      <c r="AA209" s="581">
        <v>297.14</v>
      </c>
      <c r="AB209" s="581">
        <v>347.93</v>
      </c>
      <c r="AC209" s="581">
        <v>448.16</v>
      </c>
      <c r="AD209" s="581">
        <v>417.59</v>
      </c>
      <c r="AE209" s="581">
        <v>374.61</v>
      </c>
      <c r="AF209" s="581">
        <v>266.64</v>
      </c>
      <c r="AG209" s="581">
        <v>250.9</v>
      </c>
      <c r="AH209" s="581">
        <v>259.06</v>
      </c>
      <c r="AI209" s="581">
        <v>277.47000000000003</v>
      </c>
      <c r="AJ209" s="581">
        <v>274.69</v>
      </c>
      <c r="AK209" s="653">
        <f t="shared" si="411"/>
        <v>-1.0019101164089883</v>
      </c>
      <c r="AL209" s="653">
        <f t="shared" si="412"/>
        <v>8.4031623673028975</v>
      </c>
      <c r="AM209" s="654">
        <f t="shared" si="413"/>
        <v>-0.86909268792733085</v>
      </c>
    </row>
    <row r="210" spans="1:39" ht="18" customHeight="1" thickBot="1">
      <c r="A210" s="320" t="s">
        <v>10</v>
      </c>
      <c r="B210" s="320" t="s">
        <v>39</v>
      </c>
      <c r="C210" s="373"/>
      <c r="D210" s="373"/>
      <c r="E210" s="373"/>
      <c r="F210" s="581">
        <v>223.1</v>
      </c>
      <c r="G210" s="581">
        <v>235.4</v>
      </c>
      <c r="H210" s="581">
        <v>230</v>
      </c>
      <c r="I210" s="581">
        <v>271.7</v>
      </c>
      <c r="J210" s="581">
        <v>267.8</v>
      </c>
      <c r="K210" s="581">
        <v>298</v>
      </c>
      <c r="L210" s="581">
        <v>329</v>
      </c>
      <c r="M210" s="581">
        <v>337.9</v>
      </c>
      <c r="N210" s="581">
        <v>306.39999999999998</v>
      </c>
      <c r="O210" s="581">
        <v>335.5</v>
      </c>
      <c r="P210" s="581">
        <v>352.7</v>
      </c>
      <c r="Q210" s="581">
        <v>406.7</v>
      </c>
      <c r="R210" s="581">
        <v>422.6</v>
      </c>
      <c r="S210" s="581">
        <v>452.7</v>
      </c>
      <c r="T210" s="581">
        <v>455.8</v>
      </c>
      <c r="U210" s="581">
        <v>427.8</v>
      </c>
      <c r="V210" s="581">
        <v>413.5</v>
      </c>
      <c r="W210" s="581">
        <v>506.85</v>
      </c>
      <c r="X210" s="581">
        <v>417.15</v>
      </c>
      <c r="Y210" s="581">
        <v>437.19</v>
      </c>
      <c r="Z210" s="581">
        <v>336.12</v>
      </c>
      <c r="AA210" s="581">
        <v>286.75</v>
      </c>
      <c r="AB210" s="581">
        <v>318.82</v>
      </c>
      <c r="AC210" s="581">
        <v>403</v>
      </c>
      <c r="AD210" s="581">
        <v>370.01</v>
      </c>
      <c r="AE210" s="581">
        <v>353.89</v>
      </c>
      <c r="AF210" s="581">
        <v>245.5</v>
      </c>
      <c r="AG210" s="581">
        <v>251.5</v>
      </c>
      <c r="AH210" s="581">
        <v>294.23</v>
      </c>
      <c r="AI210" s="581">
        <v>252.75</v>
      </c>
      <c r="AJ210" s="581">
        <v>233.41</v>
      </c>
      <c r="AK210" s="653">
        <f t="shared" si="411"/>
        <v>-7.6518298714144395</v>
      </c>
      <c r="AL210" s="653">
        <f t="shared" si="412"/>
        <v>-10.497724832557886</v>
      </c>
      <c r="AM210" s="654">
        <f t="shared" si="413"/>
        <v>-2.2608747132507379</v>
      </c>
    </row>
    <row r="211" spans="1:39" ht="18" customHeight="1" thickBot="1">
      <c r="A211" s="320" t="s">
        <v>11</v>
      </c>
      <c r="B211" s="320" t="s">
        <v>40</v>
      </c>
      <c r="C211" s="373"/>
      <c r="D211" s="373"/>
      <c r="E211" s="373"/>
      <c r="F211" s="581">
        <v>0</v>
      </c>
      <c r="G211" s="581">
        <v>0</v>
      </c>
      <c r="H211" s="581">
        <v>0</v>
      </c>
      <c r="I211" s="581">
        <v>0</v>
      </c>
      <c r="J211" s="581">
        <v>0</v>
      </c>
      <c r="K211" s="581">
        <v>0</v>
      </c>
      <c r="L211" s="581">
        <v>0</v>
      </c>
      <c r="M211" s="581">
        <v>1</v>
      </c>
      <c r="N211" s="581">
        <v>1</v>
      </c>
      <c r="O211" s="581">
        <v>1</v>
      </c>
      <c r="P211" s="581">
        <v>1</v>
      </c>
      <c r="Q211" s="581">
        <v>1</v>
      </c>
      <c r="R211" s="581">
        <v>1</v>
      </c>
      <c r="S211" s="581">
        <v>1</v>
      </c>
      <c r="T211" s="581">
        <v>1</v>
      </c>
      <c r="U211" s="581">
        <v>1.79</v>
      </c>
      <c r="V211" s="581">
        <v>1.1499999999999999</v>
      </c>
      <c r="W211" s="581">
        <v>1.78</v>
      </c>
      <c r="X211" s="581">
        <v>2.62</v>
      </c>
      <c r="Y211" s="581">
        <v>1.1100000000000001</v>
      </c>
      <c r="Z211" s="581">
        <v>1.08</v>
      </c>
      <c r="AA211" s="581">
        <v>1.41</v>
      </c>
      <c r="AB211" s="581">
        <v>1.53</v>
      </c>
      <c r="AC211" s="581">
        <v>0.5</v>
      </c>
      <c r="AD211" s="581">
        <v>0.64</v>
      </c>
      <c r="AE211" s="581">
        <v>0.46</v>
      </c>
      <c r="AF211" s="581">
        <v>0.4</v>
      </c>
      <c r="AG211" s="581">
        <v>0.76</v>
      </c>
      <c r="AH211" s="581">
        <v>0.69</v>
      </c>
      <c r="AI211" s="581">
        <v>0.9</v>
      </c>
      <c r="AJ211" s="581">
        <v>0.5</v>
      </c>
      <c r="AK211" s="653">
        <f t="shared" si="411"/>
        <v>-44.444444444444443</v>
      </c>
      <c r="AL211" s="653">
        <f t="shared" si="412"/>
        <v>-26.829268292682919</v>
      </c>
      <c r="AM211" s="654">
        <f t="shared" si="413"/>
        <v>-10.880586176633244</v>
      </c>
    </row>
    <row r="212" spans="1:39" ht="18" customHeight="1" thickBot="1">
      <c r="A212" s="320" t="s">
        <v>12</v>
      </c>
      <c r="B212" s="320" t="s">
        <v>41</v>
      </c>
      <c r="C212" s="373"/>
      <c r="D212" s="373"/>
      <c r="E212" s="373"/>
      <c r="F212" s="581">
        <v>1400</v>
      </c>
      <c r="G212" s="581">
        <v>1427</v>
      </c>
      <c r="H212" s="581">
        <v>1517.7</v>
      </c>
      <c r="I212" s="581">
        <v>1522.6</v>
      </c>
      <c r="J212" s="581">
        <v>1557</v>
      </c>
      <c r="K212" s="581">
        <v>1557</v>
      </c>
      <c r="L212" s="581">
        <v>1580</v>
      </c>
      <c r="M212" s="581">
        <v>1663.1</v>
      </c>
      <c r="N212" s="581">
        <v>1664.2</v>
      </c>
      <c r="O212" s="581">
        <v>1733.3</v>
      </c>
      <c r="P212" s="581">
        <v>1688.8</v>
      </c>
      <c r="Q212" s="581">
        <v>1772.1</v>
      </c>
      <c r="R212" s="581">
        <v>1520.1</v>
      </c>
      <c r="S212" s="581">
        <v>1342.9</v>
      </c>
      <c r="T212" s="581">
        <v>1439.2</v>
      </c>
      <c r="U212" s="581">
        <v>1586.8</v>
      </c>
      <c r="V212" s="581">
        <v>1261.9000000000001</v>
      </c>
      <c r="W212" s="581">
        <v>1257.07</v>
      </c>
      <c r="X212" s="581">
        <v>1194.8900000000001</v>
      </c>
      <c r="Y212" s="581">
        <v>1260.1400000000001</v>
      </c>
      <c r="Z212" s="581">
        <v>1270.49</v>
      </c>
      <c r="AA212" s="581">
        <v>1287.56</v>
      </c>
      <c r="AB212" s="581">
        <v>1328.87</v>
      </c>
      <c r="AC212" s="581">
        <v>1383.68</v>
      </c>
      <c r="AD212" s="581">
        <v>1304.8599999999999</v>
      </c>
      <c r="AE212" s="581">
        <v>1278.4000000000001</v>
      </c>
      <c r="AF212" s="581">
        <v>1223.96</v>
      </c>
      <c r="AG212" s="581">
        <v>1210.42</v>
      </c>
      <c r="AH212" s="581">
        <v>1228.5</v>
      </c>
      <c r="AI212" s="581">
        <v>1237.96</v>
      </c>
      <c r="AJ212" s="581">
        <v>1218.1500000000001</v>
      </c>
      <c r="AK212" s="653">
        <f t="shared" si="411"/>
        <v>-1.600213254063132</v>
      </c>
      <c r="AL212" s="653">
        <f t="shared" si="412"/>
        <v>-0.25955523531918656</v>
      </c>
      <c r="AM212" s="654">
        <f t="shared" si="413"/>
        <v>-0.61383760487724315</v>
      </c>
    </row>
    <row r="213" spans="1:39" ht="18" customHeight="1" thickBot="1">
      <c r="A213" s="320" t="s">
        <v>13</v>
      </c>
      <c r="B213" s="320" t="s">
        <v>42</v>
      </c>
      <c r="C213" s="373"/>
      <c r="D213" s="373"/>
      <c r="E213" s="373"/>
      <c r="F213" s="581">
        <v>5</v>
      </c>
      <c r="G213" s="581">
        <v>3.3</v>
      </c>
      <c r="H213" s="581">
        <v>3.7</v>
      </c>
      <c r="I213" s="581">
        <v>4.5999999999999996</v>
      </c>
      <c r="J213" s="581">
        <v>5.3</v>
      </c>
      <c r="K213" s="581">
        <v>5.8</v>
      </c>
      <c r="L213" s="581">
        <v>6.6</v>
      </c>
      <c r="M213" s="581">
        <v>6.2</v>
      </c>
      <c r="N213" s="581">
        <v>5.4</v>
      </c>
      <c r="O213" s="581">
        <v>5.9</v>
      </c>
      <c r="P213" s="581">
        <v>7.23</v>
      </c>
      <c r="Q213" s="581">
        <v>7.45</v>
      </c>
      <c r="R213" s="581">
        <v>5.26</v>
      </c>
      <c r="S213" s="581">
        <v>5.39</v>
      </c>
      <c r="T213" s="581">
        <v>5.29</v>
      </c>
      <c r="U213" s="581">
        <v>4.99</v>
      </c>
      <c r="V213" s="581">
        <v>5.76</v>
      </c>
      <c r="W213" s="581">
        <v>7.83</v>
      </c>
      <c r="X213" s="581">
        <v>10.59</v>
      </c>
      <c r="Y213" s="581">
        <v>8.5500000000000007</v>
      </c>
      <c r="Z213" s="581">
        <v>6.92</v>
      </c>
      <c r="AA213" s="581">
        <v>6.14</v>
      </c>
      <c r="AB213" s="581">
        <v>11.97</v>
      </c>
      <c r="AC213" s="581">
        <v>7.61</v>
      </c>
      <c r="AD213" s="581">
        <v>7.1</v>
      </c>
      <c r="AE213" s="581">
        <v>7.77</v>
      </c>
      <c r="AF213" s="581">
        <v>6.4</v>
      </c>
      <c r="AG213" s="581">
        <v>7.61</v>
      </c>
      <c r="AH213" s="581">
        <v>7.5</v>
      </c>
      <c r="AI213" s="581">
        <v>7.3</v>
      </c>
      <c r="AJ213" s="581">
        <v>7.6</v>
      </c>
      <c r="AK213" s="653">
        <f t="shared" si="411"/>
        <v>4.1095890410958846</v>
      </c>
      <c r="AL213" s="653">
        <f t="shared" si="412"/>
        <v>1.7402945113788482</v>
      </c>
      <c r="AM213" s="654">
        <f t="shared" si="413"/>
        <v>2.3985751204829819</v>
      </c>
    </row>
    <row r="214" spans="1:39" ht="18" customHeight="1" thickBot="1">
      <c r="A214" s="320" t="s">
        <v>14</v>
      </c>
      <c r="B214" s="320" t="s">
        <v>43</v>
      </c>
      <c r="C214" s="373"/>
      <c r="D214" s="373"/>
      <c r="E214" s="373"/>
      <c r="F214" s="581">
        <v>0</v>
      </c>
      <c r="G214" s="581">
        <v>0</v>
      </c>
      <c r="H214" s="581">
        <v>0</v>
      </c>
      <c r="I214" s="581">
        <v>0</v>
      </c>
      <c r="J214" s="581">
        <v>0</v>
      </c>
      <c r="K214" s="581">
        <v>0</v>
      </c>
      <c r="L214" s="581">
        <v>0</v>
      </c>
      <c r="M214" s="581">
        <v>0</v>
      </c>
      <c r="N214" s="581">
        <v>0</v>
      </c>
      <c r="O214" s="581">
        <v>0</v>
      </c>
      <c r="P214" s="581">
        <v>0</v>
      </c>
      <c r="Q214" s="581">
        <v>0</v>
      </c>
      <c r="R214" s="581">
        <v>0</v>
      </c>
      <c r="S214" s="581">
        <v>0</v>
      </c>
      <c r="T214" s="581">
        <v>0</v>
      </c>
      <c r="U214" s="581">
        <v>0</v>
      </c>
      <c r="V214" s="581">
        <v>0</v>
      </c>
      <c r="W214" s="581">
        <v>0</v>
      </c>
      <c r="X214" s="581">
        <v>0</v>
      </c>
      <c r="Y214" s="581">
        <v>0</v>
      </c>
      <c r="Z214" s="581">
        <v>0</v>
      </c>
      <c r="AA214" s="581">
        <v>0</v>
      </c>
      <c r="AB214" s="581">
        <v>0</v>
      </c>
      <c r="AC214" s="581">
        <v>0</v>
      </c>
      <c r="AD214" s="581">
        <v>0</v>
      </c>
      <c r="AE214" s="581">
        <v>0</v>
      </c>
      <c r="AF214" s="581">
        <v>0</v>
      </c>
      <c r="AG214" s="581">
        <v>0</v>
      </c>
      <c r="AH214" s="581">
        <v>0</v>
      </c>
      <c r="AI214" s="581">
        <v>0</v>
      </c>
      <c r="AJ214" s="581">
        <v>0</v>
      </c>
      <c r="AK214" s="653"/>
      <c r="AL214" s="653"/>
      <c r="AM214" s="654"/>
    </row>
    <row r="215" spans="1:39" ht="18" customHeight="1" thickBot="1">
      <c r="A215" s="320" t="s">
        <v>15</v>
      </c>
      <c r="B215" s="320" t="s">
        <v>44</v>
      </c>
      <c r="C215" s="373"/>
      <c r="D215" s="373"/>
      <c r="E215" s="373"/>
      <c r="F215" s="581">
        <v>0</v>
      </c>
      <c r="G215" s="581">
        <v>0</v>
      </c>
      <c r="H215" s="581">
        <v>0</v>
      </c>
      <c r="I215" s="581">
        <v>0</v>
      </c>
      <c r="J215" s="581">
        <v>0</v>
      </c>
      <c r="K215" s="581">
        <v>0</v>
      </c>
      <c r="L215" s="581">
        <v>0</v>
      </c>
      <c r="M215" s="581">
        <v>0</v>
      </c>
      <c r="N215" s="581">
        <v>0</v>
      </c>
      <c r="O215" s="581">
        <v>0</v>
      </c>
      <c r="P215" s="581">
        <v>0</v>
      </c>
      <c r="Q215" s="581">
        <v>0</v>
      </c>
      <c r="R215" s="581">
        <v>0</v>
      </c>
      <c r="S215" s="581">
        <v>0</v>
      </c>
      <c r="T215" s="581">
        <v>0</v>
      </c>
      <c r="U215" s="581">
        <v>0</v>
      </c>
      <c r="V215" s="581">
        <v>0</v>
      </c>
      <c r="W215" s="581">
        <v>0</v>
      </c>
      <c r="X215" s="581">
        <v>0</v>
      </c>
      <c r="Y215" s="581">
        <v>0</v>
      </c>
      <c r="Z215" s="581">
        <v>0</v>
      </c>
      <c r="AA215" s="581">
        <v>0</v>
      </c>
      <c r="AB215" s="581">
        <v>0</v>
      </c>
      <c r="AC215" s="581">
        <v>0</v>
      </c>
      <c r="AD215" s="581">
        <v>0</v>
      </c>
      <c r="AE215" s="581">
        <v>0</v>
      </c>
      <c r="AF215" s="581">
        <v>0</v>
      </c>
      <c r="AG215" s="581">
        <v>0</v>
      </c>
      <c r="AH215" s="581">
        <v>0</v>
      </c>
      <c r="AI215" s="581">
        <v>0</v>
      </c>
      <c r="AJ215" s="581">
        <v>0</v>
      </c>
      <c r="AK215" s="653"/>
      <c r="AL215" s="653"/>
      <c r="AM215" s="654"/>
    </row>
    <row r="216" spans="1:39" ht="18" customHeight="1" thickBot="1">
      <c r="A216" s="320" t="s">
        <v>16</v>
      </c>
      <c r="B216" s="320" t="s">
        <v>45</v>
      </c>
      <c r="C216" s="373"/>
      <c r="D216" s="373"/>
      <c r="E216" s="373"/>
      <c r="F216" s="581">
        <v>0</v>
      </c>
      <c r="G216" s="581">
        <v>0</v>
      </c>
      <c r="H216" s="581">
        <v>0</v>
      </c>
      <c r="I216" s="581">
        <v>0</v>
      </c>
      <c r="J216" s="581">
        <v>0</v>
      </c>
      <c r="K216" s="581">
        <v>0</v>
      </c>
      <c r="L216" s="581">
        <v>0</v>
      </c>
      <c r="M216" s="581">
        <v>0</v>
      </c>
      <c r="N216" s="581">
        <v>0</v>
      </c>
      <c r="O216" s="581">
        <v>0</v>
      </c>
      <c r="P216" s="581">
        <v>0</v>
      </c>
      <c r="Q216" s="581">
        <v>0</v>
      </c>
      <c r="R216" s="581">
        <v>0</v>
      </c>
      <c r="S216" s="581">
        <v>0</v>
      </c>
      <c r="T216" s="581">
        <v>0</v>
      </c>
      <c r="U216" s="581">
        <v>0</v>
      </c>
      <c r="V216" s="581">
        <v>0</v>
      </c>
      <c r="W216" s="581">
        <v>0</v>
      </c>
      <c r="X216" s="581">
        <v>0</v>
      </c>
      <c r="Y216" s="581">
        <v>0</v>
      </c>
      <c r="Z216" s="581">
        <v>0</v>
      </c>
      <c r="AA216" s="581">
        <v>0</v>
      </c>
      <c r="AB216" s="581">
        <v>0</v>
      </c>
      <c r="AC216" s="581">
        <v>0</v>
      </c>
      <c r="AD216" s="581">
        <v>0</v>
      </c>
      <c r="AE216" s="581">
        <v>0</v>
      </c>
      <c r="AF216" s="581">
        <v>0</v>
      </c>
      <c r="AG216" s="581">
        <v>0.13</v>
      </c>
      <c r="AH216" s="581">
        <v>0.28999999999999998</v>
      </c>
      <c r="AI216" s="581">
        <v>0.27</v>
      </c>
      <c r="AJ216" s="581">
        <v>0.13333333333333333</v>
      </c>
      <c r="AK216" s="653">
        <f t="shared" si="411"/>
        <v>-50.617283950617285</v>
      </c>
      <c r="AL216" s="653">
        <f t="shared" si="412"/>
        <v>0</v>
      </c>
      <c r="AM216" s="654"/>
    </row>
    <row r="217" spans="1:39" ht="18" customHeight="1" thickBot="1">
      <c r="A217" s="320" t="s">
        <v>17</v>
      </c>
      <c r="B217" s="320" t="s">
        <v>46</v>
      </c>
      <c r="C217" s="373"/>
      <c r="D217" s="373"/>
      <c r="E217" s="373"/>
      <c r="F217" s="581">
        <v>9</v>
      </c>
      <c r="G217" s="581">
        <v>9</v>
      </c>
      <c r="H217" s="581">
        <v>9</v>
      </c>
      <c r="I217" s="581">
        <v>9</v>
      </c>
      <c r="J217" s="581">
        <v>9</v>
      </c>
      <c r="K217" s="581">
        <v>9</v>
      </c>
      <c r="L217" s="581">
        <v>9.9</v>
      </c>
      <c r="M217" s="581">
        <v>14.8</v>
      </c>
      <c r="N217" s="581">
        <v>13.8</v>
      </c>
      <c r="O217" s="581">
        <v>10.8</v>
      </c>
      <c r="P217" s="581">
        <v>11.1</v>
      </c>
      <c r="Q217" s="581">
        <v>12</v>
      </c>
      <c r="R217" s="581">
        <v>9</v>
      </c>
      <c r="S217" s="581">
        <v>9.6999999999999993</v>
      </c>
      <c r="T217" s="581">
        <v>7.9</v>
      </c>
      <c r="U217" s="581">
        <v>8.5</v>
      </c>
      <c r="V217" s="581">
        <v>13.1</v>
      </c>
      <c r="W217" s="581">
        <v>13.51</v>
      </c>
      <c r="X217" s="581">
        <v>12.22</v>
      </c>
      <c r="Y217" s="581">
        <v>12.21</v>
      </c>
      <c r="Z217" s="581">
        <v>14.57</v>
      </c>
      <c r="AA217" s="581">
        <v>14.5</v>
      </c>
      <c r="AB217" s="581">
        <v>19.25</v>
      </c>
      <c r="AC217" s="581">
        <v>29.79</v>
      </c>
      <c r="AD217" s="581">
        <v>33.58</v>
      </c>
      <c r="AE217" s="581">
        <v>44.28</v>
      </c>
      <c r="AF217" s="581">
        <v>36.92</v>
      </c>
      <c r="AG217" s="581">
        <v>27.02</v>
      </c>
      <c r="AH217" s="581">
        <v>29.49</v>
      </c>
      <c r="AI217" s="581">
        <v>36.68</v>
      </c>
      <c r="AJ217" s="581">
        <v>34.880000000000003</v>
      </c>
      <c r="AK217" s="653">
        <f t="shared" si="411"/>
        <v>-4.9073064340239831</v>
      </c>
      <c r="AL217" s="653">
        <f t="shared" si="412"/>
        <v>1.5035405955960757</v>
      </c>
      <c r="AM217" s="654">
        <f t="shared" si="413"/>
        <v>10.24438957617182</v>
      </c>
    </row>
    <row r="218" spans="1:39" ht="18" customHeight="1" thickBot="1">
      <c r="A218" s="320" t="s">
        <v>18</v>
      </c>
      <c r="B218" s="320" t="s">
        <v>47</v>
      </c>
      <c r="C218" s="373"/>
      <c r="D218" s="373"/>
      <c r="E218" s="373"/>
      <c r="F218" s="581">
        <v>0</v>
      </c>
      <c r="G218" s="581">
        <v>0</v>
      </c>
      <c r="H218" s="581">
        <v>0</v>
      </c>
      <c r="I218" s="581">
        <v>0</v>
      </c>
      <c r="J218" s="581">
        <v>0</v>
      </c>
      <c r="K218" s="581">
        <v>0</v>
      </c>
      <c r="L218" s="581">
        <v>0</v>
      </c>
      <c r="M218" s="581">
        <v>0</v>
      </c>
      <c r="N218" s="581">
        <v>0</v>
      </c>
      <c r="O218" s="581">
        <v>0</v>
      </c>
      <c r="P218" s="581">
        <v>0</v>
      </c>
      <c r="Q218" s="581">
        <v>0</v>
      </c>
      <c r="R218" s="581">
        <v>0</v>
      </c>
      <c r="S218" s="581">
        <v>0</v>
      </c>
      <c r="T218" s="581">
        <v>0</v>
      </c>
      <c r="U218" s="581">
        <v>0</v>
      </c>
      <c r="V218" s="581">
        <v>0</v>
      </c>
      <c r="W218" s="581">
        <v>0</v>
      </c>
      <c r="X218" s="581">
        <v>0</v>
      </c>
      <c r="Y218" s="581">
        <v>0</v>
      </c>
      <c r="Z218" s="581">
        <v>0</v>
      </c>
      <c r="AA218" s="581">
        <v>0</v>
      </c>
      <c r="AB218" s="581">
        <v>0</v>
      </c>
      <c r="AC218" s="581">
        <v>0</v>
      </c>
      <c r="AD218" s="581">
        <v>0</v>
      </c>
      <c r="AE218" s="581">
        <v>0</v>
      </c>
      <c r="AF218" s="581">
        <v>0</v>
      </c>
      <c r="AG218" s="581">
        <v>0</v>
      </c>
      <c r="AH218" s="581">
        <v>0</v>
      </c>
      <c r="AI218" s="581">
        <v>0</v>
      </c>
      <c r="AJ218" s="581">
        <v>0</v>
      </c>
      <c r="AK218" s="653"/>
      <c r="AL218" s="653"/>
      <c r="AM218" s="654"/>
    </row>
    <row r="219" spans="1:39" ht="18" customHeight="1" thickBot="1">
      <c r="A219" s="320" t="s">
        <v>19</v>
      </c>
      <c r="B219" s="320" t="s">
        <v>48</v>
      </c>
      <c r="C219" s="373"/>
      <c r="D219" s="373"/>
      <c r="E219" s="373"/>
      <c r="F219" s="581">
        <v>0</v>
      </c>
      <c r="G219" s="581">
        <v>0</v>
      </c>
      <c r="H219" s="581">
        <v>0</v>
      </c>
      <c r="I219" s="581">
        <v>0</v>
      </c>
      <c r="J219" s="581">
        <v>0</v>
      </c>
      <c r="K219" s="581">
        <v>0</v>
      </c>
      <c r="L219" s="581">
        <v>0</v>
      </c>
      <c r="M219" s="581">
        <v>0</v>
      </c>
      <c r="N219" s="581">
        <v>0</v>
      </c>
      <c r="O219" s="581">
        <v>0</v>
      </c>
      <c r="P219" s="581">
        <v>0</v>
      </c>
      <c r="Q219" s="581">
        <v>0</v>
      </c>
      <c r="R219" s="581">
        <v>0</v>
      </c>
      <c r="S219" s="581">
        <v>0</v>
      </c>
      <c r="T219" s="581">
        <v>0</v>
      </c>
      <c r="U219" s="581">
        <v>0</v>
      </c>
      <c r="V219" s="581">
        <v>0</v>
      </c>
      <c r="W219" s="581">
        <v>0</v>
      </c>
      <c r="X219" s="581">
        <v>0</v>
      </c>
      <c r="Y219" s="581">
        <v>0</v>
      </c>
      <c r="Z219" s="581">
        <v>0</v>
      </c>
      <c r="AA219" s="581">
        <v>0</v>
      </c>
      <c r="AB219" s="581">
        <v>0</v>
      </c>
      <c r="AC219" s="581">
        <v>0</v>
      </c>
      <c r="AD219" s="581">
        <v>0</v>
      </c>
      <c r="AE219" s="581">
        <v>0</v>
      </c>
      <c r="AF219" s="581">
        <v>0</v>
      </c>
      <c r="AG219" s="581">
        <v>0</v>
      </c>
      <c r="AH219" s="581">
        <v>0</v>
      </c>
      <c r="AI219" s="581">
        <v>0</v>
      </c>
      <c r="AJ219" s="581">
        <v>0</v>
      </c>
      <c r="AK219" s="653"/>
      <c r="AL219" s="653"/>
      <c r="AM219" s="654"/>
    </row>
    <row r="220" spans="1:39" ht="18" customHeight="1" thickBot="1">
      <c r="A220" s="320" t="s">
        <v>20</v>
      </c>
      <c r="B220" s="320" t="s">
        <v>49</v>
      </c>
      <c r="C220" s="373"/>
      <c r="D220" s="373"/>
      <c r="E220" s="373"/>
      <c r="F220" s="581">
        <v>9.3000000000000007</v>
      </c>
      <c r="G220" s="581">
        <v>9.1999999999999993</v>
      </c>
      <c r="H220" s="581">
        <v>9.5</v>
      </c>
      <c r="I220" s="581">
        <v>10.9</v>
      </c>
      <c r="J220" s="581">
        <v>12.3</v>
      </c>
      <c r="K220" s="581">
        <v>16.7</v>
      </c>
      <c r="L220" s="581">
        <v>20</v>
      </c>
      <c r="M220" s="581">
        <v>15.7</v>
      </c>
      <c r="N220" s="581">
        <v>12</v>
      </c>
      <c r="O220" s="581">
        <v>12.6</v>
      </c>
      <c r="P220" s="581">
        <v>16.7</v>
      </c>
      <c r="Q220" s="581">
        <v>17.7</v>
      </c>
      <c r="R220" s="581">
        <v>15.5</v>
      </c>
      <c r="S220" s="581">
        <v>15.9</v>
      </c>
      <c r="T220" s="581">
        <v>15.4</v>
      </c>
      <c r="U220" s="581">
        <v>17.899999999999999</v>
      </c>
      <c r="V220" s="581">
        <v>16.899999999999999</v>
      </c>
      <c r="W220" s="581">
        <v>17.5</v>
      </c>
      <c r="X220" s="581">
        <v>15.32</v>
      </c>
      <c r="Y220" s="581">
        <v>14.25</v>
      </c>
      <c r="Z220" s="581">
        <v>12.35</v>
      </c>
      <c r="AA220" s="581">
        <v>14.04</v>
      </c>
      <c r="AB220" s="581">
        <v>19.079999999999998</v>
      </c>
      <c r="AC220" s="581">
        <v>23.25</v>
      </c>
      <c r="AD220" s="581">
        <v>22.89</v>
      </c>
      <c r="AE220" s="581">
        <v>21.9</v>
      </c>
      <c r="AF220" s="581">
        <v>16.7</v>
      </c>
      <c r="AG220" s="581">
        <v>16.510000000000002</v>
      </c>
      <c r="AH220" s="581">
        <v>19.46</v>
      </c>
      <c r="AI220" s="581">
        <v>23.26</v>
      </c>
      <c r="AJ220" s="581">
        <v>25.06</v>
      </c>
      <c r="AK220" s="653">
        <f t="shared" si="411"/>
        <v>7.7386070507308613</v>
      </c>
      <c r="AL220" s="653">
        <f t="shared" si="412"/>
        <v>28.666780763306534</v>
      </c>
      <c r="AM220" s="654">
        <f t="shared" si="413"/>
        <v>6.6490783169887768</v>
      </c>
    </row>
    <row r="221" spans="1:39" ht="18" customHeight="1" thickBot="1">
      <c r="A221" s="320" t="s">
        <v>21</v>
      </c>
      <c r="B221" s="320" t="s">
        <v>50</v>
      </c>
      <c r="C221" s="373"/>
      <c r="D221" s="373"/>
      <c r="E221" s="373"/>
      <c r="F221" s="581">
        <v>0</v>
      </c>
      <c r="G221" s="581">
        <v>0</v>
      </c>
      <c r="H221" s="581">
        <v>0</v>
      </c>
      <c r="I221" s="581">
        <v>0</v>
      </c>
      <c r="J221" s="581">
        <v>0</v>
      </c>
      <c r="K221" s="581">
        <v>0</v>
      </c>
      <c r="L221" s="581">
        <v>0</v>
      </c>
      <c r="M221" s="581">
        <v>0</v>
      </c>
      <c r="N221" s="581">
        <v>0</v>
      </c>
      <c r="O221" s="581">
        <v>0</v>
      </c>
      <c r="P221" s="581">
        <v>0</v>
      </c>
      <c r="Q221" s="581">
        <v>0</v>
      </c>
      <c r="R221" s="581">
        <v>0</v>
      </c>
      <c r="S221" s="581">
        <v>0</v>
      </c>
      <c r="T221" s="581">
        <v>0</v>
      </c>
      <c r="U221" s="581">
        <v>0</v>
      </c>
      <c r="V221" s="581">
        <v>0</v>
      </c>
      <c r="W221" s="581">
        <v>0</v>
      </c>
      <c r="X221" s="581">
        <v>0</v>
      </c>
      <c r="Y221" s="581">
        <v>0</v>
      </c>
      <c r="Z221" s="581">
        <v>0</v>
      </c>
      <c r="AA221" s="581">
        <v>0</v>
      </c>
      <c r="AB221" s="581">
        <v>0</v>
      </c>
      <c r="AC221" s="581">
        <v>0</v>
      </c>
      <c r="AD221" s="581">
        <v>0</v>
      </c>
      <c r="AE221" s="581">
        <v>0</v>
      </c>
      <c r="AF221" s="581">
        <v>0</v>
      </c>
      <c r="AG221" s="581">
        <v>0</v>
      </c>
      <c r="AH221" s="581">
        <v>0</v>
      </c>
      <c r="AI221" s="581">
        <v>0</v>
      </c>
      <c r="AJ221" s="581">
        <v>0</v>
      </c>
      <c r="AK221" s="653"/>
      <c r="AL221" s="653"/>
      <c r="AM221" s="654"/>
    </row>
    <row r="222" spans="1:39" ht="18" customHeight="1" thickBot="1">
      <c r="A222" s="320" t="s">
        <v>22</v>
      </c>
      <c r="B222" s="320" t="s">
        <v>51</v>
      </c>
      <c r="C222" s="373"/>
      <c r="D222" s="373"/>
      <c r="E222" s="373"/>
      <c r="F222" s="581">
        <v>12</v>
      </c>
      <c r="G222" s="581">
        <v>21</v>
      </c>
      <c r="H222" s="581">
        <v>25</v>
      </c>
      <c r="I222" s="581">
        <v>27</v>
      </c>
      <c r="J222" s="581">
        <v>29</v>
      </c>
      <c r="K222" s="581">
        <v>27</v>
      </c>
      <c r="L222" s="581">
        <v>75</v>
      </c>
      <c r="M222" s="581">
        <v>138.88999999999999</v>
      </c>
      <c r="N222" s="581">
        <v>133.54</v>
      </c>
      <c r="O222" s="581">
        <v>188.32</v>
      </c>
      <c r="P222" s="581">
        <v>144.16</v>
      </c>
      <c r="Q222" s="581">
        <v>152.04</v>
      </c>
      <c r="R222" s="581">
        <v>2.09</v>
      </c>
      <c r="S222" s="581">
        <v>3.26</v>
      </c>
      <c r="T222" s="581">
        <v>1.39</v>
      </c>
      <c r="U222" s="581">
        <v>2.96</v>
      </c>
      <c r="V222" s="581">
        <v>11.03</v>
      </c>
      <c r="W222" s="581">
        <v>9.1199999999999992</v>
      </c>
      <c r="X222" s="581">
        <v>2.87</v>
      </c>
      <c r="Y222" s="581">
        <v>3.71</v>
      </c>
      <c r="Z222" s="581">
        <v>1.42</v>
      </c>
      <c r="AA222" s="581">
        <v>1.64</v>
      </c>
      <c r="AB222" s="581">
        <v>2.72</v>
      </c>
      <c r="AC222" s="581">
        <v>4.6900000000000004</v>
      </c>
      <c r="AD222" s="581">
        <v>4.13</v>
      </c>
      <c r="AE222" s="581">
        <v>4.1500000000000004</v>
      </c>
      <c r="AF222" s="581">
        <v>4.22</v>
      </c>
      <c r="AG222" s="581">
        <v>3.62</v>
      </c>
      <c r="AH222" s="581">
        <v>4.34</v>
      </c>
      <c r="AI222" s="581">
        <v>6.5</v>
      </c>
      <c r="AJ222" s="581">
        <v>6.18</v>
      </c>
      <c r="AK222" s="653">
        <f t="shared" si="411"/>
        <v>-4.9230769230769305</v>
      </c>
      <c r="AL222" s="653">
        <f t="shared" si="412"/>
        <v>24.680564895763268</v>
      </c>
      <c r="AM222" s="654">
        <f t="shared" si="413"/>
        <v>15.882023377949572</v>
      </c>
    </row>
    <row r="223" spans="1:39" ht="18" customHeight="1" thickBot="1">
      <c r="A223" s="320" t="s">
        <v>23</v>
      </c>
      <c r="B223" s="320" t="s">
        <v>52</v>
      </c>
      <c r="C223" s="373"/>
      <c r="D223" s="373"/>
      <c r="E223" s="373"/>
      <c r="F223" s="581">
        <v>1.4</v>
      </c>
      <c r="G223" s="581">
        <v>1.4</v>
      </c>
      <c r="H223" s="581">
        <v>1.4</v>
      </c>
      <c r="I223" s="581">
        <v>1.4</v>
      </c>
      <c r="J223" s="581">
        <v>1.4</v>
      </c>
      <c r="K223" s="581">
        <v>3.3</v>
      </c>
      <c r="L223" s="581">
        <v>1.2</v>
      </c>
      <c r="M223" s="581">
        <v>2.2999999999999998</v>
      </c>
      <c r="N223" s="581">
        <v>3.05</v>
      </c>
      <c r="O223" s="581">
        <v>3.05</v>
      </c>
      <c r="P223" s="581">
        <v>1.29</v>
      </c>
      <c r="Q223" s="581">
        <v>4.04</v>
      </c>
      <c r="R223" s="581">
        <v>3.64</v>
      </c>
      <c r="S223" s="581">
        <v>3.55</v>
      </c>
      <c r="T223" s="581">
        <v>1.75</v>
      </c>
      <c r="U223" s="581">
        <v>1.66</v>
      </c>
      <c r="V223" s="581">
        <v>8.2200000000000006</v>
      </c>
      <c r="W223" s="581">
        <v>12.51</v>
      </c>
      <c r="X223" s="581">
        <v>4.68</v>
      </c>
      <c r="Y223" s="581">
        <v>8.93</v>
      </c>
      <c r="Z223" s="581">
        <v>4.25</v>
      </c>
      <c r="AA223" s="581">
        <v>3.97</v>
      </c>
      <c r="AB223" s="581">
        <v>2.78</v>
      </c>
      <c r="AC223" s="581">
        <v>7.02</v>
      </c>
      <c r="AD223" s="581">
        <v>4.78</v>
      </c>
      <c r="AE223" s="581">
        <v>5.63</v>
      </c>
      <c r="AF223" s="581">
        <v>5.73</v>
      </c>
      <c r="AG223" s="581">
        <v>4.2699999999999996</v>
      </c>
      <c r="AH223" s="581">
        <v>7.36</v>
      </c>
      <c r="AI223" s="581">
        <v>10.3</v>
      </c>
      <c r="AJ223" s="581">
        <v>10.01</v>
      </c>
      <c r="AK223" s="653">
        <f t="shared" si="411"/>
        <v>-2.8155339805825297</v>
      </c>
      <c r="AL223" s="653">
        <f t="shared" si="412"/>
        <v>38.642659279778393</v>
      </c>
      <c r="AM223" s="654">
        <f t="shared" si="413"/>
        <v>10.822275546669946</v>
      </c>
    </row>
    <row r="224" spans="1:39" s="13" customFormat="1" ht="18" customHeight="1" thickBot="1">
      <c r="A224" s="320" t="s">
        <v>24</v>
      </c>
      <c r="B224" s="320" t="s">
        <v>53</v>
      </c>
      <c r="C224" s="373"/>
      <c r="D224" s="373"/>
      <c r="E224" s="373"/>
      <c r="F224" s="581">
        <v>0</v>
      </c>
      <c r="G224" s="581">
        <v>0</v>
      </c>
      <c r="H224" s="581">
        <v>0</v>
      </c>
      <c r="I224" s="581">
        <v>0</v>
      </c>
      <c r="J224" s="581">
        <v>0</v>
      </c>
      <c r="K224" s="581">
        <v>0</v>
      </c>
      <c r="L224" s="581">
        <v>0</v>
      </c>
      <c r="M224" s="581">
        <v>0</v>
      </c>
      <c r="N224" s="581">
        <v>0</v>
      </c>
      <c r="O224" s="581">
        <v>0</v>
      </c>
      <c r="P224" s="581">
        <v>0</v>
      </c>
      <c r="Q224" s="581">
        <v>0</v>
      </c>
      <c r="R224" s="581">
        <v>0</v>
      </c>
      <c r="S224" s="581">
        <v>0</v>
      </c>
      <c r="T224" s="581">
        <v>0</v>
      </c>
      <c r="U224" s="581">
        <v>0</v>
      </c>
      <c r="V224" s="581">
        <v>0</v>
      </c>
      <c r="W224" s="581">
        <v>0</v>
      </c>
      <c r="X224" s="581">
        <v>0</v>
      </c>
      <c r="Y224" s="581">
        <v>0</v>
      </c>
      <c r="Z224" s="581">
        <v>0</v>
      </c>
      <c r="AA224" s="581">
        <v>0</v>
      </c>
      <c r="AB224" s="581">
        <v>0</v>
      </c>
      <c r="AC224" s="581">
        <v>0</v>
      </c>
      <c r="AD224" s="581">
        <v>0</v>
      </c>
      <c r="AE224" s="581">
        <v>0</v>
      </c>
      <c r="AF224" s="581">
        <v>0</v>
      </c>
      <c r="AG224" s="581">
        <v>0</v>
      </c>
      <c r="AH224" s="581">
        <v>0</v>
      </c>
      <c r="AI224" s="581">
        <v>0</v>
      </c>
      <c r="AJ224" s="581">
        <v>0</v>
      </c>
      <c r="AK224" s="653"/>
      <c r="AL224" s="653"/>
      <c r="AM224" s="654"/>
    </row>
    <row r="225" spans="1:39" ht="18" customHeight="1" thickBot="1">
      <c r="A225" s="320" t="s">
        <v>25</v>
      </c>
      <c r="B225" s="320" t="s">
        <v>54</v>
      </c>
      <c r="C225" s="373"/>
      <c r="D225" s="373"/>
      <c r="E225" s="373"/>
      <c r="F225" s="581">
        <v>2.7</v>
      </c>
      <c r="G225" s="581">
        <v>2.7</v>
      </c>
      <c r="H225" s="581">
        <v>2.7</v>
      </c>
      <c r="I225" s="581">
        <v>2.7</v>
      </c>
      <c r="J225" s="581">
        <v>2.7</v>
      </c>
      <c r="K225" s="581">
        <v>2.7</v>
      </c>
      <c r="L225" s="581">
        <v>4.4000000000000004</v>
      </c>
      <c r="M225" s="581">
        <v>4.0999999999999996</v>
      </c>
      <c r="N225" s="581">
        <v>9.1</v>
      </c>
      <c r="O225" s="581">
        <v>3.2</v>
      </c>
      <c r="P225" s="581">
        <v>5</v>
      </c>
      <c r="Q225" s="581">
        <v>7</v>
      </c>
      <c r="R225" s="581">
        <v>5.2</v>
      </c>
      <c r="S225" s="581">
        <v>4.0999999999999996</v>
      </c>
      <c r="T225" s="581">
        <v>3.5</v>
      </c>
      <c r="U225" s="581">
        <v>6.8</v>
      </c>
      <c r="V225" s="581">
        <v>7.8</v>
      </c>
      <c r="W225" s="581">
        <v>20.48</v>
      </c>
      <c r="X225" s="581">
        <v>11.7</v>
      </c>
      <c r="Y225" s="581">
        <v>10.45</v>
      </c>
      <c r="Z225" s="581">
        <v>10.23</v>
      </c>
      <c r="AA225" s="581">
        <v>9.7799999999999994</v>
      </c>
      <c r="AB225" s="581">
        <v>21.47</v>
      </c>
      <c r="AC225" s="581">
        <v>40.729999999999997</v>
      </c>
      <c r="AD225" s="581">
        <v>42.55</v>
      </c>
      <c r="AE225" s="581">
        <v>47.95</v>
      </c>
      <c r="AF225" s="581">
        <v>43.61</v>
      </c>
      <c r="AG225" s="581">
        <v>33.950000000000003</v>
      </c>
      <c r="AH225" s="581">
        <v>48.98</v>
      </c>
      <c r="AI225" s="581">
        <v>62.31</v>
      </c>
      <c r="AJ225" s="581">
        <v>55</v>
      </c>
      <c r="AK225" s="653">
        <f t="shared" si="411"/>
        <v>-11.731664259348417</v>
      </c>
      <c r="AL225" s="653">
        <f t="shared" si="412"/>
        <v>7.2333788262818999</v>
      </c>
      <c r="AM225" s="654">
        <f t="shared" si="413"/>
        <v>21.15350464714205</v>
      </c>
    </row>
    <row r="226" spans="1:39" ht="18" customHeight="1" thickBot="1">
      <c r="A226" s="320" t="s">
        <v>26</v>
      </c>
      <c r="B226" s="320" t="s">
        <v>55</v>
      </c>
      <c r="C226" s="373"/>
      <c r="D226" s="373"/>
      <c r="E226" s="373"/>
      <c r="F226" s="581">
        <v>0</v>
      </c>
      <c r="G226" s="581">
        <v>0</v>
      </c>
      <c r="H226" s="581">
        <v>0</v>
      </c>
      <c r="I226" s="581">
        <v>0</v>
      </c>
      <c r="J226" s="581">
        <v>0</v>
      </c>
      <c r="K226" s="581">
        <v>0</v>
      </c>
      <c r="L226" s="581">
        <v>0</v>
      </c>
      <c r="M226" s="581">
        <v>0</v>
      </c>
      <c r="N226" s="581">
        <v>0</v>
      </c>
      <c r="O226" s="581">
        <v>0</v>
      </c>
      <c r="P226" s="581">
        <v>0</v>
      </c>
      <c r="Q226" s="581">
        <v>0</v>
      </c>
      <c r="R226" s="581">
        <v>0</v>
      </c>
      <c r="S226" s="581">
        <v>0</v>
      </c>
      <c r="T226" s="581">
        <v>0</v>
      </c>
      <c r="U226" s="581">
        <v>0</v>
      </c>
      <c r="V226" s="581">
        <v>0</v>
      </c>
      <c r="W226" s="581">
        <v>0</v>
      </c>
      <c r="X226" s="581">
        <v>0</v>
      </c>
      <c r="Y226" s="581">
        <v>0</v>
      </c>
      <c r="Z226" s="581">
        <v>0</v>
      </c>
      <c r="AA226" s="581">
        <v>0</v>
      </c>
      <c r="AB226" s="581">
        <v>0</v>
      </c>
      <c r="AC226" s="581">
        <v>0</v>
      </c>
      <c r="AD226" s="581">
        <v>0</v>
      </c>
      <c r="AE226" s="581">
        <v>0</v>
      </c>
      <c r="AF226" s="581">
        <v>0</v>
      </c>
      <c r="AG226" s="581">
        <v>0</v>
      </c>
      <c r="AH226" s="581">
        <v>0</v>
      </c>
      <c r="AI226" s="581">
        <v>0</v>
      </c>
      <c r="AJ226" s="581">
        <v>0</v>
      </c>
      <c r="AK226" s="653"/>
      <c r="AL226" s="653"/>
      <c r="AM226" s="654"/>
    </row>
    <row r="227" spans="1:39" ht="18" customHeight="1" thickBot="1">
      <c r="A227" s="320" t="s">
        <v>27</v>
      </c>
      <c r="B227" s="320" t="s">
        <v>56</v>
      </c>
      <c r="C227" s="373"/>
      <c r="D227" s="373"/>
      <c r="E227" s="373"/>
      <c r="F227" s="581">
        <v>0</v>
      </c>
      <c r="G227" s="581">
        <v>0</v>
      </c>
      <c r="H227" s="581">
        <v>0</v>
      </c>
      <c r="I227" s="581">
        <v>0</v>
      </c>
      <c r="J227" s="581">
        <v>0</v>
      </c>
      <c r="K227" s="581">
        <v>0</v>
      </c>
      <c r="L227" s="581">
        <v>0</v>
      </c>
      <c r="M227" s="581">
        <v>0</v>
      </c>
      <c r="N227" s="581">
        <v>0</v>
      </c>
      <c r="O227" s="581">
        <v>0</v>
      </c>
      <c r="P227" s="581">
        <v>0</v>
      </c>
      <c r="Q227" s="581">
        <v>0</v>
      </c>
      <c r="R227" s="581">
        <v>0</v>
      </c>
      <c r="S227" s="581">
        <v>0</v>
      </c>
      <c r="T227" s="581">
        <v>0</v>
      </c>
      <c r="U227" s="581">
        <v>0</v>
      </c>
      <c r="V227" s="581">
        <v>0</v>
      </c>
      <c r="W227" s="581">
        <v>0</v>
      </c>
      <c r="X227" s="581">
        <v>0</v>
      </c>
      <c r="Y227" s="581">
        <v>0</v>
      </c>
      <c r="Z227" s="581">
        <v>0</v>
      </c>
      <c r="AA227" s="581">
        <v>0</v>
      </c>
      <c r="AB227" s="581">
        <v>0</v>
      </c>
      <c r="AC227" s="581">
        <v>0</v>
      </c>
      <c r="AD227" s="581">
        <v>0</v>
      </c>
      <c r="AE227" s="581">
        <v>0</v>
      </c>
      <c r="AF227" s="581">
        <v>0</v>
      </c>
      <c r="AG227" s="581">
        <v>0</v>
      </c>
      <c r="AH227" s="581">
        <v>0</v>
      </c>
      <c r="AI227" s="581">
        <v>0</v>
      </c>
      <c r="AJ227" s="581">
        <v>0</v>
      </c>
      <c r="AK227" s="653"/>
      <c r="AL227" s="653"/>
      <c r="AM227" s="654"/>
    </row>
    <row r="228" spans="1:39" s="10" customFormat="1" ht="18" customHeight="1">
      <c r="A228" s="79" t="s">
        <v>984</v>
      </c>
      <c r="B228" s="79"/>
      <c r="C228" s="79"/>
      <c r="D228" s="79"/>
      <c r="E228" s="79"/>
      <c r="F228" s="79"/>
      <c r="G228" s="79"/>
      <c r="H228" s="79"/>
      <c r="I228" s="79"/>
      <c r="J228" s="79"/>
      <c r="K228" s="79"/>
      <c r="L228" s="79"/>
      <c r="M228" s="81"/>
      <c r="N228" s="81"/>
      <c r="O228" s="81"/>
      <c r="P228" s="81"/>
      <c r="Q228" s="82"/>
      <c r="R228" s="81"/>
      <c r="S228" s="81"/>
      <c r="T228" s="81"/>
      <c r="U228" s="81"/>
      <c r="V228" s="81"/>
      <c r="W228" s="81"/>
      <c r="X228" s="81"/>
      <c r="Y228" s="81"/>
      <c r="Z228" s="81"/>
      <c r="AA228" s="81"/>
      <c r="AB228" s="81"/>
      <c r="AC228" s="81"/>
      <c r="AD228" s="81"/>
      <c r="AE228" s="81"/>
      <c r="AF228" s="81"/>
      <c r="AG228" s="81"/>
      <c r="AH228" s="81"/>
      <c r="AI228" s="81"/>
      <c r="AJ228" s="81"/>
      <c r="AK228" s="657"/>
      <c r="AL228" s="657"/>
      <c r="AM228" s="657"/>
    </row>
    <row r="229" spans="1:39" s="20" customFormat="1" ht="18" customHeight="1">
      <c r="A229" s="94" t="s">
        <v>985</v>
      </c>
      <c r="C229" s="79"/>
      <c r="D229" s="79"/>
      <c r="E229" s="79"/>
      <c r="F229" s="79"/>
      <c r="G229" s="79"/>
      <c r="H229" s="79"/>
      <c r="I229" s="79"/>
      <c r="J229" s="79"/>
      <c r="K229" s="79"/>
      <c r="L229" s="79"/>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655"/>
      <c r="AL229" s="655"/>
      <c r="AM229" s="655"/>
    </row>
    <row r="230" spans="1:39" s="20" customFormat="1" ht="18" customHeight="1">
      <c r="A230" s="22"/>
      <c r="B230" s="34"/>
      <c r="C230" s="34"/>
      <c r="D230" s="34"/>
      <c r="E230" s="34"/>
      <c r="F230" s="34"/>
      <c r="G230" s="34"/>
      <c r="H230" s="34"/>
      <c r="I230" s="34"/>
      <c r="J230" s="34"/>
      <c r="K230" s="34"/>
      <c r="L230" s="34"/>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655"/>
      <c r="AL230" s="655"/>
      <c r="AM230" s="655"/>
    </row>
    <row r="231" spans="1:39" s="20" customFormat="1" ht="18" customHeight="1">
      <c r="A231" s="59" t="s">
        <v>282</v>
      </c>
      <c r="B231" s="34"/>
      <c r="C231" s="34"/>
      <c r="D231" s="34"/>
      <c r="E231" s="34"/>
      <c r="F231" s="34"/>
      <c r="G231" s="34"/>
      <c r="H231" s="34"/>
      <c r="I231" s="34"/>
      <c r="J231" s="34"/>
      <c r="K231" s="34"/>
      <c r="L231" s="34"/>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655"/>
      <c r="AL231" s="655"/>
      <c r="AM231" s="655"/>
    </row>
    <row r="232" spans="1:39" s="20" customFormat="1" ht="18" customHeight="1">
      <c r="A232" s="210"/>
      <c r="B232" s="211"/>
      <c r="C232" s="204" t="s">
        <v>145</v>
      </c>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765" t="s">
        <v>58</v>
      </c>
      <c r="AL232" s="766"/>
      <c r="AM232" s="656" t="str">
        <f>AM$3</f>
        <v xml:space="preserve">Annual rate of change
</v>
      </c>
    </row>
    <row r="233" spans="1:39" ht="26.25" thickBot="1">
      <c r="A233" s="210"/>
      <c r="B233" s="211"/>
      <c r="C233" s="568">
        <v>1990</v>
      </c>
      <c r="D233" s="203">
        <v>1991</v>
      </c>
      <c r="E233" s="203">
        <v>1992</v>
      </c>
      <c r="F233" s="203">
        <f>F$4</f>
        <v>1993</v>
      </c>
      <c r="G233" s="203">
        <f t="shared" ref="G233:AJ233" si="414">G$4</f>
        <v>1994</v>
      </c>
      <c r="H233" s="203">
        <f t="shared" si="414"/>
        <v>1995</v>
      </c>
      <c r="I233" s="203">
        <f t="shared" si="414"/>
        <v>1996</v>
      </c>
      <c r="J233" s="203">
        <f t="shared" si="414"/>
        <v>1997</v>
      </c>
      <c r="K233" s="203">
        <f t="shared" si="414"/>
        <v>1998</v>
      </c>
      <c r="L233" s="203">
        <f t="shared" si="414"/>
        <v>1999</v>
      </c>
      <c r="M233" s="637">
        <f t="shared" si="414"/>
        <v>2000</v>
      </c>
      <c r="N233" s="636">
        <f t="shared" si="414"/>
        <v>2001</v>
      </c>
      <c r="O233" s="203">
        <f t="shared" si="414"/>
        <v>2002</v>
      </c>
      <c r="P233" s="636">
        <f t="shared" si="414"/>
        <v>2003</v>
      </c>
      <c r="Q233" s="203">
        <f t="shared" si="414"/>
        <v>2004</v>
      </c>
      <c r="R233" s="636">
        <f t="shared" si="414"/>
        <v>2005</v>
      </c>
      <c r="S233" s="203">
        <f t="shared" si="414"/>
        <v>2006</v>
      </c>
      <c r="T233" s="636">
        <f t="shared" si="414"/>
        <v>2007</v>
      </c>
      <c r="U233" s="203">
        <f t="shared" si="414"/>
        <v>2008</v>
      </c>
      <c r="V233" s="636">
        <f t="shared" si="414"/>
        <v>2009</v>
      </c>
      <c r="W233" s="203">
        <f t="shared" si="414"/>
        <v>2010</v>
      </c>
      <c r="X233" s="636">
        <f t="shared" si="414"/>
        <v>2011</v>
      </c>
      <c r="Y233" s="203">
        <f t="shared" si="414"/>
        <v>2012</v>
      </c>
      <c r="Z233" s="637">
        <f t="shared" si="414"/>
        <v>2013</v>
      </c>
      <c r="AA233" s="203">
        <f t="shared" si="414"/>
        <v>2014</v>
      </c>
      <c r="AB233" s="636">
        <f t="shared" si="414"/>
        <v>2015</v>
      </c>
      <c r="AC233" s="203">
        <f t="shared" si="414"/>
        <v>2016</v>
      </c>
      <c r="AD233" s="203">
        <f t="shared" si="414"/>
        <v>2017</v>
      </c>
      <c r="AE233" s="203">
        <f t="shared" si="414"/>
        <v>2018</v>
      </c>
      <c r="AF233" s="203">
        <f t="shared" si="414"/>
        <v>2019</v>
      </c>
      <c r="AG233" s="203">
        <f t="shared" si="414"/>
        <v>2020</v>
      </c>
      <c r="AH233" s="203">
        <f t="shared" si="414"/>
        <v>2021</v>
      </c>
      <c r="AI233" s="203">
        <f t="shared" si="414"/>
        <v>2022</v>
      </c>
      <c r="AJ233" s="203" t="str">
        <f t="shared" si="414"/>
        <v>2023f</v>
      </c>
      <c r="AK233" s="648" t="s">
        <v>1070</v>
      </c>
      <c r="AL233" s="649" t="s">
        <v>1071</v>
      </c>
      <c r="AM233" s="650" t="s">
        <v>1072</v>
      </c>
    </row>
    <row r="234" spans="1:39" ht="18" customHeight="1" thickBot="1">
      <c r="A234" s="235" t="s">
        <v>373</v>
      </c>
      <c r="B234" s="235"/>
      <c r="C234" s="339"/>
      <c r="D234" s="339"/>
      <c r="E234" s="339"/>
      <c r="F234" s="363">
        <f>IF(COUNT(F235:F261)=27,SUM(F235:F261),"N.A.")</f>
        <v>7031.0152187788108</v>
      </c>
      <c r="G234" s="363">
        <f t="shared" ref="G234" si="415">IF(COUNT(G235:G261)=27,SUM(G235:G261),"N.A.")</f>
        <v>8048.8746478873236</v>
      </c>
      <c r="H234" s="363">
        <f t="shared" ref="H234" si="416">IF(COUNT(H235:H261)=27,SUM(H235:H261),"N.A.")</f>
        <v>6912.381672005914</v>
      </c>
      <c r="I234" s="363">
        <f t="shared" ref="I234" si="417">IF(COUNT(I235:I261)=27,SUM(I235:I261),"N.A.")</f>
        <v>8592.4744601868442</v>
      </c>
      <c r="J234" s="363">
        <f t="shared" ref="J234" si="418">IF(COUNT(J235:J261)=27,SUM(J235:J261),"N.A.")</f>
        <v>7221.1482464568808</v>
      </c>
      <c r="K234" s="363">
        <f t="shared" ref="K234" si="419">IF(COUNT(K235:K261)=27,SUM(K235:K261),"N.A.")</f>
        <v>9323.2065664314214</v>
      </c>
      <c r="L234" s="363">
        <f t="shared" ref="L234" si="420">IF(COUNT(L235:L261)=27,SUM(L235:L261),"N.A.")</f>
        <v>8283.6588785046715</v>
      </c>
      <c r="M234" s="363">
        <f t="shared" ref="M234" si="421">IF(COUNT(M235:M261)=27,SUM(M235:M261),"N.A.")</f>
        <v>9758.5636040798654</v>
      </c>
      <c r="N234" s="363">
        <f t="shared" ref="N234" si="422">IF(COUNT(N235:N261)=27,SUM(N235:N261),"N.A.")</f>
        <v>8646.3510030887464</v>
      </c>
      <c r="O234" s="363">
        <f t="shared" ref="O234" si="423">IF(COUNT(O235:O261)=27,SUM(O235:O261),"N.A.")</f>
        <v>9976.6947286769355</v>
      </c>
      <c r="P234" s="363">
        <f t="shared" ref="P234" si="424">IF(COUNT(P235:P261)=27,SUM(P235:P261),"N.A.")</f>
        <v>8755.3444826804462</v>
      </c>
      <c r="Q234" s="363">
        <f t="shared" ref="Q234" si="425">IF(COUNT(Q235:Q261)=27,SUM(Q235:Q261),"N.A.")</f>
        <v>12397.63874487618</v>
      </c>
      <c r="R234" s="363">
        <f t="shared" ref="R234" si="426">IF(COUNT(R235:R261)=27,SUM(R235:R261),"N.A.")</f>
        <v>9176.3206150803217</v>
      </c>
      <c r="S234" s="363">
        <f t="shared" ref="S234" si="427">IF(COUNT(S235:S261)=27,SUM(S235:S261),"N.A.")</f>
        <v>9158.948760422858</v>
      </c>
      <c r="T234" s="363">
        <f t="shared" ref="T234" si="428">IF(COUNT(T235:T261)=27,SUM(T235:T261),"N.A.")</f>
        <v>8231.790429410752</v>
      </c>
      <c r="U234" s="363">
        <f t="shared" ref="U234" si="429">IF(COUNT(U235:U261)=27,SUM(U235:U261),"N.A.")</f>
        <v>10060.640000000001</v>
      </c>
      <c r="V234" s="363">
        <f t="shared" ref="V234" si="430">IF(COUNT(V235:V261)=27,SUM(V235:V261),"N.A.")</f>
        <v>9214.6800000000021</v>
      </c>
      <c r="W234" s="363">
        <f t="shared" ref="W234" si="431">IF(COUNT(W235:W261)=27,SUM(W235:W261),"N.A.")</f>
        <v>9443.2899999999991</v>
      </c>
      <c r="X234" s="363">
        <f t="shared" ref="X234" si="432">IF(COUNT(X235:X261)=27,SUM(X235:X261),"N.A.")</f>
        <v>8583</v>
      </c>
      <c r="Y234" s="363">
        <f t="shared" ref="Y234" si="433">IF(COUNT(Y235:Y261)=27,SUM(Y235:Y261),"N.A.")</f>
        <v>8413.9800000000014</v>
      </c>
      <c r="Z234" s="363">
        <f t="shared" ref="Z234" si="434">IF(COUNT(Z235:Z261)=27,SUM(Z235:Z261),"N.A.")</f>
        <v>8053.97</v>
      </c>
      <c r="AA234" s="363">
        <f t="shared" ref="AA234" si="435">IF(COUNT(AA235:AA261)=27,SUM(AA235:AA261),"N.A.")</f>
        <v>7697.6799999999985</v>
      </c>
      <c r="AB234" s="363">
        <f t="shared" ref="AB234" si="436">IF(COUNT(AB235:AB261)=27,SUM(AB235:AB261),"N.A.")</f>
        <v>8388.4699999999993</v>
      </c>
      <c r="AC234" s="363">
        <f t="shared" ref="AC234" si="437">IF(COUNT(AC235:AC261)=27,SUM(AC235:AC261),"N.A.")</f>
        <v>9675.159999999998</v>
      </c>
      <c r="AD234" s="363">
        <f t="shared" ref="AD234" si="438">IF(COUNT(AD235:AD261)=27,SUM(AD235:AD261),"N.A.")</f>
        <v>8810.44</v>
      </c>
      <c r="AE234" s="363">
        <f t="shared" ref="AE234:AF234" si="439">IF(COUNT(AE235:AE261)=27,SUM(AE235:AE261),"N.A.")</f>
        <v>8766.9700000000012</v>
      </c>
      <c r="AF234" s="363">
        <f t="shared" si="439"/>
        <v>7475.5400000000009</v>
      </c>
      <c r="AG234" s="363">
        <f t="shared" ref="AG234:AH234" si="440">IF(COUNT(AG235:AG261)=27,SUM(AG235:AG261),"N.A.")</f>
        <v>7418.01</v>
      </c>
      <c r="AH234" s="363">
        <f t="shared" si="440"/>
        <v>8064.630000000001</v>
      </c>
      <c r="AI234" s="363">
        <f t="shared" ref="AI234:AJ234" si="441">IF(COUNT(AI235:AI261)=27,SUM(AI235:AI261),"N.A.")</f>
        <v>7144.39</v>
      </c>
      <c r="AJ234" s="363">
        <f t="shared" si="441"/>
        <v>7538.358726314249</v>
      </c>
      <c r="AK234" s="651">
        <f>+(AJ234/AI234-1)*100</f>
        <v>5.5143787827127033</v>
      </c>
      <c r="AL234" s="651">
        <f>+((AJ234/((SUM(AE234:AI234)-MIN(AD234:AH234)-MAX(AD234:AH234))/3))-1)*100</f>
        <v>-0.11489650479397095</v>
      </c>
      <c r="AM234" s="652">
        <f>100*((POWER(AJ234/AA234,1/($AI$4-$Z$4)))-1)</f>
        <v>-0.23211355434313852</v>
      </c>
    </row>
    <row r="235" spans="1:39" ht="18" customHeight="1" thickBot="1">
      <c r="A235" s="320" t="s">
        <v>3</v>
      </c>
      <c r="B235" s="320" t="s">
        <v>30</v>
      </c>
      <c r="C235" s="373"/>
      <c r="D235" s="373"/>
      <c r="E235" s="373"/>
      <c r="F235" s="581">
        <v>0</v>
      </c>
      <c r="G235" s="581">
        <v>0</v>
      </c>
      <c r="H235" s="581">
        <v>0</v>
      </c>
      <c r="I235" s="581">
        <v>0</v>
      </c>
      <c r="J235" s="581">
        <v>0</v>
      </c>
      <c r="K235" s="581">
        <v>0</v>
      </c>
      <c r="L235" s="581">
        <v>0</v>
      </c>
      <c r="M235" s="581">
        <v>0</v>
      </c>
      <c r="N235" s="581">
        <v>0</v>
      </c>
      <c r="O235" s="581">
        <v>0</v>
      </c>
      <c r="P235" s="581">
        <v>0</v>
      </c>
      <c r="Q235" s="581">
        <v>0</v>
      </c>
      <c r="R235" s="581">
        <v>0</v>
      </c>
      <c r="S235" s="581">
        <v>0</v>
      </c>
      <c r="T235" s="581">
        <v>0</v>
      </c>
      <c r="U235" s="581">
        <v>0</v>
      </c>
      <c r="V235" s="581">
        <v>0</v>
      </c>
      <c r="W235" s="581">
        <v>0</v>
      </c>
      <c r="X235" s="581">
        <v>0</v>
      </c>
      <c r="Y235" s="581">
        <v>0</v>
      </c>
      <c r="Z235" s="581">
        <v>0</v>
      </c>
      <c r="AA235" s="581">
        <v>0</v>
      </c>
      <c r="AB235" s="581">
        <v>0</v>
      </c>
      <c r="AC235" s="581">
        <v>0</v>
      </c>
      <c r="AD235" s="581">
        <v>0</v>
      </c>
      <c r="AE235" s="581">
        <v>0</v>
      </c>
      <c r="AF235" s="581">
        <v>0</v>
      </c>
      <c r="AG235" s="581">
        <v>0</v>
      </c>
      <c r="AH235" s="581">
        <v>0</v>
      </c>
      <c r="AI235" s="581">
        <v>0</v>
      </c>
      <c r="AJ235" s="581">
        <v>0</v>
      </c>
      <c r="AK235" s="653"/>
      <c r="AL235" s="653"/>
      <c r="AM235" s="654"/>
    </row>
    <row r="236" spans="1:39" ht="18" customHeight="1" thickBot="1">
      <c r="A236" s="320" t="s">
        <v>4</v>
      </c>
      <c r="B236" s="320" t="s">
        <v>31</v>
      </c>
      <c r="C236" s="373"/>
      <c r="D236" s="373"/>
      <c r="E236" s="373"/>
      <c r="F236" s="581">
        <v>40</v>
      </c>
      <c r="G236" s="581">
        <v>40</v>
      </c>
      <c r="H236" s="581">
        <v>40</v>
      </c>
      <c r="I236" s="581">
        <v>40</v>
      </c>
      <c r="J236" s="581">
        <v>40</v>
      </c>
      <c r="K236" s="581">
        <v>48.7</v>
      </c>
      <c r="L236" s="581">
        <v>37.5</v>
      </c>
      <c r="M236" s="581">
        <v>40.4</v>
      </c>
      <c r="N236" s="581">
        <v>62.5</v>
      </c>
      <c r="O236" s="581">
        <v>56.7</v>
      </c>
      <c r="P236" s="581">
        <v>44.5</v>
      </c>
      <c r="Q236" s="581">
        <v>70.099999999999994</v>
      </c>
      <c r="R236" s="581">
        <v>78.099999999999994</v>
      </c>
      <c r="S236" s="581">
        <v>58.716666666666676</v>
      </c>
      <c r="T236" s="581">
        <v>14</v>
      </c>
      <c r="U236" s="581">
        <v>22.1</v>
      </c>
      <c r="V236" s="581">
        <v>184.5</v>
      </c>
      <c r="W236" s="581">
        <v>95.3</v>
      </c>
      <c r="X236" s="581">
        <v>153.31</v>
      </c>
      <c r="Y236" s="581">
        <v>50.2</v>
      </c>
      <c r="Z236" s="581">
        <v>40.89</v>
      </c>
      <c r="AA236" s="581">
        <v>23.4</v>
      </c>
      <c r="AB236" s="581">
        <v>32.020000000000003</v>
      </c>
      <c r="AC236" s="581">
        <v>54.38</v>
      </c>
      <c r="AD236" s="581">
        <v>45.13</v>
      </c>
      <c r="AE236" s="581">
        <v>59.75</v>
      </c>
      <c r="AF236" s="581">
        <v>38.5</v>
      </c>
      <c r="AG236" s="581">
        <v>29.41</v>
      </c>
      <c r="AH236" s="581">
        <v>48.73</v>
      </c>
      <c r="AI236" s="581">
        <v>58</v>
      </c>
      <c r="AJ236" s="581">
        <v>45.406978579237489</v>
      </c>
      <c r="AK236" s="653">
        <f t="shared" ref="AK236:AK259" si="442">+(AJ236/AI236-1)*100</f>
        <v>-21.712105897866397</v>
      </c>
      <c r="AL236" s="653">
        <f t="shared" ref="AL236:AL259" si="443">+((AJ236/((SUM(AE236:AI236)-MIN(AD236:AH236)-MAX(AD236:AH236))/3))-1)*100</f>
        <v>-6.2033080371049483</v>
      </c>
      <c r="AM236" s="654">
        <f t="shared" ref="AM236:AM259" si="444">100*((POWER(AJ236/AA236,1/($AI$4-$Z$4)))-1)</f>
        <v>7.6439531543943007</v>
      </c>
    </row>
    <row r="237" spans="1:39" ht="18" customHeight="1" thickBot="1">
      <c r="A237" s="320" t="s">
        <v>340</v>
      </c>
      <c r="B237" s="320" t="s">
        <v>32</v>
      </c>
      <c r="C237" s="373"/>
      <c r="D237" s="373"/>
      <c r="E237" s="373"/>
      <c r="F237" s="581">
        <v>0</v>
      </c>
      <c r="G237" s="581">
        <v>0</v>
      </c>
      <c r="H237" s="581">
        <v>0</v>
      </c>
      <c r="I237" s="581">
        <v>0</v>
      </c>
      <c r="J237" s="581">
        <v>0</v>
      </c>
      <c r="K237" s="581">
        <v>0</v>
      </c>
      <c r="L237" s="581">
        <v>0</v>
      </c>
      <c r="M237" s="581">
        <v>0</v>
      </c>
      <c r="N237" s="581">
        <v>0</v>
      </c>
      <c r="O237" s="581">
        <v>0</v>
      </c>
      <c r="P237" s="581">
        <v>0</v>
      </c>
      <c r="Q237" s="581">
        <v>0</v>
      </c>
      <c r="R237" s="581">
        <v>0</v>
      </c>
      <c r="S237" s="581">
        <v>0</v>
      </c>
      <c r="T237" s="581">
        <v>0</v>
      </c>
      <c r="U237" s="581">
        <v>0</v>
      </c>
      <c r="V237" s="581">
        <v>0</v>
      </c>
      <c r="W237" s="581">
        <v>0</v>
      </c>
      <c r="X237" s="581">
        <v>0</v>
      </c>
      <c r="Y237" s="581">
        <v>0</v>
      </c>
      <c r="Z237" s="581">
        <v>0</v>
      </c>
      <c r="AA237" s="581">
        <v>0</v>
      </c>
      <c r="AB237" s="581">
        <v>0</v>
      </c>
      <c r="AC237" s="581">
        <v>0</v>
      </c>
      <c r="AD237" s="581">
        <v>0</v>
      </c>
      <c r="AE237" s="581">
        <v>0</v>
      </c>
      <c r="AF237" s="581">
        <v>0</v>
      </c>
      <c r="AG237" s="581">
        <v>0</v>
      </c>
      <c r="AH237" s="581">
        <v>0</v>
      </c>
      <c r="AI237" s="581">
        <v>0</v>
      </c>
      <c r="AJ237" s="581">
        <v>0</v>
      </c>
      <c r="AK237" s="653"/>
      <c r="AL237" s="653"/>
      <c r="AM237" s="654"/>
    </row>
    <row r="238" spans="1:39" ht="18" customHeight="1" thickBot="1">
      <c r="A238" s="320" t="s">
        <v>5</v>
      </c>
      <c r="B238" s="320" t="s">
        <v>33</v>
      </c>
      <c r="C238" s="373"/>
      <c r="D238" s="373"/>
      <c r="E238" s="373"/>
      <c r="F238" s="581">
        <v>0</v>
      </c>
      <c r="G238" s="581">
        <v>0</v>
      </c>
      <c r="H238" s="581">
        <v>0</v>
      </c>
      <c r="I238" s="581">
        <v>0</v>
      </c>
      <c r="J238" s="581">
        <v>0</v>
      </c>
      <c r="K238" s="581">
        <v>0</v>
      </c>
      <c r="L238" s="581">
        <v>0</v>
      </c>
      <c r="M238" s="581">
        <v>0</v>
      </c>
      <c r="N238" s="581">
        <v>0</v>
      </c>
      <c r="O238" s="581">
        <v>0</v>
      </c>
      <c r="P238" s="581">
        <v>0</v>
      </c>
      <c r="Q238" s="581">
        <v>0</v>
      </c>
      <c r="R238" s="581">
        <v>0</v>
      </c>
      <c r="S238" s="581">
        <v>0</v>
      </c>
      <c r="T238" s="581">
        <v>0</v>
      </c>
      <c r="U238" s="581">
        <v>0</v>
      </c>
      <c r="V238" s="581">
        <v>0</v>
      </c>
      <c r="W238" s="581">
        <v>0</v>
      </c>
      <c r="X238" s="581">
        <v>0</v>
      </c>
      <c r="Y238" s="581">
        <v>0</v>
      </c>
      <c r="Z238" s="581">
        <v>0</v>
      </c>
      <c r="AA238" s="581">
        <v>0</v>
      </c>
      <c r="AB238" s="581">
        <v>0</v>
      </c>
      <c r="AC238" s="581">
        <v>0</v>
      </c>
      <c r="AD238" s="581">
        <v>0</v>
      </c>
      <c r="AE238" s="581">
        <v>0</v>
      </c>
      <c r="AF238" s="581">
        <v>0</v>
      </c>
      <c r="AG238" s="581">
        <v>0</v>
      </c>
      <c r="AH238" s="581">
        <v>0</v>
      </c>
      <c r="AI238" s="581">
        <v>0</v>
      </c>
      <c r="AJ238" s="581">
        <v>0</v>
      </c>
      <c r="AK238" s="653"/>
      <c r="AL238" s="653"/>
      <c r="AM238" s="654"/>
    </row>
    <row r="239" spans="1:39" ht="18" customHeight="1" thickBot="1">
      <c r="A239" s="320" t="s">
        <v>28</v>
      </c>
      <c r="B239" s="320" t="s">
        <v>34</v>
      </c>
      <c r="C239" s="373"/>
      <c r="D239" s="373"/>
      <c r="E239" s="373"/>
      <c r="F239" s="581">
        <v>46.2</v>
      </c>
      <c r="G239" s="581">
        <v>58.1</v>
      </c>
      <c r="H239" s="581">
        <v>37.799999999999997</v>
      </c>
      <c r="I239" s="581">
        <v>46.7</v>
      </c>
      <c r="J239" s="581">
        <v>33.5</v>
      </c>
      <c r="K239" s="581">
        <v>60</v>
      </c>
      <c r="L239" s="581">
        <v>64.599999999999994</v>
      </c>
      <c r="M239" s="581">
        <v>43.4</v>
      </c>
      <c r="N239" s="581">
        <v>23.8</v>
      </c>
      <c r="O239" s="581">
        <v>25.8</v>
      </c>
      <c r="P239" s="581">
        <v>34.700000000000003</v>
      </c>
      <c r="Q239" s="581">
        <v>50.1</v>
      </c>
      <c r="R239" s="581">
        <v>50.8</v>
      </c>
      <c r="S239" s="581">
        <v>62</v>
      </c>
      <c r="T239" s="581">
        <v>38</v>
      </c>
      <c r="U239" s="581">
        <v>38.700000000000003</v>
      </c>
      <c r="V239" s="581">
        <v>64.900000000000006</v>
      </c>
      <c r="W239" s="581">
        <v>111.75</v>
      </c>
      <c r="X239" s="581">
        <v>72.599999999999994</v>
      </c>
      <c r="Y239" s="581">
        <v>57.4</v>
      </c>
      <c r="Z239" s="581">
        <v>52.7</v>
      </c>
      <c r="AA239" s="581">
        <v>73.599999999999994</v>
      </c>
      <c r="AB239" s="581">
        <v>87.3</v>
      </c>
      <c r="AC239" s="581">
        <v>134.6</v>
      </c>
      <c r="AD239" s="581">
        <v>170.4</v>
      </c>
      <c r="AE239" s="581">
        <v>138.1</v>
      </c>
      <c r="AF239" s="581">
        <v>154.69999999999999</v>
      </c>
      <c r="AG239" s="581">
        <v>183</v>
      </c>
      <c r="AH239" s="581">
        <v>206.9</v>
      </c>
      <c r="AI239" s="581">
        <v>218.4</v>
      </c>
      <c r="AJ239" s="581">
        <v>187.11666666666667</v>
      </c>
      <c r="AK239" s="653">
        <f t="shared" si="442"/>
        <v>-14.323870573870568</v>
      </c>
      <c r="AL239" s="653">
        <f t="shared" si="443"/>
        <v>0.94407480668945443</v>
      </c>
      <c r="AM239" s="654">
        <f t="shared" si="444"/>
        <v>10.92414071677541</v>
      </c>
    </row>
    <row r="240" spans="1:39" ht="18" customHeight="1" thickBot="1">
      <c r="A240" s="320" t="s">
        <v>6</v>
      </c>
      <c r="B240" s="320" t="s">
        <v>35</v>
      </c>
      <c r="C240" s="373"/>
      <c r="D240" s="373"/>
      <c r="E240" s="373"/>
      <c r="F240" s="581">
        <v>0</v>
      </c>
      <c r="G240" s="581">
        <v>0</v>
      </c>
      <c r="H240" s="581">
        <v>0</v>
      </c>
      <c r="I240" s="581">
        <v>0</v>
      </c>
      <c r="J240" s="581">
        <v>0</v>
      </c>
      <c r="K240" s="581">
        <v>0</v>
      </c>
      <c r="L240" s="581">
        <v>0</v>
      </c>
      <c r="M240" s="581">
        <v>0</v>
      </c>
      <c r="N240" s="581">
        <v>0</v>
      </c>
      <c r="O240" s="581">
        <v>0</v>
      </c>
      <c r="P240" s="581">
        <v>0</v>
      </c>
      <c r="Q240" s="581">
        <v>0</v>
      </c>
      <c r="R240" s="581">
        <v>0</v>
      </c>
      <c r="S240" s="581">
        <v>0</v>
      </c>
      <c r="T240" s="581">
        <v>0</v>
      </c>
      <c r="U240" s="581">
        <v>0</v>
      </c>
      <c r="V240" s="581">
        <v>0</v>
      </c>
      <c r="W240" s="581">
        <v>0</v>
      </c>
      <c r="X240" s="581">
        <v>0</v>
      </c>
      <c r="Y240" s="581">
        <v>0</v>
      </c>
      <c r="Z240" s="581">
        <v>0</v>
      </c>
      <c r="AA240" s="581">
        <v>0</v>
      </c>
      <c r="AB240" s="581">
        <v>0</v>
      </c>
      <c r="AC240" s="581">
        <v>0</v>
      </c>
      <c r="AD240" s="581">
        <v>0</v>
      </c>
      <c r="AE240" s="581">
        <v>0</v>
      </c>
      <c r="AF240" s="581">
        <v>0</v>
      </c>
      <c r="AG240" s="581">
        <v>0</v>
      </c>
      <c r="AH240" s="581">
        <v>0</v>
      </c>
      <c r="AI240" s="581">
        <v>0</v>
      </c>
      <c r="AJ240" s="581">
        <v>0</v>
      </c>
      <c r="AK240" s="653"/>
      <c r="AL240" s="653"/>
      <c r="AM240" s="654"/>
    </row>
    <row r="241" spans="1:39" ht="18" customHeight="1" thickBot="1">
      <c r="A241" s="320" t="s">
        <v>7</v>
      </c>
      <c r="B241" s="320" t="s">
        <v>36</v>
      </c>
      <c r="C241" s="373"/>
      <c r="D241" s="373"/>
      <c r="E241" s="373"/>
      <c r="F241" s="581">
        <v>0</v>
      </c>
      <c r="G241" s="581">
        <v>0</v>
      </c>
      <c r="H241" s="581">
        <v>0</v>
      </c>
      <c r="I241" s="581">
        <v>0</v>
      </c>
      <c r="J241" s="581">
        <v>0</v>
      </c>
      <c r="K241" s="581">
        <v>0</v>
      </c>
      <c r="L241" s="581">
        <v>0</v>
      </c>
      <c r="M241" s="581">
        <v>0</v>
      </c>
      <c r="N241" s="581">
        <v>0</v>
      </c>
      <c r="O241" s="581">
        <v>0</v>
      </c>
      <c r="P241" s="581">
        <v>0</v>
      </c>
      <c r="Q241" s="581">
        <v>0</v>
      </c>
      <c r="R241" s="581">
        <v>0</v>
      </c>
      <c r="S241" s="581">
        <v>0</v>
      </c>
      <c r="T241" s="581">
        <v>0</v>
      </c>
      <c r="U241" s="581">
        <v>0</v>
      </c>
      <c r="V241" s="581">
        <v>0</v>
      </c>
      <c r="W241" s="581">
        <v>0</v>
      </c>
      <c r="X241" s="581">
        <v>0</v>
      </c>
      <c r="Y241" s="581">
        <v>0</v>
      </c>
      <c r="Z241" s="581">
        <v>0</v>
      </c>
      <c r="AA241" s="581">
        <v>0</v>
      </c>
      <c r="AB241" s="581">
        <v>0</v>
      </c>
      <c r="AC241" s="581">
        <v>0</v>
      </c>
      <c r="AD241" s="581">
        <v>0</v>
      </c>
      <c r="AE241" s="581">
        <v>0</v>
      </c>
      <c r="AF241" s="581">
        <v>0</v>
      </c>
      <c r="AG241" s="581">
        <v>0</v>
      </c>
      <c r="AH241" s="581">
        <v>0</v>
      </c>
      <c r="AI241" s="581">
        <v>0</v>
      </c>
      <c r="AJ241" s="581">
        <v>0</v>
      </c>
      <c r="AK241" s="653"/>
      <c r="AL241" s="653"/>
      <c r="AM241" s="654"/>
    </row>
    <row r="242" spans="1:39" ht="18" customHeight="1" thickBot="1">
      <c r="A242" s="320" t="s">
        <v>8</v>
      </c>
      <c r="B242" s="320" t="s">
        <v>37</v>
      </c>
      <c r="C242" s="373"/>
      <c r="D242" s="373"/>
      <c r="E242" s="373"/>
      <c r="F242" s="581">
        <v>1108</v>
      </c>
      <c r="G242" s="581">
        <v>1700</v>
      </c>
      <c r="H242" s="581">
        <v>1422</v>
      </c>
      <c r="I242" s="581">
        <v>1410</v>
      </c>
      <c r="J242" s="581">
        <v>1462</v>
      </c>
      <c r="K242" s="581">
        <v>1468</v>
      </c>
      <c r="L242" s="581">
        <v>1400</v>
      </c>
      <c r="M242" s="581">
        <v>1450.34</v>
      </c>
      <c r="N242" s="581">
        <v>1428.24</v>
      </c>
      <c r="O242" s="581">
        <v>1401.88</v>
      </c>
      <c r="P242" s="581">
        <v>1308.05</v>
      </c>
      <c r="Q242" s="581">
        <v>1500.16</v>
      </c>
      <c r="R242" s="581">
        <v>1490.99</v>
      </c>
      <c r="S242" s="581">
        <v>1144.07</v>
      </c>
      <c r="T242" s="581">
        <v>923.76</v>
      </c>
      <c r="U242" s="581">
        <v>1414.12</v>
      </c>
      <c r="V242" s="581">
        <v>1650.79</v>
      </c>
      <c r="W242" s="581">
        <v>1597.69</v>
      </c>
      <c r="X242" s="581">
        <v>1406.13</v>
      </c>
      <c r="Y242" s="581">
        <v>1090.75</v>
      </c>
      <c r="Z242" s="581">
        <v>1065.24</v>
      </c>
      <c r="AA242" s="581">
        <v>1033.71</v>
      </c>
      <c r="AB242" s="581">
        <v>785.66</v>
      </c>
      <c r="AC242" s="581">
        <v>1123.2</v>
      </c>
      <c r="AD242" s="581">
        <v>721.05</v>
      </c>
      <c r="AE242" s="581">
        <v>774.32</v>
      </c>
      <c r="AF242" s="581">
        <v>683.94</v>
      </c>
      <c r="AG242" s="581">
        <v>793.74</v>
      </c>
      <c r="AH242" s="581">
        <v>780.33</v>
      </c>
      <c r="AI242" s="581">
        <v>579.75</v>
      </c>
      <c r="AJ242" s="581">
        <v>640.51070000000004</v>
      </c>
      <c r="AK242" s="653">
        <f t="shared" si="442"/>
        <v>10.480500215610178</v>
      </c>
      <c r="AL242" s="653">
        <f t="shared" si="443"/>
        <v>-9.9731962143927877</v>
      </c>
      <c r="AM242" s="654">
        <f t="shared" si="444"/>
        <v>-5.1793180098735458</v>
      </c>
    </row>
    <row r="243" spans="1:39" ht="18" customHeight="1" thickBot="1">
      <c r="A243" s="320" t="s">
        <v>9</v>
      </c>
      <c r="B243" s="320" t="s">
        <v>38</v>
      </c>
      <c r="C243" s="373"/>
      <c r="D243" s="373"/>
      <c r="E243" s="373"/>
      <c r="F243" s="581">
        <v>789.8</v>
      </c>
      <c r="G243" s="581">
        <v>1002</v>
      </c>
      <c r="H243" s="581">
        <v>423</v>
      </c>
      <c r="I243" s="581">
        <v>1697.3</v>
      </c>
      <c r="J243" s="581">
        <v>1152.9000000000001</v>
      </c>
      <c r="K243" s="581">
        <v>1364.8</v>
      </c>
      <c r="L243" s="581">
        <v>726</v>
      </c>
      <c r="M243" s="581">
        <v>1939.2</v>
      </c>
      <c r="N243" s="581">
        <v>1899.5</v>
      </c>
      <c r="O243" s="581">
        <v>2153.1999999999998</v>
      </c>
      <c r="P243" s="581">
        <v>1989.2</v>
      </c>
      <c r="Q243" s="581">
        <v>2707.8</v>
      </c>
      <c r="R243" s="581">
        <v>934.5</v>
      </c>
      <c r="S243" s="581">
        <v>1643.2</v>
      </c>
      <c r="T243" s="581">
        <v>1227.0999999999999</v>
      </c>
      <c r="U243" s="581">
        <v>1184.8</v>
      </c>
      <c r="V243" s="581">
        <v>1368.1</v>
      </c>
      <c r="W243" s="581">
        <v>999.86</v>
      </c>
      <c r="X243" s="581">
        <v>900.35</v>
      </c>
      <c r="Y243" s="581">
        <v>499.49</v>
      </c>
      <c r="Z243" s="581">
        <v>933.16</v>
      </c>
      <c r="AA243" s="581">
        <v>825.46</v>
      </c>
      <c r="AB243" s="581">
        <v>924.96</v>
      </c>
      <c r="AC243" s="581">
        <v>1057.9100000000001</v>
      </c>
      <c r="AD243" s="581">
        <v>1061.6500000000001</v>
      </c>
      <c r="AE243" s="581">
        <v>1282.49</v>
      </c>
      <c r="AF243" s="581">
        <v>704.09</v>
      </c>
      <c r="AG243" s="581">
        <v>787.46</v>
      </c>
      <c r="AH243" s="581">
        <v>770.41</v>
      </c>
      <c r="AI243" s="581">
        <v>628.38</v>
      </c>
      <c r="AJ243" s="581">
        <v>678.48430000000008</v>
      </c>
      <c r="AK243" s="653">
        <f t="shared" si="442"/>
        <v>7.9735669499347628</v>
      </c>
      <c r="AL243" s="653">
        <f t="shared" si="443"/>
        <v>-6.8975231560891803</v>
      </c>
      <c r="AM243" s="654">
        <f t="shared" si="444"/>
        <v>-2.1550993488050563</v>
      </c>
    </row>
    <row r="244" spans="1:39" ht="18" customHeight="1" thickBot="1">
      <c r="A244" s="320" t="s">
        <v>10</v>
      </c>
      <c r="B244" s="320" t="s">
        <v>39</v>
      </c>
      <c r="C244" s="373"/>
      <c r="D244" s="373"/>
      <c r="E244" s="373"/>
      <c r="F244" s="581">
        <v>890.8</v>
      </c>
      <c r="G244" s="581">
        <v>1040.8</v>
      </c>
      <c r="H244" s="581">
        <v>1036.9000000000001</v>
      </c>
      <c r="I244" s="581">
        <v>1259.7</v>
      </c>
      <c r="J244" s="581">
        <v>878.8</v>
      </c>
      <c r="K244" s="581">
        <v>1551.9</v>
      </c>
      <c r="L244" s="581">
        <v>1558.7</v>
      </c>
      <c r="M244" s="581">
        <v>1685</v>
      </c>
      <c r="N244" s="581">
        <v>1351.6</v>
      </c>
      <c r="O244" s="581">
        <v>1613.7</v>
      </c>
      <c r="P244" s="581">
        <v>1427.3</v>
      </c>
      <c r="Q244" s="581">
        <v>2085.6</v>
      </c>
      <c r="R244" s="581">
        <v>2042.2</v>
      </c>
      <c r="S244" s="581">
        <v>2099.8000000000002</v>
      </c>
      <c r="T244" s="581">
        <v>1990.9</v>
      </c>
      <c r="U244" s="581">
        <v>2101.5</v>
      </c>
      <c r="V244" s="581">
        <v>2091.1999999999998</v>
      </c>
      <c r="W244" s="581">
        <v>2548.86</v>
      </c>
      <c r="X244" s="581">
        <v>2022.58</v>
      </c>
      <c r="Y244" s="581">
        <v>2382.8000000000002</v>
      </c>
      <c r="Z244" s="581">
        <v>1780.66</v>
      </c>
      <c r="AA244" s="581">
        <v>1484.12</v>
      </c>
      <c r="AB244" s="581">
        <v>1805.39</v>
      </c>
      <c r="AC244" s="581">
        <v>1695.69</v>
      </c>
      <c r="AD244" s="581">
        <v>2118.7600000000002</v>
      </c>
      <c r="AE244" s="581">
        <v>1795.48</v>
      </c>
      <c r="AF244" s="581">
        <v>1566.2</v>
      </c>
      <c r="AG244" s="581">
        <v>1321.34</v>
      </c>
      <c r="AH244" s="581">
        <v>1593.08</v>
      </c>
      <c r="AI244" s="581">
        <v>1340.46</v>
      </c>
      <c r="AJ244" s="581">
        <v>1304.7619</v>
      </c>
      <c r="AK244" s="653">
        <f t="shared" si="442"/>
        <v>-2.663123106993126</v>
      </c>
      <c r="AL244" s="653">
        <f t="shared" si="443"/>
        <v>-6.2774287315094712</v>
      </c>
      <c r="AM244" s="654">
        <f t="shared" si="444"/>
        <v>-1.4209350771516749</v>
      </c>
    </row>
    <row r="245" spans="1:39" ht="18" customHeight="1" thickBot="1">
      <c r="A245" s="320" t="s">
        <v>11</v>
      </c>
      <c r="B245" s="320" t="s">
        <v>40</v>
      </c>
      <c r="C245" s="373"/>
      <c r="D245" s="373"/>
      <c r="E245" s="373"/>
      <c r="F245" s="581">
        <v>0</v>
      </c>
      <c r="G245" s="581">
        <v>0</v>
      </c>
      <c r="H245" s="581">
        <v>0</v>
      </c>
      <c r="I245" s="581">
        <v>0</v>
      </c>
      <c r="J245" s="581">
        <v>0</v>
      </c>
      <c r="K245" s="581">
        <v>0</v>
      </c>
      <c r="L245" s="581">
        <v>0</v>
      </c>
      <c r="M245" s="581">
        <v>4.7236040798619943</v>
      </c>
      <c r="N245" s="581">
        <v>4.7210030887472145</v>
      </c>
      <c r="O245" s="581">
        <v>4.5747286769339022</v>
      </c>
      <c r="P245" s="581">
        <v>4.5744826804459837</v>
      </c>
      <c r="Q245" s="581">
        <v>4.6887448761787924</v>
      </c>
      <c r="R245" s="581">
        <v>4.6506150803207884</v>
      </c>
      <c r="S245" s="581">
        <v>4.7020937561912151</v>
      </c>
      <c r="T245" s="581">
        <v>4.9304294107509889</v>
      </c>
      <c r="U245" s="581">
        <v>8.85</v>
      </c>
      <c r="V245" s="581">
        <v>5.24</v>
      </c>
      <c r="W245" s="581">
        <v>6.32</v>
      </c>
      <c r="X245" s="581">
        <v>12.28</v>
      </c>
      <c r="Y245" s="581">
        <v>6.05</v>
      </c>
      <c r="Z245" s="581">
        <v>4.79</v>
      </c>
      <c r="AA245" s="581">
        <v>7.46</v>
      </c>
      <c r="AB245" s="581">
        <v>10.01</v>
      </c>
      <c r="AC245" s="581">
        <v>2.4900000000000002</v>
      </c>
      <c r="AD245" s="581">
        <v>3.29</v>
      </c>
      <c r="AE245" s="581">
        <v>1.91</v>
      </c>
      <c r="AF245" s="581">
        <v>1.79</v>
      </c>
      <c r="AG245" s="581">
        <v>3.21</v>
      </c>
      <c r="AH245" s="581">
        <v>3.51</v>
      </c>
      <c r="AI245" s="581">
        <v>4.4000000000000004</v>
      </c>
      <c r="AJ245" s="581">
        <v>2.270107537028224</v>
      </c>
      <c r="AK245" s="653">
        <f t="shared" si="442"/>
        <v>-48.406646885722182</v>
      </c>
      <c r="AL245" s="653">
        <f t="shared" si="443"/>
        <v>-28.462997782724042</v>
      </c>
      <c r="AM245" s="654">
        <f t="shared" si="444"/>
        <v>-12.382726675258905</v>
      </c>
    </row>
    <row r="246" spans="1:39" ht="18" customHeight="1" thickBot="1">
      <c r="A246" s="320" t="s">
        <v>12</v>
      </c>
      <c r="B246" s="320" t="s">
        <v>41</v>
      </c>
      <c r="C246" s="373"/>
      <c r="D246" s="373"/>
      <c r="E246" s="373"/>
      <c r="F246" s="581">
        <v>4045.4152187788104</v>
      </c>
      <c r="G246" s="581">
        <v>4071.9746478873235</v>
      </c>
      <c r="H246" s="581">
        <v>3826.8816720059144</v>
      </c>
      <c r="I246" s="581">
        <v>3992.974460186846</v>
      </c>
      <c r="J246" s="581">
        <v>3513.348246456882</v>
      </c>
      <c r="K246" s="581">
        <v>4673.0065664314207</v>
      </c>
      <c r="L246" s="581">
        <v>4219.1588785046733</v>
      </c>
      <c r="M246" s="581">
        <v>4310.3</v>
      </c>
      <c r="N246" s="581">
        <v>3624</v>
      </c>
      <c r="O246" s="581">
        <v>4267.8</v>
      </c>
      <c r="P246" s="581">
        <v>3717.5</v>
      </c>
      <c r="Q246" s="581">
        <v>5545.7</v>
      </c>
      <c r="R246" s="581">
        <v>4431</v>
      </c>
      <c r="S246" s="581">
        <v>3988.7</v>
      </c>
      <c r="T246" s="581">
        <v>3922.7</v>
      </c>
      <c r="U246" s="581">
        <v>5113.2</v>
      </c>
      <c r="V246" s="581">
        <v>3648.1</v>
      </c>
      <c r="W246" s="581">
        <v>3824.46</v>
      </c>
      <c r="X246" s="581">
        <v>3793.13</v>
      </c>
      <c r="Y246" s="581">
        <v>4160.07</v>
      </c>
      <c r="Z246" s="581">
        <v>3970.24</v>
      </c>
      <c r="AA246" s="581">
        <v>4036.06</v>
      </c>
      <c r="AB246" s="581">
        <v>4398.33</v>
      </c>
      <c r="AC246" s="581">
        <v>5049.32</v>
      </c>
      <c r="AD246" s="581">
        <v>4212.7700000000004</v>
      </c>
      <c r="AE246" s="581">
        <v>4144.55</v>
      </c>
      <c r="AF246" s="581">
        <v>3849.14</v>
      </c>
      <c r="AG246" s="581">
        <v>3885.22</v>
      </c>
      <c r="AH246" s="581">
        <v>4065.01</v>
      </c>
      <c r="AI246" s="581">
        <v>3690.03</v>
      </c>
      <c r="AJ246" s="581">
        <v>4044.2580000000003</v>
      </c>
      <c r="AK246" s="653">
        <f t="shared" si="442"/>
        <v>9.5995967512459313</v>
      </c>
      <c r="AL246" s="653">
        <f t="shared" si="443"/>
        <v>4.8455933439566445</v>
      </c>
      <c r="AM246" s="654">
        <f t="shared" si="444"/>
        <v>2.2548416859713427E-2</v>
      </c>
    </row>
    <row r="247" spans="1:39" ht="18" customHeight="1" thickBot="1">
      <c r="A247" s="320" t="s">
        <v>13</v>
      </c>
      <c r="B247" s="320" t="s">
        <v>42</v>
      </c>
      <c r="C247" s="373"/>
      <c r="D247" s="373"/>
      <c r="E247" s="373"/>
      <c r="F247" s="581">
        <v>11.7</v>
      </c>
      <c r="G247" s="581">
        <v>8</v>
      </c>
      <c r="H247" s="581">
        <v>11</v>
      </c>
      <c r="I247" s="581">
        <v>13</v>
      </c>
      <c r="J247" s="581">
        <v>11.5</v>
      </c>
      <c r="K247" s="581">
        <v>11.6</v>
      </c>
      <c r="L247" s="581">
        <v>14</v>
      </c>
      <c r="M247" s="581">
        <v>10</v>
      </c>
      <c r="N247" s="581">
        <v>10.5</v>
      </c>
      <c r="O247" s="581">
        <v>12.9</v>
      </c>
      <c r="P247" s="581">
        <v>14.28</v>
      </c>
      <c r="Q247" s="581">
        <v>9.93</v>
      </c>
      <c r="R247" s="581">
        <v>9.25</v>
      </c>
      <c r="S247" s="581">
        <v>7.52</v>
      </c>
      <c r="T247" s="581">
        <v>10.71</v>
      </c>
      <c r="U247" s="581">
        <v>2.4700000000000002</v>
      </c>
      <c r="V247" s="581">
        <v>14.69</v>
      </c>
      <c r="W247" s="581">
        <v>18.89</v>
      </c>
      <c r="X247" s="581">
        <v>23.74</v>
      </c>
      <c r="Y247" s="581">
        <v>22.92</v>
      </c>
      <c r="Z247" s="581">
        <v>15.18</v>
      </c>
      <c r="AA247" s="581">
        <v>4.4400000000000004</v>
      </c>
      <c r="AB247" s="581">
        <v>35.36</v>
      </c>
      <c r="AC247" s="581">
        <v>6.59</v>
      </c>
      <c r="AD247" s="581">
        <v>13.86</v>
      </c>
      <c r="AE247" s="581">
        <v>12.18</v>
      </c>
      <c r="AF247" s="581">
        <v>17.88</v>
      </c>
      <c r="AG247" s="581">
        <v>19.64</v>
      </c>
      <c r="AH247" s="581">
        <v>16.3</v>
      </c>
      <c r="AI247" s="581">
        <v>19.5</v>
      </c>
      <c r="AJ247" s="581">
        <v>20.116992208263479</v>
      </c>
      <c r="AK247" s="653">
        <f t="shared" si="442"/>
        <v>3.1640626064793897</v>
      </c>
      <c r="AL247" s="653">
        <f t="shared" si="443"/>
        <v>12.427303697448666</v>
      </c>
      <c r="AM247" s="654">
        <f t="shared" si="444"/>
        <v>18.279341366429414</v>
      </c>
    </row>
    <row r="248" spans="1:39" ht="18" customHeight="1" thickBot="1">
      <c r="A248" s="320" t="s">
        <v>14</v>
      </c>
      <c r="B248" s="320" t="s">
        <v>43</v>
      </c>
      <c r="C248" s="373"/>
      <c r="D248" s="373"/>
      <c r="E248" s="373"/>
      <c r="F248" s="581">
        <v>0</v>
      </c>
      <c r="G248" s="581">
        <v>0</v>
      </c>
      <c r="H248" s="581">
        <v>0</v>
      </c>
      <c r="I248" s="581">
        <v>0</v>
      </c>
      <c r="J248" s="581">
        <v>0</v>
      </c>
      <c r="K248" s="581">
        <v>0</v>
      </c>
      <c r="L248" s="581">
        <v>0</v>
      </c>
      <c r="M248" s="581">
        <v>0</v>
      </c>
      <c r="N248" s="581">
        <v>0</v>
      </c>
      <c r="O248" s="581">
        <v>0</v>
      </c>
      <c r="P248" s="581">
        <v>0</v>
      </c>
      <c r="Q248" s="581">
        <v>0</v>
      </c>
      <c r="R248" s="581">
        <v>0</v>
      </c>
      <c r="S248" s="581">
        <v>0</v>
      </c>
      <c r="T248" s="581">
        <v>0</v>
      </c>
      <c r="U248" s="581">
        <v>0</v>
      </c>
      <c r="V248" s="581">
        <v>0</v>
      </c>
      <c r="W248" s="581">
        <v>0</v>
      </c>
      <c r="X248" s="581">
        <v>0</v>
      </c>
      <c r="Y248" s="581">
        <v>0</v>
      </c>
      <c r="Z248" s="581">
        <v>0</v>
      </c>
      <c r="AA248" s="581">
        <v>0</v>
      </c>
      <c r="AB248" s="581">
        <v>0</v>
      </c>
      <c r="AC248" s="581">
        <v>0</v>
      </c>
      <c r="AD248" s="581">
        <v>0</v>
      </c>
      <c r="AE248" s="581">
        <v>0</v>
      </c>
      <c r="AF248" s="581">
        <v>0</v>
      </c>
      <c r="AG248" s="581">
        <v>0</v>
      </c>
      <c r="AH248" s="581">
        <v>0</v>
      </c>
      <c r="AI248" s="581">
        <v>0</v>
      </c>
      <c r="AJ248" s="581">
        <v>0</v>
      </c>
      <c r="AK248" s="653"/>
      <c r="AL248" s="653"/>
      <c r="AM248" s="654"/>
    </row>
    <row r="249" spans="1:39" ht="18" customHeight="1" thickBot="1">
      <c r="A249" s="320" t="s">
        <v>15</v>
      </c>
      <c r="B249" s="320" t="s">
        <v>44</v>
      </c>
      <c r="C249" s="373"/>
      <c r="D249" s="373"/>
      <c r="E249" s="373"/>
      <c r="F249" s="581">
        <v>0</v>
      </c>
      <c r="G249" s="581">
        <v>0</v>
      </c>
      <c r="H249" s="581">
        <v>0</v>
      </c>
      <c r="I249" s="581">
        <v>0</v>
      </c>
      <c r="J249" s="581">
        <v>0</v>
      </c>
      <c r="K249" s="581">
        <v>0</v>
      </c>
      <c r="L249" s="581">
        <v>0</v>
      </c>
      <c r="M249" s="581">
        <v>0</v>
      </c>
      <c r="N249" s="581">
        <v>0</v>
      </c>
      <c r="O249" s="581">
        <v>0</v>
      </c>
      <c r="P249" s="581">
        <v>0</v>
      </c>
      <c r="Q249" s="581">
        <v>0</v>
      </c>
      <c r="R249" s="581">
        <v>0</v>
      </c>
      <c r="S249" s="581">
        <v>0</v>
      </c>
      <c r="T249" s="581">
        <v>0</v>
      </c>
      <c r="U249" s="581">
        <v>0</v>
      </c>
      <c r="V249" s="581">
        <v>0</v>
      </c>
      <c r="W249" s="581">
        <v>0</v>
      </c>
      <c r="X249" s="581">
        <v>0</v>
      </c>
      <c r="Y249" s="581">
        <v>0</v>
      </c>
      <c r="Z249" s="581">
        <v>0</v>
      </c>
      <c r="AA249" s="581">
        <v>0</v>
      </c>
      <c r="AB249" s="581">
        <v>0</v>
      </c>
      <c r="AC249" s="581">
        <v>0</v>
      </c>
      <c r="AD249" s="581">
        <v>0</v>
      </c>
      <c r="AE249" s="581">
        <v>0</v>
      </c>
      <c r="AF249" s="581">
        <v>0</v>
      </c>
      <c r="AG249" s="581">
        <v>0</v>
      </c>
      <c r="AH249" s="581">
        <v>0</v>
      </c>
      <c r="AI249" s="581">
        <v>0</v>
      </c>
      <c r="AJ249" s="581">
        <v>0</v>
      </c>
      <c r="AK249" s="653"/>
      <c r="AL249" s="653"/>
      <c r="AM249" s="654"/>
    </row>
    <row r="250" spans="1:39" ht="18" customHeight="1" thickBot="1">
      <c r="A250" s="320" t="s">
        <v>16</v>
      </c>
      <c r="B250" s="320" t="s">
        <v>45</v>
      </c>
      <c r="C250" s="373"/>
      <c r="D250" s="373"/>
      <c r="E250" s="373"/>
      <c r="F250" s="581">
        <v>0</v>
      </c>
      <c r="G250" s="581">
        <v>0</v>
      </c>
      <c r="H250" s="581">
        <v>0</v>
      </c>
      <c r="I250" s="581">
        <v>0</v>
      </c>
      <c r="J250" s="581">
        <v>0</v>
      </c>
      <c r="K250" s="581">
        <v>0</v>
      </c>
      <c r="L250" s="581">
        <v>0</v>
      </c>
      <c r="M250" s="581">
        <v>0</v>
      </c>
      <c r="N250" s="581">
        <v>0</v>
      </c>
      <c r="O250" s="581">
        <v>0</v>
      </c>
      <c r="P250" s="581">
        <v>0</v>
      </c>
      <c r="Q250" s="581">
        <v>0</v>
      </c>
      <c r="R250" s="581">
        <v>0</v>
      </c>
      <c r="S250" s="581">
        <v>0</v>
      </c>
      <c r="T250" s="581">
        <v>0</v>
      </c>
      <c r="U250" s="581">
        <v>0</v>
      </c>
      <c r="V250" s="581">
        <v>0</v>
      </c>
      <c r="W250" s="581">
        <v>0</v>
      </c>
      <c r="X250" s="581">
        <v>0</v>
      </c>
      <c r="Y250" s="581">
        <v>0</v>
      </c>
      <c r="Z250" s="581">
        <v>0</v>
      </c>
      <c r="AA250" s="581">
        <v>0</v>
      </c>
      <c r="AB250" s="581">
        <v>0</v>
      </c>
      <c r="AC250" s="581">
        <v>0</v>
      </c>
      <c r="AD250" s="581">
        <v>0</v>
      </c>
      <c r="AE250" s="581">
        <v>0</v>
      </c>
      <c r="AF250" s="581">
        <v>0</v>
      </c>
      <c r="AG250" s="581">
        <v>0.51</v>
      </c>
      <c r="AH250" s="581">
        <v>1.38</v>
      </c>
      <c r="AI250" s="581">
        <v>1.31</v>
      </c>
      <c r="AJ250" s="581">
        <v>0.6066666666666668</v>
      </c>
      <c r="AK250" s="653">
        <f t="shared" si="442"/>
        <v>-53.689567430025441</v>
      </c>
      <c r="AL250" s="653">
        <f t="shared" si="443"/>
        <v>0</v>
      </c>
      <c r="AM250" s="654"/>
    </row>
    <row r="251" spans="1:39" ht="18" customHeight="1" thickBot="1">
      <c r="A251" s="320" t="s">
        <v>17</v>
      </c>
      <c r="B251" s="320" t="s">
        <v>46</v>
      </c>
      <c r="C251" s="373"/>
      <c r="D251" s="373"/>
      <c r="E251" s="373"/>
      <c r="F251" s="581">
        <v>30</v>
      </c>
      <c r="G251" s="581">
        <v>30</v>
      </c>
      <c r="H251" s="581">
        <v>30</v>
      </c>
      <c r="I251" s="581">
        <v>30</v>
      </c>
      <c r="J251" s="581">
        <v>30</v>
      </c>
      <c r="K251" s="581">
        <v>32.799999999999997</v>
      </c>
      <c r="L251" s="581">
        <v>34.200000000000003</v>
      </c>
      <c r="M251" s="581">
        <v>44.52</v>
      </c>
      <c r="N251" s="581">
        <v>49.08</v>
      </c>
      <c r="O251" s="581">
        <v>42.6</v>
      </c>
      <c r="P251" s="581">
        <v>23.8</v>
      </c>
      <c r="Q251" s="581">
        <v>54</v>
      </c>
      <c r="R251" s="581">
        <v>39</v>
      </c>
      <c r="S251" s="581">
        <v>39.799999999999997</v>
      </c>
      <c r="T251" s="581">
        <v>29.2</v>
      </c>
      <c r="U251" s="581">
        <v>36.6</v>
      </c>
      <c r="V251" s="581">
        <v>47.7</v>
      </c>
      <c r="W251" s="581">
        <v>44.16</v>
      </c>
      <c r="X251" s="581">
        <v>49.9</v>
      </c>
      <c r="Y251" s="581">
        <v>45.63</v>
      </c>
      <c r="Z251" s="581">
        <v>64.849999999999994</v>
      </c>
      <c r="AA251" s="581">
        <v>67.23</v>
      </c>
      <c r="AB251" s="581">
        <v>93.86</v>
      </c>
      <c r="AC251" s="581">
        <v>149.88</v>
      </c>
      <c r="AD251" s="581">
        <v>159.1</v>
      </c>
      <c r="AE251" s="581">
        <v>209.09</v>
      </c>
      <c r="AF251" s="581">
        <v>162.47</v>
      </c>
      <c r="AG251" s="581">
        <v>120.69</v>
      </c>
      <c r="AH251" s="581">
        <v>162.25</v>
      </c>
      <c r="AI251" s="581">
        <v>136.31</v>
      </c>
      <c r="AJ251" s="581">
        <v>164.98240000000004</v>
      </c>
      <c r="AK251" s="653">
        <f t="shared" si="442"/>
        <v>21.034700315457442</v>
      </c>
      <c r="AL251" s="653">
        <f t="shared" si="443"/>
        <v>7.3568314426393666</v>
      </c>
      <c r="AM251" s="654">
        <f t="shared" si="444"/>
        <v>10.489088176821237</v>
      </c>
    </row>
    <row r="252" spans="1:39" ht="18" customHeight="1" thickBot="1">
      <c r="A252" s="320" t="s">
        <v>18</v>
      </c>
      <c r="B252" s="320" t="s">
        <v>47</v>
      </c>
      <c r="C252" s="373"/>
      <c r="D252" s="373"/>
      <c r="E252" s="373"/>
      <c r="F252" s="581">
        <v>0</v>
      </c>
      <c r="G252" s="581">
        <v>0</v>
      </c>
      <c r="H252" s="581">
        <v>0</v>
      </c>
      <c r="I252" s="581">
        <v>0</v>
      </c>
      <c r="J252" s="581">
        <v>0</v>
      </c>
      <c r="K252" s="581">
        <v>0</v>
      </c>
      <c r="L252" s="581">
        <v>0</v>
      </c>
      <c r="M252" s="581">
        <v>0</v>
      </c>
      <c r="N252" s="581">
        <v>0</v>
      </c>
      <c r="O252" s="581">
        <v>0</v>
      </c>
      <c r="P252" s="581">
        <v>0</v>
      </c>
      <c r="Q252" s="581">
        <v>0</v>
      </c>
      <c r="R252" s="581">
        <v>0</v>
      </c>
      <c r="S252" s="581">
        <v>0</v>
      </c>
      <c r="T252" s="581">
        <v>0</v>
      </c>
      <c r="U252" s="581">
        <v>0</v>
      </c>
      <c r="V252" s="581">
        <v>0</v>
      </c>
      <c r="W252" s="581">
        <v>0</v>
      </c>
      <c r="X252" s="581">
        <v>0</v>
      </c>
      <c r="Y252" s="581">
        <v>0</v>
      </c>
      <c r="Z252" s="581">
        <v>0</v>
      </c>
      <c r="AA252" s="581">
        <v>0</v>
      </c>
      <c r="AB252" s="581">
        <v>0</v>
      </c>
      <c r="AC252" s="581">
        <v>0</v>
      </c>
      <c r="AD252" s="581">
        <v>0</v>
      </c>
      <c r="AE252" s="581">
        <v>0</v>
      </c>
      <c r="AF252" s="581">
        <v>0</v>
      </c>
      <c r="AG252" s="581">
        <v>0</v>
      </c>
      <c r="AH252" s="581">
        <v>0</v>
      </c>
      <c r="AI252" s="581">
        <v>0</v>
      </c>
      <c r="AJ252" s="581">
        <v>0</v>
      </c>
      <c r="AK252" s="653"/>
      <c r="AL252" s="653"/>
      <c r="AM252" s="654"/>
    </row>
    <row r="253" spans="1:39" ht="18" customHeight="1" thickBot="1">
      <c r="A253" s="320" t="s">
        <v>19</v>
      </c>
      <c r="B253" s="320" t="s">
        <v>48</v>
      </c>
      <c r="C253" s="373"/>
      <c r="D253" s="373"/>
      <c r="E253" s="373"/>
      <c r="F253" s="581">
        <v>0</v>
      </c>
      <c r="G253" s="581">
        <v>0</v>
      </c>
      <c r="H253" s="581">
        <v>0</v>
      </c>
      <c r="I253" s="581">
        <v>0</v>
      </c>
      <c r="J253" s="581">
        <v>0</v>
      </c>
      <c r="K253" s="581">
        <v>0</v>
      </c>
      <c r="L253" s="581">
        <v>0</v>
      </c>
      <c r="M253" s="581">
        <v>0</v>
      </c>
      <c r="N253" s="581">
        <v>0</v>
      </c>
      <c r="O253" s="581">
        <v>0</v>
      </c>
      <c r="P253" s="581">
        <v>0</v>
      </c>
      <c r="Q253" s="581">
        <v>0</v>
      </c>
      <c r="R253" s="581">
        <v>0</v>
      </c>
      <c r="S253" s="581">
        <v>0</v>
      </c>
      <c r="T253" s="581">
        <v>0</v>
      </c>
      <c r="U253" s="581">
        <v>0</v>
      </c>
      <c r="V253" s="581">
        <v>0</v>
      </c>
      <c r="W253" s="581">
        <v>0</v>
      </c>
      <c r="X253" s="581">
        <v>0</v>
      </c>
      <c r="Y253" s="581">
        <v>0</v>
      </c>
      <c r="Z253" s="581">
        <v>0</v>
      </c>
      <c r="AA253" s="581">
        <v>0</v>
      </c>
      <c r="AB253" s="581">
        <v>0</v>
      </c>
      <c r="AC253" s="581">
        <v>0</v>
      </c>
      <c r="AD253" s="581">
        <v>0</v>
      </c>
      <c r="AE253" s="581">
        <v>0</v>
      </c>
      <c r="AF253" s="581">
        <v>0</v>
      </c>
      <c r="AG253" s="581">
        <v>0</v>
      </c>
      <c r="AH253" s="581">
        <v>0</v>
      </c>
      <c r="AI253" s="581">
        <v>0</v>
      </c>
      <c r="AJ253" s="581">
        <v>0</v>
      </c>
      <c r="AK253" s="653"/>
      <c r="AL253" s="653"/>
      <c r="AM253" s="654"/>
    </row>
    <row r="254" spans="1:39" ht="18" customHeight="1" thickBot="1">
      <c r="A254" s="320" t="s">
        <v>20</v>
      </c>
      <c r="B254" s="320" t="s">
        <v>49</v>
      </c>
      <c r="C254" s="373"/>
      <c r="D254" s="373"/>
      <c r="E254" s="373"/>
      <c r="F254" s="581">
        <v>33.1</v>
      </c>
      <c r="G254" s="581">
        <v>38</v>
      </c>
      <c r="H254" s="581">
        <v>36.799999999999997</v>
      </c>
      <c r="I254" s="581">
        <v>41.8</v>
      </c>
      <c r="J254" s="581">
        <v>50.4</v>
      </c>
      <c r="K254" s="581">
        <v>66.099999999999994</v>
      </c>
      <c r="L254" s="581">
        <v>98.4</v>
      </c>
      <c r="M254" s="581">
        <v>43.7</v>
      </c>
      <c r="N254" s="581">
        <v>46.1</v>
      </c>
      <c r="O254" s="581">
        <v>49.5</v>
      </c>
      <c r="P254" s="581">
        <v>63.8</v>
      </c>
      <c r="Q254" s="581">
        <v>88.6</v>
      </c>
      <c r="R254" s="581">
        <v>62.7</v>
      </c>
      <c r="S254" s="581">
        <v>76.599999999999994</v>
      </c>
      <c r="T254" s="581">
        <v>53.2</v>
      </c>
      <c r="U254" s="581">
        <v>91.3</v>
      </c>
      <c r="V254" s="581">
        <v>66.7</v>
      </c>
      <c r="W254" s="581">
        <v>78.73</v>
      </c>
      <c r="X254" s="581">
        <v>78</v>
      </c>
      <c r="Y254" s="581">
        <v>43.68</v>
      </c>
      <c r="Z254" s="581">
        <v>63.14</v>
      </c>
      <c r="AA254" s="581">
        <v>66.86</v>
      </c>
      <c r="AB254" s="581">
        <v>88.48</v>
      </c>
      <c r="AC254" s="581">
        <v>123.99</v>
      </c>
      <c r="AD254" s="581">
        <v>91.61</v>
      </c>
      <c r="AE254" s="581">
        <v>91.39</v>
      </c>
      <c r="AF254" s="581">
        <v>80.709999999999994</v>
      </c>
      <c r="AG254" s="581">
        <v>79.33</v>
      </c>
      <c r="AH254" s="581">
        <v>87.75</v>
      </c>
      <c r="AI254" s="581">
        <v>118.46</v>
      </c>
      <c r="AJ254" s="581">
        <v>118.03259999999999</v>
      </c>
      <c r="AK254" s="653">
        <f t="shared" si="442"/>
        <v>-0.36079689346615318</v>
      </c>
      <c r="AL254" s="653">
        <f t="shared" si="443"/>
        <v>23.508126961981169</v>
      </c>
      <c r="AM254" s="654">
        <f t="shared" si="444"/>
        <v>6.5187785999855974</v>
      </c>
    </row>
    <row r="255" spans="1:39" ht="18" customHeight="1" thickBot="1">
      <c r="A255" s="320" t="s">
        <v>21</v>
      </c>
      <c r="B255" s="320" t="s">
        <v>50</v>
      </c>
      <c r="C255" s="373"/>
      <c r="D255" s="373"/>
      <c r="E255" s="373"/>
      <c r="F255" s="581">
        <v>0</v>
      </c>
      <c r="G255" s="581">
        <v>0</v>
      </c>
      <c r="H255" s="581">
        <v>0</v>
      </c>
      <c r="I255" s="581">
        <v>0</v>
      </c>
      <c r="J255" s="581">
        <v>0</v>
      </c>
      <c r="K255" s="581">
        <v>0</v>
      </c>
      <c r="L255" s="581">
        <v>0</v>
      </c>
      <c r="M255" s="581">
        <v>0</v>
      </c>
      <c r="N255" s="581">
        <v>0</v>
      </c>
      <c r="O255" s="581">
        <v>0</v>
      </c>
      <c r="P255" s="581">
        <v>0</v>
      </c>
      <c r="Q255" s="581">
        <v>0</v>
      </c>
      <c r="R255" s="581">
        <v>0</v>
      </c>
      <c r="S255" s="581">
        <v>0</v>
      </c>
      <c r="T255" s="581">
        <v>0</v>
      </c>
      <c r="U255" s="581">
        <v>0</v>
      </c>
      <c r="V255" s="581">
        <v>0</v>
      </c>
      <c r="W255" s="581">
        <v>0</v>
      </c>
      <c r="X255" s="581">
        <v>0</v>
      </c>
      <c r="Y255" s="581">
        <v>0</v>
      </c>
      <c r="Z255" s="581">
        <v>0</v>
      </c>
      <c r="AA255" s="581">
        <v>0</v>
      </c>
      <c r="AB255" s="581">
        <v>0</v>
      </c>
      <c r="AC255" s="581">
        <v>0</v>
      </c>
      <c r="AD255" s="581">
        <v>0</v>
      </c>
      <c r="AE255" s="581">
        <v>0</v>
      </c>
      <c r="AF255" s="581">
        <v>0</v>
      </c>
      <c r="AG255" s="581">
        <v>0</v>
      </c>
      <c r="AH255" s="581">
        <v>0</v>
      </c>
      <c r="AI255" s="581">
        <v>0</v>
      </c>
      <c r="AJ255" s="581">
        <v>0</v>
      </c>
      <c r="AK255" s="653"/>
      <c r="AL255" s="653"/>
      <c r="AM255" s="654"/>
    </row>
    <row r="256" spans="1:39" ht="18" customHeight="1" thickBot="1">
      <c r="A256" s="320" t="s">
        <v>22</v>
      </c>
      <c r="B256" s="320" t="s">
        <v>51</v>
      </c>
      <c r="C256" s="373"/>
      <c r="D256" s="373"/>
      <c r="E256" s="373"/>
      <c r="F256" s="581">
        <v>19</v>
      </c>
      <c r="G256" s="581">
        <v>43</v>
      </c>
      <c r="H256" s="581">
        <v>31</v>
      </c>
      <c r="I256" s="581">
        <v>44</v>
      </c>
      <c r="J256" s="581">
        <v>32</v>
      </c>
      <c r="K256" s="581">
        <v>28</v>
      </c>
      <c r="L256" s="581">
        <v>115</v>
      </c>
      <c r="M256" s="581">
        <v>172.51</v>
      </c>
      <c r="N256" s="581">
        <v>102.69</v>
      </c>
      <c r="O256" s="581">
        <v>327.2</v>
      </c>
      <c r="P256" s="581">
        <v>113.42</v>
      </c>
      <c r="Q256" s="581">
        <v>234.58</v>
      </c>
      <c r="R256" s="581">
        <v>1.17</v>
      </c>
      <c r="S256" s="581">
        <v>7.5</v>
      </c>
      <c r="T256" s="581">
        <v>2.5</v>
      </c>
      <c r="U256" s="581">
        <v>6.95</v>
      </c>
      <c r="V256" s="581">
        <v>20.38</v>
      </c>
      <c r="W256" s="581">
        <v>15.62</v>
      </c>
      <c r="X256" s="581">
        <v>3.91</v>
      </c>
      <c r="Y256" s="581">
        <v>4.2699999999999996</v>
      </c>
      <c r="Z256" s="581">
        <v>2.68</v>
      </c>
      <c r="AA256" s="581">
        <v>3.84</v>
      </c>
      <c r="AB256" s="581">
        <v>5.9</v>
      </c>
      <c r="AC256" s="581">
        <v>12.72</v>
      </c>
      <c r="AD256" s="581">
        <v>9.35</v>
      </c>
      <c r="AE256" s="581">
        <v>11.18</v>
      </c>
      <c r="AF256" s="581">
        <v>11.79</v>
      </c>
      <c r="AG256" s="581">
        <v>10.27</v>
      </c>
      <c r="AH256" s="581">
        <v>11.87</v>
      </c>
      <c r="AI256" s="581">
        <v>14.24</v>
      </c>
      <c r="AJ256" s="581">
        <v>17.175114656386832</v>
      </c>
      <c r="AK256" s="653">
        <f t="shared" si="442"/>
        <v>20.611760227435603</v>
      </c>
      <c r="AL256" s="653">
        <f t="shared" si="443"/>
        <v>35.130721136009704</v>
      </c>
      <c r="AM256" s="654">
        <f t="shared" si="444"/>
        <v>18.10964932586332</v>
      </c>
    </row>
    <row r="257" spans="1:39" ht="18" customHeight="1" thickBot="1">
      <c r="A257" s="320" t="s">
        <v>23</v>
      </c>
      <c r="B257" s="320" t="s">
        <v>52</v>
      </c>
      <c r="C257" s="373"/>
      <c r="D257" s="373"/>
      <c r="E257" s="373"/>
      <c r="F257" s="581">
        <v>4</v>
      </c>
      <c r="G257" s="581">
        <v>4</v>
      </c>
      <c r="H257" s="581">
        <v>4</v>
      </c>
      <c r="I257" s="581">
        <v>4</v>
      </c>
      <c r="J257" s="581">
        <v>3.7</v>
      </c>
      <c r="K257" s="581">
        <v>5.2</v>
      </c>
      <c r="L257" s="581">
        <v>2.2999999999999998</v>
      </c>
      <c r="M257" s="581">
        <v>3.77</v>
      </c>
      <c r="N257" s="581">
        <v>9.7200000000000006</v>
      </c>
      <c r="O257" s="581">
        <v>8.44</v>
      </c>
      <c r="P257" s="581">
        <v>1.62</v>
      </c>
      <c r="Q257" s="581">
        <v>14.38</v>
      </c>
      <c r="R257" s="581">
        <v>10.16</v>
      </c>
      <c r="S257" s="581">
        <v>8.44</v>
      </c>
      <c r="T257" s="581">
        <v>1.29</v>
      </c>
      <c r="U257" s="581">
        <v>4.95</v>
      </c>
      <c r="V257" s="581">
        <v>15.78</v>
      </c>
      <c r="W257" s="581">
        <v>28.24</v>
      </c>
      <c r="X257" s="581">
        <v>14.67</v>
      </c>
      <c r="Y257" s="581">
        <v>22.11</v>
      </c>
      <c r="Z257" s="581">
        <v>12.75</v>
      </c>
      <c r="AA257" s="581">
        <v>19.41</v>
      </c>
      <c r="AB257" s="581">
        <v>7.91</v>
      </c>
      <c r="AC257" s="581">
        <v>24.65</v>
      </c>
      <c r="AD257" s="581">
        <v>20.58</v>
      </c>
      <c r="AE257" s="581">
        <v>20.76</v>
      </c>
      <c r="AF257" s="581">
        <v>16.53</v>
      </c>
      <c r="AG257" s="581">
        <v>10.68</v>
      </c>
      <c r="AH257" s="581">
        <v>29.68</v>
      </c>
      <c r="AI257" s="581">
        <v>30.11</v>
      </c>
      <c r="AJ257" s="581">
        <v>36.336300000000001</v>
      </c>
      <c r="AK257" s="653">
        <f t="shared" si="442"/>
        <v>20.678512122218539</v>
      </c>
      <c r="AL257" s="653">
        <f t="shared" si="443"/>
        <v>61.734272997032626</v>
      </c>
      <c r="AM257" s="654">
        <f t="shared" si="444"/>
        <v>7.215417428418136</v>
      </c>
    </row>
    <row r="258" spans="1:39" s="13" customFormat="1" ht="18" customHeight="1" thickBot="1">
      <c r="A258" s="320" t="s">
        <v>24</v>
      </c>
      <c r="B258" s="320" t="s">
        <v>53</v>
      </c>
      <c r="C258" s="373"/>
      <c r="D258" s="373"/>
      <c r="E258" s="373"/>
      <c r="F258" s="581">
        <v>0</v>
      </c>
      <c r="G258" s="581">
        <v>0</v>
      </c>
      <c r="H258" s="581">
        <v>0</v>
      </c>
      <c r="I258" s="581">
        <v>0</v>
      </c>
      <c r="J258" s="581">
        <v>0</v>
      </c>
      <c r="K258" s="581">
        <v>0</v>
      </c>
      <c r="L258" s="581">
        <v>0</v>
      </c>
      <c r="M258" s="581">
        <v>0</v>
      </c>
      <c r="N258" s="581">
        <v>0</v>
      </c>
      <c r="O258" s="581">
        <v>0</v>
      </c>
      <c r="P258" s="581">
        <v>0</v>
      </c>
      <c r="Q258" s="581">
        <v>0</v>
      </c>
      <c r="R258" s="581">
        <v>0</v>
      </c>
      <c r="S258" s="581">
        <v>0</v>
      </c>
      <c r="T258" s="581">
        <v>0</v>
      </c>
      <c r="U258" s="581">
        <v>0</v>
      </c>
      <c r="V258" s="581">
        <v>0</v>
      </c>
      <c r="W258" s="581">
        <v>0</v>
      </c>
      <c r="X258" s="581">
        <v>0</v>
      </c>
      <c r="Y258" s="581">
        <v>0</v>
      </c>
      <c r="Z258" s="581">
        <v>0</v>
      </c>
      <c r="AA258" s="581">
        <v>0</v>
      </c>
      <c r="AB258" s="581">
        <v>0</v>
      </c>
      <c r="AC258" s="581">
        <v>0</v>
      </c>
      <c r="AD258" s="581">
        <v>0</v>
      </c>
      <c r="AE258" s="581">
        <v>0</v>
      </c>
      <c r="AF258" s="581">
        <v>0</v>
      </c>
      <c r="AG258" s="581">
        <v>0</v>
      </c>
      <c r="AH258" s="581">
        <v>0</v>
      </c>
      <c r="AI258" s="581">
        <v>0</v>
      </c>
      <c r="AJ258" s="581">
        <v>0</v>
      </c>
      <c r="AK258" s="653"/>
      <c r="AL258" s="653"/>
      <c r="AM258" s="654"/>
    </row>
    <row r="259" spans="1:39" ht="18" customHeight="1" thickBot="1">
      <c r="A259" s="320" t="s">
        <v>25</v>
      </c>
      <c r="B259" s="320" t="s">
        <v>54</v>
      </c>
      <c r="C259" s="373"/>
      <c r="D259" s="373"/>
      <c r="E259" s="373"/>
      <c r="F259" s="581">
        <v>13</v>
      </c>
      <c r="G259" s="581">
        <v>13</v>
      </c>
      <c r="H259" s="581">
        <v>13</v>
      </c>
      <c r="I259" s="581">
        <v>13</v>
      </c>
      <c r="J259" s="581">
        <v>13</v>
      </c>
      <c r="K259" s="581">
        <v>13.1</v>
      </c>
      <c r="L259" s="581">
        <v>13.8</v>
      </c>
      <c r="M259" s="581">
        <v>10.7</v>
      </c>
      <c r="N259" s="581">
        <v>33.9</v>
      </c>
      <c r="O259" s="581">
        <v>12.4</v>
      </c>
      <c r="P259" s="581">
        <v>12.6</v>
      </c>
      <c r="Q259" s="581">
        <v>32</v>
      </c>
      <c r="R259" s="581">
        <v>21.8</v>
      </c>
      <c r="S259" s="581">
        <v>17.899999999999999</v>
      </c>
      <c r="T259" s="581">
        <v>13.5</v>
      </c>
      <c r="U259" s="581">
        <v>35.1</v>
      </c>
      <c r="V259" s="581">
        <v>36.6</v>
      </c>
      <c r="W259" s="581">
        <v>73.41</v>
      </c>
      <c r="X259" s="581">
        <v>52.4</v>
      </c>
      <c r="Y259" s="581">
        <v>28.61</v>
      </c>
      <c r="Z259" s="581">
        <v>47.69</v>
      </c>
      <c r="AA259" s="581">
        <v>52.09</v>
      </c>
      <c r="AB259" s="581">
        <v>113.29</v>
      </c>
      <c r="AC259" s="581">
        <v>239.74</v>
      </c>
      <c r="AD259" s="581">
        <v>182.89</v>
      </c>
      <c r="AE259" s="581">
        <v>225.77</v>
      </c>
      <c r="AF259" s="581">
        <v>187.8</v>
      </c>
      <c r="AG259" s="581">
        <v>173.51</v>
      </c>
      <c r="AH259" s="581">
        <v>287.43</v>
      </c>
      <c r="AI259" s="581">
        <v>305.04000000000002</v>
      </c>
      <c r="AJ259" s="581">
        <v>278.29999999999995</v>
      </c>
      <c r="AK259" s="653">
        <f t="shared" si="442"/>
        <v>-8.7660634670863047</v>
      </c>
      <c r="AL259" s="653">
        <f t="shared" si="443"/>
        <v>16.182630355825832</v>
      </c>
      <c r="AM259" s="654">
        <f t="shared" si="444"/>
        <v>20.465335453874744</v>
      </c>
    </row>
    <row r="260" spans="1:39" ht="18" customHeight="1" thickBot="1">
      <c r="A260" s="320" t="s">
        <v>26</v>
      </c>
      <c r="B260" s="320" t="s">
        <v>55</v>
      </c>
      <c r="C260" s="373"/>
      <c r="D260" s="373"/>
      <c r="E260" s="373"/>
      <c r="F260" s="581">
        <v>0</v>
      </c>
      <c r="G260" s="581">
        <v>0</v>
      </c>
      <c r="H260" s="581">
        <v>0</v>
      </c>
      <c r="I260" s="581">
        <v>0</v>
      </c>
      <c r="J260" s="581">
        <v>0</v>
      </c>
      <c r="K260" s="581">
        <v>0</v>
      </c>
      <c r="L260" s="581">
        <v>0</v>
      </c>
      <c r="M260" s="581">
        <v>0</v>
      </c>
      <c r="N260" s="581">
        <v>0</v>
      </c>
      <c r="O260" s="581">
        <v>0</v>
      </c>
      <c r="P260" s="581">
        <v>0</v>
      </c>
      <c r="Q260" s="581">
        <v>0</v>
      </c>
      <c r="R260" s="581">
        <v>0</v>
      </c>
      <c r="S260" s="581">
        <v>0</v>
      </c>
      <c r="T260" s="581">
        <v>0</v>
      </c>
      <c r="U260" s="581">
        <v>0</v>
      </c>
      <c r="V260" s="581">
        <v>0</v>
      </c>
      <c r="W260" s="581">
        <v>0</v>
      </c>
      <c r="X260" s="581">
        <v>0</v>
      </c>
      <c r="Y260" s="581">
        <v>0</v>
      </c>
      <c r="Z260" s="581">
        <v>0</v>
      </c>
      <c r="AA260" s="581">
        <v>0</v>
      </c>
      <c r="AB260" s="581">
        <v>0</v>
      </c>
      <c r="AC260" s="581">
        <v>0</v>
      </c>
      <c r="AD260" s="581">
        <v>0</v>
      </c>
      <c r="AE260" s="581">
        <v>0</v>
      </c>
      <c r="AF260" s="581">
        <v>0</v>
      </c>
      <c r="AG260" s="581">
        <v>0</v>
      </c>
      <c r="AH260" s="581">
        <v>0</v>
      </c>
      <c r="AI260" s="581">
        <v>0</v>
      </c>
      <c r="AJ260" s="581">
        <v>0</v>
      </c>
      <c r="AK260" s="653"/>
      <c r="AL260" s="653"/>
      <c r="AM260" s="654"/>
    </row>
    <row r="261" spans="1:39" ht="18" customHeight="1" thickBot="1">
      <c r="A261" s="320" t="s">
        <v>27</v>
      </c>
      <c r="B261" s="320" t="s">
        <v>56</v>
      </c>
      <c r="C261" s="373"/>
      <c r="D261" s="373"/>
      <c r="E261" s="373"/>
      <c r="F261" s="581">
        <v>0</v>
      </c>
      <c r="G261" s="581">
        <v>0</v>
      </c>
      <c r="H261" s="581">
        <v>0</v>
      </c>
      <c r="I261" s="581">
        <v>0</v>
      </c>
      <c r="J261" s="581">
        <v>0</v>
      </c>
      <c r="K261" s="581">
        <v>0</v>
      </c>
      <c r="L261" s="581">
        <v>0</v>
      </c>
      <c r="M261" s="581">
        <v>0</v>
      </c>
      <c r="N261" s="581">
        <v>0</v>
      </c>
      <c r="O261" s="581">
        <v>0</v>
      </c>
      <c r="P261" s="581">
        <v>0</v>
      </c>
      <c r="Q261" s="581">
        <v>0</v>
      </c>
      <c r="R261" s="581">
        <v>0</v>
      </c>
      <c r="S261" s="581">
        <v>0</v>
      </c>
      <c r="T261" s="581">
        <v>0</v>
      </c>
      <c r="U261" s="581">
        <v>0</v>
      </c>
      <c r="V261" s="581">
        <v>0</v>
      </c>
      <c r="W261" s="581">
        <v>0</v>
      </c>
      <c r="X261" s="581">
        <v>0</v>
      </c>
      <c r="Y261" s="581">
        <v>0</v>
      </c>
      <c r="Z261" s="581">
        <v>0</v>
      </c>
      <c r="AA261" s="581">
        <v>0</v>
      </c>
      <c r="AB261" s="581">
        <v>0</v>
      </c>
      <c r="AC261" s="581">
        <v>0</v>
      </c>
      <c r="AD261" s="581">
        <v>0</v>
      </c>
      <c r="AE261" s="581">
        <v>0</v>
      </c>
      <c r="AF261" s="581">
        <v>0</v>
      </c>
      <c r="AG261" s="581">
        <v>0</v>
      </c>
      <c r="AH261" s="581">
        <v>0</v>
      </c>
      <c r="AI261" s="581">
        <v>0</v>
      </c>
      <c r="AJ261" s="581">
        <v>0</v>
      </c>
      <c r="AK261" s="653"/>
      <c r="AL261" s="653"/>
      <c r="AM261" s="654"/>
    </row>
    <row r="262" spans="1:39" s="10" customFormat="1" ht="18" customHeight="1">
      <c r="A262" s="31"/>
      <c r="B262" s="31"/>
      <c r="C262" s="31"/>
      <c r="D262" s="31"/>
      <c r="E262" s="31"/>
      <c r="F262" s="31"/>
      <c r="G262" s="31"/>
      <c r="H262" s="31"/>
      <c r="I262" s="31"/>
      <c r="J262" s="31"/>
      <c r="K262" s="31"/>
      <c r="L262" s="31"/>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657"/>
      <c r="AL262" s="657"/>
      <c r="AM262" s="657"/>
    </row>
    <row r="263" spans="1:39" s="7" customFormat="1" ht="18" customHeight="1">
      <c r="A263" s="59" t="s">
        <v>215</v>
      </c>
      <c r="B263" s="31"/>
      <c r="C263" s="31"/>
      <c r="D263" s="31"/>
      <c r="E263" s="31"/>
      <c r="F263" s="31"/>
      <c r="G263" s="31"/>
      <c r="H263" s="31"/>
      <c r="I263" s="31"/>
      <c r="J263" s="31"/>
      <c r="K263" s="31"/>
      <c r="L263" s="31"/>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657"/>
      <c r="AL263" s="657"/>
      <c r="AM263" s="657"/>
    </row>
    <row r="264" spans="1:39" s="7" customFormat="1" ht="18" customHeight="1">
      <c r="A264" s="215"/>
      <c r="B264" s="211"/>
      <c r="C264" s="204" t="s">
        <v>215</v>
      </c>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765" t="s">
        <v>58</v>
      </c>
      <c r="AL264" s="766"/>
      <c r="AM264" s="656" t="str">
        <f>AM$3</f>
        <v xml:space="preserve">Annual rate of change
</v>
      </c>
    </row>
    <row r="265" spans="1:39" ht="26.25" thickBot="1">
      <c r="A265" s="215"/>
      <c r="B265" s="216"/>
      <c r="C265" s="568">
        <v>1990</v>
      </c>
      <c r="D265" s="203">
        <v>1991</v>
      </c>
      <c r="E265" s="203">
        <v>1992</v>
      </c>
      <c r="F265" s="203">
        <f>F$4</f>
        <v>1993</v>
      </c>
      <c r="G265" s="203">
        <f t="shared" ref="G265:AJ265" si="445">G$4</f>
        <v>1994</v>
      </c>
      <c r="H265" s="203">
        <f t="shared" si="445"/>
        <v>1995</v>
      </c>
      <c r="I265" s="203">
        <f t="shared" si="445"/>
        <v>1996</v>
      </c>
      <c r="J265" s="203">
        <f t="shared" si="445"/>
        <v>1997</v>
      </c>
      <c r="K265" s="203">
        <f t="shared" si="445"/>
        <v>1998</v>
      </c>
      <c r="L265" s="203">
        <f t="shared" si="445"/>
        <v>1999</v>
      </c>
      <c r="M265" s="637">
        <f t="shared" si="445"/>
        <v>2000</v>
      </c>
      <c r="N265" s="636">
        <f t="shared" si="445"/>
        <v>2001</v>
      </c>
      <c r="O265" s="203">
        <f t="shared" si="445"/>
        <v>2002</v>
      </c>
      <c r="P265" s="636">
        <f t="shared" si="445"/>
        <v>2003</v>
      </c>
      <c r="Q265" s="203">
        <f t="shared" si="445"/>
        <v>2004</v>
      </c>
      <c r="R265" s="636">
        <f t="shared" si="445"/>
        <v>2005</v>
      </c>
      <c r="S265" s="203">
        <f t="shared" si="445"/>
        <v>2006</v>
      </c>
      <c r="T265" s="636">
        <f t="shared" si="445"/>
        <v>2007</v>
      </c>
      <c r="U265" s="203">
        <f t="shared" si="445"/>
        <v>2008</v>
      </c>
      <c r="V265" s="636">
        <f t="shared" si="445"/>
        <v>2009</v>
      </c>
      <c r="W265" s="203">
        <f t="shared" si="445"/>
        <v>2010</v>
      </c>
      <c r="X265" s="636">
        <f t="shared" si="445"/>
        <v>2011</v>
      </c>
      <c r="Y265" s="203">
        <f t="shared" si="445"/>
        <v>2012</v>
      </c>
      <c r="Z265" s="637">
        <f t="shared" si="445"/>
        <v>2013</v>
      </c>
      <c r="AA265" s="203">
        <f t="shared" si="445"/>
        <v>2014</v>
      </c>
      <c r="AB265" s="636">
        <f t="shared" si="445"/>
        <v>2015</v>
      </c>
      <c r="AC265" s="203">
        <f t="shared" si="445"/>
        <v>2016</v>
      </c>
      <c r="AD265" s="203">
        <f t="shared" si="445"/>
        <v>2017</v>
      </c>
      <c r="AE265" s="203">
        <f t="shared" si="445"/>
        <v>2018</v>
      </c>
      <c r="AF265" s="203">
        <f t="shared" si="445"/>
        <v>2019</v>
      </c>
      <c r="AG265" s="203">
        <f t="shared" si="445"/>
        <v>2020</v>
      </c>
      <c r="AH265" s="203">
        <f t="shared" si="445"/>
        <v>2021</v>
      </c>
      <c r="AI265" s="203">
        <f t="shared" si="445"/>
        <v>2022</v>
      </c>
      <c r="AJ265" s="203" t="str">
        <f t="shared" si="445"/>
        <v>2023f</v>
      </c>
      <c r="AK265" s="648" t="s">
        <v>1070</v>
      </c>
      <c r="AL265" s="649" t="s">
        <v>1071</v>
      </c>
      <c r="AM265" s="650" t="s">
        <v>1072</v>
      </c>
    </row>
    <row r="266" spans="1:39" ht="18" customHeight="1" thickBot="1">
      <c r="A266" s="235" t="s">
        <v>373</v>
      </c>
      <c r="B266" s="235"/>
      <c r="C266" s="372" t="str">
        <f t="shared" ref="C266:AE266" si="446">IF(OR(C200=0,C234=0),":",C234/C200)</f>
        <v>:</v>
      </c>
      <c r="D266" s="372" t="str">
        <f t="shared" si="446"/>
        <v>:</v>
      </c>
      <c r="E266" s="372" t="str">
        <f t="shared" si="446"/>
        <v>:</v>
      </c>
      <c r="F266" s="344">
        <f t="shared" si="446"/>
        <v>2.403190764185942</v>
      </c>
      <c r="G266" s="344">
        <f t="shared" si="446"/>
        <v>2.6992436526668646</v>
      </c>
      <c r="H266" s="344">
        <f t="shared" si="446"/>
        <v>2.2472712610962366</v>
      </c>
      <c r="I266" s="344">
        <f t="shared" si="446"/>
        <v>2.7441474387413276</v>
      </c>
      <c r="J266" s="344">
        <f t="shared" si="446"/>
        <v>2.2736612866677834</v>
      </c>
      <c r="K266" s="344">
        <f t="shared" si="446"/>
        <v>2.9177875524775203</v>
      </c>
      <c r="L266" s="344">
        <f t="shared" si="446"/>
        <v>2.3392236751679296</v>
      </c>
      <c r="M266" s="344">
        <f t="shared" si="446"/>
        <v>2.6064678775206778</v>
      </c>
      <c r="N266" s="344">
        <f t="shared" si="446"/>
        <v>2.2625956783425956</v>
      </c>
      <c r="O266" s="344">
        <f t="shared" si="446"/>
        <v>2.490456675580929</v>
      </c>
      <c r="P266" s="344">
        <f t="shared" si="446"/>
        <v>2.2456914130192263</v>
      </c>
      <c r="Q266" s="344">
        <f t="shared" si="446"/>
        <v>3.016875514335609</v>
      </c>
      <c r="R266" s="344">
        <f t="shared" si="446"/>
        <v>2.4855548734459925</v>
      </c>
      <c r="S266" s="344">
        <f t="shared" si="446"/>
        <v>3.0645362216967493</v>
      </c>
      <c r="T266" s="344">
        <f t="shared" si="446"/>
        <v>2.8887529581031557</v>
      </c>
      <c r="U266" s="344">
        <f t="shared" si="446"/>
        <v>3.2605767547981883</v>
      </c>
      <c r="V266" s="344">
        <f t="shared" si="446"/>
        <v>3.1171641109430976</v>
      </c>
      <c r="W266" s="344">
        <f t="shared" si="446"/>
        <v>3.2656760084103351</v>
      </c>
      <c r="X266" s="344">
        <f t="shared" si="446"/>
        <v>3.4264977703611739</v>
      </c>
      <c r="Y266" s="344">
        <f t="shared" si="446"/>
        <v>3.237827333423124</v>
      </c>
      <c r="Z266" s="344">
        <f t="shared" si="446"/>
        <v>3.3427562277432363</v>
      </c>
      <c r="AA266" s="344">
        <f t="shared" si="446"/>
        <v>3.3546351497402647</v>
      </c>
      <c r="AB266" s="344">
        <f t="shared" si="446"/>
        <v>3.443132796177796</v>
      </c>
      <c r="AC266" s="344">
        <f t="shared" si="446"/>
        <v>3.4860542122008069</v>
      </c>
      <c r="AD266" s="344">
        <f t="shared" si="446"/>
        <v>3.4621345488839985</v>
      </c>
      <c r="AE266" s="344">
        <f t="shared" si="446"/>
        <v>3.534156507997936</v>
      </c>
      <c r="AF266" s="344">
        <f t="shared" ref="AF266" si="447">IF(OR(AF200=0,AF234=0),":",AF234/AF200)</f>
        <v>3.4854577159428946</v>
      </c>
      <c r="AG266" s="344">
        <f t="shared" ref="AG266:AH266" si="448">IF(OR(AG200=0,AG234=0),":",AG234/AG200)</f>
        <v>3.513679553614566</v>
      </c>
      <c r="AH266" s="344">
        <f t="shared" si="448"/>
        <v>3.6437953236191127</v>
      </c>
      <c r="AI266" s="344">
        <f t="shared" ref="AI266:AJ281" si="449">IF(OR(AI200=0,AI234=0),":",AI234/AI200)</f>
        <v>3.2592722694135996</v>
      </c>
      <c r="AJ266" s="344">
        <f t="shared" si="449"/>
        <v>3.5340308410453671</v>
      </c>
      <c r="AK266" s="651">
        <f>+(AJ266/AI266-1)*100</f>
        <v>8.4300588879983707</v>
      </c>
      <c r="AL266" s="651">
        <f>+((AJ266/((SUM(AE266:AI266)-MIN(AD266:AH266)-MAX(AD266:AH266))/3))-1)*100</f>
        <v>2.6297161459466922</v>
      </c>
      <c r="AM266" s="652">
        <f>100*((POWER(AJ266/AA266,1/($AI$4-$Z$4)))-1)</f>
        <v>0.58052393055754159</v>
      </c>
    </row>
    <row r="267" spans="1:39" ht="18" customHeight="1" thickBot="1">
      <c r="A267" s="320" t="s">
        <v>3</v>
      </c>
      <c r="B267" s="320" t="s">
        <v>30</v>
      </c>
      <c r="C267" s="371" t="str">
        <f t="shared" ref="C267:AE267" si="450">IF(OR(C201=0,C235=0),":",C235/C201)</f>
        <v>:</v>
      </c>
      <c r="D267" s="371" t="str">
        <f t="shared" si="450"/>
        <v>:</v>
      </c>
      <c r="E267" s="371" t="str">
        <f t="shared" si="450"/>
        <v>:</v>
      </c>
      <c r="F267" s="374" t="str">
        <f t="shared" si="450"/>
        <v>:</v>
      </c>
      <c r="G267" s="374" t="str">
        <f t="shared" si="450"/>
        <v>:</v>
      </c>
      <c r="H267" s="374" t="str">
        <f t="shared" si="450"/>
        <v>:</v>
      </c>
      <c r="I267" s="374" t="str">
        <f t="shared" si="450"/>
        <v>:</v>
      </c>
      <c r="J267" s="374" t="str">
        <f t="shared" si="450"/>
        <v>:</v>
      </c>
      <c r="K267" s="374" t="str">
        <f t="shared" si="450"/>
        <v>:</v>
      </c>
      <c r="L267" s="374" t="str">
        <f t="shared" si="450"/>
        <v>:</v>
      </c>
      <c r="M267" s="374" t="str">
        <f t="shared" si="450"/>
        <v>:</v>
      </c>
      <c r="N267" s="374" t="str">
        <f t="shared" si="450"/>
        <v>:</v>
      </c>
      <c r="O267" s="374" t="str">
        <f t="shared" si="450"/>
        <v>:</v>
      </c>
      <c r="P267" s="374" t="str">
        <f t="shared" si="450"/>
        <v>:</v>
      </c>
      <c r="Q267" s="374" t="str">
        <f t="shared" si="450"/>
        <v>:</v>
      </c>
      <c r="R267" s="374" t="str">
        <f t="shared" si="450"/>
        <v>:</v>
      </c>
      <c r="S267" s="374" t="str">
        <f t="shared" si="450"/>
        <v>:</v>
      </c>
      <c r="T267" s="374" t="str">
        <f t="shared" si="450"/>
        <v>:</v>
      </c>
      <c r="U267" s="374" t="str">
        <f t="shared" si="450"/>
        <v>:</v>
      </c>
      <c r="V267" s="374" t="str">
        <f t="shared" si="450"/>
        <v>:</v>
      </c>
      <c r="W267" s="374" t="str">
        <f t="shared" si="450"/>
        <v>:</v>
      </c>
      <c r="X267" s="374" t="str">
        <f t="shared" si="450"/>
        <v>:</v>
      </c>
      <c r="Y267" s="374" t="str">
        <f t="shared" si="450"/>
        <v>:</v>
      </c>
      <c r="Z267" s="374" t="str">
        <f t="shared" si="450"/>
        <v>:</v>
      </c>
      <c r="AA267" s="374" t="str">
        <f t="shared" si="450"/>
        <v>:</v>
      </c>
      <c r="AB267" s="374" t="str">
        <f t="shared" si="450"/>
        <v>:</v>
      </c>
      <c r="AC267" s="374" t="str">
        <f t="shared" si="450"/>
        <v>:</v>
      </c>
      <c r="AD267" s="374" t="str">
        <f t="shared" si="450"/>
        <v>:</v>
      </c>
      <c r="AE267" s="374" t="str">
        <f t="shared" si="450"/>
        <v>:</v>
      </c>
      <c r="AF267" s="374" t="str">
        <f t="shared" ref="AF267" si="451">IF(OR(AF201=0,AF235=0),":",AF235/AF201)</f>
        <v>:</v>
      </c>
      <c r="AG267" s="374" t="str">
        <f t="shared" ref="AG267:AH267" si="452">IF(OR(AG201=0,AG235=0),":",AG235/AG201)</f>
        <v>:</v>
      </c>
      <c r="AH267" s="374" t="str">
        <f t="shared" si="452"/>
        <v>:</v>
      </c>
      <c r="AI267" s="374" t="str">
        <f t="shared" ref="AI267" si="453">IF(OR(AI201=0,AI235=0),":",AI235/AI201)</f>
        <v>:</v>
      </c>
      <c r="AJ267" s="374" t="str">
        <f t="shared" si="449"/>
        <v>:</v>
      </c>
      <c r="AK267" s="653"/>
      <c r="AL267" s="653"/>
      <c r="AM267" s="654"/>
    </row>
    <row r="268" spans="1:39" ht="18" customHeight="1" thickBot="1">
      <c r="A268" s="320" t="s">
        <v>4</v>
      </c>
      <c r="B268" s="320" t="s">
        <v>31</v>
      </c>
      <c r="C268" s="371" t="str">
        <f t="shared" ref="C268:AE268" si="454">IF(OR(C202=0,C236=0),":",C236/C202)</f>
        <v>:</v>
      </c>
      <c r="D268" s="371" t="str">
        <f t="shared" si="454"/>
        <v>:</v>
      </c>
      <c r="E268" s="371" t="str">
        <f t="shared" si="454"/>
        <v>:</v>
      </c>
      <c r="F268" s="374">
        <f t="shared" si="454"/>
        <v>2.1052631578947367</v>
      </c>
      <c r="G268" s="374">
        <f t="shared" si="454"/>
        <v>2.1052631578947367</v>
      </c>
      <c r="H268" s="374">
        <f t="shared" si="454"/>
        <v>2.1052631578947367</v>
      </c>
      <c r="I268" s="374">
        <f t="shared" si="454"/>
        <v>2.1052631578947367</v>
      </c>
      <c r="J268" s="374">
        <f t="shared" si="454"/>
        <v>2.1052631578947367</v>
      </c>
      <c r="K268" s="374">
        <f t="shared" si="454"/>
        <v>2.5631578947368423</v>
      </c>
      <c r="L268" s="374">
        <f t="shared" si="454"/>
        <v>2.3291925465838506</v>
      </c>
      <c r="M268" s="374">
        <f t="shared" si="454"/>
        <v>2.6754966887417218</v>
      </c>
      <c r="N268" s="374">
        <f t="shared" si="454"/>
        <v>2.7777777777777777</v>
      </c>
      <c r="O268" s="374">
        <f t="shared" si="454"/>
        <v>2.7</v>
      </c>
      <c r="P268" s="374">
        <f t="shared" si="454"/>
        <v>1.9181034482758621</v>
      </c>
      <c r="Q268" s="374">
        <f t="shared" si="454"/>
        <v>3.1863636363636361</v>
      </c>
      <c r="R268" s="374">
        <f t="shared" si="454"/>
        <v>4.2677595628415297</v>
      </c>
      <c r="S268" s="374">
        <f t="shared" si="454"/>
        <v>13.344696969696971</v>
      </c>
      <c r="T268" s="374">
        <f t="shared" si="454"/>
        <v>2.5</v>
      </c>
      <c r="U268" s="374">
        <f t="shared" si="454"/>
        <v>4.42</v>
      </c>
      <c r="V268" s="374">
        <f t="shared" si="454"/>
        <v>2.933227344992051</v>
      </c>
      <c r="W268" s="374">
        <f t="shared" si="454"/>
        <v>3.2930200414651001</v>
      </c>
      <c r="X268" s="374">
        <f t="shared" si="454"/>
        <v>4.2968049327354265</v>
      </c>
      <c r="Y268" s="374">
        <f t="shared" si="454"/>
        <v>2.6844919786096257</v>
      </c>
      <c r="Z268" s="374">
        <f t="shared" si="454"/>
        <v>3.2120974076983502</v>
      </c>
      <c r="AA268" s="374">
        <f t="shared" si="454"/>
        <v>3.6279069767441858</v>
      </c>
      <c r="AB268" s="374">
        <f t="shared" si="454"/>
        <v>3.2942386831275723</v>
      </c>
      <c r="AC268" s="374">
        <f t="shared" si="454"/>
        <v>4.0311341734618233</v>
      </c>
      <c r="AD268" s="374">
        <f t="shared" si="454"/>
        <v>4.1709796672828094</v>
      </c>
      <c r="AE268" s="374">
        <f t="shared" si="454"/>
        <v>4.0073775989268947</v>
      </c>
      <c r="AF268" s="374">
        <f t="shared" ref="AF268" si="455">IF(OR(AF202=0,AF236=0),":",AF236/AF202)</f>
        <v>4.1309012875536482</v>
      </c>
      <c r="AG268" s="374">
        <f t="shared" ref="AG268:AH268" si="456">IF(OR(AG202=0,AG236=0),":",AG236/AG202)</f>
        <v>3.765685019206146</v>
      </c>
      <c r="AH268" s="374">
        <f t="shared" si="456"/>
        <v>5.4446927374301675</v>
      </c>
      <c r="AI268" s="374">
        <f t="shared" ref="AI268" si="457">IF(OR(AI202=0,AI236=0),":",AI236/AI202)</f>
        <v>4.833333333333333</v>
      </c>
      <c r="AJ268" s="374">
        <f t="shared" si="449"/>
        <v>5.0452198421374987</v>
      </c>
      <c r="AK268" s="653">
        <f t="shared" ref="AK268:AK291" si="458">+(AJ268/AI268-1)*100</f>
        <v>4.3838588028447978</v>
      </c>
      <c r="AL268" s="653">
        <f t="shared" ref="AL268:AL291" si="459">+((AJ268/((SUM(AE268:AI268)-MIN(AD268:AH268)-MAX(AD268:AH268))/3))-1)*100</f>
        <v>16.682947885946533</v>
      </c>
      <c r="AM268" s="654">
        <f t="shared" ref="AM268:AM291" si="460">100*((POWER(AJ268/AA268,1/($AI$4-$Z$4)))-1)</f>
        <v>3.7322438936578939</v>
      </c>
    </row>
    <row r="269" spans="1:39" ht="18" customHeight="1" thickBot="1">
      <c r="A269" s="320" t="s">
        <v>340</v>
      </c>
      <c r="B269" s="320" t="s">
        <v>32</v>
      </c>
      <c r="C269" s="371" t="str">
        <f t="shared" ref="C269:AE269" si="461">IF(OR(C203=0,C237=0),":",C237/C203)</f>
        <v>:</v>
      </c>
      <c r="D269" s="371" t="str">
        <f t="shared" si="461"/>
        <v>:</v>
      </c>
      <c r="E269" s="371" t="str">
        <f t="shared" si="461"/>
        <v>:</v>
      </c>
      <c r="F269" s="374" t="str">
        <f t="shared" si="461"/>
        <v>:</v>
      </c>
      <c r="G269" s="374" t="str">
        <f t="shared" si="461"/>
        <v>:</v>
      </c>
      <c r="H269" s="374" t="str">
        <f t="shared" si="461"/>
        <v>:</v>
      </c>
      <c r="I269" s="374" t="str">
        <f t="shared" si="461"/>
        <v>:</v>
      </c>
      <c r="J269" s="374" t="str">
        <f t="shared" si="461"/>
        <v>:</v>
      </c>
      <c r="K269" s="374" t="str">
        <f t="shared" si="461"/>
        <v>:</v>
      </c>
      <c r="L269" s="374" t="str">
        <f t="shared" si="461"/>
        <v>:</v>
      </c>
      <c r="M269" s="374" t="str">
        <f t="shared" si="461"/>
        <v>:</v>
      </c>
      <c r="N269" s="374" t="str">
        <f t="shared" si="461"/>
        <v>:</v>
      </c>
      <c r="O269" s="374" t="str">
        <f t="shared" si="461"/>
        <v>:</v>
      </c>
      <c r="P269" s="374" t="str">
        <f t="shared" si="461"/>
        <v>:</v>
      </c>
      <c r="Q269" s="374" t="str">
        <f t="shared" si="461"/>
        <v>:</v>
      </c>
      <c r="R269" s="374" t="str">
        <f t="shared" si="461"/>
        <v>:</v>
      </c>
      <c r="S269" s="374" t="str">
        <f t="shared" si="461"/>
        <v>:</v>
      </c>
      <c r="T269" s="374" t="str">
        <f t="shared" si="461"/>
        <v>:</v>
      </c>
      <c r="U269" s="374" t="str">
        <f t="shared" si="461"/>
        <v>:</v>
      </c>
      <c r="V269" s="374" t="str">
        <f t="shared" si="461"/>
        <v>:</v>
      </c>
      <c r="W269" s="374" t="str">
        <f t="shared" si="461"/>
        <v>:</v>
      </c>
      <c r="X269" s="374" t="str">
        <f t="shared" si="461"/>
        <v>:</v>
      </c>
      <c r="Y269" s="374" t="str">
        <f t="shared" si="461"/>
        <v>:</v>
      </c>
      <c r="Z269" s="374" t="str">
        <f t="shared" si="461"/>
        <v>:</v>
      </c>
      <c r="AA269" s="374" t="str">
        <f t="shared" si="461"/>
        <v>:</v>
      </c>
      <c r="AB269" s="374" t="str">
        <f t="shared" si="461"/>
        <v>:</v>
      </c>
      <c r="AC269" s="374" t="str">
        <f t="shared" si="461"/>
        <v>:</v>
      </c>
      <c r="AD269" s="374" t="str">
        <f t="shared" si="461"/>
        <v>:</v>
      </c>
      <c r="AE269" s="374" t="str">
        <f t="shared" si="461"/>
        <v>:</v>
      </c>
      <c r="AF269" s="374" t="str">
        <f t="shared" ref="AF269" si="462">IF(OR(AF203=0,AF237=0),":",AF237/AF203)</f>
        <v>:</v>
      </c>
      <c r="AG269" s="374" t="str">
        <f t="shared" ref="AG269:AH269" si="463">IF(OR(AG203=0,AG237=0),":",AG237/AG203)</f>
        <v>:</v>
      </c>
      <c r="AH269" s="374" t="str">
        <f t="shared" si="463"/>
        <v>:</v>
      </c>
      <c r="AI269" s="374" t="str">
        <f t="shared" ref="AI269" si="464">IF(OR(AI203=0,AI237=0),":",AI237/AI203)</f>
        <v>:</v>
      </c>
      <c r="AJ269" s="374" t="str">
        <f t="shared" si="449"/>
        <v>:</v>
      </c>
      <c r="AK269" s="653"/>
      <c r="AL269" s="653"/>
      <c r="AM269" s="654"/>
    </row>
    <row r="270" spans="1:39" ht="18" customHeight="1" thickBot="1">
      <c r="A270" s="320" t="s">
        <v>5</v>
      </c>
      <c r="B270" s="320" t="s">
        <v>33</v>
      </c>
      <c r="C270" s="371" t="str">
        <f t="shared" ref="C270:AE270" si="465">IF(OR(C204=0,C238=0),":",C238/C204)</f>
        <v>:</v>
      </c>
      <c r="D270" s="371" t="str">
        <f t="shared" si="465"/>
        <v>:</v>
      </c>
      <c r="E270" s="371" t="str">
        <f t="shared" si="465"/>
        <v>:</v>
      </c>
      <c r="F270" s="374" t="str">
        <f t="shared" si="465"/>
        <v>:</v>
      </c>
      <c r="G270" s="374" t="str">
        <f t="shared" si="465"/>
        <v>:</v>
      </c>
      <c r="H270" s="374" t="str">
        <f t="shared" si="465"/>
        <v>:</v>
      </c>
      <c r="I270" s="374" t="str">
        <f t="shared" si="465"/>
        <v>:</v>
      </c>
      <c r="J270" s="374" t="str">
        <f t="shared" si="465"/>
        <v>:</v>
      </c>
      <c r="K270" s="374" t="str">
        <f t="shared" si="465"/>
        <v>:</v>
      </c>
      <c r="L270" s="374" t="str">
        <f t="shared" si="465"/>
        <v>:</v>
      </c>
      <c r="M270" s="374" t="str">
        <f t="shared" si="465"/>
        <v>:</v>
      </c>
      <c r="N270" s="374" t="str">
        <f t="shared" si="465"/>
        <v>:</v>
      </c>
      <c r="O270" s="374" t="str">
        <f t="shared" si="465"/>
        <v>:</v>
      </c>
      <c r="P270" s="374" t="str">
        <f t="shared" si="465"/>
        <v>:</v>
      </c>
      <c r="Q270" s="374" t="str">
        <f t="shared" si="465"/>
        <v>:</v>
      </c>
      <c r="R270" s="374" t="str">
        <f t="shared" si="465"/>
        <v>:</v>
      </c>
      <c r="S270" s="374" t="str">
        <f t="shared" si="465"/>
        <v>:</v>
      </c>
      <c r="T270" s="374" t="str">
        <f t="shared" si="465"/>
        <v>:</v>
      </c>
      <c r="U270" s="374" t="str">
        <f t="shared" si="465"/>
        <v>:</v>
      </c>
      <c r="V270" s="374" t="str">
        <f t="shared" si="465"/>
        <v>:</v>
      </c>
      <c r="W270" s="374" t="str">
        <f t="shared" si="465"/>
        <v>:</v>
      </c>
      <c r="X270" s="374" t="str">
        <f t="shared" si="465"/>
        <v>:</v>
      </c>
      <c r="Y270" s="374" t="str">
        <f t="shared" si="465"/>
        <v>:</v>
      </c>
      <c r="Z270" s="374" t="str">
        <f t="shared" si="465"/>
        <v>:</v>
      </c>
      <c r="AA270" s="374" t="str">
        <f t="shared" si="465"/>
        <v>:</v>
      </c>
      <c r="AB270" s="374" t="str">
        <f t="shared" si="465"/>
        <v>:</v>
      </c>
      <c r="AC270" s="374" t="str">
        <f t="shared" si="465"/>
        <v>:</v>
      </c>
      <c r="AD270" s="374" t="str">
        <f t="shared" si="465"/>
        <v>:</v>
      </c>
      <c r="AE270" s="374" t="str">
        <f t="shared" si="465"/>
        <v>:</v>
      </c>
      <c r="AF270" s="374" t="str">
        <f t="shared" ref="AF270" si="466">IF(OR(AF204=0,AF238=0),":",AF238/AF204)</f>
        <v>:</v>
      </c>
      <c r="AG270" s="374" t="str">
        <f t="shared" ref="AG270:AH270" si="467">IF(OR(AG204=0,AG238=0),":",AG238/AG204)</f>
        <v>:</v>
      </c>
      <c r="AH270" s="374" t="str">
        <f t="shared" si="467"/>
        <v>:</v>
      </c>
      <c r="AI270" s="374" t="str">
        <f t="shared" ref="AI270" si="468">IF(OR(AI204=0,AI238=0),":",AI238/AI204)</f>
        <v>:</v>
      </c>
      <c r="AJ270" s="374" t="str">
        <f t="shared" si="449"/>
        <v>:</v>
      </c>
      <c r="AK270" s="653"/>
      <c r="AL270" s="653"/>
      <c r="AM270" s="654"/>
    </row>
    <row r="271" spans="1:39" ht="18" customHeight="1" thickBot="1">
      <c r="A271" s="320" t="s">
        <v>28</v>
      </c>
      <c r="B271" s="320" t="s">
        <v>34</v>
      </c>
      <c r="C271" s="371" t="str">
        <f t="shared" ref="C271:AE271" si="469">IF(OR(C205=0,C239=0),":",C239/C205)</f>
        <v>:</v>
      </c>
      <c r="D271" s="371" t="str">
        <f t="shared" si="469"/>
        <v>:</v>
      </c>
      <c r="E271" s="371" t="str">
        <f t="shared" si="469"/>
        <v>:</v>
      </c>
      <c r="F271" s="374">
        <f t="shared" si="469"/>
        <v>4.8125000000000009</v>
      </c>
      <c r="G271" s="374">
        <f t="shared" si="469"/>
        <v>5.330275229357798</v>
      </c>
      <c r="H271" s="374">
        <f t="shared" si="469"/>
        <v>5.2499999999999991</v>
      </c>
      <c r="I271" s="374">
        <f t="shared" si="469"/>
        <v>5.8375000000000004</v>
      </c>
      <c r="J271" s="374">
        <f t="shared" si="469"/>
        <v>5.0757575757575761</v>
      </c>
      <c r="K271" s="374">
        <f t="shared" si="469"/>
        <v>5.1282051282051286</v>
      </c>
      <c r="L271" s="374">
        <f t="shared" si="469"/>
        <v>5.3833333333333329</v>
      </c>
      <c r="M271" s="374">
        <f t="shared" si="469"/>
        <v>5.0465116279069768</v>
      </c>
      <c r="N271" s="374">
        <f t="shared" si="469"/>
        <v>5.0638297872340425</v>
      </c>
      <c r="O271" s="374">
        <f t="shared" si="469"/>
        <v>5.375</v>
      </c>
      <c r="P271" s="374">
        <f t="shared" si="469"/>
        <v>4.7534246575342474</v>
      </c>
      <c r="Q271" s="374">
        <f t="shared" si="469"/>
        <v>6.1097560975609762</v>
      </c>
      <c r="R271" s="374">
        <f t="shared" si="469"/>
        <v>4.9320388349514559</v>
      </c>
      <c r="S271" s="374">
        <f t="shared" si="469"/>
        <v>5.2991452991452999</v>
      </c>
      <c r="T271" s="374">
        <f t="shared" si="469"/>
        <v>5</v>
      </c>
      <c r="U271" s="374">
        <f t="shared" si="469"/>
        <v>5.953846153846154</v>
      </c>
      <c r="V271" s="374">
        <f t="shared" si="469"/>
        <v>5.7946428571428577</v>
      </c>
      <c r="W271" s="374">
        <f t="shared" si="469"/>
        <v>5.3062678062678064</v>
      </c>
      <c r="X271" s="374">
        <f t="shared" si="469"/>
        <v>4.7450980392156854</v>
      </c>
      <c r="Y271" s="374">
        <f t="shared" si="469"/>
        <v>4.9059829059829063</v>
      </c>
      <c r="Z271" s="374">
        <f t="shared" si="469"/>
        <v>6.1279069767441863</v>
      </c>
      <c r="AA271" s="374">
        <f t="shared" si="469"/>
        <v>6.5132743362831853</v>
      </c>
      <c r="AB271" s="374">
        <f t="shared" si="469"/>
        <v>4.6436170212765955</v>
      </c>
      <c r="AC271" s="374">
        <f t="shared" si="469"/>
        <v>5.3201581027667979</v>
      </c>
      <c r="AD271" s="374">
        <f t="shared" si="469"/>
        <v>5.756756756756757</v>
      </c>
      <c r="AE271" s="374">
        <f t="shared" si="469"/>
        <v>4.572847682119205</v>
      </c>
      <c r="AF271" s="374">
        <f t="shared" ref="AF271" si="470">IF(OR(AF205=0,AF239=0),":",AF239/AF205)</f>
        <v>4.9111111111111105</v>
      </c>
      <c r="AG271" s="374">
        <f t="shared" ref="AG271:AH271" si="471">IF(OR(AG205=0,AG239=0),":",AG239/AG205)</f>
        <v>5.382352941176471</v>
      </c>
      <c r="AH271" s="374">
        <f t="shared" si="471"/>
        <v>5.5173333333333332</v>
      </c>
      <c r="AI271" s="374">
        <f t="shared" ref="AI271" si="472">IF(OR(AI205=0,AI239=0),":",AI239/AI205)</f>
        <v>5.3529411764705888</v>
      </c>
      <c r="AJ271" s="374">
        <f t="shared" si="449"/>
        <v>5.45</v>
      </c>
      <c r="AK271" s="653">
        <f t="shared" si="458"/>
        <v>1.8131868131868067</v>
      </c>
      <c r="AL271" s="653">
        <f t="shared" si="459"/>
        <v>6.1207198566219478</v>
      </c>
      <c r="AM271" s="654">
        <f t="shared" si="460"/>
        <v>-1.9608174910157983</v>
      </c>
    </row>
    <row r="272" spans="1:39" ht="18" customHeight="1" thickBot="1">
      <c r="A272" s="320" t="s">
        <v>6</v>
      </c>
      <c r="B272" s="320" t="s">
        <v>35</v>
      </c>
      <c r="C272" s="371" t="str">
        <f t="shared" ref="C272:AE272" si="473">IF(OR(C206=0,C240=0),":",C240/C206)</f>
        <v>:</v>
      </c>
      <c r="D272" s="371" t="str">
        <f t="shared" si="473"/>
        <v>:</v>
      </c>
      <c r="E272" s="371" t="str">
        <f t="shared" si="473"/>
        <v>:</v>
      </c>
      <c r="F272" s="374" t="str">
        <f t="shared" si="473"/>
        <v>:</v>
      </c>
      <c r="G272" s="374" t="str">
        <f t="shared" si="473"/>
        <v>:</v>
      </c>
      <c r="H272" s="374" t="str">
        <f t="shared" si="473"/>
        <v>:</v>
      </c>
      <c r="I272" s="374" t="str">
        <f t="shared" si="473"/>
        <v>:</v>
      </c>
      <c r="J272" s="374" t="str">
        <f t="shared" si="473"/>
        <v>:</v>
      </c>
      <c r="K272" s="374" t="str">
        <f t="shared" si="473"/>
        <v>:</v>
      </c>
      <c r="L272" s="374" t="str">
        <f t="shared" si="473"/>
        <v>:</v>
      </c>
      <c r="M272" s="374" t="str">
        <f t="shared" si="473"/>
        <v>:</v>
      </c>
      <c r="N272" s="374" t="str">
        <f t="shared" si="473"/>
        <v>:</v>
      </c>
      <c r="O272" s="374" t="str">
        <f t="shared" si="473"/>
        <v>:</v>
      </c>
      <c r="P272" s="374" t="str">
        <f t="shared" si="473"/>
        <v>:</v>
      </c>
      <c r="Q272" s="374" t="str">
        <f t="shared" si="473"/>
        <v>:</v>
      </c>
      <c r="R272" s="374" t="str">
        <f t="shared" si="473"/>
        <v>:</v>
      </c>
      <c r="S272" s="374" t="str">
        <f t="shared" si="473"/>
        <v>:</v>
      </c>
      <c r="T272" s="374" t="str">
        <f t="shared" si="473"/>
        <v>:</v>
      </c>
      <c r="U272" s="374" t="str">
        <f t="shared" si="473"/>
        <v>:</v>
      </c>
      <c r="V272" s="374" t="str">
        <f t="shared" si="473"/>
        <v>:</v>
      </c>
      <c r="W272" s="374" t="str">
        <f t="shared" si="473"/>
        <v>:</v>
      </c>
      <c r="X272" s="374" t="str">
        <f t="shared" si="473"/>
        <v>:</v>
      </c>
      <c r="Y272" s="374" t="str">
        <f t="shared" si="473"/>
        <v>:</v>
      </c>
      <c r="Z272" s="374" t="str">
        <f t="shared" si="473"/>
        <v>:</v>
      </c>
      <c r="AA272" s="374" t="str">
        <f t="shared" si="473"/>
        <v>:</v>
      </c>
      <c r="AB272" s="374" t="str">
        <f t="shared" si="473"/>
        <v>:</v>
      </c>
      <c r="AC272" s="374" t="str">
        <f t="shared" si="473"/>
        <v>:</v>
      </c>
      <c r="AD272" s="374" t="str">
        <f t="shared" si="473"/>
        <v>:</v>
      </c>
      <c r="AE272" s="374" t="str">
        <f t="shared" si="473"/>
        <v>:</v>
      </c>
      <c r="AF272" s="374" t="str">
        <f t="shared" ref="AF272" si="474">IF(OR(AF206=0,AF240=0),":",AF240/AF206)</f>
        <v>:</v>
      </c>
      <c r="AG272" s="374" t="str">
        <f t="shared" ref="AG272:AH272" si="475">IF(OR(AG206=0,AG240=0),":",AG240/AG206)</f>
        <v>:</v>
      </c>
      <c r="AH272" s="374" t="str">
        <f t="shared" si="475"/>
        <v>:</v>
      </c>
      <c r="AI272" s="374" t="str">
        <f t="shared" ref="AI272" si="476">IF(OR(AI206=0,AI240=0),":",AI240/AI206)</f>
        <v>:</v>
      </c>
      <c r="AJ272" s="374" t="str">
        <f t="shared" si="449"/>
        <v>:</v>
      </c>
      <c r="AK272" s="653"/>
      <c r="AL272" s="653"/>
      <c r="AM272" s="654"/>
    </row>
    <row r="273" spans="1:39" ht="18" customHeight="1" thickBot="1">
      <c r="A273" s="320" t="s">
        <v>7</v>
      </c>
      <c r="B273" s="320" t="s">
        <v>36</v>
      </c>
      <c r="C273" s="371" t="str">
        <f t="shared" ref="C273:AE273" si="477">IF(OR(C207=0,C241=0),":",C241/C207)</f>
        <v>:</v>
      </c>
      <c r="D273" s="371" t="str">
        <f t="shared" si="477"/>
        <v>:</v>
      </c>
      <c r="E273" s="371" t="str">
        <f t="shared" si="477"/>
        <v>:</v>
      </c>
      <c r="F273" s="374" t="str">
        <f t="shared" si="477"/>
        <v>:</v>
      </c>
      <c r="G273" s="374" t="str">
        <f t="shared" si="477"/>
        <v>:</v>
      </c>
      <c r="H273" s="374" t="str">
        <f t="shared" si="477"/>
        <v>:</v>
      </c>
      <c r="I273" s="374" t="str">
        <f t="shared" si="477"/>
        <v>:</v>
      </c>
      <c r="J273" s="374" t="str">
        <f t="shared" si="477"/>
        <v>:</v>
      </c>
      <c r="K273" s="374" t="str">
        <f t="shared" si="477"/>
        <v>:</v>
      </c>
      <c r="L273" s="374" t="str">
        <f t="shared" si="477"/>
        <v>:</v>
      </c>
      <c r="M273" s="374" t="str">
        <f t="shared" si="477"/>
        <v>:</v>
      </c>
      <c r="N273" s="374" t="str">
        <f t="shared" si="477"/>
        <v>:</v>
      </c>
      <c r="O273" s="374" t="str">
        <f t="shared" si="477"/>
        <v>:</v>
      </c>
      <c r="P273" s="374" t="str">
        <f t="shared" si="477"/>
        <v>:</v>
      </c>
      <c r="Q273" s="374" t="str">
        <f t="shared" si="477"/>
        <v>:</v>
      </c>
      <c r="R273" s="374" t="str">
        <f t="shared" si="477"/>
        <v>:</v>
      </c>
      <c r="S273" s="374" t="str">
        <f t="shared" si="477"/>
        <v>:</v>
      </c>
      <c r="T273" s="374" t="str">
        <f t="shared" si="477"/>
        <v>:</v>
      </c>
      <c r="U273" s="374" t="str">
        <f t="shared" si="477"/>
        <v>:</v>
      </c>
      <c r="V273" s="374" t="str">
        <f t="shared" si="477"/>
        <v>:</v>
      </c>
      <c r="W273" s="374" t="str">
        <f t="shared" si="477"/>
        <v>:</v>
      </c>
      <c r="X273" s="374" t="str">
        <f t="shared" si="477"/>
        <v>:</v>
      </c>
      <c r="Y273" s="374" t="str">
        <f t="shared" si="477"/>
        <v>:</v>
      </c>
      <c r="Z273" s="374" t="str">
        <f t="shared" si="477"/>
        <v>:</v>
      </c>
      <c r="AA273" s="374" t="str">
        <f t="shared" si="477"/>
        <v>:</v>
      </c>
      <c r="AB273" s="374" t="str">
        <f t="shared" si="477"/>
        <v>:</v>
      </c>
      <c r="AC273" s="374" t="str">
        <f t="shared" si="477"/>
        <v>:</v>
      </c>
      <c r="AD273" s="374" t="str">
        <f t="shared" si="477"/>
        <v>:</v>
      </c>
      <c r="AE273" s="374" t="str">
        <f t="shared" si="477"/>
        <v>:</v>
      </c>
      <c r="AF273" s="374" t="str">
        <f t="shared" ref="AF273" si="478">IF(OR(AF207=0,AF241=0),":",AF241/AF207)</f>
        <v>:</v>
      </c>
      <c r="AG273" s="374" t="str">
        <f t="shared" ref="AG273:AH273" si="479">IF(OR(AG207=0,AG241=0),":",AG241/AG207)</f>
        <v>:</v>
      </c>
      <c r="AH273" s="374" t="str">
        <f t="shared" si="479"/>
        <v>:</v>
      </c>
      <c r="AI273" s="374" t="str">
        <f t="shared" ref="AI273" si="480">IF(OR(AI207=0,AI241=0),":",AI241/AI207)</f>
        <v>:</v>
      </c>
      <c r="AJ273" s="374" t="str">
        <f t="shared" si="449"/>
        <v>:</v>
      </c>
      <c r="AK273" s="653"/>
      <c r="AL273" s="653"/>
      <c r="AM273" s="654"/>
    </row>
    <row r="274" spans="1:39" ht="18" customHeight="1" thickBot="1">
      <c r="A274" s="320" t="s">
        <v>8</v>
      </c>
      <c r="B274" s="320" t="s">
        <v>37</v>
      </c>
      <c r="C274" s="371" t="str">
        <f t="shared" ref="C274:AE274" si="481">IF(OR(C208=0,C242=0),":",C242/C208)</f>
        <v>:</v>
      </c>
      <c r="D274" s="371" t="str">
        <f t="shared" si="481"/>
        <v>:</v>
      </c>
      <c r="E274" s="371" t="str">
        <f t="shared" si="481"/>
        <v>:</v>
      </c>
      <c r="F274" s="374">
        <f t="shared" si="481"/>
        <v>1.9001886468873264</v>
      </c>
      <c r="G274" s="374">
        <f t="shared" si="481"/>
        <v>2.8571428571428572</v>
      </c>
      <c r="H274" s="374">
        <f t="shared" si="481"/>
        <v>2.3504132231404959</v>
      </c>
      <c r="I274" s="374">
        <f t="shared" si="481"/>
        <v>2.3449193414269085</v>
      </c>
      <c r="J274" s="374">
        <f t="shared" si="481"/>
        <v>2.3622556148004525</v>
      </c>
      <c r="K274" s="374">
        <f t="shared" si="481"/>
        <v>2.383116883116883</v>
      </c>
      <c r="L274" s="374">
        <f t="shared" si="481"/>
        <v>2.1212121212121211</v>
      </c>
      <c r="M274" s="374">
        <f t="shared" si="481"/>
        <v>2.1679546779473533</v>
      </c>
      <c r="N274" s="374">
        <f t="shared" si="481"/>
        <v>1.8776819520403871</v>
      </c>
      <c r="O274" s="374">
        <f t="shared" si="481"/>
        <v>1.8438511114033937</v>
      </c>
      <c r="P274" s="374">
        <f t="shared" si="481"/>
        <v>1.7991197304174404</v>
      </c>
      <c r="Q274" s="374">
        <f t="shared" si="481"/>
        <v>1.9988807461692206</v>
      </c>
      <c r="R274" s="374">
        <f t="shared" si="481"/>
        <v>1.9404583729192968</v>
      </c>
      <c r="S274" s="374">
        <f t="shared" si="481"/>
        <v>2.1997538887500236</v>
      </c>
      <c r="T274" s="374">
        <f t="shared" si="481"/>
        <v>1.8784391077129552</v>
      </c>
      <c r="U274" s="374">
        <f t="shared" si="481"/>
        <v>2.9269362917580826</v>
      </c>
      <c r="V274" s="374">
        <f t="shared" si="481"/>
        <v>2.7342277432712216</v>
      </c>
      <c r="W274" s="374">
        <f t="shared" si="481"/>
        <v>3.1530036311967162</v>
      </c>
      <c r="X274" s="374">
        <f t="shared" si="481"/>
        <v>3.4820712198504289</v>
      </c>
      <c r="Y274" s="374">
        <f t="shared" si="481"/>
        <v>2.7223830679379022</v>
      </c>
      <c r="Z274" s="374">
        <f t="shared" si="481"/>
        <v>2.750923223923766</v>
      </c>
      <c r="AA274" s="374">
        <f t="shared" si="481"/>
        <v>2.9204147361283765</v>
      </c>
      <c r="AB274" s="374">
        <f t="shared" si="481"/>
        <v>2.3568621568921553</v>
      </c>
      <c r="AC274" s="374">
        <f t="shared" si="481"/>
        <v>2.8935775562253654</v>
      </c>
      <c r="AD274" s="374">
        <f t="shared" si="481"/>
        <v>2.4339240506329114</v>
      </c>
      <c r="AE274" s="374">
        <f t="shared" si="481"/>
        <v>2.6116226516914569</v>
      </c>
      <c r="AF274" s="374">
        <f t="shared" ref="AF274" si="482">IF(OR(AF208=0,AF242=0),":",AF242/AF208)</f>
        <v>2.6939498975894125</v>
      </c>
      <c r="AG274" s="374">
        <f t="shared" ref="AG274:AH274" si="483">IF(OR(AG208=0,AG242=0),":",AG242/AG208)</f>
        <v>3.0216994061215168</v>
      </c>
      <c r="AH274" s="374">
        <f t="shared" si="483"/>
        <v>2.9236792806294498</v>
      </c>
      <c r="AI274" s="374">
        <f t="shared" ref="AI274" si="484">IF(OR(AI208=0,AI242=0),":",AI242/AI208)</f>
        <v>2.5937276306370793</v>
      </c>
      <c r="AJ274" s="374">
        <f t="shared" si="449"/>
        <v>2.89</v>
      </c>
      <c r="AK274" s="653">
        <f t="shared" si="458"/>
        <v>11.422647692971122</v>
      </c>
      <c r="AL274" s="653">
        <f t="shared" si="459"/>
        <v>3.3489418815076943</v>
      </c>
      <c r="AM274" s="654">
        <f t="shared" si="460"/>
        <v>-0.11625611450053475</v>
      </c>
    </row>
    <row r="275" spans="1:39" ht="18" customHeight="1" thickBot="1">
      <c r="A275" s="320" t="s">
        <v>9</v>
      </c>
      <c r="B275" s="320" t="s">
        <v>38</v>
      </c>
      <c r="C275" s="371" t="str">
        <f t="shared" ref="C275:AE275" si="485">IF(OR(C209=0,C243=0),":",C243/C209)</f>
        <v>:</v>
      </c>
      <c r="D275" s="371" t="str">
        <f t="shared" si="485"/>
        <v>:</v>
      </c>
      <c r="E275" s="371" t="str">
        <f t="shared" si="485"/>
        <v>:</v>
      </c>
      <c r="F275" s="374">
        <f t="shared" si="485"/>
        <v>1.2122793553338449</v>
      </c>
      <c r="G275" s="374">
        <f t="shared" si="485"/>
        <v>1.5462962962962963</v>
      </c>
      <c r="H275" s="374">
        <f t="shared" si="485"/>
        <v>0.65510298900418151</v>
      </c>
      <c r="I275" s="374">
        <f t="shared" si="485"/>
        <v>2.5992343032159266</v>
      </c>
      <c r="J275" s="374">
        <f t="shared" si="485"/>
        <v>1.7819165378670789</v>
      </c>
      <c r="K275" s="374">
        <f t="shared" si="485"/>
        <v>2.169448418375457</v>
      </c>
      <c r="L275" s="374">
        <f t="shared" si="485"/>
        <v>0.87787182587666268</v>
      </c>
      <c r="M275" s="374">
        <f t="shared" si="485"/>
        <v>2.2359045313040471</v>
      </c>
      <c r="N275" s="374">
        <f t="shared" si="485"/>
        <v>2.1460851881143372</v>
      </c>
      <c r="O275" s="374">
        <f t="shared" si="485"/>
        <v>2.3247678687108615</v>
      </c>
      <c r="P275" s="374">
        <f t="shared" si="485"/>
        <v>2.1782742006132283</v>
      </c>
      <c r="Q275" s="374">
        <f t="shared" si="485"/>
        <v>2.8542215663539583</v>
      </c>
      <c r="R275" s="374">
        <f t="shared" si="485"/>
        <v>1.0263591433278418</v>
      </c>
      <c r="S275" s="374">
        <f t="shared" si="485"/>
        <v>2.6762214983713357</v>
      </c>
      <c r="T275" s="374">
        <f t="shared" si="485"/>
        <v>2.9683115626511851</v>
      </c>
      <c r="U275" s="374">
        <f t="shared" si="485"/>
        <v>2.2283242429941694</v>
      </c>
      <c r="V275" s="374">
        <f t="shared" si="485"/>
        <v>2.5386899239190943</v>
      </c>
      <c r="W275" s="374">
        <f t="shared" si="485"/>
        <v>2.0475927177407796</v>
      </c>
      <c r="X275" s="374">
        <f t="shared" si="485"/>
        <v>2.3815632852797251</v>
      </c>
      <c r="Y275" s="374">
        <f t="shared" si="485"/>
        <v>1.2151563070186109</v>
      </c>
      <c r="Z275" s="374">
        <f t="shared" si="485"/>
        <v>2.7174932292728387</v>
      </c>
      <c r="AA275" s="374">
        <f t="shared" si="485"/>
        <v>2.778017096318234</v>
      </c>
      <c r="AB275" s="374">
        <f t="shared" si="485"/>
        <v>2.6584657833472249</v>
      </c>
      <c r="AC275" s="374">
        <f t="shared" si="485"/>
        <v>2.3605631917172438</v>
      </c>
      <c r="AD275" s="374">
        <f t="shared" si="485"/>
        <v>2.5423262051294335</v>
      </c>
      <c r="AE275" s="374">
        <f t="shared" si="485"/>
        <v>3.4235338084941671</v>
      </c>
      <c r="AF275" s="374">
        <f t="shared" ref="AF275" si="486">IF(OR(AF209=0,AF243=0),":",AF243/AF209)</f>
        <v>2.640601560156016</v>
      </c>
      <c r="AG275" s="374">
        <f t="shared" ref="AG275:AH275" si="487">IF(OR(AG209=0,AG243=0),":",AG243/AG209)</f>
        <v>3.1385412514946194</v>
      </c>
      <c r="AH275" s="374">
        <f t="shared" si="487"/>
        <v>2.9738670578244419</v>
      </c>
      <c r="AI275" s="374">
        <f t="shared" ref="AI275" si="488">IF(OR(AI209=0,AI243=0),":",AI243/AI209)</f>
        <v>2.2646772624067464</v>
      </c>
      <c r="AJ275" s="374">
        <f t="shared" si="449"/>
        <v>2.4700000000000002</v>
      </c>
      <c r="AK275" s="653">
        <f t="shared" si="458"/>
        <v>9.0663133772558311</v>
      </c>
      <c r="AL275" s="653">
        <f t="shared" si="459"/>
        <v>-12.570095078660181</v>
      </c>
      <c r="AM275" s="654">
        <f t="shared" si="460"/>
        <v>-1.2972812372525455</v>
      </c>
    </row>
    <row r="276" spans="1:39" ht="18" customHeight="1" thickBot="1">
      <c r="A276" s="320" t="s">
        <v>10</v>
      </c>
      <c r="B276" s="320" t="s">
        <v>39</v>
      </c>
      <c r="C276" s="371" t="str">
        <f t="shared" ref="C276:AE276" si="489">IF(OR(C210=0,C244=0),":",C244/C210)</f>
        <v>:</v>
      </c>
      <c r="D276" s="371" t="str">
        <f t="shared" si="489"/>
        <v>:</v>
      </c>
      <c r="E276" s="371" t="str">
        <f t="shared" si="489"/>
        <v>:</v>
      </c>
      <c r="F276" s="374">
        <f t="shared" si="489"/>
        <v>3.9928283281039891</v>
      </c>
      <c r="G276" s="374">
        <f t="shared" si="489"/>
        <v>4.4214103653355989</v>
      </c>
      <c r="H276" s="374">
        <f t="shared" si="489"/>
        <v>4.508260869565218</v>
      </c>
      <c r="I276" s="374">
        <f t="shared" si="489"/>
        <v>4.6363636363636367</v>
      </c>
      <c r="J276" s="374">
        <f t="shared" si="489"/>
        <v>3.2815533980582523</v>
      </c>
      <c r="K276" s="374">
        <f t="shared" si="489"/>
        <v>5.2077181208053691</v>
      </c>
      <c r="L276" s="374">
        <f t="shared" si="489"/>
        <v>4.7376899696048635</v>
      </c>
      <c r="M276" s="374">
        <f t="shared" si="489"/>
        <v>4.9866824504291216</v>
      </c>
      <c r="N276" s="374">
        <f t="shared" si="489"/>
        <v>4.4112271540469976</v>
      </c>
      <c r="O276" s="374">
        <f t="shared" si="489"/>
        <v>4.8098360655737702</v>
      </c>
      <c r="P276" s="374">
        <f t="shared" si="489"/>
        <v>4.0467819676779131</v>
      </c>
      <c r="Q276" s="374">
        <f t="shared" si="489"/>
        <v>5.1281042537496928</v>
      </c>
      <c r="R276" s="374">
        <f t="shared" si="489"/>
        <v>4.8324656885944153</v>
      </c>
      <c r="S276" s="374">
        <f t="shared" si="489"/>
        <v>4.6383918709962453</v>
      </c>
      <c r="T276" s="374">
        <f t="shared" si="489"/>
        <v>4.367924528301887</v>
      </c>
      <c r="U276" s="374">
        <f t="shared" si="489"/>
        <v>4.9123422159887795</v>
      </c>
      <c r="V276" s="374">
        <f t="shared" si="489"/>
        <v>5.0573155985489722</v>
      </c>
      <c r="W276" s="374">
        <f t="shared" si="489"/>
        <v>5.0288250961823024</v>
      </c>
      <c r="X276" s="374">
        <f t="shared" si="489"/>
        <v>4.8485676615126456</v>
      </c>
      <c r="Y276" s="374">
        <f t="shared" si="489"/>
        <v>5.4502618998604726</v>
      </c>
      <c r="Z276" s="374">
        <f t="shared" si="489"/>
        <v>5.2976913007259316</v>
      </c>
      <c r="AA276" s="374">
        <f t="shared" si="489"/>
        <v>5.1756582388840453</v>
      </c>
      <c r="AB276" s="374">
        <f t="shared" si="489"/>
        <v>5.6627250486167746</v>
      </c>
      <c r="AC276" s="374">
        <f t="shared" si="489"/>
        <v>4.2076674937965262</v>
      </c>
      <c r="AD276" s="374">
        <f t="shared" si="489"/>
        <v>5.7262236155779584</v>
      </c>
      <c r="AE276" s="374">
        <f t="shared" si="489"/>
        <v>5.0735539291870362</v>
      </c>
      <c r="AF276" s="374">
        <f t="shared" ref="AF276" si="490">IF(OR(AF210=0,AF244=0),":",AF244/AF210)</f>
        <v>6.3796334012219962</v>
      </c>
      <c r="AG276" s="374">
        <f t="shared" ref="AG276:AH276" si="491">IF(OR(AG210=0,AG244=0),":",AG244/AG210)</f>
        <v>5.2538369781312122</v>
      </c>
      <c r="AH276" s="374">
        <f t="shared" si="491"/>
        <v>5.4144036977874448</v>
      </c>
      <c r="AI276" s="374">
        <f t="shared" ref="AI276" si="492">IF(OR(AI210=0,AI244=0),":",AI244/AI210)</f>
        <v>5.3035014836795256</v>
      </c>
      <c r="AJ276" s="374">
        <f t="shared" si="449"/>
        <v>5.59</v>
      </c>
      <c r="AK276" s="653">
        <f t="shared" si="458"/>
        <v>5.4020634707488302</v>
      </c>
      <c r="AL276" s="653">
        <f t="shared" si="459"/>
        <v>4.9979384366789725</v>
      </c>
      <c r="AM276" s="654">
        <f t="shared" si="460"/>
        <v>0.85936889002722339</v>
      </c>
    </row>
    <row r="277" spans="1:39" ht="18" customHeight="1" thickBot="1">
      <c r="A277" s="320" t="s">
        <v>11</v>
      </c>
      <c r="B277" s="320" t="s">
        <v>40</v>
      </c>
      <c r="C277" s="371" t="str">
        <f t="shared" ref="C277:AE277" si="493">IF(OR(C211=0,C245=0),":",C245/C211)</f>
        <v>:</v>
      </c>
      <c r="D277" s="371" t="str">
        <f t="shared" si="493"/>
        <v>:</v>
      </c>
      <c r="E277" s="371" t="str">
        <f t="shared" si="493"/>
        <v>:</v>
      </c>
      <c r="F277" s="374" t="str">
        <f t="shared" si="493"/>
        <v>:</v>
      </c>
      <c r="G277" s="374" t="str">
        <f t="shared" si="493"/>
        <v>:</v>
      </c>
      <c r="H277" s="374" t="str">
        <f t="shared" si="493"/>
        <v>:</v>
      </c>
      <c r="I277" s="374" t="str">
        <f t="shared" si="493"/>
        <v>:</v>
      </c>
      <c r="J277" s="374" t="str">
        <f t="shared" si="493"/>
        <v>:</v>
      </c>
      <c r="K277" s="374" t="str">
        <f t="shared" si="493"/>
        <v>:</v>
      </c>
      <c r="L277" s="374" t="str">
        <f t="shared" si="493"/>
        <v>:</v>
      </c>
      <c r="M277" s="374">
        <f t="shared" si="493"/>
        <v>4.7236040798619943</v>
      </c>
      <c r="N277" s="374">
        <f t="shared" si="493"/>
        <v>4.7210030887472145</v>
      </c>
      <c r="O277" s="374">
        <f t="shared" si="493"/>
        <v>4.5747286769339022</v>
      </c>
      <c r="P277" s="374">
        <f t="shared" si="493"/>
        <v>4.5744826804459837</v>
      </c>
      <c r="Q277" s="374">
        <f t="shared" si="493"/>
        <v>4.6887448761787924</v>
      </c>
      <c r="R277" s="374">
        <f t="shared" si="493"/>
        <v>4.6506150803207884</v>
      </c>
      <c r="S277" s="374">
        <f t="shared" si="493"/>
        <v>4.7020937561912151</v>
      </c>
      <c r="T277" s="374">
        <f t="shared" si="493"/>
        <v>4.9304294107509889</v>
      </c>
      <c r="U277" s="374">
        <f t="shared" si="493"/>
        <v>4.94413407821229</v>
      </c>
      <c r="V277" s="374">
        <f t="shared" si="493"/>
        <v>4.5565217391304351</v>
      </c>
      <c r="W277" s="374">
        <f t="shared" si="493"/>
        <v>3.5505617977528092</v>
      </c>
      <c r="X277" s="374">
        <f t="shared" si="493"/>
        <v>4.6870229007633579</v>
      </c>
      <c r="Y277" s="374">
        <f t="shared" si="493"/>
        <v>5.4504504504504494</v>
      </c>
      <c r="Z277" s="374">
        <f t="shared" si="493"/>
        <v>4.4351851851851851</v>
      </c>
      <c r="AA277" s="374">
        <f t="shared" si="493"/>
        <v>5.2907801418439719</v>
      </c>
      <c r="AB277" s="374">
        <f t="shared" si="493"/>
        <v>6.5424836601307188</v>
      </c>
      <c r="AC277" s="374">
        <f t="shared" si="493"/>
        <v>4.9800000000000004</v>
      </c>
      <c r="AD277" s="374">
        <f t="shared" si="493"/>
        <v>5.140625</v>
      </c>
      <c r="AE277" s="374">
        <f t="shared" si="493"/>
        <v>4.1521739130434776</v>
      </c>
      <c r="AF277" s="374">
        <f t="shared" ref="AF277" si="494">IF(OR(AF211=0,AF245=0),":",AF245/AF211)</f>
        <v>4.4749999999999996</v>
      </c>
      <c r="AG277" s="374">
        <f t="shared" ref="AG277:AH277" si="495">IF(OR(AG211=0,AG245=0),":",AG245/AG211)</f>
        <v>4.2236842105263159</v>
      </c>
      <c r="AH277" s="374">
        <f t="shared" si="495"/>
        <v>5.0869565217391308</v>
      </c>
      <c r="AI277" s="374">
        <f t="shared" ref="AI277" si="496">IF(OR(AI211=0,AI245=0),":",AI245/AI211)</f>
        <v>4.8888888888888893</v>
      </c>
      <c r="AJ277" s="374">
        <f t="shared" si="449"/>
        <v>4.540215074056448</v>
      </c>
      <c r="AK277" s="653">
        <f t="shared" si="458"/>
        <v>-7.1319643942999384</v>
      </c>
      <c r="AL277" s="653">
        <f t="shared" si="459"/>
        <v>0.64091334646636522</v>
      </c>
      <c r="AM277" s="654">
        <f t="shared" si="460"/>
        <v>-1.6855367805749699</v>
      </c>
    </row>
    <row r="278" spans="1:39" ht="18" customHeight="1" thickBot="1">
      <c r="A278" s="320" t="s">
        <v>12</v>
      </c>
      <c r="B278" s="320" t="s">
        <v>41</v>
      </c>
      <c r="C278" s="371" t="str">
        <f t="shared" ref="C278:AE278" si="497">IF(OR(C212=0,C246=0),":",C246/C212)</f>
        <v>:</v>
      </c>
      <c r="D278" s="371" t="str">
        <f t="shared" si="497"/>
        <v>:</v>
      </c>
      <c r="E278" s="371" t="str">
        <f t="shared" si="497"/>
        <v>:</v>
      </c>
      <c r="F278" s="374">
        <f t="shared" si="497"/>
        <v>2.8895822991277216</v>
      </c>
      <c r="G278" s="374">
        <f t="shared" si="497"/>
        <v>2.8535211267605631</v>
      </c>
      <c r="H278" s="374">
        <f t="shared" si="497"/>
        <v>2.5215007392804338</v>
      </c>
      <c r="I278" s="374">
        <f t="shared" si="497"/>
        <v>2.6224710759141248</v>
      </c>
      <c r="J278" s="374">
        <f t="shared" si="497"/>
        <v>2.2564857074225317</v>
      </c>
      <c r="K278" s="374">
        <f t="shared" si="497"/>
        <v>3.0012887388769562</v>
      </c>
      <c r="L278" s="374">
        <f t="shared" si="497"/>
        <v>2.670353720572578</v>
      </c>
      <c r="M278" s="374">
        <f t="shared" si="497"/>
        <v>2.5917262942697374</v>
      </c>
      <c r="N278" s="374">
        <f t="shared" si="497"/>
        <v>2.1776228818651604</v>
      </c>
      <c r="O278" s="374">
        <f t="shared" si="497"/>
        <v>2.4622396584549704</v>
      </c>
      <c r="P278" s="374">
        <f t="shared" si="497"/>
        <v>2.201267171956419</v>
      </c>
      <c r="Q278" s="374">
        <f t="shared" si="497"/>
        <v>3.1294509339202077</v>
      </c>
      <c r="R278" s="374">
        <f t="shared" si="497"/>
        <v>2.9149398065916716</v>
      </c>
      <c r="S278" s="374">
        <f t="shared" si="497"/>
        <v>2.9702137165835127</v>
      </c>
      <c r="T278" s="374">
        <f t="shared" si="497"/>
        <v>2.725611450806003</v>
      </c>
      <c r="U278" s="374">
        <f t="shared" si="497"/>
        <v>3.2223342576254095</v>
      </c>
      <c r="V278" s="374">
        <f t="shared" si="497"/>
        <v>2.8909580790870906</v>
      </c>
      <c r="W278" s="374">
        <f t="shared" si="497"/>
        <v>3.042360409523734</v>
      </c>
      <c r="X278" s="374">
        <f t="shared" si="497"/>
        <v>3.1744595736846066</v>
      </c>
      <c r="Y278" s="374">
        <f t="shared" si="497"/>
        <v>3.3012760486930017</v>
      </c>
      <c r="Z278" s="374">
        <f t="shared" si="497"/>
        <v>3.124967532211981</v>
      </c>
      <c r="AA278" s="374">
        <f t="shared" si="497"/>
        <v>3.1346578023548419</v>
      </c>
      <c r="AB278" s="374">
        <f t="shared" si="497"/>
        <v>3.309827146372482</v>
      </c>
      <c r="AC278" s="374">
        <f t="shared" si="497"/>
        <v>3.6491963459759478</v>
      </c>
      <c r="AD278" s="374">
        <f t="shared" si="497"/>
        <v>3.2285226001256846</v>
      </c>
      <c r="AE278" s="374">
        <f t="shared" si="497"/>
        <v>3.2419821652065082</v>
      </c>
      <c r="AF278" s="374">
        <f t="shared" ref="AF278" si="498">IF(OR(AF212=0,AF246=0),":",AF246/AF212)</f>
        <v>3.1448249942808588</v>
      </c>
      <c r="AG278" s="374">
        <f t="shared" ref="AG278:AH278" si="499">IF(OR(AG212=0,AG246=0),":",AG246/AG212)</f>
        <v>3.2098114703987042</v>
      </c>
      <c r="AH278" s="374">
        <f t="shared" si="499"/>
        <v>3.3089214489214491</v>
      </c>
      <c r="AI278" s="374">
        <f t="shared" ref="AI278" si="500">IF(OR(AI212=0,AI246=0),":",AI246/AI212)</f>
        <v>2.9807344340689523</v>
      </c>
      <c r="AJ278" s="374">
        <f t="shared" si="449"/>
        <v>3.32</v>
      </c>
      <c r="AK278" s="653">
        <f t="shared" si="458"/>
        <v>11.381945404237893</v>
      </c>
      <c r="AL278" s="653">
        <f t="shared" si="459"/>
        <v>5.5920525910934993</v>
      </c>
      <c r="AM278" s="654">
        <f t="shared" si="460"/>
        <v>0.64031652535987416</v>
      </c>
    </row>
    <row r="279" spans="1:39" ht="18" customHeight="1" thickBot="1">
      <c r="A279" s="320" t="s">
        <v>13</v>
      </c>
      <c r="B279" s="320" t="s">
        <v>42</v>
      </c>
      <c r="C279" s="371" t="str">
        <f t="shared" ref="C279:AE279" si="501">IF(OR(C213=0,C247=0),":",C247/C213)</f>
        <v>:</v>
      </c>
      <c r="D279" s="371" t="str">
        <f t="shared" si="501"/>
        <v>:</v>
      </c>
      <c r="E279" s="371" t="str">
        <f t="shared" si="501"/>
        <v>:</v>
      </c>
      <c r="F279" s="374">
        <f t="shared" si="501"/>
        <v>2.34</v>
      </c>
      <c r="G279" s="374">
        <f t="shared" si="501"/>
        <v>2.4242424242424243</v>
      </c>
      <c r="H279" s="374">
        <f t="shared" si="501"/>
        <v>2.9729729729729728</v>
      </c>
      <c r="I279" s="374">
        <f t="shared" si="501"/>
        <v>2.8260869565217392</v>
      </c>
      <c r="J279" s="374">
        <f t="shared" si="501"/>
        <v>2.1698113207547172</v>
      </c>
      <c r="K279" s="374">
        <f t="shared" si="501"/>
        <v>2</v>
      </c>
      <c r="L279" s="374">
        <f t="shared" si="501"/>
        <v>2.1212121212121211</v>
      </c>
      <c r="M279" s="374">
        <f t="shared" si="501"/>
        <v>1.6129032258064515</v>
      </c>
      <c r="N279" s="374">
        <f t="shared" si="501"/>
        <v>1.9444444444444444</v>
      </c>
      <c r="O279" s="374">
        <f t="shared" si="501"/>
        <v>2.1864406779661016</v>
      </c>
      <c r="P279" s="374">
        <f t="shared" si="501"/>
        <v>1.9751037344398339</v>
      </c>
      <c r="Q279" s="374">
        <f t="shared" si="501"/>
        <v>1.3328859060402685</v>
      </c>
      <c r="R279" s="374">
        <f t="shared" si="501"/>
        <v>1.7585551330798479</v>
      </c>
      <c r="S279" s="374">
        <f t="shared" si="501"/>
        <v>1.3951762523191094</v>
      </c>
      <c r="T279" s="374">
        <f t="shared" si="501"/>
        <v>2.0245746691871456</v>
      </c>
      <c r="U279" s="374">
        <f t="shared" si="501"/>
        <v>0.49498997995991983</v>
      </c>
      <c r="V279" s="374">
        <f t="shared" si="501"/>
        <v>2.5503472222222223</v>
      </c>
      <c r="W279" s="374">
        <f t="shared" si="501"/>
        <v>2.4125159642401024</v>
      </c>
      <c r="X279" s="374">
        <f t="shared" si="501"/>
        <v>2.2417374881964114</v>
      </c>
      <c r="Y279" s="374">
        <f t="shared" si="501"/>
        <v>2.6807017543859648</v>
      </c>
      <c r="Z279" s="374">
        <f t="shared" si="501"/>
        <v>2.1936416184971099</v>
      </c>
      <c r="AA279" s="374">
        <f t="shared" si="501"/>
        <v>0.72312703583061899</v>
      </c>
      <c r="AB279" s="374">
        <f t="shared" si="501"/>
        <v>2.9540517961570592</v>
      </c>
      <c r="AC279" s="374">
        <f t="shared" si="501"/>
        <v>0.8659658344283836</v>
      </c>
      <c r="AD279" s="374">
        <f t="shared" si="501"/>
        <v>1.9521126760563381</v>
      </c>
      <c r="AE279" s="374">
        <f t="shared" si="501"/>
        <v>1.5675675675675675</v>
      </c>
      <c r="AF279" s="374">
        <f t="shared" ref="AF279" si="502">IF(OR(AF213=0,AF247=0),":",AF247/AF213)</f>
        <v>2.7937499999999997</v>
      </c>
      <c r="AG279" s="374">
        <f t="shared" ref="AG279:AH279" si="503">IF(OR(AG213=0,AG247=0),":",AG247/AG213)</f>
        <v>2.5808147174770038</v>
      </c>
      <c r="AH279" s="374">
        <f t="shared" si="503"/>
        <v>2.1733333333333333</v>
      </c>
      <c r="AI279" s="374">
        <f t="shared" ref="AI279" si="504">IF(OR(AI213=0,AI247=0),":",AI247/AI213)</f>
        <v>2.6712328767123288</v>
      </c>
      <c r="AJ279" s="374">
        <f t="shared" si="449"/>
        <v>2.6469726589820368</v>
      </c>
      <c r="AK279" s="653">
        <f t="shared" si="458"/>
        <v>-0.90820302272375253</v>
      </c>
      <c r="AL279" s="653">
        <f t="shared" si="459"/>
        <v>6.9429037305355212</v>
      </c>
      <c r="AM279" s="654">
        <f t="shared" si="460"/>
        <v>15.508776589186901</v>
      </c>
    </row>
    <row r="280" spans="1:39" ht="18" customHeight="1" thickBot="1">
      <c r="A280" s="320" t="s">
        <v>14</v>
      </c>
      <c r="B280" s="320" t="s">
        <v>43</v>
      </c>
      <c r="C280" s="371" t="str">
        <f t="shared" ref="C280:AE280" si="505">IF(OR(C214=0,C248=0),":",C248/C214)</f>
        <v>:</v>
      </c>
      <c r="D280" s="371" t="str">
        <f t="shared" si="505"/>
        <v>:</v>
      </c>
      <c r="E280" s="371" t="str">
        <f t="shared" si="505"/>
        <v>:</v>
      </c>
      <c r="F280" s="374" t="str">
        <f t="shared" si="505"/>
        <v>:</v>
      </c>
      <c r="G280" s="374" t="str">
        <f t="shared" si="505"/>
        <v>:</v>
      </c>
      <c r="H280" s="374" t="str">
        <f t="shared" si="505"/>
        <v>:</v>
      </c>
      <c r="I280" s="374" t="str">
        <f t="shared" si="505"/>
        <v>:</v>
      </c>
      <c r="J280" s="374" t="str">
        <f t="shared" si="505"/>
        <v>:</v>
      </c>
      <c r="K280" s="374" t="str">
        <f t="shared" si="505"/>
        <v>:</v>
      </c>
      <c r="L280" s="374" t="str">
        <f t="shared" si="505"/>
        <v>:</v>
      </c>
      <c r="M280" s="374" t="str">
        <f t="shared" si="505"/>
        <v>:</v>
      </c>
      <c r="N280" s="374" t="str">
        <f t="shared" si="505"/>
        <v>:</v>
      </c>
      <c r="O280" s="374" t="str">
        <f t="shared" si="505"/>
        <v>:</v>
      </c>
      <c r="P280" s="374" t="str">
        <f t="shared" si="505"/>
        <v>:</v>
      </c>
      <c r="Q280" s="374" t="str">
        <f t="shared" si="505"/>
        <v>:</v>
      </c>
      <c r="R280" s="374" t="str">
        <f t="shared" si="505"/>
        <v>:</v>
      </c>
      <c r="S280" s="374" t="str">
        <f t="shared" si="505"/>
        <v>:</v>
      </c>
      <c r="T280" s="374" t="str">
        <f t="shared" si="505"/>
        <v>:</v>
      </c>
      <c r="U280" s="374" t="str">
        <f t="shared" si="505"/>
        <v>:</v>
      </c>
      <c r="V280" s="374" t="str">
        <f t="shared" si="505"/>
        <v>:</v>
      </c>
      <c r="W280" s="374" t="str">
        <f t="shared" si="505"/>
        <v>:</v>
      </c>
      <c r="X280" s="374" t="str">
        <f t="shared" si="505"/>
        <v>:</v>
      </c>
      <c r="Y280" s="374" t="str">
        <f t="shared" si="505"/>
        <v>:</v>
      </c>
      <c r="Z280" s="374" t="str">
        <f t="shared" si="505"/>
        <v>:</v>
      </c>
      <c r="AA280" s="374" t="str">
        <f t="shared" si="505"/>
        <v>:</v>
      </c>
      <c r="AB280" s="374" t="str">
        <f t="shared" si="505"/>
        <v>:</v>
      </c>
      <c r="AC280" s="374" t="str">
        <f t="shared" si="505"/>
        <v>:</v>
      </c>
      <c r="AD280" s="374" t="str">
        <f t="shared" si="505"/>
        <v>:</v>
      </c>
      <c r="AE280" s="374" t="str">
        <f t="shared" si="505"/>
        <v>:</v>
      </c>
      <c r="AF280" s="374" t="str">
        <f t="shared" ref="AF280" si="506">IF(OR(AF214=0,AF248=0),":",AF248/AF214)</f>
        <v>:</v>
      </c>
      <c r="AG280" s="374" t="str">
        <f t="shared" ref="AG280:AH280" si="507">IF(OR(AG214=0,AG248=0),":",AG248/AG214)</f>
        <v>:</v>
      </c>
      <c r="AH280" s="374" t="str">
        <f t="shared" si="507"/>
        <v>:</v>
      </c>
      <c r="AI280" s="374" t="str">
        <f t="shared" ref="AI280" si="508">IF(OR(AI214=0,AI248=0),":",AI248/AI214)</f>
        <v>:</v>
      </c>
      <c r="AJ280" s="374" t="str">
        <f t="shared" si="449"/>
        <v>:</v>
      </c>
      <c r="AK280" s="653"/>
      <c r="AL280" s="653"/>
      <c r="AM280" s="654"/>
    </row>
    <row r="281" spans="1:39" ht="18" customHeight="1" thickBot="1">
      <c r="A281" s="320" t="s">
        <v>15</v>
      </c>
      <c r="B281" s="320" t="s">
        <v>44</v>
      </c>
      <c r="C281" s="371" t="str">
        <f t="shared" ref="C281:AE281" si="509">IF(OR(C215=0,C249=0),":",C249/C215)</f>
        <v>:</v>
      </c>
      <c r="D281" s="371" t="str">
        <f t="shared" si="509"/>
        <v>:</v>
      </c>
      <c r="E281" s="371" t="str">
        <f t="shared" si="509"/>
        <v>:</v>
      </c>
      <c r="F281" s="374" t="str">
        <f t="shared" si="509"/>
        <v>:</v>
      </c>
      <c r="G281" s="374" t="str">
        <f t="shared" si="509"/>
        <v>:</v>
      </c>
      <c r="H281" s="374" t="str">
        <f t="shared" si="509"/>
        <v>:</v>
      </c>
      <c r="I281" s="374" t="str">
        <f t="shared" si="509"/>
        <v>:</v>
      </c>
      <c r="J281" s="374" t="str">
        <f t="shared" si="509"/>
        <v>:</v>
      </c>
      <c r="K281" s="374" t="str">
        <f t="shared" si="509"/>
        <v>:</v>
      </c>
      <c r="L281" s="374" t="str">
        <f t="shared" si="509"/>
        <v>:</v>
      </c>
      <c r="M281" s="374" t="str">
        <f t="shared" si="509"/>
        <v>:</v>
      </c>
      <c r="N281" s="374" t="str">
        <f t="shared" si="509"/>
        <v>:</v>
      </c>
      <c r="O281" s="374" t="str">
        <f t="shared" si="509"/>
        <v>:</v>
      </c>
      <c r="P281" s="374" t="str">
        <f t="shared" si="509"/>
        <v>:</v>
      </c>
      <c r="Q281" s="374" t="str">
        <f t="shared" si="509"/>
        <v>:</v>
      </c>
      <c r="R281" s="374" t="str">
        <f t="shared" si="509"/>
        <v>:</v>
      </c>
      <c r="S281" s="374" t="str">
        <f t="shared" si="509"/>
        <v>:</v>
      </c>
      <c r="T281" s="374" t="str">
        <f t="shared" si="509"/>
        <v>:</v>
      </c>
      <c r="U281" s="374" t="str">
        <f t="shared" si="509"/>
        <v>:</v>
      </c>
      <c r="V281" s="374" t="str">
        <f t="shared" si="509"/>
        <v>:</v>
      </c>
      <c r="W281" s="374" t="str">
        <f t="shared" si="509"/>
        <v>:</v>
      </c>
      <c r="X281" s="374" t="str">
        <f t="shared" si="509"/>
        <v>:</v>
      </c>
      <c r="Y281" s="374" t="str">
        <f t="shared" si="509"/>
        <v>:</v>
      </c>
      <c r="Z281" s="374" t="str">
        <f t="shared" si="509"/>
        <v>:</v>
      </c>
      <c r="AA281" s="374" t="str">
        <f t="shared" si="509"/>
        <v>:</v>
      </c>
      <c r="AB281" s="374" t="str">
        <f t="shared" si="509"/>
        <v>:</v>
      </c>
      <c r="AC281" s="374" t="str">
        <f t="shared" si="509"/>
        <v>:</v>
      </c>
      <c r="AD281" s="374" t="str">
        <f t="shared" si="509"/>
        <v>:</v>
      </c>
      <c r="AE281" s="374" t="str">
        <f t="shared" si="509"/>
        <v>:</v>
      </c>
      <c r="AF281" s="374" t="str">
        <f t="shared" ref="AF281" si="510">IF(OR(AF215=0,AF249=0),":",AF249/AF215)</f>
        <v>:</v>
      </c>
      <c r="AG281" s="374" t="str">
        <f t="shared" ref="AG281:AH281" si="511">IF(OR(AG215=0,AG249=0),":",AG249/AG215)</f>
        <v>:</v>
      </c>
      <c r="AH281" s="374" t="str">
        <f t="shared" si="511"/>
        <v>:</v>
      </c>
      <c r="AI281" s="374" t="str">
        <f t="shared" ref="AI281" si="512">IF(OR(AI215=0,AI249=0),":",AI249/AI215)</f>
        <v>:</v>
      </c>
      <c r="AJ281" s="374" t="str">
        <f t="shared" si="449"/>
        <v>:</v>
      </c>
      <c r="AK281" s="653"/>
      <c r="AL281" s="653"/>
      <c r="AM281" s="654"/>
    </row>
    <row r="282" spans="1:39" ht="18" customHeight="1" thickBot="1">
      <c r="A282" s="320" t="s">
        <v>16</v>
      </c>
      <c r="B282" s="320" t="s">
        <v>45</v>
      </c>
      <c r="C282" s="371" t="str">
        <f t="shared" ref="C282:AE282" si="513">IF(OR(C216=0,C250=0),":",C250/C216)</f>
        <v>:</v>
      </c>
      <c r="D282" s="371" t="str">
        <f t="shared" si="513"/>
        <v>:</v>
      </c>
      <c r="E282" s="371" t="str">
        <f t="shared" si="513"/>
        <v>:</v>
      </c>
      <c r="F282" s="374" t="str">
        <f t="shared" si="513"/>
        <v>:</v>
      </c>
      <c r="G282" s="374" t="str">
        <f t="shared" si="513"/>
        <v>:</v>
      </c>
      <c r="H282" s="374" t="str">
        <f t="shared" si="513"/>
        <v>:</v>
      </c>
      <c r="I282" s="374" t="str">
        <f t="shared" si="513"/>
        <v>:</v>
      </c>
      <c r="J282" s="374" t="str">
        <f t="shared" si="513"/>
        <v>:</v>
      </c>
      <c r="K282" s="374" t="str">
        <f t="shared" si="513"/>
        <v>:</v>
      </c>
      <c r="L282" s="374" t="str">
        <f t="shared" si="513"/>
        <v>:</v>
      </c>
      <c r="M282" s="374" t="str">
        <f t="shared" si="513"/>
        <v>:</v>
      </c>
      <c r="N282" s="374" t="str">
        <f t="shared" si="513"/>
        <v>:</v>
      </c>
      <c r="O282" s="374" t="str">
        <f t="shared" si="513"/>
        <v>:</v>
      </c>
      <c r="P282" s="374" t="str">
        <f t="shared" si="513"/>
        <v>:</v>
      </c>
      <c r="Q282" s="374" t="str">
        <f t="shared" si="513"/>
        <v>:</v>
      </c>
      <c r="R282" s="374" t="str">
        <f t="shared" si="513"/>
        <v>:</v>
      </c>
      <c r="S282" s="374" t="str">
        <f t="shared" si="513"/>
        <v>:</v>
      </c>
      <c r="T282" s="374" t="str">
        <f t="shared" si="513"/>
        <v>:</v>
      </c>
      <c r="U282" s="374" t="str">
        <f t="shared" si="513"/>
        <v>:</v>
      </c>
      <c r="V282" s="374" t="str">
        <f t="shared" si="513"/>
        <v>:</v>
      </c>
      <c r="W282" s="374" t="str">
        <f t="shared" si="513"/>
        <v>:</v>
      </c>
      <c r="X282" s="374" t="str">
        <f t="shared" si="513"/>
        <v>:</v>
      </c>
      <c r="Y282" s="374" t="str">
        <f t="shared" si="513"/>
        <v>:</v>
      </c>
      <c r="Z282" s="374" t="str">
        <f t="shared" si="513"/>
        <v>:</v>
      </c>
      <c r="AA282" s="374" t="str">
        <f t="shared" si="513"/>
        <v>:</v>
      </c>
      <c r="AB282" s="374" t="str">
        <f t="shared" si="513"/>
        <v>:</v>
      </c>
      <c r="AC282" s="374" t="str">
        <f t="shared" si="513"/>
        <v>:</v>
      </c>
      <c r="AD282" s="374" t="str">
        <f t="shared" si="513"/>
        <v>:</v>
      </c>
      <c r="AE282" s="374" t="str">
        <f t="shared" si="513"/>
        <v>:</v>
      </c>
      <c r="AF282" s="374" t="str">
        <f t="shared" ref="AF282" si="514">IF(OR(AF216=0,AF250=0),":",AF250/AF216)</f>
        <v>:</v>
      </c>
      <c r="AG282" s="374">
        <f t="shared" ref="AG282:AH282" si="515">IF(OR(AG216=0,AG250=0),":",AG250/AG216)</f>
        <v>3.9230769230769229</v>
      </c>
      <c r="AH282" s="374">
        <f t="shared" si="515"/>
        <v>4.7586206896551726</v>
      </c>
      <c r="AI282" s="374">
        <f t="shared" ref="AI282:AJ293" si="516">IF(OR(AI216=0,AI250=0),":",AI250/AI216)</f>
        <v>4.8518518518518521</v>
      </c>
      <c r="AJ282" s="374">
        <f t="shared" si="516"/>
        <v>4.5500000000000007</v>
      </c>
      <c r="AK282" s="653">
        <f t="shared" si="458"/>
        <v>-6.2213740458015199</v>
      </c>
      <c r="AL282" s="653">
        <f t="shared" si="459"/>
        <v>181.3358778625954</v>
      </c>
      <c r="AM282" s="654"/>
    </row>
    <row r="283" spans="1:39" ht="18" customHeight="1" thickBot="1">
      <c r="A283" s="320" t="s">
        <v>17</v>
      </c>
      <c r="B283" s="320" t="s">
        <v>46</v>
      </c>
      <c r="C283" s="371" t="str">
        <f t="shared" ref="C283:AE283" si="517">IF(OR(C217=0,C251=0),":",C251/C217)</f>
        <v>:</v>
      </c>
      <c r="D283" s="371" t="str">
        <f t="shared" si="517"/>
        <v>:</v>
      </c>
      <c r="E283" s="371" t="str">
        <f t="shared" si="517"/>
        <v>:</v>
      </c>
      <c r="F283" s="374">
        <f t="shared" si="517"/>
        <v>3.3333333333333335</v>
      </c>
      <c r="G283" s="374">
        <f t="shared" si="517"/>
        <v>3.3333333333333335</v>
      </c>
      <c r="H283" s="374">
        <f t="shared" si="517"/>
        <v>3.3333333333333335</v>
      </c>
      <c r="I283" s="374">
        <f t="shared" si="517"/>
        <v>3.3333333333333335</v>
      </c>
      <c r="J283" s="374">
        <f t="shared" si="517"/>
        <v>3.3333333333333335</v>
      </c>
      <c r="K283" s="374">
        <f t="shared" si="517"/>
        <v>3.6444444444444439</v>
      </c>
      <c r="L283" s="374">
        <f t="shared" si="517"/>
        <v>3.4545454545454546</v>
      </c>
      <c r="M283" s="374">
        <f t="shared" si="517"/>
        <v>3.0081081081081082</v>
      </c>
      <c r="N283" s="374">
        <f t="shared" si="517"/>
        <v>3.5565217391304347</v>
      </c>
      <c r="O283" s="374">
        <f t="shared" si="517"/>
        <v>3.9444444444444442</v>
      </c>
      <c r="P283" s="374">
        <f t="shared" si="517"/>
        <v>2.1441441441441444</v>
      </c>
      <c r="Q283" s="374">
        <f t="shared" si="517"/>
        <v>4.5</v>
      </c>
      <c r="R283" s="374">
        <f t="shared" si="517"/>
        <v>4.333333333333333</v>
      </c>
      <c r="S283" s="374">
        <f t="shared" si="517"/>
        <v>4.1030927835051543</v>
      </c>
      <c r="T283" s="374">
        <f t="shared" si="517"/>
        <v>3.6962025316455693</v>
      </c>
      <c r="U283" s="374">
        <f t="shared" si="517"/>
        <v>4.3058823529411763</v>
      </c>
      <c r="V283" s="374">
        <f t="shared" si="517"/>
        <v>3.6412213740458017</v>
      </c>
      <c r="W283" s="374">
        <f t="shared" si="517"/>
        <v>3.2686898593634344</v>
      </c>
      <c r="X283" s="374">
        <f t="shared" si="517"/>
        <v>4.0834697217675942</v>
      </c>
      <c r="Y283" s="374">
        <f t="shared" si="517"/>
        <v>3.7371007371007372</v>
      </c>
      <c r="Z283" s="374">
        <f t="shared" si="517"/>
        <v>4.4509265614275906</v>
      </c>
      <c r="AA283" s="374">
        <f t="shared" si="517"/>
        <v>4.6365517241379317</v>
      </c>
      <c r="AB283" s="374">
        <f t="shared" si="517"/>
        <v>4.8758441558441561</v>
      </c>
      <c r="AC283" s="374">
        <f t="shared" si="517"/>
        <v>5.0312185297079557</v>
      </c>
      <c r="AD283" s="374">
        <f t="shared" si="517"/>
        <v>4.7379392495533059</v>
      </c>
      <c r="AE283" s="374">
        <f t="shared" si="517"/>
        <v>4.7219963866305328</v>
      </c>
      <c r="AF283" s="374">
        <f t="shared" ref="AF283" si="518">IF(OR(AF217=0,AF251=0),":",AF251/AF217)</f>
        <v>4.400595882990249</v>
      </c>
      <c r="AG283" s="374">
        <f t="shared" ref="AG283:AH283" si="519">IF(OR(AG217=0,AG251=0),":",AG251/AG217)</f>
        <v>4.4666913397483343</v>
      </c>
      <c r="AH283" s="374">
        <f t="shared" si="519"/>
        <v>5.5018650389962698</v>
      </c>
      <c r="AI283" s="374">
        <f t="shared" ref="AI283" si="520">IF(OR(AI217=0,AI251=0),":",AI251/AI217)</f>
        <v>3.7161941112322792</v>
      </c>
      <c r="AJ283" s="374">
        <f t="shared" si="516"/>
        <v>4.7300000000000004</v>
      </c>
      <c r="AK283" s="653">
        <f t="shared" si="458"/>
        <v>27.280757097791806</v>
      </c>
      <c r="AL283" s="653">
        <f t="shared" si="459"/>
        <v>9.9583876749912648</v>
      </c>
      <c r="AM283" s="654">
        <f t="shared" si="460"/>
        <v>0.22196013927795466</v>
      </c>
    </row>
    <row r="284" spans="1:39" ht="18" customHeight="1" thickBot="1">
      <c r="A284" s="320" t="s">
        <v>18</v>
      </c>
      <c r="B284" s="320" t="s">
        <v>47</v>
      </c>
      <c r="C284" s="371" t="str">
        <f t="shared" ref="C284:AE284" si="521">IF(OR(C218=0,C252=0),":",C252/C218)</f>
        <v>:</v>
      </c>
      <c r="D284" s="371" t="str">
        <f t="shared" si="521"/>
        <v>:</v>
      </c>
      <c r="E284" s="371" t="str">
        <f t="shared" si="521"/>
        <v>:</v>
      </c>
      <c r="F284" s="374" t="str">
        <f t="shared" si="521"/>
        <v>:</v>
      </c>
      <c r="G284" s="374" t="str">
        <f t="shared" si="521"/>
        <v>:</v>
      </c>
      <c r="H284" s="374" t="str">
        <f t="shared" si="521"/>
        <v>:</v>
      </c>
      <c r="I284" s="374" t="str">
        <f t="shared" si="521"/>
        <v>:</v>
      </c>
      <c r="J284" s="374" t="str">
        <f t="shared" si="521"/>
        <v>:</v>
      </c>
      <c r="K284" s="374" t="str">
        <f t="shared" si="521"/>
        <v>:</v>
      </c>
      <c r="L284" s="374" t="str">
        <f t="shared" si="521"/>
        <v>:</v>
      </c>
      <c r="M284" s="374" t="str">
        <f t="shared" si="521"/>
        <v>:</v>
      </c>
      <c r="N284" s="374" t="str">
        <f t="shared" si="521"/>
        <v>:</v>
      </c>
      <c r="O284" s="374" t="str">
        <f t="shared" si="521"/>
        <v>:</v>
      </c>
      <c r="P284" s="374" t="str">
        <f t="shared" si="521"/>
        <v>:</v>
      </c>
      <c r="Q284" s="374" t="str">
        <f t="shared" si="521"/>
        <v>:</v>
      </c>
      <c r="R284" s="374" t="str">
        <f t="shared" si="521"/>
        <v>:</v>
      </c>
      <c r="S284" s="374" t="str">
        <f t="shared" si="521"/>
        <v>:</v>
      </c>
      <c r="T284" s="374" t="str">
        <f t="shared" si="521"/>
        <v>:</v>
      </c>
      <c r="U284" s="374" t="str">
        <f t="shared" si="521"/>
        <v>:</v>
      </c>
      <c r="V284" s="374" t="str">
        <f t="shared" si="521"/>
        <v>:</v>
      </c>
      <c r="W284" s="374" t="str">
        <f t="shared" si="521"/>
        <v>:</v>
      </c>
      <c r="X284" s="374" t="str">
        <f t="shared" si="521"/>
        <v>:</v>
      </c>
      <c r="Y284" s="374" t="str">
        <f t="shared" si="521"/>
        <v>:</v>
      </c>
      <c r="Z284" s="374" t="str">
        <f t="shared" si="521"/>
        <v>:</v>
      </c>
      <c r="AA284" s="374" t="str">
        <f t="shared" si="521"/>
        <v>:</v>
      </c>
      <c r="AB284" s="374" t="str">
        <f t="shared" si="521"/>
        <v>:</v>
      </c>
      <c r="AC284" s="374" t="str">
        <f t="shared" si="521"/>
        <v>:</v>
      </c>
      <c r="AD284" s="374" t="str">
        <f t="shared" si="521"/>
        <v>:</v>
      </c>
      <c r="AE284" s="374" t="str">
        <f t="shared" si="521"/>
        <v>:</v>
      </c>
      <c r="AF284" s="374" t="str">
        <f t="shared" ref="AF284" si="522">IF(OR(AF218=0,AF252=0),":",AF252/AF218)</f>
        <v>:</v>
      </c>
      <c r="AG284" s="374" t="str">
        <f t="shared" ref="AG284:AH284" si="523">IF(OR(AG218=0,AG252=0),":",AG252/AG218)</f>
        <v>:</v>
      </c>
      <c r="AH284" s="374" t="str">
        <f t="shared" si="523"/>
        <v>:</v>
      </c>
      <c r="AI284" s="374" t="str">
        <f t="shared" ref="AI284" si="524">IF(OR(AI218=0,AI252=0),":",AI252/AI218)</f>
        <v>:</v>
      </c>
      <c r="AJ284" s="374" t="str">
        <f t="shared" si="516"/>
        <v>:</v>
      </c>
      <c r="AK284" s="653"/>
      <c r="AL284" s="653"/>
      <c r="AM284" s="654"/>
    </row>
    <row r="285" spans="1:39" ht="18" customHeight="1" thickBot="1">
      <c r="A285" s="320" t="s">
        <v>19</v>
      </c>
      <c r="B285" s="320" t="s">
        <v>48</v>
      </c>
      <c r="C285" s="371" t="str">
        <f t="shared" ref="C285:AE285" si="525">IF(OR(C219=0,C253=0),":",C253/C219)</f>
        <v>:</v>
      </c>
      <c r="D285" s="371" t="str">
        <f t="shared" si="525"/>
        <v>:</v>
      </c>
      <c r="E285" s="371" t="str">
        <f t="shared" si="525"/>
        <v>:</v>
      </c>
      <c r="F285" s="374" t="str">
        <f t="shared" si="525"/>
        <v>:</v>
      </c>
      <c r="G285" s="374" t="str">
        <f t="shared" si="525"/>
        <v>:</v>
      </c>
      <c r="H285" s="374" t="str">
        <f t="shared" si="525"/>
        <v>:</v>
      </c>
      <c r="I285" s="374" t="str">
        <f t="shared" si="525"/>
        <v>:</v>
      </c>
      <c r="J285" s="374" t="str">
        <f t="shared" si="525"/>
        <v>:</v>
      </c>
      <c r="K285" s="374" t="str">
        <f t="shared" si="525"/>
        <v>:</v>
      </c>
      <c r="L285" s="374" t="str">
        <f t="shared" si="525"/>
        <v>:</v>
      </c>
      <c r="M285" s="374" t="str">
        <f t="shared" si="525"/>
        <v>:</v>
      </c>
      <c r="N285" s="374" t="str">
        <f t="shared" si="525"/>
        <v>:</v>
      </c>
      <c r="O285" s="374" t="str">
        <f t="shared" si="525"/>
        <v>:</v>
      </c>
      <c r="P285" s="374" t="str">
        <f t="shared" si="525"/>
        <v>:</v>
      </c>
      <c r="Q285" s="374" t="str">
        <f t="shared" si="525"/>
        <v>:</v>
      </c>
      <c r="R285" s="374" t="str">
        <f t="shared" si="525"/>
        <v>:</v>
      </c>
      <c r="S285" s="374" t="str">
        <f t="shared" si="525"/>
        <v>:</v>
      </c>
      <c r="T285" s="374" t="str">
        <f t="shared" si="525"/>
        <v>:</v>
      </c>
      <c r="U285" s="374" t="str">
        <f t="shared" si="525"/>
        <v>:</v>
      </c>
      <c r="V285" s="374" t="str">
        <f t="shared" si="525"/>
        <v>:</v>
      </c>
      <c r="W285" s="374" t="str">
        <f t="shared" si="525"/>
        <v>:</v>
      </c>
      <c r="X285" s="374" t="str">
        <f t="shared" si="525"/>
        <v>:</v>
      </c>
      <c r="Y285" s="374" t="str">
        <f t="shared" si="525"/>
        <v>:</v>
      </c>
      <c r="Z285" s="374" t="str">
        <f t="shared" si="525"/>
        <v>:</v>
      </c>
      <c r="AA285" s="374" t="str">
        <f t="shared" si="525"/>
        <v>:</v>
      </c>
      <c r="AB285" s="374" t="str">
        <f t="shared" si="525"/>
        <v>:</v>
      </c>
      <c r="AC285" s="374" t="str">
        <f t="shared" si="525"/>
        <v>:</v>
      </c>
      <c r="AD285" s="374" t="str">
        <f t="shared" si="525"/>
        <v>:</v>
      </c>
      <c r="AE285" s="374" t="str">
        <f t="shared" si="525"/>
        <v>:</v>
      </c>
      <c r="AF285" s="374" t="str">
        <f t="shared" ref="AF285" si="526">IF(OR(AF219=0,AF253=0),":",AF253/AF219)</f>
        <v>:</v>
      </c>
      <c r="AG285" s="374" t="str">
        <f t="shared" ref="AG285:AH285" si="527">IF(OR(AG219=0,AG253=0),":",AG253/AG219)</f>
        <v>:</v>
      </c>
      <c r="AH285" s="374" t="str">
        <f t="shared" si="527"/>
        <v>:</v>
      </c>
      <c r="AI285" s="374" t="str">
        <f t="shared" ref="AI285" si="528">IF(OR(AI219=0,AI253=0),":",AI253/AI219)</f>
        <v>:</v>
      </c>
      <c r="AJ285" s="374" t="str">
        <f t="shared" si="516"/>
        <v>:</v>
      </c>
      <c r="AK285" s="653"/>
      <c r="AL285" s="653"/>
      <c r="AM285" s="654"/>
    </row>
    <row r="286" spans="1:39" ht="18" customHeight="1" thickBot="1">
      <c r="A286" s="320" t="s">
        <v>20</v>
      </c>
      <c r="B286" s="320" t="s">
        <v>49</v>
      </c>
      <c r="C286" s="371" t="str">
        <f t="shared" ref="C286:AE286" si="529">IF(OR(C220=0,C254=0),":",C254/C220)</f>
        <v>:</v>
      </c>
      <c r="D286" s="371" t="str">
        <f t="shared" si="529"/>
        <v>:</v>
      </c>
      <c r="E286" s="371" t="str">
        <f t="shared" si="529"/>
        <v>:</v>
      </c>
      <c r="F286" s="374">
        <f t="shared" si="529"/>
        <v>3.5591397849462365</v>
      </c>
      <c r="G286" s="374">
        <f t="shared" si="529"/>
        <v>4.1304347826086962</v>
      </c>
      <c r="H286" s="374">
        <f t="shared" si="529"/>
        <v>3.8736842105263154</v>
      </c>
      <c r="I286" s="374">
        <f t="shared" si="529"/>
        <v>3.8348623853211006</v>
      </c>
      <c r="J286" s="374">
        <f t="shared" si="529"/>
        <v>4.0975609756097562</v>
      </c>
      <c r="K286" s="374">
        <f t="shared" si="529"/>
        <v>3.9580838323353293</v>
      </c>
      <c r="L286" s="374">
        <f t="shared" si="529"/>
        <v>4.92</v>
      </c>
      <c r="M286" s="374">
        <f t="shared" si="529"/>
        <v>2.7834394904458604</v>
      </c>
      <c r="N286" s="374">
        <f t="shared" si="529"/>
        <v>3.8416666666666668</v>
      </c>
      <c r="O286" s="374">
        <f t="shared" si="529"/>
        <v>3.9285714285714288</v>
      </c>
      <c r="P286" s="374">
        <f t="shared" si="529"/>
        <v>3.8203592814371259</v>
      </c>
      <c r="Q286" s="374">
        <f t="shared" si="529"/>
        <v>5.0056497175141246</v>
      </c>
      <c r="R286" s="374">
        <f t="shared" si="529"/>
        <v>4.0451612903225804</v>
      </c>
      <c r="S286" s="374">
        <f t="shared" si="529"/>
        <v>4.8176100628930811</v>
      </c>
      <c r="T286" s="374">
        <f t="shared" si="529"/>
        <v>3.4545454545454546</v>
      </c>
      <c r="U286" s="374">
        <f t="shared" si="529"/>
        <v>5.1005586592178771</v>
      </c>
      <c r="V286" s="374">
        <f t="shared" si="529"/>
        <v>3.9467455621301779</v>
      </c>
      <c r="W286" s="374">
        <f t="shared" si="529"/>
        <v>4.4988571428571431</v>
      </c>
      <c r="X286" s="374">
        <f t="shared" si="529"/>
        <v>5.0913838120104442</v>
      </c>
      <c r="Y286" s="374">
        <f t="shared" si="529"/>
        <v>3.0652631578947367</v>
      </c>
      <c r="Z286" s="374">
        <f t="shared" si="529"/>
        <v>5.1125506072874494</v>
      </c>
      <c r="AA286" s="374">
        <f t="shared" si="529"/>
        <v>4.7621082621082627</v>
      </c>
      <c r="AB286" s="374">
        <f t="shared" si="529"/>
        <v>4.6373165618448642</v>
      </c>
      <c r="AC286" s="374">
        <f t="shared" si="529"/>
        <v>5.3329032258064517</v>
      </c>
      <c r="AD286" s="374">
        <f t="shared" si="529"/>
        <v>4.0021843599825253</v>
      </c>
      <c r="AE286" s="374">
        <f t="shared" si="529"/>
        <v>4.1730593607305941</v>
      </c>
      <c r="AF286" s="374">
        <f t="shared" ref="AF286" si="530">IF(OR(AF220=0,AF254=0),":",AF254/AF220)</f>
        <v>4.8329341317365264</v>
      </c>
      <c r="AG286" s="374">
        <f t="shared" ref="AG286:AH286" si="531">IF(OR(AG220=0,AG254=0),":",AG254/AG220)</f>
        <v>4.8049666868564502</v>
      </c>
      <c r="AH286" s="374">
        <f t="shared" si="531"/>
        <v>4.5092497430626928</v>
      </c>
      <c r="AI286" s="374">
        <f t="shared" ref="AI286" si="532">IF(OR(AI220=0,AI254=0),":",AI254/AI220)</f>
        <v>5.0928632846087698</v>
      </c>
      <c r="AJ286" s="374">
        <f t="shared" si="516"/>
        <v>4.71</v>
      </c>
      <c r="AK286" s="653">
        <f t="shared" si="458"/>
        <v>-7.5176430862738393</v>
      </c>
      <c r="AL286" s="653">
        <f t="shared" si="459"/>
        <v>-3.0728227932178775</v>
      </c>
      <c r="AM286" s="654">
        <f t="shared" si="460"/>
        <v>-0.12217613040769182</v>
      </c>
    </row>
    <row r="287" spans="1:39" ht="18" customHeight="1" thickBot="1">
      <c r="A287" s="320" t="s">
        <v>21</v>
      </c>
      <c r="B287" s="320" t="s">
        <v>50</v>
      </c>
      <c r="C287" s="371" t="str">
        <f t="shared" ref="C287:AE287" si="533">IF(OR(C221=0,C255=0),":",C255/C221)</f>
        <v>:</v>
      </c>
      <c r="D287" s="371" t="str">
        <f t="shared" si="533"/>
        <v>:</v>
      </c>
      <c r="E287" s="371" t="str">
        <f t="shared" si="533"/>
        <v>:</v>
      </c>
      <c r="F287" s="374" t="str">
        <f t="shared" si="533"/>
        <v>:</v>
      </c>
      <c r="G287" s="374" t="str">
        <f t="shared" si="533"/>
        <v>:</v>
      </c>
      <c r="H287" s="374" t="str">
        <f t="shared" si="533"/>
        <v>:</v>
      </c>
      <c r="I287" s="374" t="str">
        <f t="shared" si="533"/>
        <v>:</v>
      </c>
      <c r="J287" s="374" t="str">
        <f t="shared" si="533"/>
        <v>:</v>
      </c>
      <c r="K287" s="374" t="str">
        <f t="shared" si="533"/>
        <v>:</v>
      </c>
      <c r="L287" s="374" t="str">
        <f t="shared" si="533"/>
        <v>:</v>
      </c>
      <c r="M287" s="374" t="str">
        <f t="shared" si="533"/>
        <v>:</v>
      </c>
      <c r="N287" s="374" t="str">
        <f t="shared" si="533"/>
        <v>:</v>
      </c>
      <c r="O287" s="374" t="str">
        <f t="shared" si="533"/>
        <v>:</v>
      </c>
      <c r="P287" s="374" t="str">
        <f t="shared" si="533"/>
        <v>:</v>
      </c>
      <c r="Q287" s="374" t="str">
        <f t="shared" si="533"/>
        <v>:</v>
      </c>
      <c r="R287" s="374" t="str">
        <f t="shared" si="533"/>
        <v>:</v>
      </c>
      <c r="S287" s="374" t="str">
        <f t="shared" si="533"/>
        <v>:</v>
      </c>
      <c r="T287" s="374" t="str">
        <f t="shared" si="533"/>
        <v>:</v>
      </c>
      <c r="U287" s="374" t="str">
        <f t="shared" si="533"/>
        <v>:</v>
      </c>
      <c r="V287" s="374" t="str">
        <f t="shared" si="533"/>
        <v>:</v>
      </c>
      <c r="W287" s="374" t="str">
        <f t="shared" si="533"/>
        <v>:</v>
      </c>
      <c r="X287" s="374" t="str">
        <f t="shared" si="533"/>
        <v>:</v>
      </c>
      <c r="Y287" s="374" t="str">
        <f t="shared" si="533"/>
        <v>:</v>
      </c>
      <c r="Z287" s="374" t="str">
        <f t="shared" si="533"/>
        <v>:</v>
      </c>
      <c r="AA287" s="374" t="str">
        <f t="shared" si="533"/>
        <v>:</v>
      </c>
      <c r="AB287" s="374" t="str">
        <f t="shared" si="533"/>
        <v>:</v>
      </c>
      <c r="AC287" s="374" t="str">
        <f t="shared" si="533"/>
        <v>:</v>
      </c>
      <c r="AD287" s="374" t="str">
        <f t="shared" si="533"/>
        <v>:</v>
      </c>
      <c r="AE287" s="374" t="str">
        <f t="shared" si="533"/>
        <v>:</v>
      </c>
      <c r="AF287" s="374" t="str">
        <f t="shared" ref="AF287" si="534">IF(OR(AF221=0,AF255=0),":",AF255/AF221)</f>
        <v>:</v>
      </c>
      <c r="AG287" s="374" t="str">
        <f t="shared" ref="AG287:AH287" si="535">IF(OR(AG221=0,AG255=0),":",AG255/AG221)</f>
        <v>:</v>
      </c>
      <c r="AH287" s="374" t="str">
        <f t="shared" si="535"/>
        <v>:</v>
      </c>
      <c r="AI287" s="374" t="str">
        <f t="shared" ref="AI287" si="536">IF(OR(AI221=0,AI255=0),":",AI255/AI221)</f>
        <v>:</v>
      </c>
      <c r="AJ287" s="374" t="str">
        <f t="shared" si="516"/>
        <v>:</v>
      </c>
      <c r="AK287" s="653"/>
      <c r="AL287" s="653"/>
      <c r="AM287" s="654"/>
    </row>
    <row r="288" spans="1:39" ht="18" customHeight="1" thickBot="1">
      <c r="A288" s="320" t="s">
        <v>22</v>
      </c>
      <c r="B288" s="320" t="s">
        <v>51</v>
      </c>
      <c r="C288" s="371" t="str">
        <f t="shared" ref="C288:AE288" si="537">IF(OR(C222=0,C256=0),":",C256/C222)</f>
        <v>:</v>
      </c>
      <c r="D288" s="371" t="str">
        <f t="shared" si="537"/>
        <v>:</v>
      </c>
      <c r="E288" s="371" t="str">
        <f t="shared" si="537"/>
        <v>:</v>
      </c>
      <c r="F288" s="374">
        <f t="shared" si="537"/>
        <v>1.5833333333333333</v>
      </c>
      <c r="G288" s="374">
        <f t="shared" si="537"/>
        <v>2.0476190476190474</v>
      </c>
      <c r="H288" s="374">
        <f t="shared" si="537"/>
        <v>1.24</v>
      </c>
      <c r="I288" s="374">
        <f t="shared" si="537"/>
        <v>1.6296296296296295</v>
      </c>
      <c r="J288" s="374">
        <f t="shared" si="537"/>
        <v>1.103448275862069</v>
      </c>
      <c r="K288" s="374">
        <f t="shared" si="537"/>
        <v>1.037037037037037</v>
      </c>
      <c r="L288" s="374">
        <f t="shared" si="537"/>
        <v>1.5333333333333334</v>
      </c>
      <c r="M288" s="374">
        <f t="shared" si="537"/>
        <v>1.242062063503492</v>
      </c>
      <c r="N288" s="374">
        <f t="shared" si="537"/>
        <v>0.7689830762318407</v>
      </c>
      <c r="O288" s="374">
        <f t="shared" si="537"/>
        <v>1.7374681393372982</v>
      </c>
      <c r="P288" s="374">
        <f t="shared" si="537"/>
        <v>0.78676470588235292</v>
      </c>
      <c r="Q288" s="374">
        <f t="shared" si="537"/>
        <v>1.5428834517232308</v>
      </c>
      <c r="R288" s="374">
        <f t="shared" si="537"/>
        <v>0.55980861244019142</v>
      </c>
      <c r="S288" s="374">
        <f t="shared" si="537"/>
        <v>2.3006134969325154</v>
      </c>
      <c r="T288" s="374">
        <f t="shared" si="537"/>
        <v>1.7985611510791368</v>
      </c>
      <c r="U288" s="374">
        <f t="shared" si="537"/>
        <v>2.3479729729729732</v>
      </c>
      <c r="V288" s="374">
        <f t="shared" si="537"/>
        <v>1.8476881233000906</v>
      </c>
      <c r="W288" s="374">
        <f t="shared" si="537"/>
        <v>1.7127192982456141</v>
      </c>
      <c r="X288" s="374">
        <f t="shared" si="537"/>
        <v>1.362369337979094</v>
      </c>
      <c r="Y288" s="374">
        <f t="shared" si="537"/>
        <v>1.1509433962264151</v>
      </c>
      <c r="Z288" s="374">
        <f t="shared" si="537"/>
        <v>1.887323943661972</v>
      </c>
      <c r="AA288" s="374">
        <f t="shared" si="537"/>
        <v>2.3414634146341462</v>
      </c>
      <c r="AB288" s="374">
        <f t="shared" si="537"/>
        <v>2.1691176470588234</v>
      </c>
      <c r="AC288" s="374">
        <f t="shared" si="537"/>
        <v>2.7121535181236673</v>
      </c>
      <c r="AD288" s="374">
        <f t="shared" si="537"/>
        <v>2.2639225181598062</v>
      </c>
      <c r="AE288" s="374">
        <f t="shared" si="537"/>
        <v>2.6939759036144575</v>
      </c>
      <c r="AF288" s="374">
        <f t="shared" ref="AF288" si="538">IF(OR(AF222=0,AF256=0),":",AF256/AF222)</f>
        <v>2.7938388625592419</v>
      </c>
      <c r="AG288" s="374">
        <f t="shared" ref="AG288:AH288" si="539">IF(OR(AG222=0,AG256=0),":",AG256/AG222)</f>
        <v>2.8370165745856353</v>
      </c>
      <c r="AH288" s="374">
        <f t="shared" si="539"/>
        <v>2.7350230414746544</v>
      </c>
      <c r="AI288" s="374">
        <f t="shared" ref="AI288" si="540">IF(OR(AI222=0,AI256=0),":",AI256/AI222)</f>
        <v>2.1907692307692308</v>
      </c>
      <c r="AJ288" s="374">
        <f t="shared" si="516"/>
        <v>2.7791447664056363</v>
      </c>
      <c r="AK288" s="653">
        <f t="shared" si="458"/>
        <v>26.857029365425824</v>
      </c>
      <c r="AL288" s="653">
        <f t="shared" si="459"/>
        <v>2.3037674463648017</v>
      </c>
      <c r="AM288" s="654">
        <f t="shared" si="460"/>
        <v>1.9223222748262936</v>
      </c>
    </row>
    <row r="289" spans="1:39" ht="18" customHeight="1" thickBot="1">
      <c r="A289" s="320" t="s">
        <v>23</v>
      </c>
      <c r="B289" s="320" t="s">
        <v>52</v>
      </c>
      <c r="C289" s="371" t="str">
        <f t="shared" ref="C289:AE289" si="541">IF(OR(C223=0,C257=0),":",C257/C223)</f>
        <v>:</v>
      </c>
      <c r="D289" s="371" t="str">
        <f t="shared" si="541"/>
        <v>:</v>
      </c>
      <c r="E289" s="371" t="str">
        <f t="shared" si="541"/>
        <v>:</v>
      </c>
      <c r="F289" s="374">
        <f t="shared" si="541"/>
        <v>2.8571428571428572</v>
      </c>
      <c r="G289" s="374">
        <f t="shared" si="541"/>
        <v>2.8571428571428572</v>
      </c>
      <c r="H289" s="374">
        <f t="shared" si="541"/>
        <v>2.8571428571428572</v>
      </c>
      <c r="I289" s="374">
        <f t="shared" si="541"/>
        <v>2.8571428571428572</v>
      </c>
      <c r="J289" s="374">
        <f t="shared" si="541"/>
        <v>2.6428571428571432</v>
      </c>
      <c r="K289" s="374">
        <f t="shared" si="541"/>
        <v>1.5757575757575759</v>
      </c>
      <c r="L289" s="374">
        <f t="shared" si="541"/>
        <v>1.9166666666666665</v>
      </c>
      <c r="M289" s="374">
        <f t="shared" si="541"/>
        <v>1.6391304347826088</v>
      </c>
      <c r="N289" s="374">
        <f t="shared" si="541"/>
        <v>3.1868852459016397</v>
      </c>
      <c r="O289" s="374">
        <f t="shared" si="541"/>
        <v>2.7672131147540981</v>
      </c>
      <c r="P289" s="374">
        <f t="shared" si="541"/>
        <v>1.2558139534883721</v>
      </c>
      <c r="Q289" s="374">
        <f t="shared" si="541"/>
        <v>3.5594059405940595</v>
      </c>
      <c r="R289" s="374">
        <f t="shared" si="541"/>
        <v>2.7912087912087911</v>
      </c>
      <c r="S289" s="374">
        <f t="shared" si="541"/>
        <v>2.3774647887323943</v>
      </c>
      <c r="T289" s="374">
        <f t="shared" si="541"/>
        <v>0.73714285714285721</v>
      </c>
      <c r="U289" s="374">
        <f t="shared" si="541"/>
        <v>2.9819277108433737</v>
      </c>
      <c r="V289" s="374">
        <f t="shared" si="541"/>
        <v>1.9197080291970801</v>
      </c>
      <c r="W289" s="374">
        <f t="shared" si="541"/>
        <v>2.2573940847322143</v>
      </c>
      <c r="X289" s="374">
        <f t="shared" si="541"/>
        <v>3.1346153846153846</v>
      </c>
      <c r="Y289" s="374">
        <f t="shared" si="541"/>
        <v>2.4759238521836506</v>
      </c>
      <c r="Z289" s="374">
        <f t="shared" si="541"/>
        <v>3</v>
      </c>
      <c r="AA289" s="374">
        <f t="shared" si="541"/>
        <v>4.8891687657430731</v>
      </c>
      <c r="AB289" s="374">
        <f t="shared" si="541"/>
        <v>2.8453237410071943</v>
      </c>
      <c r="AC289" s="374">
        <f t="shared" si="541"/>
        <v>3.5113960113960112</v>
      </c>
      <c r="AD289" s="374">
        <f t="shared" si="541"/>
        <v>4.3054393305439325</v>
      </c>
      <c r="AE289" s="374">
        <f t="shared" si="541"/>
        <v>3.6873889875666079</v>
      </c>
      <c r="AF289" s="374">
        <f t="shared" ref="AF289" si="542">IF(OR(AF223=0,AF257=0),":",AF257/AF223)</f>
        <v>2.8848167539267013</v>
      </c>
      <c r="AG289" s="374">
        <f t="shared" ref="AG289:AH289" si="543">IF(OR(AG223=0,AG257=0),":",AG257/AG223)</f>
        <v>2.5011709601873537</v>
      </c>
      <c r="AH289" s="374">
        <f t="shared" si="543"/>
        <v>4.0326086956521738</v>
      </c>
      <c r="AI289" s="374">
        <f t="shared" ref="AI289" si="544">IF(OR(AI223=0,AI257=0),":",AI257/AI223)</f>
        <v>2.923300970873786</v>
      </c>
      <c r="AJ289" s="374">
        <f t="shared" si="516"/>
        <v>3.6300000000000003</v>
      </c>
      <c r="AK289" s="653">
        <f t="shared" si="458"/>
        <v>24.174692793092035</v>
      </c>
      <c r="AL289" s="653">
        <f t="shared" si="459"/>
        <v>18.078526324878631</v>
      </c>
      <c r="AM289" s="654">
        <f t="shared" si="460"/>
        <v>-3.2546327897164384</v>
      </c>
    </row>
    <row r="290" spans="1:39" s="13" customFormat="1" ht="18" customHeight="1" thickBot="1">
      <c r="A290" s="320" t="s">
        <v>24</v>
      </c>
      <c r="B290" s="320" t="s">
        <v>53</v>
      </c>
      <c r="C290" s="371" t="str">
        <f t="shared" ref="C290:AE290" si="545">IF(OR(C224=0,C258=0),":",C258/C224)</f>
        <v>:</v>
      </c>
      <c r="D290" s="371" t="str">
        <f t="shared" si="545"/>
        <v>:</v>
      </c>
      <c r="E290" s="371" t="str">
        <f t="shared" si="545"/>
        <v>:</v>
      </c>
      <c r="F290" s="374" t="str">
        <f t="shared" si="545"/>
        <v>:</v>
      </c>
      <c r="G290" s="374" t="str">
        <f t="shared" si="545"/>
        <v>:</v>
      </c>
      <c r="H290" s="374" t="str">
        <f t="shared" si="545"/>
        <v>:</v>
      </c>
      <c r="I290" s="374" t="str">
        <f t="shared" si="545"/>
        <v>:</v>
      </c>
      <c r="J290" s="374" t="str">
        <f t="shared" si="545"/>
        <v>:</v>
      </c>
      <c r="K290" s="374" t="str">
        <f t="shared" si="545"/>
        <v>:</v>
      </c>
      <c r="L290" s="374" t="str">
        <f t="shared" si="545"/>
        <v>:</v>
      </c>
      <c r="M290" s="374" t="str">
        <f t="shared" si="545"/>
        <v>:</v>
      </c>
      <c r="N290" s="374" t="str">
        <f t="shared" si="545"/>
        <v>:</v>
      </c>
      <c r="O290" s="374" t="str">
        <f t="shared" si="545"/>
        <v>:</v>
      </c>
      <c r="P290" s="374" t="str">
        <f t="shared" si="545"/>
        <v>:</v>
      </c>
      <c r="Q290" s="374" t="str">
        <f t="shared" si="545"/>
        <v>:</v>
      </c>
      <c r="R290" s="374" t="str">
        <f t="shared" si="545"/>
        <v>:</v>
      </c>
      <c r="S290" s="374" t="str">
        <f t="shared" si="545"/>
        <v>:</v>
      </c>
      <c r="T290" s="374" t="str">
        <f t="shared" si="545"/>
        <v>:</v>
      </c>
      <c r="U290" s="374" t="str">
        <f t="shared" si="545"/>
        <v>:</v>
      </c>
      <c r="V290" s="374" t="str">
        <f t="shared" si="545"/>
        <v>:</v>
      </c>
      <c r="W290" s="374" t="str">
        <f t="shared" si="545"/>
        <v>:</v>
      </c>
      <c r="X290" s="374" t="str">
        <f t="shared" si="545"/>
        <v>:</v>
      </c>
      <c r="Y290" s="374" t="str">
        <f t="shared" si="545"/>
        <v>:</v>
      </c>
      <c r="Z290" s="374" t="str">
        <f t="shared" si="545"/>
        <v>:</v>
      </c>
      <c r="AA290" s="374" t="str">
        <f t="shared" si="545"/>
        <v>:</v>
      </c>
      <c r="AB290" s="374" t="str">
        <f t="shared" si="545"/>
        <v>:</v>
      </c>
      <c r="AC290" s="374" t="str">
        <f t="shared" si="545"/>
        <v>:</v>
      </c>
      <c r="AD290" s="374" t="str">
        <f t="shared" si="545"/>
        <v>:</v>
      </c>
      <c r="AE290" s="374" t="str">
        <f t="shared" si="545"/>
        <v>:</v>
      </c>
      <c r="AF290" s="374" t="str">
        <f t="shared" ref="AF290" si="546">IF(OR(AF224=0,AF258=0),":",AF258/AF224)</f>
        <v>:</v>
      </c>
      <c r="AG290" s="374" t="str">
        <f t="shared" ref="AG290:AH290" si="547">IF(OR(AG224=0,AG258=0),":",AG258/AG224)</f>
        <v>:</v>
      </c>
      <c r="AH290" s="374" t="str">
        <f t="shared" si="547"/>
        <v>:</v>
      </c>
      <c r="AI290" s="374" t="str">
        <f t="shared" ref="AI290" si="548">IF(OR(AI224=0,AI258=0),":",AI258/AI224)</f>
        <v>:</v>
      </c>
      <c r="AJ290" s="374" t="str">
        <f t="shared" si="516"/>
        <v>:</v>
      </c>
      <c r="AK290" s="653"/>
      <c r="AL290" s="653"/>
      <c r="AM290" s="654"/>
    </row>
    <row r="291" spans="1:39" ht="18" customHeight="1" thickBot="1">
      <c r="A291" s="320" t="s">
        <v>25</v>
      </c>
      <c r="B291" s="320" t="s">
        <v>54</v>
      </c>
      <c r="C291" s="371" t="str">
        <f t="shared" ref="C291:AE291" si="549">IF(OR(C225=0,C259=0),":",C259/C225)</f>
        <v>:</v>
      </c>
      <c r="D291" s="371" t="str">
        <f t="shared" si="549"/>
        <v>:</v>
      </c>
      <c r="E291" s="371" t="str">
        <f t="shared" si="549"/>
        <v>:</v>
      </c>
      <c r="F291" s="374">
        <f t="shared" si="549"/>
        <v>4.8148148148148149</v>
      </c>
      <c r="G291" s="374">
        <f t="shared" si="549"/>
        <v>4.8148148148148149</v>
      </c>
      <c r="H291" s="374">
        <f t="shared" si="549"/>
        <v>4.8148148148148149</v>
      </c>
      <c r="I291" s="374">
        <f t="shared" si="549"/>
        <v>4.8148148148148149</v>
      </c>
      <c r="J291" s="374">
        <f t="shared" si="549"/>
        <v>4.8148148148148149</v>
      </c>
      <c r="K291" s="374">
        <f t="shared" si="549"/>
        <v>4.8518518518518512</v>
      </c>
      <c r="L291" s="374">
        <f t="shared" si="549"/>
        <v>3.1363636363636362</v>
      </c>
      <c r="M291" s="374">
        <f t="shared" si="549"/>
        <v>2.6097560975609757</v>
      </c>
      <c r="N291" s="374">
        <f t="shared" si="549"/>
        <v>3.7252747252747254</v>
      </c>
      <c r="O291" s="374">
        <f t="shared" si="549"/>
        <v>3.875</v>
      </c>
      <c r="P291" s="374">
        <f t="shared" si="549"/>
        <v>2.52</v>
      </c>
      <c r="Q291" s="374">
        <f t="shared" si="549"/>
        <v>4.5714285714285712</v>
      </c>
      <c r="R291" s="374">
        <f t="shared" si="549"/>
        <v>4.1923076923076925</v>
      </c>
      <c r="S291" s="374">
        <f t="shared" si="549"/>
        <v>4.3658536585365857</v>
      </c>
      <c r="T291" s="374">
        <f t="shared" si="549"/>
        <v>3.8571428571428572</v>
      </c>
      <c r="U291" s="374">
        <f t="shared" si="549"/>
        <v>5.1617647058823533</v>
      </c>
      <c r="V291" s="374">
        <f t="shared" si="549"/>
        <v>4.6923076923076925</v>
      </c>
      <c r="W291" s="374">
        <f t="shared" si="549"/>
        <v>3.5844726562499996</v>
      </c>
      <c r="X291" s="374">
        <f t="shared" si="549"/>
        <v>4.4786324786324787</v>
      </c>
      <c r="Y291" s="374">
        <f t="shared" si="549"/>
        <v>2.7377990430622012</v>
      </c>
      <c r="Z291" s="374">
        <f t="shared" si="549"/>
        <v>4.6617790811339193</v>
      </c>
      <c r="AA291" s="374">
        <f t="shared" si="549"/>
        <v>5.3261758691206547</v>
      </c>
      <c r="AB291" s="374">
        <f t="shared" si="549"/>
        <v>5.2766651141127161</v>
      </c>
      <c r="AC291" s="374">
        <f t="shared" si="549"/>
        <v>5.8860790572059916</v>
      </c>
      <c r="AD291" s="374">
        <f t="shared" si="549"/>
        <v>4.2982373678025851</v>
      </c>
      <c r="AE291" s="374">
        <f t="shared" si="549"/>
        <v>4.7084462982273196</v>
      </c>
      <c r="AF291" s="374">
        <f t="shared" ref="AF291" si="550">IF(OR(AF225=0,AF259=0),":",AF259/AF225)</f>
        <v>4.3063517541848206</v>
      </c>
      <c r="AG291" s="374">
        <f t="shared" ref="AG291:AH291" si="551">IF(OR(AG225=0,AG259=0),":",AG259/AG225)</f>
        <v>5.1107511045655372</v>
      </c>
      <c r="AH291" s="374">
        <f t="shared" si="551"/>
        <v>5.8683135973866891</v>
      </c>
      <c r="AI291" s="374">
        <f t="shared" ref="AI291" si="552">IF(OR(AI225=0,AI259=0),":",AI259/AI225)</f>
        <v>4.8955223880597014</v>
      </c>
      <c r="AJ291" s="374">
        <f t="shared" si="516"/>
        <v>5.0599999999999996</v>
      </c>
      <c r="AK291" s="653">
        <f t="shared" si="458"/>
        <v>3.3597560975609619</v>
      </c>
      <c r="AL291" s="653">
        <f t="shared" si="459"/>
        <v>3.1051482157701482</v>
      </c>
      <c r="AM291" s="654">
        <f t="shared" si="460"/>
        <v>-0.56801426856909476</v>
      </c>
    </row>
    <row r="292" spans="1:39" ht="18" customHeight="1" thickBot="1">
      <c r="A292" s="320" t="s">
        <v>26</v>
      </c>
      <c r="B292" s="320" t="s">
        <v>55</v>
      </c>
      <c r="C292" s="371" t="str">
        <f t="shared" ref="C292:AE292" si="553">IF(OR(C226=0,C260=0),":",C260/C226)</f>
        <v>:</v>
      </c>
      <c r="D292" s="371" t="str">
        <f t="shared" si="553"/>
        <v>:</v>
      </c>
      <c r="E292" s="371" t="str">
        <f t="shared" si="553"/>
        <v>:</v>
      </c>
      <c r="F292" s="374" t="str">
        <f t="shared" si="553"/>
        <v>:</v>
      </c>
      <c r="G292" s="374" t="str">
        <f t="shared" si="553"/>
        <v>:</v>
      </c>
      <c r="H292" s="374" t="str">
        <f t="shared" si="553"/>
        <v>:</v>
      </c>
      <c r="I292" s="374" t="str">
        <f t="shared" si="553"/>
        <v>:</v>
      </c>
      <c r="J292" s="374" t="str">
        <f t="shared" si="553"/>
        <v>:</v>
      </c>
      <c r="K292" s="374" t="str">
        <f t="shared" si="553"/>
        <v>:</v>
      </c>
      <c r="L292" s="374" t="str">
        <f t="shared" si="553"/>
        <v>:</v>
      </c>
      <c r="M292" s="374" t="str">
        <f t="shared" si="553"/>
        <v>:</v>
      </c>
      <c r="N292" s="374" t="str">
        <f t="shared" si="553"/>
        <v>:</v>
      </c>
      <c r="O292" s="374" t="str">
        <f t="shared" si="553"/>
        <v>:</v>
      </c>
      <c r="P292" s="374" t="str">
        <f t="shared" si="553"/>
        <v>:</v>
      </c>
      <c r="Q292" s="374" t="str">
        <f t="shared" si="553"/>
        <v>:</v>
      </c>
      <c r="R292" s="374" t="str">
        <f t="shared" si="553"/>
        <v>:</v>
      </c>
      <c r="S292" s="374" t="str">
        <f t="shared" si="553"/>
        <v>:</v>
      </c>
      <c r="T292" s="374" t="str">
        <f t="shared" si="553"/>
        <v>:</v>
      </c>
      <c r="U292" s="374" t="str">
        <f t="shared" si="553"/>
        <v>:</v>
      </c>
      <c r="V292" s="374" t="str">
        <f t="shared" si="553"/>
        <v>:</v>
      </c>
      <c r="W292" s="374" t="str">
        <f t="shared" si="553"/>
        <v>:</v>
      </c>
      <c r="X292" s="374" t="str">
        <f t="shared" si="553"/>
        <v>:</v>
      </c>
      <c r="Y292" s="374" t="str">
        <f t="shared" si="553"/>
        <v>:</v>
      </c>
      <c r="Z292" s="374" t="str">
        <f t="shared" si="553"/>
        <v>:</v>
      </c>
      <c r="AA292" s="374" t="str">
        <f t="shared" si="553"/>
        <v>:</v>
      </c>
      <c r="AB292" s="374" t="str">
        <f t="shared" si="553"/>
        <v>:</v>
      </c>
      <c r="AC292" s="374" t="str">
        <f t="shared" si="553"/>
        <v>:</v>
      </c>
      <c r="AD292" s="374" t="str">
        <f t="shared" si="553"/>
        <v>:</v>
      </c>
      <c r="AE292" s="374" t="str">
        <f t="shared" si="553"/>
        <v>:</v>
      </c>
      <c r="AF292" s="374" t="str">
        <f t="shared" ref="AF292" si="554">IF(OR(AF226=0,AF260=0),":",AF260/AF226)</f>
        <v>:</v>
      </c>
      <c r="AG292" s="374" t="str">
        <f t="shared" ref="AG292:AH292" si="555">IF(OR(AG226=0,AG260=0),":",AG260/AG226)</f>
        <v>:</v>
      </c>
      <c r="AH292" s="374" t="str">
        <f t="shared" si="555"/>
        <v>:</v>
      </c>
      <c r="AI292" s="374" t="str">
        <f t="shared" ref="AI292" si="556">IF(OR(AI226=0,AI260=0),":",AI260/AI226)</f>
        <v>:</v>
      </c>
      <c r="AJ292" s="374" t="str">
        <f t="shared" si="516"/>
        <v>:</v>
      </c>
      <c r="AK292" s="653"/>
      <c r="AL292" s="653"/>
      <c r="AM292" s="654"/>
    </row>
    <row r="293" spans="1:39" ht="18" customHeight="1" thickBot="1">
      <c r="A293" s="320" t="s">
        <v>27</v>
      </c>
      <c r="B293" s="320" t="s">
        <v>56</v>
      </c>
      <c r="C293" s="371" t="str">
        <f t="shared" ref="C293:AE293" si="557">IF(OR(C227=0,C261=0),":",C261/C227)</f>
        <v>:</v>
      </c>
      <c r="D293" s="371" t="str">
        <f t="shared" si="557"/>
        <v>:</v>
      </c>
      <c r="E293" s="371" t="str">
        <f t="shared" si="557"/>
        <v>:</v>
      </c>
      <c r="F293" s="374" t="str">
        <f t="shared" si="557"/>
        <v>:</v>
      </c>
      <c r="G293" s="374" t="str">
        <f t="shared" si="557"/>
        <v>:</v>
      </c>
      <c r="H293" s="374" t="str">
        <f t="shared" si="557"/>
        <v>:</v>
      </c>
      <c r="I293" s="374" t="str">
        <f t="shared" si="557"/>
        <v>:</v>
      </c>
      <c r="J293" s="374" t="str">
        <f t="shared" si="557"/>
        <v>:</v>
      </c>
      <c r="K293" s="374" t="str">
        <f t="shared" si="557"/>
        <v>:</v>
      </c>
      <c r="L293" s="374" t="str">
        <f t="shared" si="557"/>
        <v>:</v>
      </c>
      <c r="M293" s="374" t="str">
        <f t="shared" si="557"/>
        <v>:</v>
      </c>
      <c r="N293" s="374" t="str">
        <f t="shared" si="557"/>
        <v>:</v>
      </c>
      <c r="O293" s="374" t="str">
        <f t="shared" si="557"/>
        <v>:</v>
      </c>
      <c r="P293" s="374" t="str">
        <f t="shared" si="557"/>
        <v>:</v>
      </c>
      <c r="Q293" s="374" t="str">
        <f t="shared" si="557"/>
        <v>:</v>
      </c>
      <c r="R293" s="374" t="str">
        <f t="shared" si="557"/>
        <v>:</v>
      </c>
      <c r="S293" s="374" t="str">
        <f t="shared" si="557"/>
        <v>:</v>
      </c>
      <c r="T293" s="374" t="str">
        <f t="shared" si="557"/>
        <v>:</v>
      </c>
      <c r="U293" s="374" t="str">
        <f t="shared" si="557"/>
        <v>:</v>
      </c>
      <c r="V293" s="374" t="str">
        <f t="shared" si="557"/>
        <v>:</v>
      </c>
      <c r="W293" s="374" t="str">
        <f t="shared" si="557"/>
        <v>:</v>
      </c>
      <c r="X293" s="374" t="str">
        <f t="shared" si="557"/>
        <v>:</v>
      </c>
      <c r="Y293" s="374" t="str">
        <f t="shared" si="557"/>
        <v>:</v>
      </c>
      <c r="Z293" s="374" t="str">
        <f t="shared" si="557"/>
        <v>:</v>
      </c>
      <c r="AA293" s="374" t="str">
        <f t="shared" si="557"/>
        <v>:</v>
      </c>
      <c r="AB293" s="374" t="str">
        <f t="shared" si="557"/>
        <v>:</v>
      </c>
      <c r="AC293" s="374" t="str">
        <f t="shared" si="557"/>
        <v>:</v>
      </c>
      <c r="AD293" s="374" t="str">
        <f t="shared" si="557"/>
        <v>:</v>
      </c>
      <c r="AE293" s="374" t="str">
        <f t="shared" si="557"/>
        <v>:</v>
      </c>
      <c r="AF293" s="374" t="str">
        <f t="shared" ref="AF293" si="558">IF(OR(AF227=0,AF261=0),":",AF261/AF227)</f>
        <v>:</v>
      </c>
      <c r="AG293" s="374" t="str">
        <f t="shared" ref="AG293:AH293" si="559">IF(OR(AG227=0,AG261=0),":",AG261/AG227)</f>
        <v>:</v>
      </c>
      <c r="AH293" s="374" t="str">
        <f t="shared" si="559"/>
        <v>:</v>
      </c>
      <c r="AI293" s="374" t="str">
        <f t="shared" ref="AI293" si="560">IF(OR(AI227=0,AI261=0),":",AI261/AI227)</f>
        <v>:</v>
      </c>
      <c r="AJ293" s="374" t="str">
        <f t="shared" si="516"/>
        <v>:</v>
      </c>
      <c r="AK293" s="653"/>
      <c r="AL293" s="653"/>
      <c r="AM293" s="654"/>
    </row>
    <row r="294" spans="1:39" s="10" customFormat="1" ht="18"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645"/>
      <c r="AL294" s="645"/>
      <c r="AM294" s="646"/>
    </row>
    <row r="295" spans="1:39" ht="18" customHeight="1">
      <c r="A295" s="59" t="s">
        <v>146</v>
      </c>
      <c r="B295" s="11"/>
      <c r="C295" s="11"/>
      <c r="D295" s="11"/>
      <c r="E295" s="11"/>
      <c r="F295" s="11"/>
      <c r="G295" s="11"/>
      <c r="H295" s="11"/>
      <c r="I295" s="11"/>
      <c r="J295" s="11"/>
      <c r="K295" s="11"/>
      <c r="L295" s="11"/>
      <c r="AM295" s="646"/>
    </row>
    <row r="296" spans="1:39" ht="18" customHeight="1">
      <c r="A296" s="215"/>
      <c r="B296" s="211"/>
      <c r="C296" s="204" t="s">
        <v>146</v>
      </c>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765" t="s">
        <v>58</v>
      </c>
      <c r="AL296" s="766"/>
      <c r="AM296" s="656" t="str">
        <f>AM$3</f>
        <v xml:space="preserve">Annual rate of change
</v>
      </c>
    </row>
    <row r="297" spans="1:39" ht="26.25" thickBot="1">
      <c r="A297" s="215"/>
      <c r="B297" s="216"/>
      <c r="C297" s="568">
        <v>1990</v>
      </c>
      <c r="D297" s="203">
        <v>1991</v>
      </c>
      <c r="E297" s="203">
        <v>1992</v>
      </c>
      <c r="F297" s="203">
        <f>F$4</f>
        <v>1993</v>
      </c>
      <c r="G297" s="203">
        <f t="shared" ref="G297:AJ297" si="561">G$4</f>
        <v>1994</v>
      </c>
      <c r="H297" s="203">
        <f t="shared" si="561"/>
        <v>1995</v>
      </c>
      <c r="I297" s="203">
        <f t="shared" si="561"/>
        <v>1996</v>
      </c>
      <c r="J297" s="203">
        <f t="shared" si="561"/>
        <v>1997</v>
      </c>
      <c r="K297" s="203">
        <f t="shared" si="561"/>
        <v>1998</v>
      </c>
      <c r="L297" s="203">
        <f t="shared" si="561"/>
        <v>1999</v>
      </c>
      <c r="M297" s="637">
        <f t="shared" si="561"/>
        <v>2000</v>
      </c>
      <c r="N297" s="636">
        <f t="shared" si="561"/>
        <v>2001</v>
      </c>
      <c r="O297" s="203">
        <f t="shared" si="561"/>
        <v>2002</v>
      </c>
      <c r="P297" s="636">
        <f t="shared" si="561"/>
        <v>2003</v>
      </c>
      <c r="Q297" s="203">
        <f t="shared" si="561"/>
        <v>2004</v>
      </c>
      <c r="R297" s="636">
        <f t="shared" si="561"/>
        <v>2005</v>
      </c>
      <c r="S297" s="203">
        <f t="shared" si="561"/>
        <v>2006</v>
      </c>
      <c r="T297" s="636">
        <f t="shared" si="561"/>
        <v>2007</v>
      </c>
      <c r="U297" s="203">
        <f t="shared" si="561"/>
        <v>2008</v>
      </c>
      <c r="V297" s="636">
        <f t="shared" si="561"/>
        <v>2009</v>
      </c>
      <c r="W297" s="203">
        <f t="shared" si="561"/>
        <v>2010</v>
      </c>
      <c r="X297" s="636">
        <f t="shared" si="561"/>
        <v>2011</v>
      </c>
      <c r="Y297" s="203">
        <f t="shared" si="561"/>
        <v>2012</v>
      </c>
      <c r="Z297" s="637">
        <f t="shared" si="561"/>
        <v>2013</v>
      </c>
      <c r="AA297" s="203">
        <f t="shared" si="561"/>
        <v>2014</v>
      </c>
      <c r="AB297" s="636">
        <f t="shared" si="561"/>
        <v>2015</v>
      </c>
      <c r="AC297" s="203">
        <f t="shared" si="561"/>
        <v>2016</v>
      </c>
      <c r="AD297" s="203">
        <f t="shared" si="561"/>
        <v>2017</v>
      </c>
      <c r="AE297" s="203">
        <f t="shared" si="561"/>
        <v>2018</v>
      </c>
      <c r="AF297" s="203">
        <f t="shared" si="561"/>
        <v>2019</v>
      </c>
      <c r="AG297" s="203">
        <f t="shared" si="561"/>
        <v>2020</v>
      </c>
      <c r="AH297" s="203">
        <f t="shared" si="561"/>
        <v>2021</v>
      </c>
      <c r="AI297" s="203">
        <f t="shared" si="561"/>
        <v>2022</v>
      </c>
      <c r="AJ297" s="203" t="str">
        <f t="shared" si="561"/>
        <v>2023f</v>
      </c>
      <c r="AK297" s="648" t="s">
        <v>1070</v>
      </c>
      <c r="AL297" s="649" t="s">
        <v>1071</v>
      </c>
      <c r="AM297" s="650" t="s">
        <v>1072</v>
      </c>
    </row>
    <row r="298" spans="1:39" ht="18" customHeight="1" thickBot="1">
      <c r="A298" s="235" t="s">
        <v>373</v>
      </c>
      <c r="B298" s="235"/>
      <c r="C298" s="339"/>
      <c r="D298" s="339"/>
      <c r="E298" s="339"/>
      <c r="F298" s="363">
        <f>IF(COUNT(F299:F325)=27,SUM(F299:F325),"N.A.")</f>
        <v>14836.249750000001</v>
      </c>
      <c r="G298" s="363">
        <f t="shared" ref="G298" si="562">IF(COUNT(G299:G325)=27,SUM(G299:G325),"N.A.")</f>
        <v>14550.069750000002</v>
      </c>
      <c r="H298" s="363">
        <f t="shared" ref="H298" si="563">IF(COUNT(H299:H325)=27,SUM(H299:H325),"N.A.")</f>
        <v>14053.362750000004</v>
      </c>
      <c r="I298" s="363">
        <f t="shared" ref="I298" si="564">IF(COUNT(I299:I325)=27,SUM(I299:I325),"N.A.")</f>
        <v>14134.278749999998</v>
      </c>
      <c r="J298" s="363">
        <f t="shared" ref="J298" si="565">IF(COUNT(J299:J325)=27,SUM(J299:J325),"N.A.")</f>
        <v>14868.203749999999</v>
      </c>
      <c r="K298" s="363">
        <f t="shared" ref="K298" si="566">IF(COUNT(K299:K325)=27,SUM(K299:K325),"N.A.")</f>
        <v>14137.081750000001</v>
      </c>
      <c r="L298" s="363">
        <f t="shared" ref="L298" si="567">IF(COUNT(L299:L325)=27,SUM(L299:L325),"N.A.")</f>
        <v>13411.561749999999</v>
      </c>
      <c r="M298" s="363">
        <f t="shared" ref="M298" si="568">IF(COUNT(M299:M325)=27,SUM(M299:M325),"N.A.")</f>
        <v>13073.930000000002</v>
      </c>
      <c r="N298" s="363">
        <f t="shared" ref="N298" si="569">IF(COUNT(N299:N325)=27,SUM(N299:N325),"N.A.")</f>
        <v>13173.830000000004</v>
      </c>
      <c r="O298" s="363">
        <f t="shared" ref="O298" si="570">IF(COUNT(O299:O325)=27,SUM(O299:O325),"N.A.")</f>
        <v>13247.529999999997</v>
      </c>
      <c r="P298" s="363">
        <f t="shared" ref="P298" si="571">IF(COUNT(P299:P325)=27,SUM(P299:P325),"N.A.")</f>
        <v>12964.810000000001</v>
      </c>
      <c r="Q298" s="363">
        <f t="shared" ref="Q298" si="572">IF(COUNT(Q299:Q325)=27,SUM(Q299:Q325),"N.A.")</f>
        <v>12804.740000000002</v>
      </c>
      <c r="R298" s="363">
        <f t="shared" ref="R298" si="573">IF(COUNT(R299:R325)=27,SUM(R299:R325),"N.A.")</f>
        <v>12928.77</v>
      </c>
      <c r="S298" s="363">
        <f t="shared" ref="S298" si="574">IF(COUNT(S299:S325)=27,SUM(S299:S325),"N.A.")</f>
        <v>12936.850000000002</v>
      </c>
      <c r="T298" s="363">
        <f t="shared" ref="T298" si="575">IF(COUNT(T299:T325)=27,SUM(T299:T325),"N.A.")</f>
        <v>12908.96</v>
      </c>
      <c r="U298" s="363">
        <f t="shared" ref="U298" si="576">IF(COUNT(U299:U325)=27,SUM(U299:U325),"N.A.")</f>
        <v>13519.250000000004</v>
      </c>
      <c r="V298" s="363">
        <f t="shared" ref="V298" si="577">IF(COUNT(V299:V325)=27,SUM(V299:V325),"N.A.")</f>
        <v>12829.71</v>
      </c>
      <c r="W298" s="363">
        <f t="shared" ref="W298" si="578">IF(COUNT(W299:W325)=27,SUM(W299:W325),"N.A.")</f>
        <v>11311.856666666663</v>
      </c>
      <c r="X298" s="363">
        <f t="shared" ref="X298" si="579">IF(COUNT(X299:X325)=27,SUM(X299:X325),"N.A.")</f>
        <v>10912.4</v>
      </c>
      <c r="Y298" s="363">
        <f t="shared" ref="Y298" si="580">IF(COUNT(Y299:Y325)=27,SUM(Y299:Y325),"N.A.")</f>
        <v>11297.78</v>
      </c>
      <c r="Z298" s="363">
        <f t="shared" ref="Z298" si="581">IF(COUNT(Z299:Z325)=27,SUM(Z299:Z325),"N.A.")</f>
        <v>11509.349999999997</v>
      </c>
      <c r="AA298" s="363">
        <f t="shared" ref="AA298" si="582">IF(COUNT(AA299:AA325)=27,SUM(AA299:AA325),"N.A.")</f>
        <v>11348.899999999998</v>
      </c>
      <c r="AB298" s="363">
        <f t="shared" ref="AB298" si="583">IF(COUNT(AB299:AB325)=27,SUM(AB299:AB325),"N.A.")</f>
        <v>11121.900000000001</v>
      </c>
      <c r="AC298" s="363">
        <f t="shared" ref="AC298" si="584">IF(COUNT(AC299:AC325)=27,SUM(AC299:AC325),"N.A.")</f>
        <v>11180.690000000002</v>
      </c>
      <c r="AD298" s="363">
        <f t="shared" ref="AD298" si="585">IF(COUNT(AD299:AD325)=27,SUM(AD299:AD325),"N.A.")</f>
        <v>10862.730000000001</v>
      </c>
      <c r="AE298" s="363">
        <f t="shared" ref="AE298:AF298" si="586">IF(COUNT(AE299:AE325)=27,SUM(AE299:AE325),"N.A.")</f>
        <v>11144.81</v>
      </c>
      <c r="AF298" s="363">
        <f t="shared" si="586"/>
        <v>11138.969999999998</v>
      </c>
      <c r="AG298" s="363">
        <f t="shared" ref="AG298:AH298" si="587">IF(COUNT(AG299:AG325)=27,SUM(AG299:AG325),"N.A.")</f>
        <v>11016.679999999998</v>
      </c>
      <c r="AH298" s="363">
        <f t="shared" si="587"/>
        <v>10268.509999999998</v>
      </c>
      <c r="AI298" s="363">
        <f t="shared" ref="AI298:AJ298" si="588">IF(COUNT(AI299:AI325)=27,SUM(AI299:AI325),"N.A.")</f>
        <v>10323.280000000002</v>
      </c>
      <c r="AJ298" s="363">
        <f t="shared" si="588"/>
        <v>10759.742333333334</v>
      </c>
      <c r="AK298" s="651">
        <f>+(AJ298/AI298-1)*100</f>
        <v>4.2279424110682973</v>
      </c>
      <c r="AL298" s="651">
        <f>+((AJ298/((SUM(AE298:AI298)-MIN(AD298:AH298)-MAX(AD298:AH298))/3))-1)*100</f>
        <v>-0.61486939378855299</v>
      </c>
      <c r="AM298" s="652">
        <f>100*((POWER(AJ298/AA298,1/($AI$4-$Z$4)))-1)</f>
        <v>-0.59057382958087601</v>
      </c>
    </row>
    <row r="299" spans="1:39" ht="18" customHeight="1" thickBot="1">
      <c r="A299" s="320" t="s">
        <v>3</v>
      </c>
      <c r="B299" s="320" t="s">
        <v>30</v>
      </c>
      <c r="C299" s="352"/>
      <c r="D299" s="352"/>
      <c r="E299" s="352"/>
      <c r="F299" s="581">
        <v>66.2</v>
      </c>
      <c r="G299" s="581">
        <v>57.8</v>
      </c>
      <c r="H299" s="581">
        <v>53.7</v>
      </c>
      <c r="I299" s="581">
        <v>50.5</v>
      </c>
      <c r="J299" s="581">
        <v>50.3</v>
      </c>
      <c r="K299" s="581">
        <v>53.6</v>
      </c>
      <c r="L299" s="581">
        <v>52.6</v>
      </c>
      <c r="M299" s="581">
        <v>48</v>
      </c>
      <c r="N299" s="581">
        <v>52</v>
      </c>
      <c r="O299" s="581">
        <v>46</v>
      </c>
      <c r="P299" s="581">
        <v>41</v>
      </c>
      <c r="Q299" s="581">
        <v>39</v>
      </c>
      <c r="R299" s="581">
        <v>40</v>
      </c>
      <c r="S299" s="581">
        <v>49</v>
      </c>
      <c r="T299" s="581">
        <v>49</v>
      </c>
      <c r="U299" s="581">
        <v>55</v>
      </c>
      <c r="V299" s="581">
        <v>53.9</v>
      </c>
      <c r="W299" s="581">
        <v>40.83</v>
      </c>
      <c r="X299" s="581">
        <v>44.14</v>
      </c>
      <c r="Y299" s="581">
        <v>45.1</v>
      </c>
      <c r="Z299" s="581">
        <v>46.67</v>
      </c>
      <c r="AA299" s="581">
        <v>47.01</v>
      </c>
      <c r="AB299" s="581">
        <v>48.38</v>
      </c>
      <c r="AC299" s="581">
        <v>55.430000000000007</v>
      </c>
      <c r="AD299" s="581">
        <v>45.28</v>
      </c>
      <c r="AE299" s="581">
        <v>42.17</v>
      </c>
      <c r="AF299" s="581">
        <v>46.75</v>
      </c>
      <c r="AG299" s="581">
        <v>43.97</v>
      </c>
      <c r="AH299" s="581">
        <v>38.25</v>
      </c>
      <c r="AI299" s="581">
        <v>46.599999999999994</v>
      </c>
      <c r="AJ299" s="581">
        <v>43.38333333333334</v>
      </c>
      <c r="AK299" s="653">
        <f>+(AJ299/AI299-1)*100</f>
        <v>-6.9027181688125605</v>
      </c>
      <c r="AL299" s="653">
        <f>+((AJ299/((SUM(AE299:AI299)-MIN(AD299:AH299)-MAX(AD299:AH299))/3))-1)*100</f>
        <v>-1.9511827632966439</v>
      </c>
      <c r="AM299" s="654">
        <f>100*((POWER(AJ299/AA299,1/($AI$4-$Z$4)))-1)</f>
        <v>-0.88808856965586491</v>
      </c>
    </row>
    <row r="300" spans="1:39" ht="18" customHeight="1" thickBot="1">
      <c r="A300" s="320" t="s">
        <v>4</v>
      </c>
      <c r="B300" s="320" t="s">
        <v>31</v>
      </c>
      <c r="C300" s="352"/>
      <c r="D300" s="352"/>
      <c r="E300" s="352"/>
      <c r="F300" s="581">
        <v>362</v>
      </c>
      <c r="G300" s="581">
        <v>390</v>
      </c>
      <c r="H300" s="581">
        <v>396.2</v>
      </c>
      <c r="I300" s="581">
        <v>260.5</v>
      </c>
      <c r="J300" s="581">
        <v>291.3</v>
      </c>
      <c r="K300" s="581">
        <v>255.4</v>
      </c>
      <c r="L300" s="581">
        <v>243.6</v>
      </c>
      <c r="M300" s="581">
        <v>226.8</v>
      </c>
      <c r="N300" s="581">
        <v>292.2</v>
      </c>
      <c r="O300" s="581">
        <v>388.8</v>
      </c>
      <c r="P300" s="581">
        <v>270.60000000000002</v>
      </c>
      <c r="Q300" s="581">
        <v>329</v>
      </c>
      <c r="R300" s="581">
        <v>264.60000000000002</v>
      </c>
      <c r="S300" s="581">
        <v>185.7</v>
      </c>
      <c r="T300" s="581">
        <v>186.9</v>
      </c>
      <c r="U300" s="581">
        <v>222.7</v>
      </c>
      <c r="V300" s="581">
        <v>258.5</v>
      </c>
      <c r="W300" s="581">
        <v>245.32</v>
      </c>
      <c r="X300" s="581">
        <v>178.99</v>
      </c>
      <c r="Y300" s="581">
        <v>191.39999999999998</v>
      </c>
      <c r="Z300" s="581">
        <v>197.47</v>
      </c>
      <c r="AA300" s="581">
        <v>214.70000000000002</v>
      </c>
      <c r="AB300" s="581">
        <v>175.96</v>
      </c>
      <c r="AC300" s="581">
        <v>159.83000000000001</v>
      </c>
      <c r="AD300" s="581">
        <v>128.36000000000001</v>
      </c>
      <c r="AE300" s="581">
        <v>103.57000000000001</v>
      </c>
      <c r="AF300" s="581">
        <v>112.03</v>
      </c>
      <c r="AG300" s="581">
        <v>130.76</v>
      </c>
      <c r="AH300" s="581">
        <v>126.30999999999999</v>
      </c>
      <c r="AI300" s="581">
        <v>123</v>
      </c>
      <c r="AJ300" s="581">
        <v>115.99666666666667</v>
      </c>
      <c r="AK300" s="653">
        <f t="shared" ref="AK300:AK325" si="589">+(AJ300/AI300-1)*100</f>
        <v>-5.6937669376693751</v>
      </c>
      <c r="AL300" s="653">
        <f t="shared" ref="AL300:AL325" si="590">+((AJ300/((SUM(AE300:AI300)-MIN(AD300:AH300)-MAX(AD300:AH300))/3))-1)*100</f>
        <v>-3.6945812807882006</v>
      </c>
      <c r="AM300" s="654">
        <f t="shared" ref="AM300:AM325" si="591">100*((POWER(AJ300/AA300,1/($AI$4-$Z$4)))-1)</f>
        <v>-6.6121482983590552</v>
      </c>
    </row>
    <row r="301" spans="1:39" ht="18" customHeight="1" thickBot="1">
      <c r="A301" s="320" t="s">
        <v>340</v>
      </c>
      <c r="B301" s="320" t="s">
        <v>32</v>
      </c>
      <c r="C301" s="352"/>
      <c r="D301" s="352"/>
      <c r="E301" s="352"/>
      <c r="F301" s="581">
        <v>638</v>
      </c>
      <c r="G301" s="581">
        <v>641</v>
      </c>
      <c r="H301" s="581">
        <v>560</v>
      </c>
      <c r="I301" s="581">
        <v>604</v>
      </c>
      <c r="J301" s="581">
        <v>646.5</v>
      </c>
      <c r="K301" s="581">
        <v>577.70000000000005</v>
      </c>
      <c r="L301" s="581">
        <v>542.9</v>
      </c>
      <c r="M301" s="581">
        <v>494.7</v>
      </c>
      <c r="N301" s="581">
        <v>495.1</v>
      </c>
      <c r="O301" s="581">
        <v>488.1</v>
      </c>
      <c r="P301" s="581">
        <v>550</v>
      </c>
      <c r="Q301" s="581">
        <v>469</v>
      </c>
      <c r="R301" s="581">
        <v>521.5</v>
      </c>
      <c r="S301" s="581">
        <v>528.1</v>
      </c>
      <c r="T301" s="581">
        <v>498.7</v>
      </c>
      <c r="U301" s="581">
        <v>482.4</v>
      </c>
      <c r="V301" s="581">
        <v>454.8</v>
      </c>
      <c r="W301" s="581">
        <v>388.93</v>
      </c>
      <c r="X301" s="581">
        <v>372.78000000000003</v>
      </c>
      <c r="Y301" s="581">
        <v>382.33</v>
      </c>
      <c r="Z301" s="581">
        <v>348.99</v>
      </c>
      <c r="AA301" s="581">
        <v>350.52</v>
      </c>
      <c r="AB301" s="581">
        <v>365.95000000000005</v>
      </c>
      <c r="AC301" s="581">
        <v>325.73</v>
      </c>
      <c r="AD301" s="581">
        <v>327.71000000000004</v>
      </c>
      <c r="AE301" s="581">
        <v>324.72000000000003</v>
      </c>
      <c r="AF301" s="581">
        <v>319.58999999999997</v>
      </c>
      <c r="AG301" s="581">
        <v>331.90999999999997</v>
      </c>
      <c r="AH301" s="581">
        <v>326.75</v>
      </c>
      <c r="AI301" s="581">
        <v>334.5</v>
      </c>
      <c r="AJ301" s="581">
        <v>343.93999999999994</v>
      </c>
      <c r="AK301" s="653">
        <f t="shared" si="589"/>
        <v>2.822122571001473</v>
      </c>
      <c r="AL301" s="653">
        <f t="shared" si="590"/>
        <v>4.6502429079992247</v>
      </c>
      <c r="AM301" s="654">
        <f t="shared" si="591"/>
        <v>-0.21034005940030465</v>
      </c>
    </row>
    <row r="302" spans="1:39" ht="18" customHeight="1" thickBot="1">
      <c r="A302" s="320" t="s">
        <v>5</v>
      </c>
      <c r="B302" s="320" t="s">
        <v>33</v>
      </c>
      <c r="C302" s="352"/>
      <c r="D302" s="352"/>
      <c r="E302" s="352"/>
      <c r="F302" s="581">
        <v>709.5</v>
      </c>
      <c r="G302" s="581">
        <v>700</v>
      </c>
      <c r="H302" s="581">
        <v>719</v>
      </c>
      <c r="I302" s="581">
        <v>764</v>
      </c>
      <c r="J302" s="581">
        <v>720</v>
      </c>
      <c r="K302" s="581">
        <v>686</v>
      </c>
      <c r="L302" s="581">
        <v>728</v>
      </c>
      <c r="M302" s="581">
        <v>731.1</v>
      </c>
      <c r="N302" s="581">
        <v>743.8</v>
      </c>
      <c r="O302" s="581">
        <v>824.5</v>
      </c>
      <c r="P302" s="581">
        <v>709.9</v>
      </c>
      <c r="Q302" s="581">
        <v>697.1</v>
      </c>
      <c r="R302" s="581">
        <v>705.1</v>
      </c>
      <c r="S302" s="581">
        <v>679.1</v>
      </c>
      <c r="T302" s="581">
        <v>631.5</v>
      </c>
      <c r="U302" s="581">
        <v>717.3</v>
      </c>
      <c r="V302" s="581">
        <v>593</v>
      </c>
      <c r="W302" s="581">
        <v>575.20000000000005</v>
      </c>
      <c r="X302" s="581">
        <v>602.79999999999995</v>
      </c>
      <c r="Y302" s="581">
        <v>723.4</v>
      </c>
      <c r="Z302" s="581">
        <v>689.3</v>
      </c>
      <c r="AA302" s="581">
        <v>604.4</v>
      </c>
      <c r="AB302" s="581">
        <v>631</v>
      </c>
      <c r="AC302" s="581">
        <v>706.9</v>
      </c>
      <c r="AD302" s="581">
        <v>665.4</v>
      </c>
      <c r="AE302" s="581">
        <v>795.3</v>
      </c>
      <c r="AF302" s="581">
        <v>583.20000000000005</v>
      </c>
      <c r="AG302" s="581">
        <v>653.19999999999993</v>
      </c>
      <c r="AH302" s="581">
        <v>621.6</v>
      </c>
      <c r="AI302" s="581">
        <v>614.5</v>
      </c>
      <c r="AJ302" s="581">
        <v>613.86666666666656</v>
      </c>
      <c r="AK302" s="653">
        <f t="shared" si="589"/>
        <v>-0.10306482234880843</v>
      </c>
      <c r="AL302" s="653">
        <f t="shared" si="590"/>
        <v>-2.5247446144074481</v>
      </c>
      <c r="AM302" s="654">
        <f t="shared" si="591"/>
        <v>0.17283272723396248</v>
      </c>
    </row>
    <row r="303" spans="1:39" ht="18" customHeight="1" thickBot="1">
      <c r="A303" s="320" t="s">
        <v>28</v>
      </c>
      <c r="B303" s="320" t="s">
        <v>34</v>
      </c>
      <c r="C303" s="352"/>
      <c r="D303" s="352"/>
      <c r="E303" s="352"/>
      <c r="F303" s="581">
        <v>2200.8000000000002</v>
      </c>
      <c r="G303" s="581">
        <v>2069.5</v>
      </c>
      <c r="H303" s="581">
        <v>2108.6999999999998</v>
      </c>
      <c r="I303" s="581">
        <v>2208.4</v>
      </c>
      <c r="J303" s="581">
        <v>2274</v>
      </c>
      <c r="K303" s="581">
        <v>2180.8000000000002</v>
      </c>
      <c r="L303" s="581">
        <v>2210.4</v>
      </c>
      <c r="M303" s="581">
        <v>2067.6</v>
      </c>
      <c r="N303" s="581">
        <v>2111.8000000000002</v>
      </c>
      <c r="O303" s="581">
        <v>1970.3</v>
      </c>
      <c r="P303" s="581">
        <v>2074.6</v>
      </c>
      <c r="Q303" s="581">
        <v>1979.5</v>
      </c>
      <c r="R303" s="581">
        <v>1946.8</v>
      </c>
      <c r="S303" s="581">
        <v>2025.3</v>
      </c>
      <c r="T303" s="581">
        <v>1916.9</v>
      </c>
      <c r="U303" s="581">
        <v>1961.7</v>
      </c>
      <c r="V303" s="581">
        <v>1877.9</v>
      </c>
      <c r="W303" s="581">
        <v>1641.32</v>
      </c>
      <c r="X303" s="581">
        <v>1598</v>
      </c>
      <c r="Y303" s="581">
        <v>1677.8</v>
      </c>
      <c r="Z303" s="581">
        <v>1570.4</v>
      </c>
      <c r="AA303" s="581">
        <v>1573.6999999999998</v>
      </c>
      <c r="AB303" s="581">
        <v>1621.8000000000002</v>
      </c>
      <c r="AC303" s="581">
        <v>1605</v>
      </c>
      <c r="AD303" s="581">
        <v>1566.1</v>
      </c>
      <c r="AE303" s="581">
        <v>1662</v>
      </c>
      <c r="AF303" s="581">
        <v>1708.8000000000002</v>
      </c>
      <c r="AG303" s="581">
        <v>1667.3999999999999</v>
      </c>
      <c r="AH303" s="581">
        <v>1539.5</v>
      </c>
      <c r="AI303" s="581">
        <v>1582.6</v>
      </c>
      <c r="AJ303" s="581">
        <v>1636.3666666666666</v>
      </c>
      <c r="AK303" s="653">
        <f t="shared" si="589"/>
        <v>3.3973629891739243</v>
      </c>
      <c r="AL303" s="653">
        <f t="shared" si="590"/>
        <v>-5.9039087947865276E-2</v>
      </c>
      <c r="AM303" s="654">
        <f t="shared" si="591"/>
        <v>0.43481818421813312</v>
      </c>
    </row>
    <row r="304" spans="1:39" ht="18" customHeight="1" thickBot="1">
      <c r="A304" s="320" t="s">
        <v>6</v>
      </c>
      <c r="B304" s="320" t="s">
        <v>35</v>
      </c>
      <c r="C304" s="352"/>
      <c r="D304" s="352"/>
      <c r="E304" s="352"/>
      <c r="F304" s="581">
        <v>218.1</v>
      </c>
      <c r="G304" s="581">
        <v>217.9</v>
      </c>
      <c r="H304" s="581">
        <v>186.5</v>
      </c>
      <c r="I304" s="581">
        <v>148</v>
      </c>
      <c r="J304" s="581">
        <v>165.7</v>
      </c>
      <c r="K304" s="581">
        <v>166.8</v>
      </c>
      <c r="L304" s="581">
        <v>153.9</v>
      </c>
      <c r="M304" s="581">
        <v>165.1</v>
      </c>
      <c r="N304" s="581">
        <v>134.30000000000001</v>
      </c>
      <c r="O304" s="581">
        <v>129.9</v>
      </c>
      <c r="P304" s="581">
        <v>131.4</v>
      </c>
      <c r="Q304" s="581">
        <v>127.1</v>
      </c>
      <c r="R304" s="581">
        <v>144</v>
      </c>
      <c r="S304" s="581">
        <v>141.80000000000001</v>
      </c>
      <c r="T304" s="581">
        <v>135.9</v>
      </c>
      <c r="U304" s="581">
        <v>136.30000000000001</v>
      </c>
      <c r="V304" s="581">
        <v>140.6</v>
      </c>
      <c r="W304" s="581">
        <v>104.8</v>
      </c>
      <c r="X304" s="581">
        <v>118.3</v>
      </c>
      <c r="Y304" s="581">
        <v>109</v>
      </c>
      <c r="Z304" s="581">
        <v>133.1</v>
      </c>
      <c r="AA304" s="581">
        <v>125.8</v>
      </c>
      <c r="AB304" s="581">
        <v>131.4</v>
      </c>
      <c r="AC304" s="581">
        <v>135.4</v>
      </c>
      <c r="AD304" s="581">
        <v>102.48</v>
      </c>
      <c r="AE304" s="581">
        <v>138.47999999999999</v>
      </c>
      <c r="AF304" s="581">
        <v>123.38</v>
      </c>
      <c r="AG304" s="581">
        <v>130.73000000000002</v>
      </c>
      <c r="AH304" s="581">
        <v>121.52</v>
      </c>
      <c r="AI304" s="581">
        <v>116.38999999999999</v>
      </c>
      <c r="AJ304" s="581">
        <v>125.21000000000002</v>
      </c>
      <c r="AK304" s="653">
        <f t="shared" si="589"/>
        <v>7.5779706160323368</v>
      </c>
      <c r="AL304" s="653">
        <f t="shared" si="590"/>
        <v>-3.5708784720439257</v>
      </c>
      <c r="AM304" s="654">
        <f t="shared" si="591"/>
        <v>-5.221987828953889E-2</v>
      </c>
    </row>
    <row r="305" spans="1:39" ht="18" customHeight="1" thickBot="1">
      <c r="A305" s="320" t="s">
        <v>7</v>
      </c>
      <c r="B305" s="320" t="s">
        <v>36</v>
      </c>
      <c r="C305" s="352"/>
      <c r="D305" s="352"/>
      <c r="E305" s="352"/>
      <c r="F305" s="581">
        <v>180.8</v>
      </c>
      <c r="G305" s="581">
        <v>169.7</v>
      </c>
      <c r="H305" s="581">
        <v>178.6</v>
      </c>
      <c r="I305" s="581">
        <v>181.4</v>
      </c>
      <c r="J305" s="581">
        <v>189.8</v>
      </c>
      <c r="K305" s="581">
        <v>190.7</v>
      </c>
      <c r="L305" s="581">
        <v>192</v>
      </c>
      <c r="M305" s="581">
        <v>182.3</v>
      </c>
      <c r="N305" s="581">
        <v>182</v>
      </c>
      <c r="O305" s="581">
        <v>176</v>
      </c>
      <c r="P305" s="581">
        <v>183.12</v>
      </c>
      <c r="Q305" s="581">
        <v>183.67</v>
      </c>
      <c r="R305" s="581">
        <v>164.43</v>
      </c>
      <c r="S305" s="581">
        <v>166.98</v>
      </c>
      <c r="T305" s="581">
        <v>167.55</v>
      </c>
      <c r="U305" s="581">
        <v>187.16</v>
      </c>
      <c r="V305" s="581">
        <v>193.59</v>
      </c>
      <c r="W305" s="581">
        <v>174.8</v>
      </c>
      <c r="X305" s="581">
        <v>180.63</v>
      </c>
      <c r="Y305" s="581">
        <v>192.76999999999998</v>
      </c>
      <c r="Z305" s="581">
        <v>219.44</v>
      </c>
      <c r="AA305" s="581">
        <v>215.67000000000002</v>
      </c>
      <c r="AB305" s="581">
        <v>202.79</v>
      </c>
      <c r="AC305" s="581">
        <v>189.20999999999998</v>
      </c>
      <c r="AD305" s="581">
        <v>180.19</v>
      </c>
      <c r="AE305" s="581">
        <v>185.21</v>
      </c>
      <c r="AF305" s="581">
        <v>179.37</v>
      </c>
      <c r="AG305" s="581">
        <v>193.18</v>
      </c>
      <c r="AH305" s="581">
        <v>183.93</v>
      </c>
      <c r="AI305" s="581">
        <v>188.09</v>
      </c>
      <c r="AJ305" s="581">
        <v>171.63</v>
      </c>
      <c r="AK305" s="653">
        <f t="shared" si="589"/>
        <v>-8.7511297782976278</v>
      </c>
      <c r="AL305" s="653">
        <f t="shared" si="590"/>
        <v>-7.5982987276349112</v>
      </c>
      <c r="AM305" s="654">
        <f t="shared" si="591"/>
        <v>-2.5059385750858643</v>
      </c>
    </row>
    <row r="306" spans="1:39" ht="18" customHeight="1" thickBot="1">
      <c r="A306" s="320" t="s">
        <v>8</v>
      </c>
      <c r="B306" s="320" t="s">
        <v>37</v>
      </c>
      <c r="C306" s="352"/>
      <c r="D306" s="352"/>
      <c r="E306" s="352"/>
      <c r="F306" s="581">
        <v>167.2</v>
      </c>
      <c r="G306" s="581">
        <v>162.1</v>
      </c>
      <c r="H306" s="581">
        <v>133</v>
      </c>
      <c r="I306" s="581">
        <v>152.30000000000001</v>
      </c>
      <c r="J306" s="581">
        <v>144.9</v>
      </c>
      <c r="K306" s="581">
        <v>137.5</v>
      </c>
      <c r="L306" s="581">
        <v>119</v>
      </c>
      <c r="M306" s="581">
        <v>98.12</v>
      </c>
      <c r="N306" s="581">
        <v>129.55000000000001</v>
      </c>
      <c r="O306" s="581">
        <v>105.18</v>
      </c>
      <c r="P306" s="581">
        <v>100.21</v>
      </c>
      <c r="Q306" s="581">
        <v>89.83</v>
      </c>
      <c r="R306" s="581">
        <v>87.01</v>
      </c>
      <c r="S306" s="581">
        <v>97.15</v>
      </c>
      <c r="T306" s="581">
        <v>124.47</v>
      </c>
      <c r="U306" s="581">
        <v>116.03</v>
      </c>
      <c r="V306" s="581">
        <v>127.54</v>
      </c>
      <c r="W306" s="581">
        <v>112.01</v>
      </c>
      <c r="X306" s="581">
        <v>101.63</v>
      </c>
      <c r="Y306" s="581">
        <v>114.45</v>
      </c>
      <c r="Z306" s="581">
        <v>138.47</v>
      </c>
      <c r="AA306" s="581">
        <v>182.49</v>
      </c>
      <c r="AB306" s="581">
        <v>154.11000000000001</v>
      </c>
      <c r="AC306" s="581">
        <v>132.80000000000001</v>
      </c>
      <c r="AD306" s="581">
        <v>133.38</v>
      </c>
      <c r="AE306" s="581">
        <v>129.19</v>
      </c>
      <c r="AF306" s="581">
        <v>132.57</v>
      </c>
      <c r="AG306" s="581">
        <v>136.97</v>
      </c>
      <c r="AH306" s="581">
        <v>112.77</v>
      </c>
      <c r="AI306" s="581">
        <v>127.49</v>
      </c>
      <c r="AJ306" s="581">
        <v>126.72</v>
      </c>
      <c r="AK306" s="653">
        <f t="shared" si="589"/>
        <v>-0.60396893874029578</v>
      </c>
      <c r="AL306" s="653">
        <f t="shared" si="590"/>
        <v>-2.3352601156069408</v>
      </c>
      <c r="AM306" s="654">
        <f t="shared" si="591"/>
        <v>-3.971382383413935</v>
      </c>
    </row>
    <row r="307" spans="1:39" ht="18" customHeight="1" thickBot="1">
      <c r="A307" s="320" t="s">
        <v>9</v>
      </c>
      <c r="B307" s="320" t="s">
        <v>38</v>
      </c>
      <c r="C307" s="352"/>
      <c r="D307" s="352"/>
      <c r="E307" s="352"/>
      <c r="F307" s="581">
        <v>3540.9</v>
      </c>
      <c r="G307" s="581">
        <v>3539.5</v>
      </c>
      <c r="H307" s="581">
        <v>3556</v>
      </c>
      <c r="I307" s="581">
        <v>3572.2</v>
      </c>
      <c r="J307" s="581">
        <v>3682.2</v>
      </c>
      <c r="K307" s="581">
        <v>3535.2</v>
      </c>
      <c r="L307" s="581">
        <v>3121</v>
      </c>
      <c r="M307" s="581">
        <v>3278</v>
      </c>
      <c r="N307" s="581">
        <v>2992.1</v>
      </c>
      <c r="O307" s="581">
        <v>3101.5</v>
      </c>
      <c r="P307" s="581">
        <v>3110.9</v>
      </c>
      <c r="Q307" s="581">
        <v>3178.8</v>
      </c>
      <c r="R307" s="581">
        <v>3143.7</v>
      </c>
      <c r="S307" s="581">
        <v>3197.4</v>
      </c>
      <c r="T307" s="581">
        <v>3228.4</v>
      </c>
      <c r="U307" s="581">
        <v>3486.9</v>
      </c>
      <c r="V307" s="581">
        <v>3024.2</v>
      </c>
      <c r="W307" s="581">
        <v>2885.62</v>
      </c>
      <c r="X307" s="581">
        <v>2700.6800000000003</v>
      </c>
      <c r="Y307" s="581">
        <v>2691.09</v>
      </c>
      <c r="Z307" s="581">
        <v>2784.28</v>
      </c>
      <c r="AA307" s="581">
        <v>2792.11</v>
      </c>
      <c r="AB307" s="581">
        <v>2598.89</v>
      </c>
      <c r="AC307" s="581">
        <v>2563.1999999999998</v>
      </c>
      <c r="AD307" s="581">
        <v>2597.5300000000002</v>
      </c>
      <c r="AE307" s="581">
        <v>2569.46</v>
      </c>
      <c r="AF307" s="581">
        <v>2693.5099999999998</v>
      </c>
      <c r="AG307" s="581">
        <v>2749.04</v>
      </c>
      <c r="AH307" s="581">
        <v>2514.56</v>
      </c>
      <c r="AI307" s="581">
        <v>2387.84</v>
      </c>
      <c r="AJ307" s="581">
        <v>2399.4690000000001</v>
      </c>
      <c r="AK307" s="653">
        <f t="shared" si="589"/>
        <v>0.48700917984454417</v>
      </c>
      <c r="AL307" s="653">
        <f t="shared" si="590"/>
        <v>-5.9131386088531741</v>
      </c>
      <c r="AM307" s="654">
        <f t="shared" si="591"/>
        <v>-1.669792029274475</v>
      </c>
    </row>
    <row r="308" spans="1:39" ht="18" customHeight="1" thickBot="1">
      <c r="A308" s="320" t="s">
        <v>10</v>
      </c>
      <c r="B308" s="320" t="s">
        <v>39</v>
      </c>
      <c r="C308" s="352"/>
      <c r="D308" s="352"/>
      <c r="E308" s="352"/>
      <c r="F308" s="581">
        <v>1604.1</v>
      </c>
      <c r="G308" s="581">
        <v>1385.6</v>
      </c>
      <c r="H308" s="581">
        <v>1366</v>
      </c>
      <c r="I308" s="581">
        <v>1511.7</v>
      </c>
      <c r="J308" s="581">
        <v>1662.2</v>
      </c>
      <c r="K308" s="581">
        <v>1599.9</v>
      </c>
      <c r="L308" s="581">
        <v>1500.4</v>
      </c>
      <c r="M308" s="581">
        <v>1533.8</v>
      </c>
      <c r="N308" s="581">
        <v>1705</v>
      </c>
      <c r="O308" s="581">
        <v>1642.5</v>
      </c>
      <c r="P308" s="581">
        <v>1758.5</v>
      </c>
      <c r="Q308" s="581">
        <v>1630.6</v>
      </c>
      <c r="R308" s="581">
        <v>1602.4</v>
      </c>
      <c r="S308" s="581">
        <v>1667.3</v>
      </c>
      <c r="T308" s="581">
        <v>1699.1</v>
      </c>
      <c r="U308" s="581">
        <v>1799.3</v>
      </c>
      <c r="V308" s="581">
        <v>1883.9</v>
      </c>
      <c r="W308" s="581">
        <v>1582.03</v>
      </c>
      <c r="X308" s="581">
        <v>1526.7</v>
      </c>
      <c r="Y308" s="581">
        <v>1482.41</v>
      </c>
      <c r="Z308" s="581">
        <v>1635.1999999999998</v>
      </c>
      <c r="AA308" s="581">
        <v>1764.4099999999999</v>
      </c>
      <c r="AB308" s="581">
        <v>1838.69</v>
      </c>
      <c r="AC308" s="581">
        <v>1917.55</v>
      </c>
      <c r="AD308" s="581">
        <v>1904.8600000000001</v>
      </c>
      <c r="AE308" s="581">
        <v>1767.9699999999998</v>
      </c>
      <c r="AF308" s="581">
        <v>1944.19</v>
      </c>
      <c r="AG308" s="581">
        <v>1972.27</v>
      </c>
      <c r="AH308" s="581">
        <v>1730.3700000000001</v>
      </c>
      <c r="AI308" s="581">
        <v>1859.96</v>
      </c>
      <c r="AJ308" s="581">
        <v>1878.99</v>
      </c>
      <c r="AK308" s="653">
        <f t="shared" si="589"/>
        <v>1.0231402825867209</v>
      </c>
      <c r="AL308" s="653">
        <f t="shared" si="590"/>
        <v>1.1638299246965023</v>
      </c>
      <c r="AM308" s="654">
        <f t="shared" si="591"/>
        <v>0.70153868457103474</v>
      </c>
    </row>
    <row r="309" spans="1:39" ht="18" customHeight="1" thickBot="1">
      <c r="A309" s="320" t="s">
        <v>11</v>
      </c>
      <c r="B309" s="320" t="s">
        <v>40</v>
      </c>
      <c r="C309" s="352"/>
      <c r="D309" s="352"/>
      <c r="E309" s="352"/>
      <c r="F309" s="581">
        <v>46.84975</v>
      </c>
      <c r="G309" s="581">
        <v>46.469750000000005</v>
      </c>
      <c r="H309" s="581">
        <v>42.762750000000004</v>
      </c>
      <c r="I309" s="581">
        <v>41.278750000000002</v>
      </c>
      <c r="J309" s="581">
        <v>44.003750000000004</v>
      </c>
      <c r="K309" s="581">
        <v>52.981750000000005</v>
      </c>
      <c r="L309" s="581">
        <v>54.761750000000006</v>
      </c>
      <c r="M309" s="581">
        <v>55.51</v>
      </c>
      <c r="N309" s="581">
        <v>61.27</v>
      </c>
      <c r="O309" s="581">
        <v>61.17</v>
      </c>
      <c r="P309" s="581">
        <v>65</v>
      </c>
      <c r="Q309" s="581">
        <v>67.540000000000006</v>
      </c>
      <c r="R309" s="581">
        <v>50.34</v>
      </c>
      <c r="S309" s="581">
        <v>59.16</v>
      </c>
      <c r="T309" s="581">
        <v>59</v>
      </c>
      <c r="U309" s="581">
        <v>65.540000000000006</v>
      </c>
      <c r="V309" s="581">
        <v>59.58</v>
      </c>
      <c r="W309" s="581">
        <v>52.53</v>
      </c>
      <c r="X309" s="581">
        <v>48.32</v>
      </c>
      <c r="Y309" s="581">
        <v>56.910000000000004</v>
      </c>
      <c r="Z309" s="581">
        <v>53.8</v>
      </c>
      <c r="AA309" s="581">
        <v>46.160000000000004</v>
      </c>
      <c r="AB309" s="581">
        <v>43.699999999999996</v>
      </c>
      <c r="AC309" s="581">
        <v>56.48</v>
      </c>
      <c r="AD309" s="581">
        <v>53.949999999999996</v>
      </c>
      <c r="AE309" s="581">
        <v>50.99</v>
      </c>
      <c r="AF309" s="581">
        <v>53.669999999999995</v>
      </c>
      <c r="AG309" s="581">
        <v>66.33</v>
      </c>
      <c r="AH309" s="581">
        <v>56.48</v>
      </c>
      <c r="AI309" s="581">
        <v>63.4</v>
      </c>
      <c r="AJ309" s="581">
        <v>68.210000000000008</v>
      </c>
      <c r="AK309" s="653">
        <f t="shared" si="589"/>
        <v>7.5867507886435481</v>
      </c>
      <c r="AL309" s="653">
        <f t="shared" si="590"/>
        <v>17.908383751080393</v>
      </c>
      <c r="AM309" s="654">
        <f t="shared" si="591"/>
        <v>4.4341345692384015</v>
      </c>
    </row>
    <row r="310" spans="1:39" ht="18" customHeight="1" thickBot="1">
      <c r="A310" s="320" t="s">
        <v>12</v>
      </c>
      <c r="B310" s="320" t="s">
        <v>41</v>
      </c>
      <c r="C310" s="352"/>
      <c r="D310" s="352"/>
      <c r="E310" s="352"/>
      <c r="F310" s="581">
        <v>425.1</v>
      </c>
      <c r="G310" s="581">
        <v>392.5</v>
      </c>
      <c r="H310" s="581">
        <v>381.5</v>
      </c>
      <c r="I310" s="581">
        <v>359.4</v>
      </c>
      <c r="J310" s="581">
        <v>356.7</v>
      </c>
      <c r="K310" s="581">
        <v>356.9</v>
      </c>
      <c r="L310" s="581">
        <v>353.2</v>
      </c>
      <c r="M310" s="581">
        <v>343.7</v>
      </c>
      <c r="N310" s="581">
        <v>333.1</v>
      </c>
      <c r="O310" s="581">
        <v>342.8</v>
      </c>
      <c r="P310" s="581">
        <v>309.7</v>
      </c>
      <c r="Q310" s="581">
        <v>307.2</v>
      </c>
      <c r="R310" s="581">
        <v>319.89999999999998</v>
      </c>
      <c r="S310" s="581">
        <v>330.7</v>
      </c>
      <c r="T310" s="581">
        <v>344.7</v>
      </c>
      <c r="U310" s="581">
        <v>330.5</v>
      </c>
      <c r="V310" s="581">
        <v>306.8</v>
      </c>
      <c r="W310" s="581">
        <v>273.52</v>
      </c>
      <c r="X310" s="581">
        <v>247.04</v>
      </c>
      <c r="Y310" s="581">
        <v>246.13</v>
      </c>
      <c r="Z310" s="581">
        <v>237.27</v>
      </c>
      <c r="AA310" s="581">
        <v>232.71</v>
      </c>
      <c r="AB310" s="581">
        <v>237.79</v>
      </c>
      <c r="AC310" s="581">
        <v>249.37</v>
      </c>
      <c r="AD310" s="581">
        <v>250.53</v>
      </c>
      <c r="AE310" s="581">
        <v>262.48</v>
      </c>
      <c r="AF310" s="581">
        <v>261.41000000000003</v>
      </c>
      <c r="AG310" s="581">
        <v>263.43</v>
      </c>
      <c r="AH310" s="581">
        <v>251.76999999999998</v>
      </c>
      <c r="AI310" s="581">
        <v>267.95999999999998</v>
      </c>
      <c r="AJ310" s="581">
        <v>261.85666666666668</v>
      </c>
      <c r="AK310" s="653">
        <f t="shared" si="589"/>
        <v>-2.2777031397720915</v>
      </c>
      <c r="AL310" s="653">
        <f t="shared" si="590"/>
        <v>-0.94818999104769874</v>
      </c>
      <c r="AM310" s="654">
        <f t="shared" si="591"/>
        <v>1.3197915601053323</v>
      </c>
    </row>
    <row r="311" spans="1:39" ht="18" customHeight="1" thickBot="1">
      <c r="A311" s="320" t="s">
        <v>13</v>
      </c>
      <c r="B311" s="320" t="s">
        <v>42</v>
      </c>
      <c r="C311" s="352"/>
      <c r="D311" s="352"/>
      <c r="E311" s="352"/>
      <c r="F311" s="581">
        <v>64</v>
      </c>
      <c r="G311" s="581">
        <v>60</v>
      </c>
      <c r="H311" s="581">
        <v>57</v>
      </c>
      <c r="I311" s="581">
        <v>55</v>
      </c>
      <c r="J311" s="581">
        <v>37.5</v>
      </c>
      <c r="K311" s="581">
        <v>53</v>
      </c>
      <c r="L311" s="581">
        <v>52</v>
      </c>
      <c r="M311" s="581">
        <v>45</v>
      </c>
      <c r="N311" s="581">
        <v>50.2</v>
      </c>
      <c r="O311" s="581">
        <v>51.3</v>
      </c>
      <c r="P311" s="581">
        <v>65.010000000000005</v>
      </c>
      <c r="Q311" s="581">
        <v>58.45</v>
      </c>
      <c r="R311" s="581">
        <v>52.52</v>
      </c>
      <c r="S311" s="581">
        <v>48.91</v>
      </c>
      <c r="T311" s="581">
        <v>34.020000000000003</v>
      </c>
      <c r="U311" s="581">
        <v>30.68</v>
      </c>
      <c r="V311" s="581">
        <v>22.44</v>
      </c>
      <c r="W311" s="581">
        <v>24.15</v>
      </c>
      <c r="X311" s="581">
        <v>24.96</v>
      </c>
      <c r="Y311" s="581">
        <v>28.85</v>
      </c>
      <c r="Z311" s="581">
        <v>23.53</v>
      </c>
      <c r="AA311" s="581">
        <v>18.940000000000001</v>
      </c>
      <c r="AB311" s="581">
        <v>20.56</v>
      </c>
      <c r="AC311" s="581">
        <v>14.54</v>
      </c>
      <c r="AD311" s="581">
        <v>10.95</v>
      </c>
      <c r="AE311" s="581">
        <v>12.8</v>
      </c>
      <c r="AF311" s="581">
        <v>11.58</v>
      </c>
      <c r="AG311" s="581">
        <v>12.52</v>
      </c>
      <c r="AH311" s="581">
        <v>13.5</v>
      </c>
      <c r="AI311" s="581">
        <v>11.5</v>
      </c>
      <c r="AJ311" s="581">
        <v>11.4</v>
      </c>
      <c r="AK311" s="653">
        <f t="shared" si="589"/>
        <v>-0.86956521739129933</v>
      </c>
      <c r="AL311" s="653">
        <f t="shared" si="590"/>
        <v>-8.6782376502002716</v>
      </c>
      <c r="AM311" s="654">
        <f t="shared" si="591"/>
        <v>-5.4845592127672704</v>
      </c>
    </row>
    <row r="312" spans="1:39" ht="18" customHeight="1" thickBot="1">
      <c r="A312" s="320" t="s">
        <v>14</v>
      </c>
      <c r="B312" s="320" t="s">
        <v>43</v>
      </c>
      <c r="C312" s="352"/>
      <c r="D312" s="352"/>
      <c r="E312" s="352"/>
      <c r="F312" s="581">
        <v>275.3</v>
      </c>
      <c r="G312" s="581">
        <v>266.5</v>
      </c>
      <c r="H312" s="581">
        <v>203.3</v>
      </c>
      <c r="I312" s="581">
        <v>178.4</v>
      </c>
      <c r="J312" s="581">
        <v>194.5</v>
      </c>
      <c r="K312" s="581">
        <v>173.4</v>
      </c>
      <c r="L312" s="581">
        <v>147.30000000000001</v>
      </c>
      <c r="M312" s="581">
        <v>134.9</v>
      </c>
      <c r="N312" s="581">
        <v>130.30000000000001</v>
      </c>
      <c r="O312" s="581">
        <v>136.9</v>
      </c>
      <c r="P312" s="581">
        <v>132.6</v>
      </c>
      <c r="Q312" s="581">
        <v>127.3</v>
      </c>
      <c r="R312" s="581">
        <v>148.69999999999999</v>
      </c>
      <c r="S312" s="581">
        <v>154.19999999999999</v>
      </c>
      <c r="T312" s="581">
        <v>145.30000000000001</v>
      </c>
      <c r="U312" s="581">
        <v>131.19999999999999</v>
      </c>
      <c r="V312" s="581">
        <v>104.6</v>
      </c>
      <c r="W312" s="581">
        <v>97.466666666666669</v>
      </c>
      <c r="X312" s="581">
        <v>95.899999999999991</v>
      </c>
      <c r="Y312" s="581">
        <v>86.3</v>
      </c>
      <c r="Z312" s="581">
        <v>84.4</v>
      </c>
      <c r="AA312" s="581">
        <v>118.19999999999999</v>
      </c>
      <c r="AB312" s="581">
        <v>99.3</v>
      </c>
      <c r="AC312" s="581">
        <v>94.4</v>
      </c>
      <c r="AD312" s="581">
        <v>70.3</v>
      </c>
      <c r="AE312" s="581">
        <v>118.3</v>
      </c>
      <c r="AF312" s="581">
        <v>86.8</v>
      </c>
      <c r="AG312" s="581">
        <v>84.4</v>
      </c>
      <c r="AH312" s="581">
        <v>74.599999999999994</v>
      </c>
      <c r="AI312" s="581">
        <v>76.7</v>
      </c>
      <c r="AJ312" s="581">
        <v>101.33333333333334</v>
      </c>
      <c r="AK312" s="653">
        <f t="shared" si="589"/>
        <v>32.116471099521959</v>
      </c>
      <c r="AL312" s="653">
        <f t="shared" si="590"/>
        <v>20.539254559873132</v>
      </c>
      <c r="AM312" s="654">
        <f t="shared" si="591"/>
        <v>-1.6961472495325092</v>
      </c>
    </row>
    <row r="313" spans="1:39" ht="18" customHeight="1" thickBot="1">
      <c r="A313" s="320" t="s">
        <v>15</v>
      </c>
      <c r="B313" s="320" t="s">
        <v>44</v>
      </c>
      <c r="C313" s="352"/>
      <c r="D313" s="352"/>
      <c r="E313" s="352"/>
      <c r="F313" s="581">
        <v>587.5</v>
      </c>
      <c r="G313" s="581">
        <v>619.9</v>
      </c>
      <c r="H313" s="581">
        <v>544.5</v>
      </c>
      <c r="I313" s="581">
        <v>473.8</v>
      </c>
      <c r="J313" s="581">
        <v>503</v>
      </c>
      <c r="K313" s="581">
        <v>462.9</v>
      </c>
      <c r="L313" s="581">
        <v>421.2</v>
      </c>
      <c r="M313" s="581">
        <v>353.2</v>
      </c>
      <c r="N313" s="581">
        <v>335.5</v>
      </c>
      <c r="O313" s="581">
        <v>365</v>
      </c>
      <c r="P313" s="581">
        <v>308.3</v>
      </c>
      <c r="Q313" s="581">
        <v>292.5</v>
      </c>
      <c r="R313" s="581">
        <v>349.4</v>
      </c>
      <c r="S313" s="581">
        <v>383.4</v>
      </c>
      <c r="T313" s="581">
        <v>381.4</v>
      </c>
      <c r="U313" s="581">
        <v>332.5</v>
      </c>
      <c r="V313" s="581">
        <v>277.39999999999998</v>
      </c>
      <c r="W313" s="581">
        <v>231.8</v>
      </c>
      <c r="X313" s="581">
        <v>252.7</v>
      </c>
      <c r="Y313" s="581">
        <v>217.3</v>
      </c>
      <c r="Z313" s="581">
        <v>209.29999999999998</v>
      </c>
      <c r="AA313" s="581">
        <v>267</v>
      </c>
      <c r="AB313" s="581">
        <v>202.39999999999998</v>
      </c>
      <c r="AC313" s="581">
        <v>172.54000000000002</v>
      </c>
      <c r="AD313" s="581">
        <v>141.64999999999998</v>
      </c>
      <c r="AE313" s="581">
        <v>225.91</v>
      </c>
      <c r="AF313" s="581">
        <v>174.76999999999998</v>
      </c>
      <c r="AG313" s="581">
        <v>164.87</v>
      </c>
      <c r="AH313" s="581">
        <v>144.69999999999999</v>
      </c>
      <c r="AI313" s="581">
        <v>133.13</v>
      </c>
      <c r="AJ313" s="581">
        <v>172.0333333333333</v>
      </c>
      <c r="AK313" s="653">
        <f t="shared" si="589"/>
        <v>29.222063647061745</v>
      </c>
      <c r="AL313" s="653">
        <f t="shared" si="590"/>
        <v>8.4653860703627117</v>
      </c>
      <c r="AM313" s="654">
        <f t="shared" si="591"/>
        <v>-4.7666551660602412</v>
      </c>
    </row>
    <row r="314" spans="1:39" ht="18" customHeight="1" thickBot="1">
      <c r="A314" s="320" t="s">
        <v>16</v>
      </c>
      <c r="B314" s="320" t="s">
        <v>45</v>
      </c>
      <c r="C314" s="352"/>
      <c r="D314" s="352"/>
      <c r="E314" s="352"/>
      <c r="F314" s="581">
        <v>13.7</v>
      </c>
      <c r="G314" s="581">
        <v>13.6</v>
      </c>
      <c r="H314" s="581">
        <v>12.7</v>
      </c>
      <c r="I314" s="581">
        <v>12.8</v>
      </c>
      <c r="J314" s="581">
        <v>12.6</v>
      </c>
      <c r="K314" s="581">
        <v>12.3</v>
      </c>
      <c r="L314" s="581">
        <v>12.8</v>
      </c>
      <c r="M314" s="581">
        <v>10.5</v>
      </c>
      <c r="N314" s="581">
        <v>11.6</v>
      </c>
      <c r="O314" s="581">
        <v>9.6</v>
      </c>
      <c r="P314" s="581">
        <v>10.4</v>
      </c>
      <c r="Q314" s="581">
        <v>8.9</v>
      </c>
      <c r="R314" s="581">
        <v>9.9</v>
      </c>
      <c r="S314" s="581">
        <v>9.5</v>
      </c>
      <c r="T314" s="581">
        <v>9.1999999999999993</v>
      </c>
      <c r="U314" s="581">
        <v>9.6999999999999993</v>
      </c>
      <c r="V314" s="581">
        <v>9.4</v>
      </c>
      <c r="W314" s="581">
        <v>8.26</v>
      </c>
      <c r="X314" s="581">
        <v>7.9399999999999995</v>
      </c>
      <c r="Y314" s="581">
        <v>7.1400000000000006</v>
      </c>
      <c r="Z314" s="581">
        <v>7.74</v>
      </c>
      <c r="AA314" s="581">
        <v>8.3099999999999987</v>
      </c>
      <c r="AB314" s="581">
        <v>7.72</v>
      </c>
      <c r="AC314" s="581">
        <v>6.8999999999999995</v>
      </c>
      <c r="AD314" s="581">
        <v>6.59</v>
      </c>
      <c r="AE314" s="581">
        <v>6.01</v>
      </c>
      <c r="AF314" s="581">
        <v>6.0600000000000005</v>
      </c>
      <c r="AG314" s="581">
        <v>6.01</v>
      </c>
      <c r="AH314" s="581">
        <v>5.3100000000000005</v>
      </c>
      <c r="AI314" s="581">
        <v>6.1</v>
      </c>
      <c r="AJ314" s="581">
        <v>5.8366666666666678</v>
      </c>
      <c r="AK314" s="653">
        <f t="shared" si="589"/>
        <v>-4.3169398907103584</v>
      </c>
      <c r="AL314" s="653">
        <f t="shared" si="590"/>
        <v>-0.45480386583284238</v>
      </c>
      <c r="AM314" s="654">
        <f t="shared" si="591"/>
        <v>-3.8495013611531292</v>
      </c>
    </row>
    <row r="315" spans="1:39" ht="18" customHeight="1" thickBot="1">
      <c r="A315" s="320" t="s">
        <v>17</v>
      </c>
      <c r="B315" s="320" t="s">
        <v>46</v>
      </c>
      <c r="C315" s="352"/>
      <c r="D315" s="352"/>
      <c r="E315" s="352"/>
      <c r="F315" s="581">
        <v>429</v>
      </c>
      <c r="G315" s="581">
        <v>423</v>
      </c>
      <c r="H315" s="581">
        <v>393</v>
      </c>
      <c r="I315" s="581">
        <v>325</v>
      </c>
      <c r="J315" s="581">
        <v>370</v>
      </c>
      <c r="K315" s="581">
        <v>368.9</v>
      </c>
      <c r="L315" s="581">
        <v>333.7</v>
      </c>
      <c r="M315" s="581">
        <v>324.7</v>
      </c>
      <c r="N315" s="581">
        <v>367.5</v>
      </c>
      <c r="O315" s="581">
        <v>370.5</v>
      </c>
      <c r="P315" s="581">
        <v>340.8</v>
      </c>
      <c r="Q315" s="581">
        <v>331.1</v>
      </c>
      <c r="R315" s="581">
        <v>316.89999999999998</v>
      </c>
      <c r="S315" s="581">
        <v>292.60000000000002</v>
      </c>
      <c r="T315" s="581">
        <v>321.5</v>
      </c>
      <c r="U315" s="581">
        <v>329.6</v>
      </c>
      <c r="V315" s="581">
        <v>320.8</v>
      </c>
      <c r="W315" s="581">
        <v>281.10000000000002</v>
      </c>
      <c r="X315" s="581">
        <v>261.26</v>
      </c>
      <c r="Y315" s="581">
        <v>275.44</v>
      </c>
      <c r="Z315" s="581">
        <v>262.01</v>
      </c>
      <c r="AA315" s="581">
        <v>288.14999999999998</v>
      </c>
      <c r="AB315" s="581">
        <v>296.01</v>
      </c>
      <c r="AC315" s="581">
        <v>313.08999999999997</v>
      </c>
      <c r="AD315" s="581">
        <v>268.08</v>
      </c>
      <c r="AE315" s="581">
        <v>244.17</v>
      </c>
      <c r="AF315" s="581">
        <v>247.35999999999999</v>
      </c>
      <c r="AG315" s="581">
        <v>261.38</v>
      </c>
      <c r="AH315" s="581">
        <v>268.61</v>
      </c>
      <c r="AI315" s="581">
        <v>320.41999999999996</v>
      </c>
      <c r="AJ315" s="581">
        <v>359.86333333333334</v>
      </c>
      <c r="AK315" s="653">
        <f t="shared" si="589"/>
        <v>12.309884942679417</v>
      </c>
      <c r="AL315" s="653">
        <f t="shared" si="590"/>
        <v>30.202855902359026</v>
      </c>
      <c r="AM315" s="654">
        <f t="shared" si="591"/>
        <v>2.5001097723988952</v>
      </c>
    </row>
    <row r="316" spans="1:39" ht="18" customHeight="1" thickBot="1">
      <c r="A316" s="320" t="s">
        <v>18</v>
      </c>
      <c r="B316" s="320" t="s">
        <v>47</v>
      </c>
      <c r="C316" s="352"/>
      <c r="D316" s="352"/>
      <c r="E316" s="352"/>
      <c r="F316" s="581">
        <v>0</v>
      </c>
      <c r="G316" s="581">
        <v>0</v>
      </c>
      <c r="H316" s="581">
        <v>0</v>
      </c>
      <c r="I316" s="581">
        <v>0</v>
      </c>
      <c r="J316" s="581">
        <v>0</v>
      </c>
      <c r="K316" s="581">
        <v>0</v>
      </c>
      <c r="L316" s="581">
        <v>0</v>
      </c>
      <c r="M316" s="581">
        <v>0</v>
      </c>
      <c r="N316" s="581">
        <v>0</v>
      </c>
      <c r="O316" s="581">
        <v>0</v>
      </c>
      <c r="P316" s="581">
        <v>0</v>
      </c>
      <c r="Q316" s="581">
        <v>0</v>
      </c>
      <c r="R316" s="581">
        <v>0</v>
      </c>
      <c r="S316" s="581">
        <v>0</v>
      </c>
      <c r="T316" s="581">
        <v>0</v>
      </c>
      <c r="U316" s="581">
        <v>0</v>
      </c>
      <c r="V316" s="581">
        <v>0</v>
      </c>
      <c r="W316" s="581">
        <v>0</v>
      </c>
      <c r="X316" s="581">
        <v>0</v>
      </c>
      <c r="Y316" s="581">
        <v>0</v>
      </c>
      <c r="Z316" s="581">
        <v>0</v>
      </c>
      <c r="AA316" s="581">
        <v>0</v>
      </c>
      <c r="AB316" s="581">
        <v>0</v>
      </c>
      <c r="AC316" s="581">
        <v>0</v>
      </c>
      <c r="AD316" s="581">
        <v>0</v>
      </c>
      <c r="AE316" s="581">
        <v>0</v>
      </c>
      <c r="AF316" s="581">
        <v>0</v>
      </c>
      <c r="AG316" s="581">
        <v>0</v>
      </c>
      <c r="AH316" s="581">
        <v>0</v>
      </c>
      <c r="AI316" s="581">
        <v>0</v>
      </c>
      <c r="AJ316" s="581">
        <v>0</v>
      </c>
      <c r="AK316" s="653"/>
      <c r="AL316" s="653"/>
      <c r="AM316" s="654"/>
    </row>
    <row r="317" spans="1:39" ht="18" customHeight="1" thickBot="1">
      <c r="A317" s="320" t="s">
        <v>19</v>
      </c>
      <c r="B317" s="320" t="s">
        <v>48</v>
      </c>
      <c r="C317" s="352"/>
      <c r="D317" s="352"/>
      <c r="E317" s="352"/>
      <c r="F317" s="581">
        <v>40.1</v>
      </c>
      <c r="G317" s="581">
        <v>43.7</v>
      </c>
      <c r="H317" s="581">
        <v>35.6</v>
      </c>
      <c r="I317" s="581">
        <v>35.5</v>
      </c>
      <c r="J317" s="581">
        <v>42</v>
      </c>
      <c r="K317" s="581">
        <v>39.700000000000003</v>
      </c>
      <c r="L317" s="581">
        <v>58.3</v>
      </c>
      <c r="M317" s="581">
        <v>47.2</v>
      </c>
      <c r="N317" s="581">
        <v>66.400000000000006</v>
      </c>
      <c r="O317" s="581">
        <v>56.9</v>
      </c>
      <c r="P317" s="581">
        <v>54.9</v>
      </c>
      <c r="Q317" s="581">
        <v>47.3</v>
      </c>
      <c r="R317" s="581">
        <v>50</v>
      </c>
      <c r="S317" s="581">
        <v>44.2</v>
      </c>
      <c r="T317" s="581">
        <v>46</v>
      </c>
      <c r="U317" s="581">
        <v>50.2</v>
      </c>
      <c r="V317" s="581">
        <v>44.5</v>
      </c>
      <c r="W317" s="581">
        <v>33.299999999999997</v>
      </c>
      <c r="X317" s="581">
        <v>34</v>
      </c>
      <c r="Y317" s="581">
        <v>30</v>
      </c>
      <c r="Z317" s="581">
        <v>30</v>
      </c>
      <c r="AA317" s="581">
        <v>28</v>
      </c>
      <c r="AB317" s="581">
        <v>32.81</v>
      </c>
      <c r="AC317" s="581">
        <v>34.43</v>
      </c>
      <c r="AD317" s="581">
        <v>29.72</v>
      </c>
      <c r="AE317" s="581">
        <v>35.97</v>
      </c>
      <c r="AF317" s="581">
        <v>33.39</v>
      </c>
      <c r="AG317" s="581">
        <v>38.380000000000003</v>
      </c>
      <c r="AH317" s="581">
        <v>29.67</v>
      </c>
      <c r="AI317" s="581">
        <v>36.909999999999997</v>
      </c>
      <c r="AJ317" s="581">
        <v>35.423333333333346</v>
      </c>
      <c r="AK317" s="653">
        <f t="shared" si="589"/>
        <v>-4.0278154068454359</v>
      </c>
      <c r="AL317" s="653">
        <f t="shared" si="590"/>
        <v>0</v>
      </c>
      <c r="AM317" s="654">
        <f t="shared" si="591"/>
        <v>2.6473951096602333</v>
      </c>
    </row>
    <row r="318" spans="1:39" ht="18" customHeight="1" thickBot="1">
      <c r="A318" s="320" t="s">
        <v>20</v>
      </c>
      <c r="B318" s="320" t="s">
        <v>49</v>
      </c>
      <c r="C318" s="352"/>
      <c r="D318" s="352"/>
      <c r="E318" s="352"/>
      <c r="F318" s="581">
        <v>265.3</v>
      </c>
      <c r="G318" s="581">
        <v>252.7</v>
      </c>
      <c r="H318" s="581">
        <v>229.1</v>
      </c>
      <c r="I318" s="581">
        <v>259.60000000000002</v>
      </c>
      <c r="J318" s="581">
        <v>260.60000000000002</v>
      </c>
      <c r="K318" s="581">
        <v>265.60000000000002</v>
      </c>
      <c r="L318" s="581">
        <v>243.9</v>
      </c>
      <c r="M318" s="581">
        <v>223.8</v>
      </c>
      <c r="N318" s="581">
        <v>217.5</v>
      </c>
      <c r="O318" s="581">
        <v>200.9</v>
      </c>
      <c r="P318" s="581">
        <v>212.3</v>
      </c>
      <c r="Q318" s="581">
        <v>191.3</v>
      </c>
      <c r="R318" s="581">
        <v>191.7</v>
      </c>
      <c r="S318" s="581">
        <v>206.4</v>
      </c>
      <c r="T318" s="581">
        <v>193.3</v>
      </c>
      <c r="U318" s="581">
        <v>185.9</v>
      </c>
      <c r="V318" s="581">
        <v>181.5</v>
      </c>
      <c r="W318" s="581">
        <v>168.89</v>
      </c>
      <c r="X318" s="581">
        <v>153.29000000000002</v>
      </c>
      <c r="Y318" s="581">
        <v>150.57999999999998</v>
      </c>
      <c r="Z318" s="581">
        <v>142.57</v>
      </c>
      <c r="AA318" s="581">
        <v>145.83000000000001</v>
      </c>
      <c r="AB318" s="581">
        <v>151.76999999999998</v>
      </c>
      <c r="AC318" s="581">
        <v>140.41999999999999</v>
      </c>
      <c r="AD318" s="581">
        <v>138.89999999999998</v>
      </c>
      <c r="AE318" s="581">
        <v>139.26999999999998</v>
      </c>
      <c r="AF318" s="581">
        <v>137.24</v>
      </c>
      <c r="AG318" s="581">
        <v>134.79999999999998</v>
      </c>
      <c r="AH318" s="581">
        <v>123.61999999999999</v>
      </c>
      <c r="AI318" s="581">
        <v>122.54</v>
      </c>
      <c r="AJ318" s="581">
        <v>130.52000000000001</v>
      </c>
      <c r="AK318" s="653">
        <f t="shared" si="589"/>
        <v>6.5121592949241025</v>
      </c>
      <c r="AL318" s="653">
        <f t="shared" si="590"/>
        <v>-0.76537077398750597</v>
      </c>
      <c r="AM318" s="654">
        <f t="shared" si="591"/>
        <v>-1.2248270424597973</v>
      </c>
    </row>
    <row r="319" spans="1:39" ht="18" customHeight="1" thickBot="1">
      <c r="A319" s="320" t="s">
        <v>21</v>
      </c>
      <c r="B319" s="320" t="s">
        <v>50</v>
      </c>
      <c r="C319" s="352"/>
      <c r="D319" s="352"/>
      <c r="E319" s="352"/>
      <c r="F319" s="581">
        <v>1167.7</v>
      </c>
      <c r="G319" s="581">
        <v>1032</v>
      </c>
      <c r="H319" s="581">
        <v>1047.5999999999999</v>
      </c>
      <c r="I319" s="581">
        <v>1129.8</v>
      </c>
      <c r="J319" s="581">
        <v>1242</v>
      </c>
      <c r="K319" s="581">
        <v>1137.5999999999999</v>
      </c>
      <c r="L319" s="581">
        <v>1107.5</v>
      </c>
      <c r="M319" s="581">
        <v>1096</v>
      </c>
      <c r="N319" s="581">
        <v>1071.2</v>
      </c>
      <c r="O319" s="581">
        <v>1050.7</v>
      </c>
      <c r="P319" s="581">
        <v>1016.2</v>
      </c>
      <c r="Q319" s="581">
        <v>1013.9</v>
      </c>
      <c r="R319" s="581">
        <v>1113.0999999999999</v>
      </c>
      <c r="S319" s="581">
        <v>1220.5999999999999</v>
      </c>
      <c r="T319" s="581">
        <v>1232.4000000000001</v>
      </c>
      <c r="U319" s="581">
        <v>1206.5999999999999</v>
      </c>
      <c r="V319" s="581">
        <v>1157</v>
      </c>
      <c r="W319" s="581">
        <v>974.5</v>
      </c>
      <c r="X319" s="581">
        <v>1018</v>
      </c>
      <c r="Y319" s="581">
        <v>1160.5999999999999</v>
      </c>
      <c r="Z319" s="581">
        <v>1160.5999999999999</v>
      </c>
      <c r="AA319" s="581">
        <v>808.32</v>
      </c>
      <c r="AB319" s="581">
        <v>839.3</v>
      </c>
      <c r="AC319" s="581">
        <v>915.31999999999994</v>
      </c>
      <c r="AD319" s="581">
        <v>953.79</v>
      </c>
      <c r="AE319" s="581">
        <v>975.74</v>
      </c>
      <c r="AF319" s="581">
        <v>975.29</v>
      </c>
      <c r="AG319" s="581">
        <v>676.3</v>
      </c>
      <c r="AH319" s="581">
        <v>721.17000000000007</v>
      </c>
      <c r="AI319" s="581">
        <v>636.79</v>
      </c>
      <c r="AJ319" s="581">
        <v>840.42333333333318</v>
      </c>
      <c r="AK319" s="653">
        <f t="shared" si="589"/>
        <v>31.978098483539831</v>
      </c>
      <c r="AL319" s="653">
        <f t="shared" si="590"/>
        <v>8.0582877959926904</v>
      </c>
      <c r="AM319" s="654">
        <f t="shared" si="591"/>
        <v>0.43369009659490754</v>
      </c>
    </row>
    <row r="320" spans="1:39" ht="18" customHeight="1" thickBot="1">
      <c r="A320" s="320" t="s">
        <v>22</v>
      </c>
      <c r="B320" s="320" t="s">
        <v>51</v>
      </c>
      <c r="C320" s="352"/>
      <c r="D320" s="352"/>
      <c r="E320" s="352"/>
      <c r="F320" s="581">
        <v>61.6</v>
      </c>
      <c r="G320" s="581">
        <v>53</v>
      </c>
      <c r="H320" s="581">
        <v>51</v>
      </c>
      <c r="I320" s="581">
        <v>46</v>
      </c>
      <c r="J320" s="581">
        <v>32.799999999999997</v>
      </c>
      <c r="K320" s="581">
        <v>26.2</v>
      </c>
      <c r="L320" s="581">
        <v>25</v>
      </c>
      <c r="M320" s="581">
        <v>21.77</v>
      </c>
      <c r="N320" s="581">
        <v>11.77</v>
      </c>
      <c r="O320" s="581">
        <v>11.21</v>
      </c>
      <c r="P320" s="581">
        <v>11.51</v>
      </c>
      <c r="Q320" s="581">
        <v>15.9</v>
      </c>
      <c r="R320" s="581">
        <v>34.340000000000003</v>
      </c>
      <c r="S320" s="581">
        <v>44.16</v>
      </c>
      <c r="T320" s="581">
        <v>40.479999999999997</v>
      </c>
      <c r="U320" s="581">
        <v>43.08</v>
      </c>
      <c r="V320" s="581">
        <v>40.86</v>
      </c>
      <c r="W320" s="581">
        <v>20.22</v>
      </c>
      <c r="X320" s="581">
        <v>16.63</v>
      </c>
      <c r="Y320" s="581">
        <v>18.34</v>
      </c>
      <c r="Z320" s="581">
        <v>18.38</v>
      </c>
      <c r="AA320" s="581">
        <v>17.170000000000002</v>
      </c>
      <c r="AB320" s="581">
        <v>21.17</v>
      </c>
      <c r="AC320" s="581">
        <v>20.62</v>
      </c>
      <c r="AD320" s="581">
        <v>23.2</v>
      </c>
      <c r="AE320" s="581">
        <v>20.53</v>
      </c>
      <c r="AF320" s="581">
        <v>21.94</v>
      </c>
      <c r="AG320" s="581">
        <v>19.02</v>
      </c>
      <c r="AH320" s="581">
        <v>16.559999999999999</v>
      </c>
      <c r="AI320" s="581">
        <v>11</v>
      </c>
      <c r="AJ320" s="581">
        <v>11</v>
      </c>
      <c r="AK320" s="653">
        <f t="shared" si="589"/>
        <v>0</v>
      </c>
      <c r="AL320" s="653">
        <f t="shared" si="590"/>
        <v>-33.049300060864262</v>
      </c>
      <c r="AM320" s="654">
        <f t="shared" si="591"/>
        <v>-4.8270351225588985</v>
      </c>
    </row>
    <row r="321" spans="1:39" ht="18" customHeight="1" thickBot="1">
      <c r="A321" s="320" t="s">
        <v>23</v>
      </c>
      <c r="B321" s="320" t="s">
        <v>52</v>
      </c>
      <c r="C321" s="352"/>
      <c r="D321" s="352"/>
      <c r="E321" s="352"/>
      <c r="F321" s="581">
        <v>637.1</v>
      </c>
      <c r="G321" s="581">
        <v>785</v>
      </c>
      <c r="H321" s="581">
        <v>581.70000000000005</v>
      </c>
      <c r="I321" s="581">
        <v>515.4</v>
      </c>
      <c r="J321" s="581">
        <v>626.5</v>
      </c>
      <c r="K321" s="581">
        <v>517.20000000000005</v>
      </c>
      <c r="L321" s="581">
        <v>415.5</v>
      </c>
      <c r="M321" s="581">
        <v>411.86</v>
      </c>
      <c r="N321" s="581">
        <v>528.78</v>
      </c>
      <c r="O321" s="581">
        <v>578.78</v>
      </c>
      <c r="P321" s="581">
        <v>329.57</v>
      </c>
      <c r="Q321" s="581">
        <v>424.53</v>
      </c>
      <c r="R321" s="581">
        <v>484.58</v>
      </c>
      <c r="S321" s="581">
        <v>331.65</v>
      </c>
      <c r="T321" s="581">
        <v>363.81</v>
      </c>
      <c r="U321" s="581">
        <v>394.03</v>
      </c>
      <c r="V321" s="581">
        <v>517.51</v>
      </c>
      <c r="W321" s="581">
        <v>515.83000000000004</v>
      </c>
      <c r="X321" s="581">
        <v>419.51</v>
      </c>
      <c r="Y321" s="581">
        <v>424.25</v>
      </c>
      <c r="Z321" s="581">
        <v>495.68999999999994</v>
      </c>
      <c r="AA321" s="581">
        <v>516</v>
      </c>
      <c r="AB321" s="581">
        <v>469.86</v>
      </c>
      <c r="AC321" s="581">
        <v>481.59999999999997</v>
      </c>
      <c r="AD321" s="581">
        <v>455.46</v>
      </c>
      <c r="AE321" s="581">
        <v>423.5</v>
      </c>
      <c r="AF321" s="581">
        <v>448.89</v>
      </c>
      <c r="AG321" s="581">
        <v>441.98</v>
      </c>
      <c r="AH321" s="581">
        <v>449.39000000000004</v>
      </c>
      <c r="AI321" s="581">
        <v>472.68</v>
      </c>
      <c r="AJ321" s="581">
        <v>479.17666666666668</v>
      </c>
      <c r="AK321" s="653">
        <f t="shared" si="589"/>
        <v>1.374432315026386</v>
      </c>
      <c r="AL321" s="653">
        <f t="shared" si="590"/>
        <v>5.8969561245837854</v>
      </c>
      <c r="AM321" s="654">
        <f t="shared" si="591"/>
        <v>-0.81926350627583577</v>
      </c>
    </row>
    <row r="322" spans="1:39" ht="18" customHeight="1" thickBot="1">
      <c r="A322" s="320" t="s">
        <v>24</v>
      </c>
      <c r="B322" s="320" t="s">
        <v>53</v>
      </c>
      <c r="C322" s="352"/>
      <c r="D322" s="352"/>
      <c r="E322" s="352"/>
      <c r="F322" s="581">
        <v>9.1</v>
      </c>
      <c r="G322" s="581">
        <v>12.7</v>
      </c>
      <c r="H322" s="581">
        <v>12.7</v>
      </c>
      <c r="I322" s="581">
        <v>12.5</v>
      </c>
      <c r="J322" s="581">
        <v>10.8</v>
      </c>
      <c r="K322" s="581">
        <v>10.9</v>
      </c>
      <c r="L322" s="581">
        <v>10.9</v>
      </c>
      <c r="M322" s="581">
        <v>11.57</v>
      </c>
      <c r="N322" s="581">
        <v>12.66</v>
      </c>
      <c r="O322" s="581">
        <v>12.39</v>
      </c>
      <c r="P322" s="581">
        <v>13.79</v>
      </c>
      <c r="Q322" s="581">
        <v>15.32</v>
      </c>
      <c r="R322" s="581">
        <v>15.45</v>
      </c>
      <c r="S322" s="581">
        <v>17.04</v>
      </c>
      <c r="T322" s="581">
        <v>18.53</v>
      </c>
      <c r="U322" s="581">
        <v>19.23</v>
      </c>
      <c r="V322" s="581">
        <v>20.09</v>
      </c>
      <c r="W322" s="581">
        <v>18.73</v>
      </c>
      <c r="X322" s="581">
        <v>17.48</v>
      </c>
      <c r="Y322" s="581">
        <v>17.97</v>
      </c>
      <c r="Z322" s="581">
        <v>17.309999999999999</v>
      </c>
      <c r="AA322" s="581">
        <v>18.48</v>
      </c>
      <c r="AB322" s="581">
        <v>20.11</v>
      </c>
      <c r="AC322" s="581">
        <v>19.18</v>
      </c>
      <c r="AD322" s="581">
        <v>20.37</v>
      </c>
      <c r="AE322" s="581">
        <v>20.99</v>
      </c>
      <c r="AF322" s="581">
        <v>21.14</v>
      </c>
      <c r="AG322" s="581">
        <v>22.21</v>
      </c>
      <c r="AH322" s="581">
        <v>21.86</v>
      </c>
      <c r="AI322" s="581">
        <v>22.55</v>
      </c>
      <c r="AJ322" s="581">
        <v>21.736666666666668</v>
      </c>
      <c r="AK322" s="653">
        <f t="shared" si="589"/>
        <v>-3.6067997043606748</v>
      </c>
      <c r="AL322" s="653">
        <f t="shared" si="590"/>
        <v>-1.4508085235000467</v>
      </c>
      <c r="AM322" s="654">
        <f t="shared" si="591"/>
        <v>1.8198214095575205</v>
      </c>
    </row>
    <row r="323" spans="1:39" ht="18" customHeight="1" thickBot="1">
      <c r="A323" s="320" t="s">
        <v>25</v>
      </c>
      <c r="B323" s="320" t="s">
        <v>54</v>
      </c>
      <c r="C323" s="352"/>
      <c r="D323" s="352"/>
      <c r="E323" s="352"/>
      <c r="F323" s="581">
        <v>247.4</v>
      </c>
      <c r="G323" s="581">
        <v>238</v>
      </c>
      <c r="H323" s="581">
        <v>233.6</v>
      </c>
      <c r="I323" s="581">
        <v>225.7</v>
      </c>
      <c r="J323" s="581">
        <v>242.6</v>
      </c>
      <c r="K323" s="581">
        <v>252.9</v>
      </c>
      <c r="L323" s="581">
        <v>248.7</v>
      </c>
      <c r="M323" s="581">
        <v>201.3</v>
      </c>
      <c r="N323" s="581">
        <v>196.5</v>
      </c>
      <c r="O323" s="581">
        <v>196.1</v>
      </c>
      <c r="P323" s="581">
        <v>269.7</v>
      </c>
      <c r="Q323" s="581">
        <v>223.6</v>
      </c>
      <c r="R323" s="581">
        <v>206</v>
      </c>
      <c r="S323" s="581">
        <v>185.2</v>
      </c>
      <c r="T323" s="581">
        <v>209.9</v>
      </c>
      <c r="U323" s="581">
        <v>213.1</v>
      </c>
      <c r="V323" s="581">
        <v>196.8</v>
      </c>
      <c r="W323" s="581">
        <v>133.01</v>
      </c>
      <c r="X323" s="581">
        <v>135.69999999999999</v>
      </c>
      <c r="Y323" s="581">
        <v>147.99</v>
      </c>
      <c r="Z323" s="581">
        <v>121.31</v>
      </c>
      <c r="AA323" s="581">
        <v>138.82999999999998</v>
      </c>
      <c r="AB323" s="581">
        <v>140</v>
      </c>
      <c r="AC323" s="581">
        <v>115.93</v>
      </c>
      <c r="AD323" s="581">
        <v>120.33000000000001</v>
      </c>
      <c r="AE323" s="581">
        <v>124.17</v>
      </c>
      <c r="AF323" s="581">
        <v>126.38</v>
      </c>
      <c r="AG323" s="581">
        <v>130.86000000000001</v>
      </c>
      <c r="AH323" s="581">
        <v>117.21</v>
      </c>
      <c r="AI323" s="581">
        <v>108.78</v>
      </c>
      <c r="AJ323" s="581">
        <v>126.43666666666668</v>
      </c>
      <c r="AK323" s="653">
        <f t="shared" si="589"/>
        <v>16.231537660109097</v>
      </c>
      <c r="AL323" s="653">
        <f t="shared" si="590"/>
        <v>5.5603484262377378</v>
      </c>
      <c r="AM323" s="654">
        <f t="shared" si="591"/>
        <v>-1.0336060744654207</v>
      </c>
    </row>
    <row r="324" spans="1:39" ht="18" customHeight="1" thickBot="1">
      <c r="A324" s="320" t="s">
        <v>26</v>
      </c>
      <c r="B324" s="320" t="s">
        <v>55</v>
      </c>
      <c r="C324" s="352"/>
      <c r="D324" s="352"/>
      <c r="E324" s="352"/>
      <c r="F324" s="581">
        <v>458.9</v>
      </c>
      <c r="G324" s="581">
        <v>504.9</v>
      </c>
      <c r="H324" s="581">
        <v>516.20000000000005</v>
      </c>
      <c r="I324" s="581">
        <v>542.5</v>
      </c>
      <c r="J324" s="581">
        <v>582.79999999999995</v>
      </c>
      <c r="K324" s="581">
        <v>578</v>
      </c>
      <c r="L324" s="581">
        <v>581</v>
      </c>
      <c r="M324" s="581">
        <v>558.70000000000005</v>
      </c>
      <c r="N324" s="581">
        <v>547.20000000000005</v>
      </c>
      <c r="O324" s="581">
        <v>522.20000000000005</v>
      </c>
      <c r="P324" s="581">
        <v>530.70000000000005</v>
      </c>
      <c r="Q324" s="581">
        <v>564.6</v>
      </c>
      <c r="R324" s="581">
        <v>594.79999999999995</v>
      </c>
      <c r="S324" s="581">
        <v>564.4</v>
      </c>
      <c r="T324" s="581">
        <v>550.1</v>
      </c>
      <c r="U324" s="581">
        <v>613.20000000000005</v>
      </c>
      <c r="V324" s="581">
        <v>600.70000000000005</v>
      </c>
      <c r="W324" s="581">
        <v>417.4</v>
      </c>
      <c r="X324" s="581">
        <v>432</v>
      </c>
      <c r="Y324" s="581">
        <v>451.2</v>
      </c>
      <c r="Z324" s="581">
        <v>494.4</v>
      </c>
      <c r="AA324" s="581">
        <v>496.9</v>
      </c>
      <c r="AB324" s="581">
        <v>451.6</v>
      </c>
      <c r="AC324" s="581">
        <v>435.9</v>
      </c>
      <c r="AD324" s="581">
        <v>358.34</v>
      </c>
      <c r="AE324" s="581">
        <v>405.1</v>
      </c>
      <c r="AF324" s="581">
        <v>397.9</v>
      </c>
      <c r="AG324" s="581">
        <v>392.1</v>
      </c>
      <c r="AH324" s="581">
        <v>388</v>
      </c>
      <c r="AI324" s="581">
        <v>377.18</v>
      </c>
      <c r="AJ324" s="581">
        <v>392.66666666666669</v>
      </c>
      <c r="AK324" s="653">
        <f t="shared" si="589"/>
        <v>4.105908761510868</v>
      </c>
      <c r="AL324" s="653">
        <f t="shared" si="590"/>
        <v>-1.5741452491561225</v>
      </c>
      <c r="AM324" s="654">
        <f t="shared" si="591"/>
        <v>-2.5819462652194924</v>
      </c>
    </row>
    <row r="325" spans="1:39" ht="18" customHeight="1" thickBot="1">
      <c r="A325" s="320" t="s">
        <v>27</v>
      </c>
      <c r="B325" s="320" t="s">
        <v>56</v>
      </c>
      <c r="C325" s="352"/>
      <c r="D325" s="352"/>
      <c r="E325" s="352"/>
      <c r="F325" s="581">
        <v>420</v>
      </c>
      <c r="G325" s="581">
        <v>473</v>
      </c>
      <c r="H325" s="581">
        <v>453.4</v>
      </c>
      <c r="I325" s="581">
        <v>468.6</v>
      </c>
      <c r="J325" s="581">
        <v>482.9</v>
      </c>
      <c r="K325" s="581">
        <v>445</v>
      </c>
      <c r="L325" s="581">
        <v>482</v>
      </c>
      <c r="M325" s="581">
        <v>408.7</v>
      </c>
      <c r="N325" s="581">
        <v>394.5</v>
      </c>
      <c r="O325" s="581">
        <v>408.3</v>
      </c>
      <c r="P325" s="581">
        <v>364.1</v>
      </c>
      <c r="Q325" s="581">
        <v>391.7</v>
      </c>
      <c r="R325" s="581">
        <v>371.6</v>
      </c>
      <c r="S325" s="581">
        <v>306.89999999999998</v>
      </c>
      <c r="T325" s="581">
        <v>320.89999999999998</v>
      </c>
      <c r="U325" s="581">
        <v>399.4</v>
      </c>
      <c r="V325" s="581">
        <v>361.8</v>
      </c>
      <c r="W325" s="581">
        <v>310.28999999999996</v>
      </c>
      <c r="X325" s="581">
        <v>323.02</v>
      </c>
      <c r="Y325" s="581">
        <v>369.03</v>
      </c>
      <c r="Z325" s="581">
        <v>387.71999999999997</v>
      </c>
      <c r="AA325" s="581">
        <v>329.09000000000003</v>
      </c>
      <c r="AB325" s="581">
        <v>318.83</v>
      </c>
      <c r="AC325" s="581">
        <v>318.91999999999996</v>
      </c>
      <c r="AD325" s="581">
        <v>309.28000000000003</v>
      </c>
      <c r="AE325" s="581">
        <v>360.81</v>
      </c>
      <c r="AF325" s="581">
        <v>291.76000000000005</v>
      </c>
      <c r="AG325" s="581">
        <v>292.66000000000003</v>
      </c>
      <c r="AH325" s="581">
        <v>270.5</v>
      </c>
      <c r="AI325" s="581">
        <v>274.67</v>
      </c>
      <c r="AJ325" s="581">
        <v>286.25333333333333</v>
      </c>
      <c r="AK325" s="653">
        <f t="shared" si="589"/>
        <v>4.2171818303175845</v>
      </c>
      <c r="AL325" s="653">
        <f t="shared" si="590"/>
        <v>-3.8412739061122192E-2</v>
      </c>
      <c r="AM325" s="654">
        <f t="shared" si="591"/>
        <v>-1.5375468388801661</v>
      </c>
    </row>
    <row r="326" spans="1:39" ht="18" customHeight="1">
      <c r="A326" s="79" t="s">
        <v>984</v>
      </c>
      <c r="B326" s="34"/>
      <c r="C326" s="34"/>
      <c r="D326" s="34"/>
      <c r="E326" s="34"/>
      <c r="F326" s="34"/>
      <c r="G326" s="34"/>
      <c r="H326" s="34"/>
      <c r="I326" s="34"/>
      <c r="J326" s="34"/>
      <c r="K326" s="34"/>
      <c r="L326" s="34"/>
      <c r="M326" s="33"/>
      <c r="N326" s="33"/>
      <c r="O326" s="33"/>
      <c r="P326" s="33"/>
      <c r="Q326" s="21"/>
      <c r="R326" s="33"/>
      <c r="S326" s="33"/>
      <c r="T326" s="33"/>
      <c r="U326" s="33"/>
      <c r="V326" s="33"/>
      <c r="W326" s="33"/>
      <c r="X326" s="33"/>
      <c r="Y326" s="33"/>
      <c r="Z326" s="33"/>
      <c r="AA326" s="33"/>
      <c r="AB326" s="33"/>
      <c r="AC326" s="33"/>
      <c r="AD326" s="33"/>
      <c r="AE326" s="33"/>
      <c r="AF326" s="33"/>
      <c r="AG326" s="33"/>
      <c r="AH326" s="33"/>
      <c r="AI326" s="33"/>
      <c r="AJ326" s="33"/>
      <c r="AK326" s="655"/>
      <c r="AL326" s="655"/>
      <c r="AM326" s="655"/>
    </row>
    <row r="327" spans="1:39" ht="18" customHeight="1">
      <c r="A327" s="94" t="s">
        <v>987</v>
      </c>
      <c r="C327" s="79"/>
      <c r="D327" s="79"/>
      <c r="E327" s="79"/>
      <c r="F327" s="79"/>
      <c r="G327" s="79"/>
      <c r="H327" s="79"/>
      <c r="I327" s="79"/>
      <c r="J327" s="79"/>
      <c r="K327" s="79"/>
      <c r="L327" s="79"/>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655"/>
      <c r="AL327" s="655"/>
      <c r="AM327" s="655"/>
    </row>
    <row r="328" spans="1:39" ht="18" customHeight="1">
      <c r="A328" s="22"/>
      <c r="B328" s="34"/>
      <c r="C328" s="34"/>
      <c r="D328" s="34"/>
      <c r="E328" s="34"/>
      <c r="F328" s="34"/>
      <c r="G328" s="34"/>
      <c r="H328" s="34"/>
      <c r="I328" s="34"/>
      <c r="J328" s="34"/>
      <c r="K328" s="34"/>
      <c r="L328" s="34"/>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655"/>
      <c r="AL328" s="655"/>
      <c r="AM328" s="655"/>
    </row>
    <row r="329" spans="1:39" ht="18" customHeight="1">
      <c r="A329" s="59" t="s">
        <v>283</v>
      </c>
      <c r="B329" s="34"/>
      <c r="C329" s="34"/>
      <c r="D329" s="34"/>
      <c r="E329" s="34"/>
      <c r="F329" s="34"/>
      <c r="G329" s="34"/>
      <c r="H329" s="34"/>
      <c r="I329" s="34"/>
      <c r="J329" s="34"/>
      <c r="K329" s="34"/>
      <c r="L329" s="34"/>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655"/>
      <c r="AL329" s="655"/>
      <c r="AM329" s="655"/>
    </row>
    <row r="330" spans="1:39" ht="18" customHeight="1">
      <c r="A330" s="210"/>
      <c r="B330" s="211"/>
      <c r="C330" s="204" t="s">
        <v>216</v>
      </c>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765" t="s">
        <v>58</v>
      </c>
      <c r="AL330" s="766"/>
      <c r="AM330" s="656" t="str">
        <f>AM$3</f>
        <v xml:space="preserve">Annual rate of change
</v>
      </c>
    </row>
    <row r="331" spans="1:39" ht="26.25" thickBot="1">
      <c r="A331" s="210"/>
      <c r="B331" s="211"/>
      <c r="C331" s="568">
        <v>1990</v>
      </c>
      <c r="D331" s="203">
        <v>1991</v>
      </c>
      <c r="E331" s="203">
        <v>1992</v>
      </c>
      <c r="F331" s="203">
        <f>F$4</f>
        <v>1993</v>
      </c>
      <c r="G331" s="203">
        <f t="shared" ref="G331:AJ331" si="592">G$4</f>
        <v>1994</v>
      </c>
      <c r="H331" s="203">
        <f t="shared" si="592"/>
        <v>1995</v>
      </c>
      <c r="I331" s="203">
        <f t="shared" si="592"/>
        <v>1996</v>
      </c>
      <c r="J331" s="203">
        <f t="shared" si="592"/>
        <v>1997</v>
      </c>
      <c r="K331" s="203">
        <f t="shared" si="592"/>
        <v>1998</v>
      </c>
      <c r="L331" s="203">
        <f t="shared" si="592"/>
        <v>1999</v>
      </c>
      <c r="M331" s="637">
        <f t="shared" si="592"/>
        <v>2000</v>
      </c>
      <c r="N331" s="636">
        <f t="shared" si="592"/>
        <v>2001</v>
      </c>
      <c r="O331" s="203">
        <f t="shared" si="592"/>
        <v>2002</v>
      </c>
      <c r="P331" s="636">
        <f t="shared" si="592"/>
        <v>2003</v>
      </c>
      <c r="Q331" s="203">
        <f t="shared" si="592"/>
        <v>2004</v>
      </c>
      <c r="R331" s="636">
        <f t="shared" si="592"/>
        <v>2005</v>
      </c>
      <c r="S331" s="203">
        <f t="shared" si="592"/>
        <v>2006</v>
      </c>
      <c r="T331" s="636">
        <f t="shared" si="592"/>
        <v>2007</v>
      </c>
      <c r="U331" s="203">
        <f t="shared" si="592"/>
        <v>2008</v>
      </c>
      <c r="V331" s="636">
        <f t="shared" si="592"/>
        <v>2009</v>
      </c>
      <c r="W331" s="203">
        <f t="shared" si="592"/>
        <v>2010</v>
      </c>
      <c r="X331" s="636">
        <f t="shared" si="592"/>
        <v>2011</v>
      </c>
      <c r="Y331" s="203">
        <f t="shared" si="592"/>
        <v>2012</v>
      </c>
      <c r="Z331" s="637">
        <f t="shared" si="592"/>
        <v>2013</v>
      </c>
      <c r="AA331" s="203">
        <f t="shared" si="592"/>
        <v>2014</v>
      </c>
      <c r="AB331" s="636">
        <f t="shared" si="592"/>
        <v>2015</v>
      </c>
      <c r="AC331" s="203">
        <f t="shared" si="592"/>
        <v>2016</v>
      </c>
      <c r="AD331" s="203">
        <f t="shared" si="592"/>
        <v>2017</v>
      </c>
      <c r="AE331" s="203">
        <f t="shared" si="592"/>
        <v>2018</v>
      </c>
      <c r="AF331" s="203">
        <f t="shared" si="592"/>
        <v>2019</v>
      </c>
      <c r="AG331" s="203">
        <f t="shared" si="592"/>
        <v>2020</v>
      </c>
      <c r="AH331" s="203">
        <f t="shared" si="592"/>
        <v>2021</v>
      </c>
      <c r="AI331" s="203">
        <f t="shared" si="592"/>
        <v>2022</v>
      </c>
      <c r="AJ331" s="203" t="str">
        <f t="shared" si="592"/>
        <v>2023f</v>
      </c>
      <c r="AK331" s="648" t="s">
        <v>1070</v>
      </c>
      <c r="AL331" s="649" t="s">
        <v>1071</v>
      </c>
      <c r="AM331" s="650" t="s">
        <v>1072</v>
      </c>
    </row>
    <row r="332" spans="1:39" ht="18" customHeight="1" thickBot="1">
      <c r="A332" s="235" t="s">
        <v>373</v>
      </c>
      <c r="B332" s="235"/>
      <c r="C332" s="339"/>
      <c r="D332" s="339"/>
      <c r="E332" s="339"/>
      <c r="F332" s="363">
        <f>IF(COUNT(F333:F359)=27,SUM(F333:F359),"N.A.")</f>
        <v>53915.542921958746</v>
      </c>
      <c r="G332" s="363">
        <f t="shared" ref="G332" si="593">IF(COUNT(G333:G359)=27,SUM(G333:G359),"N.A.")</f>
        <v>50678.199598839754</v>
      </c>
      <c r="H332" s="363">
        <f t="shared" ref="H332" si="594">IF(COUNT(H333:H359)=27,SUM(H333:H359),"N.A.")</f>
        <v>48955.419540004499</v>
      </c>
      <c r="I332" s="363">
        <f t="shared" ref="I332" si="595">IF(COUNT(I333:I359)=27,SUM(I333:I359),"N.A.")</f>
        <v>55927.671052794998</v>
      </c>
      <c r="J332" s="363">
        <f t="shared" ref="J332" si="596">IF(COUNT(J333:J359)=27,SUM(J333:J359),"N.A.")</f>
        <v>57873.220967896261</v>
      </c>
      <c r="K332" s="363">
        <f t="shared" ref="K332" si="597">IF(COUNT(K333:K359)=27,SUM(K333:K359),"N.A.")</f>
        <v>56786.911656864984</v>
      </c>
      <c r="L332" s="363">
        <f t="shared" ref="L332" si="598">IF(COUNT(L333:L359)=27,SUM(L333:L359),"N.A.")</f>
        <v>52562.831077728748</v>
      </c>
      <c r="M332" s="363">
        <f t="shared" ref="M332" si="599">IF(COUNT(M333:M359)=27,SUM(M333:M359),"N.A.")</f>
        <v>53809.229999999996</v>
      </c>
      <c r="N332" s="363">
        <f t="shared" ref="N332" si="600">IF(COUNT(N333:N359)=27,SUM(N333:N359),"N.A.")</f>
        <v>52772.999999999993</v>
      </c>
      <c r="O332" s="363">
        <f t="shared" ref="O332" si="601">IF(COUNT(O333:O359)=27,SUM(O333:O359),"N.A.")</f>
        <v>52902.390000000014</v>
      </c>
      <c r="P332" s="363">
        <f t="shared" ref="P332" si="602">IF(COUNT(P333:P359)=27,SUM(P333:P359),"N.A.")</f>
        <v>49459.54</v>
      </c>
      <c r="Q332" s="363">
        <f t="shared" ref="Q332" si="603">IF(COUNT(Q333:Q359)=27,SUM(Q333:Q359),"N.A.")</f>
        <v>58733.569999999992</v>
      </c>
      <c r="R332" s="363">
        <f t="shared" ref="R332" si="604">IF(COUNT(R333:R359)=27,SUM(R333:R359),"N.A.")</f>
        <v>49295.070000000007</v>
      </c>
      <c r="S332" s="363">
        <f t="shared" ref="S332" si="605">IF(COUNT(S333:S359)=27,SUM(S333:S359),"N.A.")</f>
        <v>50993.570000000007</v>
      </c>
      <c r="T332" s="363">
        <f t="shared" ref="T332" si="606">IF(COUNT(T333:T359)=27,SUM(T333:T359),"N.A.")</f>
        <v>53121.179999999993</v>
      </c>
      <c r="U332" s="363">
        <f t="shared" ref="U332" si="607">IF(COUNT(U333:U359)=27,SUM(U333:U359),"N.A.")</f>
        <v>59569.63</v>
      </c>
      <c r="V332" s="363">
        <f t="shared" ref="V332" si="608">IF(COUNT(V333:V359)=27,SUM(V333:V359),"N.A.")</f>
        <v>55668.259999999995</v>
      </c>
      <c r="W332" s="363">
        <f t="shared" ref="W332" si="609">IF(COUNT(W333:W359)=27,SUM(W333:W359),"N.A.")</f>
        <v>47858.12</v>
      </c>
      <c r="X332" s="363">
        <f t="shared" ref="X332" si="610">IF(COUNT(X333:X359)=27,SUM(X333:X359),"N.A.")</f>
        <v>46372.130000000005</v>
      </c>
      <c r="Y332" s="363">
        <f t="shared" ref="Y332" si="611">IF(COUNT(Y333:Y359)=27,SUM(Y333:Y359),"N.A.")</f>
        <v>49479.650000000009</v>
      </c>
      <c r="Z332" s="363">
        <f t="shared" ref="Z332" si="612">IF(COUNT(Z333:Z359)=27,SUM(Z333:Z359),"N.A.")</f>
        <v>52762.149999999987</v>
      </c>
      <c r="AA332" s="363">
        <f t="shared" ref="AA332" si="613">IF(COUNT(AA333:AA359)=27,SUM(AA333:AA359),"N.A.")</f>
        <v>53770.47</v>
      </c>
      <c r="AB332" s="363">
        <f t="shared" ref="AB332" si="614">IF(COUNT(AB333:AB359)=27,SUM(AB333:AB359),"N.A.")</f>
        <v>54606.669999999991</v>
      </c>
      <c r="AC332" s="363">
        <f t="shared" ref="AC332" si="615">IF(COUNT(AC333:AC359)=27,SUM(AC333:AC359),"N.A.")</f>
        <v>53323.600000000006</v>
      </c>
      <c r="AD332" s="363">
        <f t="shared" ref="AD332" si="616">IF(COUNT(AD333:AD359)=27,SUM(AD333:AD359),"N.A.")</f>
        <v>51649.649999999987</v>
      </c>
      <c r="AE332" s="363">
        <f t="shared" ref="AE332:AF332" si="617">IF(COUNT(AE333:AE359)=27,SUM(AE333:AE359),"N.A.")</f>
        <v>49930.740000000005</v>
      </c>
      <c r="AF332" s="363">
        <f t="shared" si="617"/>
        <v>55513.8</v>
      </c>
      <c r="AG332" s="363">
        <f t="shared" ref="AG332:AH332" si="618">IF(COUNT(AG333:AG359)=27,SUM(AG333:AG359),"N.A.")</f>
        <v>54395.780000000006</v>
      </c>
      <c r="AH332" s="363">
        <f t="shared" si="618"/>
        <v>51884.880000000005</v>
      </c>
      <c r="AI332" s="363">
        <f t="shared" ref="AI332:AJ332" si="619">IF(COUNT(AI333:AI359)=27,SUM(AI333:AI359),"N.A.")</f>
        <v>51960.76</v>
      </c>
      <c r="AJ332" s="363">
        <f t="shared" si="619"/>
        <v>54679.38045629541</v>
      </c>
      <c r="AK332" s="651">
        <f>+(AJ332/AI332-1)*100</f>
        <v>5.2320644584401999</v>
      </c>
      <c r="AL332" s="651">
        <f>+((AJ332/((SUM(AE332:AI332)-MIN(AD332:AH332)-MAX(AD332:AH332))/3))-1)*100</f>
        <v>3.6632136951793015</v>
      </c>
      <c r="AM332" s="652">
        <f>100*((POWER(AJ332/AA332,1/($AI$4-$Z$4)))-1)</f>
        <v>0.18642076698716092</v>
      </c>
    </row>
    <row r="333" spans="1:39" ht="18" customHeight="1" thickBot="1">
      <c r="A333" s="320" t="s">
        <v>3</v>
      </c>
      <c r="B333" s="320" t="s">
        <v>30</v>
      </c>
      <c r="C333" s="352"/>
      <c r="D333" s="352"/>
      <c r="E333" s="352"/>
      <c r="F333" s="581">
        <v>390.6</v>
      </c>
      <c r="G333" s="581">
        <v>346.2</v>
      </c>
      <c r="H333" s="581">
        <v>356.4</v>
      </c>
      <c r="I333" s="581">
        <v>382.4</v>
      </c>
      <c r="J333" s="581">
        <v>372.5</v>
      </c>
      <c r="K333" s="581">
        <v>374.5</v>
      </c>
      <c r="L333" s="581">
        <v>387.6</v>
      </c>
      <c r="M333" s="581">
        <v>333.4</v>
      </c>
      <c r="N333" s="581">
        <v>368.7</v>
      </c>
      <c r="O333" s="581">
        <v>342.7</v>
      </c>
      <c r="P333" s="581">
        <v>270.89999999999998</v>
      </c>
      <c r="Q333" s="581">
        <v>304.8</v>
      </c>
      <c r="R333" s="581">
        <v>301.60000000000002</v>
      </c>
      <c r="S333" s="581">
        <v>367.3</v>
      </c>
      <c r="T333" s="581">
        <v>374.5</v>
      </c>
      <c r="U333" s="581">
        <v>428.8</v>
      </c>
      <c r="V333" s="581">
        <v>452.6</v>
      </c>
      <c r="W333" s="581">
        <v>373.4</v>
      </c>
      <c r="X333" s="581">
        <v>339.66</v>
      </c>
      <c r="Y333" s="581">
        <v>363.6</v>
      </c>
      <c r="Z333" s="581">
        <v>390.8</v>
      </c>
      <c r="AA333" s="581">
        <v>399.97</v>
      </c>
      <c r="AB333" s="581">
        <v>434.14</v>
      </c>
      <c r="AC333" s="581">
        <v>345.71</v>
      </c>
      <c r="AD333" s="581">
        <v>381.13</v>
      </c>
      <c r="AE333" s="581">
        <v>320.39999999999998</v>
      </c>
      <c r="AF333" s="581">
        <v>397.37</v>
      </c>
      <c r="AG333" s="581">
        <v>327.19</v>
      </c>
      <c r="AH333" s="581">
        <v>299.02999999999997</v>
      </c>
      <c r="AI333" s="581">
        <v>383</v>
      </c>
      <c r="AJ333" s="581">
        <v>354.88469743872383</v>
      </c>
      <c r="AK333" s="653">
        <f>+(AJ333/AI333-1)*100</f>
        <v>-7.3408100682183175</v>
      </c>
      <c r="AL333" s="653">
        <f>+((AJ333/((SUM(AE333:AI333)-MIN(AD333:AH333)-MAX(AD333:AH333))/3))-1)*100</f>
        <v>3.3053001015118877</v>
      </c>
      <c r="AM333" s="654">
        <f>100*((POWER(AJ333/AA333,1/($AI$4-$Z$4)))-1)</f>
        <v>-1.3200609028912513</v>
      </c>
    </row>
    <row r="334" spans="1:39" ht="18" customHeight="1" thickBot="1">
      <c r="A334" s="320" t="s">
        <v>4</v>
      </c>
      <c r="B334" s="320" t="s">
        <v>31</v>
      </c>
      <c r="C334" s="352"/>
      <c r="D334" s="352"/>
      <c r="E334" s="352"/>
      <c r="F334" s="581">
        <v>932.5</v>
      </c>
      <c r="G334" s="581">
        <v>1143.2</v>
      </c>
      <c r="H334" s="581">
        <v>1173</v>
      </c>
      <c r="I334" s="581">
        <v>456.7</v>
      </c>
      <c r="J334" s="581">
        <v>809.8</v>
      </c>
      <c r="K334" s="581">
        <v>631.4</v>
      </c>
      <c r="L334" s="581">
        <v>626.5</v>
      </c>
      <c r="M334" s="581">
        <v>636.5</v>
      </c>
      <c r="N334" s="581">
        <v>930.9</v>
      </c>
      <c r="O334" s="581">
        <v>1211.4000000000001</v>
      </c>
      <c r="P334" s="581">
        <v>525</v>
      </c>
      <c r="Q334" s="581">
        <v>1180.8</v>
      </c>
      <c r="R334" s="581">
        <v>657.9</v>
      </c>
      <c r="S334" s="581">
        <v>546.29999999999995</v>
      </c>
      <c r="T334" s="581">
        <v>419.8</v>
      </c>
      <c r="U334" s="581">
        <v>878</v>
      </c>
      <c r="V334" s="581">
        <v>858.7</v>
      </c>
      <c r="W334" s="581">
        <v>833.27</v>
      </c>
      <c r="X334" s="581">
        <v>707.02</v>
      </c>
      <c r="Y334" s="581">
        <v>661.9</v>
      </c>
      <c r="Z334" s="581">
        <v>728.84</v>
      </c>
      <c r="AA334" s="581">
        <v>852.23</v>
      </c>
      <c r="AB334" s="581">
        <v>714.83</v>
      </c>
      <c r="AC334" s="581">
        <v>709.14</v>
      </c>
      <c r="AD334" s="581">
        <v>616.78</v>
      </c>
      <c r="AE334" s="581">
        <v>437.51</v>
      </c>
      <c r="AF334" s="581">
        <v>547.24</v>
      </c>
      <c r="AG334" s="581">
        <v>549.08000000000004</v>
      </c>
      <c r="AH334" s="581">
        <v>683.41</v>
      </c>
      <c r="AI334" s="581">
        <v>604</v>
      </c>
      <c r="AJ334" s="581">
        <v>588.84403923646494</v>
      </c>
      <c r="AK334" s="653">
        <f t="shared" ref="AK334:AK359" si="620">+(AJ334/AI334-1)*100</f>
        <v>-2.5092650270753469</v>
      </c>
      <c r="AL334" s="653">
        <f t="shared" ref="AL334:AL359" si="621">+((AJ334/((SUM(AE334:AI334)-MIN(AD334:AH334)-MAX(AD334:AH334))/3))-1)*100</f>
        <v>3.8940974469156009</v>
      </c>
      <c r="AM334" s="654">
        <f t="shared" ref="AM334:AM359" si="622">100*((POWER(AJ334/AA334,1/($AI$4-$Z$4)))-1)</f>
        <v>-4.0244996279418359</v>
      </c>
    </row>
    <row r="335" spans="1:39" ht="18" customHeight="1" thickBot="1">
      <c r="A335" s="320" t="s">
        <v>340</v>
      </c>
      <c r="B335" s="320" t="s">
        <v>32</v>
      </c>
      <c r="C335" s="352"/>
      <c r="D335" s="352"/>
      <c r="E335" s="352"/>
      <c r="F335" s="581">
        <v>2418.5</v>
      </c>
      <c r="G335" s="581">
        <v>2419.3000000000002</v>
      </c>
      <c r="H335" s="581">
        <v>2140.5</v>
      </c>
      <c r="I335" s="581">
        <v>2262.3000000000002</v>
      </c>
      <c r="J335" s="581">
        <v>2484.5</v>
      </c>
      <c r="K335" s="581">
        <v>2093.1</v>
      </c>
      <c r="L335" s="581">
        <v>2137.4</v>
      </c>
      <c r="M335" s="581">
        <v>1629.4</v>
      </c>
      <c r="N335" s="581">
        <v>1965.6</v>
      </c>
      <c r="O335" s="581">
        <v>1792.6</v>
      </c>
      <c r="P335" s="581">
        <v>2068.6999999999998</v>
      </c>
      <c r="Q335" s="581">
        <v>2330.6</v>
      </c>
      <c r="R335" s="581">
        <v>2195.38</v>
      </c>
      <c r="S335" s="581">
        <v>1897.7</v>
      </c>
      <c r="T335" s="581">
        <v>1893.4</v>
      </c>
      <c r="U335" s="581">
        <v>2243.9</v>
      </c>
      <c r="V335" s="581">
        <v>2003</v>
      </c>
      <c r="W335" s="581">
        <v>1584.46</v>
      </c>
      <c r="X335" s="581">
        <v>1813.68</v>
      </c>
      <c r="Y335" s="581">
        <v>1616.47</v>
      </c>
      <c r="Z335" s="581">
        <v>1593.76</v>
      </c>
      <c r="AA335" s="581">
        <v>1967.05</v>
      </c>
      <c r="AB335" s="581">
        <v>1991.42</v>
      </c>
      <c r="AC335" s="581">
        <v>1845.25</v>
      </c>
      <c r="AD335" s="581">
        <v>1712.28</v>
      </c>
      <c r="AE335" s="581">
        <v>1606.03</v>
      </c>
      <c r="AF335" s="581">
        <v>1718.06</v>
      </c>
      <c r="AG335" s="581">
        <v>1816.18</v>
      </c>
      <c r="AH335" s="581">
        <v>1749.13</v>
      </c>
      <c r="AI335" s="581">
        <v>1873.73</v>
      </c>
      <c r="AJ335" s="581">
        <v>1951.8555999999996</v>
      </c>
      <c r="AK335" s="653">
        <f t="shared" si="620"/>
        <v>4.1695228234590598</v>
      </c>
      <c r="AL335" s="653">
        <f t="shared" si="621"/>
        <v>9.6359204032263612</v>
      </c>
      <c r="AM335" s="654">
        <f t="shared" si="622"/>
        <v>-8.6123433125862014E-2</v>
      </c>
    </row>
    <row r="336" spans="1:39" ht="18" customHeight="1" thickBot="1">
      <c r="A336" s="320" t="s">
        <v>5</v>
      </c>
      <c r="B336" s="320" t="s">
        <v>33</v>
      </c>
      <c r="C336" s="352"/>
      <c r="D336" s="352"/>
      <c r="E336" s="352"/>
      <c r="F336" s="581">
        <v>3369.4</v>
      </c>
      <c r="G336" s="581">
        <v>3446.1</v>
      </c>
      <c r="H336" s="581">
        <v>3898.4</v>
      </c>
      <c r="I336" s="581">
        <v>3953</v>
      </c>
      <c r="J336" s="581">
        <v>3887</v>
      </c>
      <c r="K336" s="581">
        <v>3565</v>
      </c>
      <c r="L336" s="581">
        <v>3675</v>
      </c>
      <c r="M336" s="581">
        <v>3979.8</v>
      </c>
      <c r="N336" s="581">
        <v>3966.2</v>
      </c>
      <c r="O336" s="581">
        <v>4120.8999999999996</v>
      </c>
      <c r="P336" s="581">
        <v>3775.6</v>
      </c>
      <c r="Q336" s="581">
        <v>3589.1</v>
      </c>
      <c r="R336" s="581">
        <v>3797.3</v>
      </c>
      <c r="S336" s="581">
        <v>3270.3</v>
      </c>
      <c r="T336" s="581">
        <v>3104.2</v>
      </c>
      <c r="U336" s="581">
        <v>3396</v>
      </c>
      <c r="V336" s="581">
        <v>3393.7</v>
      </c>
      <c r="W336" s="581">
        <v>2981.3</v>
      </c>
      <c r="X336" s="581">
        <v>3249.8</v>
      </c>
      <c r="Y336" s="581">
        <v>4058.7</v>
      </c>
      <c r="Z336" s="581">
        <v>3949.9</v>
      </c>
      <c r="AA336" s="581">
        <v>3547.6</v>
      </c>
      <c r="AB336" s="581">
        <v>3856</v>
      </c>
      <c r="AC336" s="581">
        <v>3949.6</v>
      </c>
      <c r="AD336" s="581">
        <v>3992.3</v>
      </c>
      <c r="AE336" s="581">
        <v>3485.7</v>
      </c>
      <c r="AF336" s="581">
        <v>3667.2</v>
      </c>
      <c r="AG336" s="581">
        <v>4205.3999999999996</v>
      </c>
      <c r="AH336" s="581">
        <v>3502.9</v>
      </c>
      <c r="AI336" s="581">
        <v>4188.3</v>
      </c>
      <c r="AJ336" s="581">
        <v>3720.5839999999994</v>
      </c>
      <c r="AK336" s="653">
        <f t="shared" si="620"/>
        <v>-11.167203877468202</v>
      </c>
      <c r="AL336" s="653">
        <f t="shared" si="621"/>
        <v>-1.7313001831243957</v>
      </c>
      <c r="AM336" s="654">
        <f t="shared" si="622"/>
        <v>0.53039415463640438</v>
      </c>
    </row>
    <row r="337" spans="1:39" ht="18" customHeight="1" thickBot="1">
      <c r="A337" s="320" t="s">
        <v>28</v>
      </c>
      <c r="B337" s="320" t="s">
        <v>34</v>
      </c>
      <c r="C337" s="352"/>
      <c r="D337" s="352"/>
      <c r="E337" s="352"/>
      <c r="F337" s="581">
        <v>11005.6</v>
      </c>
      <c r="G337" s="581">
        <v>10902.5</v>
      </c>
      <c r="H337" s="581">
        <v>11891.1</v>
      </c>
      <c r="I337" s="581">
        <v>12074.1</v>
      </c>
      <c r="J337" s="581">
        <v>13398.8</v>
      </c>
      <c r="K337" s="581">
        <v>12512.3</v>
      </c>
      <c r="L337" s="581">
        <v>13301</v>
      </c>
      <c r="M337" s="581">
        <v>12105.8</v>
      </c>
      <c r="N337" s="581">
        <v>13494.6</v>
      </c>
      <c r="O337" s="581">
        <v>10928</v>
      </c>
      <c r="P337" s="581">
        <v>10595.6</v>
      </c>
      <c r="Q337" s="581">
        <v>12992.9</v>
      </c>
      <c r="R337" s="581">
        <v>11613.8</v>
      </c>
      <c r="S337" s="581">
        <v>11966.6</v>
      </c>
      <c r="T337" s="581">
        <v>10384.200000000001</v>
      </c>
      <c r="U337" s="581">
        <v>11967.1</v>
      </c>
      <c r="V337" s="581">
        <v>12288.1</v>
      </c>
      <c r="W337" s="581">
        <v>10326.92</v>
      </c>
      <c r="X337" s="581">
        <v>8733.7999999999993</v>
      </c>
      <c r="Y337" s="581">
        <v>10391.299999999999</v>
      </c>
      <c r="Z337" s="581">
        <v>10343.6</v>
      </c>
      <c r="AA337" s="581">
        <v>11562.8</v>
      </c>
      <c r="AB337" s="581">
        <v>11629.9</v>
      </c>
      <c r="AC337" s="581">
        <v>10730.5</v>
      </c>
      <c r="AD337" s="581">
        <v>10853.4</v>
      </c>
      <c r="AE337" s="581">
        <v>9583.6</v>
      </c>
      <c r="AF337" s="581">
        <v>11591.5</v>
      </c>
      <c r="AG337" s="581">
        <v>10769.2</v>
      </c>
      <c r="AH337" s="581">
        <v>10411.1</v>
      </c>
      <c r="AI337" s="581">
        <v>11207.1</v>
      </c>
      <c r="AJ337" s="581">
        <v>11176.115999999998</v>
      </c>
      <c r="AK337" s="653">
        <f t="shared" si="620"/>
        <v>-0.27646759643442653</v>
      </c>
      <c r="AL337" s="653">
        <f t="shared" si="621"/>
        <v>3.5228144278330209</v>
      </c>
      <c r="AM337" s="654">
        <f t="shared" si="622"/>
        <v>-0.3772205862080491</v>
      </c>
    </row>
    <row r="338" spans="1:39" ht="18" customHeight="1" thickBot="1">
      <c r="A338" s="320" t="s">
        <v>6</v>
      </c>
      <c r="B338" s="320" t="s">
        <v>35</v>
      </c>
      <c r="C338" s="352"/>
      <c r="D338" s="352"/>
      <c r="E338" s="352"/>
      <c r="F338" s="581">
        <v>476.7</v>
      </c>
      <c r="G338" s="581">
        <v>339.5</v>
      </c>
      <c r="H338" s="581">
        <v>279.39999999999998</v>
      </c>
      <c r="I338" s="581">
        <v>317.10000000000002</v>
      </c>
      <c r="J338" s="581">
        <v>311.7</v>
      </c>
      <c r="K338" s="581">
        <v>272.8</v>
      </c>
      <c r="L338" s="581">
        <v>186.4</v>
      </c>
      <c r="M338" s="581">
        <v>347.5</v>
      </c>
      <c r="N338" s="581">
        <v>270</v>
      </c>
      <c r="O338" s="581">
        <v>249.4</v>
      </c>
      <c r="P338" s="581">
        <v>253.6</v>
      </c>
      <c r="Q338" s="581">
        <v>293.10000000000002</v>
      </c>
      <c r="R338" s="581">
        <v>366.3</v>
      </c>
      <c r="S338" s="581">
        <v>302.39999999999998</v>
      </c>
      <c r="T338" s="581">
        <v>362.4</v>
      </c>
      <c r="U338" s="581">
        <v>348.7</v>
      </c>
      <c r="V338" s="581">
        <v>376.5</v>
      </c>
      <c r="W338" s="581">
        <v>254.4</v>
      </c>
      <c r="X338" s="581">
        <v>294.60000000000002</v>
      </c>
      <c r="Y338" s="581">
        <v>341.3</v>
      </c>
      <c r="Z338" s="581">
        <v>441</v>
      </c>
      <c r="AA338" s="581">
        <v>458.1</v>
      </c>
      <c r="AB338" s="581">
        <v>556.6</v>
      </c>
      <c r="AC338" s="581">
        <v>357.4</v>
      </c>
      <c r="AD338" s="581">
        <v>425.68</v>
      </c>
      <c r="AE338" s="581">
        <v>347.5</v>
      </c>
      <c r="AF338" s="581">
        <v>523.14</v>
      </c>
      <c r="AG338" s="581">
        <v>561.12</v>
      </c>
      <c r="AH338" s="581">
        <v>396.37</v>
      </c>
      <c r="AI338" s="581">
        <v>488.82</v>
      </c>
      <c r="AJ338" s="581">
        <v>509.05436666666674</v>
      </c>
      <c r="AK338" s="653">
        <f t="shared" si="620"/>
        <v>4.1394310107333521</v>
      </c>
      <c r="AL338" s="653">
        <f t="shared" si="621"/>
        <v>8.4378732257354372</v>
      </c>
      <c r="AM338" s="654">
        <f t="shared" si="622"/>
        <v>1.1787522875541079</v>
      </c>
    </row>
    <row r="339" spans="1:39" ht="18" customHeight="1" thickBot="1">
      <c r="A339" s="320" t="s">
        <v>7</v>
      </c>
      <c r="B339" s="320" t="s">
        <v>36</v>
      </c>
      <c r="C339" s="352"/>
      <c r="D339" s="352"/>
      <c r="E339" s="352"/>
      <c r="F339" s="581">
        <v>958.4</v>
      </c>
      <c r="G339" s="581">
        <v>909.8</v>
      </c>
      <c r="H339" s="581">
        <v>1084.3</v>
      </c>
      <c r="I339" s="581">
        <v>1224.5999999999999</v>
      </c>
      <c r="J339" s="581">
        <v>1087.2</v>
      </c>
      <c r="K339" s="581">
        <v>1073</v>
      </c>
      <c r="L339" s="581">
        <v>1277.5</v>
      </c>
      <c r="M339" s="581">
        <v>1309.9000000000001</v>
      </c>
      <c r="N339" s="581">
        <v>1277.2</v>
      </c>
      <c r="O339" s="581">
        <v>962.8</v>
      </c>
      <c r="P339" s="581">
        <v>1197.7</v>
      </c>
      <c r="Q339" s="581">
        <v>1326.6</v>
      </c>
      <c r="R339" s="581">
        <v>1024.4000000000001</v>
      </c>
      <c r="S339" s="581">
        <v>1136.8499999999999</v>
      </c>
      <c r="T339" s="581">
        <v>1124.53</v>
      </c>
      <c r="U339" s="581">
        <v>1294.1300000000001</v>
      </c>
      <c r="V339" s="581">
        <v>1227.28</v>
      </c>
      <c r="W339" s="581">
        <v>1223.07</v>
      </c>
      <c r="X339" s="581">
        <v>1412.05</v>
      </c>
      <c r="Y339" s="581">
        <v>1260.77</v>
      </c>
      <c r="Z339" s="581">
        <v>1662.76</v>
      </c>
      <c r="AA339" s="581">
        <v>1731.17</v>
      </c>
      <c r="AB339" s="581">
        <v>1739.24</v>
      </c>
      <c r="AC339" s="581">
        <v>1479.88</v>
      </c>
      <c r="AD339" s="581">
        <v>1505.81</v>
      </c>
      <c r="AE339" s="581">
        <v>1224.8800000000001</v>
      </c>
      <c r="AF339" s="581">
        <v>1557.55</v>
      </c>
      <c r="AG339" s="581">
        <v>1430.3</v>
      </c>
      <c r="AH339" s="581">
        <v>1556.42</v>
      </c>
      <c r="AI339" s="581">
        <v>1565.84</v>
      </c>
      <c r="AJ339" s="581">
        <v>1406.4672999999998</v>
      </c>
      <c r="AK339" s="653">
        <f t="shared" si="620"/>
        <v>-10.17809610177286</v>
      </c>
      <c r="AL339" s="653">
        <f t="shared" si="621"/>
        <v>-7.3180386419948622</v>
      </c>
      <c r="AM339" s="654">
        <f t="shared" si="622"/>
        <v>-2.2815301163930268</v>
      </c>
    </row>
    <row r="340" spans="1:39" ht="18" customHeight="1" thickBot="1">
      <c r="A340" s="320" t="s">
        <v>8</v>
      </c>
      <c r="B340" s="320" t="s">
        <v>37</v>
      </c>
      <c r="C340" s="352"/>
      <c r="D340" s="352"/>
      <c r="E340" s="352"/>
      <c r="F340" s="581">
        <v>440</v>
      </c>
      <c r="G340" s="581">
        <v>475</v>
      </c>
      <c r="H340" s="581">
        <v>384</v>
      </c>
      <c r="I340" s="581">
        <v>357</v>
      </c>
      <c r="J340" s="581">
        <v>350</v>
      </c>
      <c r="K340" s="581">
        <v>331</v>
      </c>
      <c r="L340" s="581">
        <v>320</v>
      </c>
      <c r="M340" s="581">
        <v>258.14999999999998</v>
      </c>
      <c r="N340" s="581">
        <v>249.09</v>
      </c>
      <c r="O340" s="581">
        <v>201.16</v>
      </c>
      <c r="P340" s="581">
        <v>184.33</v>
      </c>
      <c r="Q340" s="581">
        <v>238.1</v>
      </c>
      <c r="R340" s="581">
        <v>204.11</v>
      </c>
      <c r="S340" s="581">
        <v>228.99</v>
      </c>
      <c r="T340" s="581">
        <v>265.23</v>
      </c>
      <c r="U340" s="581">
        <v>280.45999999999998</v>
      </c>
      <c r="V340" s="581">
        <v>340.53</v>
      </c>
      <c r="W340" s="581">
        <v>317.86</v>
      </c>
      <c r="X340" s="581">
        <v>328.18</v>
      </c>
      <c r="Y340" s="581">
        <v>326.43</v>
      </c>
      <c r="Z340" s="581">
        <v>387.92</v>
      </c>
      <c r="AA340" s="581">
        <v>492.37</v>
      </c>
      <c r="AB340" s="581">
        <v>353.89</v>
      </c>
      <c r="AC340" s="581">
        <v>383.96</v>
      </c>
      <c r="AD340" s="581">
        <v>334.25</v>
      </c>
      <c r="AE340" s="581">
        <v>344.61</v>
      </c>
      <c r="AF340" s="581">
        <v>366.58</v>
      </c>
      <c r="AG340" s="581">
        <v>398.68</v>
      </c>
      <c r="AH340" s="581">
        <v>331.97</v>
      </c>
      <c r="AI340" s="581">
        <v>311.27</v>
      </c>
      <c r="AJ340" s="581">
        <v>357.35039999999998</v>
      </c>
      <c r="AK340" s="653">
        <f t="shared" si="620"/>
        <v>14.803996530343433</v>
      </c>
      <c r="AL340" s="653">
        <f t="shared" si="621"/>
        <v>4.8501848483070154</v>
      </c>
      <c r="AM340" s="654">
        <f t="shared" si="622"/>
        <v>-3.4985959638227149</v>
      </c>
    </row>
    <row r="341" spans="1:39" ht="18" customHeight="1" thickBot="1">
      <c r="A341" s="320" t="s">
        <v>9</v>
      </c>
      <c r="B341" s="320" t="s">
        <v>38</v>
      </c>
      <c r="C341" s="352"/>
      <c r="D341" s="352"/>
      <c r="E341" s="352"/>
      <c r="F341" s="581">
        <v>9700.7999999999993</v>
      </c>
      <c r="G341" s="581">
        <v>7415.5</v>
      </c>
      <c r="H341" s="581">
        <v>5046.6000000000004</v>
      </c>
      <c r="I341" s="581">
        <v>10697</v>
      </c>
      <c r="J341" s="581">
        <v>8549.5</v>
      </c>
      <c r="K341" s="581">
        <v>10895.3</v>
      </c>
      <c r="L341" s="581">
        <v>7459</v>
      </c>
      <c r="M341" s="581">
        <v>11063</v>
      </c>
      <c r="N341" s="581">
        <v>6249.1</v>
      </c>
      <c r="O341" s="581">
        <v>8362.2999999999993</v>
      </c>
      <c r="P341" s="581">
        <v>8693.7999999999993</v>
      </c>
      <c r="Q341" s="581">
        <v>10639.8</v>
      </c>
      <c r="R341" s="581">
        <v>4456.8999999999996</v>
      </c>
      <c r="S341" s="581">
        <v>8136.4</v>
      </c>
      <c r="T341" s="581">
        <v>11945.3</v>
      </c>
      <c r="U341" s="581">
        <v>11269.7</v>
      </c>
      <c r="V341" s="581">
        <v>7291.8</v>
      </c>
      <c r="W341" s="581">
        <v>8154.39</v>
      </c>
      <c r="X341" s="581">
        <v>8287.07</v>
      </c>
      <c r="Y341" s="581">
        <v>5956.35</v>
      </c>
      <c r="Z341" s="581">
        <v>10004.44</v>
      </c>
      <c r="AA341" s="581">
        <v>6983.11</v>
      </c>
      <c r="AB341" s="581">
        <v>6705.11</v>
      </c>
      <c r="AC341" s="581">
        <v>9176.16</v>
      </c>
      <c r="AD341" s="581">
        <v>5785.94</v>
      </c>
      <c r="AE341" s="581">
        <v>9129.5400000000009</v>
      </c>
      <c r="AF341" s="581">
        <v>7399.97</v>
      </c>
      <c r="AG341" s="581">
        <v>10955.78</v>
      </c>
      <c r="AH341" s="581">
        <v>8863.66</v>
      </c>
      <c r="AI341" s="581">
        <v>6621.21</v>
      </c>
      <c r="AJ341" s="581">
        <v>8006.2012700000014</v>
      </c>
      <c r="AK341" s="653">
        <f t="shared" si="620"/>
        <v>20.917494989586505</v>
      </c>
      <c r="AL341" s="653">
        <f t="shared" si="621"/>
        <v>-8.4253435964929295</v>
      </c>
      <c r="AM341" s="654">
        <f t="shared" si="622"/>
        <v>1.530731085668835</v>
      </c>
    </row>
    <row r="342" spans="1:39" ht="18" customHeight="1" thickBot="1">
      <c r="A342" s="320" t="s">
        <v>10</v>
      </c>
      <c r="B342" s="320" t="s">
        <v>39</v>
      </c>
      <c r="C342" s="352"/>
      <c r="D342" s="352"/>
      <c r="E342" s="352"/>
      <c r="F342" s="581">
        <v>8909.1</v>
      </c>
      <c r="G342" s="581">
        <v>7567.1</v>
      </c>
      <c r="H342" s="581">
        <v>7590.4</v>
      </c>
      <c r="I342" s="581">
        <v>9404</v>
      </c>
      <c r="J342" s="581">
        <v>10004</v>
      </c>
      <c r="K342" s="581">
        <v>10431.200000000001</v>
      </c>
      <c r="L342" s="581">
        <v>9377.4</v>
      </c>
      <c r="M342" s="581">
        <v>9709.2999999999993</v>
      </c>
      <c r="N342" s="581">
        <v>9799.1</v>
      </c>
      <c r="O342" s="581">
        <v>10987.7</v>
      </c>
      <c r="P342" s="581">
        <v>9847</v>
      </c>
      <c r="Q342" s="581">
        <v>11031.5</v>
      </c>
      <c r="R342" s="581">
        <v>10313.4</v>
      </c>
      <c r="S342" s="581">
        <v>10400.6</v>
      </c>
      <c r="T342" s="581">
        <v>9475.1</v>
      </c>
      <c r="U342" s="581">
        <v>12171.3</v>
      </c>
      <c r="V342" s="581">
        <v>12879.6</v>
      </c>
      <c r="W342" s="581">
        <v>10099.85</v>
      </c>
      <c r="X342" s="581">
        <v>8775.16</v>
      </c>
      <c r="Y342" s="581">
        <v>11341.19</v>
      </c>
      <c r="Z342" s="581">
        <v>10315.280000000001</v>
      </c>
      <c r="AA342" s="581">
        <v>11728.56</v>
      </c>
      <c r="AB342" s="581">
        <v>13098.23</v>
      </c>
      <c r="AC342" s="581">
        <v>10439.23</v>
      </c>
      <c r="AD342" s="581">
        <v>12086.8</v>
      </c>
      <c r="AE342" s="581">
        <v>11172.73</v>
      </c>
      <c r="AF342" s="581">
        <v>13725.02</v>
      </c>
      <c r="AG342" s="581">
        <v>10394.43</v>
      </c>
      <c r="AH342" s="581">
        <v>11454.51</v>
      </c>
      <c r="AI342" s="581">
        <v>11385.23</v>
      </c>
      <c r="AJ342" s="581">
        <v>11816.670600000001</v>
      </c>
      <c r="AK342" s="653">
        <f t="shared" si="620"/>
        <v>3.7894763654313657</v>
      </c>
      <c r="AL342" s="653">
        <f t="shared" si="621"/>
        <v>4.2265139814897434</v>
      </c>
      <c r="AM342" s="654">
        <f t="shared" si="622"/>
        <v>8.3194634131533718E-2</v>
      </c>
    </row>
    <row r="343" spans="1:39" ht="18" customHeight="1" thickBot="1">
      <c r="A343" s="320" t="s">
        <v>11</v>
      </c>
      <c r="B343" s="320" t="s">
        <v>40</v>
      </c>
      <c r="C343" s="352"/>
      <c r="D343" s="352"/>
      <c r="E343" s="352"/>
      <c r="F343" s="581">
        <v>160.84292195875003</v>
      </c>
      <c r="G343" s="581">
        <v>138.29959883975002</v>
      </c>
      <c r="H343" s="581">
        <v>135.81954000450003</v>
      </c>
      <c r="I343" s="581">
        <v>117.17105279499999</v>
      </c>
      <c r="J343" s="581">
        <v>141.42096789625</v>
      </c>
      <c r="K343" s="581">
        <v>177.91165686500003</v>
      </c>
      <c r="L343" s="581">
        <v>153.63107772875003</v>
      </c>
      <c r="M343" s="581">
        <v>179.65</v>
      </c>
      <c r="N343" s="581">
        <v>192.07</v>
      </c>
      <c r="O343" s="581">
        <v>206.48</v>
      </c>
      <c r="P343" s="581">
        <v>160.19999999999999</v>
      </c>
      <c r="Q343" s="581">
        <v>237.6</v>
      </c>
      <c r="R343" s="581">
        <v>162.53</v>
      </c>
      <c r="S343" s="581">
        <v>215.26</v>
      </c>
      <c r="T343" s="581">
        <v>225.27</v>
      </c>
      <c r="U343" s="581">
        <v>279.11</v>
      </c>
      <c r="V343" s="581">
        <v>243.61</v>
      </c>
      <c r="W343" s="581">
        <v>172.36</v>
      </c>
      <c r="X343" s="581">
        <v>193.96</v>
      </c>
      <c r="Y343" s="581">
        <v>235.78</v>
      </c>
      <c r="Z343" s="581">
        <v>201.34</v>
      </c>
      <c r="AA343" s="581">
        <v>175.59</v>
      </c>
      <c r="AB343" s="581">
        <v>193.45</v>
      </c>
      <c r="AC343" s="581">
        <v>263.17</v>
      </c>
      <c r="AD343" s="581">
        <v>260.43</v>
      </c>
      <c r="AE343" s="581">
        <v>227.52</v>
      </c>
      <c r="AF343" s="581">
        <v>275.39999999999998</v>
      </c>
      <c r="AG343" s="581">
        <v>321.77999999999997</v>
      </c>
      <c r="AH343" s="581">
        <v>306.20999999999998</v>
      </c>
      <c r="AI343" s="581">
        <v>319.2</v>
      </c>
      <c r="AJ343" s="581">
        <v>358.21774305770742</v>
      </c>
      <c r="AK343" s="653">
        <f t="shared" si="620"/>
        <v>12.22360371482063</v>
      </c>
      <c r="AL343" s="653">
        <f t="shared" si="621"/>
        <v>19.29854566147382</v>
      </c>
      <c r="AM343" s="654">
        <f t="shared" si="622"/>
        <v>8.2443550578612967</v>
      </c>
    </row>
    <row r="344" spans="1:39" ht="18" customHeight="1" thickBot="1">
      <c r="A344" s="320" t="s">
        <v>12</v>
      </c>
      <c r="B344" s="320" t="s">
        <v>41</v>
      </c>
      <c r="C344" s="352"/>
      <c r="D344" s="352"/>
      <c r="E344" s="352"/>
      <c r="F344" s="581">
        <v>1634.2</v>
      </c>
      <c r="G344" s="581">
        <v>1467.4</v>
      </c>
      <c r="H344" s="581">
        <v>1387.1</v>
      </c>
      <c r="I344" s="581">
        <v>1350.5</v>
      </c>
      <c r="J344" s="581">
        <v>1179.5999999999999</v>
      </c>
      <c r="K344" s="581">
        <v>1359.1</v>
      </c>
      <c r="L344" s="581">
        <v>1313.3</v>
      </c>
      <c r="M344" s="581">
        <v>1261.5999999999999</v>
      </c>
      <c r="N344" s="581">
        <v>1125.7</v>
      </c>
      <c r="O344" s="581">
        <v>1190.3</v>
      </c>
      <c r="P344" s="581">
        <v>1020.8</v>
      </c>
      <c r="Q344" s="581">
        <v>1168.5999999999999</v>
      </c>
      <c r="R344" s="581">
        <v>1214.0999999999999</v>
      </c>
      <c r="S344" s="581">
        <v>1282</v>
      </c>
      <c r="T344" s="581">
        <v>1225.3</v>
      </c>
      <c r="U344" s="581">
        <v>1236.7</v>
      </c>
      <c r="V344" s="581">
        <v>1049.2</v>
      </c>
      <c r="W344" s="581">
        <v>990.73</v>
      </c>
      <c r="X344" s="581">
        <v>900.08</v>
      </c>
      <c r="Y344" s="581">
        <v>940.23</v>
      </c>
      <c r="Z344" s="581">
        <v>873.21</v>
      </c>
      <c r="AA344" s="581">
        <v>848.68</v>
      </c>
      <c r="AB344" s="581">
        <v>930.46</v>
      </c>
      <c r="AC344" s="581">
        <v>988.29</v>
      </c>
      <c r="AD344" s="581">
        <v>984.28</v>
      </c>
      <c r="AE344" s="581">
        <v>1010.33</v>
      </c>
      <c r="AF344" s="581">
        <v>1072.45</v>
      </c>
      <c r="AG344" s="581">
        <v>1090.6300000000001</v>
      </c>
      <c r="AH344" s="581">
        <v>1059.8</v>
      </c>
      <c r="AI344" s="581">
        <v>1124.28</v>
      </c>
      <c r="AJ344" s="581">
        <v>1087.8871604683197</v>
      </c>
      <c r="AK344" s="653">
        <f t="shared" si="620"/>
        <v>-3.2369907435585654</v>
      </c>
      <c r="AL344" s="653">
        <f t="shared" si="621"/>
        <v>-0.57633077015765144</v>
      </c>
      <c r="AM344" s="654">
        <f t="shared" si="622"/>
        <v>2.7974186637668597</v>
      </c>
    </row>
    <row r="345" spans="1:39" ht="18" customHeight="1" thickBot="1">
      <c r="A345" s="320" t="s">
        <v>13</v>
      </c>
      <c r="B345" s="320" t="s">
        <v>42</v>
      </c>
      <c r="C345" s="352"/>
      <c r="D345" s="352"/>
      <c r="E345" s="352"/>
      <c r="F345" s="581">
        <v>193</v>
      </c>
      <c r="G345" s="581">
        <v>154</v>
      </c>
      <c r="H345" s="581">
        <v>134</v>
      </c>
      <c r="I345" s="581">
        <v>128</v>
      </c>
      <c r="J345" s="581">
        <v>36</v>
      </c>
      <c r="K345" s="581">
        <v>53</v>
      </c>
      <c r="L345" s="581">
        <v>112.7</v>
      </c>
      <c r="M345" s="581">
        <v>37.6</v>
      </c>
      <c r="N345" s="581">
        <v>116.5</v>
      </c>
      <c r="O345" s="581">
        <v>128.4</v>
      </c>
      <c r="P345" s="581">
        <v>150</v>
      </c>
      <c r="Q345" s="581">
        <v>100.99</v>
      </c>
      <c r="R345" s="581">
        <v>60.29</v>
      </c>
      <c r="S345" s="581">
        <v>58.37</v>
      </c>
      <c r="T345" s="581">
        <v>52.01</v>
      </c>
      <c r="U345" s="581">
        <v>3.5</v>
      </c>
      <c r="V345" s="581">
        <v>40.090000000000003</v>
      </c>
      <c r="W345" s="581">
        <v>46.06</v>
      </c>
      <c r="X345" s="581">
        <v>45.72</v>
      </c>
      <c r="Y345" s="581">
        <v>67.03</v>
      </c>
      <c r="Z345" s="581">
        <v>36.01</v>
      </c>
      <c r="AA345" s="581">
        <v>2.72</v>
      </c>
      <c r="AB345" s="581">
        <v>52.18</v>
      </c>
      <c r="AC345" s="581">
        <v>2.91</v>
      </c>
      <c r="AD345" s="581">
        <v>18.75</v>
      </c>
      <c r="AE345" s="581">
        <v>7.73</v>
      </c>
      <c r="AF345" s="581">
        <v>29.24</v>
      </c>
      <c r="AG345" s="581">
        <v>25.66</v>
      </c>
      <c r="AH345" s="581">
        <v>25</v>
      </c>
      <c r="AI345" s="581">
        <v>26</v>
      </c>
      <c r="AJ345" s="581">
        <v>20.862000000000002</v>
      </c>
      <c r="AK345" s="653">
        <f t="shared" si="620"/>
        <v>-19.761538461538454</v>
      </c>
      <c r="AL345" s="653">
        <f t="shared" si="621"/>
        <v>-18.358987738064169</v>
      </c>
      <c r="AM345" s="654">
        <f t="shared" si="622"/>
        <v>25.403503753501354</v>
      </c>
    </row>
    <row r="346" spans="1:39" ht="18" customHeight="1" thickBot="1">
      <c r="A346" s="320" t="s">
        <v>14</v>
      </c>
      <c r="B346" s="320" t="s">
        <v>43</v>
      </c>
      <c r="C346" s="352"/>
      <c r="D346" s="352"/>
      <c r="E346" s="352"/>
      <c r="F346" s="581">
        <v>455.5</v>
      </c>
      <c r="G346" s="581">
        <v>481.1</v>
      </c>
      <c r="H346" s="581">
        <v>284</v>
      </c>
      <c r="I346" s="581">
        <v>371.5</v>
      </c>
      <c r="J346" s="581">
        <v>359.8</v>
      </c>
      <c r="K346" s="581">
        <v>321.7</v>
      </c>
      <c r="L346" s="581">
        <v>232.6</v>
      </c>
      <c r="M346" s="581">
        <v>261.10000000000002</v>
      </c>
      <c r="N346" s="581">
        <v>231.1</v>
      </c>
      <c r="O346" s="581">
        <v>262.39999999999998</v>
      </c>
      <c r="P346" s="581">
        <v>246.6</v>
      </c>
      <c r="Q346" s="581">
        <v>283.5</v>
      </c>
      <c r="R346" s="581">
        <v>365.8</v>
      </c>
      <c r="S346" s="581">
        <v>307</v>
      </c>
      <c r="T346" s="581">
        <v>350.5</v>
      </c>
      <c r="U346" s="581">
        <v>307.10000000000002</v>
      </c>
      <c r="V346" s="581">
        <v>265.39999999999998</v>
      </c>
      <c r="W346" s="581">
        <v>228.4</v>
      </c>
      <c r="X346" s="581">
        <v>236.7</v>
      </c>
      <c r="Y346" s="581">
        <v>248.6</v>
      </c>
      <c r="Z346" s="581">
        <v>232.6</v>
      </c>
      <c r="AA346" s="581">
        <v>418.8</v>
      </c>
      <c r="AB346" s="581">
        <v>385.1</v>
      </c>
      <c r="AC346" s="581">
        <v>283.2</v>
      </c>
      <c r="AD346" s="581">
        <v>240.9</v>
      </c>
      <c r="AE346" s="581">
        <v>306.3</v>
      </c>
      <c r="AF346" s="581">
        <v>305.39999999999998</v>
      </c>
      <c r="AG346" s="581">
        <v>308.8</v>
      </c>
      <c r="AH346" s="581">
        <v>215.8</v>
      </c>
      <c r="AI346" s="581">
        <v>281.60000000000002</v>
      </c>
      <c r="AJ346" s="581">
        <v>394.17333333333335</v>
      </c>
      <c r="AK346" s="653">
        <f t="shared" si="620"/>
        <v>39.976325757575751</v>
      </c>
      <c r="AL346" s="653">
        <f t="shared" si="621"/>
        <v>32.376581215716982</v>
      </c>
      <c r="AM346" s="654">
        <f t="shared" si="622"/>
        <v>-0.67110169906265948</v>
      </c>
    </row>
    <row r="347" spans="1:39" ht="18" customHeight="1" thickBot="1">
      <c r="A347" s="320" t="s">
        <v>15</v>
      </c>
      <c r="B347" s="320" t="s">
        <v>44</v>
      </c>
      <c r="C347" s="352"/>
      <c r="D347" s="352"/>
      <c r="E347" s="352"/>
      <c r="F347" s="581">
        <v>1207.9000000000001</v>
      </c>
      <c r="G347" s="581">
        <v>1090.5</v>
      </c>
      <c r="H347" s="581">
        <v>891.5</v>
      </c>
      <c r="I347" s="581">
        <v>1176.5999999999999</v>
      </c>
      <c r="J347" s="581">
        <v>1193.5</v>
      </c>
      <c r="K347" s="581">
        <v>1104.3</v>
      </c>
      <c r="L347" s="581">
        <v>741.6</v>
      </c>
      <c r="M347" s="581">
        <v>859.6</v>
      </c>
      <c r="N347" s="581">
        <v>776.2</v>
      </c>
      <c r="O347" s="581">
        <v>871.1</v>
      </c>
      <c r="P347" s="581">
        <v>899.8</v>
      </c>
      <c r="Q347" s="581">
        <v>859.8</v>
      </c>
      <c r="R347" s="581">
        <v>948.3</v>
      </c>
      <c r="S347" s="581">
        <v>743.8</v>
      </c>
      <c r="T347" s="581">
        <v>1013.7</v>
      </c>
      <c r="U347" s="581">
        <v>970.4</v>
      </c>
      <c r="V347" s="581">
        <v>858.2</v>
      </c>
      <c r="W347" s="581">
        <v>550</v>
      </c>
      <c r="X347" s="581">
        <v>759.8</v>
      </c>
      <c r="Y347" s="581">
        <v>741.9</v>
      </c>
      <c r="Z347" s="581">
        <v>685.7</v>
      </c>
      <c r="AA347" s="581">
        <v>1018.5</v>
      </c>
      <c r="AB347" s="581">
        <v>811.52</v>
      </c>
      <c r="AC347" s="581">
        <v>545.19000000000005</v>
      </c>
      <c r="AD347" s="581">
        <v>519.73</v>
      </c>
      <c r="AE347" s="581">
        <v>619.54</v>
      </c>
      <c r="AF347" s="581">
        <v>588.45000000000005</v>
      </c>
      <c r="AG347" s="581">
        <v>705.91</v>
      </c>
      <c r="AH347" s="581">
        <v>500.41</v>
      </c>
      <c r="AI347" s="581">
        <v>522</v>
      </c>
      <c r="AJ347" s="581">
        <v>616.7163333333333</v>
      </c>
      <c r="AK347" s="653">
        <f t="shared" si="620"/>
        <v>18.144891443167289</v>
      </c>
      <c r="AL347" s="653">
        <f t="shared" si="621"/>
        <v>6.9456470846652074</v>
      </c>
      <c r="AM347" s="654">
        <f t="shared" si="622"/>
        <v>-5.4216785700740626</v>
      </c>
    </row>
    <row r="348" spans="1:39" ht="18" customHeight="1" thickBot="1">
      <c r="A348" s="320" t="s">
        <v>16</v>
      </c>
      <c r="B348" s="320" t="s">
        <v>45</v>
      </c>
      <c r="C348" s="352"/>
      <c r="D348" s="352"/>
      <c r="E348" s="352"/>
      <c r="F348" s="581">
        <v>68.099999999999994</v>
      </c>
      <c r="G348" s="581">
        <v>59.9</v>
      </c>
      <c r="H348" s="581">
        <v>62.8</v>
      </c>
      <c r="I348" s="581">
        <v>72.5</v>
      </c>
      <c r="J348" s="581">
        <v>68.599999999999994</v>
      </c>
      <c r="K348" s="581">
        <v>63.2</v>
      </c>
      <c r="L348" s="581">
        <v>67.8</v>
      </c>
      <c r="M348" s="581">
        <v>53.5</v>
      </c>
      <c r="N348" s="581">
        <v>53.6</v>
      </c>
      <c r="O348" s="581">
        <v>51.8</v>
      </c>
      <c r="P348" s="581">
        <v>55.3</v>
      </c>
      <c r="Q348" s="581">
        <v>52.8</v>
      </c>
      <c r="R348" s="581">
        <v>52.9</v>
      </c>
      <c r="S348" s="581">
        <v>50.1</v>
      </c>
      <c r="T348" s="581">
        <v>44.6</v>
      </c>
      <c r="U348" s="581">
        <v>52.5</v>
      </c>
      <c r="V348" s="581">
        <v>54.4</v>
      </c>
      <c r="W348" s="581">
        <v>43</v>
      </c>
      <c r="X348" s="581">
        <v>38.450000000000003</v>
      </c>
      <c r="Y348" s="581">
        <v>37.9</v>
      </c>
      <c r="Z348" s="581">
        <v>42.49</v>
      </c>
      <c r="AA348" s="581">
        <v>45.96</v>
      </c>
      <c r="AB348" s="581">
        <v>44.38</v>
      </c>
      <c r="AC348" s="581">
        <v>34.01</v>
      </c>
      <c r="AD348" s="581">
        <v>34.950000000000003</v>
      </c>
      <c r="AE348" s="581">
        <v>34.659999999999997</v>
      </c>
      <c r="AF348" s="581">
        <v>35.36</v>
      </c>
      <c r="AG348" s="581">
        <v>32.450000000000003</v>
      </c>
      <c r="AH348" s="581">
        <v>28.86</v>
      </c>
      <c r="AI348" s="581">
        <v>36.68</v>
      </c>
      <c r="AJ348" s="581">
        <v>33.384646094203369</v>
      </c>
      <c r="AK348" s="653">
        <f t="shared" si="620"/>
        <v>-8.9840619023899393</v>
      </c>
      <c r="AL348" s="653">
        <f t="shared" si="621"/>
        <v>-3.5032871349743422</v>
      </c>
      <c r="AM348" s="654">
        <f t="shared" si="622"/>
        <v>-3.48960700885248</v>
      </c>
    </row>
    <row r="349" spans="1:39" ht="18" customHeight="1" thickBot="1">
      <c r="A349" s="320" t="s">
        <v>17</v>
      </c>
      <c r="B349" s="320" t="s">
        <v>46</v>
      </c>
      <c r="C349" s="352"/>
      <c r="D349" s="352"/>
      <c r="E349" s="352"/>
      <c r="F349" s="581">
        <v>1138</v>
      </c>
      <c r="G349" s="581">
        <v>1558</v>
      </c>
      <c r="H349" s="581">
        <v>1408</v>
      </c>
      <c r="I349" s="581">
        <v>921</v>
      </c>
      <c r="J349" s="581">
        <v>1330</v>
      </c>
      <c r="K349" s="581">
        <v>1304.5999999999999</v>
      </c>
      <c r="L349" s="581">
        <v>1042</v>
      </c>
      <c r="M349" s="581">
        <v>900.5</v>
      </c>
      <c r="N349" s="581">
        <v>1299.0999999999999</v>
      </c>
      <c r="O349" s="581">
        <v>1045.9000000000001</v>
      </c>
      <c r="P349" s="581">
        <v>810.2</v>
      </c>
      <c r="Q349" s="581">
        <v>1413.4</v>
      </c>
      <c r="R349" s="581">
        <v>1190.4000000000001</v>
      </c>
      <c r="S349" s="581">
        <v>1075.2</v>
      </c>
      <c r="T349" s="581">
        <v>1017.8</v>
      </c>
      <c r="U349" s="581">
        <v>1467.1</v>
      </c>
      <c r="V349" s="581">
        <v>1063.9000000000001</v>
      </c>
      <c r="W349" s="581">
        <v>943.82</v>
      </c>
      <c r="X349" s="581">
        <v>987.64</v>
      </c>
      <c r="Y349" s="581">
        <v>996.11</v>
      </c>
      <c r="Z349" s="581">
        <v>1062</v>
      </c>
      <c r="AA349" s="581">
        <v>1274.71</v>
      </c>
      <c r="AB349" s="581">
        <v>1408.56</v>
      </c>
      <c r="AC349" s="581">
        <v>1594.23</v>
      </c>
      <c r="AD349" s="581">
        <v>1416.38</v>
      </c>
      <c r="AE349" s="581">
        <v>1145.54</v>
      </c>
      <c r="AF349" s="581">
        <v>1383.26</v>
      </c>
      <c r="AG349" s="581">
        <v>1483.95</v>
      </c>
      <c r="AH349" s="581">
        <v>1711.63</v>
      </c>
      <c r="AI349" s="581">
        <v>1539.56</v>
      </c>
      <c r="AJ349" s="581">
        <v>2101.3573000000001</v>
      </c>
      <c r="AK349" s="653">
        <f t="shared" si="620"/>
        <v>36.490770090155642</v>
      </c>
      <c r="AL349" s="653">
        <f t="shared" si="621"/>
        <v>43.054252888169799</v>
      </c>
      <c r="AM349" s="654">
        <f t="shared" si="622"/>
        <v>5.7111860656638092</v>
      </c>
    </row>
    <row r="350" spans="1:39" ht="18" customHeight="1" thickBot="1">
      <c r="A350" s="320" t="s">
        <v>18</v>
      </c>
      <c r="B350" s="320" t="s">
        <v>47</v>
      </c>
      <c r="C350" s="352"/>
      <c r="D350" s="352"/>
      <c r="E350" s="352"/>
      <c r="F350" s="581">
        <v>0</v>
      </c>
      <c r="G350" s="581">
        <v>0</v>
      </c>
      <c r="H350" s="581">
        <v>0</v>
      </c>
      <c r="I350" s="581">
        <v>0</v>
      </c>
      <c r="J350" s="581">
        <v>0</v>
      </c>
      <c r="K350" s="581">
        <v>0</v>
      </c>
      <c r="L350" s="581">
        <v>0</v>
      </c>
      <c r="M350" s="581">
        <v>0</v>
      </c>
      <c r="N350" s="581">
        <v>0</v>
      </c>
      <c r="O350" s="581">
        <v>0</v>
      </c>
      <c r="P350" s="581">
        <v>0</v>
      </c>
      <c r="Q350" s="581">
        <v>0</v>
      </c>
      <c r="R350" s="581">
        <v>0</v>
      </c>
      <c r="S350" s="581">
        <v>0</v>
      </c>
      <c r="T350" s="581">
        <v>0</v>
      </c>
      <c r="U350" s="581">
        <v>0</v>
      </c>
      <c r="V350" s="581">
        <v>0</v>
      </c>
      <c r="W350" s="581">
        <v>0</v>
      </c>
      <c r="X350" s="581">
        <v>0</v>
      </c>
      <c r="Y350" s="581">
        <v>0</v>
      </c>
      <c r="Z350" s="581">
        <v>0</v>
      </c>
      <c r="AA350" s="581">
        <v>0</v>
      </c>
      <c r="AB350" s="581">
        <v>0</v>
      </c>
      <c r="AC350" s="581">
        <v>0</v>
      </c>
      <c r="AD350" s="581">
        <v>0</v>
      </c>
      <c r="AE350" s="581">
        <v>0</v>
      </c>
      <c r="AF350" s="581">
        <v>0</v>
      </c>
      <c r="AG350" s="581">
        <v>0</v>
      </c>
      <c r="AH350" s="581">
        <v>0</v>
      </c>
      <c r="AI350" s="581">
        <v>0</v>
      </c>
      <c r="AJ350" s="581">
        <v>0</v>
      </c>
      <c r="AK350" s="653"/>
      <c r="AL350" s="653"/>
      <c r="AM350" s="654"/>
    </row>
    <row r="351" spans="1:39" ht="18" customHeight="1" thickBot="1">
      <c r="A351" s="320" t="s">
        <v>19</v>
      </c>
      <c r="B351" s="320" t="s">
        <v>48</v>
      </c>
      <c r="C351" s="352"/>
      <c r="D351" s="352"/>
      <c r="E351" s="352"/>
      <c r="F351" s="581">
        <v>252.2</v>
      </c>
      <c r="G351" s="581">
        <v>227.6</v>
      </c>
      <c r="H351" s="581">
        <v>202.5</v>
      </c>
      <c r="I351" s="581">
        <v>234.8</v>
      </c>
      <c r="J351" s="581">
        <v>268.3</v>
      </c>
      <c r="K351" s="581">
        <v>214.5</v>
      </c>
      <c r="L351" s="581">
        <v>364.5</v>
      </c>
      <c r="M351" s="581">
        <v>287.8</v>
      </c>
      <c r="N351" s="581">
        <v>386.8</v>
      </c>
      <c r="O351" s="581">
        <v>315.3</v>
      </c>
      <c r="P351" s="581">
        <v>349.1</v>
      </c>
      <c r="Q351" s="581">
        <v>287.60000000000002</v>
      </c>
      <c r="R351" s="581">
        <v>307.10000000000002</v>
      </c>
      <c r="S351" s="581">
        <v>268.7</v>
      </c>
      <c r="T351" s="581">
        <v>261.2</v>
      </c>
      <c r="U351" s="581">
        <v>310.2</v>
      </c>
      <c r="V351" s="581">
        <v>309.60000000000002</v>
      </c>
      <c r="W351" s="581">
        <v>204</v>
      </c>
      <c r="X351" s="581">
        <v>205</v>
      </c>
      <c r="Y351" s="581">
        <v>206</v>
      </c>
      <c r="Z351" s="581">
        <v>208</v>
      </c>
      <c r="AA351" s="581">
        <v>197</v>
      </c>
      <c r="AB351" s="581">
        <v>226.68</v>
      </c>
      <c r="AC351" s="581">
        <v>236.23</v>
      </c>
      <c r="AD351" s="581">
        <v>204.32</v>
      </c>
      <c r="AE351" s="581">
        <v>246.87</v>
      </c>
      <c r="AF351" s="581">
        <v>243.17</v>
      </c>
      <c r="AG351" s="581">
        <v>247.22</v>
      </c>
      <c r="AH351" s="581">
        <v>199</v>
      </c>
      <c r="AI351" s="581">
        <v>303.97000000000003</v>
      </c>
      <c r="AJ351" s="581">
        <v>257.33633333333341</v>
      </c>
      <c r="AK351" s="653">
        <f t="shared" si="620"/>
        <v>-15.341535897182812</v>
      </c>
      <c r="AL351" s="653">
        <f t="shared" si="621"/>
        <v>-2.7708719033765039</v>
      </c>
      <c r="AM351" s="654">
        <f t="shared" si="622"/>
        <v>3.0131730591948847</v>
      </c>
    </row>
    <row r="352" spans="1:39" ht="18" customHeight="1" thickBot="1">
      <c r="A352" s="320" t="s">
        <v>20</v>
      </c>
      <c r="B352" s="320" t="s">
        <v>49</v>
      </c>
      <c r="C352" s="352"/>
      <c r="D352" s="352"/>
      <c r="E352" s="352"/>
      <c r="F352" s="581">
        <v>1099.5999999999999</v>
      </c>
      <c r="G352" s="581">
        <v>1184.4000000000001</v>
      </c>
      <c r="H352" s="581">
        <v>1065.2</v>
      </c>
      <c r="I352" s="581">
        <v>1082.8</v>
      </c>
      <c r="J352" s="581">
        <v>1257.8</v>
      </c>
      <c r="K352" s="581">
        <v>1211.5999999999999</v>
      </c>
      <c r="L352" s="581">
        <v>1152.8</v>
      </c>
      <c r="M352" s="581">
        <v>854.7</v>
      </c>
      <c r="N352" s="581">
        <v>1012.4</v>
      </c>
      <c r="O352" s="581">
        <v>861.4</v>
      </c>
      <c r="P352" s="581">
        <v>882.3</v>
      </c>
      <c r="Q352" s="581">
        <v>1006.7</v>
      </c>
      <c r="R352" s="581">
        <v>879.6</v>
      </c>
      <c r="S352" s="581">
        <v>914.1</v>
      </c>
      <c r="T352" s="581">
        <v>811</v>
      </c>
      <c r="U352" s="581">
        <v>967.9</v>
      </c>
      <c r="V352" s="581">
        <v>835.1</v>
      </c>
      <c r="W352" s="581">
        <v>777.96</v>
      </c>
      <c r="X352" s="581">
        <v>859.38</v>
      </c>
      <c r="Y352" s="581">
        <v>662.47</v>
      </c>
      <c r="Z352" s="581">
        <v>734.05</v>
      </c>
      <c r="AA352" s="581">
        <v>845.71</v>
      </c>
      <c r="AB352" s="581">
        <v>840.43</v>
      </c>
      <c r="AC352" s="581">
        <v>859.7</v>
      </c>
      <c r="AD352" s="581">
        <v>782.03</v>
      </c>
      <c r="AE352" s="581">
        <v>695.07</v>
      </c>
      <c r="AF352" s="581">
        <v>832.97</v>
      </c>
      <c r="AG352" s="581">
        <v>869.92</v>
      </c>
      <c r="AH352" s="581">
        <v>738.24</v>
      </c>
      <c r="AI352" s="581">
        <v>758.3</v>
      </c>
      <c r="AJ352" s="581">
        <v>794.06040000000007</v>
      </c>
      <c r="AK352" s="653">
        <f t="shared" si="620"/>
        <v>4.7158644336015021</v>
      </c>
      <c r="AL352" s="653">
        <f t="shared" si="621"/>
        <v>2.2610420217127558</v>
      </c>
      <c r="AM352" s="654">
        <f t="shared" si="622"/>
        <v>-0.697743083144442</v>
      </c>
    </row>
    <row r="353" spans="1:39" ht="18" customHeight="1" thickBot="1">
      <c r="A353" s="320" t="s">
        <v>21</v>
      </c>
      <c r="B353" s="320" t="s">
        <v>50</v>
      </c>
      <c r="C353" s="352"/>
      <c r="D353" s="352"/>
      <c r="E353" s="352"/>
      <c r="F353" s="581">
        <v>3254.7</v>
      </c>
      <c r="G353" s="581">
        <v>2685.8</v>
      </c>
      <c r="H353" s="581">
        <v>3278.6</v>
      </c>
      <c r="I353" s="581">
        <v>3436.6</v>
      </c>
      <c r="J353" s="581">
        <v>3866.1</v>
      </c>
      <c r="K353" s="581">
        <v>3611.7</v>
      </c>
      <c r="L353" s="581">
        <v>3401.1</v>
      </c>
      <c r="M353" s="581">
        <v>2783.4</v>
      </c>
      <c r="N353" s="581">
        <v>3330.5</v>
      </c>
      <c r="O353" s="581">
        <v>3369.9</v>
      </c>
      <c r="P353" s="581">
        <v>2831.5</v>
      </c>
      <c r="Q353" s="581">
        <v>3570.8</v>
      </c>
      <c r="R353" s="581">
        <v>3581.2</v>
      </c>
      <c r="S353" s="581">
        <v>3161</v>
      </c>
      <c r="T353" s="581">
        <v>4008.1</v>
      </c>
      <c r="U353" s="581">
        <v>3619.5</v>
      </c>
      <c r="V353" s="581">
        <v>3983.9</v>
      </c>
      <c r="W353" s="581">
        <v>3397.2</v>
      </c>
      <c r="X353" s="581">
        <v>3325.9</v>
      </c>
      <c r="Y353" s="581">
        <v>4180.2</v>
      </c>
      <c r="Z353" s="581">
        <v>2933.6</v>
      </c>
      <c r="AA353" s="581">
        <v>3274.83</v>
      </c>
      <c r="AB353" s="581">
        <v>2960.7</v>
      </c>
      <c r="AC353" s="581">
        <v>3441.1</v>
      </c>
      <c r="AD353" s="581">
        <v>3793.03</v>
      </c>
      <c r="AE353" s="581">
        <v>3048.27</v>
      </c>
      <c r="AF353" s="581">
        <v>3374.35</v>
      </c>
      <c r="AG353" s="581">
        <v>3004.24</v>
      </c>
      <c r="AH353" s="581">
        <v>3017.79</v>
      </c>
      <c r="AI353" s="581">
        <v>2821.52</v>
      </c>
      <c r="AJ353" s="581">
        <v>3490.1986666666662</v>
      </c>
      <c r="AK353" s="653">
        <f t="shared" si="620"/>
        <v>23.699235400304318</v>
      </c>
      <c r="AL353" s="653">
        <f t="shared" si="621"/>
        <v>23.635844088370362</v>
      </c>
      <c r="AM353" s="654">
        <f t="shared" si="622"/>
        <v>0.71020675504338548</v>
      </c>
    </row>
    <row r="354" spans="1:39" ht="18" customHeight="1" thickBot="1">
      <c r="A354" s="320" t="s">
        <v>22</v>
      </c>
      <c r="B354" s="320" t="s">
        <v>51</v>
      </c>
      <c r="C354" s="352"/>
      <c r="D354" s="352"/>
      <c r="E354" s="352"/>
      <c r="F354" s="581">
        <v>98.5</v>
      </c>
      <c r="G354" s="581">
        <v>96.2</v>
      </c>
      <c r="H354" s="581">
        <v>53</v>
      </c>
      <c r="I354" s="581">
        <v>70</v>
      </c>
      <c r="J354" s="581">
        <v>28.8</v>
      </c>
      <c r="K354" s="581">
        <v>26.2</v>
      </c>
      <c r="L354" s="581">
        <v>29</v>
      </c>
      <c r="M354" s="581">
        <v>36.35</v>
      </c>
      <c r="N354" s="581">
        <v>12.6</v>
      </c>
      <c r="O354" s="581">
        <v>20.02</v>
      </c>
      <c r="P354" s="581">
        <v>13.03</v>
      </c>
      <c r="Q354" s="581">
        <v>26.25</v>
      </c>
      <c r="R354" s="581">
        <v>26.27</v>
      </c>
      <c r="S354" s="581">
        <v>105.55</v>
      </c>
      <c r="T354" s="581">
        <v>80.72</v>
      </c>
      <c r="U354" s="581">
        <v>99.83</v>
      </c>
      <c r="V354" s="581">
        <v>72.8</v>
      </c>
      <c r="W354" s="581">
        <v>30.62</v>
      </c>
      <c r="X354" s="581">
        <v>21</v>
      </c>
      <c r="Y354" s="581">
        <v>21.15</v>
      </c>
      <c r="Z354" s="581">
        <v>32.950000000000003</v>
      </c>
      <c r="AA354" s="581">
        <v>37.909999999999997</v>
      </c>
      <c r="AB354" s="581">
        <v>44.4</v>
      </c>
      <c r="AC354" s="581">
        <v>46.62</v>
      </c>
      <c r="AD354" s="581">
        <v>55.26</v>
      </c>
      <c r="AE354" s="581">
        <v>60.24</v>
      </c>
      <c r="AF354" s="581">
        <v>69.23</v>
      </c>
      <c r="AG354" s="581">
        <v>59.87</v>
      </c>
      <c r="AH354" s="581">
        <v>48.04</v>
      </c>
      <c r="AI354" s="581">
        <v>27.15</v>
      </c>
      <c r="AJ354" s="581">
        <v>32.450000000000003</v>
      </c>
      <c r="AK354" s="653">
        <f t="shared" si="620"/>
        <v>19.521178637200755</v>
      </c>
      <c r="AL354" s="653">
        <f t="shared" si="621"/>
        <v>-33.892435148716551</v>
      </c>
      <c r="AM354" s="654">
        <f t="shared" si="622"/>
        <v>-1.7130954931531495</v>
      </c>
    </row>
    <row r="355" spans="1:39" ht="18" customHeight="1" thickBot="1">
      <c r="A355" s="320" t="s">
        <v>23</v>
      </c>
      <c r="B355" s="320" t="s">
        <v>52</v>
      </c>
      <c r="C355" s="352"/>
      <c r="D355" s="352"/>
      <c r="E355" s="352"/>
      <c r="F355" s="581">
        <v>1552.8</v>
      </c>
      <c r="G355" s="581">
        <v>2133.6</v>
      </c>
      <c r="H355" s="581">
        <v>1816.3</v>
      </c>
      <c r="I355" s="581">
        <v>1107.5</v>
      </c>
      <c r="J355" s="581">
        <v>1891.3</v>
      </c>
      <c r="K355" s="581">
        <v>1238</v>
      </c>
      <c r="L355" s="581">
        <v>1018.6</v>
      </c>
      <c r="M355" s="581">
        <v>867.02</v>
      </c>
      <c r="N355" s="581">
        <v>1580.05</v>
      </c>
      <c r="O355" s="581">
        <v>1160.3900000000001</v>
      </c>
      <c r="P355" s="581">
        <v>540.85</v>
      </c>
      <c r="Q355" s="581">
        <v>1406</v>
      </c>
      <c r="R355" s="581">
        <v>1079.1500000000001</v>
      </c>
      <c r="S355" s="581">
        <v>772.93</v>
      </c>
      <c r="T355" s="581">
        <v>531.41999999999996</v>
      </c>
      <c r="U355" s="581">
        <v>1209.4100000000001</v>
      </c>
      <c r="V355" s="581">
        <v>1182.06</v>
      </c>
      <c r="W355" s="581">
        <v>1311.04</v>
      </c>
      <c r="X355" s="581">
        <v>1329.69</v>
      </c>
      <c r="Y355" s="581">
        <v>986.36</v>
      </c>
      <c r="Z355" s="581">
        <v>1542.25</v>
      </c>
      <c r="AA355" s="581">
        <v>1712.51</v>
      </c>
      <c r="AB355" s="581">
        <v>1626.33</v>
      </c>
      <c r="AC355" s="581">
        <v>1817.27</v>
      </c>
      <c r="AD355" s="581">
        <v>1906.7</v>
      </c>
      <c r="AE355" s="581">
        <v>1870.71</v>
      </c>
      <c r="AF355" s="581">
        <v>1879.95</v>
      </c>
      <c r="AG355" s="581">
        <v>1141.01</v>
      </c>
      <c r="AH355" s="581">
        <v>1981.03</v>
      </c>
      <c r="AI355" s="581">
        <v>2006.66</v>
      </c>
      <c r="AJ355" s="581">
        <v>2011.928466666667</v>
      </c>
      <c r="AK355" s="653">
        <f t="shared" si="620"/>
        <v>0.26254904501343823</v>
      </c>
      <c r="AL355" s="653">
        <f t="shared" si="621"/>
        <v>4.8367191679462129</v>
      </c>
      <c r="AM355" s="654">
        <f t="shared" si="622"/>
        <v>1.8064962298491638</v>
      </c>
    </row>
    <row r="356" spans="1:39" ht="18" customHeight="1" thickBot="1">
      <c r="A356" s="320" t="s">
        <v>24</v>
      </c>
      <c r="B356" s="320" t="s">
        <v>53</v>
      </c>
      <c r="C356" s="352"/>
      <c r="D356" s="352"/>
      <c r="E356" s="352"/>
      <c r="F356" s="581">
        <v>26.4</v>
      </c>
      <c r="G356" s="581">
        <v>44.3</v>
      </c>
      <c r="H356" s="581">
        <v>42.1</v>
      </c>
      <c r="I356" s="581">
        <v>39.4</v>
      </c>
      <c r="J356" s="581">
        <v>38.799999999999997</v>
      </c>
      <c r="K356" s="581">
        <v>43.4</v>
      </c>
      <c r="L356" s="581">
        <v>41.5</v>
      </c>
      <c r="M356" s="581">
        <v>37.76</v>
      </c>
      <c r="N356" s="581">
        <v>44.49</v>
      </c>
      <c r="O356" s="581">
        <v>48.14</v>
      </c>
      <c r="P356" s="581">
        <v>39.729999999999997</v>
      </c>
      <c r="Q356" s="581">
        <v>59.73</v>
      </c>
      <c r="R356" s="581">
        <v>61.24</v>
      </c>
      <c r="S356" s="581">
        <v>61.62</v>
      </c>
      <c r="T356" s="581">
        <v>67.900000000000006</v>
      </c>
      <c r="U356" s="581">
        <v>76.790000000000006</v>
      </c>
      <c r="V356" s="581">
        <v>70.790000000000006</v>
      </c>
      <c r="W356" s="581">
        <v>80.12</v>
      </c>
      <c r="X356" s="581">
        <v>79.39</v>
      </c>
      <c r="Y356" s="581">
        <v>84.73</v>
      </c>
      <c r="Z356" s="581">
        <v>69.3</v>
      </c>
      <c r="AA356" s="581">
        <v>89.74</v>
      </c>
      <c r="AB356" s="581">
        <v>93.17</v>
      </c>
      <c r="AC356" s="581">
        <v>91.65</v>
      </c>
      <c r="AD356" s="581">
        <v>97.93</v>
      </c>
      <c r="AE356" s="581">
        <v>88.06</v>
      </c>
      <c r="AF356" s="581">
        <v>102.48</v>
      </c>
      <c r="AG356" s="581">
        <v>122.18</v>
      </c>
      <c r="AH356" s="581">
        <v>119.13</v>
      </c>
      <c r="AI356" s="581">
        <v>112.46</v>
      </c>
      <c r="AJ356" s="581">
        <v>113.90013333333334</v>
      </c>
      <c r="AK356" s="653">
        <f t="shared" si="620"/>
        <v>1.2805738336593819</v>
      </c>
      <c r="AL356" s="653">
        <f t="shared" si="621"/>
        <v>2.2840722004370262</v>
      </c>
      <c r="AM356" s="654">
        <f t="shared" si="622"/>
        <v>2.6843458562638034</v>
      </c>
    </row>
    <row r="357" spans="1:39" ht="18" customHeight="1" thickBot="1">
      <c r="A357" s="320" t="s">
        <v>25</v>
      </c>
      <c r="B357" s="320" t="s">
        <v>54</v>
      </c>
      <c r="C357" s="352"/>
      <c r="D357" s="352"/>
      <c r="E357" s="352"/>
      <c r="F357" s="581">
        <v>822.8</v>
      </c>
      <c r="G357" s="581">
        <v>873.9</v>
      </c>
      <c r="H357" s="581">
        <v>794.2</v>
      </c>
      <c r="I357" s="581">
        <v>718.1</v>
      </c>
      <c r="J357" s="581">
        <v>868.5</v>
      </c>
      <c r="K357" s="581">
        <v>875</v>
      </c>
      <c r="L357" s="581">
        <v>723.7</v>
      </c>
      <c r="M357" s="581">
        <v>396.7</v>
      </c>
      <c r="N357" s="581">
        <v>613.29999999999995</v>
      </c>
      <c r="O357" s="581">
        <v>695</v>
      </c>
      <c r="P357" s="581">
        <v>804.2</v>
      </c>
      <c r="Q357" s="581">
        <v>915.9</v>
      </c>
      <c r="R357" s="581">
        <v>739.3</v>
      </c>
      <c r="S357" s="581">
        <v>641.79999999999995</v>
      </c>
      <c r="T357" s="581">
        <v>659.6</v>
      </c>
      <c r="U357" s="581">
        <v>891.3</v>
      </c>
      <c r="V357" s="581">
        <v>675.5</v>
      </c>
      <c r="W357" s="581">
        <v>361.39</v>
      </c>
      <c r="X357" s="581">
        <v>525</v>
      </c>
      <c r="Y357" s="581">
        <v>470.48</v>
      </c>
      <c r="Z357" s="581">
        <v>446.05</v>
      </c>
      <c r="AA357" s="581">
        <v>675.85</v>
      </c>
      <c r="AB357" s="581">
        <v>668.65</v>
      </c>
      <c r="AC357" s="581">
        <v>584.6</v>
      </c>
      <c r="AD357" s="581">
        <v>545.29</v>
      </c>
      <c r="AE357" s="581">
        <v>486.9</v>
      </c>
      <c r="AF357" s="581">
        <v>599.55999999999995</v>
      </c>
      <c r="AG357" s="581">
        <v>679.4</v>
      </c>
      <c r="AH357" s="581">
        <v>592.74</v>
      </c>
      <c r="AI357" s="581">
        <v>513.83000000000004</v>
      </c>
      <c r="AJ357" s="581">
        <v>615.42246666666676</v>
      </c>
      <c r="AK357" s="653">
        <f t="shared" si="620"/>
        <v>19.771610584564293</v>
      </c>
      <c r="AL357" s="653">
        <f t="shared" si="621"/>
        <v>8.2137586233171014</v>
      </c>
      <c r="AM357" s="654">
        <f t="shared" si="622"/>
        <v>-1.0352945287384174</v>
      </c>
    </row>
    <row r="358" spans="1:39" ht="18" customHeight="1" thickBot="1">
      <c r="A358" s="320" t="s">
        <v>26</v>
      </c>
      <c r="B358" s="320" t="s">
        <v>55</v>
      </c>
      <c r="C358" s="352"/>
      <c r="D358" s="352"/>
      <c r="E358" s="352"/>
      <c r="F358" s="581">
        <v>1678.9</v>
      </c>
      <c r="G358" s="581">
        <v>1858.1</v>
      </c>
      <c r="H358" s="581">
        <v>1763.5</v>
      </c>
      <c r="I358" s="581">
        <v>1859.6</v>
      </c>
      <c r="J358" s="581">
        <v>2003.5</v>
      </c>
      <c r="K358" s="581">
        <v>1316.2</v>
      </c>
      <c r="L358" s="581">
        <v>1567.7</v>
      </c>
      <c r="M358" s="581">
        <v>1984.8</v>
      </c>
      <c r="N358" s="581">
        <v>1786</v>
      </c>
      <c r="O358" s="581">
        <v>1739</v>
      </c>
      <c r="P358" s="581">
        <v>1697.4</v>
      </c>
      <c r="Q358" s="581">
        <v>1724.7</v>
      </c>
      <c r="R358" s="581">
        <v>2102.9</v>
      </c>
      <c r="S358" s="581">
        <v>1972.1</v>
      </c>
      <c r="T358" s="581">
        <v>1984.4</v>
      </c>
      <c r="U358" s="581">
        <v>2128.6</v>
      </c>
      <c r="V358" s="581">
        <v>2171</v>
      </c>
      <c r="W358" s="581">
        <v>1340.2</v>
      </c>
      <c r="X358" s="581">
        <v>1514.3</v>
      </c>
      <c r="Y358" s="581">
        <v>1581</v>
      </c>
      <c r="Z358" s="581">
        <v>1904.2</v>
      </c>
      <c r="AA358" s="581">
        <v>1854.8</v>
      </c>
      <c r="AB358" s="581">
        <v>1569</v>
      </c>
      <c r="AC358" s="581">
        <v>1580.7</v>
      </c>
      <c r="AD358" s="581">
        <v>1460.1</v>
      </c>
      <c r="AE358" s="581">
        <v>1336.1</v>
      </c>
      <c r="AF358" s="581">
        <v>1682.4</v>
      </c>
      <c r="AG358" s="581">
        <v>1381.9</v>
      </c>
      <c r="AH358" s="581">
        <v>1032.3</v>
      </c>
      <c r="AI358" s="581">
        <v>1429.25</v>
      </c>
      <c r="AJ358" s="581">
        <v>1433.2333333333333</v>
      </c>
      <c r="AK358" s="653">
        <f t="shared" si="620"/>
        <v>0.2787009503818938</v>
      </c>
      <c r="AL358" s="653">
        <f t="shared" si="621"/>
        <v>3.6759298330218737</v>
      </c>
      <c r="AM358" s="654">
        <f t="shared" si="622"/>
        <v>-2.8242822642164711</v>
      </c>
    </row>
    <row r="359" spans="1:39" ht="18" customHeight="1" thickBot="1">
      <c r="A359" s="320" t="s">
        <v>27</v>
      </c>
      <c r="B359" s="320" t="s">
        <v>56</v>
      </c>
      <c r="C359" s="352"/>
      <c r="D359" s="352"/>
      <c r="E359" s="352"/>
      <c r="F359" s="581">
        <v>1670.5</v>
      </c>
      <c r="G359" s="581">
        <v>1660.9</v>
      </c>
      <c r="H359" s="581">
        <v>1792.7</v>
      </c>
      <c r="I359" s="581">
        <v>2113.4</v>
      </c>
      <c r="J359" s="581">
        <v>2086.1999999999998</v>
      </c>
      <c r="K359" s="581">
        <v>1686.9</v>
      </c>
      <c r="L359" s="581">
        <v>1852.5</v>
      </c>
      <c r="M359" s="581">
        <v>1634.4</v>
      </c>
      <c r="N359" s="581">
        <v>1642.1</v>
      </c>
      <c r="O359" s="581">
        <v>1777.9</v>
      </c>
      <c r="P359" s="581">
        <v>1546.3</v>
      </c>
      <c r="Q359" s="581">
        <v>1691.9</v>
      </c>
      <c r="R359" s="581">
        <v>1592.9</v>
      </c>
      <c r="S359" s="581">
        <v>1110.5999999999999</v>
      </c>
      <c r="T359" s="581">
        <v>1439</v>
      </c>
      <c r="U359" s="581">
        <v>1671.6</v>
      </c>
      <c r="V359" s="581">
        <v>1680.9</v>
      </c>
      <c r="W359" s="581">
        <v>1232.3</v>
      </c>
      <c r="X359" s="581">
        <v>1409.1</v>
      </c>
      <c r="Y359" s="581">
        <v>1701.7</v>
      </c>
      <c r="Z359" s="581">
        <v>1940.1</v>
      </c>
      <c r="AA359" s="581">
        <v>1574.2</v>
      </c>
      <c r="AB359" s="581">
        <v>1672.3</v>
      </c>
      <c r="AC359" s="581">
        <v>1537.9</v>
      </c>
      <c r="AD359" s="581">
        <v>1635.2</v>
      </c>
      <c r="AE359" s="581">
        <v>1094.4000000000001</v>
      </c>
      <c r="AF359" s="581">
        <v>1546.5</v>
      </c>
      <c r="AG359" s="581">
        <v>1513.5</v>
      </c>
      <c r="AH359" s="581">
        <v>1060.4000000000001</v>
      </c>
      <c r="AI359" s="581">
        <v>1509.8</v>
      </c>
      <c r="AJ359" s="581">
        <v>1430.2238666666665</v>
      </c>
      <c r="AK359" s="653">
        <f t="shared" si="620"/>
        <v>-5.2706407029628703</v>
      </c>
      <c r="AL359" s="653">
        <f t="shared" si="621"/>
        <v>6.4947034003474791</v>
      </c>
      <c r="AM359" s="654">
        <f t="shared" si="622"/>
        <v>-1.0600769851156544</v>
      </c>
    </row>
    <row r="360" spans="1:39" ht="18" customHeight="1">
      <c r="A360" s="31"/>
      <c r="B360" s="31"/>
      <c r="C360" s="31"/>
      <c r="D360" s="31"/>
      <c r="E360" s="31"/>
      <c r="F360" s="31"/>
      <c r="G360" s="31"/>
      <c r="H360" s="31"/>
      <c r="I360" s="31"/>
      <c r="J360" s="31"/>
      <c r="K360" s="31"/>
      <c r="L360" s="31"/>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657"/>
      <c r="AL360" s="657"/>
      <c r="AM360" s="657"/>
    </row>
    <row r="361" spans="1:39" ht="18" customHeight="1">
      <c r="A361" s="59" t="s">
        <v>217</v>
      </c>
      <c r="B361" s="31"/>
      <c r="C361" s="31"/>
      <c r="D361" s="31"/>
      <c r="E361" s="31"/>
      <c r="F361" s="31"/>
      <c r="G361" s="31"/>
      <c r="H361" s="31"/>
      <c r="I361" s="31"/>
      <c r="J361" s="31"/>
      <c r="K361" s="31"/>
      <c r="L361" s="31"/>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657"/>
      <c r="AL361" s="657"/>
      <c r="AM361" s="657"/>
    </row>
    <row r="362" spans="1:39" ht="18" customHeight="1">
      <c r="A362" s="215"/>
      <c r="B362" s="211"/>
      <c r="C362" s="204" t="s">
        <v>217</v>
      </c>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765" t="s">
        <v>58</v>
      </c>
      <c r="AL362" s="766"/>
      <c r="AM362" s="656" t="str">
        <f>AM$3</f>
        <v xml:space="preserve">Annual rate of change
</v>
      </c>
    </row>
    <row r="363" spans="1:39" ht="26.25" thickBot="1">
      <c r="A363" s="215"/>
      <c r="B363" s="216"/>
      <c r="C363" s="568">
        <v>1990</v>
      </c>
      <c r="D363" s="203">
        <v>1991</v>
      </c>
      <c r="E363" s="203">
        <v>1992</v>
      </c>
      <c r="F363" s="203">
        <f>F$4</f>
        <v>1993</v>
      </c>
      <c r="G363" s="203">
        <f t="shared" ref="G363:AJ363" si="623">G$4</f>
        <v>1994</v>
      </c>
      <c r="H363" s="203">
        <f t="shared" si="623"/>
        <v>1995</v>
      </c>
      <c r="I363" s="203">
        <f t="shared" si="623"/>
        <v>1996</v>
      </c>
      <c r="J363" s="203">
        <f t="shared" si="623"/>
        <v>1997</v>
      </c>
      <c r="K363" s="203">
        <f t="shared" si="623"/>
        <v>1998</v>
      </c>
      <c r="L363" s="203">
        <f t="shared" si="623"/>
        <v>1999</v>
      </c>
      <c r="M363" s="637">
        <f t="shared" si="623"/>
        <v>2000</v>
      </c>
      <c r="N363" s="636">
        <f t="shared" si="623"/>
        <v>2001</v>
      </c>
      <c r="O363" s="203">
        <f t="shared" si="623"/>
        <v>2002</v>
      </c>
      <c r="P363" s="636">
        <f t="shared" si="623"/>
        <v>2003</v>
      </c>
      <c r="Q363" s="203">
        <f t="shared" si="623"/>
        <v>2004</v>
      </c>
      <c r="R363" s="636">
        <f t="shared" si="623"/>
        <v>2005</v>
      </c>
      <c r="S363" s="203">
        <f t="shared" si="623"/>
        <v>2006</v>
      </c>
      <c r="T363" s="636">
        <f t="shared" si="623"/>
        <v>2007</v>
      </c>
      <c r="U363" s="203">
        <f t="shared" si="623"/>
        <v>2008</v>
      </c>
      <c r="V363" s="636">
        <f t="shared" si="623"/>
        <v>2009</v>
      </c>
      <c r="W363" s="203">
        <f t="shared" si="623"/>
        <v>2010</v>
      </c>
      <c r="X363" s="636">
        <f t="shared" si="623"/>
        <v>2011</v>
      </c>
      <c r="Y363" s="203">
        <f t="shared" si="623"/>
        <v>2012</v>
      </c>
      <c r="Z363" s="637">
        <f t="shared" si="623"/>
        <v>2013</v>
      </c>
      <c r="AA363" s="203">
        <f t="shared" si="623"/>
        <v>2014</v>
      </c>
      <c r="AB363" s="636">
        <f t="shared" si="623"/>
        <v>2015</v>
      </c>
      <c r="AC363" s="203">
        <f t="shared" si="623"/>
        <v>2016</v>
      </c>
      <c r="AD363" s="203">
        <f t="shared" si="623"/>
        <v>2017</v>
      </c>
      <c r="AE363" s="203">
        <f t="shared" si="623"/>
        <v>2018</v>
      </c>
      <c r="AF363" s="203">
        <f t="shared" si="623"/>
        <v>2019</v>
      </c>
      <c r="AG363" s="203">
        <f t="shared" si="623"/>
        <v>2020</v>
      </c>
      <c r="AH363" s="203">
        <f t="shared" si="623"/>
        <v>2021</v>
      </c>
      <c r="AI363" s="203">
        <f t="shared" si="623"/>
        <v>2022</v>
      </c>
      <c r="AJ363" s="203" t="str">
        <f t="shared" si="623"/>
        <v>2023f</v>
      </c>
      <c r="AK363" s="648" t="s">
        <v>1070</v>
      </c>
      <c r="AL363" s="649" t="s">
        <v>1071</v>
      </c>
      <c r="AM363" s="650" t="s">
        <v>1072</v>
      </c>
    </row>
    <row r="364" spans="1:39" ht="18" customHeight="1" thickBot="1">
      <c r="A364" s="235" t="s">
        <v>373</v>
      </c>
      <c r="B364" s="235"/>
      <c r="C364" s="372" t="str">
        <f t="shared" ref="C364:AE364" si="624">IF(OR(C298=0,C332=0),":",C332/C298)</f>
        <v>:</v>
      </c>
      <c r="D364" s="372" t="str">
        <f t="shared" si="624"/>
        <v>:</v>
      </c>
      <c r="E364" s="372" t="str">
        <f t="shared" si="624"/>
        <v>:</v>
      </c>
      <c r="F364" s="344">
        <f t="shared" si="624"/>
        <v>3.6340412051879043</v>
      </c>
      <c r="G364" s="344">
        <f t="shared" si="624"/>
        <v>3.4830210761594285</v>
      </c>
      <c r="H364" s="344">
        <f t="shared" si="624"/>
        <v>3.483537741883485</v>
      </c>
      <c r="I364" s="344">
        <f t="shared" si="624"/>
        <v>3.9568818502886116</v>
      </c>
      <c r="J364" s="344">
        <f t="shared" si="624"/>
        <v>3.8924151122085791</v>
      </c>
      <c r="K364" s="344">
        <f t="shared" si="624"/>
        <v>4.0168765139145481</v>
      </c>
      <c r="L364" s="344">
        <f t="shared" si="624"/>
        <v>3.919217765800374</v>
      </c>
      <c r="M364" s="344">
        <f t="shared" si="624"/>
        <v>4.1157654966792681</v>
      </c>
      <c r="N364" s="344">
        <f t="shared" si="624"/>
        <v>4.0058965388197647</v>
      </c>
      <c r="O364" s="344">
        <f t="shared" si="624"/>
        <v>3.9933776334154385</v>
      </c>
      <c r="P364" s="344">
        <f t="shared" si="624"/>
        <v>3.8149066588712057</v>
      </c>
      <c r="Q364" s="344">
        <f t="shared" si="624"/>
        <v>4.5868615840696476</v>
      </c>
      <c r="R364" s="344">
        <f t="shared" si="624"/>
        <v>3.8128197810000493</v>
      </c>
      <c r="S364" s="344">
        <f t="shared" si="624"/>
        <v>3.941730019285993</v>
      </c>
      <c r="T364" s="344">
        <f t="shared" si="624"/>
        <v>4.1150627161289517</v>
      </c>
      <c r="U364" s="344">
        <f t="shared" si="624"/>
        <v>4.4062821532259546</v>
      </c>
      <c r="V364" s="344">
        <f t="shared" si="624"/>
        <v>4.3390115598871679</v>
      </c>
      <c r="W364" s="344">
        <f t="shared" si="624"/>
        <v>4.2307926461821639</v>
      </c>
      <c r="X364" s="344">
        <f t="shared" si="624"/>
        <v>4.249489571496647</v>
      </c>
      <c r="Y364" s="344">
        <f t="shared" si="624"/>
        <v>4.3795905036210661</v>
      </c>
      <c r="Z364" s="344">
        <f t="shared" si="624"/>
        <v>4.5842858197899972</v>
      </c>
      <c r="AA364" s="344">
        <f t="shared" si="624"/>
        <v>4.7379455277604006</v>
      </c>
      <c r="AB364" s="344">
        <f t="shared" si="624"/>
        <v>4.9098328523004149</v>
      </c>
      <c r="AC364" s="344">
        <f t="shared" si="624"/>
        <v>4.7692584268055009</v>
      </c>
      <c r="AD364" s="344">
        <f t="shared" si="624"/>
        <v>4.7547577818835576</v>
      </c>
      <c r="AE364" s="344">
        <f t="shared" si="624"/>
        <v>4.480178666123515</v>
      </c>
      <c r="AF364" s="344">
        <f t="shared" ref="AF364" si="625">IF(OR(AF298=0,AF332=0),":",AF332/AF298)</f>
        <v>4.9837462530198051</v>
      </c>
      <c r="AG364" s="344">
        <f t="shared" ref="AG364:AH364" si="626">IF(OR(AG298=0,AG332=0),":",AG332/AG298)</f>
        <v>4.9375837366611366</v>
      </c>
      <c r="AH364" s="344">
        <f t="shared" si="626"/>
        <v>5.0528148679798734</v>
      </c>
      <c r="AI364" s="344">
        <f t="shared" ref="AI364:AJ379" si="627">IF(OR(AI298=0,AI332=0),":",AI332/AI298)</f>
        <v>5.0333576150215809</v>
      </c>
      <c r="AJ364" s="344">
        <f t="shared" si="627"/>
        <v>5.0818485017899047</v>
      </c>
      <c r="AK364" s="651">
        <f>+(AJ364/AI364-1)*100</f>
        <v>0.96339045379185695</v>
      </c>
      <c r="AL364" s="651">
        <f>+((AJ364/((SUM(AE364:AI364)-MIN(AD364:AH364)-MAX(AD364:AH364))/3))-1)*100</f>
        <v>1.9449279607534509</v>
      </c>
      <c r="AM364" s="652">
        <f>100*((POWER(AJ364/AA364,1/($AI$4-$Z$4)))-1)</f>
        <v>0.7816105841271126</v>
      </c>
    </row>
    <row r="365" spans="1:39" ht="18" customHeight="1" thickBot="1">
      <c r="A365" s="320" t="s">
        <v>3</v>
      </c>
      <c r="B365" s="320" t="s">
        <v>30</v>
      </c>
      <c r="C365" s="371" t="str">
        <f t="shared" ref="C365:AE365" si="628">IF(OR(C299=0,C333=0),":",C333/C299)</f>
        <v>:</v>
      </c>
      <c r="D365" s="371" t="str">
        <f t="shared" si="628"/>
        <v>:</v>
      </c>
      <c r="E365" s="371" t="str">
        <f t="shared" si="628"/>
        <v>:</v>
      </c>
      <c r="F365" s="365">
        <f t="shared" si="628"/>
        <v>5.9003021148036252</v>
      </c>
      <c r="G365" s="365">
        <f t="shared" si="628"/>
        <v>5.9896193771626303</v>
      </c>
      <c r="H365" s="365">
        <f t="shared" si="628"/>
        <v>6.6368715083798877</v>
      </c>
      <c r="I365" s="365">
        <f t="shared" si="628"/>
        <v>7.5722772277227719</v>
      </c>
      <c r="J365" s="365">
        <f t="shared" si="628"/>
        <v>7.4055666003976146</v>
      </c>
      <c r="K365" s="365">
        <f t="shared" si="628"/>
        <v>6.9869402985074629</v>
      </c>
      <c r="L365" s="365">
        <f t="shared" si="628"/>
        <v>7.3688212927756656</v>
      </c>
      <c r="M365" s="365">
        <f t="shared" si="628"/>
        <v>6.9458333333333329</v>
      </c>
      <c r="N365" s="365">
        <f t="shared" si="628"/>
        <v>7.0903846153846155</v>
      </c>
      <c r="O365" s="365">
        <f t="shared" si="628"/>
        <v>7.45</v>
      </c>
      <c r="P365" s="365">
        <f t="shared" si="628"/>
        <v>6.6073170731707309</v>
      </c>
      <c r="Q365" s="365">
        <f t="shared" si="628"/>
        <v>7.815384615384616</v>
      </c>
      <c r="R365" s="365">
        <f t="shared" si="628"/>
        <v>7.5400000000000009</v>
      </c>
      <c r="S365" s="365">
        <f t="shared" si="628"/>
        <v>7.4959183673469392</v>
      </c>
      <c r="T365" s="365">
        <f t="shared" si="628"/>
        <v>7.6428571428571432</v>
      </c>
      <c r="U365" s="365">
        <f t="shared" si="628"/>
        <v>7.7963636363636368</v>
      </c>
      <c r="V365" s="365">
        <f t="shared" si="628"/>
        <v>8.3970315398886832</v>
      </c>
      <c r="W365" s="365">
        <f t="shared" si="628"/>
        <v>9.1452363458241486</v>
      </c>
      <c r="X365" s="365">
        <f t="shared" si="628"/>
        <v>7.6950611690077029</v>
      </c>
      <c r="Y365" s="365">
        <f t="shared" si="628"/>
        <v>8.0620842572062088</v>
      </c>
      <c r="Z365" s="365">
        <f t="shared" si="628"/>
        <v>8.3736875937433037</v>
      </c>
      <c r="AA365" s="365">
        <f t="shared" si="628"/>
        <v>8.5081897468623708</v>
      </c>
      <c r="AB365" s="365">
        <f t="shared" si="628"/>
        <v>8.9735427862753188</v>
      </c>
      <c r="AC365" s="365">
        <f t="shared" si="628"/>
        <v>6.2368753382644764</v>
      </c>
      <c r="AD365" s="365">
        <f t="shared" si="628"/>
        <v>8.4171819787985864</v>
      </c>
      <c r="AE365" s="365">
        <f t="shared" si="628"/>
        <v>7.5978183542802933</v>
      </c>
      <c r="AF365" s="365">
        <f t="shared" ref="AF365" si="629">IF(OR(AF299=0,AF333=0),":",AF333/AF299)</f>
        <v>8.4998930481283423</v>
      </c>
      <c r="AG365" s="365">
        <f t="shared" ref="AG365:AH365" si="630">IF(OR(AG299=0,AG333=0),":",AG333/AG299)</f>
        <v>7.4412099158517169</v>
      </c>
      <c r="AH365" s="365">
        <f t="shared" si="630"/>
        <v>7.8177777777777768</v>
      </c>
      <c r="AI365" s="365">
        <f t="shared" ref="AI365" si="631">IF(OR(AI299=0,AI333=0),":",AI333/AI299)</f>
        <v>8.2188841201716745</v>
      </c>
      <c r="AJ365" s="365">
        <f t="shared" si="627"/>
        <v>8.180208162244881</v>
      </c>
      <c r="AK365" s="653">
        <f>+(AJ365/AI365-1)*100</f>
        <v>-0.47057431837821406</v>
      </c>
      <c r="AL365" s="653">
        <f>+((AJ365/((SUM(AE365:AI365)-MIN(AD365:AH365)-MAX(AD365:AH365))/3))-1)*100</f>
        <v>3.8339926447902961</v>
      </c>
      <c r="AM365" s="654">
        <f>100*((POWER(AJ365/AA365,1/($AI$4-$Z$4)))-1)</f>
        <v>-0.43584300514573071</v>
      </c>
    </row>
    <row r="366" spans="1:39" ht="18" customHeight="1" thickBot="1">
      <c r="A366" s="320" t="s">
        <v>4</v>
      </c>
      <c r="B366" s="320" t="s">
        <v>31</v>
      </c>
      <c r="C366" s="371" t="str">
        <f t="shared" ref="C366:AE366" si="632">IF(OR(C300=0,C334=0),":",C334/C300)</f>
        <v>:</v>
      </c>
      <c r="D366" s="371" t="str">
        <f t="shared" si="632"/>
        <v>:</v>
      </c>
      <c r="E366" s="371" t="str">
        <f t="shared" si="632"/>
        <v>:</v>
      </c>
      <c r="F366" s="365">
        <f t="shared" si="632"/>
        <v>2.5759668508287294</v>
      </c>
      <c r="G366" s="365">
        <f t="shared" si="632"/>
        <v>2.9312820512820514</v>
      </c>
      <c r="H366" s="365">
        <f t="shared" si="632"/>
        <v>2.9606259464916711</v>
      </c>
      <c r="I366" s="365">
        <f t="shared" si="632"/>
        <v>1.7531669865642994</v>
      </c>
      <c r="J366" s="365">
        <f t="shared" si="632"/>
        <v>2.7799519395811876</v>
      </c>
      <c r="K366" s="365">
        <f t="shared" si="632"/>
        <v>2.4722004698512134</v>
      </c>
      <c r="L366" s="365">
        <f t="shared" si="632"/>
        <v>2.5718390804597702</v>
      </c>
      <c r="M366" s="365">
        <f t="shared" si="632"/>
        <v>2.8064373897707231</v>
      </c>
      <c r="N366" s="365">
        <f t="shared" si="632"/>
        <v>3.1858316221765914</v>
      </c>
      <c r="O366" s="365">
        <f t="shared" si="632"/>
        <v>3.1157407407407409</v>
      </c>
      <c r="P366" s="365">
        <f t="shared" si="632"/>
        <v>1.9401330376940131</v>
      </c>
      <c r="Q366" s="365">
        <f t="shared" si="632"/>
        <v>3.5890577507598782</v>
      </c>
      <c r="R366" s="365">
        <f t="shared" si="632"/>
        <v>2.4863945578231288</v>
      </c>
      <c r="S366" s="365">
        <f t="shared" si="632"/>
        <v>2.9418416801292406</v>
      </c>
      <c r="T366" s="365">
        <f t="shared" si="632"/>
        <v>2.2461209202782237</v>
      </c>
      <c r="U366" s="365">
        <f t="shared" si="632"/>
        <v>3.9425235743152225</v>
      </c>
      <c r="V366" s="365">
        <f t="shared" si="632"/>
        <v>3.3218568665377179</v>
      </c>
      <c r="W366" s="365">
        <f t="shared" si="632"/>
        <v>3.3966655796510681</v>
      </c>
      <c r="X366" s="365">
        <f t="shared" si="632"/>
        <v>3.950053075590815</v>
      </c>
      <c r="Y366" s="365">
        <f t="shared" si="632"/>
        <v>3.4582027168234069</v>
      </c>
      <c r="Z366" s="365">
        <f t="shared" si="632"/>
        <v>3.6908897554058848</v>
      </c>
      <c r="AA366" s="365">
        <f t="shared" si="632"/>
        <v>3.9693991616208661</v>
      </c>
      <c r="AB366" s="365">
        <f t="shared" si="632"/>
        <v>4.0624573766765177</v>
      </c>
      <c r="AC366" s="365">
        <f t="shared" si="632"/>
        <v>4.4368391415879369</v>
      </c>
      <c r="AD366" s="365">
        <f t="shared" si="632"/>
        <v>4.8050794640074779</v>
      </c>
      <c r="AE366" s="365">
        <f t="shared" si="632"/>
        <v>4.2242927488655013</v>
      </c>
      <c r="AF366" s="365">
        <f t="shared" ref="AF366" si="633">IF(OR(AF300=0,AF334=0),":",AF334/AF300)</f>
        <v>4.8847630099080606</v>
      </c>
      <c r="AG366" s="365">
        <f t="shared" ref="AG366:AH366" si="634">IF(OR(AG300=0,AG334=0),":",AG334/AG300)</f>
        <v>4.1991434689507496</v>
      </c>
      <c r="AH366" s="365">
        <f t="shared" si="634"/>
        <v>5.4105771514527747</v>
      </c>
      <c r="AI366" s="365">
        <f t="shared" ref="AI366" si="635">IF(OR(AI300=0,AI334=0),":",AI334/AI300)</f>
        <v>4.9105691056910565</v>
      </c>
      <c r="AJ366" s="365">
        <f t="shared" si="627"/>
        <v>5.076387590762363</v>
      </c>
      <c r="AK366" s="653">
        <f t="shared" ref="AK366:AK391" si="636">+(AJ366/AI366-1)*100</f>
        <v>3.3767671628759377</v>
      </c>
      <c r="AL366" s="653">
        <f t="shared" ref="AL366:AL391" si="637">+((AJ366/((SUM(AE366:AI366)-MIN(AD366:AH366)-MAX(AD366:AH366))/3))-1)*100</f>
        <v>8.6274627139865103</v>
      </c>
      <c r="AM366" s="654">
        <f t="shared" ref="AM366:AM391" si="638">100*((POWER(AJ366/AA366,1/($AI$4-$Z$4)))-1)</f>
        <v>2.7708621873906436</v>
      </c>
    </row>
    <row r="367" spans="1:39" ht="18" customHeight="1" thickBot="1">
      <c r="A367" s="320" t="s">
        <v>340</v>
      </c>
      <c r="B367" s="320" t="s">
        <v>32</v>
      </c>
      <c r="C367" s="371" t="str">
        <f t="shared" ref="C367:AE367" si="639">IF(OR(C301=0,C335=0),":",C335/C301)</f>
        <v>:</v>
      </c>
      <c r="D367" s="371" t="str">
        <f t="shared" si="639"/>
        <v>:</v>
      </c>
      <c r="E367" s="371" t="str">
        <f t="shared" si="639"/>
        <v>:</v>
      </c>
      <c r="F367" s="365">
        <f t="shared" si="639"/>
        <v>3.7907523510971788</v>
      </c>
      <c r="G367" s="365">
        <f t="shared" si="639"/>
        <v>3.7742589703588147</v>
      </c>
      <c r="H367" s="365">
        <f t="shared" si="639"/>
        <v>3.8223214285714286</v>
      </c>
      <c r="I367" s="365">
        <f t="shared" si="639"/>
        <v>3.7455298013245035</v>
      </c>
      <c r="J367" s="365">
        <f t="shared" si="639"/>
        <v>3.8430007733952047</v>
      </c>
      <c r="K367" s="365">
        <f t="shared" si="639"/>
        <v>3.6231608101090527</v>
      </c>
      <c r="L367" s="365">
        <f t="shared" si="639"/>
        <v>3.9370049732915824</v>
      </c>
      <c r="M367" s="365">
        <f t="shared" si="639"/>
        <v>3.2937133616333134</v>
      </c>
      <c r="N367" s="365">
        <f t="shared" si="639"/>
        <v>3.9701070490809935</v>
      </c>
      <c r="O367" s="365">
        <f t="shared" si="639"/>
        <v>3.6726080721163692</v>
      </c>
      <c r="P367" s="365">
        <f t="shared" si="639"/>
        <v>3.7612727272727269</v>
      </c>
      <c r="Q367" s="365">
        <f t="shared" si="639"/>
        <v>4.9692963752665245</v>
      </c>
      <c r="R367" s="365">
        <f t="shared" si="639"/>
        <v>4.20974113135187</v>
      </c>
      <c r="S367" s="365">
        <f t="shared" si="639"/>
        <v>3.5934482105661805</v>
      </c>
      <c r="T367" s="365">
        <f t="shared" si="639"/>
        <v>3.7966713454982957</v>
      </c>
      <c r="U367" s="365">
        <f t="shared" si="639"/>
        <v>4.6515339966832512</v>
      </c>
      <c r="V367" s="365">
        <f t="shared" si="639"/>
        <v>4.4041336851363235</v>
      </c>
      <c r="W367" s="365">
        <f t="shared" si="639"/>
        <v>4.0738950453809171</v>
      </c>
      <c r="X367" s="365">
        <f t="shared" si="639"/>
        <v>4.8652824722356351</v>
      </c>
      <c r="Y367" s="365">
        <f t="shared" si="639"/>
        <v>4.2279444458975233</v>
      </c>
      <c r="Z367" s="365">
        <f t="shared" si="639"/>
        <v>4.5667784177197053</v>
      </c>
      <c r="AA367" s="365">
        <f t="shared" si="639"/>
        <v>5.6118053178135341</v>
      </c>
      <c r="AB367" s="365">
        <f t="shared" si="639"/>
        <v>5.4417816641617707</v>
      </c>
      <c r="AC367" s="365">
        <f t="shared" si="639"/>
        <v>5.6649679182144714</v>
      </c>
      <c r="AD367" s="365">
        <f t="shared" si="639"/>
        <v>5.2249855054774033</v>
      </c>
      <c r="AE367" s="365">
        <f t="shared" si="639"/>
        <v>4.9458918452820884</v>
      </c>
      <c r="AF367" s="365">
        <f t="shared" ref="AF367" si="640">IF(OR(AF301=0,AF335=0),":",AF335/AF301)</f>
        <v>5.375825276135048</v>
      </c>
      <c r="AG367" s="365">
        <f t="shared" ref="AG367:AH367" si="641">IF(OR(AG301=0,AG335=0),":",AG335/AG301)</f>
        <v>5.4719050344973041</v>
      </c>
      <c r="AH367" s="365">
        <f t="shared" si="641"/>
        <v>5.3531140015302219</v>
      </c>
      <c r="AI367" s="365">
        <f t="shared" ref="AI367" si="642">IF(OR(AI301=0,AI335=0),":",AI335/AI301)</f>
        <v>5.6015844544095668</v>
      </c>
      <c r="AJ367" s="365">
        <f t="shared" si="627"/>
        <v>5.6749886608129323</v>
      </c>
      <c r="AK367" s="653">
        <f t="shared" si="636"/>
        <v>1.3104186324564226</v>
      </c>
      <c r="AL367" s="653">
        <f t="shared" si="637"/>
        <v>4.252418732903207</v>
      </c>
      <c r="AM367" s="654">
        <f t="shared" si="638"/>
        <v>0.12447845432921323</v>
      </c>
    </row>
    <row r="368" spans="1:39" ht="18" customHeight="1" thickBot="1">
      <c r="A368" s="320" t="s">
        <v>5</v>
      </c>
      <c r="B368" s="320" t="s">
        <v>33</v>
      </c>
      <c r="C368" s="371" t="str">
        <f t="shared" ref="C368:AE368" si="643">IF(OR(C302=0,C336=0),":",C336/C302)</f>
        <v>:</v>
      </c>
      <c r="D368" s="371" t="str">
        <f t="shared" si="643"/>
        <v>:</v>
      </c>
      <c r="E368" s="371" t="str">
        <f t="shared" si="643"/>
        <v>:</v>
      </c>
      <c r="F368" s="365">
        <f t="shared" si="643"/>
        <v>4.7489781536293165</v>
      </c>
      <c r="G368" s="365">
        <f t="shared" si="643"/>
        <v>4.923</v>
      </c>
      <c r="H368" s="365">
        <f t="shared" si="643"/>
        <v>5.4219749652294853</v>
      </c>
      <c r="I368" s="365">
        <f t="shared" si="643"/>
        <v>5.1740837696335076</v>
      </c>
      <c r="J368" s="365">
        <f t="shared" si="643"/>
        <v>5.3986111111111112</v>
      </c>
      <c r="K368" s="365">
        <f t="shared" si="643"/>
        <v>5.1967930029154523</v>
      </c>
      <c r="L368" s="365">
        <f t="shared" si="643"/>
        <v>5.0480769230769234</v>
      </c>
      <c r="M368" s="365">
        <f t="shared" si="643"/>
        <v>5.4435781698810013</v>
      </c>
      <c r="N368" s="365">
        <f t="shared" si="643"/>
        <v>5.3323474052164563</v>
      </c>
      <c r="O368" s="365">
        <f t="shared" si="643"/>
        <v>4.9980594299575491</v>
      </c>
      <c r="P368" s="365">
        <f t="shared" si="643"/>
        <v>5.3184955627553174</v>
      </c>
      <c r="Q368" s="365">
        <f t="shared" si="643"/>
        <v>5.1486156935877201</v>
      </c>
      <c r="R368" s="365">
        <f t="shared" si="643"/>
        <v>5.3854772372713091</v>
      </c>
      <c r="S368" s="365">
        <f t="shared" si="643"/>
        <v>4.8156383448682076</v>
      </c>
      <c r="T368" s="365">
        <f t="shared" si="643"/>
        <v>4.9155977830562154</v>
      </c>
      <c r="U368" s="365">
        <f t="shared" si="643"/>
        <v>4.7344207444583857</v>
      </c>
      <c r="V368" s="365">
        <f t="shared" si="643"/>
        <v>5.7229342327150086</v>
      </c>
      <c r="W368" s="365">
        <f t="shared" si="643"/>
        <v>5.1830667593880388</v>
      </c>
      <c r="X368" s="365">
        <f t="shared" si="643"/>
        <v>5.3911745189117459</v>
      </c>
      <c r="Y368" s="365">
        <f t="shared" si="643"/>
        <v>5.6105888858169752</v>
      </c>
      <c r="Z368" s="365">
        <f t="shared" si="643"/>
        <v>5.730306107645438</v>
      </c>
      <c r="AA368" s="365">
        <f t="shared" si="643"/>
        <v>5.869622766379881</v>
      </c>
      <c r="AB368" s="365">
        <f t="shared" si="643"/>
        <v>6.1109350237717912</v>
      </c>
      <c r="AC368" s="365">
        <f t="shared" si="643"/>
        <v>5.5872117696986843</v>
      </c>
      <c r="AD368" s="365">
        <f t="shared" si="643"/>
        <v>5.9998497144574694</v>
      </c>
      <c r="AE368" s="365">
        <f t="shared" si="643"/>
        <v>4.3828743870237643</v>
      </c>
      <c r="AF368" s="365">
        <f t="shared" ref="AF368" si="644">IF(OR(AF302=0,AF336=0),":",AF336/AF302)</f>
        <v>6.2880658436213981</v>
      </c>
      <c r="AG368" s="365">
        <f t="shared" ref="AG368:AH368" si="645">IF(OR(AG302=0,AG336=0),":",AG336/AG302)</f>
        <v>6.438150642988365</v>
      </c>
      <c r="AH368" s="365">
        <f t="shared" si="645"/>
        <v>5.6352960102960106</v>
      </c>
      <c r="AI368" s="365">
        <f t="shared" ref="AI368" si="646">IF(OR(AI302=0,AI336=0),":",AI336/AI302)</f>
        <v>6.8157851912123677</v>
      </c>
      <c r="AJ368" s="365">
        <f t="shared" si="627"/>
        <v>6.060899218071242</v>
      </c>
      <c r="AK368" s="653">
        <f t="shared" si="636"/>
        <v>-11.075554055230564</v>
      </c>
      <c r="AL368" s="653">
        <f t="shared" si="637"/>
        <v>-2.9694488739318903</v>
      </c>
      <c r="AM368" s="654">
        <f t="shared" si="638"/>
        <v>0.35694451047028064</v>
      </c>
    </row>
    <row r="369" spans="1:39" ht="18" customHeight="1" thickBot="1">
      <c r="A369" s="320" t="s">
        <v>28</v>
      </c>
      <c r="B369" s="320" t="s">
        <v>34</v>
      </c>
      <c r="C369" s="371" t="str">
        <f t="shared" ref="C369:AE369" si="647">IF(OR(C303=0,C337=0),":",C337/C303)</f>
        <v>:</v>
      </c>
      <c r="D369" s="371" t="str">
        <f t="shared" si="647"/>
        <v>:</v>
      </c>
      <c r="E369" s="371" t="str">
        <f t="shared" si="647"/>
        <v>:</v>
      </c>
      <c r="F369" s="365">
        <f t="shared" si="647"/>
        <v>5.0007270083605961</v>
      </c>
      <c r="G369" s="365">
        <f t="shared" si="647"/>
        <v>5.2681807199806716</v>
      </c>
      <c r="H369" s="365">
        <f t="shared" si="647"/>
        <v>5.6390667235737668</v>
      </c>
      <c r="I369" s="365">
        <f t="shared" si="647"/>
        <v>5.4673519289983696</v>
      </c>
      <c r="J369" s="365">
        <f t="shared" si="647"/>
        <v>5.8921723834652591</v>
      </c>
      <c r="K369" s="365">
        <f t="shared" si="647"/>
        <v>5.7374816581071162</v>
      </c>
      <c r="L369" s="365">
        <f t="shared" si="647"/>
        <v>6.0174629026420554</v>
      </c>
      <c r="M369" s="365">
        <f t="shared" si="647"/>
        <v>5.855000967305088</v>
      </c>
      <c r="N369" s="365">
        <f t="shared" si="647"/>
        <v>6.390093758878681</v>
      </c>
      <c r="O369" s="365">
        <f t="shared" si="647"/>
        <v>5.5463634979444754</v>
      </c>
      <c r="P369" s="365">
        <f t="shared" si="647"/>
        <v>5.1072977923455127</v>
      </c>
      <c r="Q369" s="365">
        <f t="shared" si="647"/>
        <v>6.5637282141955033</v>
      </c>
      <c r="R369" s="365">
        <f t="shared" si="647"/>
        <v>5.9655845490034931</v>
      </c>
      <c r="S369" s="365">
        <f t="shared" si="647"/>
        <v>5.9085567570236508</v>
      </c>
      <c r="T369" s="365">
        <f t="shared" si="647"/>
        <v>5.4171839949919143</v>
      </c>
      <c r="U369" s="365">
        <f t="shared" si="647"/>
        <v>6.1003721262170565</v>
      </c>
      <c r="V369" s="365">
        <f t="shared" si="647"/>
        <v>6.5435326694712179</v>
      </c>
      <c r="W369" s="365">
        <f t="shared" si="647"/>
        <v>6.2918382765091518</v>
      </c>
      <c r="X369" s="365">
        <f t="shared" si="647"/>
        <v>5.4654568210262822</v>
      </c>
      <c r="Y369" s="365">
        <f t="shared" si="647"/>
        <v>6.1934080343306706</v>
      </c>
      <c r="Z369" s="365">
        <f t="shared" si="647"/>
        <v>6.586602139582272</v>
      </c>
      <c r="AA369" s="365">
        <f t="shared" si="647"/>
        <v>7.3475249412213257</v>
      </c>
      <c r="AB369" s="365">
        <f t="shared" si="647"/>
        <v>7.1709828585522253</v>
      </c>
      <c r="AC369" s="365">
        <f t="shared" si="647"/>
        <v>6.6856697819314643</v>
      </c>
      <c r="AD369" s="365">
        <f t="shared" si="647"/>
        <v>6.9302087989272714</v>
      </c>
      <c r="AE369" s="365">
        <f t="shared" si="647"/>
        <v>5.7663056558363417</v>
      </c>
      <c r="AF369" s="365">
        <f t="shared" ref="AF369" si="648">IF(OR(AF303=0,AF337=0),":",AF337/AF303)</f>
        <v>6.7834152621722836</v>
      </c>
      <c r="AG369" s="365">
        <f t="shared" ref="AG369:AH369" si="649">IF(OR(AG303=0,AG337=0),":",AG337/AG303)</f>
        <v>6.4586781816000967</v>
      </c>
      <c r="AH369" s="365">
        <f t="shared" si="649"/>
        <v>6.7626502111075029</v>
      </c>
      <c r="AI369" s="365">
        <f t="shared" ref="AI369" si="650">IF(OR(AI303=0,AI337=0),":",AI337/AI303)</f>
        <v>7.0814482497156588</v>
      </c>
      <c r="AJ369" s="365">
        <f t="shared" si="627"/>
        <v>6.8298360188221867</v>
      </c>
      <c r="AK369" s="653">
        <f t="shared" si="636"/>
        <v>-3.5531182608525724</v>
      </c>
      <c r="AL369" s="653">
        <f t="shared" si="637"/>
        <v>1.6547193409013117</v>
      </c>
      <c r="AM369" s="654">
        <f t="shared" si="638"/>
        <v>-0.80852316468252861</v>
      </c>
    </row>
    <row r="370" spans="1:39" ht="18" customHeight="1" thickBot="1">
      <c r="A370" s="320" t="s">
        <v>6</v>
      </c>
      <c r="B370" s="320" t="s">
        <v>35</v>
      </c>
      <c r="C370" s="371" t="str">
        <f t="shared" ref="C370:AE370" si="651">IF(OR(C304=0,C338=0),":",C338/C304)</f>
        <v>:</v>
      </c>
      <c r="D370" s="371" t="str">
        <f t="shared" si="651"/>
        <v>:</v>
      </c>
      <c r="E370" s="371" t="str">
        <f t="shared" si="651"/>
        <v>:</v>
      </c>
      <c r="F370" s="365">
        <f t="shared" si="651"/>
        <v>2.185694635488308</v>
      </c>
      <c r="G370" s="365">
        <f t="shared" si="651"/>
        <v>1.5580541532813217</v>
      </c>
      <c r="H370" s="365">
        <f t="shared" si="651"/>
        <v>1.4981233243967826</v>
      </c>
      <c r="I370" s="365">
        <f t="shared" si="651"/>
        <v>2.1425675675675677</v>
      </c>
      <c r="J370" s="365">
        <f t="shared" si="651"/>
        <v>1.8811104405552204</v>
      </c>
      <c r="K370" s="365">
        <f t="shared" si="651"/>
        <v>1.6354916067146283</v>
      </c>
      <c r="L370" s="365">
        <f t="shared" si="651"/>
        <v>1.2111760883690708</v>
      </c>
      <c r="M370" s="365">
        <f t="shared" si="651"/>
        <v>2.1047849788007271</v>
      </c>
      <c r="N370" s="365">
        <f t="shared" si="651"/>
        <v>2.0104244229337302</v>
      </c>
      <c r="O370" s="365">
        <f t="shared" si="651"/>
        <v>1.919938414164742</v>
      </c>
      <c r="P370" s="365">
        <f t="shared" si="651"/>
        <v>1.9299847792998477</v>
      </c>
      <c r="Q370" s="365">
        <f t="shared" si="651"/>
        <v>2.3060582218725414</v>
      </c>
      <c r="R370" s="365">
        <f t="shared" si="651"/>
        <v>2.5437500000000002</v>
      </c>
      <c r="S370" s="365">
        <f t="shared" si="651"/>
        <v>2.1325811001410435</v>
      </c>
      <c r="T370" s="365">
        <f t="shared" si="651"/>
        <v>2.6666666666666665</v>
      </c>
      <c r="U370" s="365">
        <f t="shared" si="651"/>
        <v>2.5583272193690387</v>
      </c>
      <c r="V370" s="365">
        <f t="shared" si="651"/>
        <v>2.6778093883357044</v>
      </c>
      <c r="W370" s="365">
        <f t="shared" si="651"/>
        <v>2.4274809160305346</v>
      </c>
      <c r="X370" s="365">
        <f t="shared" si="651"/>
        <v>2.4902789518174138</v>
      </c>
      <c r="Y370" s="365">
        <f t="shared" si="651"/>
        <v>3.1311926605504588</v>
      </c>
      <c r="Z370" s="365">
        <f t="shared" si="651"/>
        <v>3.3132982719759583</v>
      </c>
      <c r="AA370" s="365">
        <f t="shared" si="651"/>
        <v>3.6414944356120831</v>
      </c>
      <c r="AB370" s="365">
        <f t="shared" si="651"/>
        <v>4.2359208523592082</v>
      </c>
      <c r="AC370" s="365">
        <f t="shared" si="651"/>
        <v>2.6395864106351548</v>
      </c>
      <c r="AD370" s="365">
        <f t="shared" si="651"/>
        <v>4.1537861046057767</v>
      </c>
      <c r="AE370" s="365">
        <f t="shared" si="651"/>
        <v>2.5093876372039285</v>
      </c>
      <c r="AF370" s="365">
        <f t="shared" ref="AF370" si="652">IF(OR(AF304=0,AF338=0),":",AF338/AF304)</f>
        <v>4.240071324363754</v>
      </c>
      <c r="AG370" s="365">
        <f t="shared" ref="AG370:AH370" si="653">IF(OR(AG304=0,AG338=0),":",AG338/AG304)</f>
        <v>4.2922053086514182</v>
      </c>
      <c r="AH370" s="365">
        <f t="shared" si="653"/>
        <v>3.2617676102699145</v>
      </c>
      <c r="AI370" s="365">
        <f t="shared" ref="AI370" si="654">IF(OR(AI304=0,AI338=0),":",AI338/AI304)</f>
        <v>4.1998453475384485</v>
      </c>
      <c r="AJ370" s="365">
        <f t="shared" si="627"/>
        <v>4.0656047174080872</v>
      </c>
      <c r="AK370" s="653">
        <f t="shared" si="636"/>
        <v>-3.1963231743530884</v>
      </c>
      <c r="AL370" s="653">
        <f t="shared" si="637"/>
        <v>4.2312701155891697</v>
      </c>
      <c r="AM370" s="654">
        <f t="shared" si="638"/>
        <v>1.2316153138615338</v>
      </c>
    </row>
    <row r="371" spans="1:39" ht="18" customHeight="1" thickBot="1">
      <c r="A371" s="320" t="s">
        <v>7</v>
      </c>
      <c r="B371" s="320" t="s">
        <v>36</v>
      </c>
      <c r="C371" s="371" t="str">
        <f t="shared" ref="C371:AE371" si="655">IF(OR(C305=0,C339=0),":",C339/C305)</f>
        <v>:</v>
      </c>
      <c r="D371" s="371" t="str">
        <f t="shared" si="655"/>
        <v>:</v>
      </c>
      <c r="E371" s="371" t="str">
        <f t="shared" si="655"/>
        <v>:</v>
      </c>
      <c r="F371" s="365">
        <f t="shared" si="655"/>
        <v>5.3008849557522115</v>
      </c>
      <c r="G371" s="365">
        <f t="shared" si="655"/>
        <v>5.3612256923983503</v>
      </c>
      <c r="H371" s="365">
        <f t="shared" si="655"/>
        <v>6.0711086226203808</v>
      </c>
      <c r="I371" s="365">
        <f t="shared" si="655"/>
        <v>6.7508269018743103</v>
      </c>
      <c r="J371" s="365">
        <f t="shared" si="655"/>
        <v>5.7281348788198105</v>
      </c>
      <c r="K371" s="365">
        <f t="shared" si="655"/>
        <v>5.6266386995280548</v>
      </c>
      <c r="L371" s="365">
        <f t="shared" si="655"/>
        <v>6.653645833333333</v>
      </c>
      <c r="M371" s="365">
        <f t="shared" si="655"/>
        <v>7.1854086670323642</v>
      </c>
      <c r="N371" s="365">
        <f t="shared" si="655"/>
        <v>7.0175824175824175</v>
      </c>
      <c r="O371" s="365">
        <f t="shared" si="655"/>
        <v>5.4704545454545448</v>
      </c>
      <c r="P371" s="365">
        <f t="shared" si="655"/>
        <v>6.5405198776758411</v>
      </c>
      <c r="Q371" s="365">
        <f t="shared" si="655"/>
        <v>7.2227364294658898</v>
      </c>
      <c r="R371" s="365">
        <f t="shared" si="655"/>
        <v>6.2300066897768049</v>
      </c>
      <c r="S371" s="365">
        <f t="shared" si="655"/>
        <v>6.808300395256917</v>
      </c>
      <c r="T371" s="365">
        <f t="shared" si="655"/>
        <v>6.7116084750820644</v>
      </c>
      <c r="U371" s="365">
        <f t="shared" si="655"/>
        <v>6.9145650780081223</v>
      </c>
      <c r="V371" s="365">
        <f t="shared" si="655"/>
        <v>6.3395836561805874</v>
      </c>
      <c r="W371" s="365">
        <f t="shared" si="655"/>
        <v>6.9969679633867266</v>
      </c>
      <c r="X371" s="365">
        <f t="shared" si="655"/>
        <v>7.8173614571222938</v>
      </c>
      <c r="Y371" s="365">
        <f t="shared" si="655"/>
        <v>6.5402811640815486</v>
      </c>
      <c r="Z371" s="365">
        <f t="shared" si="655"/>
        <v>7.5772876412686836</v>
      </c>
      <c r="AA371" s="365">
        <f t="shared" si="655"/>
        <v>8.0269393054203171</v>
      </c>
      <c r="AB371" s="365">
        <f t="shared" si="655"/>
        <v>8.5765570294393214</v>
      </c>
      <c r="AC371" s="365">
        <f t="shared" si="655"/>
        <v>7.8213625072670592</v>
      </c>
      <c r="AD371" s="365">
        <f t="shared" si="655"/>
        <v>8.3567900549420049</v>
      </c>
      <c r="AE371" s="365">
        <f t="shared" si="655"/>
        <v>6.6134657955833918</v>
      </c>
      <c r="AF371" s="365">
        <f t="shared" ref="AF371" si="656">IF(OR(AF305=0,AF339=0),":",AF339/AF305)</f>
        <v>8.6834476222333716</v>
      </c>
      <c r="AG371" s="365">
        <f t="shared" ref="AG371:AH371" si="657">IF(OR(AG305=0,AG339=0),":",AG339/AG305)</f>
        <v>7.4039755668288638</v>
      </c>
      <c r="AH371" s="365">
        <f t="shared" si="657"/>
        <v>8.4620235959332355</v>
      </c>
      <c r="AI371" s="365">
        <f t="shared" ref="AI371" si="658">IF(OR(AI305=0,AI339=0),":",AI339/AI305)</f>
        <v>8.3249508214152801</v>
      </c>
      <c r="AJ371" s="365">
        <f t="shared" si="627"/>
        <v>8.1947637359435994</v>
      </c>
      <c r="AK371" s="653">
        <f t="shared" si="636"/>
        <v>-1.5638180724958151</v>
      </c>
      <c r="AL371" s="653">
        <f t="shared" si="637"/>
        <v>1.6259850229556561</v>
      </c>
      <c r="AM371" s="654">
        <f t="shared" si="638"/>
        <v>0.23017654143546729</v>
      </c>
    </row>
    <row r="372" spans="1:39" ht="18" customHeight="1" thickBot="1">
      <c r="A372" s="320" t="s">
        <v>8</v>
      </c>
      <c r="B372" s="320" t="s">
        <v>37</v>
      </c>
      <c r="C372" s="371" t="str">
        <f t="shared" ref="C372:AE372" si="659">IF(OR(C306=0,C340=0),":",C340/C306)</f>
        <v>:</v>
      </c>
      <c r="D372" s="371" t="str">
        <f t="shared" si="659"/>
        <v>:</v>
      </c>
      <c r="E372" s="371" t="str">
        <f t="shared" si="659"/>
        <v>:</v>
      </c>
      <c r="F372" s="365">
        <f t="shared" si="659"/>
        <v>2.6315789473684212</v>
      </c>
      <c r="G372" s="365">
        <f t="shared" si="659"/>
        <v>2.9302899444787172</v>
      </c>
      <c r="H372" s="365">
        <f t="shared" si="659"/>
        <v>2.8872180451127818</v>
      </c>
      <c r="I372" s="365">
        <f t="shared" si="659"/>
        <v>2.3440577806959944</v>
      </c>
      <c r="J372" s="365">
        <f t="shared" si="659"/>
        <v>2.4154589371980677</v>
      </c>
      <c r="K372" s="365">
        <f t="shared" si="659"/>
        <v>2.4072727272727272</v>
      </c>
      <c r="L372" s="365">
        <f t="shared" si="659"/>
        <v>2.6890756302521011</v>
      </c>
      <c r="M372" s="365">
        <f t="shared" si="659"/>
        <v>2.6309620872401136</v>
      </c>
      <c r="N372" s="365">
        <f t="shared" si="659"/>
        <v>1.9227325357005016</v>
      </c>
      <c r="O372" s="365">
        <f t="shared" si="659"/>
        <v>1.9125308994105341</v>
      </c>
      <c r="P372" s="365">
        <f t="shared" si="659"/>
        <v>1.8394371819179725</v>
      </c>
      <c r="Q372" s="365">
        <f t="shared" si="659"/>
        <v>2.6505621729934319</v>
      </c>
      <c r="R372" s="365">
        <f t="shared" si="659"/>
        <v>2.3458223192736467</v>
      </c>
      <c r="S372" s="365">
        <f t="shared" si="659"/>
        <v>2.357076685537828</v>
      </c>
      <c r="T372" s="365">
        <f t="shared" si="659"/>
        <v>2.1308749096167752</v>
      </c>
      <c r="U372" s="365">
        <f t="shared" si="659"/>
        <v>2.4171334999569076</v>
      </c>
      <c r="V372" s="365">
        <f t="shared" si="659"/>
        <v>2.6699858867806174</v>
      </c>
      <c r="W372" s="365">
        <f t="shared" si="659"/>
        <v>2.837782340862423</v>
      </c>
      <c r="X372" s="365">
        <f t="shared" si="659"/>
        <v>3.2291646167470236</v>
      </c>
      <c r="Y372" s="365">
        <f t="shared" si="659"/>
        <v>2.8521625163827</v>
      </c>
      <c r="Z372" s="365">
        <f t="shared" si="659"/>
        <v>2.8014732433017984</v>
      </c>
      <c r="AA372" s="365">
        <f t="shared" si="659"/>
        <v>2.698065647432736</v>
      </c>
      <c r="AB372" s="365">
        <f t="shared" si="659"/>
        <v>2.2963467652975145</v>
      </c>
      <c r="AC372" s="365">
        <f t="shared" si="659"/>
        <v>2.8912650602409635</v>
      </c>
      <c r="AD372" s="365">
        <f t="shared" si="659"/>
        <v>2.505997900734743</v>
      </c>
      <c r="AE372" s="365">
        <f t="shared" si="659"/>
        <v>2.6674665221766394</v>
      </c>
      <c r="AF372" s="365">
        <f t="shared" ref="AF372" si="660">IF(OR(AF306=0,AF340=0),":",AF340/AF306)</f>
        <v>2.7651806592743458</v>
      </c>
      <c r="AG372" s="365">
        <f t="shared" ref="AG372:AH372" si="661">IF(OR(AG306=0,AG340=0),":",AG340/AG306)</f>
        <v>2.9107103745345695</v>
      </c>
      <c r="AH372" s="365">
        <f t="shared" si="661"/>
        <v>2.9437793739469722</v>
      </c>
      <c r="AI372" s="365">
        <f t="shared" ref="AI372" si="662">IF(OR(AI306=0,AI340=0),":",AI340/AI306)</f>
        <v>2.4415248254765078</v>
      </c>
      <c r="AJ372" s="365">
        <f t="shared" si="627"/>
        <v>2.82</v>
      </c>
      <c r="AK372" s="653">
        <f t="shared" si="636"/>
        <v>15.501590259260457</v>
      </c>
      <c r="AL372" s="653">
        <f t="shared" si="637"/>
        <v>2.1876802326968425</v>
      </c>
      <c r="AM372" s="654">
        <f t="shared" si="638"/>
        <v>0.49233908737384979</v>
      </c>
    </row>
    <row r="373" spans="1:39" ht="18" customHeight="1" thickBot="1">
      <c r="A373" s="320" t="s">
        <v>9</v>
      </c>
      <c r="B373" s="320" t="s">
        <v>38</v>
      </c>
      <c r="C373" s="371" t="str">
        <f t="shared" ref="C373:AE373" si="663">IF(OR(C307=0,C341=0),":",C341/C307)</f>
        <v>:</v>
      </c>
      <c r="D373" s="371" t="str">
        <f t="shared" si="663"/>
        <v>:</v>
      </c>
      <c r="E373" s="371" t="str">
        <f t="shared" si="663"/>
        <v>:</v>
      </c>
      <c r="F373" s="365">
        <f t="shared" si="663"/>
        <v>2.7396424637803944</v>
      </c>
      <c r="G373" s="365">
        <f t="shared" si="663"/>
        <v>2.0950699251306681</v>
      </c>
      <c r="H373" s="365">
        <f t="shared" si="663"/>
        <v>1.4191788526434197</v>
      </c>
      <c r="I373" s="365">
        <f t="shared" si="663"/>
        <v>2.9945131851520075</v>
      </c>
      <c r="J373" s="365">
        <f t="shared" si="663"/>
        <v>2.3218456357612296</v>
      </c>
      <c r="K373" s="365">
        <f t="shared" si="663"/>
        <v>3.0819472731387192</v>
      </c>
      <c r="L373" s="365">
        <f t="shared" si="663"/>
        <v>2.3899391220762576</v>
      </c>
      <c r="M373" s="365">
        <f t="shared" si="663"/>
        <v>3.3749237339841365</v>
      </c>
      <c r="N373" s="365">
        <f t="shared" si="663"/>
        <v>2.0885331372614555</v>
      </c>
      <c r="O373" s="365">
        <f t="shared" si="663"/>
        <v>2.6962115105594067</v>
      </c>
      <c r="P373" s="365">
        <f t="shared" si="663"/>
        <v>2.7946253495772924</v>
      </c>
      <c r="Q373" s="365">
        <f t="shared" si="663"/>
        <v>3.347112117780294</v>
      </c>
      <c r="R373" s="365">
        <f t="shared" si="663"/>
        <v>1.4177243375640169</v>
      </c>
      <c r="S373" s="365">
        <f t="shared" si="663"/>
        <v>2.5446925627071995</v>
      </c>
      <c r="T373" s="365">
        <f t="shared" si="663"/>
        <v>3.7000681452112496</v>
      </c>
      <c r="U373" s="365">
        <f t="shared" si="663"/>
        <v>3.23201124207749</v>
      </c>
      <c r="V373" s="365">
        <f t="shared" si="663"/>
        <v>2.4111500562132138</v>
      </c>
      <c r="W373" s="365">
        <f t="shared" si="663"/>
        <v>2.8258710433113161</v>
      </c>
      <c r="X373" s="365">
        <f t="shared" si="663"/>
        <v>3.068512374661196</v>
      </c>
      <c r="Y373" s="365">
        <f t="shared" si="663"/>
        <v>2.2133596423753943</v>
      </c>
      <c r="Z373" s="365">
        <f t="shared" si="663"/>
        <v>3.5931874667777666</v>
      </c>
      <c r="AA373" s="365">
        <f t="shared" si="663"/>
        <v>2.501015361142648</v>
      </c>
      <c r="AB373" s="365">
        <f t="shared" si="663"/>
        <v>2.5799899187730144</v>
      </c>
      <c r="AC373" s="365">
        <f t="shared" si="663"/>
        <v>3.5799625468164797</v>
      </c>
      <c r="AD373" s="365">
        <f t="shared" si="663"/>
        <v>2.2274776422216487</v>
      </c>
      <c r="AE373" s="365">
        <f t="shared" si="663"/>
        <v>3.5530967596304284</v>
      </c>
      <c r="AF373" s="365">
        <f t="shared" ref="AF373" si="664">IF(OR(AF307=0,AF341=0),":",AF341/AF307)</f>
        <v>2.7473334051108038</v>
      </c>
      <c r="AG373" s="365">
        <f t="shared" ref="AG373:AH373" si="665">IF(OR(AG307=0,AG341=0),":",AG341/AG307)</f>
        <v>3.9853112359223588</v>
      </c>
      <c r="AH373" s="365">
        <f t="shared" si="665"/>
        <v>3.5249347798421993</v>
      </c>
      <c r="AI373" s="365">
        <f t="shared" ref="AI373" si="666">IF(OR(AI307=0,AI341=0),":",AI341/AI307)</f>
        <v>2.7728867930849637</v>
      </c>
      <c r="AJ373" s="365">
        <f t="shared" si="627"/>
        <v>3.3366554308474088</v>
      </c>
      <c r="AK373" s="653">
        <f t="shared" si="636"/>
        <v>20.331469685973968</v>
      </c>
      <c r="AL373" s="653">
        <f t="shared" si="637"/>
        <v>-3.4790826565485822</v>
      </c>
      <c r="AM373" s="654">
        <f t="shared" si="638"/>
        <v>3.254872720188029</v>
      </c>
    </row>
    <row r="374" spans="1:39" ht="18" customHeight="1" thickBot="1">
      <c r="A374" s="320" t="s">
        <v>10</v>
      </c>
      <c r="B374" s="320" t="s">
        <v>39</v>
      </c>
      <c r="C374" s="371" t="str">
        <f t="shared" ref="C374:AE374" si="667">IF(OR(C308=0,C342=0),":",C342/C308)</f>
        <v>:</v>
      </c>
      <c r="D374" s="371" t="str">
        <f t="shared" si="667"/>
        <v>:</v>
      </c>
      <c r="E374" s="371" t="str">
        <f t="shared" si="667"/>
        <v>:</v>
      </c>
      <c r="F374" s="365">
        <f t="shared" si="667"/>
        <v>5.5539554890592857</v>
      </c>
      <c r="G374" s="365">
        <f t="shared" si="667"/>
        <v>5.4612442263279455</v>
      </c>
      <c r="H374" s="365">
        <f t="shared" si="667"/>
        <v>5.5566617862371883</v>
      </c>
      <c r="I374" s="365">
        <f t="shared" si="667"/>
        <v>6.220811007475028</v>
      </c>
      <c r="J374" s="365">
        <f t="shared" si="667"/>
        <v>6.0185296594874265</v>
      </c>
      <c r="K374" s="365">
        <f t="shared" si="667"/>
        <v>6.5199074942183888</v>
      </c>
      <c r="L374" s="365">
        <f t="shared" si="667"/>
        <v>6.249933351106371</v>
      </c>
      <c r="M374" s="365">
        <f t="shared" si="667"/>
        <v>6.3302255835180592</v>
      </c>
      <c r="N374" s="365">
        <f t="shared" si="667"/>
        <v>5.7472727272727271</v>
      </c>
      <c r="O374" s="365">
        <f t="shared" si="667"/>
        <v>6.6896194824961954</v>
      </c>
      <c r="P374" s="365">
        <f t="shared" si="667"/>
        <v>5.5996588001137333</v>
      </c>
      <c r="Q374" s="365">
        <f t="shared" si="667"/>
        <v>6.7653011161535632</v>
      </c>
      <c r="R374" s="365">
        <f t="shared" si="667"/>
        <v>6.4362206689965049</v>
      </c>
      <c r="S374" s="365">
        <f t="shared" si="667"/>
        <v>6.2379895639656935</v>
      </c>
      <c r="T374" s="365">
        <f t="shared" si="667"/>
        <v>5.5765405214525341</v>
      </c>
      <c r="U374" s="365">
        <f t="shared" si="667"/>
        <v>6.7644639582059689</v>
      </c>
      <c r="V374" s="365">
        <f t="shared" si="667"/>
        <v>6.8366686129837042</v>
      </c>
      <c r="W374" s="365">
        <f t="shared" si="667"/>
        <v>6.3841077602826752</v>
      </c>
      <c r="X374" s="365">
        <f t="shared" si="667"/>
        <v>5.7477958996528455</v>
      </c>
      <c r="Y374" s="365">
        <f t="shared" si="667"/>
        <v>7.650508293926781</v>
      </c>
      <c r="Z374" s="365">
        <f t="shared" si="667"/>
        <v>6.3082681017612536</v>
      </c>
      <c r="AA374" s="365">
        <f t="shared" si="667"/>
        <v>6.6472985303869283</v>
      </c>
      <c r="AB374" s="365">
        <f t="shared" si="667"/>
        <v>7.1236750077500828</v>
      </c>
      <c r="AC374" s="365">
        <f t="shared" si="667"/>
        <v>5.4440457875935442</v>
      </c>
      <c r="AD374" s="365">
        <f t="shared" si="667"/>
        <v>6.3452432199741704</v>
      </c>
      <c r="AE374" s="365">
        <f t="shared" si="667"/>
        <v>6.319524652567635</v>
      </c>
      <c r="AF374" s="365">
        <f t="shared" ref="AF374" si="668">IF(OR(AF308=0,AF342=0),":",AF342/AF308)</f>
        <v>7.0595055010055603</v>
      </c>
      <c r="AG374" s="365">
        <f t="shared" ref="AG374:AH374" si="669">IF(OR(AG308=0,AG342=0),":",AG342/AG308)</f>
        <v>5.2702875366962942</v>
      </c>
      <c r="AH374" s="365">
        <f t="shared" si="669"/>
        <v>6.6196882747620451</v>
      </c>
      <c r="AI374" s="365">
        <f t="shared" ref="AI374" si="670">IF(OR(AI308=0,AI342=0),":",AI342/AI308)</f>
        <v>6.1212230370545599</v>
      </c>
      <c r="AJ374" s="365">
        <f t="shared" si="627"/>
        <v>6.2888416649370145</v>
      </c>
      <c r="AK374" s="653">
        <f t="shared" si="636"/>
        <v>2.738319235678599</v>
      </c>
      <c r="AL374" s="653">
        <f t="shared" si="637"/>
        <v>-1.0173480288464098</v>
      </c>
      <c r="AM374" s="654">
        <f t="shared" si="638"/>
        <v>-0.6140363479214983</v>
      </c>
    </row>
    <row r="375" spans="1:39" ht="18" customHeight="1" thickBot="1">
      <c r="A375" s="320" t="s">
        <v>11</v>
      </c>
      <c r="B375" s="320" t="s">
        <v>40</v>
      </c>
      <c r="C375" s="371" t="str">
        <f t="shared" ref="C375:AE375" si="671">IF(OR(C309=0,C343=0),":",C343/C309)</f>
        <v>:</v>
      </c>
      <c r="D375" s="371" t="str">
        <f t="shared" si="671"/>
        <v>:</v>
      </c>
      <c r="E375" s="371" t="str">
        <f t="shared" si="671"/>
        <v>:</v>
      </c>
      <c r="F375" s="365">
        <f t="shared" si="671"/>
        <v>3.4331650000000007</v>
      </c>
      <c r="G375" s="365">
        <f t="shared" si="671"/>
        <v>2.976121</v>
      </c>
      <c r="H375" s="365">
        <f t="shared" si="671"/>
        <v>3.1761180000000002</v>
      </c>
      <c r="I375" s="365">
        <f t="shared" si="671"/>
        <v>2.8385319999999998</v>
      </c>
      <c r="J375" s="365">
        <f t="shared" si="671"/>
        <v>3.2138389999999997</v>
      </c>
      <c r="K375" s="365">
        <f t="shared" si="671"/>
        <v>3.35798</v>
      </c>
      <c r="L375" s="365">
        <f t="shared" si="671"/>
        <v>2.8054450000000002</v>
      </c>
      <c r="M375" s="365">
        <f t="shared" si="671"/>
        <v>3.2363538101243021</v>
      </c>
      <c r="N375" s="365">
        <f t="shared" si="671"/>
        <v>3.1348131222457969</v>
      </c>
      <c r="O375" s="365">
        <f t="shared" si="671"/>
        <v>3.3755108713421609</v>
      </c>
      <c r="P375" s="365">
        <f t="shared" si="671"/>
        <v>2.4646153846153847</v>
      </c>
      <c r="Q375" s="365">
        <f t="shared" si="671"/>
        <v>3.5179153094462539</v>
      </c>
      <c r="R375" s="365">
        <f t="shared" si="671"/>
        <v>3.2286452125546283</v>
      </c>
      <c r="S375" s="365">
        <f t="shared" si="671"/>
        <v>3.6386071670047331</v>
      </c>
      <c r="T375" s="365">
        <f t="shared" si="671"/>
        <v>3.8181355932203394</v>
      </c>
      <c r="U375" s="365">
        <f t="shared" si="671"/>
        <v>4.2586206896551726</v>
      </c>
      <c r="V375" s="365">
        <f t="shared" si="671"/>
        <v>4.0887881839543478</v>
      </c>
      <c r="W375" s="365">
        <f t="shared" si="671"/>
        <v>3.2811726632400533</v>
      </c>
      <c r="X375" s="365">
        <f t="shared" si="671"/>
        <v>4.0140728476821197</v>
      </c>
      <c r="Y375" s="365">
        <f t="shared" si="671"/>
        <v>4.1430328589000176</v>
      </c>
      <c r="Z375" s="365">
        <f t="shared" si="671"/>
        <v>3.7423791821561343</v>
      </c>
      <c r="AA375" s="365">
        <f t="shared" si="671"/>
        <v>3.8039428076256496</v>
      </c>
      <c r="AB375" s="365">
        <f t="shared" si="671"/>
        <v>4.4267734553775746</v>
      </c>
      <c r="AC375" s="365">
        <f t="shared" si="671"/>
        <v>4.6595254957507084</v>
      </c>
      <c r="AD375" s="365">
        <f t="shared" si="671"/>
        <v>4.8272474513438377</v>
      </c>
      <c r="AE375" s="365">
        <f t="shared" si="671"/>
        <v>4.4620513826240442</v>
      </c>
      <c r="AF375" s="365">
        <f t="shared" ref="AF375" si="672">IF(OR(AF309=0,AF343=0),":",AF343/AF309)</f>
        <v>5.1313583007266628</v>
      </c>
      <c r="AG375" s="365">
        <f t="shared" ref="AG375:AH375" si="673">IF(OR(AG309=0,AG343=0),":",AG343/AG309)</f>
        <v>4.8511985526910895</v>
      </c>
      <c r="AH375" s="365">
        <f t="shared" si="673"/>
        <v>5.4215651558073654</v>
      </c>
      <c r="AI375" s="365">
        <f t="shared" ref="AI375" si="674">IF(OR(AI309=0,AI343=0),":",AI343/AI309)</f>
        <v>5.034700315457413</v>
      </c>
      <c r="AJ375" s="365">
        <f t="shared" si="627"/>
        <v>5.2516895331726632</v>
      </c>
      <c r="AK375" s="653">
        <f t="shared" si="636"/>
        <v>4.3098735598831039</v>
      </c>
      <c r="AL375" s="653">
        <f t="shared" si="637"/>
        <v>4.9130904688241772</v>
      </c>
      <c r="AM375" s="654">
        <f t="shared" si="638"/>
        <v>3.6484435901527723</v>
      </c>
    </row>
    <row r="376" spans="1:39" ht="18" customHeight="1" thickBot="1">
      <c r="A376" s="320" t="s">
        <v>12</v>
      </c>
      <c r="B376" s="320" t="s">
        <v>41</v>
      </c>
      <c r="C376" s="371" t="str">
        <f t="shared" ref="C376:AE376" si="675">IF(OR(C310=0,C344=0),":",C344/C310)</f>
        <v>:</v>
      </c>
      <c r="D376" s="371" t="str">
        <f t="shared" si="675"/>
        <v>:</v>
      </c>
      <c r="E376" s="371" t="str">
        <f t="shared" si="675"/>
        <v>:</v>
      </c>
      <c r="F376" s="365">
        <f t="shared" si="675"/>
        <v>3.8442719360150552</v>
      </c>
      <c r="G376" s="365">
        <f t="shared" si="675"/>
        <v>3.7385987261146498</v>
      </c>
      <c r="H376" s="365">
        <f t="shared" si="675"/>
        <v>3.6359108781127127</v>
      </c>
      <c r="I376" s="365">
        <f t="shared" si="675"/>
        <v>3.7576516416249306</v>
      </c>
      <c r="J376" s="365">
        <f t="shared" si="675"/>
        <v>3.3069806560134567</v>
      </c>
      <c r="K376" s="365">
        <f t="shared" si="675"/>
        <v>3.808069487251331</v>
      </c>
      <c r="L376" s="365">
        <f t="shared" si="675"/>
        <v>3.7182899207248017</v>
      </c>
      <c r="M376" s="365">
        <f t="shared" si="675"/>
        <v>3.6706430026185624</v>
      </c>
      <c r="N376" s="365">
        <f t="shared" si="675"/>
        <v>3.3794656259381566</v>
      </c>
      <c r="O376" s="365">
        <f t="shared" si="675"/>
        <v>3.4722870478413066</v>
      </c>
      <c r="P376" s="365">
        <f t="shared" si="675"/>
        <v>3.2960929932192444</v>
      </c>
      <c r="Q376" s="365">
        <f t="shared" si="675"/>
        <v>3.804036458333333</v>
      </c>
      <c r="R376" s="365">
        <f t="shared" si="675"/>
        <v>3.7952485151609876</v>
      </c>
      <c r="S376" s="365">
        <f t="shared" si="675"/>
        <v>3.8766253401874811</v>
      </c>
      <c r="T376" s="365">
        <f t="shared" si="675"/>
        <v>3.5546852335364085</v>
      </c>
      <c r="U376" s="365">
        <f t="shared" si="675"/>
        <v>3.7419062027231469</v>
      </c>
      <c r="V376" s="365">
        <f t="shared" si="675"/>
        <v>3.4198174706649285</v>
      </c>
      <c r="W376" s="365">
        <f t="shared" si="675"/>
        <v>3.6221482889733845</v>
      </c>
      <c r="X376" s="365">
        <f t="shared" si="675"/>
        <v>3.6434585492227982</v>
      </c>
      <c r="Y376" s="365">
        <f t="shared" si="675"/>
        <v>3.8200544427741439</v>
      </c>
      <c r="Z376" s="365">
        <f t="shared" si="675"/>
        <v>3.6802377038816538</v>
      </c>
      <c r="AA376" s="365">
        <f t="shared" si="675"/>
        <v>3.6469425465171241</v>
      </c>
      <c r="AB376" s="365">
        <f t="shared" si="675"/>
        <v>3.9129483998486063</v>
      </c>
      <c r="AC376" s="365">
        <f t="shared" si="675"/>
        <v>3.963147130769539</v>
      </c>
      <c r="AD376" s="365">
        <f t="shared" si="675"/>
        <v>3.9287909631581046</v>
      </c>
      <c r="AE376" s="365">
        <f t="shared" si="675"/>
        <v>3.8491694605303262</v>
      </c>
      <c r="AF376" s="365">
        <f t="shared" ref="AF376" si="676">IF(OR(AF310=0,AF344=0),":",AF344/AF310)</f>
        <v>4.102559198194407</v>
      </c>
      <c r="AG376" s="365">
        <f t="shared" ref="AG376:AH376" si="677">IF(OR(AG310=0,AG344=0),":",AG344/AG310)</f>
        <v>4.1401131230307868</v>
      </c>
      <c r="AH376" s="365">
        <f t="shared" si="677"/>
        <v>4.2093974659411373</v>
      </c>
      <c r="AI376" s="365">
        <f t="shared" ref="AI376" si="678">IF(OR(AI310=0,AI344=0),":",AI344/AI310)</f>
        <v>4.1957008508732647</v>
      </c>
      <c r="AJ376" s="365">
        <f t="shared" si="627"/>
        <v>4.1545138961581518</v>
      </c>
      <c r="AK376" s="653">
        <f t="shared" si="636"/>
        <v>-0.98164659919786068</v>
      </c>
      <c r="AL376" s="653">
        <f t="shared" si="637"/>
        <v>0.20234572502177972</v>
      </c>
      <c r="AM376" s="654">
        <f t="shared" si="638"/>
        <v>1.4583795336619687</v>
      </c>
    </row>
    <row r="377" spans="1:39" ht="18" customHeight="1" thickBot="1">
      <c r="A377" s="320" t="s">
        <v>13</v>
      </c>
      <c r="B377" s="320" t="s">
        <v>42</v>
      </c>
      <c r="C377" s="371" t="str">
        <f t="shared" ref="C377:AE377" si="679">IF(OR(C311=0,C345=0),":",C345/C311)</f>
        <v>:</v>
      </c>
      <c r="D377" s="371" t="str">
        <f t="shared" si="679"/>
        <v>:</v>
      </c>
      <c r="E377" s="371" t="str">
        <f t="shared" si="679"/>
        <v>:</v>
      </c>
      <c r="F377" s="365">
        <f t="shared" si="679"/>
        <v>3.015625</v>
      </c>
      <c r="G377" s="365">
        <f t="shared" si="679"/>
        <v>2.5666666666666669</v>
      </c>
      <c r="H377" s="365">
        <f t="shared" si="679"/>
        <v>2.3508771929824563</v>
      </c>
      <c r="I377" s="365">
        <f t="shared" si="679"/>
        <v>2.3272727272727272</v>
      </c>
      <c r="J377" s="365">
        <f t="shared" si="679"/>
        <v>0.96</v>
      </c>
      <c r="K377" s="365">
        <f t="shared" si="679"/>
        <v>1</v>
      </c>
      <c r="L377" s="365">
        <f t="shared" si="679"/>
        <v>2.1673076923076922</v>
      </c>
      <c r="M377" s="365">
        <f t="shared" si="679"/>
        <v>0.83555555555555561</v>
      </c>
      <c r="N377" s="365">
        <f t="shared" si="679"/>
        <v>2.3207171314741033</v>
      </c>
      <c r="O377" s="365">
        <f t="shared" si="679"/>
        <v>2.5029239766081872</v>
      </c>
      <c r="P377" s="365">
        <f t="shared" si="679"/>
        <v>2.3073373327180433</v>
      </c>
      <c r="Q377" s="365">
        <f t="shared" si="679"/>
        <v>1.7278015397775874</v>
      </c>
      <c r="R377" s="365">
        <f t="shared" si="679"/>
        <v>1.1479436405178978</v>
      </c>
      <c r="S377" s="365">
        <f t="shared" si="679"/>
        <v>1.1934164792475976</v>
      </c>
      <c r="T377" s="365">
        <f t="shared" si="679"/>
        <v>1.5288065843621397</v>
      </c>
      <c r="U377" s="365">
        <f t="shared" si="679"/>
        <v>0.11408083441981748</v>
      </c>
      <c r="V377" s="365">
        <f t="shared" si="679"/>
        <v>1.786541889483066</v>
      </c>
      <c r="W377" s="365">
        <f t="shared" si="679"/>
        <v>1.9072463768115944</v>
      </c>
      <c r="X377" s="365">
        <f t="shared" si="679"/>
        <v>1.8317307692307692</v>
      </c>
      <c r="Y377" s="365">
        <f t="shared" si="679"/>
        <v>2.3233968804159444</v>
      </c>
      <c r="Z377" s="365">
        <f t="shared" si="679"/>
        <v>1.5303867403314915</v>
      </c>
      <c r="AA377" s="365">
        <f t="shared" si="679"/>
        <v>0.14361140443505807</v>
      </c>
      <c r="AB377" s="365">
        <f t="shared" si="679"/>
        <v>2.5379377431906618</v>
      </c>
      <c r="AC377" s="365">
        <f t="shared" si="679"/>
        <v>0.20013755158184321</v>
      </c>
      <c r="AD377" s="365">
        <f t="shared" si="679"/>
        <v>1.7123287671232879</v>
      </c>
      <c r="AE377" s="365">
        <f t="shared" si="679"/>
        <v>0.60390624999999998</v>
      </c>
      <c r="AF377" s="365">
        <f t="shared" ref="AF377" si="680">IF(OR(AF311=0,AF345=0),":",AF345/AF311)</f>
        <v>2.5250431778929188</v>
      </c>
      <c r="AG377" s="365">
        <f t="shared" ref="AG377:AH377" si="681">IF(OR(AG311=0,AG345=0),":",AG345/AG311)</f>
        <v>2.049520766773163</v>
      </c>
      <c r="AH377" s="365">
        <f t="shared" si="681"/>
        <v>1.8518518518518519</v>
      </c>
      <c r="AI377" s="365">
        <f t="shared" ref="AI377" si="682">IF(OR(AI311=0,AI345=0),":",AI345/AI311)</f>
        <v>2.2608695652173911</v>
      </c>
      <c r="AJ377" s="365">
        <f t="shared" si="627"/>
        <v>1.83</v>
      </c>
      <c r="AK377" s="653">
        <f t="shared" si="636"/>
        <v>-19.057692307692299</v>
      </c>
      <c r="AL377" s="653">
        <f t="shared" si="637"/>
        <v>-10.909051669618675</v>
      </c>
      <c r="AM377" s="654">
        <f t="shared" si="638"/>
        <v>32.680441109936645</v>
      </c>
    </row>
    <row r="378" spans="1:39" ht="18" customHeight="1" thickBot="1">
      <c r="A378" s="320" t="s">
        <v>14</v>
      </c>
      <c r="B378" s="320" t="s">
        <v>43</v>
      </c>
      <c r="C378" s="371" t="str">
        <f t="shared" ref="C378:AE378" si="683">IF(OR(C312=0,C346=0),":",C346/C312)</f>
        <v>:</v>
      </c>
      <c r="D378" s="371" t="str">
        <f t="shared" si="683"/>
        <v>:</v>
      </c>
      <c r="E378" s="371" t="str">
        <f t="shared" si="683"/>
        <v>:</v>
      </c>
      <c r="F378" s="365">
        <f t="shared" si="683"/>
        <v>1.6545586632764258</v>
      </c>
      <c r="G378" s="365">
        <f t="shared" si="683"/>
        <v>1.8052532833020638</v>
      </c>
      <c r="H378" s="365">
        <f t="shared" si="683"/>
        <v>1.396950319724545</v>
      </c>
      <c r="I378" s="365">
        <f t="shared" si="683"/>
        <v>2.0823991031390134</v>
      </c>
      <c r="J378" s="365">
        <f t="shared" si="683"/>
        <v>1.8498714652956298</v>
      </c>
      <c r="K378" s="365">
        <f t="shared" si="683"/>
        <v>1.8552479815455594</v>
      </c>
      <c r="L378" s="365">
        <f t="shared" si="683"/>
        <v>1.5790902919212491</v>
      </c>
      <c r="M378" s="365">
        <f t="shared" si="683"/>
        <v>1.9355077835433656</v>
      </c>
      <c r="N378" s="365">
        <f t="shared" si="683"/>
        <v>1.7735993860322332</v>
      </c>
      <c r="O378" s="365">
        <f t="shared" si="683"/>
        <v>1.9167275383491598</v>
      </c>
      <c r="P378" s="365">
        <f t="shared" si="683"/>
        <v>1.8597285067873304</v>
      </c>
      <c r="Q378" s="365">
        <f t="shared" si="683"/>
        <v>2.2270227808326788</v>
      </c>
      <c r="R378" s="365">
        <f t="shared" si="683"/>
        <v>2.4599865501008744</v>
      </c>
      <c r="S378" s="365">
        <f t="shared" si="683"/>
        <v>1.9909208819714659</v>
      </c>
      <c r="T378" s="365">
        <f t="shared" si="683"/>
        <v>2.412250516173434</v>
      </c>
      <c r="U378" s="365">
        <f t="shared" si="683"/>
        <v>2.3407012195121957</v>
      </c>
      <c r="V378" s="365">
        <f t="shared" si="683"/>
        <v>2.5372848948374762</v>
      </c>
      <c r="W378" s="365">
        <f t="shared" si="683"/>
        <v>2.3433652530779754</v>
      </c>
      <c r="X378" s="365">
        <f t="shared" si="683"/>
        <v>2.4681960375391032</v>
      </c>
      <c r="Y378" s="365">
        <f t="shared" si="683"/>
        <v>2.8806488991888761</v>
      </c>
      <c r="Z378" s="365">
        <f t="shared" si="683"/>
        <v>2.7559241706161135</v>
      </c>
      <c r="AA378" s="365">
        <f t="shared" si="683"/>
        <v>3.543147208121828</v>
      </c>
      <c r="AB378" s="365">
        <f t="shared" si="683"/>
        <v>3.8781470292044316</v>
      </c>
      <c r="AC378" s="365">
        <f t="shared" si="683"/>
        <v>2.9999999999999996</v>
      </c>
      <c r="AD378" s="365">
        <f t="shared" si="683"/>
        <v>3.4267425320056901</v>
      </c>
      <c r="AE378" s="365">
        <f t="shared" si="683"/>
        <v>2.5891800507185123</v>
      </c>
      <c r="AF378" s="365">
        <f t="shared" ref="AF378" si="684">IF(OR(AF312=0,AF346=0),":",AF346/AF312)</f>
        <v>3.5184331797235022</v>
      </c>
      <c r="AG378" s="365">
        <f t="shared" ref="AG378:AH378" si="685">IF(OR(AG312=0,AG346=0),":",AG346/AG312)</f>
        <v>3.6587677725118484</v>
      </c>
      <c r="AH378" s="365">
        <f t="shared" si="685"/>
        <v>2.892761394101877</v>
      </c>
      <c r="AI378" s="365">
        <f t="shared" ref="AI378" si="686">IF(OR(AI312=0,AI346=0),":",AI346/AI312)</f>
        <v>3.6714471968709259</v>
      </c>
      <c r="AJ378" s="365">
        <f t="shared" si="627"/>
        <v>3.8898684210526313</v>
      </c>
      <c r="AK378" s="653">
        <f t="shared" si="636"/>
        <v>5.9491860421650555</v>
      </c>
      <c r="AL378" s="653">
        <f t="shared" si="637"/>
        <v>15.739560410386311</v>
      </c>
      <c r="AM378" s="654">
        <f t="shared" si="638"/>
        <v>1.0427318175125988</v>
      </c>
    </row>
    <row r="379" spans="1:39" ht="18" customHeight="1" thickBot="1">
      <c r="A379" s="320" t="s">
        <v>15</v>
      </c>
      <c r="B379" s="320" t="s">
        <v>44</v>
      </c>
      <c r="C379" s="371" t="str">
        <f t="shared" ref="C379:AE379" si="687">IF(OR(C313=0,C347=0),":",C347/C313)</f>
        <v>:</v>
      </c>
      <c r="D379" s="371" t="str">
        <f t="shared" si="687"/>
        <v>:</v>
      </c>
      <c r="E379" s="371" t="str">
        <f t="shared" si="687"/>
        <v>:</v>
      </c>
      <c r="F379" s="365">
        <f t="shared" si="687"/>
        <v>2.056</v>
      </c>
      <c r="G379" s="365">
        <f t="shared" si="687"/>
        <v>1.7591547023713503</v>
      </c>
      <c r="H379" s="365">
        <f t="shared" si="687"/>
        <v>1.6372819100091827</v>
      </c>
      <c r="I379" s="365">
        <f t="shared" si="687"/>
        <v>2.4833262980160402</v>
      </c>
      <c r="J379" s="365">
        <f t="shared" si="687"/>
        <v>2.3727634194831015</v>
      </c>
      <c r="K379" s="365">
        <f t="shared" si="687"/>
        <v>2.3856124432922878</v>
      </c>
      <c r="L379" s="365">
        <f t="shared" si="687"/>
        <v>1.7606837606837609</v>
      </c>
      <c r="M379" s="365">
        <f t="shared" si="687"/>
        <v>2.433748584371461</v>
      </c>
      <c r="N379" s="365">
        <f t="shared" si="687"/>
        <v>2.3135618479880775</v>
      </c>
      <c r="O379" s="365">
        <f t="shared" si="687"/>
        <v>2.3865753424657536</v>
      </c>
      <c r="P379" s="365">
        <f t="shared" si="687"/>
        <v>2.9185857930587087</v>
      </c>
      <c r="Q379" s="365">
        <f t="shared" si="687"/>
        <v>2.9394871794871795</v>
      </c>
      <c r="R379" s="365">
        <f t="shared" si="687"/>
        <v>2.714081282198054</v>
      </c>
      <c r="S379" s="365">
        <f t="shared" si="687"/>
        <v>1.9400104329681795</v>
      </c>
      <c r="T379" s="365">
        <f t="shared" si="687"/>
        <v>2.6578395385422131</v>
      </c>
      <c r="U379" s="365">
        <f t="shared" si="687"/>
        <v>2.9184962406015038</v>
      </c>
      <c r="V379" s="365">
        <f t="shared" si="687"/>
        <v>3.0937274693583277</v>
      </c>
      <c r="W379" s="365">
        <f t="shared" si="687"/>
        <v>2.3727351164797237</v>
      </c>
      <c r="X379" s="365">
        <f t="shared" si="687"/>
        <v>3.0067273446774831</v>
      </c>
      <c r="Y379" s="365">
        <f t="shared" si="687"/>
        <v>3.4141739530602848</v>
      </c>
      <c r="Z379" s="365">
        <f t="shared" si="687"/>
        <v>3.2761586239847116</v>
      </c>
      <c r="AA379" s="365">
        <f t="shared" si="687"/>
        <v>3.8146067415730336</v>
      </c>
      <c r="AB379" s="365">
        <f t="shared" si="687"/>
        <v>4.0094861660079051</v>
      </c>
      <c r="AC379" s="365">
        <f t="shared" si="687"/>
        <v>3.1597890344267996</v>
      </c>
      <c r="AD379" s="365">
        <f t="shared" si="687"/>
        <v>3.6691140134133433</v>
      </c>
      <c r="AE379" s="365">
        <f t="shared" si="687"/>
        <v>2.742419547607454</v>
      </c>
      <c r="AF379" s="365">
        <f t="shared" ref="AF379" si="688">IF(OR(AF313=0,AF347=0),":",AF347/AF313)</f>
        <v>3.3669966241345777</v>
      </c>
      <c r="AG379" s="365">
        <f t="shared" ref="AG379:AH379" si="689">IF(OR(AG313=0,AG347=0),":",AG347/AG313)</f>
        <v>4.2816158185236848</v>
      </c>
      <c r="AH379" s="365">
        <f t="shared" si="689"/>
        <v>3.4582584657912929</v>
      </c>
      <c r="AI379" s="365">
        <f t="shared" ref="AI379" si="690">IF(OR(AI313=0,AI347=0),":",AI347/AI313)</f>
        <v>3.9209794937279354</v>
      </c>
      <c r="AJ379" s="365">
        <f t="shared" si="627"/>
        <v>3.5848653361751603</v>
      </c>
      <c r="AK379" s="653">
        <f t="shared" si="636"/>
        <v>-8.5721988113028669</v>
      </c>
      <c r="AL379" s="653">
        <f t="shared" si="637"/>
        <v>7.7807950371711065E-2</v>
      </c>
      <c r="AM379" s="654">
        <f t="shared" si="638"/>
        <v>-0.68780888160129283</v>
      </c>
    </row>
    <row r="380" spans="1:39" ht="18" customHeight="1" thickBot="1">
      <c r="A380" s="320" t="s">
        <v>16</v>
      </c>
      <c r="B380" s="320" t="s">
        <v>45</v>
      </c>
      <c r="C380" s="371" t="str">
        <f t="shared" ref="C380:AE380" si="691">IF(OR(C314=0,C348=0),":",C348/C314)</f>
        <v>:</v>
      </c>
      <c r="D380" s="371" t="str">
        <f t="shared" si="691"/>
        <v>:</v>
      </c>
      <c r="E380" s="371" t="str">
        <f t="shared" si="691"/>
        <v>:</v>
      </c>
      <c r="F380" s="365">
        <f t="shared" si="691"/>
        <v>4.9708029197080288</v>
      </c>
      <c r="G380" s="365">
        <f t="shared" si="691"/>
        <v>4.4044117647058822</v>
      </c>
      <c r="H380" s="365">
        <f t="shared" si="691"/>
        <v>4.9448818897637796</v>
      </c>
      <c r="I380" s="365">
        <f t="shared" si="691"/>
        <v>5.6640625</v>
      </c>
      <c r="J380" s="365">
        <f t="shared" si="691"/>
        <v>5.4444444444444438</v>
      </c>
      <c r="K380" s="365">
        <f t="shared" si="691"/>
        <v>5.1382113821138207</v>
      </c>
      <c r="L380" s="365">
        <f t="shared" si="691"/>
        <v>5.2968749999999991</v>
      </c>
      <c r="M380" s="365">
        <f t="shared" si="691"/>
        <v>5.0952380952380949</v>
      </c>
      <c r="N380" s="365">
        <f t="shared" si="691"/>
        <v>4.6206896551724137</v>
      </c>
      <c r="O380" s="365">
        <f t="shared" si="691"/>
        <v>5.395833333333333</v>
      </c>
      <c r="P380" s="365">
        <f t="shared" si="691"/>
        <v>5.3173076923076916</v>
      </c>
      <c r="Q380" s="365">
        <f t="shared" si="691"/>
        <v>5.9325842696629207</v>
      </c>
      <c r="R380" s="365">
        <f t="shared" si="691"/>
        <v>5.3434343434343434</v>
      </c>
      <c r="S380" s="365">
        <f t="shared" si="691"/>
        <v>5.2736842105263158</v>
      </c>
      <c r="T380" s="365">
        <f t="shared" si="691"/>
        <v>4.8478260869565224</v>
      </c>
      <c r="U380" s="365">
        <f t="shared" si="691"/>
        <v>5.4123711340206189</v>
      </c>
      <c r="V380" s="365">
        <f t="shared" si="691"/>
        <v>5.787234042553191</v>
      </c>
      <c r="W380" s="365">
        <f t="shared" si="691"/>
        <v>5.2058111380145276</v>
      </c>
      <c r="X380" s="365">
        <f t="shared" si="691"/>
        <v>4.8425692695214115</v>
      </c>
      <c r="Y380" s="365">
        <f t="shared" si="691"/>
        <v>5.3081232492997197</v>
      </c>
      <c r="Z380" s="365">
        <f t="shared" si="691"/>
        <v>5.4896640826873382</v>
      </c>
      <c r="AA380" s="365">
        <f t="shared" si="691"/>
        <v>5.5306859205776187</v>
      </c>
      <c r="AB380" s="365">
        <f t="shared" si="691"/>
        <v>5.7487046632124361</v>
      </c>
      <c r="AC380" s="365">
        <f t="shared" si="691"/>
        <v>4.9289855072463773</v>
      </c>
      <c r="AD380" s="365">
        <f t="shared" si="691"/>
        <v>5.303490136570562</v>
      </c>
      <c r="AE380" s="365">
        <f t="shared" si="691"/>
        <v>5.7670549084858562</v>
      </c>
      <c r="AF380" s="365">
        <f t="shared" ref="AF380" si="692">IF(OR(AF314=0,AF348=0),":",AF348/AF314)</f>
        <v>5.8349834983498345</v>
      </c>
      <c r="AG380" s="365">
        <f t="shared" ref="AG380:AH380" si="693">IF(OR(AG314=0,AG348=0),":",AG348/AG314)</f>
        <v>5.3993344425956744</v>
      </c>
      <c r="AH380" s="365">
        <f t="shared" si="693"/>
        <v>5.4350282485875701</v>
      </c>
      <c r="AI380" s="365">
        <f t="shared" ref="AI380:AJ391" si="694">IF(OR(AI314=0,AI348=0),":",AI348/AI314)</f>
        <v>6.0131147540983614</v>
      </c>
      <c r="AJ380" s="365">
        <f t="shared" si="694"/>
        <v>5.7198137225933801</v>
      </c>
      <c r="AK380" s="653">
        <f t="shared" si="636"/>
        <v>-4.8776889099792387</v>
      </c>
      <c r="AL380" s="653">
        <f t="shared" si="637"/>
        <v>-0.8757476731594882</v>
      </c>
      <c r="AM380" s="654">
        <f t="shared" si="638"/>
        <v>0.37430315744118037</v>
      </c>
    </row>
    <row r="381" spans="1:39" ht="18" customHeight="1" thickBot="1">
      <c r="A381" s="320" t="s">
        <v>17</v>
      </c>
      <c r="B381" s="320" t="s">
        <v>46</v>
      </c>
      <c r="C381" s="371" t="str">
        <f t="shared" ref="C381:AE381" si="695">IF(OR(C315=0,C349=0),":",C349/C315)</f>
        <v>:</v>
      </c>
      <c r="D381" s="371" t="str">
        <f t="shared" si="695"/>
        <v>:</v>
      </c>
      <c r="E381" s="371" t="str">
        <f t="shared" si="695"/>
        <v>:</v>
      </c>
      <c r="F381" s="365">
        <f t="shared" si="695"/>
        <v>2.6526806526806528</v>
      </c>
      <c r="G381" s="365">
        <f t="shared" si="695"/>
        <v>3.6832151300236409</v>
      </c>
      <c r="H381" s="365">
        <f t="shared" si="695"/>
        <v>3.5826972010178118</v>
      </c>
      <c r="I381" s="365">
        <f t="shared" si="695"/>
        <v>2.8338461538461539</v>
      </c>
      <c r="J381" s="365">
        <f t="shared" si="695"/>
        <v>3.5945945945945947</v>
      </c>
      <c r="K381" s="365">
        <f t="shared" si="695"/>
        <v>3.5364597451883979</v>
      </c>
      <c r="L381" s="365">
        <f t="shared" si="695"/>
        <v>3.1225651783038657</v>
      </c>
      <c r="M381" s="365">
        <f t="shared" si="695"/>
        <v>2.7733292269787495</v>
      </c>
      <c r="N381" s="365">
        <f t="shared" si="695"/>
        <v>3.5349659863945577</v>
      </c>
      <c r="O381" s="365">
        <f t="shared" si="695"/>
        <v>2.8229419703103917</v>
      </c>
      <c r="P381" s="365">
        <f t="shared" si="695"/>
        <v>2.3773474178403755</v>
      </c>
      <c r="Q381" s="365">
        <f t="shared" si="695"/>
        <v>4.2688009664753848</v>
      </c>
      <c r="R381" s="365">
        <f t="shared" si="695"/>
        <v>3.7563900284001268</v>
      </c>
      <c r="S381" s="365">
        <f t="shared" si="695"/>
        <v>3.6746411483253589</v>
      </c>
      <c r="T381" s="365">
        <f t="shared" si="695"/>
        <v>3.1657853810264385</v>
      </c>
      <c r="U381" s="365">
        <f t="shared" si="695"/>
        <v>4.4511529126213585</v>
      </c>
      <c r="V381" s="365">
        <f t="shared" si="695"/>
        <v>3.3163965087281797</v>
      </c>
      <c r="W381" s="365">
        <f t="shared" si="695"/>
        <v>3.3575951618641051</v>
      </c>
      <c r="X381" s="365">
        <f t="shared" si="695"/>
        <v>3.7802954910816813</v>
      </c>
      <c r="Y381" s="365">
        <f t="shared" si="695"/>
        <v>3.6164318907929132</v>
      </c>
      <c r="Z381" s="365">
        <f t="shared" si="695"/>
        <v>4.0532804091446897</v>
      </c>
      <c r="AA381" s="365">
        <f t="shared" si="695"/>
        <v>4.4237723407947254</v>
      </c>
      <c r="AB381" s="365">
        <f t="shared" si="695"/>
        <v>4.7584878889226712</v>
      </c>
      <c r="AC381" s="365">
        <f t="shared" si="695"/>
        <v>5.0919224504136196</v>
      </c>
      <c r="AD381" s="365">
        <f t="shared" si="695"/>
        <v>5.2834228588481054</v>
      </c>
      <c r="AE381" s="365">
        <f t="shared" si="695"/>
        <v>4.6915673506163742</v>
      </c>
      <c r="AF381" s="365">
        <f t="shared" ref="AF381" si="696">IF(OR(AF315=0,AF349=0),":",AF349/AF315)</f>
        <v>5.5920924967658481</v>
      </c>
      <c r="AG381" s="365">
        <f t="shared" ref="AG381:AH381" si="697">IF(OR(AG315=0,AG349=0),":",AG349/AG315)</f>
        <v>5.6773662866324894</v>
      </c>
      <c r="AH381" s="365">
        <f t="shared" si="697"/>
        <v>6.372175272700197</v>
      </c>
      <c r="AI381" s="365">
        <f t="shared" ref="AI381" si="698">IF(OR(AI315=0,AI349=0),":",AI349/AI315)</f>
        <v>4.8048186754884217</v>
      </c>
      <c r="AJ381" s="365">
        <f t="shared" si="694"/>
        <v>5.8393203901481119</v>
      </c>
      <c r="AK381" s="653">
        <f t="shared" si="636"/>
        <v>21.530504781317905</v>
      </c>
      <c r="AL381" s="653">
        <f t="shared" si="637"/>
        <v>8.9813288046700421</v>
      </c>
      <c r="AM381" s="654">
        <f t="shared" si="638"/>
        <v>3.1327540042592084</v>
      </c>
    </row>
    <row r="382" spans="1:39" ht="18" customHeight="1" thickBot="1">
      <c r="A382" s="320" t="s">
        <v>18</v>
      </c>
      <c r="B382" s="320" t="s">
        <v>47</v>
      </c>
      <c r="C382" s="371" t="str">
        <f t="shared" ref="C382:AE382" si="699">IF(OR(C316=0,C350=0),":",C350/C316)</f>
        <v>:</v>
      </c>
      <c r="D382" s="371" t="str">
        <f t="shared" si="699"/>
        <v>:</v>
      </c>
      <c r="E382" s="371" t="str">
        <f t="shared" si="699"/>
        <v>:</v>
      </c>
      <c r="F382" s="365" t="str">
        <f t="shared" si="699"/>
        <v>:</v>
      </c>
      <c r="G382" s="365" t="str">
        <f t="shared" si="699"/>
        <v>:</v>
      </c>
      <c r="H382" s="365" t="str">
        <f t="shared" si="699"/>
        <v>:</v>
      </c>
      <c r="I382" s="365" t="str">
        <f t="shared" si="699"/>
        <v>:</v>
      </c>
      <c r="J382" s="365" t="str">
        <f t="shared" si="699"/>
        <v>:</v>
      </c>
      <c r="K382" s="365" t="str">
        <f t="shared" si="699"/>
        <v>:</v>
      </c>
      <c r="L382" s="365" t="str">
        <f t="shared" si="699"/>
        <v>:</v>
      </c>
      <c r="M382" s="365" t="str">
        <f t="shared" si="699"/>
        <v>:</v>
      </c>
      <c r="N382" s="365" t="str">
        <f t="shared" si="699"/>
        <v>:</v>
      </c>
      <c r="O382" s="365" t="str">
        <f t="shared" si="699"/>
        <v>:</v>
      </c>
      <c r="P382" s="365" t="str">
        <f t="shared" si="699"/>
        <v>:</v>
      </c>
      <c r="Q382" s="365" t="str">
        <f t="shared" si="699"/>
        <v>:</v>
      </c>
      <c r="R382" s="365" t="str">
        <f t="shared" si="699"/>
        <v>:</v>
      </c>
      <c r="S382" s="365" t="str">
        <f t="shared" si="699"/>
        <v>:</v>
      </c>
      <c r="T382" s="365" t="str">
        <f t="shared" si="699"/>
        <v>:</v>
      </c>
      <c r="U382" s="365" t="str">
        <f t="shared" si="699"/>
        <v>:</v>
      </c>
      <c r="V382" s="365" t="str">
        <f t="shared" si="699"/>
        <v>:</v>
      </c>
      <c r="W382" s="365" t="str">
        <f t="shared" si="699"/>
        <v>:</v>
      </c>
      <c r="X382" s="365" t="str">
        <f t="shared" si="699"/>
        <v>:</v>
      </c>
      <c r="Y382" s="365" t="str">
        <f t="shared" si="699"/>
        <v>:</v>
      </c>
      <c r="Z382" s="365" t="str">
        <f t="shared" si="699"/>
        <v>:</v>
      </c>
      <c r="AA382" s="365" t="str">
        <f t="shared" si="699"/>
        <v>:</v>
      </c>
      <c r="AB382" s="365" t="str">
        <f t="shared" si="699"/>
        <v>:</v>
      </c>
      <c r="AC382" s="365" t="str">
        <f t="shared" si="699"/>
        <v>:</v>
      </c>
      <c r="AD382" s="365" t="str">
        <f t="shared" si="699"/>
        <v>:</v>
      </c>
      <c r="AE382" s="365" t="str">
        <f t="shared" si="699"/>
        <v>:</v>
      </c>
      <c r="AF382" s="365" t="str">
        <f t="shared" ref="AF382" si="700">IF(OR(AF316=0,AF350=0),":",AF350/AF316)</f>
        <v>:</v>
      </c>
      <c r="AG382" s="365" t="str">
        <f t="shared" ref="AG382:AH382" si="701">IF(OR(AG316=0,AG350=0),":",AG350/AG316)</f>
        <v>:</v>
      </c>
      <c r="AH382" s="365" t="str">
        <f t="shared" si="701"/>
        <v>:</v>
      </c>
      <c r="AI382" s="365" t="str">
        <f t="shared" ref="AI382" si="702">IF(OR(AI316=0,AI350=0),":",AI350/AI316)</f>
        <v>:</v>
      </c>
      <c r="AJ382" s="365" t="str">
        <f t="shared" si="694"/>
        <v>:</v>
      </c>
      <c r="AK382" s="653"/>
      <c r="AL382" s="653"/>
      <c r="AM382" s="654"/>
    </row>
    <row r="383" spans="1:39" ht="18" customHeight="1" thickBot="1">
      <c r="A383" s="320" t="s">
        <v>19</v>
      </c>
      <c r="B383" s="320" t="s">
        <v>48</v>
      </c>
      <c r="C383" s="371" t="str">
        <f t="shared" ref="C383:AE383" si="703">IF(OR(C317=0,C351=0),":",C351/C317)</f>
        <v>:</v>
      </c>
      <c r="D383" s="371" t="str">
        <f t="shared" si="703"/>
        <v>:</v>
      </c>
      <c r="E383" s="371" t="str">
        <f t="shared" si="703"/>
        <v>:</v>
      </c>
      <c r="F383" s="365">
        <f t="shared" si="703"/>
        <v>6.2892768079800492</v>
      </c>
      <c r="G383" s="365">
        <f t="shared" si="703"/>
        <v>5.2082379862700225</v>
      </c>
      <c r="H383" s="365">
        <f t="shared" si="703"/>
        <v>5.6882022471910112</v>
      </c>
      <c r="I383" s="365">
        <f t="shared" si="703"/>
        <v>6.6140845070422536</v>
      </c>
      <c r="J383" s="365">
        <f t="shared" si="703"/>
        <v>6.3880952380952385</v>
      </c>
      <c r="K383" s="365">
        <f t="shared" si="703"/>
        <v>5.4030226700251882</v>
      </c>
      <c r="L383" s="365">
        <f t="shared" si="703"/>
        <v>6.2521440823327623</v>
      </c>
      <c r="M383" s="365">
        <f t="shared" si="703"/>
        <v>6.0974576271186436</v>
      </c>
      <c r="N383" s="365">
        <f t="shared" si="703"/>
        <v>5.8253012048192767</v>
      </c>
      <c r="O383" s="365">
        <f t="shared" si="703"/>
        <v>5.5413005272407734</v>
      </c>
      <c r="P383" s="365">
        <f t="shared" si="703"/>
        <v>6.3588342440801462</v>
      </c>
      <c r="Q383" s="365">
        <f t="shared" si="703"/>
        <v>6.0803382663847785</v>
      </c>
      <c r="R383" s="365">
        <f t="shared" si="703"/>
        <v>6.1420000000000003</v>
      </c>
      <c r="S383" s="365">
        <f t="shared" si="703"/>
        <v>6.0791855203619907</v>
      </c>
      <c r="T383" s="365">
        <f t="shared" si="703"/>
        <v>5.678260869565217</v>
      </c>
      <c r="U383" s="365">
        <f t="shared" si="703"/>
        <v>6.1792828685258963</v>
      </c>
      <c r="V383" s="365">
        <f t="shared" si="703"/>
        <v>6.9573033707865175</v>
      </c>
      <c r="W383" s="365">
        <f t="shared" si="703"/>
        <v>6.1261261261261266</v>
      </c>
      <c r="X383" s="365">
        <f t="shared" si="703"/>
        <v>6.0294117647058822</v>
      </c>
      <c r="Y383" s="365">
        <f t="shared" si="703"/>
        <v>6.8666666666666663</v>
      </c>
      <c r="Z383" s="365">
        <f t="shared" si="703"/>
        <v>6.9333333333333336</v>
      </c>
      <c r="AA383" s="365">
        <f t="shared" si="703"/>
        <v>7.0357142857142856</v>
      </c>
      <c r="AB383" s="365">
        <f t="shared" si="703"/>
        <v>6.9088692471807374</v>
      </c>
      <c r="AC383" s="365">
        <f t="shared" si="703"/>
        <v>6.8611675864072028</v>
      </c>
      <c r="AD383" s="365">
        <f t="shared" si="703"/>
        <v>6.8748317631224767</v>
      </c>
      <c r="AE383" s="365">
        <f t="shared" si="703"/>
        <v>6.8632193494578821</v>
      </c>
      <c r="AF383" s="365">
        <f t="shared" ref="AF383" si="704">IF(OR(AF317=0,AF351=0),":",AF351/AF317)</f>
        <v>7.2827193770589993</v>
      </c>
      <c r="AG383" s="365">
        <f t="shared" ref="AG383:AH383" si="705">IF(OR(AG317=0,AG351=0),":",AG351/AG317)</f>
        <v>6.44137571651902</v>
      </c>
      <c r="AH383" s="365">
        <f t="shared" si="705"/>
        <v>6.7071115604988201</v>
      </c>
      <c r="AI383" s="365">
        <f t="shared" ref="AI383" si="706">IF(OR(AI317=0,AI351=0),":",AI351/AI317)</f>
        <v>8.2354375507992437</v>
      </c>
      <c r="AJ383" s="365">
        <f t="shared" si="694"/>
        <v>7.2645996047802761</v>
      </c>
      <c r="AK383" s="653">
        <f t="shared" si="636"/>
        <v>-11.78854116773369</v>
      </c>
      <c r="AL383" s="653">
        <f t="shared" si="637"/>
        <v>-5.4892110024284957E-2</v>
      </c>
      <c r="AM383" s="654">
        <f t="shared" si="638"/>
        <v>0.35634411291576296</v>
      </c>
    </row>
    <row r="384" spans="1:39" ht="18" customHeight="1" thickBot="1">
      <c r="A384" s="320" t="s">
        <v>20</v>
      </c>
      <c r="B384" s="320" t="s">
        <v>49</v>
      </c>
      <c r="C384" s="371" t="str">
        <f t="shared" ref="C384:AE384" si="707">IF(OR(C318=0,C352=0),":",C352/C318)</f>
        <v>:</v>
      </c>
      <c r="D384" s="371" t="str">
        <f t="shared" si="707"/>
        <v>:</v>
      </c>
      <c r="E384" s="371" t="str">
        <f t="shared" si="707"/>
        <v>:</v>
      </c>
      <c r="F384" s="365">
        <f t="shared" si="707"/>
        <v>4.1447418017338853</v>
      </c>
      <c r="G384" s="365">
        <f t="shared" si="707"/>
        <v>4.6869806094182831</v>
      </c>
      <c r="H384" s="365">
        <f t="shared" si="707"/>
        <v>4.6494980357922309</v>
      </c>
      <c r="I384" s="365">
        <f t="shared" si="707"/>
        <v>4.1710323574730346</v>
      </c>
      <c r="J384" s="365">
        <f t="shared" si="707"/>
        <v>4.8265541059094392</v>
      </c>
      <c r="K384" s="365">
        <f t="shared" si="707"/>
        <v>4.5617469879518069</v>
      </c>
      <c r="L384" s="365">
        <f t="shared" si="707"/>
        <v>4.7265272652726527</v>
      </c>
      <c r="M384" s="365">
        <f t="shared" si="707"/>
        <v>3.8190348525469169</v>
      </c>
      <c r="N384" s="365">
        <f t="shared" si="707"/>
        <v>4.6547126436781605</v>
      </c>
      <c r="O384" s="365">
        <f t="shared" si="707"/>
        <v>4.2877053260328521</v>
      </c>
      <c r="P384" s="365">
        <f t="shared" si="707"/>
        <v>4.1559114460668862</v>
      </c>
      <c r="Q384" s="365">
        <f t="shared" si="707"/>
        <v>5.2624150548876107</v>
      </c>
      <c r="R384" s="365">
        <f t="shared" si="707"/>
        <v>4.5884194053208143</v>
      </c>
      <c r="S384" s="365">
        <f t="shared" si="707"/>
        <v>4.4287790697674421</v>
      </c>
      <c r="T384" s="365">
        <f t="shared" si="707"/>
        <v>4.1955509570615623</v>
      </c>
      <c r="U384" s="365">
        <f t="shared" si="707"/>
        <v>5.206562668101129</v>
      </c>
      <c r="V384" s="365">
        <f t="shared" si="707"/>
        <v>4.6011019283746561</v>
      </c>
      <c r="W384" s="365">
        <f t="shared" si="707"/>
        <v>4.6063118005802597</v>
      </c>
      <c r="X384" s="365">
        <f t="shared" si="707"/>
        <v>5.6062365451105736</v>
      </c>
      <c r="Y384" s="365">
        <f t="shared" si="707"/>
        <v>4.3994554389693192</v>
      </c>
      <c r="Z384" s="365">
        <f t="shared" si="707"/>
        <v>5.1486988847583639</v>
      </c>
      <c r="AA384" s="365">
        <f t="shared" si="707"/>
        <v>5.7992868408420764</v>
      </c>
      <c r="AB384" s="365">
        <f t="shared" si="707"/>
        <v>5.5375238848257231</v>
      </c>
      <c r="AC384" s="365">
        <f t="shared" si="707"/>
        <v>6.1223472439823396</v>
      </c>
      <c r="AD384" s="365">
        <f t="shared" si="707"/>
        <v>5.6301655867530602</v>
      </c>
      <c r="AE384" s="365">
        <f t="shared" si="707"/>
        <v>4.9908092195016884</v>
      </c>
      <c r="AF384" s="365">
        <f t="shared" ref="AF384" si="708">IF(OR(AF318=0,AF352=0),":",AF352/AF318)</f>
        <v>6.0694403963858932</v>
      </c>
      <c r="AG384" s="365">
        <f t="shared" ref="AG384:AH384" si="709">IF(OR(AG318=0,AG352=0),":",AG352/AG318)</f>
        <v>6.4534124629080125</v>
      </c>
      <c r="AH384" s="365">
        <f t="shared" si="709"/>
        <v>5.9718492153373246</v>
      </c>
      <c r="AI384" s="365">
        <f t="shared" ref="AI384" si="710">IF(OR(AI318=0,AI352=0),":",AI352/AI318)</f>
        <v>6.1881834503019419</v>
      </c>
      <c r="AJ384" s="365">
        <f t="shared" si="694"/>
        <v>6.0838216365308</v>
      </c>
      <c r="AK384" s="653">
        <f t="shared" si="636"/>
        <v>-1.6864692944106197</v>
      </c>
      <c r="AL384" s="653">
        <f t="shared" si="637"/>
        <v>0.12063896467227053</v>
      </c>
      <c r="AM384" s="654">
        <f t="shared" si="638"/>
        <v>0.53361987990840909</v>
      </c>
    </row>
    <row r="385" spans="1:39" ht="18" customHeight="1" thickBot="1">
      <c r="A385" s="320" t="s">
        <v>21</v>
      </c>
      <c r="B385" s="320" t="s">
        <v>50</v>
      </c>
      <c r="C385" s="371" t="str">
        <f t="shared" ref="C385:AE385" si="711">IF(OR(C319=0,C353=0),":",C353/C319)</f>
        <v>:</v>
      </c>
      <c r="D385" s="371" t="str">
        <f t="shared" si="711"/>
        <v>:</v>
      </c>
      <c r="E385" s="371" t="str">
        <f t="shared" si="711"/>
        <v>:</v>
      </c>
      <c r="F385" s="365">
        <f t="shared" si="711"/>
        <v>2.7872741286289284</v>
      </c>
      <c r="G385" s="365">
        <f t="shared" si="711"/>
        <v>2.6025193798449613</v>
      </c>
      <c r="H385" s="365">
        <f t="shared" si="711"/>
        <v>3.1296296296296298</v>
      </c>
      <c r="I385" s="365">
        <f t="shared" si="711"/>
        <v>3.0417773057178263</v>
      </c>
      <c r="J385" s="365">
        <f t="shared" si="711"/>
        <v>3.1128019323671499</v>
      </c>
      <c r="K385" s="365">
        <f t="shared" si="711"/>
        <v>3.1748417721518987</v>
      </c>
      <c r="L385" s="365">
        <f t="shared" si="711"/>
        <v>3.0709706546275393</v>
      </c>
      <c r="M385" s="365">
        <f t="shared" si="711"/>
        <v>2.5395985401459855</v>
      </c>
      <c r="N385" s="365">
        <f t="shared" si="711"/>
        <v>3.1091299477221805</v>
      </c>
      <c r="O385" s="365">
        <f t="shared" si="711"/>
        <v>3.2072903778433424</v>
      </c>
      <c r="P385" s="365">
        <f t="shared" si="711"/>
        <v>2.7863609525683919</v>
      </c>
      <c r="Q385" s="365">
        <f t="shared" si="711"/>
        <v>3.5218463359305656</v>
      </c>
      <c r="R385" s="365">
        <f t="shared" si="711"/>
        <v>3.2173209954182016</v>
      </c>
      <c r="S385" s="365">
        <f t="shared" si="711"/>
        <v>2.5897099786990005</v>
      </c>
      <c r="T385" s="365">
        <f t="shared" si="711"/>
        <v>3.2522719896137615</v>
      </c>
      <c r="U385" s="365">
        <f t="shared" si="711"/>
        <v>2.9997513674788663</v>
      </c>
      <c r="V385" s="365">
        <f t="shared" si="711"/>
        <v>3.4433016421780467</v>
      </c>
      <c r="W385" s="365">
        <f t="shared" si="711"/>
        <v>3.4860954335556693</v>
      </c>
      <c r="X385" s="365">
        <f t="shared" si="711"/>
        <v>3.2670923379174854</v>
      </c>
      <c r="Y385" s="365">
        <f t="shared" si="711"/>
        <v>3.6017577115285198</v>
      </c>
      <c r="Z385" s="365">
        <f t="shared" si="711"/>
        <v>2.5276581078752369</v>
      </c>
      <c r="AA385" s="365">
        <f t="shared" si="711"/>
        <v>4.0514029097387168</v>
      </c>
      <c r="AB385" s="365">
        <f t="shared" si="711"/>
        <v>3.5275825092338855</v>
      </c>
      <c r="AC385" s="365">
        <f t="shared" si="711"/>
        <v>3.7594502469081852</v>
      </c>
      <c r="AD385" s="365">
        <f t="shared" si="711"/>
        <v>3.9767978276140452</v>
      </c>
      <c r="AE385" s="365">
        <f t="shared" si="711"/>
        <v>3.1240596880316476</v>
      </c>
      <c r="AF385" s="365">
        <f t="shared" ref="AF385" si="712">IF(OR(AF319=0,AF353=0),":",AF353/AF319)</f>
        <v>3.459842713449333</v>
      </c>
      <c r="AG385" s="365">
        <f t="shared" ref="AG385:AH385" si="713">IF(OR(AG319=0,AG353=0),":",AG353/AG319)</f>
        <v>4.4421706343338752</v>
      </c>
      <c r="AH385" s="365">
        <f t="shared" si="713"/>
        <v>4.1845750655185316</v>
      </c>
      <c r="AI385" s="365">
        <f t="shared" ref="AI385" si="714">IF(OR(AI319=0,AI353=0),":",AI353/AI319)</f>
        <v>4.4308484743793093</v>
      </c>
      <c r="AJ385" s="365">
        <f t="shared" si="694"/>
        <v>4.1529054801746739</v>
      </c>
      <c r="AK385" s="653">
        <f t="shared" si="636"/>
        <v>-6.2729067764740183</v>
      </c>
      <c r="AL385" s="653">
        <f t="shared" si="637"/>
        <v>3.175500888608207</v>
      </c>
      <c r="AM385" s="654">
        <f t="shared" si="638"/>
        <v>0.2753226115485008</v>
      </c>
    </row>
    <row r="386" spans="1:39" ht="18" customHeight="1" thickBot="1">
      <c r="A386" s="320" t="s">
        <v>22</v>
      </c>
      <c r="B386" s="320" t="s">
        <v>51</v>
      </c>
      <c r="C386" s="371" t="str">
        <f t="shared" ref="C386:AE386" si="715">IF(OR(C320=0,C354=0),":",C354/C320)</f>
        <v>:</v>
      </c>
      <c r="D386" s="371" t="str">
        <f t="shared" si="715"/>
        <v>:</v>
      </c>
      <c r="E386" s="371" t="str">
        <f t="shared" si="715"/>
        <v>:</v>
      </c>
      <c r="F386" s="365">
        <f t="shared" si="715"/>
        <v>1.599025974025974</v>
      </c>
      <c r="G386" s="365">
        <f t="shared" si="715"/>
        <v>1.8150943396226416</v>
      </c>
      <c r="H386" s="365">
        <f t="shared" si="715"/>
        <v>1.0392156862745099</v>
      </c>
      <c r="I386" s="365">
        <f t="shared" si="715"/>
        <v>1.5217391304347827</v>
      </c>
      <c r="J386" s="365">
        <f t="shared" si="715"/>
        <v>0.87804878048780499</v>
      </c>
      <c r="K386" s="365">
        <f t="shared" si="715"/>
        <v>1</v>
      </c>
      <c r="L386" s="365">
        <f t="shared" si="715"/>
        <v>1.1599999999999999</v>
      </c>
      <c r="M386" s="365">
        <f t="shared" si="715"/>
        <v>1.6697289848415251</v>
      </c>
      <c r="N386" s="365">
        <f t="shared" si="715"/>
        <v>1.0705182667799491</v>
      </c>
      <c r="O386" s="365">
        <f t="shared" si="715"/>
        <v>1.7859054415700266</v>
      </c>
      <c r="P386" s="365">
        <f t="shared" si="715"/>
        <v>1.1320590790616853</v>
      </c>
      <c r="Q386" s="365">
        <f t="shared" si="715"/>
        <v>1.6509433962264151</v>
      </c>
      <c r="R386" s="365">
        <f t="shared" si="715"/>
        <v>0.76499708794408838</v>
      </c>
      <c r="S386" s="365">
        <f t="shared" si="715"/>
        <v>2.3901721014492754</v>
      </c>
      <c r="T386" s="365">
        <f t="shared" si="715"/>
        <v>1.9940711462450593</v>
      </c>
      <c r="U386" s="365">
        <f t="shared" si="715"/>
        <v>2.3173166202414115</v>
      </c>
      <c r="V386" s="365">
        <f t="shared" si="715"/>
        <v>1.7816935878609887</v>
      </c>
      <c r="W386" s="365">
        <f t="shared" si="715"/>
        <v>1.5143422354104847</v>
      </c>
      <c r="X386" s="365">
        <f t="shared" si="715"/>
        <v>1.2627781118460615</v>
      </c>
      <c r="Y386" s="365">
        <f t="shared" si="715"/>
        <v>1.153217011995638</v>
      </c>
      <c r="Z386" s="365">
        <f t="shared" si="715"/>
        <v>1.7927094668117523</v>
      </c>
      <c r="AA386" s="365">
        <f t="shared" si="715"/>
        <v>2.2079207920792077</v>
      </c>
      <c r="AB386" s="365">
        <f t="shared" si="715"/>
        <v>2.0973075106282475</v>
      </c>
      <c r="AC386" s="365">
        <f t="shared" si="715"/>
        <v>2.2609117361784672</v>
      </c>
      <c r="AD386" s="365">
        <f t="shared" si="715"/>
        <v>2.3818965517241377</v>
      </c>
      <c r="AE386" s="365">
        <f t="shared" si="715"/>
        <v>2.9342425718460787</v>
      </c>
      <c r="AF386" s="365">
        <f t="shared" ref="AF386" si="716">IF(OR(AF320=0,AF354=0),":",AF354/AF320)</f>
        <v>3.1554238833181403</v>
      </c>
      <c r="AG386" s="365">
        <f t="shared" ref="AG386:AH386" si="717">IF(OR(AG320=0,AG354=0),":",AG354/AG320)</f>
        <v>3.147739221871714</v>
      </c>
      <c r="AH386" s="365">
        <f t="shared" si="717"/>
        <v>2.9009661835748792</v>
      </c>
      <c r="AI386" s="365">
        <f t="shared" ref="AI386" si="718">IF(OR(AI320=0,AI354=0),":",AI354/AI320)</f>
        <v>2.4681818181818183</v>
      </c>
      <c r="AJ386" s="365">
        <f t="shared" si="694"/>
        <v>2.95</v>
      </c>
      <c r="AK386" s="653">
        <f t="shared" si="636"/>
        <v>19.52117863720073</v>
      </c>
      <c r="AL386" s="653">
        <f t="shared" si="637"/>
        <v>-2.417329424198289</v>
      </c>
      <c r="AM386" s="654">
        <f t="shared" si="638"/>
        <v>3.2718741434773158</v>
      </c>
    </row>
    <row r="387" spans="1:39" ht="18" customHeight="1" thickBot="1">
      <c r="A387" s="320" t="s">
        <v>23</v>
      </c>
      <c r="B387" s="320" t="s">
        <v>52</v>
      </c>
      <c r="C387" s="371" t="str">
        <f t="shared" ref="C387:AE387" si="719">IF(OR(C321=0,C355=0),":",C355/C321)</f>
        <v>:</v>
      </c>
      <c r="D387" s="371" t="str">
        <f t="shared" si="719"/>
        <v>:</v>
      </c>
      <c r="E387" s="371" t="str">
        <f t="shared" si="719"/>
        <v>:</v>
      </c>
      <c r="F387" s="365">
        <f t="shared" si="719"/>
        <v>2.437293988384869</v>
      </c>
      <c r="G387" s="365">
        <f t="shared" si="719"/>
        <v>2.7179617834394905</v>
      </c>
      <c r="H387" s="365">
        <f t="shared" si="719"/>
        <v>3.1223998624720641</v>
      </c>
      <c r="I387" s="365">
        <f t="shared" si="719"/>
        <v>2.1488164532402019</v>
      </c>
      <c r="J387" s="365">
        <f t="shared" si="719"/>
        <v>3.0188347964884277</v>
      </c>
      <c r="K387" s="365">
        <f t="shared" si="719"/>
        <v>2.3936581593194122</v>
      </c>
      <c r="L387" s="365">
        <f t="shared" si="719"/>
        <v>2.4515042117930204</v>
      </c>
      <c r="M387" s="365">
        <f t="shared" si="719"/>
        <v>2.1051328121206234</v>
      </c>
      <c r="N387" s="365">
        <f t="shared" si="719"/>
        <v>2.9881046938235185</v>
      </c>
      <c r="O387" s="365">
        <f t="shared" si="719"/>
        <v>2.0048895953557486</v>
      </c>
      <c r="P387" s="365">
        <f t="shared" si="719"/>
        <v>1.6410777680007282</v>
      </c>
      <c r="Q387" s="365">
        <f t="shared" si="719"/>
        <v>3.3118978635196572</v>
      </c>
      <c r="R387" s="365">
        <f t="shared" si="719"/>
        <v>2.2269800652111109</v>
      </c>
      <c r="S387" s="365">
        <f t="shared" si="719"/>
        <v>2.3305593245891751</v>
      </c>
      <c r="T387" s="365">
        <f t="shared" si="719"/>
        <v>1.460707512162942</v>
      </c>
      <c r="U387" s="365">
        <f t="shared" si="719"/>
        <v>3.0693348222216588</v>
      </c>
      <c r="V387" s="365">
        <f t="shared" si="719"/>
        <v>2.2841297752700429</v>
      </c>
      <c r="W387" s="365">
        <f t="shared" si="719"/>
        <v>2.5416125467692843</v>
      </c>
      <c r="X387" s="365">
        <f t="shared" si="719"/>
        <v>3.1696264689757099</v>
      </c>
      <c r="Y387" s="365">
        <f t="shared" si="719"/>
        <v>2.3249499116087211</v>
      </c>
      <c r="Z387" s="365">
        <f t="shared" si="719"/>
        <v>3.1113195747342091</v>
      </c>
      <c r="AA387" s="365">
        <f t="shared" si="719"/>
        <v>3.3188178294573643</v>
      </c>
      <c r="AB387" s="365">
        <f t="shared" si="719"/>
        <v>3.4613076235474396</v>
      </c>
      <c r="AC387" s="365">
        <f t="shared" si="719"/>
        <v>3.773401162790698</v>
      </c>
      <c r="AD387" s="365">
        <f t="shared" si="719"/>
        <v>4.1863171299345723</v>
      </c>
      <c r="AE387" s="365">
        <f t="shared" si="719"/>
        <v>4.4172609208972844</v>
      </c>
      <c r="AF387" s="365">
        <f t="shared" ref="AF387" si="720">IF(OR(AF321=0,AF355=0),":",AF355/AF321)</f>
        <v>4.1879970594132194</v>
      </c>
      <c r="AG387" s="365">
        <f t="shared" ref="AG387:AH387" si="721">IF(OR(AG321=0,AG355=0),":",AG355/AG321)</f>
        <v>2.5815874021448932</v>
      </c>
      <c r="AH387" s="365">
        <f t="shared" si="721"/>
        <v>4.4082645363715249</v>
      </c>
      <c r="AI387" s="365">
        <f t="shared" ref="AI387" si="722">IF(OR(AI321=0,AI355=0),":",AI355/AI321)</f>
        <v>4.2452822205297451</v>
      </c>
      <c r="AJ387" s="365">
        <f t="shared" si="694"/>
        <v>4.1987196093298929</v>
      </c>
      <c r="AK387" s="653">
        <f t="shared" si="636"/>
        <v>-1.0968083811879525</v>
      </c>
      <c r="AL387" s="653">
        <f t="shared" si="637"/>
        <v>-1.9108682868259508</v>
      </c>
      <c r="AM387" s="654">
        <f t="shared" si="638"/>
        <v>2.6474493222694795</v>
      </c>
    </row>
    <row r="388" spans="1:39" ht="18" customHeight="1" thickBot="1">
      <c r="A388" s="320" t="s">
        <v>24</v>
      </c>
      <c r="B388" s="320" t="s">
        <v>53</v>
      </c>
      <c r="C388" s="371" t="str">
        <f t="shared" ref="C388:AE388" si="723">IF(OR(C322=0,C356=0),":",C356/C322)</f>
        <v>:</v>
      </c>
      <c r="D388" s="371" t="str">
        <f t="shared" si="723"/>
        <v>:</v>
      </c>
      <c r="E388" s="371" t="str">
        <f t="shared" si="723"/>
        <v>:</v>
      </c>
      <c r="F388" s="365">
        <f t="shared" si="723"/>
        <v>2.901098901098901</v>
      </c>
      <c r="G388" s="365">
        <f t="shared" si="723"/>
        <v>3.4881889763779528</v>
      </c>
      <c r="H388" s="365">
        <f t="shared" si="723"/>
        <v>3.3149606299212602</v>
      </c>
      <c r="I388" s="365">
        <f t="shared" si="723"/>
        <v>3.1519999999999997</v>
      </c>
      <c r="J388" s="365">
        <f t="shared" si="723"/>
        <v>3.5925925925925921</v>
      </c>
      <c r="K388" s="365">
        <f t="shared" si="723"/>
        <v>3.9816513761467887</v>
      </c>
      <c r="L388" s="365">
        <f t="shared" si="723"/>
        <v>3.8073394495412844</v>
      </c>
      <c r="M388" s="365">
        <f t="shared" si="723"/>
        <v>3.2636127917026792</v>
      </c>
      <c r="N388" s="365">
        <f t="shared" si="723"/>
        <v>3.514218009478673</v>
      </c>
      <c r="O388" s="365">
        <f t="shared" si="723"/>
        <v>3.8853914447134783</v>
      </c>
      <c r="P388" s="365">
        <f t="shared" si="723"/>
        <v>2.8810732414793327</v>
      </c>
      <c r="Q388" s="365">
        <f t="shared" si="723"/>
        <v>3.898825065274151</v>
      </c>
      <c r="R388" s="365">
        <f t="shared" si="723"/>
        <v>3.9637540453074438</v>
      </c>
      <c r="S388" s="365">
        <f t="shared" si="723"/>
        <v>3.6161971830985915</v>
      </c>
      <c r="T388" s="365">
        <f t="shared" si="723"/>
        <v>3.6643281165677282</v>
      </c>
      <c r="U388" s="365">
        <f t="shared" si="723"/>
        <v>3.9932397295891837</v>
      </c>
      <c r="V388" s="365">
        <f t="shared" si="723"/>
        <v>3.5236436037829768</v>
      </c>
      <c r="W388" s="365">
        <f t="shared" si="723"/>
        <v>4.2776294714361986</v>
      </c>
      <c r="X388" s="365">
        <f t="shared" si="723"/>
        <v>4.5417620137299775</v>
      </c>
      <c r="Y388" s="365">
        <f t="shared" si="723"/>
        <v>4.7150806900389544</v>
      </c>
      <c r="Z388" s="365">
        <f t="shared" si="723"/>
        <v>4.0034662045060658</v>
      </c>
      <c r="AA388" s="365">
        <f t="shared" si="723"/>
        <v>4.8560606060606055</v>
      </c>
      <c r="AB388" s="365">
        <f t="shared" si="723"/>
        <v>4.6330183988065645</v>
      </c>
      <c r="AC388" s="365">
        <f t="shared" si="723"/>
        <v>4.7784150156412935</v>
      </c>
      <c r="AD388" s="365">
        <f t="shared" si="723"/>
        <v>4.8075601374570445</v>
      </c>
      <c r="AE388" s="365">
        <f t="shared" si="723"/>
        <v>4.1953311100524067</v>
      </c>
      <c r="AF388" s="365">
        <f t="shared" ref="AF388" si="724">IF(OR(AF322=0,AF356=0),":",AF356/AF322)</f>
        <v>4.8476821192052979</v>
      </c>
      <c r="AG388" s="365">
        <f t="shared" ref="AG388:AH388" si="725">IF(OR(AG322=0,AG356=0),":",AG356/AG322)</f>
        <v>5.5011256190904998</v>
      </c>
      <c r="AH388" s="365">
        <f t="shared" si="725"/>
        <v>5.4496797804208601</v>
      </c>
      <c r="AI388" s="365">
        <f t="shared" ref="AI388" si="726">IF(OR(AI322=0,AI356=0),":",AI356/AI322)</f>
        <v>4.9871396895787132</v>
      </c>
      <c r="AJ388" s="365">
        <f t="shared" si="694"/>
        <v>5.24</v>
      </c>
      <c r="AK388" s="653">
        <f t="shared" si="636"/>
        <v>5.0702471990041076</v>
      </c>
      <c r="AL388" s="653">
        <f t="shared" si="637"/>
        <v>2.849281072421217</v>
      </c>
      <c r="AM388" s="654">
        <f t="shared" si="638"/>
        <v>0.84907283742803319</v>
      </c>
    </row>
    <row r="389" spans="1:39" ht="18" customHeight="1" thickBot="1">
      <c r="A389" s="320" t="s">
        <v>25</v>
      </c>
      <c r="B389" s="320" t="s">
        <v>54</v>
      </c>
      <c r="C389" s="371" t="str">
        <f t="shared" ref="C389:AE389" si="727">IF(OR(C323=0,C357=0),":",C357/C323)</f>
        <v>:</v>
      </c>
      <c r="D389" s="371" t="str">
        <f t="shared" si="727"/>
        <v>:</v>
      </c>
      <c r="E389" s="371" t="str">
        <f t="shared" si="727"/>
        <v>:</v>
      </c>
      <c r="F389" s="365">
        <f t="shared" si="727"/>
        <v>3.3257881972514145</v>
      </c>
      <c r="G389" s="365">
        <f t="shared" si="727"/>
        <v>3.6718487394957982</v>
      </c>
      <c r="H389" s="365">
        <f t="shared" si="727"/>
        <v>3.3998287671232879</v>
      </c>
      <c r="I389" s="365">
        <f t="shared" si="727"/>
        <v>3.1816570669029689</v>
      </c>
      <c r="J389" s="365">
        <f t="shared" si="727"/>
        <v>3.5799670239076669</v>
      </c>
      <c r="K389" s="365">
        <f t="shared" si="727"/>
        <v>3.4598655595096877</v>
      </c>
      <c r="L389" s="365">
        <f t="shared" si="727"/>
        <v>2.9099316445516692</v>
      </c>
      <c r="M389" s="365">
        <f t="shared" si="727"/>
        <v>1.970690511674118</v>
      </c>
      <c r="N389" s="365">
        <f t="shared" si="727"/>
        <v>3.1211195928753179</v>
      </c>
      <c r="O389" s="365">
        <f t="shared" si="727"/>
        <v>3.5441101478837327</v>
      </c>
      <c r="P389" s="365">
        <f t="shared" si="727"/>
        <v>2.9818316648127552</v>
      </c>
      <c r="Q389" s="365">
        <f t="shared" si="727"/>
        <v>4.0961538461538458</v>
      </c>
      <c r="R389" s="365">
        <f t="shared" si="727"/>
        <v>3.5888349514563105</v>
      </c>
      <c r="S389" s="365">
        <f t="shared" si="727"/>
        <v>3.4654427645788335</v>
      </c>
      <c r="T389" s="365">
        <f t="shared" si="727"/>
        <v>3.142448785135779</v>
      </c>
      <c r="U389" s="365">
        <f t="shared" si="727"/>
        <v>4.1825434068512433</v>
      </c>
      <c r="V389" s="365">
        <f t="shared" si="727"/>
        <v>3.4324186991869916</v>
      </c>
      <c r="W389" s="365">
        <f t="shared" si="727"/>
        <v>2.717013758364033</v>
      </c>
      <c r="X389" s="365">
        <f t="shared" si="727"/>
        <v>3.8688282977155493</v>
      </c>
      <c r="Y389" s="365">
        <f t="shared" si="727"/>
        <v>3.179133725251706</v>
      </c>
      <c r="Z389" s="365">
        <f t="shared" si="727"/>
        <v>3.676943368230154</v>
      </c>
      <c r="AA389" s="365">
        <f t="shared" si="727"/>
        <v>4.8681841100626677</v>
      </c>
      <c r="AB389" s="365">
        <f t="shared" si="727"/>
        <v>4.7760714285714281</v>
      </c>
      <c r="AC389" s="365">
        <f t="shared" si="727"/>
        <v>5.0426981799361679</v>
      </c>
      <c r="AD389" s="365">
        <f t="shared" si="727"/>
        <v>4.5316213745533114</v>
      </c>
      <c r="AE389" s="365">
        <f t="shared" si="727"/>
        <v>3.9212370137714423</v>
      </c>
      <c r="AF389" s="365">
        <f t="shared" ref="AF389" si="728">IF(OR(AF323=0,AF357=0),":",AF357/AF323)</f>
        <v>4.7441050799177082</v>
      </c>
      <c r="AG389" s="365">
        <f t="shared" ref="AG389:AH389" si="729">IF(OR(AG323=0,AG357=0),":",AG357/AG323)</f>
        <v>5.1918080391257826</v>
      </c>
      <c r="AH389" s="365">
        <f t="shared" si="729"/>
        <v>5.0570770412080881</v>
      </c>
      <c r="AI389" s="365">
        <f t="shared" ref="AI389" si="730">IF(OR(AI323=0,AI357=0),":",AI357/AI323)</f>
        <v>4.7235705092847953</v>
      </c>
      <c r="AJ389" s="365">
        <f t="shared" si="694"/>
        <v>4.8674366613060558</v>
      </c>
      <c r="AK389" s="653">
        <f t="shared" si="636"/>
        <v>3.0457077276283329</v>
      </c>
      <c r="AL389" s="653">
        <f t="shared" si="637"/>
        <v>0.53396677713595242</v>
      </c>
      <c r="AM389" s="654">
        <f t="shared" si="638"/>
        <v>-1.7060885074582366E-3</v>
      </c>
    </row>
    <row r="390" spans="1:39" ht="18" customHeight="1" thickBot="1">
      <c r="A390" s="320" t="s">
        <v>26</v>
      </c>
      <c r="B390" s="320" t="s">
        <v>55</v>
      </c>
      <c r="C390" s="371" t="str">
        <f t="shared" ref="C390:AE390" si="731">IF(OR(C324=0,C358=0),":",C358/C324)</f>
        <v>:</v>
      </c>
      <c r="D390" s="371" t="str">
        <f t="shared" si="731"/>
        <v>:</v>
      </c>
      <c r="E390" s="371" t="str">
        <f t="shared" si="731"/>
        <v>:</v>
      </c>
      <c r="F390" s="365">
        <f t="shared" si="731"/>
        <v>3.6585312704292878</v>
      </c>
      <c r="G390" s="365">
        <f t="shared" si="731"/>
        <v>3.6801346801346799</v>
      </c>
      <c r="H390" s="365">
        <f t="shared" si="731"/>
        <v>3.4163115071677641</v>
      </c>
      <c r="I390" s="365">
        <f t="shared" si="731"/>
        <v>3.4278341013824885</v>
      </c>
      <c r="J390" s="365">
        <f t="shared" si="731"/>
        <v>3.4377144818119425</v>
      </c>
      <c r="K390" s="365">
        <f t="shared" si="731"/>
        <v>2.2771626297577856</v>
      </c>
      <c r="L390" s="365">
        <f t="shared" si="731"/>
        <v>2.6982788296041309</v>
      </c>
      <c r="M390" s="365">
        <f t="shared" si="731"/>
        <v>3.5525326651154461</v>
      </c>
      <c r="N390" s="365">
        <f t="shared" si="731"/>
        <v>3.2638888888888888</v>
      </c>
      <c r="O390" s="365">
        <f t="shared" si="731"/>
        <v>3.3301417081577935</v>
      </c>
      <c r="P390" s="365">
        <f t="shared" si="731"/>
        <v>3.1984171848501979</v>
      </c>
      <c r="Q390" s="365">
        <f t="shared" si="731"/>
        <v>3.0547290116896919</v>
      </c>
      <c r="R390" s="365">
        <f t="shared" si="731"/>
        <v>3.5354741089441832</v>
      </c>
      <c r="S390" s="365">
        <f t="shared" si="731"/>
        <v>3.4941530829199148</v>
      </c>
      <c r="T390" s="365">
        <f t="shared" si="731"/>
        <v>3.6073441192510454</v>
      </c>
      <c r="U390" s="365">
        <f t="shared" si="731"/>
        <v>3.4712981082844094</v>
      </c>
      <c r="V390" s="365">
        <f t="shared" si="731"/>
        <v>3.6141168636590644</v>
      </c>
      <c r="W390" s="365">
        <f t="shared" si="731"/>
        <v>3.2108289410637281</v>
      </c>
      <c r="X390" s="365">
        <f t="shared" si="731"/>
        <v>3.5053240740740739</v>
      </c>
      <c r="Y390" s="365">
        <f t="shared" si="731"/>
        <v>3.5039893617021276</v>
      </c>
      <c r="Z390" s="365">
        <f t="shared" si="731"/>
        <v>3.8515372168284792</v>
      </c>
      <c r="AA390" s="365">
        <f t="shared" si="731"/>
        <v>3.7327430066411753</v>
      </c>
      <c r="AB390" s="365">
        <f t="shared" si="731"/>
        <v>3.474313551815766</v>
      </c>
      <c r="AC390" s="365">
        <f t="shared" si="731"/>
        <v>3.6262904335856851</v>
      </c>
      <c r="AD390" s="365">
        <f t="shared" si="731"/>
        <v>4.0746218675001398</v>
      </c>
      <c r="AE390" s="365">
        <f t="shared" si="731"/>
        <v>3.2981979758084421</v>
      </c>
      <c r="AF390" s="365">
        <f t="shared" ref="AF390" si="732">IF(OR(AF324=0,AF358=0),":",AF358/AF324)</f>
        <v>4.2281980397084702</v>
      </c>
      <c r="AG390" s="365">
        <f t="shared" ref="AG390:AH390" si="733">IF(OR(AG324=0,AG358=0),":",AG358/AG324)</f>
        <v>3.5243560316245857</v>
      </c>
      <c r="AH390" s="365">
        <f t="shared" si="733"/>
        <v>2.6605670103092782</v>
      </c>
      <c r="AI390" s="365">
        <f t="shared" ref="AI390" si="734">IF(OR(AI324=0,AI358=0),":",AI358/AI324)</f>
        <v>3.7893048411898826</v>
      </c>
      <c r="AJ390" s="365">
        <f t="shared" si="694"/>
        <v>3.65</v>
      </c>
      <c r="AK390" s="653">
        <f t="shared" si="636"/>
        <v>-3.6762637747070115</v>
      </c>
      <c r="AL390" s="653">
        <f t="shared" si="637"/>
        <v>3.1864459959432212</v>
      </c>
      <c r="AM390" s="654">
        <f t="shared" si="638"/>
        <v>-0.24875881800793254</v>
      </c>
    </row>
    <row r="391" spans="1:39" ht="18" customHeight="1" thickBot="1">
      <c r="A391" s="320" t="s">
        <v>27</v>
      </c>
      <c r="B391" s="320" t="s">
        <v>56</v>
      </c>
      <c r="C391" s="371" t="str">
        <f t="shared" ref="C391:AE391" si="735">IF(OR(C325=0,C359=0),":",C359/C325)</f>
        <v>:</v>
      </c>
      <c r="D391" s="371" t="str">
        <f t="shared" si="735"/>
        <v>:</v>
      </c>
      <c r="E391" s="371" t="str">
        <f t="shared" si="735"/>
        <v>:</v>
      </c>
      <c r="F391" s="365">
        <f t="shared" si="735"/>
        <v>3.9773809523809525</v>
      </c>
      <c r="G391" s="365">
        <f t="shared" si="735"/>
        <v>3.5114164904862579</v>
      </c>
      <c r="H391" s="365">
        <f t="shared" si="735"/>
        <v>3.9539038376709312</v>
      </c>
      <c r="I391" s="365">
        <f t="shared" si="735"/>
        <v>4.5100298762270592</v>
      </c>
      <c r="J391" s="365">
        <f t="shared" si="735"/>
        <v>4.3201490991923794</v>
      </c>
      <c r="K391" s="365">
        <f t="shared" si="735"/>
        <v>3.7907865168539328</v>
      </c>
      <c r="L391" s="365">
        <f t="shared" si="735"/>
        <v>3.8433609958506225</v>
      </c>
      <c r="M391" s="365">
        <f t="shared" si="735"/>
        <v>3.9990212870075852</v>
      </c>
      <c r="N391" s="365">
        <f t="shared" si="735"/>
        <v>4.1624841571609634</v>
      </c>
      <c r="O391" s="365">
        <f t="shared" si="735"/>
        <v>4.3543962772471225</v>
      </c>
      <c r="P391" s="365">
        <f t="shared" si="735"/>
        <v>4.2469101895083767</v>
      </c>
      <c r="Q391" s="365">
        <f t="shared" si="735"/>
        <v>4.31937707429155</v>
      </c>
      <c r="R391" s="365">
        <f t="shared" si="735"/>
        <v>4.286598493003229</v>
      </c>
      <c r="S391" s="365">
        <f t="shared" si="735"/>
        <v>3.6187683284457477</v>
      </c>
      <c r="T391" s="365">
        <f t="shared" si="735"/>
        <v>4.4842630102835779</v>
      </c>
      <c r="U391" s="365">
        <f t="shared" si="735"/>
        <v>4.1852779168753127</v>
      </c>
      <c r="V391" s="365">
        <f t="shared" si="735"/>
        <v>4.6459369817578775</v>
      </c>
      <c r="W391" s="365">
        <f t="shared" si="735"/>
        <v>3.9714460665828746</v>
      </c>
      <c r="X391" s="365">
        <f t="shared" si="735"/>
        <v>4.3622685901801743</v>
      </c>
      <c r="Y391" s="365">
        <f t="shared" si="735"/>
        <v>4.6112782158632095</v>
      </c>
      <c r="Z391" s="365">
        <f t="shared" si="735"/>
        <v>5.0038687712782419</v>
      </c>
      <c r="AA391" s="365">
        <f t="shared" si="735"/>
        <v>4.7834938770549087</v>
      </c>
      <c r="AB391" s="365">
        <f t="shared" si="735"/>
        <v>5.2451149515415736</v>
      </c>
      <c r="AC391" s="365">
        <f t="shared" si="735"/>
        <v>4.8222124670763833</v>
      </c>
      <c r="AD391" s="365">
        <f t="shared" si="735"/>
        <v>5.2871184687015003</v>
      </c>
      <c r="AE391" s="365">
        <f t="shared" si="735"/>
        <v>3.0331753554502372</v>
      </c>
      <c r="AF391" s="365">
        <f t="shared" ref="AF391" si="736">IF(OR(AF325=0,AF359=0),":",AF359/AF325)</f>
        <v>5.3005895256375091</v>
      </c>
      <c r="AG391" s="365">
        <f t="shared" ref="AG391:AH391" si="737">IF(OR(AG325=0,AG359=0),":",AG359/AG325)</f>
        <v>5.171530103191416</v>
      </c>
      <c r="AH391" s="365">
        <f t="shared" si="737"/>
        <v>3.9201478743068394</v>
      </c>
      <c r="AI391" s="365">
        <f t="shared" ref="AI391" si="738">IF(OR(AI325=0,AI359=0),":",AI359/AI325)</f>
        <v>5.4967779517238862</v>
      </c>
      <c r="AJ391" s="365">
        <f t="shared" si="694"/>
        <v>4.9963570729889604</v>
      </c>
      <c r="AK391" s="653">
        <f t="shared" si="636"/>
        <v>-9.1038947385164946</v>
      </c>
      <c r="AL391" s="653">
        <f t="shared" si="637"/>
        <v>2.7461116631422922</v>
      </c>
      <c r="AM391" s="654">
        <f t="shared" si="638"/>
        <v>0.48492581530872325</v>
      </c>
    </row>
    <row r="392" spans="1:39" ht="18" customHeight="1">
      <c r="AM392" s="646"/>
    </row>
    <row r="393" spans="1:39" ht="18" customHeight="1">
      <c r="A393" s="59" t="s">
        <v>1024</v>
      </c>
      <c r="B393" s="11"/>
      <c r="C393" s="11"/>
      <c r="D393" s="11"/>
      <c r="E393" s="11"/>
      <c r="F393" s="11"/>
      <c r="G393" s="11"/>
      <c r="H393" s="11"/>
      <c r="I393" s="11"/>
      <c r="J393" s="11"/>
      <c r="K393" s="11"/>
      <c r="L393" s="11"/>
      <c r="AM393" s="646"/>
    </row>
    <row r="394" spans="1:39" ht="18" customHeight="1">
      <c r="A394" s="215"/>
      <c r="B394" s="211"/>
      <c r="C394" s="204" t="s">
        <v>147</v>
      </c>
      <c r="D394" s="205"/>
      <c r="E394" s="205"/>
      <c r="F394" s="205"/>
      <c r="G394" s="205"/>
      <c r="H394" s="205"/>
      <c r="I394" s="205"/>
      <c r="J394" s="205"/>
      <c r="K394" s="205"/>
      <c r="L394" s="205"/>
      <c r="M394" s="205"/>
      <c r="N394" s="205"/>
      <c r="O394" s="205"/>
      <c r="P394" s="205"/>
      <c r="Q394" s="205"/>
      <c r="R394" s="205"/>
      <c r="S394" s="205"/>
      <c r="T394" s="205"/>
      <c r="U394" s="205"/>
      <c r="V394" s="205"/>
      <c r="W394" s="205"/>
      <c r="X394" s="205"/>
      <c r="Y394" s="205"/>
      <c r="Z394" s="205"/>
      <c r="AA394" s="205"/>
      <c r="AB394" s="205"/>
      <c r="AC394" s="205"/>
      <c r="AD394" s="205"/>
      <c r="AE394" s="205"/>
      <c r="AF394" s="205"/>
      <c r="AG394" s="205"/>
      <c r="AH394" s="205"/>
      <c r="AI394" s="205"/>
      <c r="AJ394" s="205"/>
      <c r="AK394" s="765" t="s">
        <v>58</v>
      </c>
      <c r="AL394" s="766"/>
      <c r="AM394" s="656" t="str">
        <f>AM$3</f>
        <v xml:space="preserve">Annual rate of change
</v>
      </c>
    </row>
    <row r="395" spans="1:39" ht="26.25" thickBot="1">
      <c r="A395" s="215"/>
      <c r="B395" s="216"/>
      <c r="C395" s="568">
        <v>1990</v>
      </c>
      <c r="D395" s="203">
        <v>1991</v>
      </c>
      <c r="E395" s="203">
        <v>1992</v>
      </c>
      <c r="F395" s="203">
        <f>F$4</f>
        <v>1993</v>
      </c>
      <c r="G395" s="203">
        <f t="shared" ref="G395:AJ395" si="739">G$4</f>
        <v>1994</v>
      </c>
      <c r="H395" s="203">
        <f t="shared" si="739"/>
        <v>1995</v>
      </c>
      <c r="I395" s="203">
        <f t="shared" si="739"/>
        <v>1996</v>
      </c>
      <c r="J395" s="203">
        <f t="shared" si="739"/>
        <v>1997</v>
      </c>
      <c r="K395" s="203">
        <f t="shared" si="739"/>
        <v>1998</v>
      </c>
      <c r="L395" s="203">
        <f t="shared" si="739"/>
        <v>1999</v>
      </c>
      <c r="M395" s="637">
        <f t="shared" si="739"/>
        <v>2000</v>
      </c>
      <c r="N395" s="636">
        <f t="shared" si="739"/>
        <v>2001</v>
      </c>
      <c r="O395" s="203">
        <f t="shared" si="739"/>
        <v>2002</v>
      </c>
      <c r="P395" s="636">
        <f t="shared" si="739"/>
        <v>2003</v>
      </c>
      <c r="Q395" s="203">
        <f t="shared" si="739"/>
        <v>2004</v>
      </c>
      <c r="R395" s="636">
        <f t="shared" si="739"/>
        <v>2005</v>
      </c>
      <c r="S395" s="203">
        <f t="shared" si="739"/>
        <v>2006</v>
      </c>
      <c r="T395" s="636">
        <f t="shared" si="739"/>
        <v>2007</v>
      </c>
      <c r="U395" s="203">
        <f t="shared" si="739"/>
        <v>2008</v>
      </c>
      <c r="V395" s="636">
        <f t="shared" si="739"/>
        <v>2009</v>
      </c>
      <c r="W395" s="203">
        <f t="shared" si="739"/>
        <v>2010</v>
      </c>
      <c r="X395" s="636">
        <f t="shared" si="739"/>
        <v>2011</v>
      </c>
      <c r="Y395" s="203">
        <f t="shared" si="739"/>
        <v>2012</v>
      </c>
      <c r="Z395" s="637">
        <f t="shared" si="739"/>
        <v>2013</v>
      </c>
      <c r="AA395" s="203">
        <f t="shared" si="739"/>
        <v>2014</v>
      </c>
      <c r="AB395" s="636">
        <f t="shared" si="739"/>
        <v>2015</v>
      </c>
      <c r="AC395" s="203">
        <f t="shared" si="739"/>
        <v>2016</v>
      </c>
      <c r="AD395" s="203">
        <f t="shared" si="739"/>
        <v>2017</v>
      </c>
      <c r="AE395" s="203">
        <f t="shared" si="739"/>
        <v>2018</v>
      </c>
      <c r="AF395" s="203">
        <f t="shared" si="739"/>
        <v>2019</v>
      </c>
      <c r="AG395" s="203">
        <f t="shared" si="739"/>
        <v>2020</v>
      </c>
      <c r="AH395" s="203">
        <f t="shared" si="739"/>
        <v>2021</v>
      </c>
      <c r="AI395" s="203">
        <f t="shared" si="739"/>
        <v>2022</v>
      </c>
      <c r="AJ395" s="203" t="str">
        <f t="shared" si="739"/>
        <v>2023f</v>
      </c>
      <c r="AK395" s="648" t="s">
        <v>1070</v>
      </c>
      <c r="AL395" s="649" t="s">
        <v>1071</v>
      </c>
      <c r="AM395" s="650" t="s">
        <v>1072</v>
      </c>
    </row>
    <row r="396" spans="1:39" ht="18" customHeight="1" thickBot="1">
      <c r="A396" s="235" t="s">
        <v>373</v>
      </c>
      <c r="B396" s="235"/>
      <c r="C396" s="339"/>
      <c r="D396" s="339"/>
      <c r="E396" s="339"/>
      <c r="F396" s="363">
        <f>IF(COUNT(F397:F423)=27,SUM(F397:F423),"N.A.")</f>
        <v>9205.6099999999988</v>
      </c>
      <c r="G396" s="363">
        <f t="shared" ref="G396" si="740">IF(COUNT(G397:G423)=27,SUM(G397:G423),"N.A.")</f>
        <v>9040.0609999999997</v>
      </c>
      <c r="H396" s="363">
        <f t="shared" ref="H396" si="741">IF(COUNT(H397:H423)=27,SUM(H397:H423),"N.A.")</f>
        <v>8917.5029999999988</v>
      </c>
      <c r="I396" s="363">
        <f t="shared" ref="I396" si="742">IF(COUNT(I397:I423)=27,SUM(I397:I423),"N.A.")</f>
        <v>9498.5120000000006</v>
      </c>
      <c r="J396" s="363">
        <f t="shared" ref="J396" si="743">IF(COUNT(J397:J423)=27,SUM(J397:J423),"N.A.")</f>
        <v>9458.5169999999998</v>
      </c>
      <c r="K396" s="363">
        <f t="shared" ref="K396" si="744">IF(COUNT(K397:K423)=27,SUM(K397:K423),"N.A.")</f>
        <v>9315.2620000000006</v>
      </c>
      <c r="L396" s="363">
        <f t="shared" ref="L396" si="745">IF(COUNT(L397:L423)=27,SUM(L397:L423),"N.A.")</f>
        <v>9302.4279999999999</v>
      </c>
      <c r="M396" s="363">
        <f t="shared" ref="M396" si="746">IF(COUNT(M397:M423)=27,SUM(M397:M423),"N.A.")</f>
        <v>9729.1600000000017</v>
      </c>
      <c r="N396" s="363">
        <f t="shared" ref="N396" si="747">IF(COUNT(N397:N423)=27,SUM(N397:N423),"N.A.")</f>
        <v>9903.64</v>
      </c>
      <c r="O396" s="363">
        <f t="shared" ref="O396" si="748">IF(COUNT(O397:O423)=27,SUM(O397:O423),"N.A.")</f>
        <v>9703.1999999999989</v>
      </c>
      <c r="P396" s="363">
        <f t="shared" ref="P396" si="749">IF(COUNT(P397:P423)=27,SUM(P397:P423),"N.A.")</f>
        <v>10130.83</v>
      </c>
      <c r="Q396" s="363">
        <f t="shared" ref="Q396" si="750">IF(COUNT(Q397:Q423)=27,SUM(Q397:Q423),"N.A.")</f>
        <v>10451.619999999999</v>
      </c>
      <c r="R396" s="363">
        <f t="shared" ref="R396" si="751">IF(COUNT(R397:R423)=27,SUM(R397:R423),"N.A.")</f>
        <v>9309.4500000000007</v>
      </c>
      <c r="S396" s="363">
        <f t="shared" ref="S396" si="752">IF(COUNT(S397:S423)=27,SUM(S397:S423),"N.A.")</f>
        <v>8844.630000000001</v>
      </c>
      <c r="T396" s="363">
        <f t="shared" ref="T396" si="753">IF(COUNT(T397:T423)=27,SUM(T397:T423),"N.A.")</f>
        <v>8577.409999999998</v>
      </c>
      <c r="U396" s="363">
        <f t="shared" ref="U396" si="754">IF(COUNT(U397:U423)=27,SUM(U397:U423),"N.A.")</f>
        <v>9195.0800000000017</v>
      </c>
      <c r="V396" s="363">
        <f t="shared" ref="V396" si="755">IF(COUNT(V397:V423)=27,SUM(V397:V423),"N.A.")</f>
        <v>8653.1999999999989</v>
      </c>
      <c r="W396" s="363">
        <f t="shared" ref="W396" si="756">IF(COUNT(W397:W423)=27,SUM(W397:W423),"N.A.")</f>
        <v>8334.9800000000014</v>
      </c>
      <c r="X396" s="363">
        <f t="shared" ref="X396" si="757">IF(COUNT(X397:X423)=27,SUM(X397:X423),"N.A.")</f>
        <v>9286.3600000000024</v>
      </c>
      <c r="Y396" s="363">
        <f t="shared" ref="Y396" si="758">IF(COUNT(Y397:Y423)=27,SUM(Y397:Y423),"N.A.")</f>
        <v>9828.3799999999992</v>
      </c>
      <c r="Z396" s="363">
        <f t="shared" ref="Z396" si="759">IF(COUNT(Z397:Z423)=27,SUM(Z397:Z423),"N.A.")</f>
        <v>9767.0500000000011</v>
      </c>
      <c r="AA396" s="363">
        <f t="shared" ref="AA396" si="760">IF(COUNT(AA397:AA423)=27,SUM(AA397:AA423),"N.A.")</f>
        <v>9587.2300000000014</v>
      </c>
      <c r="AB396" s="363">
        <f t="shared" ref="AB396" si="761">IF(COUNT(AB397:AB423)=27,SUM(AB397:AB423),"N.A.")</f>
        <v>9249.15</v>
      </c>
      <c r="AC396" s="363">
        <f t="shared" ref="AC396" si="762">IF(COUNT(AC397:AC423)=27,SUM(AC397:AC423),"N.A.")</f>
        <v>8541.43</v>
      </c>
      <c r="AD396" s="363">
        <f t="shared" ref="AD396" si="763">IF(COUNT(AD397:AD423)=27,SUM(AD397:AD423),"N.A.")</f>
        <v>8266.65</v>
      </c>
      <c r="AE396" s="363">
        <f t="shared" ref="AE396:AF396" si="764">IF(COUNT(AE397:AE423)=27,SUM(AE397:AE423),"N.A.")</f>
        <v>8252.4599999999991</v>
      </c>
      <c r="AF396" s="363">
        <f t="shared" si="764"/>
        <v>8910.74</v>
      </c>
      <c r="AG396" s="363">
        <f t="shared" ref="AG396:AH396" si="765">IF(COUNT(AG397:AG423)=27,SUM(AG397:AG423),"N.A.")</f>
        <v>9215.17</v>
      </c>
      <c r="AH396" s="363">
        <f t="shared" si="765"/>
        <v>9247.0499999999993</v>
      </c>
      <c r="AI396" s="363">
        <f t="shared" ref="AI396:AJ396" si="766">IF(COUNT(AI397:AI423)=27,SUM(AI397:AI423),"N.A.")</f>
        <v>8853.2800000000007</v>
      </c>
      <c r="AJ396" s="363">
        <f t="shared" si="766"/>
        <v>8521.6369242424171</v>
      </c>
      <c r="AK396" s="651">
        <f>+(AJ396/AI396-1)*100</f>
        <v>-3.7459910423886189</v>
      </c>
      <c r="AL396" s="651">
        <f>+((AJ396/((SUM(AE396:AI396)-MIN(AD396:AH396)-MAX(AD396:AH396))/3))-1)*100</f>
        <v>-5.242111521038062</v>
      </c>
      <c r="AM396" s="652">
        <f>100*((POWER(AJ396/AA396,1/($AI$4-$Z$4)))-1)</f>
        <v>-1.3006185075827625</v>
      </c>
    </row>
    <row r="397" spans="1:39" ht="18" customHeight="1" thickBot="1">
      <c r="A397" s="320" t="s">
        <v>3</v>
      </c>
      <c r="B397" s="320" t="s">
        <v>30</v>
      </c>
      <c r="C397" s="352"/>
      <c r="D397" s="352"/>
      <c r="E397" s="352"/>
      <c r="F397" s="581">
        <v>18.5</v>
      </c>
      <c r="G397" s="581">
        <v>26.1</v>
      </c>
      <c r="H397" s="581">
        <v>26.4</v>
      </c>
      <c r="I397" s="581">
        <v>22.2</v>
      </c>
      <c r="J397" s="581">
        <v>23.6</v>
      </c>
      <c r="K397" s="581">
        <v>28.2</v>
      </c>
      <c r="L397" s="581">
        <v>33.5</v>
      </c>
      <c r="M397" s="581">
        <v>35.799999999999997</v>
      </c>
      <c r="N397" s="581">
        <v>40.6</v>
      </c>
      <c r="O397" s="581">
        <v>47.4</v>
      </c>
      <c r="P397" s="581">
        <v>52.7</v>
      </c>
      <c r="Q397" s="581">
        <v>52.2</v>
      </c>
      <c r="R397" s="581">
        <v>54.3</v>
      </c>
      <c r="S397" s="581">
        <v>56.5</v>
      </c>
      <c r="T397" s="581">
        <v>58.2</v>
      </c>
      <c r="U397" s="581">
        <v>72</v>
      </c>
      <c r="V397" s="581">
        <v>66.7</v>
      </c>
      <c r="W397" s="581">
        <v>69.8</v>
      </c>
      <c r="X397" s="581">
        <v>72.03</v>
      </c>
      <c r="Y397" s="581">
        <v>67.2</v>
      </c>
      <c r="Z397" s="581">
        <v>74.17</v>
      </c>
      <c r="AA397" s="581">
        <v>62.83</v>
      </c>
      <c r="AB397" s="581">
        <v>58.4</v>
      </c>
      <c r="AC397" s="581">
        <v>52.1</v>
      </c>
      <c r="AD397" s="581">
        <v>49</v>
      </c>
      <c r="AE397" s="581">
        <v>53.99</v>
      </c>
      <c r="AF397" s="581">
        <v>48.64</v>
      </c>
      <c r="AG397" s="581">
        <v>51.88</v>
      </c>
      <c r="AH397" s="581">
        <v>48.22</v>
      </c>
      <c r="AI397" s="581">
        <v>64.3</v>
      </c>
      <c r="AJ397" s="581">
        <v>61.727999999999994</v>
      </c>
      <c r="AK397" s="653">
        <f>+(AJ397/AI397-1)*100</f>
        <v>-4.0000000000000036</v>
      </c>
      <c r="AL397" s="653">
        <f>+((AJ397/((SUM(AE397:AI397)-MIN(AD397:AH397)-MAX(AD397:AH397))/3))-1)*100</f>
        <v>12.355296687295247</v>
      </c>
      <c r="AM397" s="654">
        <f>100*((POWER(AJ397/AA397,1/($AI$4-$Z$4)))-1)</f>
        <v>-0.19641828733153455</v>
      </c>
    </row>
    <row r="398" spans="1:39" ht="18" customHeight="1" thickBot="1">
      <c r="A398" s="320" t="s">
        <v>4</v>
      </c>
      <c r="B398" s="320" t="s">
        <v>31</v>
      </c>
      <c r="C398" s="352"/>
      <c r="D398" s="352"/>
      <c r="E398" s="352"/>
      <c r="F398" s="581">
        <v>528.4</v>
      </c>
      <c r="G398" s="581">
        <v>493.2</v>
      </c>
      <c r="H398" s="581">
        <v>475.3</v>
      </c>
      <c r="I398" s="581">
        <v>477.8</v>
      </c>
      <c r="J398" s="581">
        <v>463.7</v>
      </c>
      <c r="K398" s="581">
        <v>477.1</v>
      </c>
      <c r="L398" s="581">
        <v>487.5</v>
      </c>
      <c r="M398" s="581">
        <v>576.29999999999995</v>
      </c>
      <c r="N398" s="581">
        <v>353.1</v>
      </c>
      <c r="O398" s="581">
        <v>304</v>
      </c>
      <c r="P398" s="581">
        <v>414.7</v>
      </c>
      <c r="Q398" s="581">
        <v>383.2</v>
      </c>
      <c r="R398" s="581">
        <v>298.7</v>
      </c>
      <c r="S398" s="581">
        <v>350.3</v>
      </c>
      <c r="T398" s="581">
        <v>214.4</v>
      </c>
      <c r="U398" s="581">
        <v>329.3</v>
      </c>
      <c r="V398" s="581">
        <v>274.2</v>
      </c>
      <c r="W398" s="581">
        <v>327.52</v>
      </c>
      <c r="X398" s="581">
        <v>399.42</v>
      </c>
      <c r="Y398" s="581">
        <v>466.8</v>
      </c>
      <c r="Z398" s="581">
        <v>428.3</v>
      </c>
      <c r="AA398" s="581">
        <v>408.4</v>
      </c>
      <c r="AB398" s="581">
        <v>498.64</v>
      </c>
      <c r="AC398" s="581">
        <v>406.94</v>
      </c>
      <c r="AD398" s="581">
        <v>398.15</v>
      </c>
      <c r="AE398" s="581">
        <v>444.62</v>
      </c>
      <c r="AF398" s="581">
        <v>560.91</v>
      </c>
      <c r="AG398" s="581">
        <v>581.53</v>
      </c>
      <c r="AH398" s="581">
        <v>573.02</v>
      </c>
      <c r="AI398" s="581">
        <v>520</v>
      </c>
      <c r="AJ398" s="581">
        <v>499.2</v>
      </c>
      <c r="AK398" s="653">
        <f t="shared" ref="AK398:AK423" si="767">+(AJ398/AI398-1)*100</f>
        <v>-4.0000000000000036</v>
      </c>
      <c r="AL398" s="653">
        <f t="shared" ref="AL398:AL423" si="768">+((AJ398/((SUM(AE398:AI398)-MIN(AD398:AH398)-MAX(AD398:AH398))/3))-1)*100</f>
        <v>-11.926605504587151</v>
      </c>
      <c r="AM398" s="654">
        <f t="shared" ref="AM398:AM423" si="769">100*((POWER(AJ398/AA398,1/($AI$4-$Z$4)))-1)</f>
        <v>2.2557290047595879</v>
      </c>
    </row>
    <row r="399" spans="1:39" ht="18" customHeight="1" thickBot="1">
      <c r="A399" s="320" t="s">
        <v>340</v>
      </c>
      <c r="B399" s="320" t="s">
        <v>32</v>
      </c>
      <c r="C399" s="352"/>
      <c r="D399" s="352"/>
      <c r="E399" s="352"/>
      <c r="F399" s="581">
        <v>30</v>
      </c>
      <c r="G399" s="581">
        <v>30</v>
      </c>
      <c r="H399" s="581">
        <v>27</v>
      </c>
      <c r="I399" s="581">
        <v>30</v>
      </c>
      <c r="J399" s="581">
        <v>41.2</v>
      </c>
      <c r="K399" s="581">
        <v>32.9</v>
      </c>
      <c r="L399" s="581">
        <v>39.4</v>
      </c>
      <c r="M399" s="581">
        <v>47.3</v>
      </c>
      <c r="N399" s="581">
        <v>61.9</v>
      </c>
      <c r="O399" s="581">
        <v>70.569999999999993</v>
      </c>
      <c r="P399" s="581">
        <v>85.43</v>
      </c>
      <c r="Q399" s="581">
        <v>89.92</v>
      </c>
      <c r="R399" s="581">
        <v>98</v>
      </c>
      <c r="S399" s="581">
        <v>89.8</v>
      </c>
      <c r="T399" s="581">
        <v>111.7</v>
      </c>
      <c r="U399" s="581">
        <v>113.8</v>
      </c>
      <c r="V399" s="581">
        <v>105.3</v>
      </c>
      <c r="W399" s="581">
        <v>103.28</v>
      </c>
      <c r="X399" s="581">
        <v>121.01</v>
      </c>
      <c r="Y399" s="581">
        <v>119.33</v>
      </c>
      <c r="Z399" s="581">
        <v>96.9</v>
      </c>
      <c r="AA399" s="581">
        <v>98.75</v>
      </c>
      <c r="AB399" s="581">
        <v>79.97</v>
      </c>
      <c r="AC399" s="581">
        <v>86.41</v>
      </c>
      <c r="AD399" s="581">
        <v>86</v>
      </c>
      <c r="AE399" s="581">
        <v>81.849999999999994</v>
      </c>
      <c r="AF399" s="581">
        <v>74.83</v>
      </c>
      <c r="AG399" s="581">
        <v>87.23</v>
      </c>
      <c r="AH399" s="581">
        <v>102.44</v>
      </c>
      <c r="AI399" s="581">
        <v>80.45</v>
      </c>
      <c r="AJ399" s="581">
        <v>77.231999999999999</v>
      </c>
      <c r="AK399" s="653">
        <f t="shared" si="767"/>
        <v>-4.0000000000000036</v>
      </c>
      <c r="AL399" s="653">
        <f t="shared" si="768"/>
        <v>-7.1470364284855652</v>
      </c>
      <c r="AM399" s="654">
        <f t="shared" si="769"/>
        <v>-2.6939104910974954</v>
      </c>
    </row>
    <row r="400" spans="1:39" ht="18" customHeight="1" thickBot="1">
      <c r="A400" s="320" t="s">
        <v>5</v>
      </c>
      <c r="B400" s="320" t="s">
        <v>33</v>
      </c>
      <c r="C400" s="352"/>
      <c r="D400" s="352"/>
      <c r="E400" s="352"/>
      <c r="F400" s="581">
        <v>0</v>
      </c>
      <c r="G400" s="581">
        <v>0</v>
      </c>
      <c r="H400" s="581">
        <v>0</v>
      </c>
      <c r="I400" s="581">
        <v>0</v>
      </c>
      <c r="J400" s="581">
        <v>0</v>
      </c>
      <c r="K400" s="581">
        <v>0</v>
      </c>
      <c r="L400" s="581">
        <v>0</v>
      </c>
      <c r="M400" s="581">
        <v>0</v>
      </c>
      <c r="N400" s="581">
        <v>0</v>
      </c>
      <c r="O400" s="581">
        <v>0</v>
      </c>
      <c r="P400" s="581">
        <v>0</v>
      </c>
      <c r="Q400" s="581">
        <v>0</v>
      </c>
      <c r="R400" s="581">
        <v>0</v>
      </c>
      <c r="S400" s="581">
        <v>0</v>
      </c>
      <c r="T400" s="581">
        <v>0</v>
      </c>
      <c r="U400" s="581">
        <v>0</v>
      </c>
      <c r="V400" s="581">
        <v>0</v>
      </c>
      <c r="W400" s="581">
        <v>9.5</v>
      </c>
      <c r="X400" s="581">
        <v>10.6</v>
      </c>
      <c r="Y400" s="581">
        <v>12.9</v>
      </c>
      <c r="Z400" s="581">
        <v>12.8</v>
      </c>
      <c r="AA400" s="581">
        <v>10.1</v>
      </c>
      <c r="AB400" s="581">
        <v>9</v>
      </c>
      <c r="AC400" s="581">
        <v>5.7</v>
      </c>
      <c r="AD400" s="581">
        <v>5.0999999999999996</v>
      </c>
      <c r="AE400" s="581">
        <v>6.3</v>
      </c>
      <c r="AF400" s="581">
        <v>5.4</v>
      </c>
      <c r="AG400" s="581">
        <v>6.2</v>
      </c>
      <c r="AH400" s="581">
        <v>6.4</v>
      </c>
      <c r="AI400" s="581">
        <v>8.4</v>
      </c>
      <c r="AJ400" s="581">
        <v>8.0640000000000001</v>
      </c>
      <c r="AK400" s="653">
        <f t="shared" si="767"/>
        <v>-4.0000000000000036</v>
      </c>
      <c r="AL400" s="653">
        <f t="shared" si="768"/>
        <v>14.113207547169825</v>
      </c>
      <c r="AM400" s="654">
        <f t="shared" si="769"/>
        <v>-2.4703711061530575</v>
      </c>
    </row>
    <row r="401" spans="1:39" ht="18" customHeight="1" thickBot="1">
      <c r="A401" s="320" t="s">
        <v>28</v>
      </c>
      <c r="B401" s="320" t="s">
        <v>34</v>
      </c>
      <c r="C401" s="352"/>
      <c r="D401" s="352"/>
      <c r="E401" s="352"/>
      <c r="F401" s="581">
        <v>331.1</v>
      </c>
      <c r="G401" s="581">
        <v>345.4</v>
      </c>
      <c r="H401" s="581">
        <v>325.10000000000002</v>
      </c>
      <c r="I401" s="581">
        <v>372.1</v>
      </c>
      <c r="J401" s="581">
        <v>368.3</v>
      </c>
      <c r="K401" s="581">
        <v>341</v>
      </c>
      <c r="L401" s="581">
        <v>370.7</v>
      </c>
      <c r="M401" s="581">
        <v>360.8</v>
      </c>
      <c r="N401" s="581">
        <v>396.5</v>
      </c>
      <c r="O401" s="581">
        <v>398.7</v>
      </c>
      <c r="P401" s="581">
        <v>463.4</v>
      </c>
      <c r="Q401" s="581">
        <v>461.7</v>
      </c>
      <c r="R401" s="581">
        <v>443.1</v>
      </c>
      <c r="S401" s="581">
        <v>401</v>
      </c>
      <c r="T401" s="581">
        <v>403.2</v>
      </c>
      <c r="U401" s="581">
        <v>520.5</v>
      </c>
      <c r="V401" s="581">
        <v>464.3</v>
      </c>
      <c r="W401" s="581">
        <v>466.59</v>
      </c>
      <c r="X401" s="581">
        <v>487.9</v>
      </c>
      <c r="Y401" s="581">
        <v>526.20000000000005</v>
      </c>
      <c r="Z401" s="581">
        <v>497</v>
      </c>
      <c r="AA401" s="581">
        <v>481.3</v>
      </c>
      <c r="AB401" s="581">
        <v>455.5</v>
      </c>
      <c r="AC401" s="581">
        <v>416.3</v>
      </c>
      <c r="AD401" s="581">
        <v>432</v>
      </c>
      <c r="AE401" s="581">
        <v>410.9</v>
      </c>
      <c r="AF401" s="581">
        <v>416</v>
      </c>
      <c r="AG401" s="581">
        <v>419.3</v>
      </c>
      <c r="AH401" s="581">
        <v>430.7</v>
      </c>
      <c r="AI401" s="581">
        <v>456.7</v>
      </c>
      <c r="AJ401" s="581">
        <v>438.43199999999996</v>
      </c>
      <c r="AK401" s="653">
        <f t="shared" si="767"/>
        <v>-4.0000000000000036</v>
      </c>
      <c r="AL401" s="653">
        <f t="shared" si="768"/>
        <v>1.9056326024637693</v>
      </c>
      <c r="AM401" s="654">
        <f t="shared" si="769"/>
        <v>-1.0311584032332344</v>
      </c>
    </row>
    <row r="402" spans="1:39" ht="18" customHeight="1" thickBot="1">
      <c r="A402" s="320" t="s">
        <v>6</v>
      </c>
      <c r="B402" s="320" t="s">
        <v>35</v>
      </c>
      <c r="C402" s="352"/>
      <c r="D402" s="352"/>
      <c r="E402" s="352"/>
      <c r="F402" s="581">
        <v>0</v>
      </c>
      <c r="G402" s="581">
        <v>0</v>
      </c>
      <c r="H402" s="581">
        <v>0</v>
      </c>
      <c r="I402" s="581">
        <v>0</v>
      </c>
      <c r="J402" s="581">
        <v>0</v>
      </c>
      <c r="K402" s="581">
        <v>0</v>
      </c>
      <c r="L402" s="581">
        <v>0</v>
      </c>
      <c r="M402" s="581">
        <v>0</v>
      </c>
      <c r="N402" s="581">
        <v>0</v>
      </c>
      <c r="O402" s="581">
        <v>0</v>
      </c>
      <c r="P402" s="581">
        <v>0</v>
      </c>
      <c r="Q402" s="581">
        <v>0</v>
      </c>
      <c r="R402" s="581">
        <v>0</v>
      </c>
      <c r="S402" s="581">
        <v>0</v>
      </c>
      <c r="T402" s="581">
        <v>0</v>
      </c>
      <c r="U402" s="581">
        <v>0</v>
      </c>
      <c r="V402" s="581">
        <v>0</v>
      </c>
      <c r="W402" s="581">
        <v>0</v>
      </c>
      <c r="X402" s="581">
        <v>0</v>
      </c>
      <c r="Y402" s="581">
        <v>0</v>
      </c>
      <c r="Z402" s="581">
        <v>0</v>
      </c>
      <c r="AA402" s="581">
        <v>0</v>
      </c>
      <c r="AB402" s="581">
        <v>0</v>
      </c>
      <c r="AC402" s="581">
        <v>0</v>
      </c>
      <c r="AD402" s="581">
        <v>0</v>
      </c>
      <c r="AE402" s="581">
        <v>0</v>
      </c>
      <c r="AF402" s="581">
        <v>0</v>
      </c>
      <c r="AG402" s="581">
        <v>0</v>
      </c>
      <c r="AH402" s="581">
        <v>0</v>
      </c>
      <c r="AI402" s="581">
        <v>0</v>
      </c>
      <c r="AJ402" s="581">
        <v>0</v>
      </c>
      <c r="AK402" s="653"/>
      <c r="AL402" s="653"/>
      <c r="AM402" s="654"/>
    </row>
    <row r="403" spans="1:39" ht="18" customHeight="1" thickBot="1">
      <c r="A403" s="320" t="s">
        <v>7</v>
      </c>
      <c r="B403" s="320" t="s">
        <v>36</v>
      </c>
      <c r="C403" s="352"/>
      <c r="D403" s="352"/>
      <c r="E403" s="352"/>
      <c r="F403" s="581">
        <v>0</v>
      </c>
      <c r="G403" s="581">
        <v>0</v>
      </c>
      <c r="H403" s="581">
        <v>0</v>
      </c>
      <c r="I403" s="581">
        <v>0</v>
      </c>
      <c r="J403" s="581">
        <v>0</v>
      </c>
      <c r="K403" s="581">
        <v>0</v>
      </c>
      <c r="L403" s="581">
        <v>0</v>
      </c>
      <c r="M403" s="581">
        <v>0</v>
      </c>
      <c r="N403" s="581">
        <v>0</v>
      </c>
      <c r="O403" s="581">
        <v>0</v>
      </c>
      <c r="P403" s="581">
        <v>0</v>
      </c>
      <c r="Q403" s="581">
        <v>0</v>
      </c>
      <c r="R403" s="581">
        <v>0</v>
      </c>
      <c r="S403" s="581">
        <v>0</v>
      </c>
      <c r="T403" s="581">
        <v>0</v>
      </c>
      <c r="U403" s="581">
        <v>0</v>
      </c>
      <c r="V403" s="581">
        <v>0</v>
      </c>
      <c r="W403" s="581">
        <v>0</v>
      </c>
      <c r="X403" s="581">
        <v>0</v>
      </c>
      <c r="Y403" s="581">
        <v>0</v>
      </c>
      <c r="Z403" s="581">
        <v>0</v>
      </c>
      <c r="AA403" s="581">
        <v>0</v>
      </c>
      <c r="AB403" s="581">
        <v>0</v>
      </c>
      <c r="AC403" s="581">
        <v>0</v>
      </c>
      <c r="AD403" s="581">
        <v>0</v>
      </c>
      <c r="AE403" s="581">
        <v>0</v>
      </c>
      <c r="AF403" s="581">
        <v>0</v>
      </c>
      <c r="AG403" s="581">
        <v>0</v>
      </c>
      <c r="AH403" s="581">
        <v>0</v>
      </c>
      <c r="AI403" s="581">
        <v>0</v>
      </c>
      <c r="AJ403" s="581">
        <v>0</v>
      </c>
      <c r="AK403" s="653"/>
      <c r="AL403" s="653"/>
      <c r="AM403" s="654"/>
    </row>
    <row r="404" spans="1:39" ht="18" customHeight="1" thickBot="1">
      <c r="A404" s="320" t="s">
        <v>8</v>
      </c>
      <c r="B404" s="320" t="s">
        <v>37</v>
      </c>
      <c r="C404" s="352"/>
      <c r="D404" s="352"/>
      <c r="E404" s="352"/>
      <c r="F404" s="581">
        <v>198</v>
      </c>
      <c r="G404" s="581">
        <v>197.9</v>
      </c>
      <c r="H404" s="581">
        <v>160</v>
      </c>
      <c r="I404" s="581">
        <v>212.4</v>
      </c>
      <c r="J404" s="581">
        <v>212</v>
      </c>
      <c r="K404" s="581">
        <v>215.2</v>
      </c>
      <c r="L404" s="581">
        <v>210</v>
      </c>
      <c r="M404" s="581">
        <v>208.25</v>
      </c>
      <c r="N404" s="581">
        <v>210.39</v>
      </c>
      <c r="O404" s="581">
        <v>225.47</v>
      </c>
      <c r="P404" s="581">
        <v>249.02</v>
      </c>
      <c r="Q404" s="581">
        <v>251.41</v>
      </c>
      <c r="R404" s="581">
        <v>241.42</v>
      </c>
      <c r="S404" s="581">
        <v>179.13</v>
      </c>
      <c r="T404" s="581">
        <v>190.34</v>
      </c>
      <c r="U404" s="581">
        <v>240.1</v>
      </c>
      <c r="V404" s="581">
        <v>235.26</v>
      </c>
      <c r="W404" s="581">
        <v>181.05</v>
      </c>
      <c r="X404" s="581">
        <v>181.88</v>
      </c>
      <c r="Y404" s="581">
        <v>183.95</v>
      </c>
      <c r="Z404" s="581">
        <v>183.01</v>
      </c>
      <c r="AA404" s="581">
        <v>159.78</v>
      </c>
      <c r="AB404" s="581">
        <v>152.05000000000001</v>
      </c>
      <c r="AC404" s="581">
        <v>139.47999999999999</v>
      </c>
      <c r="AD404" s="581">
        <v>132.49</v>
      </c>
      <c r="AE404" s="581">
        <v>113.45</v>
      </c>
      <c r="AF404" s="581">
        <v>115.5</v>
      </c>
      <c r="AG404" s="581">
        <v>116.78</v>
      </c>
      <c r="AH404" s="581">
        <v>120.07</v>
      </c>
      <c r="AI404" s="581">
        <v>111.66</v>
      </c>
      <c r="AJ404" s="581">
        <v>107.19359999999999</v>
      </c>
      <c r="AK404" s="653">
        <f t="shared" si="767"/>
        <v>-4.0000000000000036</v>
      </c>
      <c r="AL404" s="653">
        <f t="shared" si="768"/>
        <v>-2.9980694980695111</v>
      </c>
      <c r="AM404" s="654">
        <f t="shared" si="769"/>
        <v>-4.3382121411362551</v>
      </c>
    </row>
    <row r="405" spans="1:39" ht="18" customHeight="1" thickBot="1">
      <c r="A405" s="320" t="s">
        <v>9</v>
      </c>
      <c r="B405" s="320" t="s">
        <v>38</v>
      </c>
      <c r="C405" s="352"/>
      <c r="D405" s="352"/>
      <c r="E405" s="352"/>
      <c r="F405" s="581">
        <v>264.5</v>
      </c>
      <c r="G405" s="581">
        <v>341.8</v>
      </c>
      <c r="H405" s="581">
        <v>357.5</v>
      </c>
      <c r="I405" s="581">
        <v>439.7</v>
      </c>
      <c r="J405" s="581">
        <v>486.4</v>
      </c>
      <c r="K405" s="581">
        <v>459.1</v>
      </c>
      <c r="L405" s="581">
        <v>394</v>
      </c>
      <c r="M405" s="581">
        <v>433.1</v>
      </c>
      <c r="N405" s="581">
        <v>512.5</v>
      </c>
      <c r="O405" s="581">
        <v>465.1</v>
      </c>
      <c r="P405" s="581">
        <v>476.1</v>
      </c>
      <c r="Q405" s="581">
        <v>479.8</v>
      </c>
      <c r="R405" s="581">
        <v>417.3</v>
      </c>
      <c r="S405" s="581">
        <v>344.4</v>
      </c>
      <c r="T405" s="581">
        <v>361</v>
      </c>
      <c r="U405" s="581">
        <v>371.7</v>
      </c>
      <c r="V405" s="581">
        <v>347.6</v>
      </c>
      <c r="W405" s="581">
        <v>314.20999999999998</v>
      </c>
      <c r="X405" s="581">
        <v>369.26</v>
      </c>
      <c r="Y405" s="581">
        <v>390.22</v>
      </c>
      <c r="Z405" s="581">
        <v>442.3</v>
      </c>
      <c r="AA405" s="581">
        <v>418.55</v>
      </c>
      <c r="AB405" s="581">
        <v>398.26</v>
      </c>
      <c r="AC405" s="581">
        <v>359.28</v>
      </c>
      <c r="AD405" s="581">
        <v>333.63</v>
      </c>
      <c r="AE405" s="581">
        <v>322.37</v>
      </c>
      <c r="AF405" s="581">
        <v>356.83</v>
      </c>
      <c r="AG405" s="581">
        <v>343.78</v>
      </c>
      <c r="AH405" s="581">
        <v>358.27</v>
      </c>
      <c r="AI405" s="581">
        <v>315.70999999999998</v>
      </c>
      <c r="AJ405" s="581">
        <v>299.92449999999997</v>
      </c>
      <c r="AK405" s="653">
        <f t="shared" si="767"/>
        <v>-5.0000000000000044</v>
      </c>
      <c r="AL405" s="653">
        <f t="shared" si="768"/>
        <v>-11.467500393576845</v>
      </c>
      <c r="AM405" s="654">
        <f t="shared" si="769"/>
        <v>-3.6352301327957526</v>
      </c>
    </row>
    <row r="406" spans="1:39" ht="18" customHeight="1" thickBot="1">
      <c r="A406" s="320" t="s">
        <v>10</v>
      </c>
      <c r="B406" s="320" t="s">
        <v>39</v>
      </c>
      <c r="C406" s="352"/>
      <c r="D406" s="352"/>
      <c r="E406" s="352"/>
      <c r="F406" s="581">
        <v>1829.6</v>
      </c>
      <c r="G406" s="581">
        <v>1643.5</v>
      </c>
      <c r="H406" s="581">
        <v>1630.6</v>
      </c>
      <c r="I406" s="581">
        <v>1707.7</v>
      </c>
      <c r="J406" s="581">
        <v>1824</v>
      </c>
      <c r="K406" s="581">
        <v>1761</v>
      </c>
      <c r="L406" s="581">
        <v>1715.4</v>
      </c>
      <c r="M406" s="581">
        <v>1764.8</v>
      </c>
      <c r="N406" s="581">
        <v>1916.4</v>
      </c>
      <c r="O406" s="581">
        <v>1830.9</v>
      </c>
      <c r="P406" s="581">
        <v>1684.5</v>
      </c>
      <c r="Q406" s="581">
        <v>1821</v>
      </c>
      <c r="R406" s="581">
        <v>1658.3</v>
      </c>
      <c r="S406" s="581">
        <v>1503.6</v>
      </c>
      <c r="T406" s="581">
        <v>1530.7</v>
      </c>
      <c r="U406" s="581">
        <v>1758.5</v>
      </c>
      <c r="V406" s="581">
        <v>1679.8</v>
      </c>
      <c r="W406" s="581">
        <v>1600.33</v>
      </c>
      <c r="X406" s="581">
        <v>1596.71</v>
      </c>
      <c r="Y406" s="581">
        <v>1709.94</v>
      </c>
      <c r="Z406" s="581">
        <v>1843.48</v>
      </c>
      <c r="AA406" s="581">
        <v>1825.12</v>
      </c>
      <c r="AB406" s="581">
        <v>1637.08</v>
      </c>
      <c r="AC406" s="581">
        <v>1442.81</v>
      </c>
      <c r="AD406" s="581">
        <v>1435.7</v>
      </c>
      <c r="AE406" s="581">
        <v>1426.26</v>
      </c>
      <c r="AF406" s="581">
        <v>1506.1</v>
      </c>
      <c r="AG406" s="581">
        <v>1691.13</v>
      </c>
      <c r="AH406" s="581">
        <v>1549.52</v>
      </c>
      <c r="AI406" s="581">
        <v>1435.46</v>
      </c>
      <c r="AJ406" s="581">
        <v>1363.6869999999999</v>
      </c>
      <c r="AK406" s="653">
        <f t="shared" si="767"/>
        <v>-5.0000000000000044</v>
      </c>
      <c r="AL406" s="653">
        <f t="shared" si="768"/>
        <v>-8.9069666984333491</v>
      </c>
      <c r="AM406" s="654">
        <f t="shared" si="769"/>
        <v>-3.186500320265695</v>
      </c>
    </row>
    <row r="407" spans="1:39" ht="18" customHeight="1" thickBot="1">
      <c r="A407" s="320" t="s">
        <v>11</v>
      </c>
      <c r="B407" s="320" t="s">
        <v>40</v>
      </c>
      <c r="C407" s="352"/>
      <c r="D407" s="352"/>
      <c r="E407" s="352"/>
      <c r="F407" s="581">
        <v>271.70999999999998</v>
      </c>
      <c r="G407" s="581">
        <v>269.06099999999998</v>
      </c>
      <c r="H407" s="581">
        <v>252.60300000000001</v>
      </c>
      <c r="I407" s="581">
        <v>259.81199999999995</v>
      </c>
      <c r="J407" s="581">
        <v>269.81700000000001</v>
      </c>
      <c r="K407" s="581">
        <v>276.36199999999997</v>
      </c>
      <c r="L407" s="581">
        <v>282.72800000000001</v>
      </c>
      <c r="M407" s="581">
        <v>292.43</v>
      </c>
      <c r="N407" s="581">
        <v>305.87</v>
      </c>
      <c r="O407" s="581">
        <v>306.81</v>
      </c>
      <c r="P407" s="581">
        <v>304.72000000000003</v>
      </c>
      <c r="Q407" s="581">
        <v>306.35000000000002</v>
      </c>
      <c r="R407" s="581">
        <v>318.97000000000003</v>
      </c>
      <c r="S407" s="581">
        <v>296.2</v>
      </c>
      <c r="T407" s="581">
        <v>288.55</v>
      </c>
      <c r="U407" s="581">
        <v>314.06</v>
      </c>
      <c r="V407" s="581">
        <v>296.91000000000003</v>
      </c>
      <c r="W407" s="581">
        <v>296.77</v>
      </c>
      <c r="X407" s="581">
        <v>305.13</v>
      </c>
      <c r="Y407" s="581">
        <v>299.16000000000003</v>
      </c>
      <c r="Z407" s="581">
        <v>288.37</v>
      </c>
      <c r="AA407" s="581">
        <v>252.57</v>
      </c>
      <c r="AB407" s="581">
        <v>263.97000000000003</v>
      </c>
      <c r="AC407" s="581">
        <v>252.07</v>
      </c>
      <c r="AD407" s="581">
        <v>247.12</v>
      </c>
      <c r="AE407" s="581">
        <v>235.35</v>
      </c>
      <c r="AF407" s="581">
        <v>255.89</v>
      </c>
      <c r="AG407" s="581">
        <v>288.39999999999998</v>
      </c>
      <c r="AH407" s="581">
        <v>287.98</v>
      </c>
      <c r="AI407" s="581">
        <v>271</v>
      </c>
      <c r="AJ407" s="581">
        <v>260.15999999999997</v>
      </c>
      <c r="AK407" s="653">
        <f t="shared" si="767"/>
        <v>-4.0000000000000142</v>
      </c>
      <c r="AL407" s="653">
        <f t="shared" si="768"/>
        <v>-4.2203050793378161</v>
      </c>
      <c r="AM407" s="654">
        <f t="shared" si="769"/>
        <v>0.32952383268576302</v>
      </c>
    </row>
    <row r="408" spans="1:39" ht="18" customHeight="1" thickBot="1">
      <c r="A408" s="320" t="s">
        <v>12</v>
      </c>
      <c r="B408" s="320" t="s">
        <v>41</v>
      </c>
      <c r="C408" s="352"/>
      <c r="D408" s="352"/>
      <c r="E408" s="352"/>
      <c r="F408" s="581">
        <v>934.5</v>
      </c>
      <c r="G408" s="581">
        <v>909.9</v>
      </c>
      <c r="H408" s="581">
        <v>942.5</v>
      </c>
      <c r="I408" s="581">
        <v>1022.7</v>
      </c>
      <c r="J408" s="581">
        <v>1039.2</v>
      </c>
      <c r="K408" s="581">
        <v>970.3</v>
      </c>
      <c r="L408" s="581">
        <v>1027.9000000000001</v>
      </c>
      <c r="M408" s="581">
        <v>1063.5999999999999</v>
      </c>
      <c r="N408" s="581">
        <v>1109.3</v>
      </c>
      <c r="O408" s="581">
        <v>1112</v>
      </c>
      <c r="P408" s="581">
        <v>1163.2</v>
      </c>
      <c r="Q408" s="581">
        <v>1196.8</v>
      </c>
      <c r="R408" s="581">
        <v>1119.5</v>
      </c>
      <c r="S408" s="581">
        <v>1108</v>
      </c>
      <c r="T408" s="581">
        <v>1053.4000000000001</v>
      </c>
      <c r="U408" s="581">
        <v>991.5</v>
      </c>
      <c r="V408" s="581">
        <v>915.5</v>
      </c>
      <c r="W408" s="581">
        <v>927.08</v>
      </c>
      <c r="X408" s="581">
        <v>994.83</v>
      </c>
      <c r="Y408" s="581">
        <v>976.56</v>
      </c>
      <c r="Z408" s="581">
        <v>908.11</v>
      </c>
      <c r="AA408" s="581">
        <v>869.95</v>
      </c>
      <c r="AB408" s="581">
        <v>726.99</v>
      </c>
      <c r="AC408" s="581">
        <v>660.73</v>
      </c>
      <c r="AD408" s="581">
        <v>645.74</v>
      </c>
      <c r="AE408" s="581">
        <v>591.21</v>
      </c>
      <c r="AF408" s="581">
        <v>628.79999999999995</v>
      </c>
      <c r="AG408" s="581">
        <v>602.86</v>
      </c>
      <c r="AH408" s="581">
        <v>588.6</v>
      </c>
      <c r="AI408" s="581">
        <v>563.70000000000005</v>
      </c>
      <c r="AJ408" s="581">
        <v>535.51499999999999</v>
      </c>
      <c r="AK408" s="653">
        <f t="shared" si="767"/>
        <v>-5.000000000000016</v>
      </c>
      <c r="AL408" s="653">
        <f t="shared" si="768"/>
        <v>-7.7138491409270422</v>
      </c>
      <c r="AM408" s="654">
        <f t="shared" si="769"/>
        <v>-5.2484393472927433</v>
      </c>
    </row>
    <row r="409" spans="1:39" ht="18" customHeight="1" thickBot="1">
      <c r="A409" s="320" t="s">
        <v>13</v>
      </c>
      <c r="B409" s="320" t="s">
        <v>42</v>
      </c>
      <c r="C409" s="352"/>
      <c r="D409" s="352"/>
      <c r="E409" s="352"/>
      <c r="F409" s="581">
        <v>0</v>
      </c>
      <c r="G409" s="581">
        <v>0</v>
      </c>
      <c r="H409" s="581">
        <v>0</v>
      </c>
      <c r="I409" s="581">
        <v>0</v>
      </c>
      <c r="J409" s="581">
        <v>0</v>
      </c>
      <c r="K409" s="581">
        <v>0</v>
      </c>
      <c r="L409" s="581">
        <v>0</v>
      </c>
      <c r="M409" s="581">
        <v>0</v>
      </c>
      <c r="N409" s="581">
        <v>0</v>
      </c>
      <c r="O409" s="581">
        <v>0</v>
      </c>
      <c r="P409" s="581">
        <v>0</v>
      </c>
      <c r="Q409" s="581">
        <v>0</v>
      </c>
      <c r="R409" s="581">
        <v>0</v>
      </c>
      <c r="S409" s="581">
        <v>0</v>
      </c>
      <c r="T409" s="581">
        <v>0</v>
      </c>
      <c r="U409" s="581">
        <v>0</v>
      </c>
      <c r="V409" s="581">
        <v>0</v>
      </c>
      <c r="W409" s="581">
        <v>0</v>
      </c>
      <c r="X409" s="581">
        <v>0</v>
      </c>
      <c r="Y409" s="581">
        <v>0</v>
      </c>
      <c r="Z409" s="581">
        <v>0</v>
      </c>
      <c r="AA409" s="581">
        <v>0</v>
      </c>
      <c r="AB409" s="581">
        <v>0</v>
      </c>
      <c r="AC409" s="581">
        <v>0</v>
      </c>
      <c r="AD409" s="581">
        <v>0</v>
      </c>
      <c r="AE409" s="581">
        <v>0</v>
      </c>
      <c r="AF409" s="581">
        <v>0</v>
      </c>
      <c r="AG409" s="581">
        <v>0</v>
      </c>
      <c r="AH409" s="581">
        <v>0</v>
      </c>
      <c r="AI409" s="581">
        <v>0</v>
      </c>
      <c r="AJ409" s="581">
        <v>0</v>
      </c>
      <c r="AK409" s="653"/>
      <c r="AL409" s="653"/>
      <c r="AM409" s="654"/>
    </row>
    <row r="410" spans="1:39" ht="18" customHeight="1" thickBot="1">
      <c r="A410" s="320" t="s">
        <v>14</v>
      </c>
      <c r="B410" s="320" t="s">
        <v>43</v>
      </c>
      <c r="C410" s="352"/>
      <c r="D410" s="352"/>
      <c r="E410" s="352"/>
      <c r="F410" s="581">
        <v>0</v>
      </c>
      <c r="G410" s="581">
        <v>0</v>
      </c>
      <c r="H410" s="581">
        <v>0</v>
      </c>
      <c r="I410" s="581">
        <v>0</v>
      </c>
      <c r="J410" s="581">
        <v>0</v>
      </c>
      <c r="K410" s="581">
        <v>0</v>
      </c>
      <c r="L410" s="581">
        <v>0</v>
      </c>
      <c r="M410" s="581">
        <v>0</v>
      </c>
      <c r="N410" s="581">
        <v>0</v>
      </c>
      <c r="O410" s="581">
        <v>0</v>
      </c>
      <c r="P410" s="581">
        <v>0</v>
      </c>
      <c r="Q410" s="581">
        <v>0</v>
      </c>
      <c r="R410" s="581">
        <v>0</v>
      </c>
      <c r="S410" s="581">
        <v>0</v>
      </c>
      <c r="T410" s="581">
        <v>0</v>
      </c>
      <c r="U410" s="581">
        <v>0</v>
      </c>
      <c r="V410" s="581">
        <v>0</v>
      </c>
      <c r="W410" s="581">
        <v>0</v>
      </c>
      <c r="X410" s="581">
        <v>0</v>
      </c>
      <c r="Y410" s="581">
        <v>0</v>
      </c>
      <c r="Z410" s="581">
        <v>0</v>
      </c>
      <c r="AA410" s="581">
        <v>0</v>
      </c>
      <c r="AB410" s="581">
        <v>0</v>
      </c>
      <c r="AC410" s="581">
        <v>0</v>
      </c>
      <c r="AD410" s="581">
        <v>0</v>
      </c>
      <c r="AE410" s="581">
        <v>0</v>
      </c>
      <c r="AF410" s="581">
        <v>0</v>
      </c>
      <c r="AG410" s="581">
        <v>0</v>
      </c>
      <c r="AH410" s="581">
        <v>0</v>
      </c>
      <c r="AI410" s="581">
        <v>0</v>
      </c>
      <c r="AJ410" s="581">
        <v>0</v>
      </c>
      <c r="AK410" s="653"/>
      <c r="AL410" s="653"/>
      <c r="AM410" s="654"/>
    </row>
    <row r="411" spans="1:39" ht="18" customHeight="1" thickBot="1">
      <c r="A411" s="320" t="s">
        <v>15</v>
      </c>
      <c r="B411" s="320" t="s">
        <v>44</v>
      </c>
      <c r="C411" s="352"/>
      <c r="D411" s="352"/>
      <c r="E411" s="352"/>
      <c r="F411" s="581">
        <v>2</v>
      </c>
      <c r="G411" s="581">
        <v>2</v>
      </c>
      <c r="H411" s="581">
        <v>2</v>
      </c>
      <c r="I411" s="581">
        <v>2</v>
      </c>
      <c r="J411" s="581">
        <v>2</v>
      </c>
      <c r="K411" s="581">
        <v>2</v>
      </c>
      <c r="L411" s="581">
        <v>2</v>
      </c>
      <c r="M411" s="581">
        <v>2</v>
      </c>
      <c r="N411" s="581">
        <v>2</v>
      </c>
      <c r="O411" s="581">
        <v>2.9</v>
      </c>
      <c r="P411" s="581">
        <v>2.7</v>
      </c>
      <c r="Q411" s="581">
        <v>1.4</v>
      </c>
      <c r="R411" s="581">
        <v>1.6</v>
      </c>
      <c r="S411" s="581">
        <v>2</v>
      </c>
      <c r="T411" s="581">
        <v>5.4</v>
      </c>
      <c r="U411" s="581">
        <v>7.6</v>
      </c>
      <c r="V411" s="581">
        <v>5.5</v>
      </c>
      <c r="W411" s="581">
        <v>7.1</v>
      </c>
      <c r="X411" s="581">
        <v>9.6</v>
      </c>
      <c r="Y411" s="581">
        <v>12.9</v>
      </c>
      <c r="Z411" s="581">
        <v>17.2</v>
      </c>
      <c r="AA411" s="581">
        <v>19</v>
      </c>
      <c r="AB411" s="581">
        <v>11.71</v>
      </c>
      <c r="AC411" s="581">
        <v>12.43</v>
      </c>
      <c r="AD411" s="581">
        <v>9.93</v>
      </c>
      <c r="AE411" s="581">
        <v>13.39</v>
      </c>
      <c r="AF411" s="581">
        <v>12.77</v>
      </c>
      <c r="AG411" s="581">
        <v>20.2</v>
      </c>
      <c r="AH411" s="581">
        <v>17.87</v>
      </c>
      <c r="AI411" s="581">
        <v>18.8</v>
      </c>
      <c r="AJ411" s="581">
        <v>18.047999999999998</v>
      </c>
      <c r="AK411" s="653">
        <f t="shared" si="767"/>
        <v>-4.0000000000000142</v>
      </c>
      <c r="AL411" s="653">
        <f t="shared" si="768"/>
        <v>2.3516068052930272</v>
      </c>
      <c r="AM411" s="654">
        <f t="shared" si="769"/>
        <v>-0.56952871046930253</v>
      </c>
    </row>
    <row r="412" spans="1:39" ht="18" customHeight="1" thickBot="1">
      <c r="A412" s="320" t="s">
        <v>16</v>
      </c>
      <c r="B412" s="320" t="s">
        <v>45</v>
      </c>
      <c r="C412" s="352"/>
      <c r="D412" s="352"/>
      <c r="E412" s="352"/>
      <c r="F412" s="581">
        <v>0</v>
      </c>
      <c r="G412" s="581">
        <v>0</v>
      </c>
      <c r="H412" s="581">
        <v>0</v>
      </c>
      <c r="I412" s="581">
        <v>0.3</v>
      </c>
      <c r="J412" s="581">
        <v>0.5</v>
      </c>
      <c r="K412" s="581">
        <v>0.5</v>
      </c>
      <c r="L412" s="581">
        <v>0.5</v>
      </c>
      <c r="M412" s="581">
        <v>0.3</v>
      </c>
      <c r="N412" s="581">
        <v>0.5</v>
      </c>
      <c r="O412" s="581">
        <v>0.3</v>
      </c>
      <c r="P412" s="581">
        <v>0.3</v>
      </c>
      <c r="Q412" s="581">
        <v>0.4</v>
      </c>
      <c r="R412" s="581">
        <v>0.2</v>
      </c>
      <c r="S412" s="581">
        <v>0.3</v>
      </c>
      <c r="T412" s="581">
        <v>0.3</v>
      </c>
      <c r="U412" s="581">
        <v>0.4</v>
      </c>
      <c r="V412" s="581">
        <v>0.4</v>
      </c>
      <c r="W412" s="581">
        <v>0.38</v>
      </c>
      <c r="X412" s="581">
        <v>0.3</v>
      </c>
      <c r="Y412" s="581">
        <v>0.2</v>
      </c>
      <c r="Z412" s="581">
        <v>0.24</v>
      </c>
      <c r="AA412" s="581">
        <v>0.22</v>
      </c>
      <c r="AB412" s="581">
        <v>0.14000000000000001</v>
      </c>
      <c r="AC412" s="581">
        <v>0.13</v>
      </c>
      <c r="AD412" s="581">
        <v>0.08</v>
      </c>
      <c r="AE412" s="581">
        <v>0.09</v>
      </c>
      <c r="AF412" s="581">
        <v>0.14000000000000001</v>
      </c>
      <c r="AG412" s="581">
        <v>0.12</v>
      </c>
      <c r="AH412" s="581">
        <v>7.0000000000000007E-2</v>
      </c>
      <c r="AI412" s="581">
        <v>0.18</v>
      </c>
      <c r="AJ412" s="581">
        <v>0.17279999999999998</v>
      </c>
      <c r="AK412" s="653">
        <f t="shared" si="767"/>
        <v>-4.0000000000000036</v>
      </c>
      <c r="AL412" s="653">
        <f t="shared" si="768"/>
        <v>32.923076923076898</v>
      </c>
      <c r="AM412" s="654">
        <f t="shared" si="769"/>
        <v>-2.647572736278847</v>
      </c>
    </row>
    <row r="413" spans="1:39" ht="18" customHeight="1" thickBot="1">
      <c r="A413" s="320" t="s">
        <v>17</v>
      </c>
      <c r="B413" s="320" t="s">
        <v>46</v>
      </c>
      <c r="C413" s="352"/>
      <c r="D413" s="352"/>
      <c r="E413" s="352"/>
      <c r="F413" s="581">
        <v>1121</v>
      </c>
      <c r="G413" s="581">
        <v>1204</v>
      </c>
      <c r="H413" s="581">
        <v>1033</v>
      </c>
      <c r="I413" s="581">
        <v>1053</v>
      </c>
      <c r="J413" s="581">
        <v>1059</v>
      </c>
      <c r="K413" s="581">
        <v>1022.5</v>
      </c>
      <c r="L413" s="581">
        <v>1114.8</v>
      </c>
      <c r="M413" s="581">
        <v>1192.7</v>
      </c>
      <c r="N413" s="581">
        <v>1258.0999999999999</v>
      </c>
      <c r="O413" s="581">
        <v>1205.8</v>
      </c>
      <c r="P413" s="581">
        <v>1144.7</v>
      </c>
      <c r="Q413" s="581">
        <v>1190.0999999999999</v>
      </c>
      <c r="R413" s="581">
        <v>1197.5</v>
      </c>
      <c r="S413" s="581">
        <v>1215</v>
      </c>
      <c r="T413" s="581">
        <v>1078.8</v>
      </c>
      <c r="U413" s="581">
        <v>1191.8</v>
      </c>
      <c r="V413" s="581">
        <v>1177.3</v>
      </c>
      <c r="W413" s="581">
        <v>1078.83</v>
      </c>
      <c r="X413" s="581">
        <v>1230.25</v>
      </c>
      <c r="Y413" s="581">
        <v>1191.29</v>
      </c>
      <c r="Z413" s="581">
        <v>1242.6099999999999</v>
      </c>
      <c r="AA413" s="581">
        <v>1191.42</v>
      </c>
      <c r="AB413" s="581">
        <v>1146.1300000000001</v>
      </c>
      <c r="AC413" s="581">
        <v>1011.56</v>
      </c>
      <c r="AD413" s="581">
        <v>988.82</v>
      </c>
      <c r="AE413" s="581">
        <v>939.08</v>
      </c>
      <c r="AF413" s="581">
        <v>1027.5899999999999</v>
      </c>
      <c r="AG413" s="581">
        <v>981.01</v>
      </c>
      <c r="AH413" s="581">
        <v>1054.57</v>
      </c>
      <c r="AI413" s="581">
        <v>819.36</v>
      </c>
      <c r="AJ413" s="581">
        <v>926.21709090908553</v>
      </c>
      <c r="AK413" s="653">
        <f t="shared" si="767"/>
        <v>13.041531306029764</v>
      </c>
      <c r="AL413" s="653">
        <f t="shared" si="768"/>
        <v>-1.7436147354539466</v>
      </c>
      <c r="AM413" s="654">
        <f t="shared" si="769"/>
        <v>-2.7589214573070842</v>
      </c>
    </row>
    <row r="414" spans="1:39" ht="18" customHeight="1" thickBot="1">
      <c r="A414" s="320" t="s">
        <v>18</v>
      </c>
      <c r="B414" s="320" t="s">
        <v>47</v>
      </c>
      <c r="C414" s="352"/>
      <c r="D414" s="352"/>
      <c r="E414" s="352"/>
      <c r="F414" s="581">
        <v>0</v>
      </c>
      <c r="G414" s="581">
        <v>0</v>
      </c>
      <c r="H414" s="581">
        <v>0</v>
      </c>
      <c r="I414" s="581">
        <v>0</v>
      </c>
      <c r="J414" s="581">
        <v>0</v>
      </c>
      <c r="K414" s="581">
        <v>0</v>
      </c>
      <c r="L414" s="581">
        <v>0</v>
      </c>
      <c r="M414" s="581">
        <v>0</v>
      </c>
      <c r="N414" s="581">
        <v>0</v>
      </c>
      <c r="O414" s="581">
        <v>0</v>
      </c>
      <c r="P414" s="581">
        <v>0</v>
      </c>
      <c r="Q414" s="581">
        <v>0</v>
      </c>
      <c r="R414" s="581">
        <v>0</v>
      </c>
      <c r="S414" s="581">
        <v>0</v>
      </c>
      <c r="T414" s="581">
        <v>0</v>
      </c>
      <c r="U414" s="581">
        <v>0</v>
      </c>
      <c r="V414" s="581">
        <v>0</v>
      </c>
      <c r="W414" s="581">
        <v>0</v>
      </c>
      <c r="X414" s="581">
        <v>0</v>
      </c>
      <c r="Y414" s="581">
        <v>0</v>
      </c>
      <c r="Z414" s="581">
        <v>0</v>
      </c>
      <c r="AA414" s="581">
        <v>0</v>
      </c>
      <c r="AB414" s="581">
        <v>0</v>
      </c>
      <c r="AC414" s="581">
        <v>0</v>
      </c>
      <c r="AD414" s="581">
        <v>0</v>
      </c>
      <c r="AE414" s="581">
        <v>0</v>
      </c>
      <c r="AF414" s="581">
        <v>0</v>
      </c>
      <c r="AG414" s="581">
        <v>0</v>
      </c>
      <c r="AH414" s="581">
        <v>0</v>
      </c>
      <c r="AI414" s="581">
        <v>0</v>
      </c>
      <c r="AJ414" s="581">
        <v>0</v>
      </c>
      <c r="AK414" s="653"/>
      <c r="AL414" s="653"/>
      <c r="AM414" s="654"/>
    </row>
    <row r="415" spans="1:39" ht="18" customHeight="1" thickBot="1">
      <c r="A415" s="320" t="s">
        <v>19</v>
      </c>
      <c r="B415" s="320" t="s">
        <v>48</v>
      </c>
      <c r="C415" s="352"/>
      <c r="D415" s="352"/>
      <c r="E415" s="352"/>
      <c r="F415" s="581">
        <v>10.8</v>
      </c>
      <c r="G415" s="581">
        <v>11.6</v>
      </c>
      <c r="H415" s="581">
        <v>9</v>
      </c>
      <c r="I415" s="581">
        <v>10.9</v>
      </c>
      <c r="J415" s="581">
        <v>12.7</v>
      </c>
      <c r="K415" s="581">
        <v>13.7</v>
      </c>
      <c r="L415" s="581">
        <v>16</v>
      </c>
      <c r="M415" s="581">
        <v>20.3</v>
      </c>
      <c r="N415" s="581">
        <v>27.2</v>
      </c>
      <c r="O415" s="581">
        <v>23.7</v>
      </c>
      <c r="P415" s="581">
        <v>24.5</v>
      </c>
      <c r="Q415" s="581">
        <v>22.4</v>
      </c>
      <c r="R415" s="581">
        <v>20.7</v>
      </c>
      <c r="S415" s="581">
        <v>19.8</v>
      </c>
      <c r="T415" s="581">
        <v>19.3</v>
      </c>
      <c r="U415" s="581">
        <v>22.1</v>
      </c>
      <c r="V415" s="581">
        <v>18.8</v>
      </c>
      <c r="W415" s="581">
        <v>24</v>
      </c>
      <c r="X415" s="581">
        <v>23</v>
      </c>
      <c r="Y415" s="581">
        <v>21</v>
      </c>
      <c r="Z415" s="581">
        <v>21</v>
      </c>
      <c r="AA415" s="581">
        <v>18</v>
      </c>
      <c r="AB415" s="581">
        <v>15.8</v>
      </c>
      <c r="AC415" s="581">
        <v>12.27</v>
      </c>
      <c r="AD415" s="581">
        <v>12.25</v>
      </c>
      <c r="AE415" s="581">
        <v>13.76</v>
      </c>
      <c r="AF415" s="581">
        <v>19.010000000000002</v>
      </c>
      <c r="AG415" s="581">
        <v>19.420000000000002</v>
      </c>
      <c r="AH415" s="581">
        <v>17.2</v>
      </c>
      <c r="AI415" s="581">
        <v>20.36</v>
      </c>
      <c r="AJ415" s="581">
        <v>19.5456</v>
      </c>
      <c r="AK415" s="653">
        <f t="shared" si="767"/>
        <v>-3.9999999999999925</v>
      </c>
      <c r="AL415" s="653">
        <f t="shared" si="768"/>
        <v>0.95867768595041536</v>
      </c>
      <c r="AM415" s="654">
        <f t="shared" si="769"/>
        <v>0.91951781888166551</v>
      </c>
    </row>
    <row r="416" spans="1:39" ht="18" customHeight="1" thickBot="1">
      <c r="A416" s="320" t="s">
        <v>20</v>
      </c>
      <c r="B416" s="320" t="s">
        <v>49</v>
      </c>
      <c r="C416" s="352"/>
      <c r="D416" s="352"/>
      <c r="E416" s="352"/>
      <c r="F416" s="581">
        <v>169.9</v>
      </c>
      <c r="G416" s="581">
        <v>179.5</v>
      </c>
      <c r="H416" s="581">
        <v>173.4</v>
      </c>
      <c r="I416" s="581">
        <v>179.1</v>
      </c>
      <c r="J416" s="581">
        <v>161</v>
      </c>
      <c r="K416" s="581">
        <v>144.19999999999999</v>
      </c>
      <c r="L416" s="581">
        <v>152.5</v>
      </c>
      <c r="M416" s="581">
        <v>164.1</v>
      </c>
      <c r="N416" s="581">
        <v>171.4</v>
      </c>
      <c r="O416" s="581">
        <v>172.2</v>
      </c>
      <c r="P416" s="581">
        <v>173.3</v>
      </c>
      <c r="Q416" s="581">
        <v>178.7</v>
      </c>
      <c r="R416" s="581">
        <v>167.2</v>
      </c>
      <c r="S416" s="581">
        <v>159.30000000000001</v>
      </c>
      <c r="T416" s="581">
        <v>170.9</v>
      </c>
      <c r="U416" s="581">
        <v>194.1</v>
      </c>
      <c r="V416" s="581">
        <v>178.5</v>
      </c>
      <c r="W416" s="581">
        <v>201.14</v>
      </c>
      <c r="X416" s="581">
        <v>217.1</v>
      </c>
      <c r="Y416" s="581">
        <v>219.7</v>
      </c>
      <c r="Z416" s="581">
        <v>201.92</v>
      </c>
      <c r="AA416" s="581">
        <v>216.32</v>
      </c>
      <c r="AB416" s="581">
        <v>188.73</v>
      </c>
      <c r="AC416" s="581">
        <v>195.25</v>
      </c>
      <c r="AD416" s="581">
        <v>209.48</v>
      </c>
      <c r="AE416" s="581">
        <v>209.9</v>
      </c>
      <c r="AF416" s="581">
        <v>220.69</v>
      </c>
      <c r="AG416" s="581">
        <v>212.6</v>
      </c>
      <c r="AH416" s="581">
        <v>218.2</v>
      </c>
      <c r="AI416" s="581">
        <v>215.33</v>
      </c>
      <c r="AJ416" s="581">
        <v>206.71680000000001</v>
      </c>
      <c r="AK416" s="653">
        <f t="shared" si="767"/>
        <v>-4.0000000000000036</v>
      </c>
      <c r="AL416" s="653">
        <f t="shared" si="768"/>
        <v>-4.0831490217307138</v>
      </c>
      <c r="AM416" s="654">
        <f t="shared" si="769"/>
        <v>-0.50327433462551419</v>
      </c>
    </row>
    <row r="417" spans="1:39" ht="18" customHeight="1" thickBot="1">
      <c r="A417" s="320" t="s">
        <v>21</v>
      </c>
      <c r="B417" s="320" t="s">
        <v>50</v>
      </c>
      <c r="C417" s="352"/>
      <c r="D417" s="352"/>
      <c r="E417" s="352"/>
      <c r="F417" s="581">
        <v>54.5</v>
      </c>
      <c r="G417" s="581">
        <v>50.4</v>
      </c>
      <c r="H417" s="581">
        <v>48.2</v>
      </c>
      <c r="I417" s="581">
        <v>69.3</v>
      </c>
      <c r="J417" s="581">
        <v>77.099999999999994</v>
      </c>
      <c r="K417" s="581">
        <v>85.2</v>
      </c>
      <c r="L417" s="581">
        <v>104.2</v>
      </c>
      <c r="M417" s="581">
        <v>152.30000000000001</v>
      </c>
      <c r="N417" s="581">
        <v>224.4</v>
      </c>
      <c r="O417" s="581">
        <v>318.7</v>
      </c>
      <c r="P417" s="581">
        <v>356.3</v>
      </c>
      <c r="Q417" s="581">
        <v>411.7</v>
      </c>
      <c r="R417" s="581">
        <v>339.3</v>
      </c>
      <c r="S417" s="581">
        <v>303</v>
      </c>
      <c r="T417" s="581">
        <v>262</v>
      </c>
      <c r="U417" s="581">
        <v>317.2</v>
      </c>
      <c r="V417" s="581">
        <v>274.10000000000002</v>
      </c>
      <c r="W417" s="581">
        <v>334.2</v>
      </c>
      <c r="X417" s="581">
        <v>333.3</v>
      </c>
      <c r="Y417" s="581">
        <v>543.79999999999995</v>
      </c>
      <c r="Z417" s="581">
        <v>614.29999999999995</v>
      </c>
      <c r="AA417" s="581">
        <v>678.25</v>
      </c>
      <c r="AB417" s="581">
        <v>670.3</v>
      </c>
      <c r="AC417" s="581">
        <v>593.5</v>
      </c>
      <c r="AD417" s="581">
        <v>562.11</v>
      </c>
      <c r="AE417" s="581">
        <v>645.41</v>
      </c>
      <c r="AF417" s="581">
        <v>664.95</v>
      </c>
      <c r="AG417" s="581">
        <v>946.03</v>
      </c>
      <c r="AH417" s="581">
        <v>998.47</v>
      </c>
      <c r="AI417" s="581">
        <v>1184.3</v>
      </c>
      <c r="AJ417" s="581">
        <v>1042.9333333333334</v>
      </c>
      <c r="AK417" s="653">
        <f t="shared" si="767"/>
        <v>-11.936727743533449</v>
      </c>
      <c r="AL417" s="653">
        <f t="shared" si="768"/>
        <v>8.692480320157836</v>
      </c>
      <c r="AM417" s="654">
        <f t="shared" si="769"/>
        <v>4.8969768081595477</v>
      </c>
    </row>
    <row r="418" spans="1:39" ht="18" customHeight="1" thickBot="1">
      <c r="A418" s="320" t="s">
        <v>22</v>
      </c>
      <c r="B418" s="320" t="s">
        <v>51</v>
      </c>
      <c r="C418" s="352"/>
      <c r="D418" s="352"/>
      <c r="E418" s="352"/>
      <c r="F418" s="581">
        <v>170.1</v>
      </c>
      <c r="G418" s="581">
        <v>177</v>
      </c>
      <c r="H418" s="581">
        <v>177</v>
      </c>
      <c r="I418" s="581">
        <v>185</v>
      </c>
      <c r="J418" s="581">
        <v>185.9</v>
      </c>
      <c r="K418" s="581">
        <v>193.3</v>
      </c>
      <c r="L418" s="581">
        <v>164</v>
      </c>
      <c r="M418" s="581">
        <v>152.51</v>
      </c>
      <c r="N418" s="581">
        <v>154.79</v>
      </c>
      <c r="O418" s="581">
        <v>140.12</v>
      </c>
      <c r="P418" s="581">
        <v>141.44</v>
      </c>
      <c r="Q418" s="581">
        <v>137.35</v>
      </c>
      <c r="R418" s="581">
        <v>109.91</v>
      </c>
      <c r="S418" s="581">
        <v>102.6</v>
      </c>
      <c r="T418" s="581">
        <v>105.62</v>
      </c>
      <c r="U418" s="581">
        <v>110.88</v>
      </c>
      <c r="V418" s="581">
        <v>94.73</v>
      </c>
      <c r="W418" s="581">
        <v>90.37</v>
      </c>
      <c r="X418" s="581">
        <v>99.98</v>
      </c>
      <c r="Y418" s="581">
        <v>102.2</v>
      </c>
      <c r="Z418" s="581">
        <v>111.79</v>
      </c>
      <c r="AA418" s="581">
        <v>107.64</v>
      </c>
      <c r="AB418" s="581">
        <v>97.91</v>
      </c>
      <c r="AC418" s="581">
        <v>88.61</v>
      </c>
      <c r="AD418" s="581">
        <v>86.52</v>
      </c>
      <c r="AE418" s="581">
        <v>83.36</v>
      </c>
      <c r="AF418" s="581">
        <v>77.02</v>
      </c>
      <c r="AG418" s="581">
        <v>72.989999999999995</v>
      </c>
      <c r="AH418" s="581">
        <v>74.47</v>
      </c>
      <c r="AI418" s="581">
        <v>75.05</v>
      </c>
      <c r="AJ418" s="581">
        <v>72.047999999999988</v>
      </c>
      <c r="AK418" s="653">
        <f t="shared" si="767"/>
        <v>-4.0000000000000142</v>
      </c>
      <c r="AL418" s="653">
        <f t="shared" si="768"/>
        <v>-3.239323126510929</v>
      </c>
      <c r="AM418" s="654">
        <f t="shared" si="769"/>
        <v>-4.3626393270355779</v>
      </c>
    </row>
    <row r="419" spans="1:39" ht="18" customHeight="1" thickBot="1">
      <c r="A419" s="320" t="s">
        <v>23</v>
      </c>
      <c r="B419" s="320" t="s">
        <v>52</v>
      </c>
      <c r="C419" s="352"/>
      <c r="D419" s="352"/>
      <c r="E419" s="352"/>
      <c r="F419" s="581">
        <v>3065.7</v>
      </c>
      <c r="G419" s="581">
        <v>2983.4</v>
      </c>
      <c r="H419" s="581">
        <v>3109.2</v>
      </c>
      <c r="I419" s="581">
        <v>3277</v>
      </c>
      <c r="J419" s="581">
        <v>3046.9</v>
      </c>
      <c r="K419" s="581">
        <v>3128.9</v>
      </c>
      <c r="L419" s="581">
        <v>3013.4</v>
      </c>
      <c r="M419" s="581">
        <v>3049.36</v>
      </c>
      <c r="N419" s="581">
        <v>2974.02</v>
      </c>
      <c r="O419" s="581">
        <v>2894.5</v>
      </c>
      <c r="P419" s="581">
        <v>3199.58</v>
      </c>
      <c r="Q419" s="581">
        <v>3274.19</v>
      </c>
      <c r="R419" s="581">
        <v>2628.58</v>
      </c>
      <c r="S419" s="581">
        <v>2520.56</v>
      </c>
      <c r="T419" s="581">
        <v>2525.39</v>
      </c>
      <c r="U419" s="581">
        <v>2441.64</v>
      </c>
      <c r="V419" s="581">
        <v>2339.39</v>
      </c>
      <c r="W419" s="581">
        <v>2098.4699999999998</v>
      </c>
      <c r="X419" s="581">
        <v>2589.7800000000002</v>
      </c>
      <c r="Y419" s="581">
        <v>2731.16</v>
      </c>
      <c r="Z419" s="581">
        <v>2518.88</v>
      </c>
      <c r="AA419" s="581">
        <v>2513.56</v>
      </c>
      <c r="AB419" s="581">
        <v>2608.06</v>
      </c>
      <c r="AC419" s="581">
        <v>2584.2199999999998</v>
      </c>
      <c r="AD419" s="581">
        <v>2405.2399999999998</v>
      </c>
      <c r="AE419" s="581">
        <v>2443.9499999999998</v>
      </c>
      <c r="AF419" s="581">
        <v>2681.93</v>
      </c>
      <c r="AG419" s="581">
        <v>2540.5500000000002</v>
      </c>
      <c r="AH419" s="581">
        <v>2554.6799999999998</v>
      </c>
      <c r="AI419" s="581">
        <v>2483.65</v>
      </c>
      <c r="AJ419" s="581">
        <v>2384.3040000000001</v>
      </c>
      <c r="AK419" s="653">
        <f t="shared" si="767"/>
        <v>-4.0000000000000036</v>
      </c>
      <c r="AL419" s="653">
        <f t="shared" si="768"/>
        <v>-6.1000657688323852</v>
      </c>
      <c r="AM419" s="654">
        <f t="shared" si="769"/>
        <v>-0.5848697950640247</v>
      </c>
    </row>
    <row r="420" spans="1:39" ht="18" customHeight="1" thickBot="1">
      <c r="A420" s="320" t="s">
        <v>24</v>
      </c>
      <c r="B420" s="320" t="s">
        <v>53</v>
      </c>
      <c r="C420" s="352"/>
      <c r="D420" s="352"/>
      <c r="E420" s="352"/>
      <c r="F420" s="581">
        <v>59.3</v>
      </c>
      <c r="G420" s="581">
        <v>49.4</v>
      </c>
      <c r="H420" s="581">
        <v>46.8</v>
      </c>
      <c r="I420" s="581">
        <v>47.1</v>
      </c>
      <c r="J420" s="581">
        <v>47.5</v>
      </c>
      <c r="K420" s="581">
        <v>45.6</v>
      </c>
      <c r="L420" s="581">
        <v>44.4</v>
      </c>
      <c r="M420" s="581">
        <v>48.01</v>
      </c>
      <c r="N420" s="581">
        <v>47.57</v>
      </c>
      <c r="O420" s="581">
        <v>45.53</v>
      </c>
      <c r="P420" s="581">
        <v>44.14</v>
      </c>
      <c r="Q420" s="581">
        <v>46</v>
      </c>
      <c r="R420" s="581">
        <v>42.37</v>
      </c>
      <c r="S420" s="581">
        <v>39.840000000000003</v>
      </c>
      <c r="T420" s="581">
        <v>40.909999999999997</v>
      </c>
      <c r="U420" s="581">
        <v>43.7</v>
      </c>
      <c r="V420" s="581">
        <v>38.61</v>
      </c>
      <c r="W420" s="581">
        <v>36.43</v>
      </c>
      <c r="X420" s="581">
        <v>40.19</v>
      </c>
      <c r="Y420" s="581">
        <v>39.17</v>
      </c>
      <c r="Z420" s="581">
        <v>41.86</v>
      </c>
      <c r="AA420" s="581">
        <v>38.33</v>
      </c>
      <c r="AB420" s="581">
        <v>37.74</v>
      </c>
      <c r="AC420" s="581">
        <v>36.39</v>
      </c>
      <c r="AD420" s="581">
        <v>38.29</v>
      </c>
      <c r="AE420" s="581">
        <v>37.08</v>
      </c>
      <c r="AF420" s="581">
        <v>38.880000000000003</v>
      </c>
      <c r="AG420" s="581">
        <v>39.83</v>
      </c>
      <c r="AH420" s="581">
        <v>41.4</v>
      </c>
      <c r="AI420" s="581">
        <v>41.59</v>
      </c>
      <c r="AJ420" s="581">
        <v>39.926400000000001</v>
      </c>
      <c r="AK420" s="653">
        <f t="shared" si="767"/>
        <v>-4.0000000000000036</v>
      </c>
      <c r="AL420" s="653">
        <f t="shared" si="768"/>
        <v>-0.43291770573564703</v>
      </c>
      <c r="AM420" s="654">
        <f t="shared" si="769"/>
        <v>0.4544169102408846</v>
      </c>
    </row>
    <row r="421" spans="1:39" ht="18" customHeight="1" thickBot="1">
      <c r="A421" s="320" t="s">
        <v>25</v>
      </c>
      <c r="B421" s="320" t="s">
        <v>54</v>
      </c>
      <c r="C421" s="352"/>
      <c r="D421" s="352"/>
      <c r="E421" s="352"/>
      <c r="F421" s="581">
        <v>146</v>
      </c>
      <c r="G421" s="581">
        <v>125.9</v>
      </c>
      <c r="H421" s="581">
        <v>121.9</v>
      </c>
      <c r="I421" s="581">
        <v>130.4</v>
      </c>
      <c r="J421" s="581">
        <v>137.69999999999999</v>
      </c>
      <c r="K421" s="581">
        <v>118.2</v>
      </c>
      <c r="L421" s="581">
        <v>129.5</v>
      </c>
      <c r="M421" s="581">
        <v>165.2</v>
      </c>
      <c r="N421" s="581">
        <v>137.1</v>
      </c>
      <c r="O421" s="581">
        <v>138.5</v>
      </c>
      <c r="P421" s="581">
        <v>150.1</v>
      </c>
      <c r="Q421" s="581">
        <v>147</v>
      </c>
      <c r="R421" s="581">
        <v>152.5</v>
      </c>
      <c r="S421" s="581">
        <v>153.30000000000001</v>
      </c>
      <c r="T421" s="581">
        <v>157.30000000000001</v>
      </c>
      <c r="U421" s="581">
        <v>154.19999999999999</v>
      </c>
      <c r="V421" s="581">
        <v>139</v>
      </c>
      <c r="W421" s="581">
        <v>166.59</v>
      </c>
      <c r="X421" s="581">
        <v>202</v>
      </c>
      <c r="Y421" s="581">
        <v>212.34</v>
      </c>
      <c r="Z421" s="581">
        <v>221.54</v>
      </c>
      <c r="AA421" s="581">
        <v>216.19</v>
      </c>
      <c r="AB421" s="581">
        <v>191.44</v>
      </c>
      <c r="AC421" s="581">
        <v>183.54</v>
      </c>
      <c r="AD421" s="581">
        <v>187.81</v>
      </c>
      <c r="AE421" s="581">
        <v>179.03</v>
      </c>
      <c r="AF421" s="581">
        <v>197.24</v>
      </c>
      <c r="AG421" s="581">
        <v>191.48</v>
      </c>
      <c r="AH421" s="581">
        <v>203.16</v>
      </c>
      <c r="AI421" s="581">
        <v>165.53</v>
      </c>
      <c r="AJ421" s="581">
        <v>158.90879999999999</v>
      </c>
      <c r="AK421" s="653">
        <f t="shared" si="767"/>
        <v>-4.0000000000000142</v>
      </c>
      <c r="AL421" s="653">
        <f t="shared" si="768"/>
        <v>-13.987117726657649</v>
      </c>
      <c r="AM421" s="654">
        <f t="shared" si="769"/>
        <v>-3.362471071464157</v>
      </c>
    </row>
    <row r="422" spans="1:39" ht="18" customHeight="1" thickBot="1">
      <c r="A422" s="320" t="s">
        <v>26</v>
      </c>
      <c r="B422" s="320" t="s">
        <v>55</v>
      </c>
      <c r="C422" s="352"/>
      <c r="D422" s="352"/>
      <c r="E422" s="352"/>
      <c r="F422" s="581">
        <v>0</v>
      </c>
      <c r="G422" s="581">
        <v>0</v>
      </c>
      <c r="H422" s="581">
        <v>0</v>
      </c>
      <c r="I422" s="581">
        <v>0</v>
      </c>
      <c r="J422" s="581">
        <v>0</v>
      </c>
      <c r="K422" s="581">
        <v>0</v>
      </c>
      <c r="L422" s="581">
        <v>0</v>
      </c>
      <c r="M422" s="581">
        <v>0</v>
      </c>
      <c r="N422" s="581">
        <v>0</v>
      </c>
      <c r="O422" s="581">
        <v>0</v>
      </c>
      <c r="P422" s="581">
        <v>0</v>
      </c>
      <c r="Q422" s="581">
        <v>0</v>
      </c>
      <c r="R422" s="581">
        <v>0</v>
      </c>
      <c r="S422" s="581">
        <v>0</v>
      </c>
      <c r="T422" s="581">
        <v>0</v>
      </c>
      <c r="U422" s="581">
        <v>0</v>
      </c>
      <c r="V422" s="581">
        <v>0</v>
      </c>
      <c r="W422" s="581">
        <v>0</v>
      </c>
      <c r="X422" s="581">
        <v>0</v>
      </c>
      <c r="Y422" s="581">
        <v>0</v>
      </c>
      <c r="Z422" s="581">
        <v>0</v>
      </c>
      <c r="AA422" s="581">
        <v>0</v>
      </c>
      <c r="AB422" s="581">
        <v>0</v>
      </c>
      <c r="AC422" s="581">
        <v>0</v>
      </c>
      <c r="AD422" s="581">
        <v>0</v>
      </c>
      <c r="AE422" s="581">
        <v>0</v>
      </c>
      <c r="AF422" s="581">
        <v>0</v>
      </c>
      <c r="AG422" s="581">
        <v>0</v>
      </c>
      <c r="AH422" s="581">
        <v>0</v>
      </c>
      <c r="AI422" s="581">
        <v>0</v>
      </c>
      <c r="AJ422" s="581">
        <v>0</v>
      </c>
      <c r="AK422" s="653"/>
      <c r="AL422" s="653"/>
      <c r="AM422" s="654"/>
    </row>
    <row r="423" spans="1:39" ht="18" customHeight="1" thickBot="1">
      <c r="A423" s="320" t="s">
        <v>27</v>
      </c>
      <c r="B423" s="320" t="s">
        <v>56</v>
      </c>
      <c r="C423" s="352"/>
      <c r="D423" s="352"/>
      <c r="E423" s="352"/>
      <c r="F423" s="581">
        <v>0</v>
      </c>
      <c r="G423" s="581">
        <v>0</v>
      </c>
      <c r="H423" s="581">
        <v>0</v>
      </c>
      <c r="I423" s="581">
        <v>0</v>
      </c>
      <c r="J423" s="581">
        <v>0</v>
      </c>
      <c r="K423" s="581">
        <v>0</v>
      </c>
      <c r="L423" s="581">
        <v>0</v>
      </c>
      <c r="M423" s="581">
        <v>0</v>
      </c>
      <c r="N423" s="581">
        <v>0</v>
      </c>
      <c r="O423" s="581">
        <v>0</v>
      </c>
      <c r="P423" s="581">
        <v>0</v>
      </c>
      <c r="Q423" s="581">
        <v>0</v>
      </c>
      <c r="R423" s="581">
        <v>0</v>
      </c>
      <c r="S423" s="581">
        <v>0</v>
      </c>
      <c r="T423" s="581">
        <v>0</v>
      </c>
      <c r="U423" s="581">
        <v>0</v>
      </c>
      <c r="V423" s="581">
        <v>1.3</v>
      </c>
      <c r="W423" s="581">
        <v>1.34</v>
      </c>
      <c r="X423" s="581">
        <v>2.09</v>
      </c>
      <c r="Y423" s="581">
        <v>2.36</v>
      </c>
      <c r="Z423" s="581">
        <v>1.27</v>
      </c>
      <c r="AA423" s="581">
        <v>0.95</v>
      </c>
      <c r="AB423" s="581">
        <v>1.33</v>
      </c>
      <c r="AC423" s="581">
        <v>1.71</v>
      </c>
      <c r="AD423" s="581">
        <v>1.19</v>
      </c>
      <c r="AE423" s="581">
        <v>1.1100000000000001</v>
      </c>
      <c r="AF423" s="581">
        <v>1.62</v>
      </c>
      <c r="AG423" s="581">
        <v>1.85</v>
      </c>
      <c r="AH423" s="581">
        <v>1.74</v>
      </c>
      <c r="AI423" s="581">
        <v>1.75</v>
      </c>
      <c r="AJ423" s="581">
        <v>1.68</v>
      </c>
      <c r="AK423" s="653">
        <f t="shared" si="767"/>
        <v>-4.0000000000000036</v>
      </c>
      <c r="AL423" s="653">
        <f t="shared" si="768"/>
        <v>-1.3698630136986245</v>
      </c>
      <c r="AM423" s="654">
        <f t="shared" si="769"/>
        <v>6.539221648781135</v>
      </c>
    </row>
    <row r="424" spans="1:39" ht="18" customHeight="1">
      <c r="A424" s="79" t="s">
        <v>984</v>
      </c>
      <c r="B424" s="34"/>
      <c r="C424" s="34"/>
      <c r="D424" s="34"/>
      <c r="E424" s="34"/>
      <c r="F424" s="34"/>
      <c r="G424" s="34"/>
      <c r="H424" s="34"/>
      <c r="I424" s="34"/>
      <c r="J424" s="34"/>
      <c r="K424" s="34"/>
      <c r="L424" s="34"/>
      <c r="M424" s="33"/>
      <c r="N424" s="33"/>
      <c r="O424" s="33"/>
      <c r="P424" s="33"/>
      <c r="Q424" s="21"/>
      <c r="R424" s="33"/>
      <c r="S424" s="33"/>
      <c r="T424" s="33"/>
      <c r="U424" s="33"/>
      <c r="V424" s="33"/>
      <c r="W424" s="33"/>
      <c r="X424" s="33"/>
      <c r="Y424" s="33"/>
      <c r="Z424" s="33"/>
      <c r="AA424" s="33"/>
      <c r="AB424" s="33"/>
      <c r="AC424" s="33"/>
      <c r="AD424" s="33"/>
      <c r="AE424" s="33"/>
      <c r="AF424" s="33"/>
      <c r="AG424" s="33"/>
      <c r="AH424" s="33"/>
      <c r="AI424" s="33"/>
      <c r="AJ424" s="33"/>
      <c r="AK424" s="655"/>
      <c r="AL424" s="655"/>
      <c r="AM424" s="655"/>
    </row>
    <row r="425" spans="1:39" ht="18" customHeight="1">
      <c r="A425" s="94" t="s">
        <v>988</v>
      </c>
      <c r="C425" s="79"/>
      <c r="D425" s="79"/>
      <c r="E425" s="79"/>
      <c r="F425" s="79"/>
      <c r="G425" s="79"/>
      <c r="H425" s="79"/>
      <c r="I425" s="79"/>
      <c r="J425" s="79"/>
      <c r="K425" s="79"/>
      <c r="L425" s="79"/>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655"/>
      <c r="AL425" s="655"/>
      <c r="AM425" s="655"/>
    </row>
    <row r="426" spans="1:39" ht="18" customHeight="1">
      <c r="A426" s="22"/>
      <c r="B426" s="34"/>
      <c r="C426" s="34"/>
      <c r="D426" s="34"/>
      <c r="E426" s="34"/>
      <c r="F426" s="34"/>
      <c r="G426" s="34"/>
      <c r="H426" s="34"/>
      <c r="I426" s="34"/>
      <c r="J426" s="34"/>
      <c r="K426" s="34"/>
      <c r="L426" s="34"/>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655"/>
      <c r="AL426" s="655"/>
      <c r="AM426" s="655"/>
    </row>
    <row r="427" spans="1:39" ht="18" customHeight="1">
      <c r="A427" s="59" t="s">
        <v>1025</v>
      </c>
      <c r="B427" s="34"/>
      <c r="C427" s="34"/>
      <c r="D427" s="34"/>
      <c r="E427" s="34"/>
      <c r="F427" s="34"/>
      <c r="G427" s="34"/>
      <c r="H427" s="34"/>
      <c r="I427" s="34"/>
      <c r="J427" s="34"/>
      <c r="K427" s="34"/>
      <c r="L427" s="34"/>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655"/>
      <c r="AL427" s="655"/>
      <c r="AM427" s="655"/>
    </row>
    <row r="428" spans="1:39" ht="18" customHeight="1">
      <c r="A428" s="210"/>
      <c r="B428" s="211"/>
      <c r="C428" s="204" t="s">
        <v>148</v>
      </c>
      <c r="D428" s="205"/>
      <c r="E428" s="205"/>
      <c r="F428" s="205"/>
      <c r="G428" s="205"/>
      <c r="H428" s="205"/>
      <c r="I428" s="205"/>
      <c r="J428" s="205"/>
      <c r="K428" s="205"/>
      <c r="L428" s="205"/>
      <c r="M428" s="205"/>
      <c r="N428" s="205"/>
      <c r="O428" s="205"/>
      <c r="P428" s="205"/>
      <c r="Q428" s="205"/>
      <c r="R428" s="205"/>
      <c r="S428" s="205"/>
      <c r="T428" s="205"/>
      <c r="U428" s="205"/>
      <c r="V428" s="205"/>
      <c r="W428" s="205"/>
      <c r="X428" s="205"/>
      <c r="Y428" s="205"/>
      <c r="Z428" s="205"/>
      <c r="AA428" s="205"/>
      <c r="AB428" s="205"/>
      <c r="AC428" s="205"/>
      <c r="AD428" s="205"/>
      <c r="AE428" s="205"/>
      <c r="AF428" s="205"/>
      <c r="AG428" s="205"/>
      <c r="AH428" s="205"/>
      <c r="AI428" s="205"/>
      <c r="AJ428" s="205"/>
      <c r="AK428" s="765" t="s">
        <v>58</v>
      </c>
      <c r="AL428" s="766"/>
      <c r="AM428" s="656" t="str">
        <f>AM$3</f>
        <v xml:space="preserve">Annual rate of change
</v>
      </c>
    </row>
    <row r="429" spans="1:39" ht="26.25" thickBot="1">
      <c r="A429" s="210"/>
      <c r="B429" s="211"/>
      <c r="C429" s="568">
        <v>1990</v>
      </c>
      <c r="D429" s="203">
        <v>1991</v>
      </c>
      <c r="E429" s="203">
        <v>1992</v>
      </c>
      <c r="F429" s="203">
        <f>F$4</f>
        <v>1993</v>
      </c>
      <c r="G429" s="203">
        <f t="shared" ref="G429:AJ429" si="770">G$4</f>
        <v>1994</v>
      </c>
      <c r="H429" s="203">
        <f t="shared" si="770"/>
        <v>1995</v>
      </c>
      <c r="I429" s="203">
        <f t="shared" si="770"/>
        <v>1996</v>
      </c>
      <c r="J429" s="203">
        <f t="shared" si="770"/>
        <v>1997</v>
      </c>
      <c r="K429" s="203">
        <f t="shared" si="770"/>
        <v>1998</v>
      </c>
      <c r="L429" s="203">
        <f t="shared" si="770"/>
        <v>1999</v>
      </c>
      <c r="M429" s="637">
        <f t="shared" si="770"/>
        <v>2000</v>
      </c>
      <c r="N429" s="636">
        <f t="shared" si="770"/>
        <v>2001</v>
      </c>
      <c r="O429" s="203">
        <f t="shared" si="770"/>
        <v>2002</v>
      </c>
      <c r="P429" s="636">
        <f t="shared" si="770"/>
        <v>2003</v>
      </c>
      <c r="Q429" s="203">
        <f t="shared" si="770"/>
        <v>2004</v>
      </c>
      <c r="R429" s="636">
        <f t="shared" si="770"/>
        <v>2005</v>
      </c>
      <c r="S429" s="203">
        <f t="shared" si="770"/>
        <v>2006</v>
      </c>
      <c r="T429" s="636">
        <f t="shared" si="770"/>
        <v>2007</v>
      </c>
      <c r="U429" s="203">
        <f t="shared" si="770"/>
        <v>2008</v>
      </c>
      <c r="V429" s="636">
        <f t="shared" si="770"/>
        <v>2009</v>
      </c>
      <c r="W429" s="203">
        <f t="shared" si="770"/>
        <v>2010</v>
      </c>
      <c r="X429" s="636">
        <f t="shared" si="770"/>
        <v>2011</v>
      </c>
      <c r="Y429" s="203">
        <f t="shared" si="770"/>
        <v>2012</v>
      </c>
      <c r="Z429" s="637">
        <f t="shared" si="770"/>
        <v>2013</v>
      </c>
      <c r="AA429" s="203">
        <f t="shared" si="770"/>
        <v>2014</v>
      </c>
      <c r="AB429" s="636">
        <f t="shared" si="770"/>
        <v>2015</v>
      </c>
      <c r="AC429" s="203">
        <f t="shared" si="770"/>
        <v>2016</v>
      </c>
      <c r="AD429" s="203">
        <f t="shared" si="770"/>
        <v>2017</v>
      </c>
      <c r="AE429" s="203">
        <f t="shared" si="770"/>
        <v>2018</v>
      </c>
      <c r="AF429" s="203">
        <f t="shared" si="770"/>
        <v>2019</v>
      </c>
      <c r="AG429" s="203">
        <f t="shared" si="770"/>
        <v>2020</v>
      </c>
      <c r="AH429" s="203">
        <f t="shared" si="770"/>
        <v>2021</v>
      </c>
      <c r="AI429" s="203">
        <f t="shared" si="770"/>
        <v>2022</v>
      </c>
      <c r="AJ429" s="203" t="str">
        <f t="shared" si="770"/>
        <v>2023f</v>
      </c>
      <c r="AK429" s="648" t="s">
        <v>1070</v>
      </c>
      <c r="AL429" s="649" t="s">
        <v>1071</v>
      </c>
      <c r="AM429" s="650" t="s">
        <v>1072</v>
      </c>
    </row>
    <row r="430" spans="1:39" ht="18" customHeight="1" thickBot="1">
      <c r="A430" s="235" t="s">
        <v>373</v>
      </c>
      <c r="B430" s="235"/>
      <c r="C430" s="339"/>
      <c r="D430" s="339"/>
      <c r="E430" s="339"/>
      <c r="F430" s="363">
        <f>IF(COUNT(F431:F457)=27,SUM(F431:F457),"N.A.")</f>
        <v>46795.086612450003</v>
      </c>
      <c r="G430" s="363">
        <f t="shared" ref="G430" si="771">IF(COUNT(G431:G457)=27,SUM(G431:G457),"N.A.")</f>
        <v>47368.45356727</v>
      </c>
      <c r="H430" s="363">
        <f t="shared" ref="H430" si="772">IF(COUNT(H431:H457)=27,SUM(H431:H457),"N.A.")</f>
        <v>49041.376707249008</v>
      </c>
      <c r="I430" s="363">
        <f t="shared" ref="I430" si="773">IF(COUNT(I431:I457)=27,SUM(I431:I457),"N.A.")</f>
        <v>55086.500138108</v>
      </c>
      <c r="J430" s="363">
        <f t="shared" ref="J430" si="774">IF(COUNT(J431:J457)=27,SUM(J431:J457),"N.A.")</f>
        <v>63926.766591086009</v>
      </c>
      <c r="K430" s="363">
        <f t="shared" ref="K430" si="775">IF(COUNT(K431:K457)=27,SUM(K431:K457),"N.A.")</f>
        <v>55023.469522510015</v>
      </c>
      <c r="L430" s="363">
        <f t="shared" ref="L430" si="776">IF(COUNT(L431:L457)=27,SUM(L431:L457),"N.A.")</f>
        <v>60684.218142480007</v>
      </c>
      <c r="M430" s="363">
        <f t="shared" ref="M430" si="777">IF(COUNT(M431:M457)=27,SUM(M431:M457),"N.A.")</f>
        <v>52573.890000000007</v>
      </c>
      <c r="N430" s="363">
        <f t="shared" ref="N430" si="778">IF(COUNT(N431:N457)=27,SUM(N431:N457),"N.A.")</f>
        <v>62807.94</v>
      </c>
      <c r="O430" s="363">
        <f t="shared" ref="O430" si="779">IF(COUNT(O431:O457)=27,SUM(O431:O457),"N.A.")</f>
        <v>61957.090000000011</v>
      </c>
      <c r="P430" s="363">
        <f t="shared" ref="P430" si="780">IF(COUNT(P431:P457)=27,SUM(P431:P457),"N.A.")</f>
        <v>53572.549999999996</v>
      </c>
      <c r="Q430" s="363">
        <f t="shared" ref="Q430" si="781">IF(COUNT(Q431:Q457)=27,SUM(Q431:Q457),"N.A.")</f>
        <v>73382.159999999989</v>
      </c>
      <c r="R430" s="363">
        <f t="shared" ref="R430" si="782">IF(COUNT(R431:R457)=27,SUM(R431:R457),"N.A.")</f>
        <v>65006.55</v>
      </c>
      <c r="S430" s="363">
        <f t="shared" ref="S430" si="783">IF(COUNT(S431:S457)=27,SUM(S431:S457),"N.A.")</f>
        <v>57345.81</v>
      </c>
      <c r="T430" s="363">
        <f t="shared" ref="T430" si="784">IF(COUNT(T431:T457)=27,SUM(T431:T457),"N.A.")</f>
        <v>49987.439999999995</v>
      </c>
      <c r="U430" s="363">
        <f t="shared" ref="U430" si="785">IF(COUNT(U431:U457)=27,SUM(U431:U457),"N.A.")</f>
        <v>65927.98000000001</v>
      </c>
      <c r="V430" s="363">
        <f t="shared" ref="V430" si="786">IF(COUNT(V431:V457)=27,SUM(V431:V457),"N.A.")</f>
        <v>60109.920000000006</v>
      </c>
      <c r="W430" s="363">
        <f t="shared" ref="W430" si="787">IF(COUNT(W431:W457)=27,SUM(W431:W457),"N.A.")</f>
        <v>59944.250000000007</v>
      </c>
      <c r="X430" s="363">
        <f t="shared" ref="X430" si="788">IF(COUNT(X431:X457)=27,SUM(X431:X457),"N.A.")</f>
        <v>70695.81</v>
      </c>
      <c r="Y430" s="363">
        <f t="shared" ref="Y430" si="789">IF(COUNT(Y431:Y457)=27,SUM(Y431:Y457),"N.A.")</f>
        <v>59529.030000000006</v>
      </c>
      <c r="Z430" s="363">
        <f t="shared" ref="Z430" si="790">IF(COUNT(Z431:Z457)=27,SUM(Z431:Z457),"N.A.")</f>
        <v>66973.09</v>
      </c>
      <c r="AA430" s="363">
        <f t="shared" ref="AA430" si="791">IF(COUNT(AA431:AA457)=27,SUM(AA431:AA457),"N.A.")</f>
        <v>77736</v>
      </c>
      <c r="AB430" s="363">
        <f t="shared" ref="AB430" si="792">IF(COUNT(AB431:AB457)=27,SUM(AB431:AB457),"N.A.")</f>
        <v>59238.570000000007</v>
      </c>
      <c r="AC430" s="363">
        <f t="shared" ref="AC430" si="793">IF(COUNT(AC431:AC457)=27,SUM(AC431:AC457),"N.A.")</f>
        <v>62963.490000000005</v>
      </c>
      <c r="AD430" s="363">
        <f t="shared" ref="AD430" si="794">IF(COUNT(AD431:AD457)=27,SUM(AD431:AD457),"N.A.")</f>
        <v>65048.540000000015</v>
      </c>
      <c r="AE430" s="363">
        <f t="shared" ref="AE430:AF430" si="795">IF(COUNT(AE431:AE457)=27,SUM(AE431:AE457),"N.A.")</f>
        <v>69308.600000000006</v>
      </c>
      <c r="AF430" s="363">
        <f t="shared" si="795"/>
        <v>70416.12</v>
      </c>
      <c r="AG430" s="363">
        <f t="shared" ref="AG430:AH430" si="796">IF(COUNT(AG431:AG457)=27,SUM(AG431:AG457),"N.A.")</f>
        <v>67406.39</v>
      </c>
      <c r="AH430" s="363">
        <f t="shared" si="796"/>
        <v>73474.609999999986</v>
      </c>
      <c r="AI430" s="363">
        <f t="shared" ref="AI430:AJ430" si="797">IF(COUNT(AI431:AI457)=27,SUM(AI431:AI457),"N.A.")</f>
        <v>52269.86</v>
      </c>
      <c r="AJ430" s="363">
        <f t="shared" si="797"/>
        <v>65272.573811206566</v>
      </c>
      <c r="AK430" s="651">
        <f>+(AJ430/AI430-1)*100</f>
        <v>24.876121365556681</v>
      </c>
      <c r="AL430" s="651">
        <f>+((AJ430/((SUM(AE430:AI430)-MIN(AD430:AH430)-MAX(AD430:AH430))/3))-1)*100</f>
        <v>0.75393522664972679</v>
      </c>
      <c r="AM430" s="652">
        <f>100*((POWER(AJ430/AA430,1/($AI$4-$Z$4)))-1)</f>
        <v>-1.9228998685483667</v>
      </c>
    </row>
    <row r="431" spans="1:39" ht="18" customHeight="1" thickBot="1">
      <c r="A431" s="320" t="s">
        <v>3</v>
      </c>
      <c r="B431" s="320" t="s">
        <v>30</v>
      </c>
      <c r="C431" s="352"/>
      <c r="D431" s="352"/>
      <c r="E431" s="352"/>
      <c r="F431" s="581">
        <v>163.9</v>
      </c>
      <c r="G431" s="581">
        <v>208.9</v>
      </c>
      <c r="H431" s="581">
        <v>234.6</v>
      </c>
      <c r="I431" s="581">
        <v>199.2</v>
      </c>
      <c r="J431" s="581">
        <v>255.6</v>
      </c>
      <c r="K431" s="581">
        <v>292.3</v>
      </c>
      <c r="L431" s="581">
        <v>405.5</v>
      </c>
      <c r="M431" s="581">
        <v>397.4</v>
      </c>
      <c r="N431" s="581">
        <v>460.9</v>
      </c>
      <c r="O431" s="581">
        <v>530.70000000000005</v>
      </c>
      <c r="P431" s="581">
        <v>554.70000000000005</v>
      </c>
      <c r="Q431" s="581">
        <v>637.79999999999995</v>
      </c>
      <c r="R431" s="581">
        <v>634.1</v>
      </c>
      <c r="S431" s="581">
        <v>575.9</v>
      </c>
      <c r="T431" s="581">
        <v>698.9</v>
      </c>
      <c r="U431" s="581">
        <v>858.8</v>
      </c>
      <c r="V431" s="581">
        <v>808.1</v>
      </c>
      <c r="W431" s="581">
        <v>745.9</v>
      </c>
      <c r="X431" s="581">
        <v>859.69</v>
      </c>
      <c r="Y431" s="581">
        <v>733.6</v>
      </c>
      <c r="Z431" s="581">
        <v>837.6</v>
      </c>
      <c r="AA431" s="581">
        <v>778.57</v>
      </c>
      <c r="AB431" s="581">
        <v>692.96</v>
      </c>
      <c r="AC431" s="581">
        <v>480.73</v>
      </c>
      <c r="AD431" s="581">
        <v>608.66999999999996</v>
      </c>
      <c r="AE431" s="581">
        <v>443</v>
      </c>
      <c r="AF431" s="581">
        <v>529.6</v>
      </c>
      <c r="AG431" s="581">
        <v>519.47</v>
      </c>
      <c r="AH431" s="581">
        <v>580.05999999999995</v>
      </c>
      <c r="AI431" s="581">
        <v>610.9</v>
      </c>
      <c r="AJ431" s="581">
        <v>659.87231999999995</v>
      </c>
      <c r="AK431" s="653">
        <f>+(AJ431/AI431-1)*100</f>
        <v>8.0164216729415649</v>
      </c>
      <c r="AL431" s="653">
        <f>+((AJ431/((SUM(AE431:AI431)-MIN(AD431:AH431)-MAX(AD431:AH431))/3))-1)*100</f>
        <v>21.347646135739474</v>
      </c>
      <c r="AM431" s="654">
        <f>100*((POWER(AJ431/AA431,1/($AI$4-$Z$4)))-1)</f>
        <v>-1.8211304353281887</v>
      </c>
    </row>
    <row r="432" spans="1:39" ht="18" customHeight="1" thickBot="1">
      <c r="A432" s="320" t="s">
        <v>4</v>
      </c>
      <c r="B432" s="320" t="s">
        <v>31</v>
      </c>
      <c r="C432" s="352"/>
      <c r="D432" s="352"/>
      <c r="E432" s="352"/>
      <c r="F432" s="581">
        <v>983</v>
      </c>
      <c r="G432" s="581">
        <v>1384</v>
      </c>
      <c r="H432" s="581">
        <v>1817.2</v>
      </c>
      <c r="I432" s="581">
        <v>1042</v>
      </c>
      <c r="J432" s="581">
        <v>1659.2</v>
      </c>
      <c r="K432" s="581">
        <v>1303.4000000000001</v>
      </c>
      <c r="L432" s="581">
        <v>1991.4</v>
      </c>
      <c r="M432" s="581">
        <v>1097.7</v>
      </c>
      <c r="N432" s="581">
        <v>872.6</v>
      </c>
      <c r="O432" s="581">
        <v>1288.0999999999999</v>
      </c>
      <c r="P432" s="581">
        <v>1161.0999999999999</v>
      </c>
      <c r="Q432" s="581">
        <v>2123</v>
      </c>
      <c r="R432" s="581">
        <v>1585.7</v>
      </c>
      <c r="S432" s="581">
        <v>1587.8</v>
      </c>
      <c r="T432" s="581">
        <v>312.89999999999998</v>
      </c>
      <c r="U432" s="581">
        <v>1368.3</v>
      </c>
      <c r="V432" s="581">
        <v>1290.8</v>
      </c>
      <c r="W432" s="581">
        <v>2047.41</v>
      </c>
      <c r="X432" s="581">
        <v>2209.1999999999998</v>
      </c>
      <c r="Y432" s="581">
        <v>1717.8</v>
      </c>
      <c r="Z432" s="581">
        <v>2738.67</v>
      </c>
      <c r="AA432" s="581">
        <v>3137.48</v>
      </c>
      <c r="AB432" s="581">
        <v>2696.92</v>
      </c>
      <c r="AC432" s="581">
        <v>2226.09</v>
      </c>
      <c r="AD432" s="581">
        <v>2562.5700000000002</v>
      </c>
      <c r="AE432" s="581">
        <v>3478.01</v>
      </c>
      <c r="AF432" s="581">
        <v>3990.19</v>
      </c>
      <c r="AG432" s="581">
        <v>2969.21</v>
      </c>
      <c r="AH432" s="581">
        <v>3376.28</v>
      </c>
      <c r="AI432" s="581">
        <v>2490</v>
      </c>
      <c r="AJ432" s="581">
        <v>3314.6879999999996</v>
      </c>
      <c r="AK432" s="653">
        <f t="shared" ref="AK432:AK457" si="798">+(AJ432/AI432-1)*100</f>
        <v>33.11999999999999</v>
      </c>
      <c r="AL432" s="653">
        <f t="shared" ref="AL432:AL457" si="799">+((AJ432/((SUM(AE432:AI432)-MIN(AD432:AH432)-MAX(AD432:AH432))/3))-1)*100</f>
        <v>1.9806726127661545</v>
      </c>
      <c r="AM432" s="654">
        <f t="shared" ref="AM432:AM457" si="800">100*((POWER(AJ432/AA432,1/($AI$4-$Z$4)))-1)</f>
        <v>0.61235138136133127</v>
      </c>
    </row>
    <row r="433" spans="1:39" ht="18" customHeight="1" thickBot="1">
      <c r="A433" s="320" t="s">
        <v>340</v>
      </c>
      <c r="B433" s="320" t="s">
        <v>32</v>
      </c>
      <c r="C433" s="352"/>
      <c r="D433" s="352"/>
      <c r="E433" s="352"/>
      <c r="F433" s="581">
        <v>157.1</v>
      </c>
      <c r="G433" s="581">
        <v>91.4</v>
      </c>
      <c r="H433" s="581">
        <v>113.3</v>
      </c>
      <c r="I433" s="581">
        <v>168.7</v>
      </c>
      <c r="J433" s="581">
        <v>285.2</v>
      </c>
      <c r="K433" s="581">
        <v>200.6</v>
      </c>
      <c r="L433" s="581">
        <v>260.5</v>
      </c>
      <c r="M433" s="581">
        <v>304</v>
      </c>
      <c r="N433" s="581">
        <v>408.7</v>
      </c>
      <c r="O433" s="581">
        <v>616.20000000000005</v>
      </c>
      <c r="P433" s="581">
        <v>476.4</v>
      </c>
      <c r="Q433" s="581">
        <v>551.63</v>
      </c>
      <c r="R433" s="581">
        <v>702.9</v>
      </c>
      <c r="S433" s="581">
        <v>606.4</v>
      </c>
      <c r="T433" s="581">
        <v>758.8</v>
      </c>
      <c r="U433" s="581">
        <v>858.41</v>
      </c>
      <c r="V433" s="581">
        <v>889.6</v>
      </c>
      <c r="W433" s="581">
        <v>692.59</v>
      </c>
      <c r="X433" s="581">
        <v>1063.74</v>
      </c>
      <c r="Y433" s="581">
        <v>928.15</v>
      </c>
      <c r="Z433" s="581">
        <v>675.38</v>
      </c>
      <c r="AA433" s="581">
        <v>832.24</v>
      </c>
      <c r="AB433" s="581">
        <v>442.71</v>
      </c>
      <c r="AC433" s="581">
        <v>845.77</v>
      </c>
      <c r="AD433" s="581">
        <v>588.11</v>
      </c>
      <c r="AE433" s="581">
        <v>489.15</v>
      </c>
      <c r="AF433" s="581">
        <v>620.26</v>
      </c>
      <c r="AG433" s="581">
        <v>825.5</v>
      </c>
      <c r="AH433" s="581">
        <v>988.04</v>
      </c>
      <c r="AI433" s="581">
        <v>641.73</v>
      </c>
      <c r="AJ433" s="581">
        <v>656.47199999999998</v>
      </c>
      <c r="AK433" s="653">
        <f t="shared" si="798"/>
        <v>2.2972278060866769</v>
      </c>
      <c r="AL433" s="653">
        <f t="shared" si="799"/>
        <v>-5.6562666168460618</v>
      </c>
      <c r="AM433" s="654">
        <f t="shared" si="800"/>
        <v>-2.6015696456212711</v>
      </c>
    </row>
    <row r="434" spans="1:39" ht="18" customHeight="1" thickBot="1">
      <c r="A434" s="320" t="s">
        <v>5</v>
      </c>
      <c r="B434" s="320" t="s">
        <v>33</v>
      </c>
      <c r="C434" s="352"/>
      <c r="D434" s="352"/>
      <c r="E434" s="352"/>
      <c r="F434" s="581">
        <v>0</v>
      </c>
      <c r="G434" s="581">
        <v>0</v>
      </c>
      <c r="H434" s="581">
        <v>0</v>
      </c>
      <c r="I434" s="581">
        <v>0</v>
      </c>
      <c r="J434" s="581">
        <v>0</v>
      </c>
      <c r="K434" s="581">
        <v>0</v>
      </c>
      <c r="L434" s="581">
        <v>0</v>
      </c>
      <c r="M434" s="581">
        <v>0</v>
      </c>
      <c r="N434" s="581">
        <v>0</v>
      </c>
      <c r="O434" s="581">
        <v>0</v>
      </c>
      <c r="P434" s="581">
        <v>0</v>
      </c>
      <c r="Q434" s="581">
        <v>0</v>
      </c>
      <c r="R434" s="581">
        <v>0</v>
      </c>
      <c r="S434" s="581">
        <v>0</v>
      </c>
      <c r="T434" s="581">
        <v>0</v>
      </c>
      <c r="U434" s="581">
        <v>0</v>
      </c>
      <c r="V434" s="581">
        <v>0</v>
      </c>
      <c r="W434" s="581">
        <v>45.7</v>
      </c>
      <c r="X434" s="581">
        <v>55.3</v>
      </c>
      <c r="Y434" s="581">
        <v>75.099999999999994</v>
      </c>
      <c r="Z434" s="581">
        <v>75.7</v>
      </c>
      <c r="AA434" s="581">
        <v>72.900000000000006</v>
      </c>
      <c r="AB434" s="581">
        <v>53</v>
      </c>
      <c r="AC434" s="581">
        <v>43.8</v>
      </c>
      <c r="AD434" s="581">
        <v>38.9</v>
      </c>
      <c r="AE434" s="581">
        <v>35.9</v>
      </c>
      <c r="AF434" s="581">
        <v>41.3</v>
      </c>
      <c r="AG434" s="581">
        <v>39.200000000000003</v>
      </c>
      <c r="AH434" s="581">
        <v>45.8</v>
      </c>
      <c r="AI434" s="581">
        <v>54.2</v>
      </c>
      <c r="AJ434" s="581">
        <v>55.742593086215621</v>
      </c>
      <c r="AK434" s="653">
        <f t="shared" si="798"/>
        <v>2.8461127051948587</v>
      </c>
      <c r="AL434" s="653">
        <f t="shared" si="799"/>
        <v>24.148314223197389</v>
      </c>
      <c r="AM434" s="654">
        <f t="shared" si="800"/>
        <v>-2.937589849942368</v>
      </c>
    </row>
    <row r="435" spans="1:39" ht="18" customHeight="1" thickBot="1">
      <c r="A435" s="320" t="s">
        <v>28</v>
      </c>
      <c r="B435" s="320" t="s">
        <v>34</v>
      </c>
      <c r="C435" s="352"/>
      <c r="D435" s="352"/>
      <c r="E435" s="352"/>
      <c r="F435" s="581">
        <v>2656.5</v>
      </c>
      <c r="G435" s="581">
        <v>2446</v>
      </c>
      <c r="H435" s="581">
        <v>2394.6</v>
      </c>
      <c r="I435" s="581">
        <v>2912.6</v>
      </c>
      <c r="J435" s="581">
        <v>3188.4</v>
      </c>
      <c r="K435" s="581">
        <v>2781.5</v>
      </c>
      <c r="L435" s="581">
        <v>3256.9</v>
      </c>
      <c r="M435" s="581">
        <v>3324</v>
      </c>
      <c r="N435" s="581">
        <v>3504.5</v>
      </c>
      <c r="O435" s="581">
        <v>3738.4</v>
      </c>
      <c r="P435" s="581">
        <v>3421.6</v>
      </c>
      <c r="Q435" s="581">
        <v>4199.8999999999996</v>
      </c>
      <c r="R435" s="581">
        <v>4082.7</v>
      </c>
      <c r="S435" s="581">
        <v>3220.3</v>
      </c>
      <c r="T435" s="581">
        <v>3809.3</v>
      </c>
      <c r="U435" s="581">
        <v>5105.8999999999996</v>
      </c>
      <c r="V435" s="581">
        <v>4527.2</v>
      </c>
      <c r="W435" s="581">
        <v>4211.5</v>
      </c>
      <c r="X435" s="581">
        <v>5183.6000000000004</v>
      </c>
      <c r="Y435" s="581">
        <v>5514.7</v>
      </c>
      <c r="Z435" s="581">
        <v>4387.3</v>
      </c>
      <c r="AA435" s="581">
        <v>5142.1000000000004</v>
      </c>
      <c r="AB435" s="581">
        <v>3973</v>
      </c>
      <c r="AC435" s="581">
        <v>4017.8</v>
      </c>
      <c r="AD435" s="581">
        <v>4547.6000000000004</v>
      </c>
      <c r="AE435" s="581">
        <v>3344.3</v>
      </c>
      <c r="AF435" s="581">
        <v>3664.8</v>
      </c>
      <c r="AG435" s="581">
        <v>4020</v>
      </c>
      <c r="AH435" s="581">
        <v>4462.3999999999996</v>
      </c>
      <c r="AI435" s="581">
        <v>3837.4</v>
      </c>
      <c r="AJ435" s="581">
        <v>4235.2531199999994</v>
      </c>
      <c r="AK435" s="653">
        <f t="shared" si="798"/>
        <v>10.367778183144827</v>
      </c>
      <c r="AL435" s="653">
        <f t="shared" si="799"/>
        <v>11.09346297105882</v>
      </c>
      <c r="AM435" s="654">
        <f t="shared" si="800"/>
        <v>-2.1326902404888548</v>
      </c>
    </row>
    <row r="436" spans="1:39" ht="18" customHeight="1" thickBot="1">
      <c r="A436" s="320" t="s">
        <v>6</v>
      </c>
      <c r="B436" s="320" t="s">
        <v>35</v>
      </c>
      <c r="C436" s="352"/>
      <c r="D436" s="352"/>
      <c r="E436" s="352"/>
      <c r="F436" s="581">
        <v>0</v>
      </c>
      <c r="G436" s="581">
        <v>0</v>
      </c>
      <c r="H436" s="581">
        <v>0</v>
      </c>
      <c r="I436" s="581">
        <v>0</v>
      </c>
      <c r="J436" s="581">
        <v>0</v>
      </c>
      <c r="K436" s="581">
        <v>0</v>
      </c>
      <c r="L436" s="581">
        <v>0</v>
      </c>
      <c r="M436" s="581">
        <v>0</v>
      </c>
      <c r="N436" s="581">
        <v>0</v>
      </c>
      <c r="O436" s="581">
        <v>0</v>
      </c>
      <c r="P436" s="581">
        <v>0</v>
      </c>
      <c r="Q436" s="581">
        <v>0</v>
      </c>
      <c r="R436" s="581">
        <v>0</v>
      </c>
      <c r="S436" s="581">
        <v>0</v>
      </c>
      <c r="T436" s="581">
        <v>0</v>
      </c>
      <c r="U436" s="581">
        <v>0</v>
      </c>
      <c r="V436" s="581">
        <v>0</v>
      </c>
      <c r="W436" s="581">
        <v>0</v>
      </c>
      <c r="X436" s="581">
        <v>0</v>
      </c>
      <c r="Y436" s="581">
        <v>0</v>
      </c>
      <c r="Z436" s="581">
        <v>0</v>
      </c>
      <c r="AA436" s="581">
        <v>0</v>
      </c>
      <c r="AB436" s="581">
        <v>0</v>
      </c>
      <c r="AC436" s="581">
        <v>0</v>
      </c>
      <c r="AD436" s="581">
        <v>0</v>
      </c>
      <c r="AE436" s="581">
        <v>0</v>
      </c>
      <c r="AF436" s="581">
        <v>0</v>
      </c>
      <c r="AG436" s="581">
        <v>0</v>
      </c>
      <c r="AH436" s="581">
        <v>0</v>
      </c>
      <c r="AI436" s="581">
        <v>0</v>
      </c>
      <c r="AJ436" s="581">
        <v>0</v>
      </c>
      <c r="AK436" s="653"/>
      <c r="AL436" s="653"/>
      <c r="AM436" s="654"/>
    </row>
    <row r="437" spans="1:39" ht="18" customHeight="1" thickBot="1">
      <c r="A437" s="320" t="s">
        <v>7</v>
      </c>
      <c r="B437" s="320" t="s">
        <v>36</v>
      </c>
      <c r="C437" s="352"/>
      <c r="D437" s="352"/>
      <c r="E437" s="352"/>
      <c r="F437" s="581">
        <v>0</v>
      </c>
      <c r="G437" s="581">
        <v>0</v>
      </c>
      <c r="H437" s="581">
        <v>0</v>
      </c>
      <c r="I437" s="581">
        <v>0</v>
      </c>
      <c r="J437" s="581">
        <v>0</v>
      </c>
      <c r="K437" s="581">
        <v>0</v>
      </c>
      <c r="L437" s="581">
        <v>0</v>
      </c>
      <c r="M437" s="581">
        <v>0</v>
      </c>
      <c r="N437" s="581">
        <v>0</v>
      </c>
      <c r="O437" s="581">
        <v>0</v>
      </c>
      <c r="P437" s="581">
        <v>0</v>
      </c>
      <c r="Q437" s="581">
        <v>0</v>
      </c>
      <c r="R437" s="581">
        <v>0</v>
      </c>
      <c r="S437" s="581">
        <v>0</v>
      </c>
      <c r="T437" s="581">
        <v>0</v>
      </c>
      <c r="U437" s="581">
        <v>0</v>
      </c>
      <c r="V437" s="581">
        <v>0</v>
      </c>
      <c r="W437" s="581">
        <v>0</v>
      </c>
      <c r="X437" s="581">
        <v>0</v>
      </c>
      <c r="Y437" s="581">
        <v>0</v>
      </c>
      <c r="Z437" s="581">
        <v>0</v>
      </c>
      <c r="AA437" s="581">
        <v>0</v>
      </c>
      <c r="AB437" s="581">
        <v>0</v>
      </c>
      <c r="AC437" s="581">
        <v>0</v>
      </c>
      <c r="AD437" s="581">
        <v>0</v>
      </c>
      <c r="AE437" s="581">
        <v>0</v>
      </c>
      <c r="AF437" s="581">
        <v>0</v>
      </c>
      <c r="AG437" s="581">
        <v>0</v>
      </c>
      <c r="AH437" s="581">
        <v>0</v>
      </c>
      <c r="AI437" s="581">
        <v>0</v>
      </c>
      <c r="AJ437" s="581">
        <v>0</v>
      </c>
      <c r="AK437" s="653"/>
      <c r="AL437" s="653"/>
      <c r="AM437" s="654"/>
    </row>
    <row r="438" spans="1:39" ht="18" customHeight="1" thickBot="1">
      <c r="A438" s="320" t="s">
        <v>8</v>
      </c>
      <c r="B438" s="320" t="s">
        <v>37</v>
      </c>
      <c r="C438" s="352"/>
      <c r="D438" s="352"/>
      <c r="E438" s="352"/>
      <c r="F438" s="581">
        <v>1728</v>
      </c>
      <c r="G438" s="581">
        <v>2000</v>
      </c>
      <c r="H438" s="581">
        <v>1566</v>
      </c>
      <c r="I438" s="581">
        <v>2110</v>
      </c>
      <c r="J438" s="581">
        <v>2205</v>
      </c>
      <c r="K438" s="581">
        <v>1897</v>
      </c>
      <c r="L438" s="581">
        <v>1800</v>
      </c>
      <c r="M438" s="581">
        <v>1850.37</v>
      </c>
      <c r="N438" s="581">
        <v>1900.26</v>
      </c>
      <c r="O438" s="581">
        <v>2004.51</v>
      </c>
      <c r="P438" s="581">
        <v>2205.52</v>
      </c>
      <c r="Q438" s="581">
        <v>2210.4</v>
      </c>
      <c r="R438" s="581">
        <v>2168.9299999999998</v>
      </c>
      <c r="S438" s="581">
        <v>1646.63</v>
      </c>
      <c r="T438" s="581">
        <v>1927.54</v>
      </c>
      <c r="U438" s="581">
        <v>2472.14</v>
      </c>
      <c r="V438" s="581">
        <v>2432.87</v>
      </c>
      <c r="W438" s="581">
        <v>1912.15</v>
      </c>
      <c r="X438" s="581">
        <v>2195.79</v>
      </c>
      <c r="Y438" s="581">
        <v>2009.79</v>
      </c>
      <c r="Z438" s="581">
        <v>2145.25</v>
      </c>
      <c r="AA438" s="581">
        <v>1824.14</v>
      </c>
      <c r="AB438" s="581">
        <v>1542.3</v>
      </c>
      <c r="AC438" s="581">
        <v>1448.65</v>
      </c>
      <c r="AD438" s="581">
        <v>1306.51</v>
      </c>
      <c r="AE438" s="581">
        <v>1205.98</v>
      </c>
      <c r="AF438" s="581">
        <v>1233.6199999999999</v>
      </c>
      <c r="AG438" s="581">
        <v>1178.05</v>
      </c>
      <c r="AH438" s="581">
        <v>1322.94</v>
      </c>
      <c r="AI438" s="581">
        <v>1088.53</v>
      </c>
      <c r="AJ438" s="581">
        <v>1180.2015359999998</v>
      </c>
      <c r="AK438" s="653">
        <f t="shared" si="798"/>
        <v>8.4215902180003965</v>
      </c>
      <c r="AL438" s="653">
        <f t="shared" si="799"/>
        <v>0.3535756335508955</v>
      </c>
      <c r="AM438" s="654">
        <f t="shared" si="800"/>
        <v>-4.722869764008097</v>
      </c>
    </row>
    <row r="439" spans="1:39" ht="18" customHeight="1" thickBot="1">
      <c r="A439" s="320" t="s">
        <v>9</v>
      </c>
      <c r="B439" s="320" t="s">
        <v>38</v>
      </c>
      <c r="C439" s="352"/>
      <c r="D439" s="352"/>
      <c r="E439" s="352"/>
      <c r="F439" s="581">
        <v>1632.9</v>
      </c>
      <c r="G439" s="581">
        <v>2343.6</v>
      </c>
      <c r="H439" s="581">
        <v>2590.4</v>
      </c>
      <c r="I439" s="581">
        <v>3751.1</v>
      </c>
      <c r="J439" s="581">
        <v>4451.5</v>
      </c>
      <c r="K439" s="581">
        <v>4349.1000000000004</v>
      </c>
      <c r="L439" s="581">
        <v>3731</v>
      </c>
      <c r="M439" s="581">
        <v>3991.8</v>
      </c>
      <c r="N439" s="581">
        <v>4981.8999999999996</v>
      </c>
      <c r="O439" s="581">
        <v>4425.3999999999996</v>
      </c>
      <c r="P439" s="581">
        <v>4355</v>
      </c>
      <c r="Q439" s="581">
        <v>4831.1000000000004</v>
      </c>
      <c r="R439" s="581">
        <v>4119.6000000000004</v>
      </c>
      <c r="S439" s="581">
        <v>3355.7</v>
      </c>
      <c r="T439" s="581">
        <v>3610.9</v>
      </c>
      <c r="U439" s="581">
        <v>3717.6</v>
      </c>
      <c r="V439" s="581">
        <v>3498.2</v>
      </c>
      <c r="W439" s="581">
        <v>3312.75</v>
      </c>
      <c r="X439" s="581">
        <v>4199.93</v>
      </c>
      <c r="Y439" s="581">
        <v>4261.41</v>
      </c>
      <c r="Z439" s="581">
        <v>4888.46</v>
      </c>
      <c r="AA439" s="581">
        <v>4776.1899999999996</v>
      </c>
      <c r="AB439" s="581">
        <v>4564.42</v>
      </c>
      <c r="AC439" s="581">
        <v>4069.51</v>
      </c>
      <c r="AD439" s="581">
        <v>3775.65</v>
      </c>
      <c r="AE439" s="581">
        <v>3842.52</v>
      </c>
      <c r="AF439" s="581">
        <v>4184.46</v>
      </c>
      <c r="AG439" s="581">
        <v>4214.1000000000004</v>
      </c>
      <c r="AH439" s="581">
        <v>4597.66</v>
      </c>
      <c r="AI439" s="581">
        <v>3678.21</v>
      </c>
      <c r="AJ439" s="581">
        <v>3638.0841849999997</v>
      </c>
      <c r="AK439" s="653">
        <f t="shared" si="798"/>
        <v>-1.0909060385350555</v>
      </c>
      <c r="AL439" s="653">
        <f t="shared" si="799"/>
        <v>-10.123714512287895</v>
      </c>
      <c r="AM439" s="654">
        <f t="shared" si="800"/>
        <v>-2.9790141501323975</v>
      </c>
    </row>
    <row r="440" spans="1:39" ht="18" customHeight="1" thickBot="1">
      <c r="A440" s="320" t="s">
        <v>10</v>
      </c>
      <c r="B440" s="320" t="s">
        <v>39</v>
      </c>
      <c r="C440" s="352"/>
      <c r="D440" s="352"/>
      <c r="E440" s="352"/>
      <c r="F440" s="581">
        <v>14725</v>
      </c>
      <c r="G440" s="581">
        <v>12818.2</v>
      </c>
      <c r="H440" s="581">
        <v>12586.8</v>
      </c>
      <c r="I440" s="581">
        <v>14320.9</v>
      </c>
      <c r="J440" s="581">
        <v>16536</v>
      </c>
      <c r="K440" s="581">
        <v>14887.9</v>
      </c>
      <c r="L440" s="581">
        <v>15356.7</v>
      </c>
      <c r="M440" s="581">
        <v>16018.4</v>
      </c>
      <c r="N440" s="581">
        <v>16426.5</v>
      </c>
      <c r="O440" s="581">
        <v>16439.900000000001</v>
      </c>
      <c r="P440" s="581">
        <v>12044.9</v>
      </c>
      <c r="Q440" s="581">
        <v>16372</v>
      </c>
      <c r="R440" s="581">
        <v>13687.7</v>
      </c>
      <c r="S440" s="581">
        <v>12903.7</v>
      </c>
      <c r="T440" s="581">
        <v>14528</v>
      </c>
      <c r="U440" s="581">
        <v>16012.5</v>
      </c>
      <c r="V440" s="581">
        <v>15299.9</v>
      </c>
      <c r="W440" s="581">
        <v>14134.92</v>
      </c>
      <c r="X440" s="581">
        <v>15914.12</v>
      </c>
      <c r="Y440" s="581">
        <v>15393.5</v>
      </c>
      <c r="Z440" s="581">
        <v>15041.23</v>
      </c>
      <c r="AA440" s="581">
        <v>18343.32</v>
      </c>
      <c r="AB440" s="581">
        <v>13716.05</v>
      </c>
      <c r="AC440" s="581">
        <v>11839.73</v>
      </c>
      <c r="AD440" s="581">
        <v>14534.9</v>
      </c>
      <c r="AE440" s="581">
        <v>12728.44</v>
      </c>
      <c r="AF440" s="581">
        <v>12996.14</v>
      </c>
      <c r="AG440" s="581">
        <v>13577.01</v>
      </c>
      <c r="AH440" s="581">
        <v>15538.98</v>
      </c>
      <c r="AI440" s="581">
        <v>10823.44</v>
      </c>
      <c r="AJ440" s="581">
        <v>12150.451169999998</v>
      </c>
      <c r="AK440" s="653">
        <f t="shared" si="798"/>
        <v>12.260530570687301</v>
      </c>
      <c r="AL440" s="653">
        <f t="shared" si="799"/>
        <v>-2.5276007518333032</v>
      </c>
      <c r="AM440" s="654">
        <f t="shared" si="800"/>
        <v>-4.473508091641043</v>
      </c>
    </row>
    <row r="441" spans="1:39" ht="18" customHeight="1" thickBot="1">
      <c r="A441" s="320" t="s">
        <v>11</v>
      </c>
      <c r="B441" s="320" t="s">
        <v>40</v>
      </c>
      <c r="C441" s="352"/>
      <c r="D441" s="352"/>
      <c r="E441" s="352"/>
      <c r="F441" s="581">
        <v>1217.2866124499997</v>
      </c>
      <c r="G441" s="581">
        <v>1225.0535672699998</v>
      </c>
      <c r="H441" s="581">
        <v>1237.8767072490002</v>
      </c>
      <c r="I441" s="581">
        <v>1356.0001381079996</v>
      </c>
      <c r="J441" s="581">
        <v>1586.566591086</v>
      </c>
      <c r="K441" s="581">
        <v>1450.16952251</v>
      </c>
      <c r="L441" s="581">
        <v>1571.5181424800001</v>
      </c>
      <c r="M441" s="581">
        <v>1190.24</v>
      </c>
      <c r="N441" s="581">
        <v>1733</v>
      </c>
      <c r="O441" s="581">
        <v>1956.42</v>
      </c>
      <c r="P441" s="581">
        <v>1279.6199999999999</v>
      </c>
      <c r="Q441" s="581">
        <v>1931.63</v>
      </c>
      <c r="R441" s="581">
        <v>2206.73</v>
      </c>
      <c r="S441" s="581">
        <v>1934.52</v>
      </c>
      <c r="T441" s="581">
        <v>1424.6</v>
      </c>
      <c r="U441" s="581">
        <v>2504.94</v>
      </c>
      <c r="V441" s="581">
        <v>2182.52</v>
      </c>
      <c r="W441" s="581">
        <v>2067.8200000000002</v>
      </c>
      <c r="X441" s="581">
        <v>1733.66</v>
      </c>
      <c r="Y441" s="581">
        <v>1297.5899999999999</v>
      </c>
      <c r="Z441" s="581">
        <v>1874.37</v>
      </c>
      <c r="AA441" s="581">
        <v>2046.97</v>
      </c>
      <c r="AB441" s="581">
        <v>1709.15</v>
      </c>
      <c r="AC441" s="581">
        <v>2154.4699999999998</v>
      </c>
      <c r="AD441" s="581">
        <v>1559.64</v>
      </c>
      <c r="AE441" s="581">
        <v>2147.2800000000002</v>
      </c>
      <c r="AF441" s="581">
        <v>2298.3200000000002</v>
      </c>
      <c r="AG441" s="581">
        <v>2430.6</v>
      </c>
      <c r="AH441" s="581">
        <v>2242.12</v>
      </c>
      <c r="AI441" s="581">
        <v>1656</v>
      </c>
      <c r="AJ441" s="581">
        <v>2172.3359999999998</v>
      </c>
      <c r="AK441" s="653">
        <f t="shared" si="798"/>
        <v>31.17971014492753</v>
      </c>
      <c r="AL441" s="653">
        <f t="shared" si="799"/>
        <v>-3.9367460289383538</v>
      </c>
      <c r="AM441" s="654">
        <f t="shared" si="800"/>
        <v>0.66265742575630782</v>
      </c>
    </row>
    <row r="442" spans="1:39" ht="18" customHeight="1" thickBot="1">
      <c r="A442" s="320" t="s">
        <v>12</v>
      </c>
      <c r="B442" s="320" t="s">
        <v>41</v>
      </c>
      <c r="C442" s="352"/>
      <c r="D442" s="352"/>
      <c r="E442" s="352"/>
      <c r="F442" s="581">
        <v>8029</v>
      </c>
      <c r="G442" s="581">
        <v>7483.5</v>
      </c>
      <c r="H442" s="581">
        <v>8454.2000000000007</v>
      </c>
      <c r="I442" s="581">
        <v>9547.5</v>
      </c>
      <c r="J442" s="581">
        <v>10004.700000000001</v>
      </c>
      <c r="K442" s="581">
        <v>9054.6</v>
      </c>
      <c r="L442" s="581">
        <v>10017.200000000001</v>
      </c>
      <c r="M442" s="581">
        <v>10139.6</v>
      </c>
      <c r="N442" s="581">
        <v>10553.7</v>
      </c>
      <c r="O442" s="581">
        <v>10554.4</v>
      </c>
      <c r="P442" s="581">
        <v>8702.2999999999993</v>
      </c>
      <c r="Q442" s="581">
        <v>11366.9</v>
      </c>
      <c r="R442" s="581">
        <v>10509.8</v>
      </c>
      <c r="S442" s="581">
        <v>9671.2000000000007</v>
      </c>
      <c r="T442" s="581">
        <v>9809.2999999999993</v>
      </c>
      <c r="U442" s="581">
        <v>9722.9</v>
      </c>
      <c r="V442" s="581">
        <v>7877.7</v>
      </c>
      <c r="W442" s="581">
        <v>8608.4500000000007</v>
      </c>
      <c r="X442" s="581">
        <v>9752.59</v>
      </c>
      <c r="Y442" s="581">
        <v>7888.67</v>
      </c>
      <c r="Z442" s="581">
        <v>7899.62</v>
      </c>
      <c r="AA442" s="581">
        <v>9250.0499999999993</v>
      </c>
      <c r="AB442" s="581">
        <v>7069.65</v>
      </c>
      <c r="AC442" s="581">
        <v>6839.5</v>
      </c>
      <c r="AD442" s="581">
        <v>6048.5</v>
      </c>
      <c r="AE442" s="581">
        <v>6179.04</v>
      </c>
      <c r="AF442" s="581">
        <v>6258.75</v>
      </c>
      <c r="AG442" s="581">
        <v>6771.09</v>
      </c>
      <c r="AH442" s="581">
        <v>6060.23</v>
      </c>
      <c r="AI442" s="581">
        <v>4681.93</v>
      </c>
      <c r="AJ442" s="581">
        <v>5339.0845500000005</v>
      </c>
      <c r="AK442" s="653">
        <f t="shared" si="798"/>
        <v>14.035975548545165</v>
      </c>
      <c r="AL442" s="653">
        <f t="shared" si="799"/>
        <v>-6.503806449541627</v>
      </c>
      <c r="AM442" s="654">
        <f t="shared" si="800"/>
        <v>-5.9236840450926032</v>
      </c>
    </row>
    <row r="443" spans="1:39" ht="18" customHeight="1" thickBot="1">
      <c r="A443" s="320" t="s">
        <v>13</v>
      </c>
      <c r="B443" s="320" t="s">
        <v>42</v>
      </c>
      <c r="C443" s="352"/>
      <c r="D443" s="352"/>
      <c r="E443" s="352"/>
      <c r="F443" s="581">
        <v>0</v>
      </c>
      <c r="G443" s="581">
        <v>0</v>
      </c>
      <c r="H443" s="581">
        <v>0</v>
      </c>
      <c r="I443" s="581">
        <v>0</v>
      </c>
      <c r="J443" s="581">
        <v>0</v>
      </c>
      <c r="K443" s="581">
        <v>0</v>
      </c>
      <c r="L443" s="581">
        <v>0</v>
      </c>
      <c r="M443" s="581">
        <v>0</v>
      </c>
      <c r="N443" s="581">
        <v>0</v>
      </c>
      <c r="O443" s="581">
        <v>0</v>
      </c>
      <c r="P443" s="581">
        <v>0</v>
      </c>
      <c r="Q443" s="581">
        <v>0</v>
      </c>
      <c r="R443" s="581">
        <v>0</v>
      </c>
      <c r="S443" s="581">
        <v>0</v>
      </c>
      <c r="T443" s="581">
        <v>0</v>
      </c>
      <c r="U443" s="581">
        <v>0</v>
      </c>
      <c r="V443" s="581">
        <v>0</v>
      </c>
      <c r="W443" s="581">
        <v>0</v>
      </c>
      <c r="X443" s="581">
        <v>0</v>
      </c>
      <c r="Y443" s="581">
        <v>0</v>
      </c>
      <c r="Z443" s="581">
        <v>0</v>
      </c>
      <c r="AA443" s="581">
        <v>0</v>
      </c>
      <c r="AB443" s="581">
        <v>0</v>
      </c>
      <c r="AC443" s="581">
        <v>0</v>
      </c>
      <c r="AD443" s="581">
        <v>0</v>
      </c>
      <c r="AE443" s="581">
        <v>0</v>
      </c>
      <c r="AF443" s="581">
        <v>0</v>
      </c>
      <c r="AG443" s="581">
        <v>0</v>
      </c>
      <c r="AH443" s="581">
        <v>0</v>
      </c>
      <c r="AI443" s="581">
        <v>0</v>
      </c>
      <c r="AJ443" s="581">
        <v>0</v>
      </c>
      <c r="AK443" s="653"/>
      <c r="AL443" s="653"/>
      <c r="AM443" s="654"/>
    </row>
    <row r="444" spans="1:39" ht="18" customHeight="1" thickBot="1">
      <c r="A444" s="320" t="s">
        <v>14</v>
      </c>
      <c r="B444" s="320" t="s">
        <v>43</v>
      </c>
      <c r="C444" s="352"/>
      <c r="D444" s="352"/>
      <c r="E444" s="352"/>
      <c r="F444" s="581">
        <v>0</v>
      </c>
      <c r="G444" s="581">
        <v>0</v>
      </c>
      <c r="H444" s="581">
        <v>0</v>
      </c>
      <c r="I444" s="581">
        <v>0</v>
      </c>
      <c r="J444" s="581">
        <v>0</v>
      </c>
      <c r="K444" s="581">
        <v>0</v>
      </c>
      <c r="L444" s="581">
        <v>0</v>
      </c>
      <c r="M444" s="581">
        <v>0</v>
      </c>
      <c r="N444" s="581">
        <v>0</v>
      </c>
      <c r="O444" s="581">
        <v>0</v>
      </c>
      <c r="P444" s="581">
        <v>0</v>
      </c>
      <c r="Q444" s="581">
        <v>0</v>
      </c>
      <c r="R444" s="581">
        <v>0</v>
      </c>
      <c r="S444" s="581">
        <v>0</v>
      </c>
      <c r="T444" s="581">
        <v>0</v>
      </c>
      <c r="U444" s="581">
        <v>0</v>
      </c>
      <c r="V444" s="581">
        <v>0</v>
      </c>
      <c r="W444" s="581">
        <v>0</v>
      </c>
      <c r="X444" s="581">
        <v>0</v>
      </c>
      <c r="Y444" s="581">
        <v>0</v>
      </c>
      <c r="Z444" s="581">
        <v>0</v>
      </c>
      <c r="AA444" s="581">
        <v>0</v>
      </c>
      <c r="AB444" s="581">
        <v>0</v>
      </c>
      <c r="AC444" s="581">
        <v>0</v>
      </c>
      <c r="AD444" s="581">
        <v>0</v>
      </c>
      <c r="AE444" s="581">
        <v>0</v>
      </c>
      <c r="AF444" s="581">
        <v>0</v>
      </c>
      <c r="AG444" s="581">
        <v>0</v>
      </c>
      <c r="AH444" s="581">
        <v>0</v>
      </c>
      <c r="AI444" s="581">
        <v>0</v>
      </c>
      <c r="AJ444" s="581">
        <v>0</v>
      </c>
      <c r="AK444" s="653"/>
      <c r="AL444" s="653"/>
      <c r="AM444" s="654"/>
    </row>
    <row r="445" spans="1:39" ht="18" customHeight="1" thickBot="1">
      <c r="A445" s="320" t="s">
        <v>15</v>
      </c>
      <c r="B445" s="320" t="s">
        <v>44</v>
      </c>
      <c r="C445" s="352"/>
      <c r="D445" s="352"/>
      <c r="E445" s="352"/>
      <c r="F445" s="581">
        <v>8</v>
      </c>
      <c r="G445" s="581">
        <v>8</v>
      </c>
      <c r="H445" s="581">
        <v>8</v>
      </c>
      <c r="I445" s="581">
        <v>8</v>
      </c>
      <c r="J445" s="581">
        <v>8</v>
      </c>
      <c r="K445" s="581">
        <v>8</v>
      </c>
      <c r="L445" s="581">
        <v>8</v>
      </c>
      <c r="M445" s="581">
        <v>8</v>
      </c>
      <c r="N445" s="581">
        <v>8</v>
      </c>
      <c r="O445" s="581">
        <v>8.3000000000000007</v>
      </c>
      <c r="P445" s="581">
        <v>8.6999999999999993</v>
      </c>
      <c r="Q445" s="581">
        <v>3</v>
      </c>
      <c r="R445" s="581">
        <v>4.9000000000000004</v>
      </c>
      <c r="S445" s="581">
        <v>4.7</v>
      </c>
      <c r="T445" s="581">
        <v>26</v>
      </c>
      <c r="U445" s="581">
        <v>32</v>
      </c>
      <c r="V445" s="581">
        <v>23.8</v>
      </c>
      <c r="W445" s="581">
        <v>47.5</v>
      </c>
      <c r="X445" s="581">
        <v>71.900000000000006</v>
      </c>
      <c r="Y445" s="581">
        <v>78.8</v>
      </c>
      <c r="Z445" s="581">
        <v>127.2</v>
      </c>
      <c r="AA445" s="581">
        <v>115</v>
      </c>
      <c r="AB445" s="581">
        <v>56.34</v>
      </c>
      <c r="AC445" s="581">
        <v>86.23</v>
      </c>
      <c r="AD445" s="581">
        <v>56.97</v>
      </c>
      <c r="AE445" s="581">
        <v>87.59</v>
      </c>
      <c r="AF445" s="581">
        <v>97.97</v>
      </c>
      <c r="AG445" s="581">
        <v>141.69</v>
      </c>
      <c r="AH445" s="581">
        <v>104.68</v>
      </c>
      <c r="AI445" s="581">
        <v>99.79</v>
      </c>
      <c r="AJ445" s="581">
        <v>123.08735999999999</v>
      </c>
      <c r="AK445" s="653">
        <f t="shared" si="798"/>
        <v>23.346387413568472</v>
      </c>
      <c r="AL445" s="653">
        <f t="shared" si="799"/>
        <v>10.86953702035669</v>
      </c>
      <c r="AM445" s="654">
        <f t="shared" si="800"/>
        <v>0.75799410489878483</v>
      </c>
    </row>
    <row r="446" spans="1:39" ht="18" customHeight="1" thickBot="1">
      <c r="A446" s="320" t="s">
        <v>16</v>
      </c>
      <c r="B446" s="320" t="s">
        <v>45</v>
      </c>
      <c r="C446" s="352"/>
      <c r="D446" s="352"/>
      <c r="E446" s="352"/>
      <c r="F446" s="581">
        <v>0</v>
      </c>
      <c r="G446" s="581">
        <v>0</v>
      </c>
      <c r="H446" s="581">
        <v>0</v>
      </c>
      <c r="I446" s="581">
        <v>0</v>
      </c>
      <c r="J446" s="581">
        <v>2.2999999999999998</v>
      </c>
      <c r="K446" s="581">
        <v>4.3</v>
      </c>
      <c r="L446" s="581">
        <v>3.1</v>
      </c>
      <c r="M446" s="581">
        <v>2</v>
      </c>
      <c r="N446" s="581">
        <v>4.3</v>
      </c>
      <c r="O446" s="581">
        <v>2.2999999999999998</v>
      </c>
      <c r="P446" s="581">
        <v>1.9</v>
      </c>
      <c r="Q446" s="581">
        <v>3.6</v>
      </c>
      <c r="R446" s="581">
        <v>2.1</v>
      </c>
      <c r="S446" s="581">
        <v>1.9</v>
      </c>
      <c r="T446" s="581">
        <v>2.1</v>
      </c>
      <c r="U446" s="581">
        <v>2.2999999999999998</v>
      </c>
      <c r="V446" s="581">
        <v>2.5</v>
      </c>
      <c r="W446" s="581">
        <v>3.12</v>
      </c>
      <c r="X446" s="581">
        <v>2.33</v>
      </c>
      <c r="Y446" s="581">
        <v>1.62</v>
      </c>
      <c r="Z446" s="581">
        <v>2.17</v>
      </c>
      <c r="AA446" s="581">
        <v>1.67</v>
      </c>
      <c r="AB446" s="581">
        <v>0.93</v>
      </c>
      <c r="AC446" s="581">
        <v>0.84</v>
      </c>
      <c r="AD446" s="581">
        <v>0.7</v>
      </c>
      <c r="AE446" s="581">
        <v>0.56999999999999995</v>
      </c>
      <c r="AF446" s="581">
        <v>0.81</v>
      </c>
      <c r="AG446" s="581">
        <v>0.81</v>
      </c>
      <c r="AH446" s="581">
        <v>0.56999999999999995</v>
      </c>
      <c r="AI446" s="581">
        <v>1.1200000000000001</v>
      </c>
      <c r="AJ446" s="581">
        <v>1.0929225974025967</v>
      </c>
      <c r="AK446" s="653">
        <f t="shared" si="798"/>
        <v>-2.4176252319110247</v>
      </c>
      <c r="AL446" s="653">
        <f t="shared" si="799"/>
        <v>31.150711688311606</v>
      </c>
      <c r="AM446" s="654">
        <f t="shared" si="800"/>
        <v>-4.6015239348425112</v>
      </c>
    </row>
    <row r="447" spans="1:39" ht="18" customHeight="1" thickBot="1">
      <c r="A447" s="320" t="s">
        <v>17</v>
      </c>
      <c r="B447" s="320" t="s">
        <v>46</v>
      </c>
      <c r="C447" s="352"/>
      <c r="D447" s="352"/>
      <c r="E447" s="352"/>
      <c r="F447" s="581">
        <v>4044</v>
      </c>
      <c r="G447" s="581">
        <v>4761</v>
      </c>
      <c r="H447" s="581">
        <v>4680</v>
      </c>
      <c r="I447" s="581">
        <v>5989</v>
      </c>
      <c r="J447" s="581">
        <v>6828</v>
      </c>
      <c r="K447" s="581">
        <v>6143.3</v>
      </c>
      <c r="L447" s="581">
        <v>7149.3</v>
      </c>
      <c r="M447" s="581">
        <v>4984.3</v>
      </c>
      <c r="N447" s="581">
        <v>7857.7</v>
      </c>
      <c r="O447" s="581">
        <v>6120.9</v>
      </c>
      <c r="P447" s="581">
        <v>4532.1000000000004</v>
      </c>
      <c r="Q447" s="581">
        <v>8332.4</v>
      </c>
      <c r="R447" s="581">
        <v>9050</v>
      </c>
      <c r="S447" s="581">
        <v>8281.7000000000007</v>
      </c>
      <c r="T447" s="581">
        <v>4026.7</v>
      </c>
      <c r="U447" s="581">
        <v>8897.1</v>
      </c>
      <c r="V447" s="581">
        <v>7528.4</v>
      </c>
      <c r="W447" s="581">
        <v>6984.87</v>
      </c>
      <c r="X447" s="581">
        <v>7992.44</v>
      </c>
      <c r="Y447" s="581">
        <v>4762.71</v>
      </c>
      <c r="Z447" s="581">
        <v>6756.44</v>
      </c>
      <c r="AA447" s="581">
        <v>9315.1</v>
      </c>
      <c r="AB447" s="581">
        <v>6632.78</v>
      </c>
      <c r="AC447" s="581">
        <v>8729.92</v>
      </c>
      <c r="AD447" s="581">
        <v>6739.19</v>
      </c>
      <c r="AE447" s="581">
        <v>7976.94</v>
      </c>
      <c r="AF447" s="581">
        <v>8277.81</v>
      </c>
      <c r="AG447" s="581">
        <v>8414.35</v>
      </c>
      <c r="AH447" s="581">
        <v>6462.21</v>
      </c>
      <c r="AI447" s="581">
        <v>2803.21</v>
      </c>
      <c r="AJ447" s="581">
        <v>6539.0926618181438</v>
      </c>
      <c r="AK447" s="653">
        <f t="shared" si="798"/>
        <v>133.27159441562154</v>
      </c>
      <c r="AL447" s="653">
        <f t="shared" si="799"/>
        <v>2.9348261065425429</v>
      </c>
      <c r="AM447" s="654">
        <f t="shared" si="800"/>
        <v>-3.8552549311195339</v>
      </c>
    </row>
    <row r="448" spans="1:39" ht="18" customHeight="1" thickBot="1">
      <c r="A448" s="320" t="s">
        <v>18</v>
      </c>
      <c r="B448" s="320" t="s">
        <v>47</v>
      </c>
      <c r="C448" s="352"/>
      <c r="D448" s="352"/>
      <c r="E448" s="352"/>
      <c r="F448" s="581">
        <v>0</v>
      </c>
      <c r="G448" s="581">
        <v>0</v>
      </c>
      <c r="H448" s="581">
        <v>0</v>
      </c>
      <c r="I448" s="581">
        <v>0</v>
      </c>
      <c r="J448" s="581">
        <v>0</v>
      </c>
      <c r="K448" s="581">
        <v>0</v>
      </c>
      <c r="L448" s="581">
        <v>0</v>
      </c>
      <c r="M448" s="581">
        <v>0</v>
      </c>
      <c r="N448" s="581">
        <v>0</v>
      </c>
      <c r="O448" s="581">
        <v>0</v>
      </c>
      <c r="P448" s="581">
        <v>0</v>
      </c>
      <c r="Q448" s="581">
        <v>0</v>
      </c>
      <c r="R448" s="581">
        <v>0</v>
      </c>
      <c r="S448" s="581">
        <v>0</v>
      </c>
      <c r="T448" s="581">
        <v>0</v>
      </c>
      <c r="U448" s="581">
        <v>0</v>
      </c>
      <c r="V448" s="581">
        <v>0</v>
      </c>
      <c r="W448" s="581">
        <v>0</v>
      </c>
      <c r="X448" s="581">
        <v>0</v>
      </c>
      <c r="Y448" s="581">
        <v>0</v>
      </c>
      <c r="Z448" s="581">
        <v>0</v>
      </c>
      <c r="AA448" s="581">
        <v>0</v>
      </c>
      <c r="AB448" s="581">
        <v>0</v>
      </c>
      <c r="AC448" s="581">
        <v>0</v>
      </c>
      <c r="AD448" s="581">
        <v>0</v>
      </c>
      <c r="AE448" s="581">
        <v>0</v>
      </c>
      <c r="AF448" s="581">
        <v>0</v>
      </c>
      <c r="AG448" s="581">
        <v>0</v>
      </c>
      <c r="AH448" s="581">
        <v>0</v>
      </c>
      <c r="AI448" s="581">
        <v>0</v>
      </c>
      <c r="AJ448" s="581">
        <v>0</v>
      </c>
      <c r="AK448" s="653"/>
      <c r="AL448" s="653"/>
      <c r="AM448" s="654"/>
    </row>
    <row r="449" spans="1:39" ht="18" customHeight="1" thickBot="1">
      <c r="A449" s="320" t="s">
        <v>19</v>
      </c>
      <c r="B449" s="320" t="s">
        <v>48</v>
      </c>
      <c r="C449" s="352"/>
      <c r="D449" s="352"/>
      <c r="E449" s="352"/>
      <c r="F449" s="581">
        <v>98.5</v>
      </c>
      <c r="G449" s="581">
        <v>87.2</v>
      </c>
      <c r="H449" s="581">
        <v>63.9</v>
      </c>
      <c r="I449" s="581">
        <v>87</v>
      </c>
      <c r="J449" s="581">
        <v>158.5</v>
      </c>
      <c r="K449" s="581">
        <v>150.69999999999999</v>
      </c>
      <c r="L449" s="581">
        <v>112.2</v>
      </c>
      <c r="M449" s="581">
        <v>223.3</v>
      </c>
      <c r="N449" s="581">
        <v>336.1</v>
      </c>
      <c r="O449" s="581">
        <v>315.3</v>
      </c>
      <c r="P449" s="581">
        <v>286.39999999999998</v>
      </c>
      <c r="Q449" s="581">
        <v>264.7</v>
      </c>
      <c r="R449" s="581">
        <v>253.1</v>
      </c>
      <c r="S449" s="581">
        <v>181.2</v>
      </c>
      <c r="T449" s="581">
        <v>230.6</v>
      </c>
      <c r="U449" s="581">
        <v>252.3</v>
      </c>
      <c r="V449" s="581">
        <v>244.9</v>
      </c>
      <c r="W449" s="581">
        <v>271</v>
      </c>
      <c r="X449" s="581">
        <v>279</v>
      </c>
      <c r="Y449" s="581">
        <v>254</v>
      </c>
      <c r="Z449" s="581">
        <v>253</v>
      </c>
      <c r="AA449" s="581">
        <v>240</v>
      </c>
      <c r="AB449" s="581">
        <v>170.97</v>
      </c>
      <c r="AC449" s="581">
        <v>130.75</v>
      </c>
      <c r="AD449" s="581">
        <v>164.67</v>
      </c>
      <c r="AE449" s="581">
        <v>106.78</v>
      </c>
      <c r="AF449" s="581">
        <v>185.37</v>
      </c>
      <c r="AG449" s="581">
        <v>208.3</v>
      </c>
      <c r="AH449" s="581">
        <v>222.42</v>
      </c>
      <c r="AI449" s="581">
        <v>198.22</v>
      </c>
      <c r="AJ449" s="581">
        <v>207.378816</v>
      </c>
      <c r="AK449" s="653">
        <f t="shared" si="798"/>
        <v>4.6205307234385984</v>
      </c>
      <c r="AL449" s="653">
        <f t="shared" si="799"/>
        <v>5.1101468178208487</v>
      </c>
      <c r="AM449" s="654">
        <f t="shared" si="800"/>
        <v>-1.610138353300028</v>
      </c>
    </row>
    <row r="450" spans="1:39" ht="18" customHeight="1" thickBot="1">
      <c r="A450" s="320" t="s">
        <v>20</v>
      </c>
      <c r="B450" s="320" t="s">
        <v>49</v>
      </c>
      <c r="C450" s="352"/>
      <c r="D450" s="352"/>
      <c r="E450" s="352"/>
      <c r="F450" s="581">
        <v>1524.5</v>
      </c>
      <c r="G450" s="581">
        <v>1420.6</v>
      </c>
      <c r="H450" s="581">
        <v>1473.7</v>
      </c>
      <c r="I450" s="581">
        <v>1735.6</v>
      </c>
      <c r="J450" s="581">
        <v>1574.6</v>
      </c>
      <c r="K450" s="581">
        <v>1386</v>
      </c>
      <c r="L450" s="581">
        <v>1464.4</v>
      </c>
      <c r="M450" s="581">
        <v>1617.5</v>
      </c>
      <c r="N450" s="581">
        <v>1493</v>
      </c>
      <c r="O450" s="581">
        <v>1666.6</v>
      </c>
      <c r="P450" s="581">
        <v>1452.1</v>
      </c>
      <c r="Q450" s="581">
        <v>1653.7</v>
      </c>
      <c r="R450" s="581">
        <v>1724.8</v>
      </c>
      <c r="S450" s="581">
        <v>1471.7</v>
      </c>
      <c r="T450" s="581">
        <v>1696.5</v>
      </c>
      <c r="U450" s="581">
        <v>2147.1999999999998</v>
      </c>
      <c r="V450" s="581">
        <v>1890.5</v>
      </c>
      <c r="W450" s="581">
        <v>1955.99</v>
      </c>
      <c r="X450" s="581">
        <v>2453.13</v>
      </c>
      <c r="Y450" s="581">
        <v>2351.37</v>
      </c>
      <c r="Z450" s="581">
        <v>1639.02</v>
      </c>
      <c r="AA450" s="581">
        <v>2334.39</v>
      </c>
      <c r="AB450" s="581">
        <v>1637.91</v>
      </c>
      <c r="AC450" s="581">
        <v>2179.59</v>
      </c>
      <c r="AD450" s="581">
        <v>2075.98</v>
      </c>
      <c r="AE450" s="581">
        <v>2130.34</v>
      </c>
      <c r="AF450" s="581">
        <v>2298.88</v>
      </c>
      <c r="AG450" s="581">
        <v>2411.9299999999998</v>
      </c>
      <c r="AH450" s="581">
        <v>2434.9</v>
      </c>
      <c r="AI450" s="581">
        <v>2113.96</v>
      </c>
      <c r="AJ450" s="581">
        <v>2184.996576</v>
      </c>
      <c r="AK450" s="653">
        <f t="shared" si="798"/>
        <v>3.3603557304773934</v>
      </c>
      <c r="AL450" s="653">
        <f t="shared" si="799"/>
        <v>-4.7119370036617925</v>
      </c>
      <c r="AM450" s="654">
        <f t="shared" si="800"/>
        <v>-0.73215496335364838</v>
      </c>
    </row>
    <row r="451" spans="1:39" ht="18" customHeight="1" thickBot="1">
      <c r="A451" s="320" t="s">
        <v>21</v>
      </c>
      <c r="B451" s="320" t="s">
        <v>50</v>
      </c>
      <c r="C451" s="352"/>
      <c r="D451" s="352"/>
      <c r="E451" s="352"/>
      <c r="F451" s="581">
        <v>289.8</v>
      </c>
      <c r="G451" s="581">
        <v>189</v>
      </c>
      <c r="H451" s="581">
        <v>238.8</v>
      </c>
      <c r="I451" s="581">
        <v>350.1</v>
      </c>
      <c r="J451" s="581">
        <v>416.5</v>
      </c>
      <c r="K451" s="581">
        <v>496.4</v>
      </c>
      <c r="L451" s="581">
        <v>599.4</v>
      </c>
      <c r="M451" s="581">
        <v>923.3</v>
      </c>
      <c r="N451" s="581">
        <v>1361.9</v>
      </c>
      <c r="O451" s="581">
        <v>1962</v>
      </c>
      <c r="P451" s="581">
        <v>1883.7</v>
      </c>
      <c r="Q451" s="581">
        <v>2344</v>
      </c>
      <c r="R451" s="581">
        <v>1945.4</v>
      </c>
      <c r="S451" s="581">
        <v>1260.7</v>
      </c>
      <c r="T451" s="581">
        <v>1722.3</v>
      </c>
      <c r="U451" s="581">
        <v>1844.4</v>
      </c>
      <c r="V451" s="581">
        <v>1706.6</v>
      </c>
      <c r="W451" s="581">
        <v>1994.4</v>
      </c>
      <c r="X451" s="581">
        <v>2392.1</v>
      </c>
      <c r="Y451" s="581">
        <v>3995.9</v>
      </c>
      <c r="Z451" s="581">
        <v>4039.7</v>
      </c>
      <c r="AA451" s="581">
        <v>4468.3999999999996</v>
      </c>
      <c r="AB451" s="581">
        <v>3156.2</v>
      </c>
      <c r="AC451" s="581">
        <v>4342.8999999999996</v>
      </c>
      <c r="AD451" s="581">
        <v>4021.59</v>
      </c>
      <c r="AE451" s="581">
        <v>3864.03</v>
      </c>
      <c r="AF451" s="581">
        <v>3734.02</v>
      </c>
      <c r="AG451" s="581">
        <v>6821.28</v>
      </c>
      <c r="AH451" s="581">
        <v>7460.71</v>
      </c>
      <c r="AI451" s="581">
        <v>8266.39</v>
      </c>
      <c r="AJ451" s="581">
        <v>7352.68</v>
      </c>
      <c r="AK451" s="653">
        <f t="shared" si="798"/>
        <v>-11.053313477830095</v>
      </c>
      <c r="AL451" s="653">
        <f t="shared" si="799"/>
        <v>16.390825097484662</v>
      </c>
      <c r="AM451" s="654">
        <f t="shared" si="800"/>
        <v>5.68969014793268</v>
      </c>
    </row>
    <row r="452" spans="1:39" ht="18" customHeight="1" thickBot="1">
      <c r="A452" s="320" t="s">
        <v>22</v>
      </c>
      <c r="B452" s="320" t="s">
        <v>51</v>
      </c>
      <c r="C452" s="352"/>
      <c r="D452" s="352"/>
      <c r="E452" s="352"/>
      <c r="F452" s="581">
        <v>638.1</v>
      </c>
      <c r="G452" s="581">
        <v>726</v>
      </c>
      <c r="H452" s="581">
        <v>766</v>
      </c>
      <c r="I452" s="581">
        <v>854</v>
      </c>
      <c r="J452" s="581">
        <v>913</v>
      </c>
      <c r="K452" s="581">
        <v>1023.9</v>
      </c>
      <c r="L452" s="581">
        <v>935</v>
      </c>
      <c r="M452" s="581">
        <v>881.59</v>
      </c>
      <c r="N452" s="581">
        <v>912.14</v>
      </c>
      <c r="O452" s="581">
        <v>802.71</v>
      </c>
      <c r="P452" s="581">
        <v>803.9</v>
      </c>
      <c r="Q452" s="581">
        <v>794.82</v>
      </c>
      <c r="R452" s="581">
        <v>514.41999999999996</v>
      </c>
      <c r="S452" s="581">
        <v>542.62</v>
      </c>
      <c r="T452" s="581">
        <v>616.91999999999996</v>
      </c>
      <c r="U452" s="581">
        <v>701.61</v>
      </c>
      <c r="V452" s="581">
        <v>634.07000000000005</v>
      </c>
      <c r="W452" s="581">
        <v>626.22</v>
      </c>
      <c r="X452" s="581">
        <v>810.27</v>
      </c>
      <c r="Y452" s="581">
        <v>848.66</v>
      </c>
      <c r="Z452" s="581">
        <v>929.54</v>
      </c>
      <c r="AA452" s="581">
        <v>896.99</v>
      </c>
      <c r="AB452" s="581">
        <v>827.54</v>
      </c>
      <c r="AC452" s="581">
        <v>710.63</v>
      </c>
      <c r="AD452" s="581">
        <v>745.12</v>
      </c>
      <c r="AE452" s="581">
        <v>713.86</v>
      </c>
      <c r="AF452" s="581">
        <v>755.13</v>
      </c>
      <c r="AG452" s="581">
        <v>682.09</v>
      </c>
      <c r="AH452" s="581">
        <v>752.49</v>
      </c>
      <c r="AI452" s="581">
        <v>708.34</v>
      </c>
      <c r="AJ452" s="581">
        <v>708.95231999999987</v>
      </c>
      <c r="AK452" s="653">
        <f t="shared" si="798"/>
        <v>8.6444362876569869E-2</v>
      </c>
      <c r="AL452" s="653">
        <f t="shared" si="799"/>
        <v>-2.1995337266460968</v>
      </c>
      <c r="AM452" s="654">
        <f t="shared" si="800"/>
        <v>-2.5800922308692686</v>
      </c>
    </row>
    <row r="453" spans="1:39" ht="18" customHeight="1" thickBot="1">
      <c r="A453" s="320" t="s">
        <v>23</v>
      </c>
      <c r="B453" s="320" t="s">
        <v>52</v>
      </c>
      <c r="C453" s="352"/>
      <c r="D453" s="352"/>
      <c r="E453" s="352"/>
      <c r="F453" s="581">
        <v>7987.5</v>
      </c>
      <c r="G453" s="581">
        <v>9343.2000000000007</v>
      </c>
      <c r="H453" s="581">
        <v>9923.1</v>
      </c>
      <c r="I453" s="581">
        <v>9607.9</v>
      </c>
      <c r="J453" s="581">
        <v>12679.7</v>
      </c>
      <c r="K453" s="581">
        <v>8623.4</v>
      </c>
      <c r="L453" s="581">
        <v>10934.8</v>
      </c>
      <c r="M453" s="581">
        <v>4897.6000000000004</v>
      </c>
      <c r="N453" s="581">
        <v>9119.19</v>
      </c>
      <c r="O453" s="581">
        <v>8399.7800000000007</v>
      </c>
      <c r="P453" s="581">
        <v>9576.99</v>
      </c>
      <c r="Q453" s="581">
        <v>14541.56</v>
      </c>
      <c r="R453" s="581">
        <v>10388.5</v>
      </c>
      <c r="S453" s="581">
        <v>8984.73</v>
      </c>
      <c r="T453" s="581">
        <v>3853.92</v>
      </c>
      <c r="U453" s="581">
        <v>7849.08</v>
      </c>
      <c r="V453" s="581">
        <v>7973.26</v>
      </c>
      <c r="W453" s="581">
        <v>9042.0300000000007</v>
      </c>
      <c r="X453" s="581">
        <v>11717.59</v>
      </c>
      <c r="Y453" s="581">
        <v>5953.35</v>
      </c>
      <c r="Z453" s="581">
        <v>11305.1</v>
      </c>
      <c r="AA453" s="581">
        <v>11988.55</v>
      </c>
      <c r="AB453" s="581">
        <v>9021.4</v>
      </c>
      <c r="AC453" s="581">
        <v>10746.39</v>
      </c>
      <c r="AD453" s="581">
        <v>14326.1</v>
      </c>
      <c r="AE453" s="581">
        <v>18663.939999999999</v>
      </c>
      <c r="AF453" s="581">
        <v>17432.22</v>
      </c>
      <c r="AG453" s="581">
        <v>10096.69</v>
      </c>
      <c r="AH453" s="581">
        <v>14820.69</v>
      </c>
      <c r="AI453" s="581">
        <v>7486.38</v>
      </c>
      <c r="AJ453" s="581">
        <v>13161.35808</v>
      </c>
      <c r="AK453" s="653">
        <f t="shared" si="798"/>
        <v>75.804034526700477</v>
      </c>
      <c r="AL453" s="653">
        <f t="shared" si="799"/>
        <v>-0.64222526371258137</v>
      </c>
      <c r="AM453" s="654">
        <f t="shared" si="800"/>
        <v>1.0424301763846344</v>
      </c>
    </row>
    <row r="454" spans="1:39" ht="18" customHeight="1" thickBot="1">
      <c r="A454" s="320" t="s">
        <v>24</v>
      </c>
      <c r="B454" s="320" t="s">
        <v>53</v>
      </c>
      <c r="C454" s="352"/>
      <c r="D454" s="352"/>
      <c r="E454" s="352"/>
      <c r="F454" s="581">
        <v>238.3</v>
      </c>
      <c r="G454" s="581">
        <v>311.89999999999998</v>
      </c>
      <c r="H454" s="581">
        <v>296.3</v>
      </c>
      <c r="I454" s="581">
        <v>296.89999999999998</v>
      </c>
      <c r="J454" s="581">
        <v>355.3</v>
      </c>
      <c r="K454" s="581">
        <v>333.5</v>
      </c>
      <c r="L454" s="581">
        <v>308</v>
      </c>
      <c r="M454" s="581">
        <v>282.39</v>
      </c>
      <c r="N454" s="581">
        <v>257.55</v>
      </c>
      <c r="O454" s="581">
        <v>371.37</v>
      </c>
      <c r="P454" s="581">
        <v>224.22</v>
      </c>
      <c r="Q454" s="581">
        <v>357.62</v>
      </c>
      <c r="R454" s="581">
        <v>351.17</v>
      </c>
      <c r="S454" s="581">
        <v>276.11</v>
      </c>
      <c r="T454" s="581">
        <v>308.26</v>
      </c>
      <c r="U454" s="581">
        <v>319.89999999999998</v>
      </c>
      <c r="V454" s="581">
        <v>302.60000000000002</v>
      </c>
      <c r="W454" s="581">
        <v>311.12</v>
      </c>
      <c r="X454" s="581">
        <v>349.03</v>
      </c>
      <c r="Y454" s="581">
        <v>277.36</v>
      </c>
      <c r="Z454" s="581">
        <v>226.63</v>
      </c>
      <c r="AA454" s="581">
        <v>350.73</v>
      </c>
      <c r="AB454" s="581">
        <v>338.71</v>
      </c>
      <c r="AC454" s="581">
        <v>346.21</v>
      </c>
      <c r="AD454" s="581">
        <v>272.18</v>
      </c>
      <c r="AE454" s="581">
        <v>350.49</v>
      </c>
      <c r="AF454" s="581">
        <v>360.36</v>
      </c>
      <c r="AG454" s="581">
        <v>429.85</v>
      </c>
      <c r="AH454" s="581">
        <v>388.83</v>
      </c>
      <c r="AI454" s="581">
        <v>277.95</v>
      </c>
      <c r="AJ454" s="581">
        <v>365.32656000000003</v>
      </c>
      <c r="AK454" s="653">
        <f t="shared" si="798"/>
        <v>31.436071235833808</v>
      </c>
      <c r="AL454" s="653">
        <f t="shared" si="799"/>
        <v>-0.8566936541679615</v>
      </c>
      <c r="AM454" s="654">
        <f t="shared" si="800"/>
        <v>0.45408275468210579</v>
      </c>
    </row>
    <row r="455" spans="1:39" ht="18" customHeight="1" thickBot="1">
      <c r="A455" s="320" t="s">
        <v>25</v>
      </c>
      <c r="B455" s="320" t="s">
        <v>54</v>
      </c>
      <c r="C455" s="352"/>
      <c r="D455" s="352"/>
      <c r="E455" s="352"/>
      <c r="F455" s="581">
        <v>673.7</v>
      </c>
      <c r="G455" s="581">
        <v>520.9</v>
      </c>
      <c r="H455" s="581">
        <v>596.6</v>
      </c>
      <c r="I455" s="581">
        <v>750</v>
      </c>
      <c r="J455" s="581">
        <v>818.7</v>
      </c>
      <c r="K455" s="581">
        <v>637.4</v>
      </c>
      <c r="L455" s="581">
        <v>779.3</v>
      </c>
      <c r="M455" s="581">
        <v>440.4</v>
      </c>
      <c r="N455" s="581">
        <v>616</v>
      </c>
      <c r="O455" s="581">
        <v>753.8</v>
      </c>
      <c r="P455" s="581">
        <v>601.4</v>
      </c>
      <c r="Q455" s="581">
        <v>862.4</v>
      </c>
      <c r="R455" s="581">
        <v>1074</v>
      </c>
      <c r="S455" s="581">
        <v>838.3</v>
      </c>
      <c r="T455" s="581">
        <v>623.9</v>
      </c>
      <c r="U455" s="581">
        <v>1260.5999999999999</v>
      </c>
      <c r="V455" s="581">
        <v>988.1</v>
      </c>
      <c r="W455" s="581">
        <v>921.31</v>
      </c>
      <c r="X455" s="581">
        <v>1444.4</v>
      </c>
      <c r="Y455" s="581">
        <v>1170.3499999999999</v>
      </c>
      <c r="Z455" s="581">
        <v>1123.31</v>
      </c>
      <c r="AA455" s="581">
        <v>1814.11</v>
      </c>
      <c r="AB455" s="581">
        <v>929.23</v>
      </c>
      <c r="AC455" s="581">
        <v>1710.18</v>
      </c>
      <c r="AD455" s="581">
        <v>1066.19</v>
      </c>
      <c r="AE455" s="581">
        <v>1515.84</v>
      </c>
      <c r="AF455" s="581">
        <v>1444.81</v>
      </c>
      <c r="AG455" s="581">
        <v>1642.67</v>
      </c>
      <c r="AH455" s="581">
        <v>1597.7</v>
      </c>
      <c r="AI455" s="581">
        <v>740.16</v>
      </c>
      <c r="AJ455" s="581">
        <v>1214.0632319999997</v>
      </c>
      <c r="AK455" s="653">
        <f t="shared" si="798"/>
        <v>64.027133592736689</v>
      </c>
      <c r="AL455" s="653">
        <f t="shared" si="799"/>
        <v>-13.943423559655244</v>
      </c>
      <c r="AM455" s="654">
        <f t="shared" si="800"/>
        <v>-4.3643655666412702</v>
      </c>
    </row>
    <row r="456" spans="1:39" ht="18" customHeight="1" thickBot="1">
      <c r="A456" s="320" t="s">
        <v>26</v>
      </c>
      <c r="B456" s="320" t="s">
        <v>55</v>
      </c>
      <c r="C456" s="352"/>
      <c r="D456" s="352"/>
      <c r="E456" s="352"/>
      <c r="F456" s="581">
        <v>0</v>
      </c>
      <c r="G456" s="581">
        <v>0</v>
      </c>
      <c r="H456" s="581">
        <v>0</v>
      </c>
      <c r="I456" s="581">
        <v>0</v>
      </c>
      <c r="J456" s="581">
        <v>0</v>
      </c>
      <c r="K456" s="581">
        <v>0</v>
      </c>
      <c r="L456" s="581">
        <v>0</v>
      </c>
      <c r="M456" s="581">
        <v>0</v>
      </c>
      <c r="N456" s="581">
        <v>0</v>
      </c>
      <c r="O456" s="581">
        <v>0</v>
      </c>
      <c r="P456" s="581">
        <v>0</v>
      </c>
      <c r="Q456" s="581">
        <v>0</v>
      </c>
      <c r="R456" s="581">
        <v>0</v>
      </c>
      <c r="S456" s="581">
        <v>0</v>
      </c>
      <c r="T456" s="581">
        <v>0</v>
      </c>
      <c r="U456" s="581">
        <v>0</v>
      </c>
      <c r="V456" s="581">
        <v>0</v>
      </c>
      <c r="W456" s="581">
        <v>0</v>
      </c>
      <c r="X456" s="581">
        <v>0</v>
      </c>
      <c r="Y456" s="581">
        <v>0</v>
      </c>
      <c r="Z456" s="581">
        <v>0</v>
      </c>
      <c r="AA456" s="581">
        <v>0</v>
      </c>
      <c r="AB456" s="581">
        <v>0</v>
      </c>
      <c r="AC456" s="581">
        <v>0</v>
      </c>
      <c r="AD456" s="581">
        <v>0</v>
      </c>
      <c r="AE456" s="581">
        <v>0</v>
      </c>
      <c r="AF456" s="581">
        <v>0</v>
      </c>
      <c r="AG456" s="581">
        <v>0</v>
      </c>
      <c r="AH456" s="581">
        <v>0</v>
      </c>
      <c r="AI456" s="581">
        <v>0</v>
      </c>
      <c r="AJ456" s="581">
        <v>0</v>
      </c>
      <c r="AK456" s="653"/>
      <c r="AL456" s="653"/>
      <c r="AM456" s="654"/>
    </row>
    <row r="457" spans="1:39" ht="18" customHeight="1" thickBot="1">
      <c r="A457" s="320" t="s">
        <v>27</v>
      </c>
      <c r="B457" s="320" t="s">
        <v>56</v>
      </c>
      <c r="C457" s="352"/>
      <c r="D457" s="352"/>
      <c r="E457" s="352"/>
      <c r="F457" s="581">
        <v>0</v>
      </c>
      <c r="G457" s="581">
        <v>0</v>
      </c>
      <c r="H457" s="581">
        <v>0</v>
      </c>
      <c r="I457" s="581">
        <v>0</v>
      </c>
      <c r="J457" s="581">
        <v>0</v>
      </c>
      <c r="K457" s="581">
        <v>0</v>
      </c>
      <c r="L457" s="581">
        <v>0</v>
      </c>
      <c r="M457" s="581">
        <v>0</v>
      </c>
      <c r="N457" s="581">
        <v>0</v>
      </c>
      <c r="O457" s="581">
        <v>0</v>
      </c>
      <c r="P457" s="581">
        <v>0</v>
      </c>
      <c r="Q457" s="581">
        <v>0</v>
      </c>
      <c r="R457" s="581">
        <v>0</v>
      </c>
      <c r="S457" s="581">
        <v>0</v>
      </c>
      <c r="T457" s="581">
        <v>0</v>
      </c>
      <c r="U457" s="581">
        <v>0</v>
      </c>
      <c r="V457" s="581">
        <v>8.3000000000000007</v>
      </c>
      <c r="W457" s="581">
        <v>7.5</v>
      </c>
      <c r="X457" s="581">
        <v>16</v>
      </c>
      <c r="Y457" s="581">
        <v>14.6</v>
      </c>
      <c r="Z457" s="581">
        <v>7.4</v>
      </c>
      <c r="AA457" s="581">
        <v>7.1</v>
      </c>
      <c r="AB457" s="581">
        <v>6.4</v>
      </c>
      <c r="AC457" s="581">
        <v>13.8</v>
      </c>
      <c r="AD457" s="581">
        <v>8.8000000000000007</v>
      </c>
      <c r="AE457" s="581">
        <v>4.5999999999999996</v>
      </c>
      <c r="AF457" s="581">
        <v>11.3</v>
      </c>
      <c r="AG457" s="581">
        <v>12.5</v>
      </c>
      <c r="AH457" s="581">
        <v>14.9</v>
      </c>
      <c r="AI457" s="581">
        <v>12</v>
      </c>
      <c r="AJ457" s="581">
        <v>12.359808704817771</v>
      </c>
      <c r="AK457" s="653">
        <f t="shared" si="798"/>
        <v>2.9984058734814356</v>
      </c>
      <c r="AL457" s="653">
        <f t="shared" si="799"/>
        <v>3.5738159621601095</v>
      </c>
      <c r="AM457" s="654">
        <f t="shared" si="800"/>
        <v>6.3531549784248353</v>
      </c>
    </row>
    <row r="458" spans="1:39" ht="18" customHeight="1">
      <c r="A458" s="31"/>
      <c r="B458" s="31"/>
      <c r="C458" s="31"/>
      <c r="D458" s="31"/>
      <c r="E458" s="31"/>
      <c r="F458" s="31"/>
      <c r="G458" s="31"/>
      <c r="H458" s="31"/>
      <c r="I458" s="31"/>
      <c r="J458" s="31"/>
      <c r="K458" s="31"/>
      <c r="L458" s="31"/>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657"/>
      <c r="AL458" s="657"/>
      <c r="AM458" s="657"/>
    </row>
    <row r="459" spans="1:39" ht="18" customHeight="1">
      <c r="A459" s="59" t="s">
        <v>1026</v>
      </c>
      <c r="B459" s="31"/>
      <c r="C459" s="31"/>
      <c r="D459" s="31"/>
      <c r="E459" s="31"/>
      <c r="F459" s="31"/>
      <c r="G459" s="31"/>
      <c r="H459" s="31"/>
      <c r="I459" s="31"/>
      <c r="J459" s="31"/>
      <c r="K459" s="31"/>
      <c r="L459" s="31"/>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657"/>
      <c r="AL459" s="657"/>
      <c r="AM459" s="657"/>
    </row>
    <row r="460" spans="1:39" ht="18" customHeight="1">
      <c r="A460" s="215"/>
      <c r="B460" s="211"/>
      <c r="C460" s="204" t="s">
        <v>264</v>
      </c>
      <c r="D460" s="205"/>
      <c r="E460" s="205"/>
      <c r="F460" s="205"/>
      <c r="G460" s="205"/>
      <c r="H460" s="205"/>
      <c r="I460" s="205"/>
      <c r="J460" s="205"/>
      <c r="K460" s="205"/>
      <c r="L460" s="205"/>
      <c r="M460" s="205"/>
      <c r="N460" s="205"/>
      <c r="O460" s="205"/>
      <c r="P460" s="205"/>
      <c r="Q460" s="205"/>
      <c r="R460" s="205"/>
      <c r="S460" s="205"/>
      <c r="T460" s="205"/>
      <c r="U460" s="205"/>
      <c r="V460" s="205"/>
      <c r="W460" s="205"/>
      <c r="X460" s="205"/>
      <c r="Y460" s="205"/>
      <c r="Z460" s="205"/>
      <c r="AA460" s="205"/>
      <c r="AB460" s="205"/>
      <c r="AC460" s="205"/>
      <c r="AD460" s="205"/>
      <c r="AE460" s="205"/>
      <c r="AF460" s="205"/>
      <c r="AG460" s="205"/>
      <c r="AH460" s="205"/>
      <c r="AI460" s="205"/>
      <c r="AJ460" s="205"/>
      <c r="AK460" s="765" t="s">
        <v>58</v>
      </c>
      <c r="AL460" s="766"/>
      <c r="AM460" s="656" t="str">
        <f>AM$3</f>
        <v xml:space="preserve">Annual rate of change
</v>
      </c>
    </row>
    <row r="461" spans="1:39" ht="26.25" thickBot="1">
      <c r="A461" s="215"/>
      <c r="B461" s="216"/>
      <c r="C461" s="568">
        <v>1990</v>
      </c>
      <c r="D461" s="203">
        <v>1991</v>
      </c>
      <c r="E461" s="203">
        <v>1992</v>
      </c>
      <c r="F461" s="203">
        <f>F$4</f>
        <v>1993</v>
      </c>
      <c r="G461" s="203">
        <f t="shared" ref="G461:AJ461" si="801">G$4</f>
        <v>1994</v>
      </c>
      <c r="H461" s="203">
        <f t="shared" si="801"/>
        <v>1995</v>
      </c>
      <c r="I461" s="203">
        <f t="shared" si="801"/>
        <v>1996</v>
      </c>
      <c r="J461" s="203">
        <f t="shared" si="801"/>
        <v>1997</v>
      </c>
      <c r="K461" s="203">
        <f t="shared" si="801"/>
        <v>1998</v>
      </c>
      <c r="L461" s="203">
        <f t="shared" si="801"/>
        <v>1999</v>
      </c>
      <c r="M461" s="637">
        <f t="shared" si="801"/>
        <v>2000</v>
      </c>
      <c r="N461" s="636">
        <f t="shared" si="801"/>
        <v>2001</v>
      </c>
      <c r="O461" s="203">
        <f t="shared" si="801"/>
        <v>2002</v>
      </c>
      <c r="P461" s="636">
        <f t="shared" si="801"/>
        <v>2003</v>
      </c>
      <c r="Q461" s="203">
        <f t="shared" si="801"/>
        <v>2004</v>
      </c>
      <c r="R461" s="636">
        <f t="shared" si="801"/>
        <v>2005</v>
      </c>
      <c r="S461" s="203">
        <f t="shared" si="801"/>
        <v>2006</v>
      </c>
      <c r="T461" s="636">
        <f t="shared" si="801"/>
        <v>2007</v>
      </c>
      <c r="U461" s="203">
        <f t="shared" si="801"/>
        <v>2008</v>
      </c>
      <c r="V461" s="636">
        <f t="shared" si="801"/>
        <v>2009</v>
      </c>
      <c r="W461" s="203">
        <f t="shared" si="801"/>
        <v>2010</v>
      </c>
      <c r="X461" s="636">
        <f t="shared" si="801"/>
        <v>2011</v>
      </c>
      <c r="Y461" s="203">
        <f t="shared" si="801"/>
        <v>2012</v>
      </c>
      <c r="Z461" s="637">
        <f t="shared" si="801"/>
        <v>2013</v>
      </c>
      <c r="AA461" s="203">
        <f t="shared" si="801"/>
        <v>2014</v>
      </c>
      <c r="AB461" s="636">
        <f t="shared" si="801"/>
        <v>2015</v>
      </c>
      <c r="AC461" s="203">
        <f t="shared" si="801"/>
        <v>2016</v>
      </c>
      <c r="AD461" s="203">
        <f t="shared" si="801"/>
        <v>2017</v>
      </c>
      <c r="AE461" s="203">
        <f t="shared" si="801"/>
        <v>2018</v>
      </c>
      <c r="AF461" s="203">
        <f t="shared" si="801"/>
        <v>2019</v>
      </c>
      <c r="AG461" s="203">
        <f t="shared" si="801"/>
        <v>2020</v>
      </c>
      <c r="AH461" s="203">
        <f t="shared" si="801"/>
        <v>2021</v>
      </c>
      <c r="AI461" s="203">
        <f t="shared" si="801"/>
        <v>2022</v>
      </c>
      <c r="AJ461" s="203" t="str">
        <f t="shared" si="801"/>
        <v>2023f</v>
      </c>
      <c r="AK461" s="648" t="s">
        <v>1070</v>
      </c>
      <c r="AL461" s="649" t="s">
        <v>1071</v>
      </c>
      <c r="AM461" s="650" t="s">
        <v>1072</v>
      </c>
    </row>
    <row r="462" spans="1:39" ht="18" customHeight="1" thickBot="1">
      <c r="A462" s="235" t="s">
        <v>373</v>
      </c>
      <c r="B462" s="235"/>
      <c r="C462" s="372" t="str">
        <f t="shared" ref="C462:AE462" si="802">IF(OR(C396=0,C430=0),":",C430/C396)</f>
        <v>:</v>
      </c>
      <c r="D462" s="372" t="str">
        <f t="shared" si="802"/>
        <v>:</v>
      </c>
      <c r="E462" s="372" t="str">
        <f t="shared" si="802"/>
        <v>:</v>
      </c>
      <c r="F462" s="344">
        <f t="shared" si="802"/>
        <v>5.0833227360761546</v>
      </c>
      <c r="G462" s="344">
        <f t="shared" si="802"/>
        <v>5.2398378249073767</v>
      </c>
      <c r="H462" s="344">
        <f t="shared" si="802"/>
        <v>5.49945166345882</v>
      </c>
      <c r="I462" s="344">
        <f t="shared" si="802"/>
        <v>5.7994873447660007</v>
      </c>
      <c r="J462" s="344">
        <f t="shared" si="802"/>
        <v>6.7586458417409423</v>
      </c>
      <c r="K462" s="344">
        <f t="shared" si="802"/>
        <v>5.9068085817135376</v>
      </c>
      <c r="L462" s="344">
        <f t="shared" si="802"/>
        <v>6.52348162678389</v>
      </c>
      <c r="M462" s="344">
        <f t="shared" si="802"/>
        <v>5.4037440025654835</v>
      </c>
      <c r="N462" s="344">
        <f t="shared" si="802"/>
        <v>6.3419045926548225</v>
      </c>
      <c r="O462" s="344">
        <f t="shared" si="802"/>
        <v>6.385222400857451</v>
      </c>
      <c r="P462" s="344">
        <f t="shared" si="802"/>
        <v>5.2880711649489722</v>
      </c>
      <c r="Q462" s="344">
        <f t="shared" si="802"/>
        <v>7.0211278251601179</v>
      </c>
      <c r="R462" s="344">
        <f t="shared" si="802"/>
        <v>6.9828561300613892</v>
      </c>
      <c r="S462" s="344">
        <f t="shared" si="802"/>
        <v>6.4836867115978842</v>
      </c>
      <c r="T462" s="344">
        <f t="shared" si="802"/>
        <v>5.8278011660862665</v>
      </c>
      <c r="U462" s="344">
        <f t="shared" si="802"/>
        <v>7.1699191306655292</v>
      </c>
      <c r="V462" s="344">
        <f t="shared" si="802"/>
        <v>6.9465538760227448</v>
      </c>
      <c r="W462" s="344">
        <f t="shared" si="802"/>
        <v>7.1918888827567669</v>
      </c>
      <c r="X462" s="344">
        <f t="shared" si="802"/>
        <v>7.6128655361196396</v>
      </c>
      <c r="Y462" s="344">
        <f t="shared" si="802"/>
        <v>6.0568506712194701</v>
      </c>
      <c r="Z462" s="344">
        <f t="shared" si="802"/>
        <v>6.8570438361634256</v>
      </c>
      <c r="AA462" s="344">
        <f t="shared" si="802"/>
        <v>8.1082857092194498</v>
      </c>
      <c r="AB462" s="344">
        <f t="shared" si="802"/>
        <v>6.4047582750847383</v>
      </c>
      <c r="AC462" s="344">
        <f t="shared" si="802"/>
        <v>7.3715396602208303</v>
      </c>
      <c r="AD462" s="344">
        <f t="shared" si="802"/>
        <v>7.8687908644977131</v>
      </c>
      <c r="AE462" s="344">
        <f t="shared" si="802"/>
        <v>8.3985381328718969</v>
      </c>
      <c r="AF462" s="344">
        <f t="shared" ref="AF462" si="803">IF(OR(AF396=0,AF430=0),":",AF430/AF396)</f>
        <v>7.9023874560361991</v>
      </c>
      <c r="AG462" s="344">
        <f t="shared" ref="AG462:AH462" si="804">IF(OR(AG396=0,AG430=0),":",AG430/AG396)</f>
        <v>7.3147201842179799</v>
      </c>
      <c r="AH462" s="344">
        <f t="shared" si="804"/>
        <v>7.9457351263375875</v>
      </c>
      <c r="AI462" s="344">
        <f t="shared" ref="AI462:AJ477" si="805">IF(OR(AI396=0,AI430=0),":",AI430/AI396)</f>
        <v>5.9040107169320297</v>
      </c>
      <c r="AJ462" s="344">
        <f t="shared" si="805"/>
        <v>7.659628589140973</v>
      </c>
      <c r="AK462" s="651">
        <f>+(AJ462/AI462-1)*100</f>
        <v>29.73602109450837</v>
      </c>
      <c r="AL462" s="651">
        <f>+((AJ462/((SUM(AE462:AI462)-MIN(AD462:AH462)-MAX(AD462:AH462))/3))-1)*100</f>
        <v>5.6396880767379809</v>
      </c>
      <c r="AM462" s="652">
        <f>100*((POWER(AJ462/AA462,1/($AI$4-$Z$4)))-1)</f>
        <v>-0.63048152030559246</v>
      </c>
    </row>
    <row r="463" spans="1:39" ht="18" customHeight="1" thickBot="1">
      <c r="A463" s="320" t="s">
        <v>3</v>
      </c>
      <c r="B463" s="320" t="s">
        <v>30</v>
      </c>
      <c r="C463" s="371" t="str">
        <f t="shared" ref="C463:AE463" si="806">IF(OR(C397=0,C431=0),":",C431/C397)</f>
        <v>:</v>
      </c>
      <c r="D463" s="371" t="str">
        <f t="shared" si="806"/>
        <v>:</v>
      </c>
      <c r="E463" s="371" t="str">
        <f t="shared" si="806"/>
        <v>:</v>
      </c>
      <c r="F463" s="365">
        <f t="shared" si="806"/>
        <v>8.85945945945946</v>
      </c>
      <c r="G463" s="365">
        <f t="shared" si="806"/>
        <v>8.0038314176245215</v>
      </c>
      <c r="H463" s="365">
        <f t="shared" si="806"/>
        <v>8.8863636363636367</v>
      </c>
      <c r="I463" s="365">
        <f t="shared" si="806"/>
        <v>8.9729729729729719</v>
      </c>
      <c r="J463" s="365">
        <f t="shared" si="806"/>
        <v>10.83050847457627</v>
      </c>
      <c r="K463" s="365">
        <f t="shared" si="806"/>
        <v>10.365248226950355</v>
      </c>
      <c r="L463" s="365">
        <f t="shared" si="806"/>
        <v>12.104477611940299</v>
      </c>
      <c r="M463" s="365">
        <f t="shared" si="806"/>
        <v>11.100558659217878</v>
      </c>
      <c r="N463" s="365">
        <f t="shared" si="806"/>
        <v>11.352216748768472</v>
      </c>
      <c r="O463" s="365">
        <f t="shared" si="806"/>
        <v>11.196202531645572</v>
      </c>
      <c r="P463" s="365">
        <f t="shared" si="806"/>
        <v>10.52561669829222</v>
      </c>
      <c r="Q463" s="365">
        <f t="shared" si="806"/>
        <v>12.2183908045977</v>
      </c>
      <c r="R463" s="365">
        <f t="shared" si="806"/>
        <v>11.677716390423575</v>
      </c>
      <c r="S463" s="365">
        <f t="shared" si="806"/>
        <v>10.1929203539823</v>
      </c>
      <c r="T463" s="365">
        <f t="shared" si="806"/>
        <v>12.008591065292094</v>
      </c>
      <c r="U463" s="365">
        <f t="shared" si="806"/>
        <v>11.927777777777777</v>
      </c>
      <c r="V463" s="365">
        <f t="shared" si="806"/>
        <v>12.11544227886057</v>
      </c>
      <c r="W463" s="365">
        <f t="shared" si="806"/>
        <v>10.68624641833811</v>
      </c>
      <c r="X463" s="365">
        <f t="shared" si="806"/>
        <v>11.935165903095934</v>
      </c>
      <c r="Y463" s="365">
        <f t="shared" si="806"/>
        <v>10.916666666666666</v>
      </c>
      <c r="Z463" s="365">
        <f t="shared" si="806"/>
        <v>11.2929755966024</v>
      </c>
      <c r="AA463" s="365">
        <f t="shared" si="806"/>
        <v>12.391691866942544</v>
      </c>
      <c r="AB463" s="365">
        <f t="shared" si="806"/>
        <v>11.865753424657536</v>
      </c>
      <c r="AC463" s="365">
        <f t="shared" si="806"/>
        <v>9.227063339731286</v>
      </c>
      <c r="AD463" s="365">
        <f t="shared" si="806"/>
        <v>12.421836734693876</v>
      </c>
      <c r="AE463" s="365">
        <f t="shared" si="806"/>
        <v>8.2052231894795327</v>
      </c>
      <c r="AF463" s="365">
        <f t="shared" ref="AF463" si="807">IF(OR(AF397=0,AF431=0),":",AF431/AF397)</f>
        <v>10.888157894736842</v>
      </c>
      <c r="AG463" s="365">
        <f t="shared" ref="AG463:AH463" si="808">IF(OR(AG397=0,AG431=0),":",AG431/AG397)</f>
        <v>10.012914417887433</v>
      </c>
      <c r="AH463" s="365">
        <f t="shared" si="808"/>
        <v>12.029448361675652</v>
      </c>
      <c r="AI463" s="365">
        <f t="shared" ref="AI463" si="809">IF(OR(AI397=0,AI431=0),":",AI431/AI397)</f>
        <v>9.5007776049766726</v>
      </c>
      <c r="AJ463" s="365">
        <f t="shared" si="805"/>
        <v>10.69</v>
      </c>
      <c r="AK463" s="653">
        <f>+(AJ463/AI463-1)*100</f>
        <v>12.517105909314118</v>
      </c>
      <c r="AL463" s="653">
        <f>+((AJ463/((SUM(AE463:AI463)-MIN(AD463:AH463)-MAX(AD463:AH463))/3))-1)*100</f>
        <v>6.8662959925358757</v>
      </c>
      <c r="AM463" s="654">
        <f>100*((POWER(AJ463/AA463,1/($AI$4-$Z$4)))-1)</f>
        <v>-1.6279096602706544</v>
      </c>
    </row>
    <row r="464" spans="1:39" ht="18" customHeight="1" thickBot="1">
      <c r="A464" s="320" t="s">
        <v>4</v>
      </c>
      <c r="B464" s="320" t="s">
        <v>31</v>
      </c>
      <c r="C464" s="371" t="str">
        <f t="shared" ref="C464:AE464" si="810">IF(OR(C398=0,C432=0),":",C432/C398)</f>
        <v>:</v>
      </c>
      <c r="D464" s="371" t="str">
        <f t="shared" si="810"/>
        <v>:</v>
      </c>
      <c r="E464" s="371" t="str">
        <f t="shared" si="810"/>
        <v>:</v>
      </c>
      <c r="F464" s="365">
        <f t="shared" si="810"/>
        <v>1.8603330809992431</v>
      </c>
      <c r="G464" s="365">
        <f t="shared" si="810"/>
        <v>2.8061638280616386</v>
      </c>
      <c r="H464" s="365">
        <f t="shared" si="810"/>
        <v>3.8232695139911637</v>
      </c>
      <c r="I464" s="365">
        <f t="shared" si="810"/>
        <v>2.1808287986605275</v>
      </c>
      <c r="J464" s="365">
        <f t="shared" si="810"/>
        <v>3.5781755445331034</v>
      </c>
      <c r="K464" s="365">
        <f t="shared" si="810"/>
        <v>2.7319220289247537</v>
      </c>
      <c r="L464" s="365">
        <f t="shared" si="810"/>
        <v>4.0849230769230775</v>
      </c>
      <c r="M464" s="365">
        <f t="shared" si="810"/>
        <v>1.9047371160853723</v>
      </c>
      <c r="N464" s="365">
        <f t="shared" si="810"/>
        <v>2.4712546020957236</v>
      </c>
      <c r="O464" s="365">
        <f t="shared" si="810"/>
        <v>4.2371710526315782</v>
      </c>
      <c r="P464" s="365">
        <f t="shared" si="810"/>
        <v>2.7998553170966964</v>
      </c>
      <c r="Q464" s="365">
        <f t="shared" si="810"/>
        <v>5.5401878914405014</v>
      </c>
      <c r="R464" s="365">
        <f t="shared" si="810"/>
        <v>5.3086709072648146</v>
      </c>
      <c r="S464" s="365">
        <f t="shared" si="810"/>
        <v>4.5326862689123608</v>
      </c>
      <c r="T464" s="365">
        <f t="shared" si="810"/>
        <v>1.4594216417910446</v>
      </c>
      <c r="U464" s="365">
        <f t="shared" si="810"/>
        <v>4.1551776495596719</v>
      </c>
      <c r="V464" s="365">
        <f t="shared" si="810"/>
        <v>4.7075127644055437</v>
      </c>
      <c r="W464" s="365">
        <f t="shared" si="810"/>
        <v>6.2512518319491948</v>
      </c>
      <c r="X464" s="365">
        <f t="shared" si="810"/>
        <v>5.5310199789695051</v>
      </c>
      <c r="Y464" s="365">
        <f t="shared" si="810"/>
        <v>3.6799485861182517</v>
      </c>
      <c r="Z464" s="365">
        <f t="shared" si="810"/>
        <v>6.394279710483306</v>
      </c>
      <c r="AA464" s="365">
        <f t="shared" si="810"/>
        <v>7.6823702252693442</v>
      </c>
      <c r="AB464" s="365">
        <f t="shared" si="810"/>
        <v>5.4085512594256384</v>
      </c>
      <c r="AC464" s="365">
        <f t="shared" si="810"/>
        <v>5.4703150341573696</v>
      </c>
      <c r="AD464" s="365">
        <f t="shared" si="810"/>
        <v>6.436192389802839</v>
      </c>
      <c r="AE464" s="365">
        <f t="shared" si="810"/>
        <v>7.8224326391075527</v>
      </c>
      <c r="AF464" s="365">
        <f t="shared" ref="AF464" si="811">IF(OR(AF398=0,AF432=0),":",AF432/AF398)</f>
        <v>7.1137793941987137</v>
      </c>
      <c r="AG464" s="365">
        <f t="shared" ref="AG464:AH464" si="812">IF(OR(AG398=0,AG432=0),":",AG432/AG398)</f>
        <v>5.1058586831289876</v>
      </c>
      <c r="AH464" s="365">
        <f t="shared" si="812"/>
        <v>5.892080555652508</v>
      </c>
      <c r="AI464" s="365">
        <f t="shared" ref="AI464" si="813">IF(OR(AI398=0,AI432=0),":",AI432/AI398)</f>
        <v>4.7884615384615383</v>
      </c>
      <c r="AJ464" s="365">
        <f t="shared" si="805"/>
        <v>6.64</v>
      </c>
      <c r="AK464" s="653">
        <f t="shared" ref="AK464:AK489" si="814">+(AJ464/AI464-1)*100</f>
        <v>38.666666666666671</v>
      </c>
      <c r="AL464" s="653">
        <f t="shared" ref="AL464:AL489" si="815">+((AJ464/((SUM(AE464:AI464)-MIN(AD464:AH464)-MAX(AD464:AH464))/3))-1)*100</f>
        <v>11.945825037967172</v>
      </c>
      <c r="AM464" s="654">
        <f t="shared" ref="AM464:AM489" si="816">100*((POWER(AJ464/AA464,1/($AI$4-$Z$4)))-1)</f>
        <v>-1.6071252333664132</v>
      </c>
    </row>
    <row r="465" spans="1:39" ht="18" customHeight="1" thickBot="1">
      <c r="A465" s="320" t="s">
        <v>340</v>
      </c>
      <c r="B465" s="320" t="s">
        <v>32</v>
      </c>
      <c r="C465" s="371" t="str">
        <f t="shared" ref="C465:AE465" si="817">IF(OR(C399=0,C433=0),":",C433/C399)</f>
        <v>:</v>
      </c>
      <c r="D465" s="371" t="str">
        <f t="shared" si="817"/>
        <v>:</v>
      </c>
      <c r="E465" s="371" t="str">
        <f t="shared" si="817"/>
        <v>:</v>
      </c>
      <c r="F465" s="365">
        <f t="shared" si="817"/>
        <v>5.2366666666666664</v>
      </c>
      <c r="G465" s="365">
        <f t="shared" si="817"/>
        <v>3.0466666666666669</v>
      </c>
      <c r="H465" s="365">
        <f t="shared" si="817"/>
        <v>4.1962962962962962</v>
      </c>
      <c r="I465" s="365">
        <f t="shared" si="817"/>
        <v>5.6233333333333331</v>
      </c>
      <c r="J465" s="365">
        <f t="shared" si="817"/>
        <v>6.9223300970873778</v>
      </c>
      <c r="K465" s="365">
        <f t="shared" si="817"/>
        <v>6.0972644376899696</v>
      </c>
      <c r="L465" s="365">
        <f t="shared" si="817"/>
        <v>6.6116751269035534</v>
      </c>
      <c r="M465" s="365">
        <f t="shared" si="817"/>
        <v>6.427061310782241</v>
      </c>
      <c r="N465" s="365">
        <f t="shared" si="817"/>
        <v>6.6025848142164785</v>
      </c>
      <c r="O465" s="365">
        <f t="shared" si="817"/>
        <v>8.7317557035567539</v>
      </c>
      <c r="P465" s="365">
        <f t="shared" si="817"/>
        <v>5.5764953763314988</v>
      </c>
      <c r="Q465" s="365">
        <f t="shared" si="817"/>
        <v>6.1346752669039146</v>
      </c>
      <c r="R465" s="365">
        <f t="shared" si="817"/>
        <v>7.1724489795918362</v>
      </c>
      <c r="S465" s="365">
        <f t="shared" si="817"/>
        <v>6.7527839643652561</v>
      </c>
      <c r="T465" s="365">
        <f t="shared" si="817"/>
        <v>6.7931960608773494</v>
      </c>
      <c r="U465" s="365">
        <f t="shared" si="817"/>
        <v>7.543145869947276</v>
      </c>
      <c r="V465" s="365">
        <f t="shared" si="817"/>
        <v>8.4482431149097827</v>
      </c>
      <c r="W465" s="365">
        <f t="shared" si="817"/>
        <v>6.7059450038729667</v>
      </c>
      <c r="X465" s="365">
        <f t="shared" si="817"/>
        <v>8.7905131807288654</v>
      </c>
      <c r="Y465" s="365">
        <f t="shared" si="817"/>
        <v>7.7780105589541604</v>
      </c>
      <c r="Z465" s="365">
        <f t="shared" si="817"/>
        <v>6.969865841073271</v>
      </c>
      <c r="AA465" s="365">
        <f t="shared" si="817"/>
        <v>8.4277468354430383</v>
      </c>
      <c r="AB465" s="365">
        <f t="shared" si="817"/>
        <v>5.5359509816181065</v>
      </c>
      <c r="AC465" s="365">
        <f t="shared" si="817"/>
        <v>9.7878717741002195</v>
      </c>
      <c r="AD465" s="365">
        <f t="shared" si="817"/>
        <v>6.8384883720930238</v>
      </c>
      <c r="AE465" s="365">
        <f t="shared" si="817"/>
        <v>5.976175931582163</v>
      </c>
      <c r="AF465" s="365">
        <f t="shared" ref="AF465" si="818">IF(OR(AF399=0,AF433=0),":",AF433/AF399)</f>
        <v>8.2889215555258584</v>
      </c>
      <c r="AG465" s="365">
        <f t="shared" ref="AG465:AH465" si="819">IF(OR(AG399=0,AG433=0),":",AG433/AG399)</f>
        <v>9.4634873323397901</v>
      </c>
      <c r="AH465" s="365">
        <f t="shared" si="819"/>
        <v>9.6450605232331128</v>
      </c>
      <c r="AI465" s="365">
        <f t="shared" ref="AI465" si="820">IF(OR(AI399=0,AI433=0),":",AI433/AI399)</f>
        <v>7.9767557489123675</v>
      </c>
      <c r="AJ465" s="365">
        <f t="shared" si="805"/>
        <v>8.5</v>
      </c>
      <c r="AK465" s="653">
        <f t="shared" si="814"/>
        <v>6.5596122980069449</v>
      </c>
      <c r="AL465" s="653">
        <f t="shared" si="815"/>
        <v>-0.89068043993328905</v>
      </c>
      <c r="AM465" s="654">
        <f t="shared" si="816"/>
        <v>9.4897293624951473E-2</v>
      </c>
    </row>
    <row r="466" spans="1:39" ht="18" customHeight="1" thickBot="1">
      <c r="A466" s="320" t="s">
        <v>5</v>
      </c>
      <c r="B466" s="320" t="s">
        <v>33</v>
      </c>
      <c r="C466" s="371" t="str">
        <f t="shared" ref="C466:AE466" si="821">IF(OR(C400=0,C434=0),":",C434/C400)</f>
        <v>:</v>
      </c>
      <c r="D466" s="371" t="str">
        <f t="shared" si="821"/>
        <v>:</v>
      </c>
      <c r="E466" s="371" t="str">
        <f t="shared" si="821"/>
        <v>:</v>
      </c>
      <c r="F466" s="365" t="str">
        <f t="shared" si="821"/>
        <v>:</v>
      </c>
      <c r="G466" s="365" t="str">
        <f t="shared" si="821"/>
        <v>:</v>
      </c>
      <c r="H466" s="365" t="str">
        <f t="shared" si="821"/>
        <v>:</v>
      </c>
      <c r="I466" s="365" t="str">
        <f t="shared" si="821"/>
        <v>:</v>
      </c>
      <c r="J466" s="365" t="str">
        <f t="shared" si="821"/>
        <v>:</v>
      </c>
      <c r="K466" s="365" t="str">
        <f t="shared" si="821"/>
        <v>:</v>
      </c>
      <c r="L466" s="365" t="str">
        <f t="shared" si="821"/>
        <v>:</v>
      </c>
      <c r="M466" s="365" t="str">
        <f t="shared" si="821"/>
        <v>:</v>
      </c>
      <c r="N466" s="365" t="str">
        <f t="shared" si="821"/>
        <v>:</v>
      </c>
      <c r="O466" s="365" t="str">
        <f t="shared" si="821"/>
        <v>:</v>
      </c>
      <c r="P466" s="365" t="str">
        <f t="shared" si="821"/>
        <v>:</v>
      </c>
      <c r="Q466" s="365" t="str">
        <f t="shared" si="821"/>
        <v>:</v>
      </c>
      <c r="R466" s="365" t="str">
        <f t="shared" si="821"/>
        <v>:</v>
      </c>
      <c r="S466" s="365" t="str">
        <f t="shared" si="821"/>
        <v>:</v>
      </c>
      <c r="T466" s="365" t="str">
        <f t="shared" si="821"/>
        <v>:</v>
      </c>
      <c r="U466" s="365" t="str">
        <f t="shared" si="821"/>
        <v>:</v>
      </c>
      <c r="V466" s="365" t="str">
        <f t="shared" si="821"/>
        <v>:</v>
      </c>
      <c r="W466" s="365">
        <f t="shared" si="821"/>
        <v>4.810526315789474</v>
      </c>
      <c r="X466" s="365">
        <f t="shared" si="821"/>
        <v>5.216981132075472</v>
      </c>
      <c r="Y466" s="365">
        <f t="shared" si="821"/>
        <v>5.8217054263565888</v>
      </c>
      <c r="Z466" s="365">
        <f t="shared" si="821"/>
        <v>5.9140625</v>
      </c>
      <c r="AA466" s="365">
        <f t="shared" si="821"/>
        <v>7.2178217821782189</v>
      </c>
      <c r="AB466" s="365">
        <f t="shared" si="821"/>
        <v>5.8888888888888893</v>
      </c>
      <c r="AC466" s="365">
        <f t="shared" si="821"/>
        <v>7.6842105263157885</v>
      </c>
      <c r="AD466" s="365">
        <f t="shared" si="821"/>
        <v>7.6274509803921573</v>
      </c>
      <c r="AE466" s="365">
        <f t="shared" si="821"/>
        <v>5.6984126984126986</v>
      </c>
      <c r="AF466" s="365">
        <f t="shared" ref="AF466" si="822">IF(OR(AF400=0,AF434=0),":",AF434/AF400)</f>
        <v>7.648148148148147</v>
      </c>
      <c r="AG466" s="365">
        <f t="shared" ref="AG466:AH466" si="823">IF(OR(AG400=0,AG434=0),":",AG434/AG400)</f>
        <v>6.3225806451612909</v>
      </c>
      <c r="AH466" s="365">
        <f t="shared" si="823"/>
        <v>7.1562499999999991</v>
      </c>
      <c r="AI466" s="365">
        <f t="shared" ref="AI466" si="824">IF(OR(AI400=0,AI434=0),":",AI434/AI400)</f>
        <v>6.4523809523809526</v>
      </c>
      <c r="AJ466" s="365">
        <f t="shared" si="805"/>
        <v>6.9125239442231674</v>
      </c>
      <c r="AK466" s="653">
        <f t="shared" si="814"/>
        <v>7.1313674012446482</v>
      </c>
      <c r="AL466" s="653">
        <f t="shared" si="815"/>
        <v>4.045716092977969</v>
      </c>
      <c r="AM466" s="654">
        <f t="shared" si="816"/>
        <v>-0.47905313399464466</v>
      </c>
    </row>
    <row r="467" spans="1:39" ht="18" customHeight="1" thickBot="1">
      <c r="A467" s="320" t="s">
        <v>28</v>
      </c>
      <c r="B467" s="320" t="s">
        <v>34</v>
      </c>
      <c r="C467" s="371" t="str">
        <f t="shared" ref="C467:AE467" si="825">IF(OR(C401=0,C435=0),":",C435/C401)</f>
        <v>:</v>
      </c>
      <c r="D467" s="371" t="str">
        <f t="shared" si="825"/>
        <v>:</v>
      </c>
      <c r="E467" s="371" t="str">
        <f t="shared" si="825"/>
        <v>:</v>
      </c>
      <c r="F467" s="365">
        <f t="shared" si="825"/>
        <v>8.0232558139534884</v>
      </c>
      <c r="G467" s="365">
        <f t="shared" si="825"/>
        <v>7.0816444701795023</v>
      </c>
      <c r="H467" s="365">
        <f t="shared" si="825"/>
        <v>7.3657336204244839</v>
      </c>
      <c r="I467" s="365">
        <f t="shared" si="825"/>
        <v>7.8274657350174675</v>
      </c>
      <c r="J467" s="365">
        <f t="shared" si="825"/>
        <v>8.6570730382840075</v>
      </c>
      <c r="K467" s="365">
        <f t="shared" si="825"/>
        <v>8.1568914956011724</v>
      </c>
      <c r="L467" s="365">
        <f t="shared" si="825"/>
        <v>8.7858106285405988</v>
      </c>
      <c r="M467" s="365">
        <f t="shared" si="825"/>
        <v>9.2128603104212861</v>
      </c>
      <c r="N467" s="365">
        <f t="shared" si="825"/>
        <v>8.8385876418663312</v>
      </c>
      <c r="O467" s="365">
        <f t="shared" si="825"/>
        <v>9.376473539001756</v>
      </c>
      <c r="P467" s="365">
        <f t="shared" si="825"/>
        <v>7.3836858006042299</v>
      </c>
      <c r="Q467" s="365">
        <f t="shared" si="825"/>
        <v>9.0965995235001085</v>
      </c>
      <c r="R467" s="365">
        <f t="shared" si="825"/>
        <v>9.2139471902505061</v>
      </c>
      <c r="S467" s="365">
        <f t="shared" si="825"/>
        <v>8.0306733167082296</v>
      </c>
      <c r="T467" s="365">
        <f t="shared" si="825"/>
        <v>9.447668650793652</v>
      </c>
      <c r="U467" s="365">
        <f t="shared" si="825"/>
        <v>9.8096061479346783</v>
      </c>
      <c r="V467" s="365">
        <f t="shared" si="825"/>
        <v>9.750592289468015</v>
      </c>
      <c r="W467" s="365">
        <f t="shared" si="825"/>
        <v>9.0261257206541075</v>
      </c>
      <c r="X467" s="365">
        <f t="shared" si="825"/>
        <v>10.624308259889323</v>
      </c>
      <c r="Y467" s="365">
        <f t="shared" si="825"/>
        <v>10.480235651843405</v>
      </c>
      <c r="Z467" s="365">
        <f t="shared" si="825"/>
        <v>8.827565392354126</v>
      </c>
      <c r="AA467" s="365">
        <f t="shared" si="825"/>
        <v>10.683773114481612</v>
      </c>
      <c r="AB467" s="365">
        <f t="shared" si="825"/>
        <v>8.7222832052689352</v>
      </c>
      <c r="AC467" s="365">
        <f t="shared" si="825"/>
        <v>9.6512130674994001</v>
      </c>
      <c r="AD467" s="365">
        <f t="shared" si="825"/>
        <v>10.526851851851852</v>
      </c>
      <c r="AE467" s="365">
        <f t="shared" si="825"/>
        <v>8.1389632513993675</v>
      </c>
      <c r="AF467" s="365">
        <f t="shared" ref="AF467" si="826">IF(OR(AF401=0,AF435=0),":",AF435/AF401)</f>
        <v>8.8096153846153857</v>
      </c>
      <c r="AG467" s="365">
        <f t="shared" ref="AG467:AH467" si="827">IF(OR(AG401=0,AG435=0),":",AG435/AG401)</f>
        <v>9.5874075840686857</v>
      </c>
      <c r="AH467" s="365">
        <f t="shared" si="827"/>
        <v>10.36080798699791</v>
      </c>
      <c r="AI467" s="365">
        <f t="shared" ref="AI467" si="828">IF(OR(AI401=0,AI435=0),":",AI435/AI401)</f>
        <v>8.4024523757389975</v>
      </c>
      <c r="AJ467" s="365">
        <f t="shared" si="805"/>
        <v>9.66</v>
      </c>
      <c r="AK467" s="653">
        <f t="shared" si="814"/>
        <v>14.966435607442531</v>
      </c>
      <c r="AL467" s="653">
        <f t="shared" si="815"/>
        <v>8.8106127902856315</v>
      </c>
      <c r="AM467" s="654">
        <f t="shared" si="816"/>
        <v>-1.1130087202027017</v>
      </c>
    </row>
    <row r="468" spans="1:39" ht="18" customHeight="1" thickBot="1">
      <c r="A468" s="320" t="s">
        <v>6</v>
      </c>
      <c r="B468" s="320" t="s">
        <v>35</v>
      </c>
      <c r="C468" s="371" t="str">
        <f t="shared" ref="C468:AE468" si="829">IF(OR(C402=0,C436=0),":",C436/C402)</f>
        <v>:</v>
      </c>
      <c r="D468" s="371" t="str">
        <f t="shared" si="829"/>
        <v>:</v>
      </c>
      <c r="E468" s="371" t="str">
        <f t="shared" si="829"/>
        <v>:</v>
      </c>
      <c r="F468" s="365" t="str">
        <f t="shared" si="829"/>
        <v>:</v>
      </c>
      <c r="G468" s="365" t="str">
        <f t="shared" si="829"/>
        <v>:</v>
      </c>
      <c r="H468" s="365" t="str">
        <f t="shared" si="829"/>
        <v>:</v>
      </c>
      <c r="I468" s="365" t="str">
        <f t="shared" si="829"/>
        <v>:</v>
      </c>
      <c r="J468" s="365" t="str">
        <f t="shared" si="829"/>
        <v>:</v>
      </c>
      <c r="K468" s="365" t="str">
        <f t="shared" si="829"/>
        <v>:</v>
      </c>
      <c r="L468" s="365" t="str">
        <f t="shared" si="829"/>
        <v>:</v>
      </c>
      <c r="M468" s="365" t="str">
        <f t="shared" si="829"/>
        <v>:</v>
      </c>
      <c r="N468" s="365" t="str">
        <f t="shared" si="829"/>
        <v>:</v>
      </c>
      <c r="O468" s="365" t="str">
        <f t="shared" si="829"/>
        <v>:</v>
      </c>
      <c r="P468" s="365" t="str">
        <f t="shared" si="829"/>
        <v>:</v>
      </c>
      <c r="Q468" s="365" t="str">
        <f t="shared" si="829"/>
        <v>:</v>
      </c>
      <c r="R468" s="365" t="str">
        <f t="shared" si="829"/>
        <v>:</v>
      </c>
      <c r="S468" s="365" t="str">
        <f t="shared" si="829"/>
        <v>:</v>
      </c>
      <c r="T468" s="365" t="str">
        <f t="shared" si="829"/>
        <v>:</v>
      </c>
      <c r="U468" s="365" t="str">
        <f t="shared" si="829"/>
        <v>:</v>
      </c>
      <c r="V468" s="365" t="str">
        <f t="shared" si="829"/>
        <v>:</v>
      </c>
      <c r="W468" s="365" t="str">
        <f t="shared" si="829"/>
        <v>:</v>
      </c>
      <c r="X468" s="365" t="str">
        <f t="shared" si="829"/>
        <v>:</v>
      </c>
      <c r="Y468" s="365" t="str">
        <f t="shared" si="829"/>
        <v>:</v>
      </c>
      <c r="Z468" s="365" t="str">
        <f t="shared" si="829"/>
        <v>:</v>
      </c>
      <c r="AA468" s="365" t="str">
        <f t="shared" si="829"/>
        <v>:</v>
      </c>
      <c r="AB468" s="365" t="str">
        <f t="shared" si="829"/>
        <v>:</v>
      </c>
      <c r="AC468" s="365" t="str">
        <f t="shared" si="829"/>
        <v>:</v>
      </c>
      <c r="AD468" s="365" t="str">
        <f t="shared" si="829"/>
        <v>:</v>
      </c>
      <c r="AE468" s="365" t="str">
        <f t="shared" si="829"/>
        <v>:</v>
      </c>
      <c r="AF468" s="365" t="str">
        <f t="shared" ref="AF468" si="830">IF(OR(AF402=0,AF436=0),":",AF436/AF402)</f>
        <v>:</v>
      </c>
      <c r="AG468" s="365" t="str">
        <f t="shared" ref="AG468:AH468" si="831">IF(OR(AG402=0,AG436=0),":",AG436/AG402)</f>
        <v>:</v>
      </c>
      <c r="AH468" s="365" t="str">
        <f t="shared" si="831"/>
        <v>:</v>
      </c>
      <c r="AI468" s="365" t="str">
        <f t="shared" ref="AI468" si="832">IF(OR(AI402=0,AI436=0),":",AI436/AI402)</f>
        <v>:</v>
      </c>
      <c r="AJ468" s="365" t="str">
        <f t="shared" si="805"/>
        <v>:</v>
      </c>
      <c r="AK468" s="653"/>
      <c r="AL468" s="653"/>
      <c r="AM468" s="654"/>
    </row>
    <row r="469" spans="1:39" ht="18" customHeight="1" thickBot="1">
      <c r="A469" s="320" t="s">
        <v>7</v>
      </c>
      <c r="B469" s="320" t="s">
        <v>36</v>
      </c>
      <c r="C469" s="371" t="str">
        <f t="shared" ref="C469:AE469" si="833">IF(OR(C403=0,C437=0),":",C437/C403)</f>
        <v>:</v>
      </c>
      <c r="D469" s="371" t="str">
        <f t="shared" si="833"/>
        <v>:</v>
      </c>
      <c r="E469" s="371" t="str">
        <f t="shared" si="833"/>
        <v>:</v>
      </c>
      <c r="F469" s="365" t="str">
        <f t="shared" si="833"/>
        <v>:</v>
      </c>
      <c r="G469" s="365" t="str">
        <f t="shared" si="833"/>
        <v>:</v>
      </c>
      <c r="H469" s="365" t="str">
        <f t="shared" si="833"/>
        <v>:</v>
      </c>
      <c r="I469" s="365" t="str">
        <f t="shared" si="833"/>
        <v>:</v>
      </c>
      <c r="J469" s="365" t="str">
        <f t="shared" si="833"/>
        <v>:</v>
      </c>
      <c r="K469" s="365" t="str">
        <f t="shared" si="833"/>
        <v>:</v>
      </c>
      <c r="L469" s="365" t="str">
        <f t="shared" si="833"/>
        <v>:</v>
      </c>
      <c r="M469" s="365" t="str">
        <f t="shared" si="833"/>
        <v>:</v>
      </c>
      <c r="N469" s="365" t="str">
        <f t="shared" si="833"/>
        <v>:</v>
      </c>
      <c r="O469" s="365" t="str">
        <f t="shared" si="833"/>
        <v>:</v>
      </c>
      <c r="P469" s="365" t="str">
        <f t="shared" si="833"/>
        <v>:</v>
      </c>
      <c r="Q469" s="365" t="str">
        <f t="shared" si="833"/>
        <v>:</v>
      </c>
      <c r="R469" s="365" t="str">
        <f t="shared" si="833"/>
        <v>:</v>
      </c>
      <c r="S469" s="365" t="str">
        <f t="shared" si="833"/>
        <v>:</v>
      </c>
      <c r="T469" s="365" t="str">
        <f t="shared" si="833"/>
        <v>:</v>
      </c>
      <c r="U469" s="365" t="str">
        <f t="shared" si="833"/>
        <v>:</v>
      </c>
      <c r="V469" s="365" t="str">
        <f t="shared" si="833"/>
        <v>:</v>
      </c>
      <c r="W469" s="365" t="str">
        <f t="shared" si="833"/>
        <v>:</v>
      </c>
      <c r="X469" s="365" t="str">
        <f t="shared" si="833"/>
        <v>:</v>
      </c>
      <c r="Y469" s="365" t="str">
        <f t="shared" si="833"/>
        <v>:</v>
      </c>
      <c r="Z469" s="365" t="str">
        <f t="shared" si="833"/>
        <v>:</v>
      </c>
      <c r="AA469" s="365" t="str">
        <f t="shared" si="833"/>
        <v>:</v>
      </c>
      <c r="AB469" s="365" t="str">
        <f t="shared" si="833"/>
        <v>:</v>
      </c>
      <c r="AC469" s="365" t="str">
        <f t="shared" si="833"/>
        <v>:</v>
      </c>
      <c r="AD469" s="365" t="str">
        <f t="shared" si="833"/>
        <v>:</v>
      </c>
      <c r="AE469" s="365" t="str">
        <f t="shared" si="833"/>
        <v>:</v>
      </c>
      <c r="AF469" s="365" t="str">
        <f t="shared" ref="AF469" si="834">IF(OR(AF403=0,AF437=0),":",AF437/AF403)</f>
        <v>:</v>
      </c>
      <c r="AG469" s="365" t="str">
        <f t="shared" ref="AG469:AH469" si="835">IF(OR(AG403=0,AG437=0),":",AG437/AG403)</f>
        <v>:</v>
      </c>
      <c r="AH469" s="365" t="str">
        <f t="shared" si="835"/>
        <v>:</v>
      </c>
      <c r="AI469" s="365" t="str">
        <f t="shared" ref="AI469" si="836">IF(OR(AI403=0,AI437=0),":",AI437/AI403)</f>
        <v>:</v>
      </c>
      <c r="AJ469" s="365" t="str">
        <f t="shared" si="805"/>
        <v>:</v>
      </c>
      <c r="AK469" s="653"/>
      <c r="AL469" s="653"/>
      <c r="AM469" s="654"/>
    </row>
    <row r="470" spans="1:39" ht="18" customHeight="1" thickBot="1">
      <c r="A470" s="320" t="s">
        <v>8</v>
      </c>
      <c r="B470" s="320" t="s">
        <v>37</v>
      </c>
      <c r="C470" s="371" t="str">
        <f t="shared" ref="C470:AE470" si="837">IF(OR(C404=0,C438=0),":",C438/C404)</f>
        <v>:</v>
      </c>
      <c r="D470" s="371" t="str">
        <f t="shared" si="837"/>
        <v>:</v>
      </c>
      <c r="E470" s="371" t="str">
        <f t="shared" si="837"/>
        <v>:</v>
      </c>
      <c r="F470" s="365">
        <f t="shared" si="837"/>
        <v>8.7272727272727266</v>
      </c>
      <c r="G470" s="365">
        <f t="shared" si="837"/>
        <v>10.106114199090449</v>
      </c>
      <c r="H470" s="365">
        <f t="shared" si="837"/>
        <v>9.7874999999999996</v>
      </c>
      <c r="I470" s="365">
        <f t="shared" si="837"/>
        <v>9.9340866290018823</v>
      </c>
      <c r="J470" s="365">
        <f t="shared" si="837"/>
        <v>10.400943396226415</v>
      </c>
      <c r="K470" s="365">
        <f t="shared" si="837"/>
        <v>8.8150557620817853</v>
      </c>
      <c r="L470" s="365">
        <f t="shared" si="837"/>
        <v>8.5714285714285712</v>
      </c>
      <c r="M470" s="365">
        <f t="shared" si="837"/>
        <v>8.88533013205282</v>
      </c>
      <c r="N470" s="365">
        <f t="shared" si="837"/>
        <v>9.0320832739198629</v>
      </c>
      <c r="O470" s="365">
        <f t="shared" si="837"/>
        <v>8.8903623541934618</v>
      </c>
      <c r="P470" s="365">
        <f t="shared" si="837"/>
        <v>8.8567986507107861</v>
      </c>
      <c r="Q470" s="365">
        <f t="shared" si="837"/>
        <v>8.7920130464182016</v>
      </c>
      <c r="R470" s="365">
        <f t="shared" si="837"/>
        <v>8.9840526882611211</v>
      </c>
      <c r="S470" s="365">
        <f t="shared" si="837"/>
        <v>9.1923742533355668</v>
      </c>
      <c r="T470" s="365">
        <f t="shared" si="837"/>
        <v>10.126825680361458</v>
      </c>
      <c r="U470" s="365">
        <f t="shared" si="837"/>
        <v>10.296293211162016</v>
      </c>
      <c r="V470" s="365">
        <f t="shared" si="837"/>
        <v>10.341196973561166</v>
      </c>
      <c r="W470" s="365">
        <f t="shared" si="837"/>
        <v>10.56144711405689</v>
      </c>
      <c r="X470" s="365">
        <f t="shared" si="837"/>
        <v>12.072740268308776</v>
      </c>
      <c r="Y470" s="365">
        <f t="shared" si="837"/>
        <v>10.925740690405002</v>
      </c>
      <c r="Z470" s="365">
        <f t="shared" si="837"/>
        <v>11.722037047155894</v>
      </c>
      <c r="AA470" s="365">
        <f t="shared" si="837"/>
        <v>11.416572787582927</v>
      </c>
      <c r="AB470" s="365">
        <f t="shared" si="837"/>
        <v>10.143373890167707</v>
      </c>
      <c r="AC470" s="365">
        <f t="shared" si="837"/>
        <v>10.386076856897047</v>
      </c>
      <c r="AD470" s="365">
        <f t="shared" si="837"/>
        <v>9.8611970714770916</v>
      </c>
      <c r="AE470" s="365">
        <f t="shared" si="837"/>
        <v>10.630057293962098</v>
      </c>
      <c r="AF470" s="365">
        <f t="shared" ref="AF470" si="838">IF(OR(AF404=0,AF438=0),":",AF438/AF404)</f>
        <v>10.680692640692639</v>
      </c>
      <c r="AG470" s="365">
        <f t="shared" ref="AG470:AH470" si="839">IF(OR(AG404=0,AG438=0),":",AG438/AG404)</f>
        <v>10.087771878746361</v>
      </c>
      <c r="AH470" s="365">
        <f t="shared" si="839"/>
        <v>11.018072790871992</v>
      </c>
      <c r="AI470" s="365">
        <f t="shared" ref="AI470" si="840">IF(OR(AI404=0,AI438=0),":",AI438/AI404)</f>
        <v>9.7486118574243239</v>
      </c>
      <c r="AJ470" s="365">
        <f t="shared" si="805"/>
        <v>11.01</v>
      </c>
      <c r="AK470" s="653">
        <f t="shared" si="814"/>
        <v>12.939156477083769</v>
      </c>
      <c r="AL470" s="653">
        <f t="shared" si="815"/>
        <v>5.5745922616489585</v>
      </c>
      <c r="AM470" s="654">
        <f t="shared" si="816"/>
        <v>-0.40210164526650605</v>
      </c>
    </row>
    <row r="471" spans="1:39" ht="18" customHeight="1" thickBot="1">
      <c r="A471" s="320" t="s">
        <v>9</v>
      </c>
      <c r="B471" s="320" t="s">
        <v>38</v>
      </c>
      <c r="C471" s="371" t="str">
        <f t="shared" ref="C471:AE471" si="841">IF(OR(C405=0,C439=0),":",C439/C405)</f>
        <v>:</v>
      </c>
      <c r="D471" s="371" t="str">
        <f t="shared" si="841"/>
        <v>:</v>
      </c>
      <c r="E471" s="371" t="str">
        <f t="shared" si="841"/>
        <v>:</v>
      </c>
      <c r="F471" s="365">
        <f t="shared" si="841"/>
        <v>6.1735349716446128</v>
      </c>
      <c r="G471" s="365">
        <f t="shared" si="841"/>
        <v>6.8566413107080155</v>
      </c>
      <c r="H471" s="365">
        <f t="shared" si="841"/>
        <v>7.2458741258741259</v>
      </c>
      <c r="I471" s="365">
        <f t="shared" si="841"/>
        <v>8.531043893563794</v>
      </c>
      <c r="J471" s="365">
        <f t="shared" si="841"/>
        <v>9.1519325657894743</v>
      </c>
      <c r="K471" s="365">
        <f t="shared" si="841"/>
        <v>9.4730995425833147</v>
      </c>
      <c r="L471" s="365">
        <f t="shared" si="841"/>
        <v>9.4695431472081211</v>
      </c>
      <c r="M471" s="365">
        <f t="shared" si="841"/>
        <v>9.2168090510274769</v>
      </c>
      <c r="N471" s="365">
        <f t="shared" si="841"/>
        <v>9.7207804878048769</v>
      </c>
      <c r="O471" s="365">
        <f t="shared" si="841"/>
        <v>9.5149430230058041</v>
      </c>
      <c r="P471" s="365">
        <f t="shared" si="841"/>
        <v>9.1472379752152904</v>
      </c>
      <c r="Q471" s="365">
        <f t="shared" si="841"/>
        <v>10.068987077949146</v>
      </c>
      <c r="R471" s="365">
        <f t="shared" si="841"/>
        <v>9.872034507548527</v>
      </c>
      <c r="S471" s="365">
        <f t="shared" si="841"/>
        <v>9.7436120789779324</v>
      </c>
      <c r="T471" s="365">
        <f t="shared" si="841"/>
        <v>10.002493074792245</v>
      </c>
      <c r="U471" s="365">
        <f t="shared" si="841"/>
        <v>10.001614205004035</v>
      </c>
      <c r="V471" s="365">
        <f t="shared" si="841"/>
        <v>10.0638665132336</v>
      </c>
      <c r="W471" s="365">
        <f t="shared" si="841"/>
        <v>10.543108112408898</v>
      </c>
      <c r="X471" s="365">
        <f t="shared" si="841"/>
        <v>11.373909982126417</v>
      </c>
      <c r="Y471" s="365">
        <f t="shared" si="841"/>
        <v>10.920532007585463</v>
      </c>
      <c r="Z471" s="365">
        <f t="shared" si="841"/>
        <v>11.052362649785213</v>
      </c>
      <c r="AA471" s="365">
        <f t="shared" si="841"/>
        <v>11.411277027834188</v>
      </c>
      <c r="AB471" s="365">
        <f t="shared" si="841"/>
        <v>11.460904936473661</v>
      </c>
      <c r="AC471" s="365">
        <f t="shared" si="841"/>
        <v>11.326848140725899</v>
      </c>
      <c r="AD471" s="365">
        <f t="shared" si="841"/>
        <v>11.316877978599047</v>
      </c>
      <c r="AE471" s="365">
        <f t="shared" si="841"/>
        <v>11.919595495858795</v>
      </c>
      <c r="AF471" s="365">
        <f t="shared" ref="AF471" si="842">IF(OR(AF405=0,AF439=0),":",AF439/AF405)</f>
        <v>11.726760642322676</v>
      </c>
      <c r="AG471" s="365">
        <f t="shared" ref="AG471:AH471" si="843">IF(OR(AG405=0,AG439=0),":",AG439/AG405)</f>
        <v>12.258130199546223</v>
      </c>
      <c r="AH471" s="365">
        <f t="shared" si="843"/>
        <v>12.832947218578168</v>
      </c>
      <c r="AI471" s="365">
        <f t="shared" ref="AI471" si="844">IF(OR(AI405=0,AI439=0),":",AI439/AI405)</f>
        <v>11.650597066928512</v>
      </c>
      <c r="AJ471" s="365">
        <f t="shared" si="805"/>
        <v>12.13</v>
      </c>
      <c r="AK471" s="653">
        <f t="shared" si="814"/>
        <v>4.1148357489104725</v>
      </c>
      <c r="AL471" s="653">
        <f t="shared" si="815"/>
        <v>0.41887994219962366</v>
      </c>
      <c r="AM471" s="654">
        <f t="shared" si="816"/>
        <v>0.68097083982834317</v>
      </c>
    </row>
    <row r="472" spans="1:39" ht="18" customHeight="1" thickBot="1">
      <c r="A472" s="320" t="s">
        <v>10</v>
      </c>
      <c r="B472" s="320" t="s">
        <v>39</v>
      </c>
      <c r="C472" s="371" t="str">
        <f t="shared" ref="C472:AE472" si="845">IF(OR(C406=0,C440=0),":",C440/C406)</f>
        <v>:</v>
      </c>
      <c r="D472" s="371" t="str">
        <f t="shared" si="845"/>
        <v>:</v>
      </c>
      <c r="E472" s="371" t="str">
        <f t="shared" si="845"/>
        <v>:</v>
      </c>
      <c r="F472" s="365">
        <f t="shared" si="845"/>
        <v>8.0482072584171416</v>
      </c>
      <c r="G472" s="365">
        <f t="shared" si="845"/>
        <v>7.7993306966839064</v>
      </c>
      <c r="H472" s="365">
        <f t="shared" si="845"/>
        <v>7.7191217956580402</v>
      </c>
      <c r="I472" s="365">
        <f t="shared" si="845"/>
        <v>8.3860748375007308</v>
      </c>
      <c r="J472" s="365">
        <f t="shared" si="845"/>
        <v>9.0657894736842106</v>
      </c>
      <c r="K472" s="365">
        <f t="shared" si="845"/>
        <v>8.4542305508233948</v>
      </c>
      <c r="L472" s="365">
        <f t="shared" si="845"/>
        <v>8.9522560335781733</v>
      </c>
      <c r="M472" s="365">
        <f t="shared" si="845"/>
        <v>9.0766092475068003</v>
      </c>
      <c r="N472" s="365">
        <f t="shared" si="845"/>
        <v>8.5715403882279269</v>
      </c>
      <c r="O472" s="365">
        <f t="shared" si="845"/>
        <v>8.9791359440712224</v>
      </c>
      <c r="P472" s="365">
        <f t="shared" si="845"/>
        <v>7.1504303947758974</v>
      </c>
      <c r="Q472" s="365">
        <f t="shared" si="845"/>
        <v>8.9906644700713887</v>
      </c>
      <c r="R472" s="365">
        <f t="shared" si="845"/>
        <v>8.2540553578966414</v>
      </c>
      <c r="S472" s="365">
        <f t="shared" si="845"/>
        <v>8.5818701782388942</v>
      </c>
      <c r="T472" s="365">
        <f t="shared" si="845"/>
        <v>9.4910825112693544</v>
      </c>
      <c r="U472" s="365">
        <f t="shared" si="845"/>
        <v>9.1057719647426776</v>
      </c>
      <c r="V472" s="365">
        <f t="shared" si="845"/>
        <v>9.1081676390046429</v>
      </c>
      <c r="W472" s="365">
        <f t="shared" si="845"/>
        <v>8.8325032961951599</v>
      </c>
      <c r="X472" s="365">
        <f t="shared" si="845"/>
        <v>9.9668192721283138</v>
      </c>
      <c r="Y472" s="365">
        <f t="shared" si="845"/>
        <v>9.0023626559996259</v>
      </c>
      <c r="Z472" s="365">
        <f t="shared" si="845"/>
        <v>8.1591500857074664</v>
      </c>
      <c r="AA472" s="365">
        <f t="shared" si="845"/>
        <v>10.050473393530289</v>
      </c>
      <c r="AB472" s="365">
        <f t="shared" si="845"/>
        <v>8.3783626945537168</v>
      </c>
      <c r="AC472" s="365">
        <f t="shared" si="845"/>
        <v>8.2060215828834018</v>
      </c>
      <c r="AD472" s="365">
        <f t="shared" si="845"/>
        <v>10.12391168071324</v>
      </c>
      <c r="AE472" s="365">
        <f t="shared" si="845"/>
        <v>8.9243475944077524</v>
      </c>
      <c r="AF472" s="365">
        <f t="shared" ref="AF472" si="846">IF(OR(AF406=0,AF440=0),":",AF440/AF406)</f>
        <v>8.6290020582962619</v>
      </c>
      <c r="AG472" s="365">
        <f t="shared" ref="AG472:AH472" si="847">IF(OR(AG406=0,AG440=0),":",AG440/AG406)</f>
        <v>8.0283656490039199</v>
      </c>
      <c r="AH472" s="365">
        <f t="shared" si="847"/>
        <v>10.028253910888534</v>
      </c>
      <c r="AI472" s="365">
        <f t="shared" ref="AI472" si="848">IF(OR(AI406=0,AI440=0),":",AI440/AI406)</f>
        <v>7.5400498794811419</v>
      </c>
      <c r="AJ472" s="365">
        <f t="shared" si="805"/>
        <v>8.91</v>
      </c>
      <c r="AK472" s="653">
        <f t="shared" si="814"/>
        <v>18.168979548091912</v>
      </c>
      <c r="AL472" s="653">
        <f t="shared" si="815"/>
        <v>6.92965890322077</v>
      </c>
      <c r="AM472" s="654">
        <f t="shared" si="816"/>
        <v>-1.3293680898148086</v>
      </c>
    </row>
    <row r="473" spans="1:39" ht="18" customHeight="1" thickBot="1">
      <c r="A473" s="320" t="s">
        <v>11</v>
      </c>
      <c r="B473" s="320" t="s">
        <v>40</v>
      </c>
      <c r="C473" s="371" t="str">
        <f t="shared" ref="C473:AE473" si="849">IF(OR(C407=0,C441=0),":",C441/C407)</f>
        <v>:</v>
      </c>
      <c r="D473" s="371" t="str">
        <f t="shared" si="849"/>
        <v>:</v>
      </c>
      <c r="E473" s="371" t="str">
        <f t="shared" si="849"/>
        <v>:</v>
      </c>
      <c r="F473" s="365">
        <f t="shared" si="849"/>
        <v>4.4800949999999995</v>
      </c>
      <c r="G473" s="365">
        <f t="shared" si="849"/>
        <v>4.55307</v>
      </c>
      <c r="H473" s="365">
        <f t="shared" si="849"/>
        <v>4.9004830000000004</v>
      </c>
      <c r="I473" s="365">
        <f t="shared" si="849"/>
        <v>5.2191589999999994</v>
      </c>
      <c r="J473" s="365">
        <f t="shared" si="849"/>
        <v>5.8801579999999998</v>
      </c>
      <c r="K473" s="365">
        <f t="shared" si="849"/>
        <v>5.2473550000000007</v>
      </c>
      <c r="L473" s="365">
        <f t="shared" si="849"/>
        <v>5.5584100000000003</v>
      </c>
      <c r="M473" s="365">
        <f t="shared" si="849"/>
        <v>4.070170639127312</v>
      </c>
      <c r="N473" s="365">
        <f t="shared" si="849"/>
        <v>5.6658057344623529</v>
      </c>
      <c r="O473" s="365">
        <f t="shared" si="849"/>
        <v>6.376650044001174</v>
      </c>
      <c r="P473" s="365">
        <f t="shared" si="849"/>
        <v>4.19933053294828</v>
      </c>
      <c r="Q473" s="365">
        <f t="shared" si="849"/>
        <v>6.3053043904031334</v>
      </c>
      <c r="R473" s="365">
        <f t="shared" si="849"/>
        <v>6.9182995266012473</v>
      </c>
      <c r="S473" s="365">
        <f t="shared" si="849"/>
        <v>6.5311276164753549</v>
      </c>
      <c r="T473" s="365">
        <f t="shared" si="849"/>
        <v>4.9370992895512034</v>
      </c>
      <c r="U473" s="365">
        <f t="shared" si="849"/>
        <v>7.9759918486913328</v>
      </c>
      <c r="V473" s="365">
        <f t="shared" si="849"/>
        <v>7.3507796975514461</v>
      </c>
      <c r="W473" s="365">
        <f t="shared" si="849"/>
        <v>6.9677528052026831</v>
      </c>
      <c r="X473" s="365">
        <f t="shared" si="849"/>
        <v>5.6817094353226496</v>
      </c>
      <c r="Y473" s="365">
        <f t="shared" si="849"/>
        <v>4.3374448455675889</v>
      </c>
      <c r="Z473" s="365">
        <f t="shared" si="849"/>
        <v>6.4998786281513325</v>
      </c>
      <c r="AA473" s="365">
        <f t="shared" si="849"/>
        <v>8.1045650710694073</v>
      </c>
      <c r="AB473" s="365">
        <f t="shared" si="849"/>
        <v>6.474788801757775</v>
      </c>
      <c r="AC473" s="365">
        <f t="shared" si="849"/>
        <v>8.5471099297814099</v>
      </c>
      <c r="AD473" s="365">
        <f t="shared" si="849"/>
        <v>6.3112657818064104</v>
      </c>
      <c r="AE473" s="365">
        <f t="shared" si="849"/>
        <v>9.123773103887828</v>
      </c>
      <c r="AF473" s="365">
        <f t="shared" ref="AF473" si="850">IF(OR(AF407=0,AF441=0),":",AF441/AF407)</f>
        <v>8.9816718121067662</v>
      </c>
      <c r="AG473" s="365">
        <f t="shared" ref="AG473:AH473" si="851">IF(OR(AG407=0,AG441=0),":",AG441/AG407)</f>
        <v>8.4278779472954231</v>
      </c>
      <c r="AH473" s="365">
        <f t="shared" si="851"/>
        <v>7.78567956108063</v>
      </c>
      <c r="AI473" s="365">
        <f t="shared" ref="AI473" si="852">IF(OR(AI407=0,AI441=0),":",AI441/AI407)</f>
        <v>6.1107011070110699</v>
      </c>
      <c r="AJ473" s="365">
        <f t="shared" si="805"/>
        <v>8.35</v>
      </c>
      <c r="AK473" s="653">
        <f t="shared" si="814"/>
        <v>36.645531400966178</v>
      </c>
      <c r="AL473" s="653">
        <f t="shared" si="815"/>
        <v>0.22138866472878327</v>
      </c>
      <c r="AM473" s="654">
        <f t="shared" si="816"/>
        <v>0.33203944396875684</v>
      </c>
    </row>
    <row r="474" spans="1:39" ht="18" customHeight="1" thickBot="1">
      <c r="A474" s="320" t="s">
        <v>12</v>
      </c>
      <c r="B474" s="320" t="s">
        <v>41</v>
      </c>
      <c r="C474" s="371" t="str">
        <f t="shared" ref="C474:AE474" si="853">IF(OR(C408=0,C442=0),":",C442/C408)</f>
        <v>:</v>
      </c>
      <c r="D474" s="371" t="str">
        <f t="shared" si="853"/>
        <v>:</v>
      </c>
      <c r="E474" s="371" t="str">
        <f t="shared" si="853"/>
        <v>:</v>
      </c>
      <c r="F474" s="365">
        <f t="shared" si="853"/>
        <v>8.5917602996254683</v>
      </c>
      <c r="G474" s="365">
        <f t="shared" si="853"/>
        <v>8.2245301681503467</v>
      </c>
      <c r="H474" s="365">
        <f t="shared" si="853"/>
        <v>8.969973474801062</v>
      </c>
      <c r="I474" s="365">
        <f t="shared" si="853"/>
        <v>9.3355822821941921</v>
      </c>
      <c r="J474" s="365">
        <f t="shared" si="853"/>
        <v>9.6273094688221708</v>
      </c>
      <c r="K474" s="365">
        <f t="shared" si="853"/>
        <v>9.3317530660620438</v>
      </c>
      <c r="L474" s="365">
        <f t="shared" si="853"/>
        <v>9.745305963615138</v>
      </c>
      <c r="M474" s="365">
        <f t="shared" si="853"/>
        <v>9.533283189168861</v>
      </c>
      <c r="N474" s="365">
        <f t="shared" si="853"/>
        <v>9.5138375552150016</v>
      </c>
      <c r="O474" s="365">
        <f t="shared" si="853"/>
        <v>9.4913669064748198</v>
      </c>
      <c r="P474" s="365">
        <f t="shared" si="853"/>
        <v>7.481344566712516</v>
      </c>
      <c r="Q474" s="365">
        <f t="shared" si="853"/>
        <v>9.4977439839572195</v>
      </c>
      <c r="R474" s="365">
        <f t="shared" si="853"/>
        <v>9.3879410451094234</v>
      </c>
      <c r="S474" s="365">
        <f t="shared" si="853"/>
        <v>8.7285198555956693</v>
      </c>
      <c r="T474" s="365">
        <f t="shared" si="853"/>
        <v>9.31203721283463</v>
      </c>
      <c r="U474" s="365">
        <f t="shared" si="853"/>
        <v>9.8062531517902158</v>
      </c>
      <c r="V474" s="365">
        <f t="shared" si="853"/>
        <v>8.6048061168760235</v>
      </c>
      <c r="W474" s="365">
        <f t="shared" si="853"/>
        <v>9.2855524873797304</v>
      </c>
      <c r="X474" s="365">
        <f t="shared" si="853"/>
        <v>9.8032729210015788</v>
      </c>
      <c r="Y474" s="365">
        <f t="shared" si="853"/>
        <v>8.0780187597280246</v>
      </c>
      <c r="Z474" s="365">
        <f t="shared" si="853"/>
        <v>8.6989681866734205</v>
      </c>
      <c r="AA474" s="365">
        <f t="shared" si="853"/>
        <v>10.632852462785216</v>
      </c>
      <c r="AB474" s="365">
        <f t="shared" si="853"/>
        <v>9.7245491684892489</v>
      </c>
      <c r="AC474" s="365">
        <f t="shared" si="853"/>
        <v>10.351429479515081</v>
      </c>
      <c r="AD474" s="365">
        <f t="shared" si="853"/>
        <v>9.3667730046148598</v>
      </c>
      <c r="AE474" s="365">
        <f t="shared" si="853"/>
        <v>10.451514690211599</v>
      </c>
      <c r="AF474" s="365">
        <f t="shared" ref="AF474" si="854">IF(OR(AF408=0,AF442=0),":",AF442/AF408)</f>
        <v>9.953482824427482</v>
      </c>
      <c r="AG474" s="365">
        <f t="shared" ref="AG474:AH474" si="855">IF(OR(AG408=0,AG442=0),":",AG442/AG408)</f>
        <v>11.231612646385562</v>
      </c>
      <c r="AH474" s="365">
        <f t="shared" si="855"/>
        <v>10.296007475365272</v>
      </c>
      <c r="AI474" s="365">
        <f t="shared" ref="AI474" si="856">IF(OR(AI408=0,AI442=0),":",AI442/AI408)</f>
        <v>8.3057122582934184</v>
      </c>
      <c r="AJ474" s="365">
        <f t="shared" si="805"/>
        <v>9.9700000000000006</v>
      </c>
      <c r="AK474" s="653">
        <f t="shared" si="814"/>
        <v>20.0378689984686</v>
      </c>
      <c r="AL474" s="653">
        <f t="shared" si="815"/>
        <v>0.91112099974561822</v>
      </c>
      <c r="AM474" s="654">
        <f t="shared" si="816"/>
        <v>-0.71264757345245178</v>
      </c>
    </row>
    <row r="475" spans="1:39" ht="18" customHeight="1" thickBot="1">
      <c r="A475" s="320" t="s">
        <v>13</v>
      </c>
      <c r="B475" s="320" t="s">
        <v>42</v>
      </c>
      <c r="C475" s="371" t="str">
        <f t="shared" ref="C475:AE475" si="857">IF(OR(C409=0,C443=0),":",C443/C409)</f>
        <v>:</v>
      </c>
      <c r="D475" s="371" t="str">
        <f t="shared" si="857"/>
        <v>:</v>
      </c>
      <c r="E475" s="371" t="str">
        <f t="shared" si="857"/>
        <v>:</v>
      </c>
      <c r="F475" s="365" t="str">
        <f t="shared" si="857"/>
        <v>:</v>
      </c>
      <c r="G475" s="365" t="str">
        <f t="shared" si="857"/>
        <v>:</v>
      </c>
      <c r="H475" s="365" t="str">
        <f t="shared" si="857"/>
        <v>:</v>
      </c>
      <c r="I475" s="365" t="str">
        <f t="shared" si="857"/>
        <v>:</v>
      </c>
      <c r="J475" s="365" t="str">
        <f t="shared" si="857"/>
        <v>:</v>
      </c>
      <c r="K475" s="365" t="str">
        <f t="shared" si="857"/>
        <v>:</v>
      </c>
      <c r="L475" s="365" t="str">
        <f t="shared" si="857"/>
        <v>:</v>
      </c>
      <c r="M475" s="365" t="str">
        <f t="shared" si="857"/>
        <v>:</v>
      </c>
      <c r="N475" s="365" t="str">
        <f t="shared" si="857"/>
        <v>:</v>
      </c>
      <c r="O475" s="365" t="str">
        <f t="shared" si="857"/>
        <v>:</v>
      </c>
      <c r="P475" s="365" t="str">
        <f t="shared" si="857"/>
        <v>:</v>
      </c>
      <c r="Q475" s="365" t="str">
        <f t="shared" si="857"/>
        <v>:</v>
      </c>
      <c r="R475" s="365" t="str">
        <f t="shared" si="857"/>
        <v>:</v>
      </c>
      <c r="S475" s="365" t="str">
        <f t="shared" si="857"/>
        <v>:</v>
      </c>
      <c r="T475" s="365" t="str">
        <f t="shared" si="857"/>
        <v>:</v>
      </c>
      <c r="U475" s="365" t="str">
        <f t="shared" si="857"/>
        <v>:</v>
      </c>
      <c r="V475" s="365" t="str">
        <f t="shared" si="857"/>
        <v>:</v>
      </c>
      <c r="W475" s="365" t="str">
        <f t="shared" si="857"/>
        <v>:</v>
      </c>
      <c r="X475" s="365" t="str">
        <f t="shared" si="857"/>
        <v>:</v>
      </c>
      <c r="Y475" s="365" t="str">
        <f t="shared" si="857"/>
        <v>:</v>
      </c>
      <c r="Z475" s="365" t="str">
        <f t="shared" si="857"/>
        <v>:</v>
      </c>
      <c r="AA475" s="365" t="str">
        <f t="shared" si="857"/>
        <v>:</v>
      </c>
      <c r="AB475" s="365" t="str">
        <f t="shared" si="857"/>
        <v>:</v>
      </c>
      <c r="AC475" s="365" t="str">
        <f t="shared" si="857"/>
        <v>:</v>
      </c>
      <c r="AD475" s="365" t="str">
        <f t="shared" si="857"/>
        <v>:</v>
      </c>
      <c r="AE475" s="365" t="str">
        <f t="shared" si="857"/>
        <v>:</v>
      </c>
      <c r="AF475" s="365" t="str">
        <f t="shared" ref="AF475" si="858">IF(OR(AF409=0,AF443=0),":",AF443/AF409)</f>
        <v>:</v>
      </c>
      <c r="AG475" s="365" t="str">
        <f t="shared" ref="AG475:AH475" si="859">IF(OR(AG409=0,AG443=0),":",AG443/AG409)</f>
        <v>:</v>
      </c>
      <c r="AH475" s="365" t="str">
        <f t="shared" si="859"/>
        <v>:</v>
      </c>
      <c r="AI475" s="365" t="str">
        <f t="shared" ref="AI475" si="860">IF(OR(AI409=0,AI443=0),":",AI443/AI409)</f>
        <v>:</v>
      </c>
      <c r="AJ475" s="365" t="str">
        <f t="shared" si="805"/>
        <v>:</v>
      </c>
      <c r="AK475" s="653"/>
      <c r="AL475" s="653"/>
      <c r="AM475" s="654"/>
    </row>
    <row r="476" spans="1:39" ht="18" customHeight="1" thickBot="1">
      <c r="A476" s="320" t="s">
        <v>14</v>
      </c>
      <c r="B476" s="320" t="s">
        <v>43</v>
      </c>
      <c r="C476" s="371" t="str">
        <f t="shared" ref="C476:AE476" si="861">IF(OR(C410=0,C444=0),":",C444/C410)</f>
        <v>:</v>
      </c>
      <c r="D476" s="371" t="str">
        <f t="shared" si="861"/>
        <v>:</v>
      </c>
      <c r="E476" s="371" t="str">
        <f t="shared" si="861"/>
        <v>:</v>
      </c>
      <c r="F476" s="365" t="str">
        <f t="shared" si="861"/>
        <v>:</v>
      </c>
      <c r="G476" s="365" t="str">
        <f t="shared" si="861"/>
        <v>:</v>
      </c>
      <c r="H476" s="365" t="str">
        <f t="shared" si="861"/>
        <v>:</v>
      </c>
      <c r="I476" s="365" t="str">
        <f t="shared" si="861"/>
        <v>:</v>
      </c>
      <c r="J476" s="365" t="str">
        <f t="shared" si="861"/>
        <v>:</v>
      </c>
      <c r="K476" s="365" t="str">
        <f t="shared" si="861"/>
        <v>:</v>
      </c>
      <c r="L476" s="365" t="str">
        <f t="shared" si="861"/>
        <v>:</v>
      </c>
      <c r="M476" s="365" t="str">
        <f t="shared" si="861"/>
        <v>:</v>
      </c>
      <c r="N476" s="365" t="str">
        <f t="shared" si="861"/>
        <v>:</v>
      </c>
      <c r="O476" s="365" t="str">
        <f t="shared" si="861"/>
        <v>:</v>
      </c>
      <c r="P476" s="365" t="str">
        <f t="shared" si="861"/>
        <v>:</v>
      </c>
      <c r="Q476" s="365" t="str">
        <f t="shared" si="861"/>
        <v>:</v>
      </c>
      <c r="R476" s="365" t="str">
        <f t="shared" si="861"/>
        <v>:</v>
      </c>
      <c r="S476" s="365" t="str">
        <f t="shared" si="861"/>
        <v>:</v>
      </c>
      <c r="T476" s="365" t="str">
        <f t="shared" si="861"/>
        <v>:</v>
      </c>
      <c r="U476" s="365" t="str">
        <f t="shared" si="861"/>
        <v>:</v>
      </c>
      <c r="V476" s="365" t="str">
        <f t="shared" si="861"/>
        <v>:</v>
      </c>
      <c r="W476" s="365" t="str">
        <f t="shared" si="861"/>
        <v>:</v>
      </c>
      <c r="X476" s="365" t="str">
        <f t="shared" si="861"/>
        <v>:</v>
      </c>
      <c r="Y476" s="365" t="str">
        <f t="shared" si="861"/>
        <v>:</v>
      </c>
      <c r="Z476" s="365" t="str">
        <f t="shared" si="861"/>
        <v>:</v>
      </c>
      <c r="AA476" s="365" t="str">
        <f t="shared" si="861"/>
        <v>:</v>
      </c>
      <c r="AB476" s="365" t="str">
        <f t="shared" si="861"/>
        <v>:</v>
      </c>
      <c r="AC476" s="365" t="str">
        <f t="shared" si="861"/>
        <v>:</v>
      </c>
      <c r="AD476" s="365" t="str">
        <f t="shared" si="861"/>
        <v>:</v>
      </c>
      <c r="AE476" s="365" t="str">
        <f t="shared" si="861"/>
        <v>:</v>
      </c>
      <c r="AF476" s="365" t="str">
        <f t="shared" ref="AF476" si="862">IF(OR(AF410=0,AF444=0),":",AF444/AF410)</f>
        <v>:</v>
      </c>
      <c r="AG476" s="365" t="str">
        <f t="shared" ref="AG476:AH476" si="863">IF(OR(AG410=0,AG444=0),":",AG444/AG410)</f>
        <v>:</v>
      </c>
      <c r="AH476" s="365" t="str">
        <f t="shared" si="863"/>
        <v>:</v>
      </c>
      <c r="AI476" s="365" t="str">
        <f t="shared" ref="AI476" si="864">IF(OR(AI410=0,AI444=0),":",AI444/AI410)</f>
        <v>:</v>
      </c>
      <c r="AJ476" s="365" t="str">
        <f t="shared" si="805"/>
        <v>:</v>
      </c>
      <c r="AK476" s="653"/>
      <c r="AL476" s="653"/>
      <c r="AM476" s="654"/>
    </row>
    <row r="477" spans="1:39" ht="18" customHeight="1" thickBot="1">
      <c r="A477" s="320" t="s">
        <v>15</v>
      </c>
      <c r="B477" s="320" t="s">
        <v>44</v>
      </c>
      <c r="C477" s="371" t="str">
        <f t="shared" ref="C477:AE477" si="865">IF(OR(C411=0,C445=0),":",C445/C411)</f>
        <v>:</v>
      </c>
      <c r="D477" s="371" t="str">
        <f t="shared" si="865"/>
        <v>:</v>
      </c>
      <c r="E477" s="371" t="str">
        <f t="shared" si="865"/>
        <v>:</v>
      </c>
      <c r="F477" s="365">
        <f t="shared" si="865"/>
        <v>4</v>
      </c>
      <c r="G477" s="365">
        <f t="shared" si="865"/>
        <v>4</v>
      </c>
      <c r="H477" s="365">
        <f t="shared" si="865"/>
        <v>4</v>
      </c>
      <c r="I477" s="365">
        <f t="shared" si="865"/>
        <v>4</v>
      </c>
      <c r="J477" s="365">
        <f t="shared" si="865"/>
        <v>4</v>
      </c>
      <c r="K477" s="365">
        <f t="shared" si="865"/>
        <v>4</v>
      </c>
      <c r="L477" s="365">
        <f t="shared" si="865"/>
        <v>4</v>
      </c>
      <c r="M477" s="365">
        <f t="shared" si="865"/>
        <v>4</v>
      </c>
      <c r="N477" s="365">
        <f t="shared" si="865"/>
        <v>4</v>
      </c>
      <c r="O477" s="365">
        <f t="shared" si="865"/>
        <v>2.8620689655172415</v>
      </c>
      <c r="P477" s="365">
        <f t="shared" si="865"/>
        <v>3.2222222222222219</v>
      </c>
      <c r="Q477" s="365">
        <f t="shared" si="865"/>
        <v>2.1428571428571428</v>
      </c>
      <c r="R477" s="365">
        <f t="shared" si="865"/>
        <v>3.0625</v>
      </c>
      <c r="S477" s="365">
        <f t="shared" si="865"/>
        <v>2.35</v>
      </c>
      <c r="T477" s="365">
        <f t="shared" si="865"/>
        <v>4.8148148148148149</v>
      </c>
      <c r="U477" s="365">
        <f t="shared" si="865"/>
        <v>4.2105263157894735</v>
      </c>
      <c r="V477" s="365">
        <f t="shared" si="865"/>
        <v>4.3272727272727272</v>
      </c>
      <c r="W477" s="365">
        <f t="shared" si="865"/>
        <v>6.6901408450704229</v>
      </c>
      <c r="X477" s="365">
        <f t="shared" si="865"/>
        <v>7.4895833333333339</v>
      </c>
      <c r="Y477" s="365">
        <f t="shared" si="865"/>
        <v>6.108527131782945</v>
      </c>
      <c r="Z477" s="365">
        <f t="shared" si="865"/>
        <v>7.395348837209303</v>
      </c>
      <c r="AA477" s="365">
        <f t="shared" si="865"/>
        <v>6.0526315789473681</v>
      </c>
      <c r="AB477" s="365">
        <f t="shared" si="865"/>
        <v>4.8112724167378307</v>
      </c>
      <c r="AC477" s="365">
        <f t="shared" si="865"/>
        <v>6.9372485921158491</v>
      </c>
      <c r="AD477" s="365">
        <f t="shared" si="865"/>
        <v>5.7371601208459211</v>
      </c>
      <c r="AE477" s="365">
        <f t="shared" si="865"/>
        <v>6.5414488424197161</v>
      </c>
      <c r="AF477" s="365">
        <f t="shared" ref="AF477" si="866">IF(OR(AF411=0,AF445=0),":",AF445/AF411)</f>
        <v>7.6718872357086925</v>
      </c>
      <c r="AG477" s="365">
        <f t="shared" ref="AG477:AH477" si="867">IF(OR(AG411=0,AG445=0),":",AG445/AG411)</f>
        <v>7.0143564356435641</v>
      </c>
      <c r="AH477" s="365">
        <f t="shared" si="867"/>
        <v>5.8578623391158366</v>
      </c>
      <c r="AI477" s="365">
        <f t="shared" ref="AI477" si="868">IF(OR(AI411=0,AI445=0),":",AI445/AI411)</f>
        <v>5.307978723404255</v>
      </c>
      <c r="AJ477" s="365">
        <f t="shared" si="805"/>
        <v>6.82</v>
      </c>
      <c r="AK477" s="653">
        <f t="shared" si="814"/>
        <v>28.485820222467197</v>
      </c>
      <c r="AL477" s="653">
        <f t="shared" si="815"/>
        <v>7.7722081239602447</v>
      </c>
      <c r="AM477" s="654">
        <f t="shared" si="816"/>
        <v>1.3351267455048887</v>
      </c>
    </row>
    <row r="478" spans="1:39" ht="18" customHeight="1" thickBot="1">
      <c r="A478" s="320" t="s">
        <v>16</v>
      </c>
      <c r="B478" s="320" t="s">
        <v>45</v>
      </c>
      <c r="C478" s="371" t="str">
        <f t="shared" ref="C478:AE478" si="869">IF(OR(C412=0,C446=0),":",C446/C412)</f>
        <v>:</v>
      </c>
      <c r="D478" s="371" t="str">
        <f t="shared" si="869"/>
        <v>:</v>
      </c>
      <c r="E478" s="371" t="str">
        <f t="shared" si="869"/>
        <v>:</v>
      </c>
      <c r="F478" s="365" t="str">
        <f t="shared" si="869"/>
        <v>:</v>
      </c>
      <c r="G478" s="365" t="str">
        <f t="shared" si="869"/>
        <v>:</v>
      </c>
      <c r="H478" s="365" t="str">
        <f t="shared" si="869"/>
        <v>:</v>
      </c>
      <c r="I478" s="365" t="str">
        <f t="shared" si="869"/>
        <v>:</v>
      </c>
      <c r="J478" s="365">
        <f t="shared" si="869"/>
        <v>4.5999999999999996</v>
      </c>
      <c r="K478" s="365">
        <f t="shared" si="869"/>
        <v>8.6</v>
      </c>
      <c r="L478" s="365">
        <f t="shared" si="869"/>
        <v>6.2</v>
      </c>
      <c r="M478" s="365">
        <f t="shared" si="869"/>
        <v>6.666666666666667</v>
      </c>
      <c r="N478" s="365">
        <f t="shared" si="869"/>
        <v>8.6</v>
      </c>
      <c r="O478" s="365">
        <f t="shared" si="869"/>
        <v>7.6666666666666661</v>
      </c>
      <c r="P478" s="365">
        <f t="shared" si="869"/>
        <v>6.333333333333333</v>
      </c>
      <c r="Q478" s="365">
        <f t="shared" si="869"/>
        <v>9</v>
      </c>
      <c r="R478" s="365">
        <f t="shared" si="869"/>
        <v>10.5</v>
      </c>
      <c r="S478" s="365">
        <f t="shared" si="869"/>
        <v>6.333333333333333</v>
      </c>
      <c r="T478" s="365">
        <f t="shared" si="869"/>
        <v>7.0000000000000009</v>
      </c>
      <c r="U478" s="365">
        <f t="shared" si="869"/>
        <v>5.7499999999999991</v>
      </c>
      <c r="V478" s="365">
        <f t="shared" si="869"/>
        <v>6.25</v>
      </c>
      <c r="W478" s="365">
        <f t="shared" si="869"/>
        <v>8.2105263157894743</v>
      </c>
      <c r="X478" s="365">
        <f t="shared" si="869"/>
        <v>7.7666666666666675</v>
      </c>
      <c r="Y478" s="365">
        <f t="shared" si="869"/>
        <v>8.1</v>
      </c>
      <c r="Z478" s="365">
        <f t="shared" si="869"/>
        <v>9.0416666666666661</v>
      </c>
      <c r="AA478" s="365">
        <f t="shared" si="869"/>
        <v>7.5909090909090908</v>
      </c>
      <c r="AB478" s="365">
        <f t="shared" si="869"/>
        <v>6.6428571428571423</v>
      </c>
      <c r="AC478" s="365">
        <f t="shared" si="869"/>
        <v>6.4615384615384608</v>
      </c>
      <c r="AD478" s="365">
        <f t="shared" si="869"/>
        <v>8.75</v>
      </c>
      <c r="AE478" s="365">
        <f t="shared" si="869"/>
        <v>6.333333333333333</v>
      </c>
      <c r="AF478" s="365">
        <f t="shared" ref="AF478" si="870">IF(OR(AF412=0,AF446=0),":",AF446/AF412)</f>
        <v>5.7857142857142856</v>
      </c>
      <c r="AG478" s="365">
        <f t="shared" ref="AG478:AH478" si="871">IF(OR(AG412=0,AG446=0),":",AG446/AG412)</f>
        <v>6.7500000000000009</v>
      </c>
      <c r="AH478" s="365">
        <f t="shared" si="871"/>
        <v>8.1428571428571406</v>
      </c>
      <c r="AI478" s="365">
        <f t="shared" ref="AI478:AJ489" si="872">IF(OR(AI412=0,AI446=0),":",AI446/AI412)</f>
        <v>6.2222222222222232</v>
      </c>
      <c r="AJ478" s="365">
        <f t="shared" si="872"/>
        <v>6.3247835497835458</v>
      </c>
      <c r="AK478" s="653">
        <f t="shared" si="814"/>
        <v>1.64830705009269</v>
      </c>
      <c r="AL478" s="653">
        <f t="shared" si="815"/>
        <v>1.4757292792097143</v>
      </c>
      <c r="AM478" s="654">
        <f t="shared" si="816"/>
        <v>-2.0070903761552183</v>
      </c>
    </row>
    <row r="479" spans="1:39" ht="18" customHeight="1" thickBot="1">
      <c r="A479" s="320" t="s">
        <v>17</v>
      </c>
      <c r="B479" s="320" t="s">
        <v>46</v>
      </c>
      <c r="C479" s="371" t="str">
        <f t="shared" ref="C479:AE479" si="873">IF(OR(C413=0,C447=0),":",C447/C413)</f>
        <v>:</v>
      </c>
      <c r="D479" s="371" t="str">
        <f t="shared" si="873"/>
        <v>:</v>
      </c>
      <c r="E479" s="371" t="str">
        <f t="shared" si="873"/>
        <v>:</v>
      </c>
      <c r="F479" s="365">
        <f t="shared" si="873"/>
        <v>3.607493309545049</v>
      </c>
      <c r="G479" s="365">
        <f t="shared" si="873"/>
        <v>3.9543189368770766</v>
      </c>
      <c r="H479" s="365">
        <f t="shared" si="873"/>
        <v>4.5304937076476284</v>
      </c>
      <c r="I479" s="365">
        <f t="shared" si="873"/>
        <v>5.6875593542260212</v>
      </c>
      <c r="J479" s="365">
        <f t="shared" si="873"/>
        <v>6.4475920679886682</v>
      </c>
      <c r="K479" s="365">
        <f t="shared" si="873"/>
        <v>6.0081173594132027</v>
      </c>
      <c r="L479" s="365">
        <f t="shared" si="873"/>
        <v>6.4130785791173306</v>
      </c>
      <c r="M479" s="365">
        <f t="shared" si="873"/>
        <v>4.1790056175064976</v>
      </c>
      <c r="N479" s="365">
        <f t="shared" si="873"/>
        <v>6.2456879421349658</v>
      </c>
      <c r="O479" s="365">
        <f t="shared" si="873"/>
        <v>5.0762149610217282</v>
      </c>
      <c r="P479" s="365">
        <f t="shared" si="873"/>
        <v>3.959203284703416</v>
      </c>
      <c r="Q479" s="365">
        <f t="shared" si="873"/>
        <v>7.0014284513906393</v>
      </c>
      <c r="R479" s="365">
        <f t="shared" si="873"/>
        <v>7.55741127348643</v>
      </c>
      <c r="S479" s="365">
        <f t="shared" si="873"/>
        <v>6.8162139917695477</v>
      </c>
      <c r="T479" s="365">
        <f t="shared" si="873"/>
        <v>3.7325732295142751</v>
      </c>
      <c r="U479" s="365">
        <f t="shared" si="873"/>
        <v>7.4652626279577117</v>
      </c>
      <c r="V479" s="365">
        <f t="shared" si="873"/>
        <v>6.394631784591863</v>
      </c>
      <c r="W479" s="365">
        <f t="shared" si="873"/>
        <v>6.4744862489919637</v>
      </c>
      <c r="X479" s="365">
        <f t="shared" si="873"/>
        <v>6.4965982523877255</v>
      </c>
      <c r="Y479" s="365">
        <f t="shared" si="873"/>
        <v>3.9979434058877352</v>
      </c>
      <c r="Z479" s="365">
        <f t="shared" si="873"/>
        <v>5.4372973016473392</v>
      </c>
      <c r="AA479" s="365">
        <f t="shared" si="873"/>
        <v>7.8184855046918802</v>
      </c>
      <c r="AB479" s="365">
        <f t="shared" si="873"/>
        <v>5.7871096646977209</v>
      </c>
      <c r="AC479" s="365">
        <f t="shared" si="873"/>
        <v>8.6301554035351344</v>
      </c>
      <c r="AD479" s="365">
        <f t="shared" si="873"/>
        <v>6.8153860156550223</v>
      </c>
      <c r="AE479" s="365">
        <f t="shared" si="873"/>
        <v>8.4944200707075002</v>
      </c>
      <c r="AF479" s="365">
        <f t="shared" ref="AF479" si="874">IF(OR(AF413=0,AF447=0),":",AF447/AF413)</f>
        <v>8.0555571774735064</v>
      </c>
      <c r="AG479" s="365">
        <f t="shared" ref="AG479:AH479" si="875">IF(OR(AG413=0,AG447=0),":",AG447/AG413)</f>
        <v>8.57723162862764</v>
      </c>
      <c r="AH479" s="365">
        <f t="shared" si="875"/>
        <v>6.1278151284409761</v>
      </c>
      <c r="AI479" s="365">
        <f t="shared" ref="AI479" si="876">IF(OR(AI413=0,AI447=0),":",AI447/AI413)</f>
        <v>3.4212190001952743</v>
      </c>
      <c r="AJ479" s="365">
        <f t="shared" si="872"/>
        <v>7.06</v>
      </c>
      <c r="AK479" s="653">
        <f t="shared" si="814"/>
        <v>106.35919535104397</v>
      </c>
      <c r="AL479" s="653">
        <f t="shared" si="815"/>
        <v>6.0527358330976222</v>
      </c>
      <c r="AM479" s="654">
        <f t="shared" si="816"/>
        <v>-1.1274386198124264</v>
      </c>
    </row>
    <row r="480" spans="1:39" ht="18" customHeight="1" thickBot="1">
      <c r="A480" s="320" t="s">
        <v>18</v>
      </c>
      <c r="B480" s="320" t="s">
        <v>47</v>
      </c>
      <c r="C480" s="371" t="str">
        <f t="shared" ref="C480:AE480" si="877">IF(OR(C414=0,C448=0),":",C448/C414)</f>
        <v>:</v>
      </c>
      <c r="D480" s="371" t="str">
        <f t="shared" si="877"/>
        <v>:</v>
      </c>
      <c r="E480" s="371" t="str">
        <f t="shared" si="877"/>
        <v>:</v>
      </c>
      <c r="F480" s="365" t="str">
        <f t="shared" si="877"/>
        <v>:</v>
      </c>
      <c r="G480" s="365" t="str">
        <f t="shared" si="877"/>
        <v>:</v>
      </c>
      <c r="H480" s="365" t="str">
        <f t="shared" si="877"/>
        <v>:</v>
      </c>
      <c r="I480" s="365" t="str">
        <f t="shared" si="877"/>
        <v>:</v>
      </c>
      <c r="J480" s="365" t="str">
        <f t="shared" si="877"/>
        <v>:</v>
      </c>
      <c r="K480" s="365" t="str">
        <f t="shared" si="877"/>
        <v>:</v>
      </c>
      <c r="L480" s="365" t="str">
        <f t="shared" si="877"/>
        <v>:</v>
      </c>
      <c r="M480" s="365" t="str">
        <f t="shared" si="877"/>
        <v>:</v>
      </c>
      <c r="N480" s="365" t="str">
        <f t="shared" si="877"/>
        <v>:</v>
      </c>
      <c r="O480" s="365" t="str">
        <f t="shared" si="877"/>
        <v>:</v>
      </c>
      <c r="P480" s="365" t="str">
        <f t="shared" si="877"/>
        <v>:</v>
      </c>
      <c r="Q480" s="365" t="str">
        <f t="shared" si="877"/>
        <v>:</v>
      </c>
      <c r="R480" s="365" t="str">
        <f t="shared" si="877"/>
        <v>:</v>
      </c>
      <c r="S480" s="365" t="str">
        <f t="shared" si="877"/>
        <v>:</v>
      </c>
      <c r="T480" s="365" t="str">
        <f t="shared" si="877"/>
        <v>:</v>
      </c>
      <c r="U480" s="365" t="str">
        <f t="shared" si="877"/>
        <v>:</v>
      </c>
      <c r="V480" s="365" t="str">
        <f t="shared" si="877"/>
        <v>:</v>
      </c>
      <c r="W480" s="365" t="str">
        <f t="shared" si="877"/>
        <v>:</v>
      </c>
      <c r="X480" s="365" t="str">
        <f t="shared" si="877"/>
        <v>:</v>
      </c>
      <c r="Y480" s="365" t="str">
        <f t="shared" si="877"/>
        <v>:</v>
      </c>
      <c r="Z480" s="365" t="str">
        <f t="shared" si="877"/>
        <v>:</v>
      </c>
      <c r="AA480" s="365" t="str">
        <f t="shared" si="877"/>
        <v>:</v>
      </c>
      <c r="AB480" s="365" t="str">
        <f t="shared" si="877"/>
        <v>:</v>
      </c>
      <c r="AC480" s="365" t="str">
        <f t="shared" si="877"/>
        <v>:</v>
      </c>
      <c r="AD480" s="365" t="str">
        <f t="shared" si="877"/>
        <v>:</v>
      </c>
      <c r="AE480" s="365" t="str">
        <f t="shared" si="877"/>
        <v>:</v>
      </c>
      <c r="AF480" s="365" t="str">
        <f t="shared" ref="AF480" si="878">IF(OR(AF414=0,AF448=0),":",AF448/AF414)</f>
        <v>:</v>
      </c>
      <c r="AG480" s="365" t="str">
        <f t="shared" ref="AG480:AH480" si="879">IF(OR(AG414=0,AG448=0),":",AG448/AG414)</f>
        <v>:</v>
      </c>
      <c r="AH480" s="365" t="str">
        <f t="shared" si="879"/>
        <v>:</v>
      </c>
      <c r="AI480" s="365" t="str">
        <f t="shared" ref="AI480" si="880">IF(OR(AI414=0,AI448=0),":",AI448/AI414)</f>
        <v>:</v>
      </c>
      <c r="AJ480" s="365" t="str">
        <f t="shared" si="872"/>
        <v>:</v>
      </c>
      <c r="AK480" s="653"/>
      <c r="AL480" s="653"/>
      <c r="AM480" s="654"/>
    </row>
    <row r="481" spans="1:39" ht="18" customHeight="1" thickBot="1">
      <c r="A481" s="320" t="s">
        <v>19</v>
      </c>
      <c r="B481" s="320" t="s">
        <v>48</v>
      </c>
      <c r="C481" s="371" t="str">
        <f t="shared" ref="C481:AE481" si="881">IF(OR(C415=0,C449=0),":",C449/C415)</f>
        <v>:</v>
      </c>
      <c r="D481" s="371" t="str">
        <f t="shared" si="881"/>
        <v>:</v>
      </c>
      <c r="E481" s="371" t="str">
        <f t="shared" si="881"/>
        <v>:</v>
      </c>
      <c r="F481" s="365">
        <f t="shared" si="881"/>
        <v>9.1203703703703702</v>
      </c>
      <c r="G481" s="365">
        <f t="shared" si="881"/>
        <v>7.5172413793103452</v>
      </c>
      <c r="H481" s="365">
        <f t="shared" si="881"/>
        <v>7.1</v>
      </c>
      <c r="I481" s="365">
        <f t="shared" si="881"/>
        <v>7.9816513761467887</v>
      </c>
      <c r="J481" s="365">
        <f t="shared" si="881"/>
        <v>12.480314960629922</v>
      </c>
      <c r="K481" s="365">
        <f t="shared" si="881"/>
        <v>11</v>
      </c>
      <c r="L481" s="365">
        <f t="shared" si="881"/>
        <v>7.0125000000000002</v>
      </c>
      <c r="M481" s="365">
        <f t="shared" si="881"/>
        <v>11</v>
      </c>
      <c r="N481" s="365">
        <f t="shared" si="881"/>
        <v>12.356617647058824</v>
      </c>
      <c r="O481" s="365">
        <f t="shared" si="881"/>
        <v>13.303797468354432</v>
      </c>
      <c r="P481" s="365">
        <f t="shared" si="881"/>
        <v>11.689795918367347</v>
      </c>
      <c r="Q481" s="365">
        <f t="shared" si="881"/>
        <v>11.816964285714286</v>
      </c>
      <c r="R481" s="365">
        <f t="shared" si="881"/>
        <v>12.227053140096618</v>
      </c>
      <c r="S481" s="365">
        <f t="shared" si="881"/>
        <v>9.1515151515151505</v>
      </c>
      <c r="T481" s="365">
        <f t="shared" si="881"/>
        <v>11.948186528497409</v>
      </c>
      <c r="U481" s="365">
        <f t="shared" si="881"/>
        <v>11.416289592760181</v>
      </c>
      <c r="V481" s="365">
        <f t="shared" si="881"/>
        <v>13.026595744680851</v>
      </c>
      <c r="W481" s="365">
        <f t="shared" si="881"/>
        <v>11.291666666666666</v>
      </c>
      <c r="X481" s="365">
        <f t="shared" si="881"/>
        <v>12.130434782608695</v>
      </c>
      <c r="Y481" s="365">
        <f t="shared" si="881"/>
        <v>12.095238095238095</v>
      </c>
      <c r="Z481" s="365">
        <f t="shared" si="881"/>
        <v>12.047619047619047</v>
      </c>
      <c r="AA481" s="365">
        <f t="shared" si="881"/>
        <v>13.333333333333334</v>
      </c>
      <c r="AB481" s="365">
        <f t="shared" si="881"/>
        <v>10.820886075949366</v>
      </c>
      <c r="AC481" s="365">
        <f t="shared" si="881"/>
        <v>10.656071719641401</v>
      </c>
      <c r="AD481" s="365">
        <f t="shared" si="881"/>
        <v>13.442448979591836</v>
      </c>
      <c r="AE481" s="365">
        <f t="shared" si="881"/>
        <v>7.7601744186046515</v>
      </c>
      <c r="AF481" s="365">
        <f t="shared" ref="AF481" si="882">IF(OR(AF415=0,AF449=0),":",AF449/AF415)</f>
        <v>9.75118358758548</v>
      </c>
      <c r="AG481" s="365">
        <f t="shared" ref="AG481:AH481" si="883">IF(OR(AG415=0,AG449=0),":",AG449/AG415)</f>
        <v>10.72605561277034</v>
      </c>
      <c r="AH481" s="365">
        <f t="shared" si="883"/>
        <v>12.93139534883721</v>
      </c>
      <c r="AI481" s="365">
        <f t="shared" ref="AI481" si="884">IF(OR(AI415=0,AI449=0),":",AI449/AI415)</f>
        <v>9.735756385068763</v>
      </c>
      <c r="AJ481" s="365">
        <f t="shared" si="872"/>
        <v>10.61</v>
      </c>
      <c r="AK481" s="653">
        <f t="shared" si="814"/>
        <v>8.9797195035818724</v>
      </c>
      <c r="AL481" s="653">
        <f t="shared" si="815"/>
        <v>7.1647101343669695</v>
      </c>
      <c r="AM481" s="654">
        <f t="shared" si="816"/>
        <v>-2.5066074698470331</v>
      </c>
    </row>
    <row r="482" spans="1:39" ht="18" customHeight="1" thickBot="1">
      <c r="A482" s="320" t="s">
        <v>20</v>
      </c>
      <c r="B482" s="320" t="s">
        <v>49</v>
      </c>
      <c r="C482" s="371" t="str">
        <f t="shared" ref="C482:AE482" si="885">IF(OR(C416=0,C450=0),":",C450/C416)</f>
        <v>:</v>
      </c>
      <c r="D482" s="371" t="str">
        <f t="shared" si="885"/>
        <v>:</v>
      </c>
      <c r="E482" s="371" t="str">
        <f t="shared" si="885"/>
        <v>:</v>
      </c>
      <c r="F482" s="365">
        <f t="shared" si="885"/>
        <v>8.9729252501471457</v>
      </c>
      <c r="G482" s="365">
        <f t="shared" si="885"/>
        <v>7.9142061281337046</v>
      </c>
      <c r="H482" s="365">
        <f t="shared" si="885"/>
        <v>8.4988465974625136</v>
      </c>
      <c r="I482" s="365">
        <f t="shared" si="885"/>
        <v>9.6906756002233383</v>
      </c>
      <c r="J482" s="365">
        <f t="shared" si="885"/>
        <v>9.7801242236024848</v>
      </c>
      <c r="K482" s="365">
        <f t="shared" si="885"/>
        <v>9.6116504854368934</v>
      </c>
      <c r="L482" s="365">
        <f t="shared" si="885"/>
        <v>9.6026229508196721</v>
      </c>
      <c r="M482" s="365">
        <f t="shared" si="885"/>
        <v>9.8567946374162094</v>
      </c>
      <c r="N482" s="365">
        <f t="shared" si="885"/>
        <v>8.710618436406067</v>
      </c>
      <c r="O482" s="365">
        <f t="shared" si="885"/>
        <v>9.6782810685249707</v>
      </c>
      <c r="P482" s="365">
        <f t="shared" si="885"/>
        <v>8.379111367570685</v>
      </c>
      <c r="Q482" s="365">
        <f t="shared" si="885"/>
        <v>9.2540570789031911</v>
      </c>
      <c r="R482" s="365">
        <f t="shared" si="885"/>
        <v>10.315789473684211</v>
      </c>
      <c r="S482" s="365">
        <f t="shared" si="885"/>
        <v>9.2385436283741367</v>
      </c>
      <c r="T482" s="365">
        <f t="shared" si="885"/>
        <v>9.9268578115857231</v>
      </c>
      <c r="U482" s="365">
        <f t="shared" si="885"/>
        <v>11.062339000515198</v>
      </c>
      <c r="V482" s="365">
        <f t="shared" si="885"/>
        <v>10.591036414565826</v>
      </c>
      <c r="W482" s="365">
        <f t="shared" si="885"/>
        <v>9.7245202346624247</v>
      </c>
      <c r="X482" s="365">
        <f t="shared" si="885"/>
        <v>11.299539382772917</v>
      </c>
      <c r="Y482" s="365">
        <f t="shared" si="885"/>
        <v>10.702639963586709</v>
      </c>
      <c r="Z482" s="365">
        <f t="shared" si="885"/>
        <v>8.1171751188589543</v>
      </c>
      <c r="AA482" s="365">
        <f t="shared" si="885"/>
        <v>10.791373890532544</v>
      </c>
      <c r="AB482" s="365">
        <f t="shared" si="885"/>
        <v>8.6785884597043399</v>
      </c>
      <c r="AC482" s="365">
        <f t="shared" si="885"/>
        <v>11.163072983354674</v>
      </c>
      <c r="AD482" s="365">
        <f t="shared" si="885"/>
        <v>9.9101584876837894</v>
      </c>
      <c r="AE482" s="365">
        <f t="shared" si="885"/>
        <v>10.149309194854693</v>
      </c>
      <c r="AF482" s="365">
        <f t="shared" ref="AF482" si="886">IF(OR(AF416=0,AF450=0),":",AF450/AF416)</f>
        <v>10.416783723775433</v>
      </c>
      <c r="AG482" s="365">
        <f t="shared" ref="AG482:AH482" si="887">IF(OR(AG416=0,AG450=0),":",AG450/AG416)</f>
        <v>11.34492003762935</v>
      </c>
      <c r="AH482" s="365">
        <f t="shared" si="887"/>
        <v>11.15902841429881</v>
      </c>
      <c r="AI482" s="365">
        <f t="shared" ref="AI482" si="888">IF(OR(AI416=0,AI450=0),":",AI450/AI416)</f>
        <v>9.8173036734314767</v>
      </c>
      <c r="AJ482" s="365">
        <f t="shared" si="872"/>
        <v>10.57</v>
      </c>
      <c r="AK482" s="653">
        <f t="shared" si="814"/>
        <v>7.667037219247308</v>
      </c>
      <c r="AL482" s="653">
        <f t="shared" si="815"/>
        <v>0.24574110513857494</v>
      </c>
      <c r="AM482" s="654">
        <f t="shared" si="816"/>
        <v>-0.23003835271715456</v>
      </c>
    </row>
    <row r="483" spans="1:39" ht="18" customHeight="1" thickBot="1">
      <c r="A483" s="320" t="s">
        <v>21</v>
      </c>
      <c r="B483" s="320" t="s">
        <v>50</v>
      </c>
      <c r="C483" s="371" t="str">
        <f t="shared" ref="C483:AE483" si="889">IF(OR(C417=0,C451=0),":",C451/C417)</f>
        <v>:</v>
      </c>
      <c r="D483" s="371" t="str">
        <f t="shared" si="889"/>
        <v>:</v>
      </c>
      <c r="E483" s="371" t="str">
        <f t="shared" si="889"/>
        <v>:</v>
      </c>
      <c r="F483" s="365">
        <f t="shared" si="889"/>
        <v>5.3174311926605506</v>
      </c>
      <c r="G483" s="365">
        <f t="shared" si="889"/>
        <v>3.75</v>
      </c>
      <c r="H483" s="365">
        <f t="shared" si="889"/>
        <v>4.9543568464730292</v>
      </c>
      <c r="I483" s="365">
        <f t="shared" si="889"/>
        <v>5.0519480519480524</v>
      </c>
      <c r="J483" s="365">
        <f t="shared" si="889"/>
        <v>5.4020752269779511</v>
      </c>
      <c r="K483" s="365">
        <f t="shared" si="889"/>
        <v>5.8262910798122061</v>
      </c>
      <c r="L483" s="365">
        <f t="shared" si="889"/>
        <v>5.7523992322456809</v>
      </c>
      <c r="M483" s="365">
        <f t="shared" si="889"/>
        <v>6.0623768877216015</v>
      </c>
      <c r="N483" s="365">
        <f t="shared" si="889"/>
        <v>6.0690730837789664</v>
      </c>
      <c r="O483" s="365">
        <f t="shared" si="889"/>
        <v>6.1562598054596798</v>
      </c>
      <c r="P483" s="365">
        <f t="shared" si="889"/>
        <v>5.2868369351669937</v>
      </c>
      <c r="Q483" s="365">
        <f t="shared" si="889"/>
        <v>5.6934661161039593</v>
      </c>
      <c r="R483" s="365">
        <f t="shared" si="889"/>
        <v>5.7335691128794579</v>
      </c>
      <c r="S483" s="365">
        <f t="shared" si="889"/>
        <v>4.160726072607261</v>
      </c>
      <c r="T483" s="365">
        <f t="shared" si="889"/>
        <v>6.5736641221374041</v>
      </c>
      <c r="U483" s="365">
        <f t="shared" si="889"/>
        <v>5.8146279949558641</v>
      </c>
      <c r="V483" s="365">
        <f t="shared" si="889"/>
        <v>6.226194819408974</v>
      </c>
      <c r="W483" s="365">
        <f t="shared" si="889"/>
        <v>5.9676840215439864</v>
      </c>
      <c r="X483" s="365">
        <f t="shared" si="889"/>
        <v>7.1770177017701764</v>
      </c>
      <c r="Y483" s="365">
        <f t="shared" si="889"/>
        <v>7.3481059212945947</v>
      </c>
      <c r="Z483" s="365">
        <f t="shared" si="889"/>
        <v>6.5761028813283415</v>
      </c>
      <c r="AA483" s="365">
        <f t="shared" si="889"/>
        <v>6.5881312200516025</v>
      </c>
      <c r="AB483" s="365">
        <f t="shared" si="889"/>
        <v>4.7086379233179176</v>
      </c>
      <c r="AC483" s="365">
        <f t="shared" si="889"/>
        <v>7.3174389216512212</v>
      </c>
      <c r="AD483" s="365">
        <f t="shared" si="889"/>
        <v>7.1544537546031917</v>
      </c>
      <c r="AE483" s="365">
        <f t="shared" si="889"/>
        <v>5.9869385351946827</v>
      </c>
      <c r="AF483" s="365">
        <f t="shared" ref="AF483" si="890">IF(OR(AF417=0,AF451=0),":",AF451/AF417)</f>
        <v>5.6154898864576284</v>
      </c>
      <c r="AG483" s="365">
        <f t="shared" ref="AG483:AH483" si="891">IF(OR(AG417=0,AG451=0),":",AG451/AG417)</f>
        <v>7.2104267306533618</v>
      </c>
      <c r="AH483" s="365">
        <f t="shared" si="891"/>
        <v>7.4721423778380922</v>
      </c>
      <c r="AI483" s="365">
        <f t="shared" ref="AI483" si="892">IF(OR(AI417=0,AI451=0),":",AI451/AI417)</f>
        <v>6.979979734864477</v>
      </c>
      <c r="AJ483" s="365">
        <f t="shared" si="872"/>
        <v>7.05</v>
      </c>
      <c r="AK483" s="653">
        <f t="shared" si="814"/>
        <v>1.0031585734522563</v>
      </c>
      <c r="AL483" s="653">
        <f t="shared" si="815"/>
        <v>4.8205301502904918</v>
      </c>
      <c r="AM483" s="654">
        <f t="shared" si="816"/>
        <v>0.75570656456844798</v>
      </c>
    </row>
    <row r="484" spans="1:39" ht="18" customHeight="1" thickBot="1">
      <c r="A484" s="320" t="s">
        <v>22</v>
      </c>
      <c r="B484" s="320" t="s">
        <v>51</v>
      </c>
      <c r="C484" s="371" t="str">
        <f t="shared" ref="C484:AE484" si="893">IF(OR(C418=0,C452=0),":",C452/C418)</f>
        <v>:</v>
      </c>
      <c r="D484" s="371" t="str">
        <f t="shared" si="893"/>
        <v>:</v>
      </c>
      <c r="E484" s="371" t="str">
        <f t="shared" si="893"/>
        <v>:</v>
      </c>
      <c r="F484" s="365">
        <f t="shared" si="893"/>
        <v>3.7513227513227516</v>
      </c>
      <c r="G484" s="365">
        <f t="shared" si="893"/>
        <v>4.101694915254237</v>
      </c>
      <c r="H484" s="365">
        <f t="shared" si="893"/>
        <v>4.3276836158192094</v>
      </c>
      <c r="I484" s="365">
        <f t="shared" si="893"/>
        <v>4.6162162162162161</v>
      </c>
      <c r="J484" s="365">
        <f t="shared" si="893"/>
        <v>4.9112426035502956</v>
      </c>
      <c r="K484" s="365">
        <f t="shared" si="893"/>
        <v>5.2969477496120012</v>
      </c>
      <c r="L484" s="365">
        <f t="shared" si="893"/>
        <v>5.7012195121951219</v>
      </c>
      <c r="M484" s="365">
        <f t="shared" si="893"/>
        <v>5.7805389810504231</v>
      </c>
      <c r="N484" s="365">
        <f t="shared" si="893"/>
        <v>5.8927579300988437</v>
      </c>
      <c r="O484" s="365">
        <f t="shared" si="893"/>
        <v>5.7287325149871542</v>
      </c>
      <c r="P484" s="365">
        <f t="shared" si="893"/>
        <v>5.6836821266968327</v>
      </c>
      <c r="Q484" s="365">
        <f t="shared" si="893"/>
        <v>5.7868219876228615</v>
      </c>
      <c r="R484" s="365">
        <f t="shared" si="893"/>
        <v>4.6803748521517603</v>
      </c>
      <c r="S484" s="365">
        <f t="shared" si="893"/>
        <v>5.2886939571150098</v>
      </c>
      <c r="T484" s="365">
        <f t="shared" si="893"/>
        <v>5.8409392160575644</v>
      </c>
      <c r="U484" s="365">
        <f t="shared" si="893"/>
        <v>6.3276515151515156</v>
      </c>
      <c r="V484" s="365">
        <f t="shared" si="893"/>
        <v>6.6934445265491398</v>
      </c>
      <c r="W484" s="365">
        <f t="shared" si="893"/>
        <v>6.929512006196747</v>
      </c>
      <c r="X484" s="365">
        <f t="shared" si="893"/>
        <v>8.1043208641728341</v>
      </c>
      <c r="Y484" s="365">
        <f t="shared" si="893"/>
        <v>8.3039138943248521</v>
      </c>
      <c r="Z484" s="365">
        <f t="shared" si="893"/>
        <v>8.3150550138652815</v>
      </c>
      <c r="AA484" s="365">
        <f t="shared" si="893"/>
        <v>8.3332404310665176</v>
      </c>
      <c r="AB484" s="365">
        <f t="shared" si="893"/>
        <v>8.4520477989990805</v>
      </c>
      <c r="AC484" s="365">
        <f t="shared" si="893"/>
        <v>8.0197494639431213</v>
      </c>
      <c r="AD484" s="365">
        <f t="shared" si="893"/>
        <v>8.6121128062875645</v>
      </c>
      <c r="AE484" s="365">
        <f t="shared" si="893"/>
        <v>8.5635796545105567</v>
      </c>
      <c r="AF484" s="365">
        <f t="shared" ref="AF484" si="894">IF(OR(AF418=0,AF452=0),":",AF452/AF418)</f>
        <v>9.8043365359646852</v>
      </c>
      <c r="AG484" s="365">
        <f t="shared" ref="AG484:AH484" si="895">IF(OR(AG418=0,AG452=0),":",AG452/AG418)</f>
        <v>9.344978764214277</v>
      </c>
      <c r="AH484" s="365">
        <f t="shared" si="895"/>
        <v>10.104605881563046</v>
      </c>
      <c r="AI484" s="365">
        <f t="shared" ref="AI484" si="896">IF(OR(AI418=0,AI452=0),":",AI452/AI418)</f>
        <v>9.4382411725516331</v>
      </c>
      <c r="AJ484" s="365">
        <f t="shared" si="872"/>
        <v>9.84</v>
      </c>
      <c r="AK484" s="653">
        <f t="shared" si="814"/>
        <v>4.2567128779964269</v>
      </c>
      <c r="AL484" s="653">
        <f t="shared" si="815"/>
        <v>3.2617111859799985</v>
      </c>
      <c r="AM484" s="654">
        <f t="shared" si="816"/>
        <v>1.8638606122368673</v>
      </c>
    </row>
    <row r="485" spans="1:39" ht="18" customHeight="1" thickBot="1">
      <c r="A485" s="320" t="s">
        <v>23</v>
      </c>
      <c r="B485" s="320" t="s">
        <v>52</v>
      </c>
      <c r="C485" s="371" t="str">
        <f t="shared" ref="C485:AE485" si="897">IF(OR(C419=0,C453=0),":",C453/C419)</f>
        <v>:</v>
      </c>
      <c r="D485" s="371" t="str">
        <f t="shared" si="897"/>
        <v>:</v>
      </c>
      <c r="E485" s="371" t="str">
        <f t="shared" si="897"/>
        <v>:</v>
      </c>
      <c r="F485" s="365">
        <f t="shared" si="897"/>
        <v>2.6054408454839026</v>
      </c>
      <c r="G485" s="365">
        <f t="shared" si="897"/>
        <v>3.1317288999128512</v>
      </c>
      <c r="H485" s="365">
        <f t="shared" si="897"/>
        <v>3.1915283674257044</v>
      </c>
      <c r="I485" s="365">
        <f t="shared" si="897"/>
        <v>2.9319194385108331</v>
      </c>
      <c r="J485" s="365">
        <f t="shared" si="897"/>
        <v>4.1615084183924642</v>
      </c>
      <c r="K485" s="365">
        <f t="shared" si="897"/>
        <v>2.7560484515324872</v>
      </c>
      <c r="L485" s="365">
        <f t="shared" si="897"/>
        <v>3.6287250282073402</v>
      </c>
      <c r="M485" s="365">
        <f t="shared" si="897"/>
        <v>1.6061075110842931</v>
      </c>
      <c r="N485" s="365">
        <f t="shared" si="897"/>
        <v>3.0662840196098213</v>
      </c>
      <c r="O485" s="365">
        <f t="shared" si="897"/>
        <v>2.9019796165140788</v>
      </c>
      <c r="P485" s="365">
        <f t="shared" si="897"/>
        <v>2.9932022327930543</v>
      </c>
      <c r="Q485" s="365">
        <f t="shared" si="897"/>
        <v>4.4412694437402838</v>
      </c>
      <c r="R485" s="365">
        <f t="shared" si="897"/>
        <v>3.95213385173744</v>
      </c>
      <c r="S485" s="365">
        <f t="shared" si="897"/>
        <v>3.564576919414733</v>
      </c>
      <c r="T485" s="365">
        <f t="shared" si="897"/>
        <v>1.5260692407905314</v>
      </c>
      <c r="U485" s="365">
        <f t="shared" si="897"/>
        <v>3.2146753821202143</v>
      </c>
      <c r="V485" s="365">
        <f t="shared" si="897"/>
        <v>3.4082645475957412</v>
      </c>
      <c r="W485" s="365">
        <f t="shared" si="897"/>
        <v>4.3088678894623236</v>
      </c>
      <c r="X485" s="365">
        <f t="shared" si="897"/>
        <v>4.5245503479059996</v>
      </c>
      <c r="Y485" s="365">
        <f t="shared" si="897"/>
        <v>2.1797880753965351</v>
      </c>
      <c r="Z485" s="365">
        <f t="shared" si="897"/>
        <v>4.488145524995236</v>
      </c>
      <c r="AA485" s="365">
        <f t="shared" si="897"/>
        <v>4.7695499610114735</v>
      </c>
      <c r="AB485" s="365">
        <f t="shared" si="897"/>
        <v>3.4590461875877088</v>
      </c>
      <c r="AC485" s="365">
        <f t="shared" si="897"/>
        <v>4.1584656105130371</v>
      </c>
      <c r="AD485" s="365">
        <f t="shared" si="897"/>
        <v>5.9562039546989078</v>
      </c>
      <c r="AE485" s="365">
        <f t="shared" si="897"/>
        <v>7.6367928967450238</v>
      </c>
      <c r="AF485" s="365">
        <f t="shared" ref="AF485" si="898">IF(OR(AF419=0,AF453=0),":",AF453/AF419)</f>
        <v>6.4998788186119709</v>
      </c>
      <c r="AG485" s="365">
        <f t="shared" ref="AG485:AH485" si="899">IF(OR(AG419=0,AG453=0),":",AG453/AG419)</f>
        <v>3.9742142449469604</v>
      </c>
      <c r="AH485" s="365">
        <f t="shared" si="899"/>
        <v>5.8013880407722302</v>
      </c>
      <c r="AI485" s="365">
        <f t="shared" ref="AI485" si="900">IF(OR(AI419=0,AI453=0),":",AI453/AI419)</f>
        <v>3.0142652950294928</v>
      </c>
      <c r="AJ485" s="365">
        <f t="shared" si="872"/>
        <v>5.52</v>
      </c>
      <c r="AK485" s="653">
        <f t="shared" si="814"/>
        <v>83.129202631979666</v>
      </c>
      <c r="AL485" s="653">
        <f t="shared" si="815"/>
        <v>8.1255279479640627</v>
      </c>
      <c r="AM485" s="654">
        <f t="shared" si="816"/>
        <v>1.6368735504285192</v>
      </c>
    </row>
    <row r="486" spans="1:39" ht="18" customHeight="1" thickBot="1">
      <c r="A486" s="320" t="s">
        <v>24</v>
      </c>
      <c r="B486" s="320" t="s">
        <v>53</v>
      </c>
      <c r="C486" s="371" t="str">
        <f t="shared" ref="C486:AE486" si="901">IF(OR(C420=0,C454=0),":",C454/C420)</f>
        <v>:</v>
      </c>
      <c r="D486" s="371" t="str">
        <f t="shared" si="901"/>
        <v>:</v>
      </c>
      <c r="E486" s="371" t="str">
        <f t="shared" si="901"/>
        <v>:</v>
      </c>
      <c r="F486" s="365">
        <f t="shared" si="901"/>
        <v>4.0185497470489047</v>
      </c>
      <c r="G486" s="365">
        <f t="shared" si="901"/>
        <v>6.3137651821862342</v>
      </c>
      <c r="H486" s="365">
        <f t="shared" si="901"/>
        <v>6.3311965811965818</v>
      </c>
      <c r="I486" s="365">
        <f t="shared" si="901"/>
        <v>6.3036093418259016</v>
      </c>
      <c r="J486" s="365">
        <f t="shared" si="901"/>
        <v>7.48</v>
      </c>
      <c r="K486" s="365">
        <f t="shared" si="901"/>
        <v>7.3135964912280702</v>
      </c>
      <c r="L486" s="365">
        <f t="shared" si="901"/>
        <v>6.9369369369369371</v>
      </c>
      <c r="M486" s="365">
        <f t="shared" si="901"/>
        <v>5.8818996042491145</v>
      </c>
      <c r="N486" s="365">
        <f t="shared" si="901"/>
        <v>5.4141265503468574</v>
      </c>
      <c r="O486" s="365">
        <f t="shared" si="901"/>
        <v>8.1566000439270816</v>
      </c>
      <c r="P486" s="365">
        <f t="shared" si="901"/>
        <v>5.0797462618939733</v>
      </c>
      <c r="Q486" s="365">
        <f t="shared" si="901"/>
        <v>7.7743478260869567</v>
      </c>
      <c r="R486" s="365">
        <f t="shared" si="901"/>
        <v>8.2881755959405243</v>
      </c>
      <c r="S486" s="365">
        <f t="shared" si="901"/>
        <v>6.9304718875502003</v>
      </c>
      <c r="T486" s="365">
        <f t="shared" si="901"/>
        <v>7.5350769982889272</v>
      </c>
      <c r="U486" s="365">
        <f t="shared" si="901"/>
        <v>7.3203661327231115</v>
      </c>
      <c r="V486" s="365">
        <f t="shared" si="901"/>
        <v>7.8373478373478385</v>
      </c>
      <c r="W486" s="365">
        <f t="shared" si="901"/>
        <v>8.5402141092506181</v>
      </c>
      <c r="X486" s="365">
        <f t="shared" si="901"/>
        <v>8.6844986315003734</v>
      </c>
      <c r="Y486" s="365">
        <f t="shared" si="901"/>
        <v>7.080929282614246</v>
      </c>
      <c r="Z486" s="365">
        <f t="shared" si="901"/>
        <v>5.4139990444338268</v>
      </c>
      <c r="AA486" s="365">
        <f t="shared" si="901"/>
        <v>9.1502739368640764</v>
      </c>
      <c r="AB486" s="365">
        <f t="shared" si="901"/>
        <v>8.9748277689454152</v>
      </c>
      <c r="AC486" s="365">
        <f t="shared" si="901"/>
        <v>9.5138774388568272</v>
      </c>
      <c r="AD486" s="365">
        <f t="shared" si="901"/>
        <v>7.1083833899190392</v>
      </c>
      <c r="AE486" s="365">
        <f t="shared" si="901"/>
        <v>9.4522653721682861</v>
      </c>
      <c r="AF486" s="365">
        <f t="shared" ref="AF486" si="902">IF(OR(AF420=0,AF454=0),":",AF454/AF420)</f>
        <v>9.268518518518519</v>
      </c>
      <c r="AG486" s="365">
        <f t="shared" ref="AG486:AH486" si="903">IF(OR(AG420=0,AG454=0),":",AG454/AG420)</f>
        <v>10.792116495104194</v>
      </c>
      <c r="AH486" s="365">
        <f t="shared" si="903"/>
        <v>9.3920289855072472</v>
      </c>
      <c r="AI486" s="365">
        <f t="shared" ref="AI486" si="904">IF(OR(AI420=0,AI454=0),":",AI454/AI420)</f>
        <v>6.6830968982928578</v>
      </c>
      <c r="AJ486" s="365">
        <f t="shared" si="872"/>
        <v>9.15</v>
      </c>
      <c r="AK486" s="653">
        <f t="shared" si="814"/>
        <v>36.912574203993543</v>
      </c>
      <c r="AL486" s="653">
        <f t="shared" si="815"/>
        <v>-0.85788228702241565</v>
      </c>
      <c r="AM486" s="654">
        <f t="shared" si="816"/>
        <v>-3.3264396833709853E-4</v>
      </c>
    </row>
    <row r="487" spans="1:39" ht="18" customHeight="1" thickBot="1">
      <c r="A487" s="320" t="s">
        <v>25</v>
      </c>
      <c r="B487" s="320" t="s">
        <v>54</v>
      </c>
      <c r="C487" s="371" t="str">
        <f t="shared" ref="C487:AE487" si="905">IF(OR(C421=0,C455=0),":",C455/C421)</f>
        <v>:</v>
      </c>
      <c r="D487" s="371" t="str">
        <f t="shared" si="905"/>
        <v>:</v>
      </c>
      <c r="E487" s="371" t="str">
        <f t="shared" si="905"/>
        <v>:</v>
      </c>
      <c r="F487" s="365">
        <f t="shared" si="905"/>
        <v>4.6143835616438356</v>
      </c>
      <c r="G487" s="365">
        <f t="shared" si="905"/>
        <v>4.137410643367752</v>
      </c>
      <c r="H487" s="365">
        <f t="shared" si="905"/>
        <v>4.894175553732568</v>
      </c>
      <c r="I487" s="365">
        <f t="shared" si="905"/>
        <v>5.7515337423312882</v>
      </c>
      <c r="J487" s="365">
        <f t="shared" si="905"/>
        <v>5.9455337690631813</v>
      </c>
      <c r="K487" s="365">
        <f t="shared" si="905"/>
        <v>5.3925549915397628</v>
      </c>
      <c r="L487" s="365">
        <f t="shared" si="905"/>
        <v>6.0177606177606178</v>
      </c>
      <c r="M487" s="365">
        <f t="shared" si="905"/>
        <v>2.665859564164649</v>
      </c>
      <c r="N487" s="365">
        <f t="shared" si="905"/>
        <v>4.4930707512764405</v>
      </c>
      <c r="O487" s="365">
        <f t="shared" si="905"/>
        <v>5.4425992779783394</v>
      </c>
      <c r="P487" s="365">
        <f t="shared" si="905"/>
        <v>4.0066622251832111</v>
      </c>
      <c r="Q487" s="365">
        <f t="shared" si="905"/>
        <v>5.8666666666666663</v>
      </c>
      <c r="R487" s="365">
        <f t="shared" si="905"/>
        <v>7.0426229508196725</v>
      </c>
      <c r="S487" s="365">
        <f t="shared" si="905"/>
        <v>5.4683626875407692</v>
      </c>
      <c r="T487" s="365">
        <f t="shared" si="905"/>
        <v>3.966306420851875</v>
      </c>
      <c r="U487" s="365">
        <f t="shared" si="905"/>
        <v>8.1750972762645908</v>
      </c>
      <c r="V487" s="365">
        <f t="shared" si="905"/>
        <v>7.1086330935251798</v>
      </c>
      <c r="W487" s="365">
        <f t="shared" si="905"/>
        <v>5.530403985833483</v>
      </c>
      <c r="X487" s="365">
        <f t="shared" si="905"/>
        <v>7.1504950495049506</v>
      </c>
      <c r="Y487" s="365">
        <f t="shared" si="905"/>
        <v>5.5116793821230097</v>
      </c>
      <c r="Z487" s="365">
        <f t="shared" si="905"/>
        <v>5.0704613162408592</v>
      </c>
      <c r="AA487" s="365">
        <f t="shared" si="905"/>
        <v>8.3912761922383083</v>
      </c>
      <c r="AB487" s="365">
        <f t="shared" si="905"/>
        <v>4.8538967822816552</v>
      </c>
      <c r="AC487" s="365">
        <f t="shared" si="905"/>
        <v>9.3177508989865974</v>
      </c>
      <c r="AD487" s="365">
        <f t="shared" si="905"/>
        <v>5.6769607582130881</v>
      </c>
      <c r="AE487" s="365">
        <f t="shared" si="905"/>
        <v>8.4669608445511919</v>
      </c>
      <c r="AF487" s="365">
        <f t="shared" ref="AF487" si="906">IF(OR(AF421=0,AF455=0),":",AF455/AF421)</f>
        <v>7.3251368890691539</v>
      </c>
      <c r="AG487" s="365">
        <f t="shared" ref="AG487:AH487" si="907">IF(OR(AG421=0,AG455=0),":",AG455/AG421)</f>
        <v>8.5788071861291009</v>
      </c>
      <c r="AH487" s="365">
        <f t="shared" si="907"/>
        <v>7.864244930104352</v>
      </c>
      <c r="AI487" s="365">
        <f t="shared" ref="AI487" si="908">IF(OR(AI421=0,AI455=0),":",AI455/AI421)</f>
        <v>4.4714553253186731</v>
      </c>
      <c r="AJ487" s="365">
        <f t="shared" si="872"/>
        <v>7.6399999999999988</v>
      </c>
      <c r="AK487" s="653">
        <f t="shared" si="814"/>
        <v>70.861597492434058</v>
      </c>
      <c r="AL487" s="653">
        <f t="shared" si="815"/>
        <v>2.0897339566715356</v>
      </c>
      <c r="AM487" s="654">
        <f t="shared" si="816"/>
        <v>-1.0367550849918916</v>
      </c>
    </row>
    <row r="488" spans="1:39" ht="18" customHeight="1" thickBot="1">
      <c r="A488" s="320" t="s">
        <v>26</v>
      </c>
      <c r="B488" s="320" t="s">
        <v>55</v>
      </c>
      <c r="C488" s="371" t="str">
        <f t="shared" ref="C488:AE488" si="909">IF(OR(C422=0,C456=0),":",C456/C422)</f>
        <v>:</v>
      </c>
      <c r="D488" s="371" t="str">
        <f t="shared" si="909"/>
        <v>:</v>
      </c>
      <c r="E488" s="371" t="str">
        <f t="shared" si="909"/>
        <v>:</v>
      </c>
      <c r="F488" s="365" t="str">
        <f t="shared" si="909"/>
        <v>:</v>
      </c>
      <c r="G488" s="365" t="str">
        <f t="shared" si="909"/>
        <v>:</v>
      </c>
      <c r="H488" s="365" t="str">
        <f t="shared" si="909"/>
        <v>:</v>
      </c>
      <c r="I488" s="365" t="str">
        <f t="shared" si="909"/>
        <v>:</v>
      </c>
      <c r="J488" s="365" t="str">
        <f t="shared" si="909"/>
        <v>:</v>
      </c>
      <c r="K488" s="365" t="str">
        <f t="shared" si="909"/>
        <v>:</v>
      </c>
      <c r="L488" s="365" t="str">
        <f t="shared" si="909"/>
        <v>:</v>
      </c>
      <c r="M488" s="365" t="str">
        <f t="shared" si="909"/>
        <v>:</v>
      </c>
      <c r="N488" s="365" t="str">
        <f t="shared" si="909"/>
        <v>:</v>
      </c>
      <c r="O488" s="365" t="str">
        <f t="shared" si="909"/>
        <v>:</v>
      </c>
      <c r="P488" s="365" t="str">
        <f t="shared" si="909"/>
        <v>:</v>
      </c>
      <c r="Q488" s="365" t="str">
        <f t="shared" si="909"/>
        <v>:</v>
      </c>
      <c r="R488" s="365" t="str">
        <f t="shared" si="909"/>
        <v>:</v>
      </c>
      <c r="S488" s="365" t="str">
        <f t="shared" si="909"/>
        <v>:</v>
      </c>
      <c r="T488" s="365" t="str">
        <f t="shared" si="909"/>
        <v>:</v>
      </c>
      <c r="U488" s="365" t="str">
        <f t="shared" si="909"/>
        <v>:</v>
      </c>
      <c r="V488" s="365" t="str">
        <f t="shared" si="909"/>
        <v>:</v>
      </c>
      <c r="W488" s="365" t="str">
        <f t="shared" si="909"/>
        <v>:</v>
      </c>
      <c r="X488" s="365" t="str">
        <f t="shared" si="909"/>
        <v>:</v>
      </c>
      <c r="Y488" s="365" t="str">
        <f t="shared" si="909"/>
        <v>:</v>
      </c>
      <c r="Z488" s="365" t="str">
        <f t="shared" si="909"/>
        <v>:</v>
      </c>
      <c r="AA488" s="365" t="str">
        <f t="shared" si="909"/>
        <v>:</v>
      </c>
      <c r="AB488" s="365" t="str">
        <f t="shared" si="909"/>
        <v>:</v>
      </c>
      <c r="AC488" s="365" t="str">
        <f t="shared" si="909"/>
        <v>:</v>
      </c>
      <c r="AD488" s="365" t="str">
        <f t="shared" si="909"/>
        <v>:</v>
      </c>
      <c r="AE488" s="365" t="str">
        <f t="shared" si="909"/>
        <v>:</v>
      </c>
      <c r="AF488" s="365" t="str">
        <f t="shared" ref="AF488" si="910">IF(OR(AF422=0,AF456=0),":",AF456/AF422)</f>
        <v>:</v>
      </c>
      <c r="AG488" s="365" t="str">
        <f t="shared" ref="AG488:AH488" si="911">IF(OR(AG422=0,AG456=0),":",AG456/AG422)</f>
        <v>:</v>
      </c>
      <c r="AH488" s="365" t="str">
        <f t="shared" si="911"/>
        <v>:</v>
      </c>
      <c r="AI488" s="365" t="str">
        <f t="shared" ref="AI488" si="912">IF(OR(AI422=0,AI456=0),":",AI456/AI422)</f>
        <v>:</v>
      </c>
      <c r="AJ488" s="365" t="str">
        <f t="shared" si="872"/>
        <v>:</v>
      </c>
      <c r="AK488" s="653"/>
      <c r="AL488" s="653"/>
      <c r="AM488" s="654"/>
    </row>
    <row r="489" spans="1:39" ht="18" customHeight="1" thickBot="1">
      <c r="A489" s="320" t="s">
        <v>27</v>
      </c>
      <c r="B489" s="320" t="s">
        <v>56</v>
      </c>
      <c r="C489" s="371" t="str">
        <f t="shared" ref="C489:AE489" si="913">IF(OR(C423=0,C457=0),":",C457/C423)</f>
        <v>:</v>
      </c>
      <c r="D489" s="371" t="str">
        <f t="shared" si="913"/>
        <v>:</v>
      </c>
      <c r="E489" s="371" t="str">
        <f t="shared" si="913"/>
        <v>:</v>
      </c>
      <c r="F489" s="365" t="str">
        <f t="shared" si="913"/>
        <v>:</v>
      </c>
      <c r="G489" s="365" t="str">
        <f t="shared" si="913"/>
        <v>:</v>
      </c>
      <c r="H489" s="365" t="str">
        <f t="shared" si="913"/>
        <v>:</v>
      </c>
      <c r="I489" s="365" t="str">
        <f t="shared" si="913"/>
        <v>:</v>
      </c>
      <c r="J489" s="365" t="str">
        <f t="shared" si="913"/>
        <v>:</v>
      </c>
      <c r="K489" s="365" t="str">
        <f t="shared" si="913"/>
        <v>:</v>
      </c>
      <c r="L489" s="365" t="str">
        <f t="shared" si="913"/>
        <v>:</v>
      </c>
      <c r="M489" s="365" t="str">
        <f t="shared" si="913"/>
        <v>:</v>
      </c>
      <c r="N489" s="365" t="str">
        <f t="shared" si="913"/>
        <v>:</v>
      </c>
      <c r="O489" s="365" t="str">
        <f t="shared" si="913"/>
        <v>:</v>
      </c>
      <c r="P489" s="365" t="str">
        <f t="shared" si="913"/>
        <v>:</v>
      </c>
      <c r="Q489" s="365" t="str">
        <f t="shared" si="913"/>
        <v>:</v>
      </c>
      <c r="R489" s="365" t="str">
        <f t="shared" si="913"/>
        <v>:</v>
      </c>
      <c r="S489" s="365" t="str">
        <f t="shared" si="913"/>
        <v>:</v>
      </c>
      <c r="T489" s="365" t="str">
        <f t="shared" si="913"/>
        <v>:</v>
      </c>
      <c r="U489" s="365" t="str">
        <f t="shared" si="913"/>
        <v>:</v>
      </c>
      <c r="V489" s="365">
        <f t="shared" si="913"/>
        <v>6.384615384615385</v>
      </c>
      <c r="W489" s="365">
        <f t="shared" si="913"/>
        <v>5.5970149253731343</v>
      </c>
      <c r="X489" s="365">
        <f t="shared" si="913"/>
        <v>7.6555023923444985</v>
      </c>
      <c r="Y489" s="365">
        <f t="shared" si="913"/>
        <v>6.1864406779661021</v>
      </c>
      <c r="Z489" s="365">
        <f t="shared" si="913"/>
        <v>5.8267716535433074</v>
      </c>
      <c r="AA489" s="365">
        <f t="shared" si="913"/>
        <v>7.4736842105263159</v>
      </c>
      <c r="AB489" s="365">
        <f t="shared" si="913"/>
        <v>4.8120300751879697</v>
      </c>
      <c r="AC489" s="365">
        <f t="shared" si="913"/>
        <v>8.0701754385964914</v>
      </c>
      <c r="AD489" s="365">
        <f t="shared" si="913"/>
        <v>7.3949579831932786</v>
      </c>
      <c r="AE489" s="365">
        <f t="shared" si="913"/>
        <v>4.1441441441441436</v>
      </c>
      <c r="AF489" s="365">
        <f t="shared" ref="AF489" si="914">IF(OR(AF423=0,AF457=0),":",AF457/AF423)</f>
        <v>6.9753086419753085</v>
      </c>
      <c r="AG489" s="365">
        <f t="shared" ref="AG489:AH489" si="915">IF(OR(AG423=0,AG457=0),":",AG457/AG423)</f>
        <v>6.7567567567567561</v>
      </c>
      <c r="AH489" s="365">
        <f t="shared" si="915"/>
        <v>8.5632183908045985</v>
      </c>
      <c r="AI489" s="365">
        <f t="shared" ref="AI489" si="916">IF(OR(AI423=0,AI457=0),":",AI457/AI423)</f>
        <v>6.8571428571428568</v>
      </c>
      <c r="AJ489" s="365">
        <f t="shared" si="872"/>
        <v>7.3570289909629594</v>
      </c>
      <c r="AK489" s="653">
        <f t="shared" si="814"/>
        <v>7.2900061182098241</v>
      </c>
      <c r="AL489" s="653">
        <f t="shared" si="815"/>
        <v>7.1973564917976685</v>
      </c>
      <c r="AM489" s="654">
        <f t="shared" si="816"/>
        <v>-0.17464617018668749</v>
      </c>
    </row>
    <row r="490" spans="1:39" ht="18" customHeight="1">
      <c r="AM490" s="646"/>
    </row>
    <row r="491" spans="1:39" ht="18" customHeight="1">
      <c r="A491" s="59" t="s">
        <v>179</v>
      </c>
      <c r="B491" s="11"/>
      <c r="C491" s="11"/>
      <c r="D491" s="11"/>
      <c r="E491" s="11"/>
      <c r="F491" s="11"/>
      <c r="G491" s="11"/>
      <c r="H491" s="11"/>
      <c r="I491" s="11"/>
      <c r="J491" s="11"/>
      <c r="K491" s="11"/>
      <c r="L491" s="11"/>
      <c r="AM491" s="646"/>
    </row>
    <row r="492" spans="1:39" ht="18" customHeight="1">
      <c r="A492" s="215"/>
      <c r="B492" s="211"/>
      <c r="C492" s="204" t="s">
        <v>179</v>
      </c>
      <c r="D492" s="205"/>
      <c r="E492" s="205"/>
      <c r="F492" s="205"/>
      <c r="G492" s="205"/>
      <c r="H492" s="205"/>
      <c r="I492" s="205"/>
      <c r="J492" s="205"/>
      <c r="K492" s="205"/>
      <c r="L492" s="205"/>
      <c r="M492" s="205"/>
      <c r="N492" s="205"/>
      <c r="O492" s="205"/>
      <c r="P492" s="205"/>
      <c r="Q492" s="205"/>
      <c r="R492" s="205"/>
      <c r="S492" s="205"/>
      <c r="T492" s="205"/>
      <c r="U492" s="205"/>
      <c r="V492" s="205"/>
      <c r="W492" s="205"/>
      <c r="X492" s="205"/>
      <c r="Y492" s="205"/>
      <c r="Z492" s="205"/>
      <c r="AA492" s="205"/>
      <c r="AB492" s="205"/>
      <c r="AC492" s="205"/>
      <c r="AD492" s="205"/>
      <c r="AE492" s="205"/>
      <c r="AF492" s="205"/>
      <c r="AG492" s="205"/>
      <c r="AH492" s="205"/>
      <c r="AI492" s="205"/>
      <c r="AJ492" s="205"/>
      <c r="AK492" s="765" t="s">
        <v>58</v>
      </c>
      <c r="AL492" s="766"/>
      <c r="AM492" s="656" t="str">
        <f>AM$3</f>
        <v xml:space="preserve">Annual rate of change
</v>
      </c>
    </row>
    <row r="493" spans="1:39" ht="26.25" thickBot="1">
      <c r="A493" s="215"/>
      <c r="B493" s="216"/>
      <c r="C493" s="568">
        <v>1990</v>
      </c>
      <c r="D493" s="203">
        <v>1991</v>
      </c>
      <c r="E493" s="203">
        <v>1992</v>
      </c>
      <c r="F493" s="203">
        <f>F$4</f>
        <v>1993</v>
      </c>
      <c r="G493" s="203">
        <f t="shared" ref="G493:AJ493" si="917">G$4</f>
        <v>1994</v>
      </c>
      <c r="H493" s="203">
        <f t="shared" si="917"/>
        <v>1995</v>
      </c>
      <c r="I493" s="203">
        <f t="shared" si="917"/>
        <v>1996</v>
      </c>
      <c r="J493" s="203">
        <f t="shared" si="917"/>
        <v>1997</v>
      </c>
      <c r="K493" s="203">
        <f t="shared" si="917"/>
        <v>1998</v>
      </c>
      <c r="L493" s="203">
        <f t="shared" si="917"/>
        <v>1999</v>
      </c>
      <c r="M493" s="637">
        <f t="shared" si="917"/>
        <v>2000</v>
      </c>
      <c r="N493" s="636">
        <f t="shared" si="917"/>
        <v>2001</v>
      </c>
      <c r="O493" s="203">
        <f t="shared" si="917"/>
        <v>2002</v>
      </c>
      <c r="P493" s="636">
        <f t="shared" si="917"/>
        <v>2003</v>
      </c>
      <c r="Q493" s="203">
        <f t="shared" si="917"/>
        <v>2004</v>
      </c>
      <c r="R493" s="636">
        <f t="shared" si="917"/>
        <v>2005</v>
      </c>
      <c r="S493" s="203">
        <f t="shared" si="917"/>
        <v>2006</v>
      </c>
      <c r="T493" s="636">
        <f t="shared" si="917"/>
        <v>2007</v>
      </c>
      <c r="U493" s="203">
        <f t="shared" si="917"/>
        <v>2008</v>
      </c>
      <c r="V493" s="636">
        <f t="shared" si="917"/>
        <v>2009</v>
      </c>
      <c r="W493" s="203">
        <f t="shared" si="917"/>
        <v>2010</v>
      </c>
      <c r="X493" s="636">
        <f t="shared" si="917"/>
        <v>2011</v>
      </c>
      <c r="Y493" s="203">
        <f t="shared" si="917"/>
        <v>2012</v>
      </c>
      <c r="Z493" s="637">
        <f t="shared" si="917"/>
        <v>2013</v>
      </c>
      <c r="AA493" s="203">
        <f t="shared" si="917"/>
        <v>2014</v>
      </c>
      <c r="AB493" s="636">
        <f t="shared" si="917"/>
        <v>2015</v>
      </c>
      <c r="AC493" s="203">
        <f t="shared" si="917"/>
        <v>2016</v>
      </c>
      <c r="AD493" s="203">
        <f t="shared" si="917"/>
        <v>2017</v>
      </c>
      <c r="AE493" s="203">
        <f t="shared" si="917"/>
        <v>2018</v>
      </c>
      <c r="AF493" s="203">
        <f t="shared" si="917"/>
        <v>2019</v>
      </c>
      <c r="AG493" s="203">
        <f t="shared" si="917"/>
        <v>2020</v>
      </c>
      <c r="AH493" s="203">
        <f t="shared" si="917"/>
        <v>2021</v>
      </c>
      <c r="AI493" s="203">
        <f t="shared" si="917"/>
        <v>2022</v>
      </c>
      <c r="AJ493" s="203" t="str">
        <f t="shared" si="917"/>
        <v>2023f</v>
      </c>
      <c r="AK493" s="648" t="s">
        <v>1070</v>
      </c>
      <c r="AL493" s="649" t="s">
        <v>1071</v>
      </c>
      <c r="AM493" s="650" t="s">
        <v>1072</v>
      </c>
    </row>
    <row r="494" spans="1:39" ht="18" customHeight="1" thickBot="1">
      <c r="A494" s="235" t="s">
        <v>373</v>
      </c>
      <c r="B494" s="235"/>
      <c r="C494" s="339"/>
      <c r="D494" s="339"/>
      <c r="E494" s="339"/>
      <c r="F494" s="363">
        <f>IF(COUNT(F495:F521)=27,SUM(F495:F521),"N.A.")</f>
        <v>4110.5529999999999</v>
      </c>
      <c r="G494" s="363">
        <f t="shared" ref="G494" si="918">IF(COUNT(G495:G521)=27,SUM(G495:G521),"N.A.")</f>
        <v>4201.4630000000006</v>
      </c>
      <c r="H494" s="363">
        <f t="shared" ref="H494" si="919">IF(COUNT(H495:H521)=27,SUM(H495:H521),"N.A.")</f>
        <v>4284.7299999999996</v>
      </c>
      <c r="I494" s="363">
        <f t="shared" ref="I494" si="920">IF(COUNT(I495:I521)=27,SUM(I495:I521),"N.A.")</f>
        <v>4148.3429999999998</v>
      </c>
      <c r="J494" s="363">
        <f t="shared" ref="J494" si="921">IF(COUNT(J495:J521)=27,SUM(J495:J521),"N.A.")</f>
        <v>4077.1590000000001</v>
      </c>
      <c r="K494" s="363">
        <f t="shared" ref="K494" si="922">IF(COUNT(K495:K521)=27,SUM(K495:K521),"N.A.")</f>
        <v>4174.1459999999997</v>
      </c>
      <c r="L494" s="363">
        <f t="shared" ref="L494" si="923">IF(COUNT(L495:L521)=27,SUM(L495:L521),"N.A.")</f>
        <v>3728.8460000000005</v>
      </c>
      <c r="M494" s="363">
        <f t="shared" ref="M494" si="924">IF(COUNT(M495:M521)=27,SUM(M495:M521),"N.A.")</f>
        <v>3677.349999999999</v>
      </c>
      <c r="N494" s="363">
        <f t="shared" ref="N494" si="925">IF(COUNT(N495:N521)=27,SUM(N495:N521),"N.A.")</f>
        <v>3568.6099999999997</v>
      </c>
      <c r="O494" s="363">
        <f t="shared" ref="O494" si="926">IF(COUNT(O495:O521)=27,SUM(O495:O521),"N.A.")</f>
        <v>2910.9699999999989</v>
      </c>
      <c r="P494" s="363">
        <f t="shared" ref="P494" si="927">IF(COUNT(P495:P521)=27,SUM(P495:P521),"N.A.")</f>
        <v>2585.7800000000002</v>
      </c>
      <c r="Q494" s="363">
        <f t="shared" ref="Q494" si="928">IF(COUNT(Q495:Q521)=27,SUM(Q495:Q521),"N.A.")</f>
        <v>2758.0399999999991</v>
      </c>
      <c r="R494" s="363">
        <f t="shared" ref="R494" si="929">IF(COUNT(R495:R521)=27,SUM(R495:R521),"N.A.")</f>
        <v>2479.4700000000003</v>
      </c>
      <c r="S494" s="363">
        <f t="shared" ref="S494" si="930">IF(COUNT(S495:S521)=27,SUM(S495:S521),"N.A.")</f>
        <v>2339.54</v>
      </c>
      <c r="T494" s="363">
        <f t="shared" ref="T494" si="931">IF(COUNT(T495:T521)=27,SUM(T495:T521),"N.A.")</f>
        <v>2569.3499999999995</v>
      </c>
      <c r="U494" s="363">
        <f t="shared" ref="U494" si="932">IF(COUNT(U495:U521)=27,SUM(U495:U521),"N.A.")</f>
        <v>2744.4900000000002</v>
      </c>
      <c r="V494" s="363">
        <f t="shared" ref="V494" si="933">IF(COUNT(V495:V521)=27,SUM(V495:V521),"N.A.")</f>
        <v>2779.7799999999993</v>
      </c>
      <c r="W494" s="363">
        <f t="shared" ref="W494" si="934">IF(COUNT(W495:W521)=27,SUM(W495:W521),"N.A.")</f>
        <v>2577.4536363636362</v>
      </c>
      <c r="X494" s="363">
        <f t="shared" ref="X494" si="935">IF(COUNT(X495:X521)=27,SUM(X495:X521),"N.A.")</f>
        <v>2211.2091074380164</v>
      </c>
      <c r="Y494" s="363">
        <f t="shared" ref="Y494" si="936">IF(COUNT(Y495:Y521)=27,SUM(Y495:Y521),"N.A.")</f>
        <v>2362.285981066867</v>
      </c>
      <c r="Z494" s="363">
        <f t="shared" ref="Z494" si="937">IF(COUNT(Z495:Z521)=27,SUM(Z495:Z521),"N.A.")</f>
        <v>2652.4325334826849</v>
      </c>
      <c r="AA494" s="363">
        <f t="shared" ref="AA494" si="938">IF(COUNT(AA495:AA521)=27,SUM(AA495:AA521),"N.A.")</f>
        <v>2152.873913605305</v>
      </c>
      <c r="AB494" s="363">
        <f t="shared" ref="AB494" si="939">IF(COUNT(AB495:AB521)=27,SUM(AB495:AB521),"N.A.")</f>
        <v>1942.0155948091447</v>
      </c>
      <c r="AC494" s="363">
        <f t="shared" ref="AC494" si="940">IF(COUNT(AC495:AC521)=27,SUM(AC495:AC521),"N.A.")</f>
        <v>1896.6596085799874</v>
      </c>
      <c r="AD494" s="363">
        <f t="shared" ref="AD494" si="941">IF(COUNT(AD495:AD521)=27,SUM(AD495:AD521),"N.A.")</f>
        <v>1912.9844346101163</v>
      </c>
      <c r="AE494" s="363">
        <f t="shared" ref="AE494:AF494" si="942">IF(COUNT(AE495:AE521)=27,SUM(AE495:AE521),"N.A.")</f>
        <v>1908.6576282311346</v>
      </c>
      <c r="AF494" s="363">
        <f t="shared" si="942"/>
        <v>2190.9709438734226</v>
      </c>
      <c r="AG494" s="363">
        <f t="shared" ref="AG494:AH494" si="943">IF(COUNT(AG495:AG521)=27,SUM(AG495:AG521),"N.A.")</f>
        <v>2071.0803539515182</v>
      </c>
      <c r="AH494" s="363">
        <f t="shared" si="943"/>
        <v>1916.2003539515185</v>
      </c>
      <c r="AI494" s="363">
        <f t="shared" ref="AI494:AJ494" si="944">IF(COUNT(AI495:AI521)=27,SUM(AI495:AI521),"N.A.")</f>
        <v>1740.6403539515186</v>
      </c>
      <c r="AJ494" s="363">
        <f t="shared" si="944"/>
        <v>1820.7595505921529</v>
      </c>
      <c r="AK494" s="651">
        <f>+(AJ494/AI494-1)*100</f>
        <v>4.602857589665299</v>
      </c>
      <c r="AL494" s="651">
        <f>+((AJ494/((SUM(AE494:AI494)-MIN(AD494:AH494)-MAX(AD494:AH494))/3))-1)*100</f>
        <v>-4.63767582006599</v>
      </c>
      <c r="AM494" s="652">
        <f>100*((POWER(AJ494/AA494,1/($AI$4-$Z$4)))-1)</f>
        <v>-1.844443643636362</v>
      </c>
    </row>
    <row r="495" spans="1:39" ht="18" customHeight="1" thickBot="1">
      <c r="A495" s="320" t="s">
        <v>3</v>
      </c>
      <c r="B495" s="320" t="s">
        <v>30</v>
      </c>
      <c r="C495" s="352"/>
      <c r="D495" s="352"/>
      <c r="E495" s="352"/>
      <c r="F495" s="581">
        <v>2.2999999999999998</v>
      </c>
      <c r="G495" s="581">
        <v>2.6</v>
      </c>
      <c r="H495" s="581">
        <v>2.7</v>
      </c>
      <c r="I495" s="581">
        <v>1.8</v>
      </c>
      <c r="J495" s="581">
        <v>1.7</v>
      </c>
      <c r="K495" s="581">
        <v>1.7</v>
      </c>
      <c r="L495" s="581">
        <v>1</v>
      </c>
      <c r="M495" s="581">
        <v>1.0999999999999999</v>
      </c>
      <c r="N495" s="581">
        <v>0.8</v>
      </c>
      <c r="O495" s="581">
        <v>0.7</v>
      </c>
      <c r="P495" s="581">
        <v>0.6</v>
      </c>
      <c r="Q495" s="581">
        <v>0.7</v>
      </c>
      <c r="R495" s="581">
        <v>0.5</v>
      </c>
      <c r="S495" s="581">
        <v>0.6</v>
      </c>
      <c r="T495" s="581">
        <v>0.7</v>
      </c>
      <c r="U495" s="581">
        <v>0.5</v>
      </c>
      <c r="V495" s="581">
        <v>0.5</v>
      </c>
      <c r="W495" s="581">
        <v>1.3</v>
      </c>
      <c r="X495" s="581">
        <v>0.46</v>
      </c>
      <c r="Y495" s="581">
        <v>0.5</v>
      </c>
      <c r="Z495" s="581">
        <v>0.53</v>
      </c>
      <c r="AA495" s="581">
        <v>0.39</v>
      </c>
      <c r="AB495" s="581">
        <v>0.56000000000000005</v>
      </c>
      <c r="AC495" s="581">
        <v>0.59</v>
      </c>
      <c r="AD495" s="581">
        <v>0.52</v>
      </c>
      <c r="AE495" s="581">
        <v>0.62</v>
      </c>
      <c r="AF495" s="581">
        <v>0.77</v>
      </c>
      <c r="AG495" s="581">
        <v>0.7</v>
      </c>
      <c r="AH495" s="581">
        <v>0.82</v>
      </c>
      <c r="AI495" s="581">
        <v>0.8</v>
      </c>
      <c r="AJ495" s="581">
        <v>0.75666666666666671</v>
      </c>
      <c r="AK495" s="653">
        <f>+(AJ495/AI495-1)*100</f>
        <v>-5.4166666666666696</v>
      </c>
      <c r="AL495" s="653">
        <f>+((AJ495/((SUM(AE495:AI495)-MIN(AD495:AH495)-MAX(AD495:AH495))/3))-1)*100</f>
        <v>-4.2194092827004255</v>
      </c>
      <c r="AM495" s="654">
        <f>100*((POWER(AJ495/AA495,1/($AI$4-$Z$4)))-1)</f>
        <v>7.6421148339986589</v>
      </c>
    </row>
    <row r="496" spans="1:39" ht="18" customHeight="1" thickBot="1">
      <c r="A496" s="320" t="s">
        <v>4</v>
      </c>
      <c r="B496" s="320" t="s">
        <v>31</v>
      </c>
      <c r="C496" s="352"/>
      <c r="D496" s="352"/>
      <c r="E496" s="352"/>
      <c r="F496" s="581">
        <v>19.3</v>
      </c>
      <c r="G496" s="581">
        <v>14</v>
      </c>
      <c r="H496" s="581">
        <v>14.1</v>
      </c>
      <c r="I496" s="581">
        <v>15.5</v>
      </c>
      <c r="J496" s="581">
        <v>18.2</v>
      </c>
      <c r="K496" s="581">
        <v>18.399999999999999</v>
      </c>
      <c r="L496" s="581">
        <v>19.7</v>
      </c>
      <c r="M496" s="581">
        <v>18.600000000000001</v>
      </c>
      <c r="N496" s="581">
        <v>19.5</v>
      </c>
      <c r="O496" s="581">
        <v>13.1</v>
      </c>
      <c r="P496" s="581">
        <v>9.8000000000000007</v>
      </c>
      <c r="Q496" s="581">
        <v>8.5</v>
      </c>
      <c r="R496" s="581">
        <v>8.8000000000000007</v>
      </c>
      <c r="S496" s="581">
        <v>7.4</v>
      </c>
      <c r="T496" s="581">
        <v>5.0999999999999996</v>
      </c>
      <c r="U496" s="581">
        <v>7.4</v>
      </c>
      <c r="V496" s="581">
        <v>10</v>
      </c>
      <c r="W496" s="581">
        <v>10.79</v>
      </c>
      <c r="X496" s="581">
        <v>10.3</v>
      </c>
      <c r="Y496" s="581">
        <v>12.6</v>
      </c>
      <c r="Z496" s="581">
        <v>15.46</v>
      </c>
      <c r="AA496" s="581">
        <v>14.44</v>
      </c>
      <c r="AB496" s="581">
        <v>6.3</v>
      </c>
      <c r="AC496" s="581">
        <v>7.47</v>
      </c>
      <c r="AD496" s="581">
        <v>8.24</v>
      </c>
      <c r="AE496" s="581">
        <v>8.32</v>
      </c>
      <c r="AF496" s="581">
        <v>6.1</v>
      </c>
      <c r="AG496" s="581">
        <v>5.35</v>
      </c>
      <c r="AH496" s="581">
        <v>7.63</v>
      </c>
      <c r="AI496" s="581">
        <v>8.3000000000000007</v>
      </c>
      <c r="AJ496" s="581">
        <v>7</v>
      </c>
      <c r="AK496" s="653">
        <f t="shared" ref="AK496:AK521" si="945">+(AJ496/AI496-1)*100</f>
        <v>-15.662650602409645</v>
      </c>
      <c r="AL496" s="653">
        <f t="shared" ref="AL496:AL521" si="946">+((AJ496/((SUM(AE496:AI496)-MIN(AD496:AH496)-MAX(AD496:AH496))/3))-1)*100</f>
        <v>-4.6754425783023246</v>
      </c>
      <c r="AM496" s="654">
        <f t="shared" ref="AM496:AM521" si="947">100*((POWER(AJ496/AA496,1/($AI$4-$Z$4)))-1)</f>
        <v>-7.7303266847473466</v>
      </c>
    </row>
    <row r="497" spans="1:39" ht="18" customHeight="1" thickBot="1">
      <c r="A497" s="320" t="s">
        <v>340</v>
      </c>
      <c r="B497" s="320" t="s">
        <v>32</v>
      </c>
      <c r="C497" s="352"/>
      <c r="D497" s="352"/>
      <c r="E497" s="352"/>
      <c r="F497" s="581">
        <v>67</v>
      </c>
      <c r="G497" s="581">
        <v>79</v>
      </c>
      <c r="H497" s="581">
        <v>79.400000000000006</v>
      </c>
      <c r="I497" s="581">
        <v>64.099999999999994</v>
      </c>
      <c r="J497" s="581">
        <v>75.599999999999994</v>
      </c>
      <c r="K497" s="581">
        <v>71.900000000000006</v>
      </c>
      <c r="L497" s="581">
        <v>55.1</v>
      </c>
      <c r="M497" s="581">
        <v>43.9</v>
      </c>
      <c r="N497" s="581">
        <v>40.1</v>
      </c>
      <c r="O497" s="581">
        <v>35.299999999999997</v>
      </c>
      <c r="P497" s="581">
        <v>41.9</v>
      </c>
      <c r="Q497" s="581">
        <v>59.2</v>
      </c>
      <c r="R497" s="581">
        <v>46.9</v>
      </c>
      <c r="S497" s="581">
        <v>22.5</v>
      </c>
      <c r="T497" s="581">
        <v>37.5</v>
      </c>
      <c r="U497" s="581">
        <v>43.4</v>
      </c>
      <c r="V497" s="581">
        <v>38.5</v>
      </c>
      <c r="W497" s="581">
        <v>30.25</v>
      </c>
      <c r="X497" s="581">
        <v>24.99</v>
      </c>
      <c r="Y497" s="581">
        <v>30.56</v>
      </c>
      <c r="Z497" s="581">
        <v>37.5</v>
      </c>
      <c r="AA497" s="581">
        <v>25.14</v>
      </c>
      <c r="AB497" s="581">
        <v>21.98</v>
      </c>
      <c r="AC497" s="581">
        <v>20.95</v>
      </c>
      <c r="AD497" s="581">
        <v>22.22</v>
      </c>
      <c r="AE497" s="581">
        <v>25.36</v>
      </c>
      <c r="AF497" s="581">
        <v>31.13</v>
      </c>
      <c r="AG497" s="581">
        <v>31.43</v>
      </c>
      <c r="AH497" s="581">
        <v>25.15</v>
      </c>
      <c r="AI497" s="581">
        <v>24.12</v>
      </c>
      <c r="AJ497" s="581">
        <v>24.52</v>
      </c>
      <c r="AK497" s="653">
        <f t="shared" si="945"/>
        <v>1.6583747927031434</v>
      </c>
      <c r="AL497" s="653">
        <f t="shared" si="946"/>
        <v>-11.946372994972466</v>
      </c>
      <c r="AM497" s="654">
        <f t="shared" si="947"/>
        <v>-0.27707202379753104</v>
      </c>
    </row>
    <row r="498" spans="1:39" ht="18" customHeight="1" thickBot="1">
      <c r="A498" s="320" t="s">
        <v>5</v>
      </c>
      <c r="B498" s="320" t="s">
        <v>33</v>
      </c>
      <c r="C498" s="352"/>
      <c r="D498" s="352"/>
      <c r="E498" s="352"/>
      <c r="F498" s="581">
        <v>78.3</v>
      </c>
      <c r="G498" s="581">
        <v>88.6</v>
      </c>
      <c r="H498" s="581">
        <v>96</v>
      </c>
      <c r="I498" s="581">
        <v>75</v>
      </c>
      <c r="J498" s="581">
        <v>84</v>
      </c>
      <c r="K498" s="581">
        <v>105</v>
      </c>
      <c r="L498" s="581">
        <v>51</v>
      </c>
      <c r="M498" s="581">
        <v>50.5</v>
      </c>
      <c r="N498" s="581">
        <v>65.3</v>
      </c>
      <c r="O498" s="581">
        <v>46.3</v>
      </c>
      <c r="P498" s="581">
        <v>32.9</v>
      </c>
      <c r="Q498" s="581">
        <v>31.6</v>
      </c>
      <c r="R498" s="581">
        <v>27.3</v>
      </c>
      <c r="S498" s="581">
        <v>27.5</v>
      </c>
      <c r="T498" s="581">
        <v>30.3</v>
      </c>
      <c r="U498" s="581">
        <v>28.9</v>
      </c>
      <c r="V498" s="581">
        <v>44.3</v>
      </c>
      <c r="W498" s="581">
        <v>52.1</v>
      </c>
      <c r="X498" s="581">
        <v>57.6</v>
      </c>
      <c r="Y498" s="581">
        <v>64.599999999999994</v>
      </c>
      <c r="Z498" s="581">
        <v>87.2</v>
      </c>
      <c r="AA498" s="581">
        <v>106.5</v>
      </c>
      <c r="AB498" s="581">
        <v>122</v>
      </c>
      <c r="AC498" s="581">
        <v>99.6</v>
      </c>
      <c r="AD498" s="581">
        <v>111.4</v>
      </c>
      <c r="AE498" s="581">
        <v>92.7</v>
      </c>
      <c r="AF498" s="581">
        <v>146.6</v>
      </c>
      <c r="AG498" s="581">
        <v>115.3</v>
      </c>
      <c r="AH498" s="581">
        <v>108.3</v>
      </c>
      <c r="AI498" s="581">
        <v>109</v>
      </c>
      <c r="AJ498" s="581">
        <v>120</v>
      </c>
      <c r="AK498" s="653">
        <f t="shared" si="945"/>
        <v>10.091743119266061</v>
      </c>
      <c r="AL498" s="653">
        <f t="shared" si="946"/>
        <v>8.2381238725194983</v>
      </c>
      <c r="AM498" s="654">
        <f t="shared" si="947"/>
        <v>1.3349064541455569</v>
      </c>
    </row>
    <row r="499" spans="1:39" ht="18" customHeight="1" thickBot="1">
      <c r="A499" s="320" t="s">
        <v>28</v>
      </c>
      <c r="B499" s="320" t="s">
        <v>34</v>
      </c>
      <c r="C499" s="352"/>
      <c r="D499" s="352"/>
      <c r="E499" s="352"/>
      <c r="F499" s="581">
        <v>661.8</v>
      </c>
      <c r="G499" s="581">
        <v>722.5</v>
      </c>
      <c r="H499" s="581">
        <v>861.4</v>
      </c>
      <c r="I499" s="581">
        <v>809.1</v>
      </c>
      <c r="J499" s="581">
        <v>843.4</v>
      </c>
      <c r="K499" s="581">
        <v>936.4</v>
      </c>
      <c r="L499" s="581">
        <v>748.2</v>
      </c>
      <c r="M499" s="581">
        <v>842.7</v>
      </c>
      <c r="N499" s="581">
        <v>837</v>
      </c>
      <c r="O499" s="581">
        <v>728.4</v>
      </c>
      <c r="P499" s="581">
        <v>531.20000000000005</v>
      </c>
      <c r="Q499" s="581">
        <v>624.9</v>
      </c>
      <c r="R499" s="581">
        <v>549.1</v>
      </c>
      <c r="S499" s="581">
        <v>538.9</v>
      </c>
      <c r="T499" s="581">
        <v>670.9</v>
      </c>
      <c r="U499" s="581">
        <v>736.9</v>
      </c>
      <c r="V499" s="581">
        <v>749.4</v>
      </c>
      <c r="W499" s="581">
        <v>617.15363636363634</v>
      </c>
      <c r="X499" s="581">
        <v>603.81910743801654</v>
      </c>
      <c r="Y499" s="581">
        <v>698.36598106686699</v>
      </c>
      <c r="Z499" s="581">
        <v>774.33253348268568</v>
      </c>
      <c r="AA499" s="581">
        <v>620.5239136053051</v>
      </c>
      <c r="AB499" s="581">
        <v>606.48559480914469</v>
      </c>
      <c r="AC499" s="581">
        <v>561.19960857998785</v>
      </c>
      <c r="AD499" s="581">
        <v>527.3544346101163</v>
      </c>
      <c r="AE499" s="581">
        <v>513.05762823113446</v>
      </c>
      <c r="AF499" s="581">
        <v>626.58094387342226</v>
      </c>
      <c r="AG499" s="581">
        <v>626.30035395151845</v>
      </c>
      <c r="AH499" s="581">
        <v>621.30035395151845</v>
      </c>
      <c r="AI499" s="581">
        <v>578.80035395151845</v>
      </c>
      <c r="AJ499" s="581">
        <v>603.19388392548638</v>
      </c>
      <c r="AK499" s="653">
        <f t="shared" si="945"/>
        <v>4.2144981093102718</v>
      </c>
      <c r="AL499" s="653">
        <f t="shared" si="946"/>
        <v>-0.92090452800205336</v>
      </c>
      <c r="AM499" s="654">
        <f t="shared" si="947"/>
        <v>-0.31423265128945888</v>
      </c>
    </row>
    <row r="500" spans="1:39" ht="18" customHeight="1" thickBot="1">
      <c r="A500" s="320" t="s">
        <v>6</v>
      </c>
      <c r="B500" s="320" t="s">
        <v>35</v>
      </c>
      <c r="C500" s="352"/>
      <c r="D500" s="352"/>
      <c r="E500" s="352"/>
      <c r="F500" s="581">
        <v>61.9</v>
      </c>
      <c r="G500" s="581">
        <v>21.7</v>
      </c>
      <c r="H500" s="581">
        <v>32</v>
      </c>
      <c r="I500" s="581">
        <v>31.6</v>
      </c>
      <c r="J500" s="581">
        <v>34.299999999999997</v>
      </c>
      <c r="K500" s="581">
        <v>38.799999999999997</v>
      </c>
      <c r="L500" s="581">
        <v>24.2</v>
      </c>
      <c r="M500" s="581">
        <v>28.9</v>
      </c>
      <c r="N500" s="581">
        <v>20.9</v>
      </c>
      <c r="O500" s="581">
        <v>17.899999999999999</v>
      </c>
      <c r="P500" s="581">
        <v>15.2</v>
      </c>
      <c r="Q500" s="581">
        <v>8.1</v>
      </c>
      <c r="R500" s="581">
        <v>7.4</v>
      </c>
      <c r="S500" s="581">
        <v>7.3</v>
      </c>
      <c r="T500" s="581">
        <v>16.8</v>
      </c>
      <c r="U500" s="581">
        <v>21.4</v>
      </c>
      <c r="V500" s="581">
        <v>15.3</v>
      </c>
      <c r="W500" s="581">
        <v>12.6</v>
      </c>
      <c r="X500" s="581">
        <v>13.3</v>
      </c>
      <c r="Y500" s="581">
        <v>16.899999999999999</v>
      </c>
      <c r="Z500" s="581">
        <v>11.5</v>
      </c>
      <c r="AA500" s="581">
        <v>15.4</v>
      </c>
      <c r="AB500" s="581">
        <v>14.3</v>
      </c>
      <c r="AC500" s="581">
        <v>12.4</v>
      </c>
      <c r="AD500" s="581">
        <v>13.31</v>
      </c>
      <c r="AE500" s="581">
        <v>10.85</v>
      </c>
      <c r="AF500" s="581">
        <v>28.9</v>
      </c>
      <c r="AG500" s="581">
        <v>20.69</v>
      </c>
      <c r="AH500" s="581">
        <v>11.9</v>
      </c>
      <c r="AI500" s="581">
        <v>13.32</v>
      </c>
      <c r="AJ500" s="581">
        <v>15.303333333333335</v>
      </c>
      <c r="AK500" s="653">
        <f t="shared" si="945"/>
        <v>14.889889889889908</v>
      </c>
      <c r="AL500" s="653">
        <f t="shared" si="946"/>
        <v>0</v>
      </c>
      <c r="AM500" s="654">
        <f t="shared" si="947"/>
        <v>-6.9940417241831643E-2</v>
      </c>
    </row>
    <row r="501" spans="1:39" ht="18" customHeight="1" thickBot="1">
      <c r="A501" s="320" t="s">
        <v>7</v>
      </c>
      <c r="B501" s="320" t="s">
        <v>36</v>
      </c>
      <c r="C501" s="352"/>
      <c r="D501" s="352"/>
      <c r="E501" s="352"/>
      <c r="F501" s="581">
        <v>0</v>
      </c>
      <c r="G501" s="581">
        <v>0</v>
      </c>
      <c r="H501" s="581">
        <v>0</v>
      </c>
      <c r="I501" s="581">
        <v>0</v>
      </c>
      <c r="J501" s="581">
        <v>0</v>
      </c>
      <c r="K501" s="581">
        <v>0</v>
      </c>
      <c r="L501" s="581">
        <v>0</v>
      </c>
      <c r="M501" s="581">
        <v>0</v>
      </c>
      <c r="N501" s="581">
        <v>0</v>
      </c>
      <c r="O501" s="581">
        <v>0</v>
      </c>
      <c r="P501" s="581">
        <v>0</v>
      </c>
      <c r="Q501" s="581">
        <v>0</v>
      </c>
      <c r="R501" s="581">
        <v>0</v>
      </c>
      <c r="S501" s="581">
        <v>0</v>
      </c>
      <c r="T501" s="581">
        <v>0</v>
      </c>
      <c r="U501" s="581">
        <v>0</v>
      </c>
      <c r="V501" s="581">
        <v>0</v>
      </c>
      <c r="W501" s="581">
        <v>0</v>
      </c>
      <c r="X501" s="581">
        <v>0</v>
      </c>
      <c r="Y501" s="581">
        <v>0</v>
      </c>
      <c r="Z501" s="581">
        <v>0</v>
      </c>
      <c r="AA501" s="581">
        <v>0</v>
      </c>
      <c r="AB501" s="581">
        <v>0</v>
      </c>
      <c r="AC501" s="581">
        <v>0</v>
      </c>
      <c r="AD501" s="581">
        <v>0</v>
      </c>
      <c r="AE501" s="581">
        <v>0</v>
      </c>
      <c r="AF501" s="581">
        <v>0</v>
      </c>
      <c r="AG501" s="581">
        <v>0</v>
      </c>
      <c r="AH501" s="581">
        <v>0</v>
      </c>
      <c r="AI501" s="581">
        <v>0</v>
      </c>
      <c r="AJ501" s="581">
        <v>0</v>
      </c>
      <c r="AK501" s="653"/>
      <c r="AL501" s="653"/>
      <c r="AM501" s="654"/>
    </row>
    <row r="502" spans="1:39" ht="18" customHeight="1" thickBot="1">
      <c r="A502" s="320" t="s">
        <v>8</v>
      </c>
      <c r="B502" s="320" t="s">
        <v>37</v>
      </c>
      <c r="C502" s="352"/>
      <c r="D502" s="352"/>
      <c r="E502" s="352"/>
      <c r="F502" s="581">
        <v>18.8</v>
      </c>
      <c r="G502" s="581">
        <v>18.3</v>
      </c>
      <c r="H502" s="581">
        <v>16.7</v>
      </c>
      <c r="I502" s="581">
        <v>16.5</v>
      </c>
      <c r="J502" s="581">
        <v>16.3</v>
      </c>
      <c r="K502" s="581">
        <v>17.100000000000001</v>
      </c>
      <c r="L502" s="581">
        <v>14.4</v>
      </c>
      <c r="M502" s="581">
        <v>18.96</v>
      </c>
      <c r="N502" s="581">
        <v>20.149999999999999</v>
      </c>
      <c r="O502" s="581">
        <v>15.16</v>
      </c>
      <c r="P502" s="581">
        <v>15.26</v>
      </c>
      <c r="Q502" s="581">
        <v>9.5399999999999991</v>
      </c>
      <c r="R502" s="581">
        <v>12.48</v>
      </c>
      <c r="S502" s="581">
        <v>17.34</v>
      </c>
      <c r="T502" s="581">
        <v>18.190000000000001</v>
      </c>
      <c r="U502" s="581">
        <v>20.37</v>
      </c>
      <c r="V502" s="581">
        <v>20.309999999999999</v>
      </c>
      <c r="W502" s="581">
        <v>16.77</v>
      </c>
      <c r="X502" s="581">
        <v>17.579999999999998</v>
      </c>
      <c r="Y502" s="581">
        <v>15.44</v>
      </c>
      <c r="Z502" s="581">
        <v>17.190000000000001</v>
      </c>
      <c r="AA502" s="581">
        <v>15.36</v>
      </c>
      <c r="AB502" s="581">
        <v>15.72</v>
      </c>
      <c r="AC502" s="581">
        <v>14.76</v>
      </c>
      <c r="AD502" s="581">
        <v>12.04</v>
      </c>
      <c r="AE502" s="581">
        <v>10.19</v>
      </c>
      <c r="AF502" s="581">
        <v>8.5299999999999994</v>
      </c>
      <c r="AG502" s="581">
        <v>8.3000000000000007</v>
      </c>
      <c r="AH502" s="581">
        <v>9.3800000000000008</v>
      </c>
      <c r="AI502" s="581">
        <v>7.85</v>
      </c>
      <c r="AJ502" s="581">
        <v>7.64</v>
      </c>
      <c r="AK502" s="653">
        <f t="shared" si="945"/>
        <v>-2.6751592356687892</v>
      </c>
      <c r="AL502" s="653">
        <f t="shared" si="946"/>
        <v>-4.14052697616063</v>
      </c>
      <c r="AM502" s="654">
        <f t="shared" si="947"/>
        <v>-7.4662339214831892</v>
      </c>
    </row>
    <row r="503" spans="1:39" ht="18" customHeight="1" thickBot="1">
      <c r="A503" s="320" t="s">
        <v>9</v>
      </c>
      <c r="B503" s="320" t="s">
        <v>38</v>
      </c>
      <c r="C503" s="352"/>
      <c r="D503" s="352"/>
      <c r="E503" s="352"/>
      <c r="F503" s="581">
        <v>174.9</v>
      </c>
      <c r="G503" s="581">
        <v>153.9</v>
      </c>
      <c r="H503" s="581">
        <v>165.2</v>
      </c>
      <c r="I503" s="581">
        <v>167.1</v>
      </c>
      <c r="J503" s="581">
        <v>142.80000000000001</v>
      </c>
      <c r="K503" s="581">
        <v>124.3</v>
      </c>
      <c r="L503" s="581">
        <v>121</v>
      </c>
      <c r="M503" s="581">
        <v>109.6</v>
      </c>
      <c r="N503" s="581">
        <v>102.1</v>
      </c>
      <c r="O503" s="581">
        <v>102.1</v>
      </c>
      <c r="P503" s="581">
        <v>108.1</v>
      </c>
      <c r="Q503" s="581">
        <v>90.7</v>
      </c>
      <c r="R503" s="581">
        <v>90.5</v>
      </c>
      <c r="S503" s="581">
        <v>106.1</v>
      </c>
      <c r="T503" s="581">
        <v>111.7</v>
      </c>
      <c r="U503" s="581">
        <v>111.5</v>
      </c>
      <c r="V503" s="581">
        <v>131.80000000000001</v>
      </c>
      <c r="W503" s="581">
        <v>135.5</v>
      </c>
      <c r="X503" s="581">
        <v>132.30000000000001</v>
      </c>
      <c r="Y503" s="581">
        <v>168.18666666666664</v>
      </c>
      <c r="Z503" s="581">
        <v>161.61555555555555</v>
      </c>
      <c r="AA503" s="581">
        <v>139.49740740740739</v>
      </c>
      <c r="AB503" s="581">
        <v>146.63</v>
      </c>
      <c r="AC503" s="581">
        <v>155.26</v>
      </c>
      <c r="AD503" s="581">
        <v>108.08</v>
      </c>
      <c r="AE503" s="581">
        <v>136.25</v>
      </c>
      <c r="AF503" s="581">
        <v>138.09</v>
      </c>
      <c r="AG503" s="581">
        <v>137.59</v>
      </c>
      <c r="AH503" s="581">
        <v>118.2</v>
      </c>
      <c r="AI503" s="581">
        <v>99.83</v>
      </c>
      <c r="AJ503" s="581">
        <v>101.879</v>
      </c>
      <c r="AK503" s="653">
        <f t="shared" si="945"/>
        <v>2.052489231693877</v>
      </c>
      <c r="AL503" s="653">
        <f t="shared" si="946"/>
        <v>-20.363480028140401</v>
      </c>
      <c r="AM503" s="654">
        <f t="shared" si="947"/>
        <v>-3.431520574079816</v>
      </c>
    </row>
    <row r="504" spans="1:39" ht="18" customHeight="1" thickBot="1">
      <c r="A504" s="320" t="s">
        <v>10</v>
      </c>
      <c r="B504" s="320" t="s">
        <v>39</v>
      </c>
      <c r="C504" s="352"/>
      <c r="D504" s="352"/>
      <c r="E504" s="352"/>
      <c r="F504" s="581">
        <v>42.2</v>
      </c>
      <c r="G504" s="581">
        <v>41.7</v>
      </c>
      <c r="H504" s="581">
        <v>43.2</v>
      </c>
      <c r="I504" s="581">
        <v>44.8</v>
      </c>
      <c r="J504" s="581">
        <v>41.1</v>
      </c>
      <c r="K504" s="581">
        <v>41.1</v>
      </c>
      <c r="L504" s="581">
        <v>36.200000000000003</v>
      </c>
      <c r="M504" s="581">
        <v>31.6</v>
      </c>
      <c r="N504" s="581">
        <v>28.4</v>
      </c>
      <c r="O504" s="581">
        <v>28.6</v>
      </c>
      <c r="P504" s="581">
        <v>27.9</v>
      </c>
      <c r="Q504" s="581">
        <v>33.799999999999997</v>
      </c>
      <c r="R504" s="581">
        <v>31</v>
      </c>
      <c r="S504" s="581">
        <v>26.6</v>
      </c>
      <c r="T504" s="581">
        <v>26.8</v>
      </c>
      <c r="U504" s="581">
        <v>25.8</v>
      </c>
      <c r="V504" s="581">
        <v>25.1</v>
      </c>
      <c r="W504" s="581">
        <v>29.5</v>
      </c>
      <c r="X504" s="581">
        <v>27.66</v>
      </c>
      <c r="Y504" s="581">
        <v>31.55</v>
      </c>
      <c r="Z504" s="581">
        <v>32.6</v>
      </c>
      <c r="AA504" s="581">
        <v>26.17</v>
      </c>
      <c r="AB504" s="581">
        <v>26.23</v>
      </c>
      <c r="AC504" s="581">
        <v>24.38</v>
      </c>
      <c r="AD504" s="581">
        <v>24.19</v>
      </c>
      <c r="AE504" s="581">
        <v>24.45</v>
      </c>
      <c r="AF504" s="581">
        <v>28.73</v>
      </c>
      <c r="AG504" s="581">
        <v>31.82</v>
      </c>
      <c r="AH504" s="581">
        <v>43.22</v>
      </c>
      <c r="AI504" s="581">
        <v>41.4</v>
      </c>
      <c r="AJ504" s="581">
        <v>39.25</v>
      </c>
      <c r="AK504" s="653">
        <f t="shared" si="945"/>
        <v>-5.1932367149758463</v>
      </c>
      <c r="AL504" s="653">
        <f t="shared" si="946"/>
        <v>15.203991781626058</v>
      </c>
      <c r="AM504" s="654">
        <f t="shared" si="947"/>
        <v>4.6067113152873596</v>
      </c>
    </row>
    <row r="505" spans="1:39" ht="18" customHeight="1" thickBot="1">
      <c r="A505" s="320" t="s">
        <v>11</v>
      </c>
      <c r="B505" s="320" t="s">
        <v>40</v>
      </c>
      <c r="C505" s="352"/>
      <c r="D505" s="352"/>
      <c r="E505" s="352"/>
      <c r="F505" s="581">
        <v>2.4529999999999998</v>
      </c>
      <c r="G505" s="581">
        <v>2.9630000000000001</v>
      </c>
      <c r="H505" s="581">
        <v>1.93</v>
      </c>
      <c r="I505" s="581">
        <v>2.0430000000000001</v>
      </c>
      <c r="J505" s="581">
        <v>1.9590000000000001</v>
      </c>
      <c r="K505" s="581">
        <v>2.1459999999999999</v>
      </c>
      <c r="L505" s="581">
        <v>2.4460000000000002</v>
      </c>
      <c r="M505" s="581">
        <v>2.74</v>
      </c>
      <c r="N505" s="581">
        <v>2.98</v>
      </c>
      <c r="O505" s="581">
        <v>3.24</v>
      </c>
      <c r="P505" s="581">
        <v>2.96</v>
      </c>
      <c r="Q505" s="581">
        <v>2.87</v>
      </c>
      <c r="R505" s="581">
        <v>1.85</v>
      </c>
      <c r="S505" s="581">
        <v>2.0099999999999998</v>
      </c>
      <c r="T505" s="581">
        <v>1.73</v>
      </c>
      <c r="U505" s="581">
        <v>1.37</v>
      </c>
      <c r="V505" s="581">
        <v>1</v>
      </c>
      <c r="W505" s="581">
        <v>1.04</v>
      </c>
      <c r="X505" s="581">
        <v>0.87</v>
      </c>
      <c r="Y505" s="581">
        <v>0.85</v>
      </c>
      <c r="Z505" s="581">
        <v>1.02</v>
      </c>
      <c r="AA505" s="581">
        <v>1.37</v>
      </c>
      <c r="AB505" s="581">
        <v>1.0900000000000001</v>
      </c>
      <c r="AC505" s="581">
        <v>1.29</v>
      </c>
      <c r="AD505" s="581">
        <v>0.77</v>
      </c>
      <c r="AE505" s="581">
        <v>1.29</v>
      </c>
      <c r="AF505" s="581">
        <v>1.58</v>
      </c>
      <c r="AG505" s="581">
        <v>1.06</v>
      </c>
      <c r="AH505" s="581">
        <v>0.51</v>
      </c>
      <c r="AI505" s="581">
        <v>0.8</v>
      </c>
      <c r="AJ505" s="581">
        <v>1.5</v>
      </c>
      <c r="AK505" s="653">
        <f t="shared" si="945"/>
        <v>87.5</v>
      </c>
      <c r="AL505" s="653">
        <f t="shared" si="946"/>
        <v>42.857142857142861</v>
      </c>
      <c r="AM505" s="654">
        <f t="shared" si="947"/>
        <v>1.0123608062722722</v>
      </c>
    </row>
    <row r="506" spans="1:39" ht="18" customHeight="1" thickBot="1">
      <c r="A506" s="320" t="s">
        <v>12</v>
      </c>
      <c r="B506" s="320" t="s">
        <v>41</v>
      </c>
      <c r="C506" s="352"/>
      <c r="D506" s="352"/>
      <c r="E506" s="352"/>
      <c r="F506" s="581">
        <v>8</v>
      </c>
      <c r="G506" s="581">
        <v>7.1</v>
      </c>
      <c r="H506" s="581">
        <v>7.1</v>
      </c>
      <c r="I506" s="581">
        <v>3.1</v>
      </c>
      <c r="J506" s="581">
        <v>10.1</v>
      </c>
      <c r="K506" s="581">
        <v>0</v>
      </c>
      <c r="L506" s="581">
        <v>4.4000000000000004</v>
      </c>
      <c r="M506" s="581">
        <v>3.5</v>
      </c>
      <c r="N506" s="581">
        <v>3</v>
      </c>
      <c r="O506" s="581">
        <v>3.4</v>
      </c>
      <c r="P506" s="581">
        <v>2.7</v>
      </c>
      <c r="Q506" s="581">
        <v>2.9</v>
      </c>
      <c r="R506" s="581">
        <v>2.7</v>
      </c>
      <c r="S506" s="581">
        <v>2.8</v>
      </c>
      <c r="T506" s="581">
        <v>3</v>
      </c>
      <c r="U506" s="581">
        <v>4.7</v>
      </c>
      <c r="V506" s="581">
        <v>4.5999999999999996</v>
      </c>
      <c r="W506" s="581">
        <v>4.51</v>
      </c>
      <c r="X506" s="581">
        <v>4.8499999999999996</v>
      </c>
      <c r="Y506" s="581">
        <v>4.99</v>
      </c>
      <c r="Z506" s="581">
        <v>4.83</v>
      </c>
      <c r="AA506" s="581">
        <v>3.84</v>
      </c>
      <c r="AB506" s="581">
        <v>4.1100000000000003</v>
      </c>
      <c r="AC506" s="581">
        <v>4.17</v>
      </c>
      <c r="AD506" s="581">
        <v>3.59</v>
      </c>
      <c r="AE506" s="581">
        <v>3.54</v>
      </c>
      <c r="AF506" s="581">
        <v>3.91</v>
      </c>
      <c r="AG506" s="581">
        <v>3.58</v>
      </c>
      <c r="AH506" s="581">
        <v>3.38</v>
      </c>
      <c r="AI506" s="581">
        <v>3.44</v>
      </c>
      <c r="AJ506" s="581">
        <v>3.5833333333333335</v>
      </c>
      <c r="AK506" s="653">
        <f t="shared" si="945"/>
        <v>4.1666666666666741</v>
      </c>
      <c r="AL506" s="653">
        <f t="shared" si="946"/>
        <v>1.7992424242424088</v>
      </c>
      <c r="AM506" s="654">
        <f t="shared" si="947"/>
        <v>-0.76570785836385102</v>
      </c>
    </row>
    <row r="507" spans="1:39" ht="18" customHeight="1" thickBot="1">
      <c r="A507" s="320" t="s">
        <v>13</v>
      </c>
      <c r="B507" s="320" t="s">
        <v>42</v>
      </c>
      <c r="C507" s="352"/>
      <c r="D507" s="352"/>
      <c r="E507" s="352"/>
      <c r="F507" s="581">
        <v>0</v>
      </c>
      <c r="G507" s="581">
        <v>0</v>
      </c>
      <c r="H507" s="581">
        <v>0</v>
      </c>
      <c r="I507" s="581">
        <v>0</v>
      </c>
      <c r="J507" s="581">
        <v>0</v>
      </c>
      <c r="K507" s="581">
        <v>0</v>
      </c>
      <c r="L507" s="581">
        <v>0</v>
      </c>
      <c r="M507" s="581">
        <v>0</v>
      </c>
      <c r="N507" s="581">
        <v>0</v>
      </c>
      <c r="O507" s="581">
        <v>0</v>
      </c>
      <c r="P507" s="581">
        <v>0</v>
      </c>
      <c r="Q507" s="581">
        <v>0</v>
      </c>
      <c r="R507" s="581">
        <v>0</v>
      </c>
      <c r="S507" s="581">
        <v>0</v>
      </c>
      <c r="T507" s="581">
        <v>0</v>
      </c>
      <c r="U507" s="581">
        <v>0</v>
      </c>
      <c r="V507" s="581">
        <v>0</v>
      </c>
      <c r="W507" s="581">
        <v>0</v>
      </c>
      <c r="X507" s="581">
        <v>0</v>
      </c>
      <c r="Y507" s="581">
        <v>0</v>
      </c>
      <c r="Z507" s="581">
        <v>0</v>
      </c>
      <c r="AA507" s="581">
        <v>0</v>
      </c>
      <c r="AB507" s="581">
        <v>0</v>
      </c>
      <c r="AC507" s="581">
        <v>0</v>
      </c>
      <c r="AD507" s="581">
        <v>0</v>
      </c>
      <c r="AE507" s="581">
        <v>0</v>
      </c>
      <c r="AF507" s="581">
        <v>0</v>
      </c>
      <c r="AG507" s="581">
        <v>0</v>
      </c>
      <c r="AH507" s="581">
        <v>0</v>
      </c>
      <c r="AI507" s="581">
        <v>0</v>
      </c>
      <c r="AJ507" s="581">
        <v>0</v>
      </c>
      <c r="AK507" s="653"/>
      <c r="AL507" s="653"/>
      <c r="AM507" s="654"/>
    </row>
    <row r="508" spans="1:39" ht="18" customHeight="1" thickBot="1">
      <c r="A508" s="320" t="s">
        <v>14</v>
      </c>
      <c r="B508" s="320" t="s">
        <v>43</v>
      </c>
      <c r="C508" s="352"/>
      <c r="D508" s="352"/>
      <c r="E508" s="352"/>
      <c r="F508" s="581">
        <v>187.6</v>
      </c>
      <c r="G508" s="581">
        <v>62.7</v>
      </c>
      <c r="H508" s="581">
        <v>40.4</v>
      </c>
      <c r="I508" s="581">
        <v>56.4</v>
      </c>
      <c r="J508" s="581">
        <v>62.5</v>
      </c>
      <c r="K508" s="581">
        <v>57.7</v>
      </c>
      <c r="L508" s="581">
        <v>47.2</v>
      </c>
      <c r="M508" s="581">
        <v>54.8</v>
      </c>
      <c r="N508" s="581">
        <v>55.8</v>
      </c>
      <c r="O508" s="581">
        <v>42.3</v>
      </c>
      <c r="P508" s="581">
        <v>44.2</v>
      </c>
      <c r="Q508" s="581">
        <v>45.1</v>
      </c>
      <c r="R508" s="581">
        <v>39.299999999999997</v>
      </c>
      <c r="S508" s="581">
        <v>42.8</v>
      </c>
      <c r="T508" s="581">
        <v>57.5</v>
      </c>
      <c r="U508" s="581">
        <v>59</v>
      </c>
      <c r="V508" s="581">
        <v>59</v>
      </c>
      <c r="W508" s="581">
        <v>32.9</v>
      </c>
      <c r="X508" s="581">
        <v>27.2</v>
      </c>
      <c r="Y508" s="581">
        <v>36.299999999999997</v>
      </c>
      <c r="Z508" s="581">
        <v>28.3</v>
      </c>
      <c r="AA508" s="581">
        <v>32</v>
      </c>
      <c r="AB508" s="581">
        <v>37.299999999999997</v>
      </c>
      <c r="AC508" s="581">
        <v>35.799999999999997</v>
      </c>
      <c r="AD508" s="581">
        <v>31.8</v>
      </c>
      <c r="AE508" s="581">
        <v>21.7</v>
      </c>
      <c r="AF508" s="581">
        <v>43.2</v>
      </c>
      <c r="AG508" s="581">
        <v>41.3</v>
      </c>
      <c r="AH508" s="581">
        <v>36</v>
      </c>
      <c r="AI508" s="581">
        <v>35.200000000000003</v>
      </c>
      <c r="AJ508" s="581">
        <v>30.2</v>
      </c>
      <c r="AK508" s="653">
        <f t="shared" si="945"/>
        <v>-14.204545454545459</v>
      </c>
      <c r="AL508" s="653">
        <f t="shared" si="946"/>
        <v>-19.466666666666654</v>
      </c>
      <c r="AM508" s="654">
        <f t="shared" si="947"/>
        <v>-0.64120189757691515</v>
      </c>
    </row>
    <row r="509" spans="1:39" ht="18" customHeight="1" thickBot="1">
      <c r="A509" s="320" t="s">
        <v>15</v>
      </c>
      <c r="B509" s="320" t="s">
        <v>44</v>
      </c>
      <c r="C509" s="352"/>
      <c r="D509" s="352"/>
      <c r="E509" s="352"/>
      <c r="F509" s="581">
        <v>231.2</v>
      </c>
      <c r="G509" s="581">
        <v>203.5</v>
      </c>
      <c r="H509" s="581">
        <v>134.69999999999999</v>
      </c>
      <c r="I509" s="581">
        <v>152.19999999999999</v>
      </c>
      <c r="J509" s="581">
        <v>158.69999999999999</v>
      </c>
      <c r="K509" s="581">
        <v>174.3</v>
      </c>
      <c r="L509" s="581">
        <v>134.80000000000001</v>
      </c>
      <c r="M509" s="581">
        <v>133.1</v>
      </c>
      <c r="N509" s="581">
        <v>111.3</v>
      </c>
      <c r="O509" s="581">
        <v>74.599999999999994</v>
      </c>
      <c r="P509" s="581">
        <v>59.8</v>
      </c>
      <c r="Q509" s="581">
        <v>55.5</v>
      </c>
      <c r="R509" s="581">
        <v>50.9</v>
      </c>
      <c r="S509" s="581">
        <v>51.1</v>
      </c>
      <c r="T509" s="581">
        <v>69.8</v>
      </c>
      <c r="U509" s="581">
        <v>74.3</v>
      </c>
      <c r="V509" s="581">
        <v>82.2</v>
      </c>
      <c r="W509" s="581">
        <v>49.5</v>
      </c>
      <c r="X509" s="581">
        <v>42</v>
      </c>
      <c r="Y509" s="581">
        <v>55.9</v>
      </c>
      <c r="Z509" s="581">
        <v>49.4</v>
      </c>
      <c r="AA509" s="581">
        <v>37.9</v>
      </c>
      <c r="AB509" s="581">
        <v>38.76</v>
      </c>
      <c r="AC509" s="581">
        <v>32.56</v>
      </c>
      <c r="AD509" s="581">
        <v>25.84</v>
      </c>
      <c r="AE509" s="581">
        <v>21.28</v>
      </c>
      <c r="AF509" s="581">
        <v>41.12</v>
      </c>
      <c r="AG509" s="581">
        <v>36.96</v>
      </c>
      <c r="AH509" s="581">
        <v>26.11</v>
      </c>
      <c r="AI509" s="581">
        <v>29.47</v>
      </c>
      <c r="AJ509" s="581">
        <v>24.3</v>
      </c>
      <c r="AK509" s="653">
        <f t="shared" si="945"/>
        <v>-17.543264336613497</v>
      </c>
      <c r="AL509" s="653">
        <f t="shared" si="946"/>
        <v>-21.223254808731351</v>
      </c>
      <c r="AM509" s="654">
        <f t="shared" si="947"/>
        <v>-4.8186421850683221</v>
      </c>
    </row>
    <row r="510" spans="1:39" ht="18" customHeight="1" thickBot="1">
      <c r="A510" s="320" t="s">
        <v>16</v>
      </c>
      <c r="B510" s="320" t="s">
        <v>45</v>
      </c>
      <c r="C510" s="352"/>
      <c r="D510" s="352"/>
      <c r="E510" s="352"/>
      <c r="F510" s="581">
        <v>0.4</v>
      </c>
      <c r="G510" s="581">
        <v>0.4</v>
      </c>
      <c r="H510" s="581">
        <v>0.4</v>
      </c>
      <c r="I510" s="581">
        <v>0.5</v>
      </c>
      <c r="J510" s="581">
        <v>0.5</v>
      </c>
      <c r="K510" s="581">
        <v>0.7</v>
      </c>
      <c r="L510" s="581">
        <v>0.6</v>
      </c>
      <c r="M510" s="581">
        <v>0.7</v>
      </c>
      <c r="N510" s="581">
        <v>0.7</v>
      </c>
      <c r="O510" s="581">
        <v>1.1000000000000001</v>
      </c>
      <c r="P510" s="581">
        <v>0.7</v>
      </c>
      <c r="Q510" s="581">
        <v>1.1000000000000001</v>
      </c>
      <c r="R510" s="581">
        <v>0.9</v>
      </c>
      <c r="S510" s="581">
        <v>1.1000000000000001</v>
      </c>
      <c r="T510" s="581">
        <v>1.3</v>
      </c>
      <c r="U510" s="581">
        <v>1.3</v>
      </c>
      <c r="V510" s="581">
        <v>1.1000000000000001</v>
      </c>
      <c r="W510" s="581">
        <v>1.1000000000000001</v>
      </c>
      <c r="X510" s="581">
        <v>0.94</v>
      </c>
      <c r="Y510" s="581">
        <v>1.1200000000000001</v>
      </c>
      <c r="Z510" s="581">
        <v>0.94</v>
      </c>
      <c r="AA510" s="581">
        <v>0.97</v>
      </c>
      <c r="AB510" s="581">
        <v>0.9</v>
      </c>
      <c r="AC510" s="581">
        <v>0.9</v>
      </c>
      <c r="AD510" s="581">
        <v>0.95</v>
      </c>
      <c r="AE510" s="581">
        <v>1.08</v>
      </c>
      <c r="AF510" s="581">
        <v>1.1399999999999999</v>
      </c>
      <c r="AG510" s="581">
        <v>1.03</v>
      </c>
      <c r="AH510" s="581">
        <v>1.48</v>
      </c>
      <c r="AI510" s="581">
        <v>1.22</v>
      </c>
      <c r="AJ510" s="581">
        <v>1.1466666666666667</v>
      </c>
      <c r="AK510" s="653">
        <f t="shared" si="945"/>
        <v>-6.010928961748629</v>
      </c>
      <c r="AL510" s="653">
        <f t="shared" si="946"/>
        <v>-2.2727272727272707</v>
      </c>
      <c r="AM510" s="654">
        <f t="shared" si="947"/>
        <v>1.8764819529602628</v>
      </c>
    </row>
    <row r="511" spans="1:39" ht="18" customHeight="1" thickBot="1">
      <c r="A511" s="320" t="s">
        <v>17</v>
      </c>
      <c r="B511" s="320" t="s">
        <v>46</v>
      </c>
      <c r="C511" s="352"/>
      <c r="D511" s="352"/>
      <c r="E511" s="352"/>
      <c r="F511" s="581">
        <v>68</v>
      </c>
      <c r="G511" s="581">
        <v>88</v>
      </c>
      <c r="H511" s="581">
        <v>77</v>
      </c>
      <c r="I511" s="581">
        <v>59</v>
      </c>
      <c r="J511" s="581">
        <v>67</v>
      </c>
      <c r="K511" s="581">
        <v>61.9</v>
      </c>
      <c r="L511" s="581">
        <v>39.5</v>
      </c>
      <c r="M511" s="581">
        <v>43.1</v>
      </c>
      <c r="N511" s="581">
        <v>50.8</v>
      </c>
      <c r="O511" s="581">
        <v>48.6</v>
      </c>
      <c r="P511" s="581">
        <v>46</v>
      </c>
      <c r="Q511" s="581">
        <v>45.4</v>
      </c>
      <c r="R511" s="581">
        <v>41.8</v>
      </c>
      <c r="S511" s="581">
        <v>38.9</v>
      </c>
      <c r="T511" s="581">
        <v>39.799999999999997</v>
      </c>
      <c r="U511" s="581">
        <v>43.6</v>
      </c>
      <c r="V511" s="581">
        <v>40</v>
      </c>
      <c r="W511" s="581">
        <v>36.6</v>
      </c>
      <c r="X511" s="581">
        <v>33.299999999999997</v>
      </c>
      <c r="Y511" s="581">
        <v>35.15</v>
      </c>
      <c r="Z511" s="581">
        <v>35.36</v>
      </c>
      <c r="AA511" s="581">
        <v>33.6</v>
      </c>
      <c r="AB511" s="581">
        <v>37.71</v>
      </c>
      <c r="AC511" s="581">
        <v>27.23</v>
      </c>
      <c r="AD511" s="581">
        <v>26.48</v>
      </c>
      <c r="AE511" s="581">
        <v>26.23</v>
      </c>
      <c r="AF511" s="581">
        <v>25.94</v>
      </c>
      <c r="AG511" s="581">
        <v>26.32</v>
      </c>
      <c r="AH511" s="581">
        <v>25.7</v>
      </c>
      <c r="AI511" s="581">
        <v>19.149999999999999</v>
      </c>
      <c r="AJ511" s="581">
        <v>36.17</v>
      </c>
      <c r="AK511" s="653">
        <f t="shared" si="945"/>
        <v>88.877284595300281</v>
      </c>
      <c r="AL511" s="653">
        <f t="shared" si="946"/>
        <v>52.487352445193935</v>
      </c>
      <c r="AM511" s="654">
        <f t="shared" si="947"/>
        <v>0.82229552946908591</v>
      </c>
    </row>
    <row r="512" spans="1:39" ht="18" customHeight="1" thickBot="1">
      <c r="A512" s="320" t="s">
        <v>18</v>
      </c>
      <c r="B512" s="320" t="s">
        <v>47</v>
      </c>
      <c r="C512" s="352"/>
      <c r="D512" s="352"/>
      <c r="E512" s="352"/>
      <c r="F512" s="581">
        <v>0</v>
      </c>
      <c r="G512" s="581">
        <v>0</v>
      </c>
      <c r="H512" s="581">
        <v>0</v>
      </c>
      <c r="I512" s="581">
        <v>0</v>
      </c>
      <c r="J512" s="581">
        <v>0</v>
      </c>
      <c r="K512" s="581">
        <v>0</v>
      </c>
      <c r="L512" s="581">
        <v>0</v>
      </c>
      <c r="M512" s="581">
        <v>0</v>
      </c>
      <c r="N512" s="581">
        <v>0</v>
      </c>
      <c r="O512" s="581">
        <v>0</v>
      </c>
      <c r="P512" s="581">
        <v>0</v>
      </c>
      <c r="Q512" s="581">
        <v>0</v>
      </c>
      <c r="R512" s="581">
        <v>0</v>
      </c>
      <c r="S512" s="581">
        <v>0</v>
      </c>
      <c r="T512" s="581">
        <v>0</v>
      </c>
      <c r="U512" s="581">
        <v>0</v>
      </c>
      <c r="V512" s="581">
        <v>0</v>
      </c>
      <c r="W512" s="581">
        <v>0</v>
      </c>
      <c r="X512" s="581">
        <v>0</v>
      </c>
      <c r="Y512" s="581">
        <v>0</v>
      </c>
      <c r="Z512" s="581">
        <v>0</v>
      </c>
      <c r="AA512" s="581">
        <v>0</v>
      </c>
      <c r="AB512" s="581">
        <v>0</v>
      </c>
      <c r="AC512" s="581">
        <v>0</v>
      </c>
      <c r="AD512" s="581">
        <v>0</v>
      </c>
      <c r="AE512" s="581">
        <v>0</v>
      </c>
      <c r="AF512" s="581">
        <v>0</v>
      </c>
      <c r="AG512" s="581">
        <v>0</v>
      </c>
      <c r="AH512" s="581">
        <v>0</v>
      </c>
      <c r="AI512" s="581">
        <v>0</v>
      </c>
      <c r="AJ512" s="581">
        <v>0</v>
      </c>
      <c r="AK512" s="653"/>
      <c r="AL512" s="653"/>
      <c r="AM512" s="654"/>
    </row>
    <row r="513" spans="1:39" ht="18" customHeight="1" thickBot="1">
      <c r="A513" s="320" t="s">
        <v>19</v>
      </c>
      <c r="B513" s="320" t="s">
        <v>48</v>
      </c>
      <c r="C513" s="352"/>
      <c r="D513" s="352"/>
      <c r="E513" s="352"/>
      <c r="F513" s="581">
        <v>7.4</v>
      </c>
      <c r="G513" s="581">
        <v>5.6</v>
      </c>
      <c r="H513" s="581">
        <v>8.1999999999999993</v>
      </c>
      <c r="I513" s="581">
        <v>6.9</v>
      </c>
      <c r="J513" s="581">
        <v>5</v>
      </c>
      <c r="K513" s="581">
        <v>6.3</v>
      </c>
      <c r="L513" s="581">
        <v>2.7</v>
      </c>
      <c r="M513" s="581">
        <v>6</v>
      </c>
      <c r="N513" s="581">
        <v>3.6</v>
      </c>
      <c r="O513" s="581">
        <v>3.6</v>
      </c>
      <c r="P513" s="581">
        <v>3.5</v>
      </c>
      <c r="Q513" s="581">
        <v>3.4</v>
      </c>
      <c r="R513" s="581">
        <v>2.5</v>
      </c>
      <c r="S513" s="581">
        <v>2.4</v>
      </c>
      <c r="T513" s="581">
        <v>2.8</v>
      </c>
      <c r="U513" s="581">
        <v>2.1</v>
      </c>
      <c r="V513" s="581">
        <v>2.2999999999999998</v>
      </c>
      <c r="W513" s="581">
        <v>2.4</v>
      </c>
      <c r="X513" s="581">
        <v>2</v>
      </c>
      <c r="Y513" s="581">
        <v>2</v>
      </c>
      <c r="Z513" s="581">
        <v>2</v>
      </c>
      <c r="AA513" s="581">
        <v>2</v>
      </c>
      <c r="AB513" s="581">
        <v>1.63</v>
      </c>
      <c r="AC513" s="581">
        <v>1.56</v>
      </c>
      <c r="AD513" s="581">
        <v>1.37</v>
      </c>
      <c r="AE513" s="581">
        <v>1.56</v>
      </c>
      <c r="AF513" s="581">
        <v>1.49</v>
      </c>
      <c r="AG513" s="581">
        <v>1.78</v>
      </c>
      <c r="AH513" s="581">
        <v>2.13</v>
      </c>
      <c r="AI513" s="581">
        <v>2.29</v>
      </c>
      <c r="AJ513" s="581">
        <v>2</v>
      </c>
      <c r="AK513" s="653">
        <f t="shared" si="945"/>
        <v>-12.663755458515279</v>
      </c>
      <c r="AL513" s="653">
        <f t="shared" si="946"/>
        <v>4.3478260869565188</v>
      </c>
      <c r="AM513" s="654">
        <f t="shared" si="947"/>
        <v>0</v>
      </c>
    </row>
    <row r="514" spans="1:39" ht="18" customHeight="1" thickBot="1">
      <c r="A514" s="320" t="s">
        <v>20</v>
      </c>
      <c r="B514" s="320" t="s">
        <v>49</v>
      </c>
      <c r="C514" s="352"/>
      <c r="D514" s="352"/>
      <c r="E514" s="352"/>
      <c r="F514" s="581">
        <v>73.7</v>
      </c>
      <c r="G514" s="581">
        <v>77</v>
      </c>
      <c r="H514" s="581">
        <v>76.8</v>
      </c>
      <c r="I514" s="581">
        <v>51.2</v>
      </c>
      <c r="J514" s="581">
        <v>57.8</v>
      </c>
      <c r="K514" s="581">
        <v>59.3</v>
      </c>
      <c r="L514" s="581">
        <v>55.9</v>
      </c>
      <c r="M514" s="581">
        <v>52.5</v>
      </c>
      <c r="N514" s="581">
        <v>51.2</v>
      </c>
      <c r="O514" s="581">
        <v>47.1</v>
      </c>
      <c r="P514" s="581">
        <v>40</v>
      </c>
      <c r="Q514" s="581">
        <v>45.7</v>
      </c>
      <c r="R514" s="581">
        <v>42.8</v>
      </c>
      <c r="S514" s="581">
        <v>26.9</v>
      </c>
      <c r="T514" s="581">
        <v>46.7</v>
      </c>
      <c r="U514" s="581">
        <v>53.2</v>
      </c>
      <c r="V514" s="581">
        <v>48.5</v>
      </c>
      <c r="W514" s="581">
        <v>45.7</v>
      </c>
      <c r="X514" s="581">
        <v>45.94</v>
      </c>
      <c r="Y514" s="581">
        <v>48.53</v>
      </c>
      <c r="Z514" s="581">
        <v>56.11</v>
      </c>
      <c r="AA514" s="581">
        <v>48.24</v>
      </c>
      <c r="AB514" s="581">
        <v>39.56</v>
      </c>
      <c r="AC514" s="581">
        <v>37.31</v>
      </c>
      <c r="AD514" s="581">
        <v>34.479999999999997</v>
      </c>
      <c r="AE514" s="581">
        <v>40.729999999999997</v>
      </c>
      <c r="AF514" s="581">
        <v>43.68</v>
      </c>
      <c r="AG514" s="581">
        <v>42.74</v>
      </c>
      <c r="AH514" s="581">
        <v>32.869999999999997</v>
      </c>
      <c r="AI514" s="581">
        <v>34.43</v>
      </c>
      <c r="AJ514" s="581">
        <v>34.233333333333334</v>
      </c>
      <c r="AK514" s="653">
        <f t="shared" si="945"/>
        <v>-0.57120728047245217</v>
      </c>
      <c r="AL514" s="653">
        <f t="shared" si="946"/>
        <v>-12.892281594571674</v>
      </c>
      <c r="AM514" s="654">
        <f t="shared" si="947"/>
        <v>-3.7392815248114664</v>
      </c>
    </row>
    <row r="515" spans="1:39" ht="18" customHeight="1" thickBot="1">
      <c r="A515" s="320" t="s">
        <v>21</v>
      </c>
      <c r="B515" s="320" t="s">
        <v>50</v>
      </c>
      <c r="C515" s="352"/>
      <c r="D515" s="352"/>
      <c r="E515" s="352"/>
      <c r="F515" s="581">
        <v>2212.8000000000002</v>
      </c>
      <c r="G515" s="581">
        <v>2436.3000000000002</v>
      </c>
      <c r="H515" s="581">
        <v>2451.6</v>
      </c>
      <c r="I515" s="581">
        <v>2415</v>
      </c>
      <c r="J515" s="581">
        <v>2297.9</v>
      </c>
      <c r="K515" s="581">
        <v>2290.9</v>
      </c>
      <c r="L515" s="581">
        <v>2242.5</v>
      </c>
      <c r="M515" s="581">
        <v>2064.8999999999996</v>
      </c>
      <c r="N515" s="581">
        <v>2002.3</v>
      </c>
      <c r="O515" s="581">
        <v>1560.3</v>
      </c>
      <c r="P515" s="581">
        <v>1479.3</v>
      </c>
      <c r="Q515" s="581">
        <v>1549.6</v>
      </c>
      <c r="R515" s="581">
        <v>1415.3</v>
      </c>
      <c r="S515" s="581">
        <v>1318</v>
      </c>
      <c r="T515" s="581">
        <v>1316.2</v>
      </c>
      <c r="U515" s="581">
        <v>1396.5</v>
      </c>
      <c r="V515" s="581">
        <v>1395.7</v>
      </c>
      <c r="W515" s="581">
        <v>1395.6</v>
      </c>
      <c r="X515" s="581">
        <v>1069</v>
      </c>
      <c r="Y515" s="581">
        <v>1051.2333333333333</v>
      </c>
      <c r="Z515" s="581">
        <v>1243.5444444444445</v>
      </c>
      <c r="AA515" s="581">
        <v>932.7325925925926</v>
      </c>
      <c r="AB515" s="581">
        <v>725.3</v>
      </c>
      <c r="AC515" s="581">
        <v>775.09</v>
      </c>
      <c r="AD515" s="581">
        <v>873.22</v>
      </c>
      <c r="AE515" s="581">
        <v>893.96</v>
      </c>
      <c r="AF515" s="581">
        <v>903.8</v>
      </c>
      <c r="AG515" s="581">
        <v>850.66</v>
      </c>
      <c r="AH515" s="581">
        <v>761.64</v>
      </c>
      <c r="AI515" s="581">
        <v>655.36</v>
      </c>
      <c r="AJ515" s="581">
        <v>668.92333333333329</v>
      </c>
      <c r="AK515" s="653">
        <f t="shared" si="945"/>
        <v>2.0696004231770759</v>
      </c>
      <c r="AL515" s="653">
        <f t="shared" si="946"/>
        <v>-16.383886532387791</v>
      </c>
      <c r="AM515" s="654">
        <f t="shared" si="947"/>
        <v>-3.6264874603022967</v>
      </c>
    </row>
    <row r="516" spans="1:39" ht="18" customHeight="1" thickBot="1">
      <c r="A516" s="320" t="s">
        <v>22</v>
      </c>
      <c r="B516" s="320" t="s">
        <v>51</v>
      </c>
      <c r="C516" s="352"/>
      <c r="D516" s="352"/>
      <c r="E516" s="352"/>
      <c r="F516" s="581">
        <v>72.5</v>
      </c>
      <c r="G516" s="581">
        <v>66</v>
      </c>
      <c r="H516" s="581">
        <v>62</v>
      </c>
      <c r="I516" s="581">
        <v>61</v>
      </c>
      <c r="J516" s="581">
        <v>59</v>
      </c>
      <c r="K516" s="581">
        <v>51</v>
      </c>
      <c r="L516" s="581">
        <v>49</v>
      </c>
      <c r="M516" s="581">
        <v>44.68</v>
      </c>
      <c r="N516" s="581">
        <v>37.57</v>
      </c>
      <c r="O516" s="581">
        <v>33.5</v>
      </c>
      <c r="P516" s="581">
        <v>30.35</v>
      </c>
      <c r="Q516" s="581">
        <v>28.62</v>
      </c>
      <c r="R516" s="581">
        <v>25.37</v>
      </c>
      <c r="S516" s="581">
        <v>23.48</v>
      </c>
      <c r="T516" s="581">
        <v>22.22</v>
      </c>
      <c r="U516" s="581">
        <v>21.32</v>
      </c>
      <c r="V516" s="581">
        <v>20.56</v>
      </c>
      <c r="W516" s="581">
        <v>20.440000000000001</v>
      </c>
      <c r="X516" s="581">
        <v>19.72</v>
      </c>
      <c r="Y516" s="581">
        <v>19.510000000000002</v>
      </c>
      <c r="Z516" s="581">
        <v>21.06</v>
      </c>
      <c r="AA516" s="581">
        <v>19.79</v>
      </c>
      <c r="AB516" s="581">
        <v>18.100000000000001</v>
      </c>
      <c r="AC516" s="581">
        <v>17.27</v>
      </c>
      <c r="AD516" s="581">
        <v>16.25</v>
      </c>
      <c r="AE516" s="581">
        <v>15.76</v>
      </c>
      <c r="AF516" s="581">
        <v>14.59</v>
      </c>
      <c r="AG516" s="581">
        <v>14.35</v>
      </c>
      <c r="AH516" s="581">
        <v>14.03</v>
      </c>
      <c r="AI516" s="581">
        <v>14.5</v>
      </c>
      <c r="AJ516" s="581">
        <v>14.5</v>
      </c>
      <c r="AK516" s="653">
        <f t="shared" si="945"/>
        <v>0</v>
      </c>
      <c r="AL516" s="653">
        <f t="shared" si="946"/>
        <v>1.280558789289854</v>
      </c>
      <c r="AM516" s="654">
        <f t="shared" si="947"/>
        <v>-3.3968347660832232</v>
      </c>
    </row>
    <row r="517" spans="1:39" ht="18" customHeight="1" thickBot="1">
      <c r="A517" s="320" t="s">
        <v>23</v>
      </c>
      <c r="B517" s="320" t="s">
        <v>52</v>
      </c>
      <c r="C517" s="352"/>
      <c r="D517" s="352"/>
      <c r="E517" s="352"/>
      <c r="F517" s="581">
        <v>25.8</v>
      </c>
      <c r="G517" s="581">
        <v>28.7</v>
      </c>
      <c r="H517" s="581">
        <v>20.6</v>
      </c>
      <c r="I517" s="581">
        <v>16</v>
      </c>
      <c r="J517" s="581">
        <v>16.100000000000001</v>
      </c>
      <c r="K517" s="581">
        <v>13.6</v>
      </c>
      <c r="L517" s="581">
        <v>11.5</v>
      </c>
      <c r="M517" s="581">
        <v>14.07</v>
      </c>
      <c r="N517" s="581">
        <v>12.31</v>
      </c>
      <c r="O517" s="581">
        <v>12.27</v>
      </c>
      <c r="P517" s="581">
        <v>12.81</v>
      </c>
      <c r="Q517" s="581">
        <v>21.91</v>
      </c>
      <c r="R517" s="581">
        <v>20.65</v>
      </c>
      <c r="S517" s="581">
        <v>17.239999999999998</v>
      </c>
      <c r="T517" s="581">
        <v>12.09</v>
      </c>
      <c r="U517" s="581">
        <v>13.02</v>
      </c>
      <c r="V517" s="581">
        <v>15.52</v>
      </c>
      <c r="W517" s="581">
        <v>14.56</v>
      </c>
      <c r="X517" s="581">
        <v>12.35</v>
      </c>
      <c r="Y517" s="581">
        <v>8.67</v>
      </c>
      <c r="Z517" s="581">
        <v>10.74</v>
      </c>
      <c r="AA517" s="581">
        <v>10.17</v>
      </c>
      <c r="AB517" s="581">
        <v>9.6</v>
      </c>
      <c r="AC517" s="581">
        <v>10.46</v>
      </c>
      <c r="AD517" s="581">
        <v>9.59</v>
      </c>
      <c r="AE517" s="581">
        <v>10.26</v>
      </c>
      <c r="AF517" s="581">
        <v>9.36</v>
      </c>
      <c r="AG517" s="581">
        <v>11.25</v>
      </c>
      <c r="AH517" s="581">
        <v>12.11</v>
      </c>
      <c r="AI517" s="581">
        <v>11.17</v>
      </c>
      <c r="AJ517" s="581">
        <v>11.02</v>
      </c>
      <c r="AK517" s="653">
        <f t="shared" si="945"/>
        <v>-1.3428827215756556</v>
      </c>
      <c r="AL517" s="653">
        <f t="shared" si="946"/>
        <v>1.1627906976744207</v>
      </c>
      <c r="AM517" s="654">
        <f t="shared" si="947"/>
        <v>0.89587351341502419</v>
      </c>
    </row>
    <row r="518" spans="1:39" ht="18" customHeight="1" thickBot="1">
      <c r="A518" s="320" t="s">
        <v>24</v>
      </c>
      <c r="B518" s="320" t="s">
        <v>53</v>
      </c>
      <c r="C518" s="352"/>
      <c r="D518" s="352"/>
      <c r="E518" s="352"/>
      <c r="F518" s="581">
        <v>2.6</v>
      </c>
      <c r="G518" s="581">
        <v>2.1</v>
      </c>
      <c r="H518" s="581">
        <v>1.9</v>
      </c>
      <c r="I518" s="581">
        <v>1.9</v>
      </c>
      <c r="J518" s="581">
        <v>1.3</v>
      </c>
      <c r="K518" s="581">
        <v>1.2</v>
      </c>
      <c r="L518" s="581">
        <v>0.9</v>
      </c>
      <c r="M518" s="581">
        <v>0.7</v>
      </c>
      <c r="N518" s="581">
        <v>0.7</v>
      </c>
      <c r="O518" s="581">
        <v>0.6</v>
      </c>
      <c r="P518" s="581">
        <v>0.6</v>
      </c>
      <c r="Q518" s="581">
        <v>1.1000000000000001</v>
      </c>
      <c r="R518" s="581">
        <v>1.32</v>
      </c>
      <c r="S518" s="581">
        <v>0.77</v>
      </c>
      <c r="T518" s="581">
        <v>0.82</v>
      </c>
      <c r="U518" s="581">
        <v>0.71</v>
      </c>
      <c r="V518" s="581">
        <v>0.89</v>
      </c>
      <c r="W518" s="581">
        <v>0.8</v>
      </c>
      <c r="X518" s="581">
        <v>0.81</v>
      </c>
      <c r="Y518" s="581">
        <v>0.9</v>
      </c>
      <c r="Z518" s="581">
        <v>1.49</v>
      </c>
      <c r="AA518" s="581">
        <v>1.64</v>
      </c>
      <c r="AB518" s="581">
        <v>1.24</v>
      </c>
      <c r="AC518" s="581">
        <v>0.97</v>
      </c>
      <c r="AD518" s="581">
        <v>1.08</v>
      </c>
      <c r="AE518" s="581">
        <v>1.3</v>
      </c>
      <c r="AF518" s="581">
        <v>1.18</v>
      </c>
      <c r="AG518" s="581">
        <v>0.84</v>
      </c>
      <c r="AH518" s="581">
        <v>0.64</v>
      </c>
      <c r="AI518" s="581">
        <v>0.8</v>
      </c>
      <c r="AJ518" s="581">
        <v>0.94000000000000006</v>
      </c>
      <c r="AK518" s="653">
        <f t="shared" si="945"/>
        <v>17.500000000000004</v>
      </c>
      <c r="AL518" s="653">
        <f t="shared" si="946"/>
        <v>0</v>
      </c>
      <c r="AM518" s="654">
        <f t="shared" si="947"/>
        <v>-5.9967936271595796</v>
      </c>
    </row>
    <row r="519" spans="1:39" ht="18" customHeight="1" thickBot="1">
      <c r="A519" s="320" t="s">
        <v>25</v>
      </c>
      <c r="B519" s="320" t="s">
        <v>54</v>
      </c>
      <c r="C519" s="352"/>
      <c r="D519" s="352"/>
      <c r="E519" s="352"/>
      <c r="F519" s="581">
        <v>22.9</v>
      </c>
      <c r="G519" s="581">
        <v>31.2</v>
      </c>
      <c r="H519" s="581">
        <v>30.9</v>
      </c>
      <c r="I519" s="581">
        <v>28.7</v>
      </c>
      <c r="J519" s="581">
        <v>29.7</v>
      </c>
      <c r="K519" s="581">
        <v>34.4</v>
      </c>
      <c r="L519" s="581">
        <v>29.8</v>
      </c>
      <c r="M519" s="581">
        <v>31.7</v>
      </c>
      <c r="N519" s="581">
        <v>39</v>
      </c>
      <c r="O519" s="581">
        <v>38.200000000000003</v>
      </c>
      <c r="P519" s="581">
        <v>25.3</v>
      </c>
      <c r="Q519" s="581">
        <v>32.6</v>
      </c>
      <c r="R519" s="581">
        <v>24.5</v>
      </c>
      <c r="S519" s="581">
        <v>12.8</v>
      </c>
      <c r="T519" s="581">
        <v>20.7</v>
      </c>
      <c r="U519" s="581">
        <v>25.9</v>
      </c>
      <c r="V519" s="581">
        <v>20.2</v>
      </c>
      <c r="W519" s="581">
        <v>17</v>
      </c>
      <c r="X519" s="581">
        <v>13.4</v>
      </c>
      <c r="Y519" s="581">
        <v>15.72</v>
      </c>
      <c r="Z519" s="581">
        <v>22.39</v>
      </c>
      <c r="AA519" s="581">
        <v>14.59</v>
      </c>
      <c r="AB519" s="581">
        <v>11.58</v>
      </c>
      <c r="AC519" s="581">
        <v>12.84</v>
      </c>
      <c r="AD519" s="581">
        <v>9.9700000000000006</v>
      </c>
      <c r="AE519" s="581">
        <v>12.19</v>
      </c>
      <c r="AF519" s="581">
        <v>13.9</v>
      </c>
      <c r="AG519" s="581">
        <v>12.46</v>
      </c>
      <c r="AH519" s="581">
        <v>10.18</v>
      </c>
      <c r="AI519" s="581">
        <v>9.4499999999999993</v>
      </c>
      <c r="AJ519" s="581">
        <v>12</v>
      </c>
      <c r="AK519" s="653">
        <f t="shared" si="945"/>
        <v>26.984126984126998</v>
      </c>
      <c r="AL519" s="653">
        <f t="shared" si="946"/>
        <v>4.9256776450014694</v>
      </c>
      <c r="AM519" s="654">
        <f t="shared" si="947"/>
        <v>-2.1480351895941552</v>
      </c>
    </row>
    <row r="520" spans="1:39" ht="18" customHeight="1" thickBot="1">
      <c r="A520" s="320" t="s">
        <v>26</v>
      </c>
      <c r="B520" s="320" t="s">
        <v>55</v>
      </c>
      <c r="C520" s="352"/>
      <c r="D520" s="352"/>
      <c r="E520" s="352"/>
      <c r="F520" s="581">
        <v>22.7</v>
      </c>
      <c r="G520" s="581">
        <v>8.6</v>
      </c>
      <c r="H520" s="581">
        <v>20.8</v>
      </c>
      <c r="I520" s="581">
        <v>35.299999999999997</v>
      </c>
      <c r="J520" s="581">
        <v>22.8</v>
      </c>
      <c r="K520" s="581">
        <v>31.4</v>
      </c>
      <c r="L520" s="581">
        <v>12.3</v>
      </c>
      <c r="M520" s="581">
        <v>44.5</v>
      </c>
      <c r="N520" s="581">
        <v>29</v>
      </c>
      <c r="O520" s="581">
        <v>30.5</v>
      </c>
      <c r="P520" s="581">
        <v>30.7</v>
      </c>
      <c r="Q520" s="581">
        <v>31</v>
      </c>
      <c r="R520" s="581">
        <v>14.3</v>
      </c>
      <c r="S520" s="581">
        <v>21.9</v>
      </c>
      <c r="T520" s="581">
        <v>32</v>
      </c>
      <c r="U520" s="581">
        <v>23.8</v>
      </c>
      <c r="V520" s="581">
        <v>16.399999999999999</v>
      </c>
      <c r="W520" s="581">
        <v>25.2</v>
      </c>
      <c r="X520" s="581">
        <v>26.9</v>
      </c>
      <c r="Y520" s="581">
        <v>20.7</v>
      </c>
      <c r="Z520" s="581">
        <v>12.3</v>
      </c>
      <c r="AA520" s="581">
        <v>23.7</v>
      </c>
      <c r="AB520" s="581">
        <v>31.4</v>
      </c>
      <c r="AC520" s="581">
        <v>26</v>
      </c>
      <c r="AD520" s="581">
        <v>28.93</v>
      </c>
      <c r="AE520" s="581">
        <v>16.399999999999999</v>
      </c>
      <c r="AF520" s="581">
        <v>37.9</v>
      </c>
      <c r="AG520" s="581">
        <v>18.7</v>
      </c>
      <c r="AH520" s="581">
        <v>18.2</v>
      </c>
      <c r="AI520" s="581">
        <v>19.190000000000001</v>
      </c>
      <c r="AJ520" s="581">
        <v>31</v>
      </c>
      <c r="AK520" s="653">
        <f t="shared" si="945"/>
        <v>61.542470036477326</v>
      </c>
      <c r="AL520" s="653">
        <f t="shared" si="946"/>
        <v>65.804956320199651</v>
      </c>
      <c r="AM520" s="654">
        <f t="shared" si="947"/>
        <v>3.0284197451234229</v>
      </c>
    </row>
    <row r="521" spans="1:39" ht="18" customHeight="1" thickBot="1">
      <c r="A521" s="320" t="s">
        <v>27</v>
      </c>
      <c r="B521" s="320" t="s">
        <v>56</v>
      </c>
      <c r="C521" s="352"/>
      <c r="D521" s="352"/>
      <c r="E521" s="352"/>
      <c r="F521" s="581">
        <v>46</v>
      </c>
      <c r="G521" s="581">
        <v>39</v>
      </c>
      <c r="H521" s="581">
        <v>39.700000000000003</v>
      </c>
      <c r="I521" s="581">
        <v>33.6</v>
      </c>
      <c r="J521" s="581">
        <v>29.4</v>
      </c>
      <c r="K521" s="581">
        <v>34.6</v>
      </c>
      <c r="L521" s="581">
        <v>24.5</v>
      </c>
      <c r="M521" s="581">
        <v>34.5</v>
      </c>
      <c r="N521" s="581">
        <v>34.1</v>
      </c>
      <c r="O521" s="581">
        <v>24.1</v>
      </c>
      <c r="P521" s="581">
        <v>24</v>
      </c>
      <c r="Q521" s="581">
        <v>24.2</v>
      </c>
      <c r="R521" s="581">
        <v>21.3</v>
      </c>
      <c r="S521" s="581">
        <v>23.1</v>
      </c>
      <c r="T521" s="581">
        <v>24.7</v>
      </c>
      <c r="U521" s="581">
        <v>27.5</v>
      </c>
      <c r="V521" s="581">
        <v>36.6</v>
      </c>
      <c r="W521" s="581">
        <v>24.14</v>
      </c>
      <c r="X521" s="581">
        <v>23.92</v>
      </c>
      <c r="Y521" s="581">
        <v>22.01</v>
      </c>
      <c r="Z521" s="581">
        <v>25.02</v>
      </c>
      <c r="AA521" s="581">
        <v>26.91</v>
      </c>
      <c r="AB521" s="581">
        <v>23.53</v>
      </c>
      <c r="AC521" s="581">
        <v>16.600000000000001</v>
      </c>
      <c r="AD521" s="581">
        <v>21.31</v>
      </c>
      <c r="AE521" s="581">
        <v>19.579999999999998</v>
      </c>
      <c r="AF521" s="581">
        <v>32.75</v>
      </c>
      <c r="AG521" s="581">
        <v>30.57</v>
      </c>
      <c r="AH521" s="581">
        <v>25.32</v>
      </c>
      <c r="AI521" s="581">
        <v>20.75</v>
      </c>
      <c r="AJ521" s="581">
        <v>29.7</v>
      </c>
      <c r="AK521" s="653">
        <f t="shared" si="945"/>
        <v>43.132530120481924</v>
      </c>
      <c r="AL521" s="653">
        <f t="shared" si="946"/>
        <v>16.257828810020868</v>
      </c>
      <c r="AM521" s="654">
        <f t="shared" si="947"/>
        <v>1.1021300952483104</v>
      </c>
    </row>
    <row r="522" spans="1:39" ht="18" customHeight="1">
      <c r="A522" s="79" t="s">
        <v>984</v>
      </c>
      <c r="B522" s="34"/>
      <c r="C522" s="34"/>
      <c r="D522" s="34"/>
      <c r="E522" s="34"/>
      <c r="F522" s="34"/>
      <c r="G522" s="34"/>
      <c r="H522" s="34"/>
      <c r="I522" s="34"/>
      <c r="J522" s="34"/>
      <c r="K522" s="34"/>
      <c r="L522" s="34"/>
      <c r="M522" s="33"/>
      <c r="N522" s="33"/>
      <c r="O522" s="33"/>
      <c r="P522" s="33"/>
      <c r="Q522" s="21"/>
      <c r="R522" s="33"/>
      <c r="S522" s="33"/>
      <c r="T522" s="33"/>
      <c r="U522" s="33"/>
      <c r="V522" s="33"/>
      <c r="W522" s="33"/>
      <c r="X522" s="33"/>
      <c r="Y522" s="33"/>
      <c r="Z522" s="33"/>
      <c r="AA522" s="33"/>
      <c r="AB522" s="33"/>
      <c r="AC522" s="33"/>
      <c r="AD522" s="33"/>
      <c r="AE522" s="33"/>
      <c r="AF522" s="33"/>
      <c r="AG522" s="33"/>
      <c r="AH522" s="33"/>
      <c r="AI522" s="33"/>
      <c r="AJ522" s="33"/>
      <c r="AK522" s="655"/>
      <c r="AL522" s="655"/>
      <c r="AM522" s="655"/>
    </row>
    <row r="523" spans="1:39" ht="18" customHeight="1">
      <c r="A523" s="22"/>
      <c r="B523" s="34"/>
      <c r="C523" s="34"/>
      <c r="D523" s="34"/>
      <c r="E523" s="34"/>
      <c r="F523" s="34"/>
      <c r="G523" s="34"/>
      <c r="H523" s="34"/>
      <c r="I523" s="34"/>
      <c r="J523" s="34"/>
      <c r="K523" s="34"/>
      <c r="L523" s="34"/>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655"/>
      <c r="AL523" s="655"/>
      <c r="AM523" s="655"/>
    </row>
    <row r="524" spans="1:39" ht="18" customHeight="1">
      <c r="A524" s="59" t="s">
        <v>284</v>
      </c>
      <c r="B524" s="34"/>
      <c r="C524" s="34"/>
      <c r="D524" s="34"/>
      <c r="E524" s="34"/>
      <c r="F524" s="34"/>
      <c r="G524" s="34"/>
      <c r="H524" s="34"/>
      <c r="I524" s="34"/>
      <c r="J524" s="34"/>
      <c r="K524" s="34"/>
      <c r="L524" s="34"/>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655"/>
      <c r="AL524" s="655"/>
      <c r="AM524" s="655"/>
    </row>
    <row r="525" spans="1:39" ht="18" customHeight="1">
      <c r="A525" s="210"/>
      <c r="B525" s="211"/>
      <c r="C525" s="204" t="s">
        <v>180</v>
      </c>
      <c r="D525" s="205"/>
      <c r="E525" s="205"/>
      <c r="F525" s="204"/>
      <c r="G525" s="205"/>
      <c r="H525" s="205"/>
      <c r="I525" s="205"/>
      <c r="J525" s="205"/>
      <c r="K525" s="205"/>
      <c r="L525" s="205"/>
      <c r="M525" s="205"/>
      <c r="N525" s="205"/>
      <c r="O525" s="205"/>
      <c r="P525" s="205"/>
      <c r="Q525" s="205"/>
      <c r="R525" s="205"/>
      <c r="S525" s="205"/>
      <c r="T525" s="205"/>
      <c r="U525" s="205"/>
      <c r="V525" s="205"/>
      <c r="W525" s="205"/>
      <c r="X525" s="205"/>
      <c r="Y525" s="205"/>
      <c r="Z525" s="205"/>
      <c r="AA525" s="205"/>
      <c r="AB525" s="205"/>
      <c r="AC525" s="205"/>
      <c r="AD525" s="205"/>
      <c r="AE525" s="205"/>
      <c r="AF525" s="205"/>
      <c r="AG525" s="205"/>
      <c r="AH525" s="205"/>
      <c r="AI525" s="205"/>
      <c r="AJ525" s="205"/>
      <c r="AK525" s="765" t="s">
        <v>58</v>
      </c>
      <c r="AL525" s="766"/>
      <c r="AM525" s="656" t="str">
        <f>AM$3</f>
        <v xml:space="preserve">Annual rate of change
</v>
      </c>
    </row>
    <row r="526" spans="1:39" ht="26.25" thickBot="1">
      <c r="A526" s="210"/>
      <c r="B526" s="211"/>
      <c r="C526" s="568">
        <v>1990</v>
      </c>
      <c r="D526" s="203">
        <v>1991</v>
      </c>
      <c r="E526" s="203">
        <v>1992</v>
      </c>
      <c r="F526" s="203">
        <f>F$4</f>
        <v>1993</v>
      </c>
      <c r="G526" s="203">
        <f t="shared" ref="G526:AJ526" si="948">G$4</f>
        <v>1994</v>
      </c>
      <c r="H526" s="203">
        <f t="shared" si="948"/>
        <v>1995</v>
      </c>
      <c r="I526" s="203">
        <f t="shared" si="948"/>
        <v>1996</v>
      </c>
      <c r="J526" s="203">
        <f t="shared" si="948"/>
        <v>1997</v>
      </c>
      <c r="K526" s="203">
        <f t="shared" si="948"/>
        <v>1998</v>
      </c>
      <c r="L526" s="203">
        <f t="shared" si="948"/>
        <v>1999</v>
      </c>
      <c r="M526" s="637">
        <f t="shared" si="948"/>
        <v>2000</v>
      </c>
      <c r="N526" s="636">
        <f t="shared" si="948"/>
        <v>2001</v>
      </c>
      <c r="O526" s="203">
        <f t="shared" si="948"/>
        <v>2002</v>
      </c>
      <c r="P526" s="636">
        <f t="shared" si="948"/>
        <v>2003</v>
      </c>
      <c r="Q526" s="203">
        <f t="shared" si="948"/>
        <v>2004</v>
      </c>
      <c r="R526" s="636">
        <f t="shared" si="948"/>
        <v>2005</v>
      </c>
      <c r="S526" s="203">
        <f t="shared" si="948"/>
        <v>2006</v>
      </c>
      <c r="T526" s="636">
        <f t="shared" si="948"/>
        <v>2007</v>
      </c>
      <c r="U526" s="203">
        <f t="shared" si="948"/>
        <v>2008</v>
      </c>
      <c r="V526" s="636">
        <f t="shared" si="948"/>
        <v>2009</v>
      </c>
      <c r="W526" s="203">
        <f t="shared" si="948"/>
        <v>2010</v>
      </c>
      <c r="X526" s="636">
        <f t="shared" si="948"/>
        <v>2011</v>
      </c>
      <c r="Y526" s="203">
        <f t="shared" si="948"/>
        <v>2012</v>
      </c>
      <c r="Z526" s="637">
        <f t="shared" si="948"/>
        <v>2013</v>
      </c>
      <c r="AA526" s="203">
        <f t="shared" si="948"/>
        <v>2014</v>
      </c>
      <c r="AB526" s="636">
        <f t="shared" si="948"/>
        <v>2015</v>
      </c>
      <c r="AC526" s="203">
        <f t="shared" si="948"/>
        <v>2016</v>
      </c>
      <c r="AD526" s="203">
        <f t="shared" si="948"/>
        <v>2017</v>
      </c>
      <c r="AE526" s="203">
        <f t="shared" si="948"/>
        <v>2018</v>
      </c>
      <c r="AF526" s="203">
        <f t="shared" si="948"/>
        <v>2019</v>
      </c>
      <c r="AG526" s="203">
        <f t="shared" si="948"/>
        <v>2020</v>
      </c>
      <c r="AH526" s="203">
        <f t="shared" si="948"/>
        <v>2021</v>
      </c>
      <c r="AI526" s="203">
        <f t="shared" si="948"/>
        <v>2022</v>
      </c>
      <c r="AJ526" s="203" t="str">
        <f t="shared" si="948"/>
        <v>2023f</v>
      </c>
      <c r="AK526" s="648" t="s">
        <v>1070</v>
      </c>
      <c r="AL526" s="649" t="s">
        <v>1071</v>
      </c>
      <c r="AM526" s="650" t="s">
        <v>1072</v>
      </c>
    </row>
    <row r="527" spans="1:39" ht="18" customHeight="1" thickBot="1">
      <c r="A527" s="235" t="s">
        <v>373</v>
      </c>
      <c r="B527" s="235"/>
      <c r="C527" s="339"/>
      <c r="D527" s="339"/>
      <c r="E527" s="339"/>
      <c r="F527" s="363">
        <f>IF(COUNT(F528:F554)=27,SUM(F528:F554),"N.A.")</f>
        <v>11013.373</v>
      </c>
      <c r="G527" s="363">
        <f t="shared" ref="G527" si="949">IF(COUNT(G528:G554)=27,SUM(G528:G554),"N.A.")</f>
        <v>11343.346000000001</v>
      </c>
      <c r="H527" s="363">
        <f t="shared" ref="H527" si="950">IF(COUNT(H528:H554)=27,SUM(H528:H554),"N.A.")</f>
        <v>13337.051000000001</v>
      </c>
      <c r="I527" s="363">
        <f t="shared" ref="I527" si="951">IF(COUNT(I528:I554)=27,SUM(I528:I554),"N.A.")</f>
        <v>12142.816999999999</v>
      </c>
      <c r="J527" s="363">
        <f t="shared" ref="J527" si="952">IF(COUNT(J528:J554)=27,SUM(J528:J554),"N.A.")</f>
        <v>12344.008999999998</v>
      </c>
      <c r="K527" s="363">
        <f t="shared" ref="K527" si="953">IF(COUNT(K528:K554)=27,SUM(K528:K554),"N.A.")</f>
        <v>13002.23</v>
      </c>
      <c r="L527" s="363">
        <f t="shared" ref="L527" si="954">IF(COUNT(L528:L554)=27,SUM(L528:L554),"N.A.")</f>
        <v>11420.346</v>
      </c>
      <c r="M527" s="363">
        <f t="shared" ref="M527" si="955">IF(COUNT(M528:M554)=27,SUM(M528:M554),"N.A.")</f>
        <v>10226.42</v>
      </c>
      <c r="N527" s="363">
        <f t="shared" ref="N527" si="956">IF(COUNT(N528:N554)=27,SUM(N528:N554),"N.A.")</f>
        <v>11936.130000000001</v>
      </c>
      <c r="O527" s="363">
        <f t="shared" ref="O527" si="957">IF(COUNT(O528:O554)=27,SUM(O528:O554),"N.A.")</f>
        <v>9184.56</v>
      </c>
      <c r="P527" s="363">
        <f t="shared" ref="P527" si="958">IF(COUNT(P528:P554)=27,SUM(P528:P554),"N.A.")</f>
        <v>6899.3000000000011</v>
      </c>
      <c r="Q527" s="363">
        <f t="shared" ref="Q527" si="959">IF(COUNT(Q528:Q554)=27,SUM(Q528:Q554),"N.A.")</f>
        <v>9981.77</v>
      </c>
      <c r="R527" s="363">
        <f t="shared" ref="R527" si="960">IF(COUNT(R528:R554)=27,SUM(R528:R554),"N.A.")</f>
        <v>7635.5700000000006</v>
      </c>
      <c r="S527" s="363">
        <f t="shared" ref="S527" si="961">IF(COUNT(S528:S554)=27,SUM(S528:S554),"N.A.")</f>
        <v>6514.1299999999992</v>
      </c>
      <c r="T527" s="363">
        <f t="shared" ref="T527" si="962">IF(COUNT(T528:T554)=27,SUM(T528:T554),"N.A.")</f>
        <v>7592.3099999999995</v>
      </c>
      <c r="U527" s="363">
        <f t="shared" ref="U527" si="963">IF(COUNT(U528:U554)=27,SUM(U528:U554),"N.A.")</f>
        <v>9207.6399999999976</v>
      </c>
      <c r="V527" s="363">
        <f t="shared" ref="V527" si="964">IF(COUNT(V528:V554)=27,SUM(V528:V554),"N.A.")</f>
        <v>9840.7999999999993</v>
      </c>
      <c r="W527" s="363">
        <f t="shared" ref="W527" si="965">IF(COUNT(W528:W554)=27,SUM(W528:W554),"N.A.")</f>
        <v>7694.3348320130081</v>
      </c>
      <c r="X527" s="363">
        <f t="shared" ref="X527" si="966">IF(COUNT(X528:X554)=27,SUM(X528:X554),"N.A.")</f>
        <v>6782.2104504987092</v>
      </c>
      <c r="Y527" s="363">
        <f t="shared" ref="Y527" si="967">IF(COUNT(Y528:Y554)=27,SUM(Y528:Y554),"N.A.")</f>
        <v>8679.2899765782531</v>
      </c>
      <c r="Z527" s="363">
        <f t="shared" ref="Z527" si="968">IF(COUNT(Z528:Z554)=27,SUM(Z528:Z554),"N.A.")</f>
        <v>10416.767329791897</v>
      </c>
      <c r="AA527" s="363">
        <f t="shared" ref="AA527" si="969">IF(COUNT(AA528:AA554)=27,SUM(AA528:AA554),"N.A.")</f>
        <v>8993.6833628979311</v>
      </c>
      <c r="AB527" s="363">
        <f t="shared" ref="AB527" si="970">IF(COUNT(AB528:AB554)=27,SUM(AB528:AB554),"N.A.")</f>
        <v>7738.9685831382812</v>
      </c>
      <c r="AC527" s="363">
        <f t="shared" ref="AC527" si="971">IF(COUNT(AC528:AC554)=27,SUM(AC528:AC554),"N.A.")</f>
        <v>7348.527615954933</v>
      </c>
      <c r="AD527" s="363">
        <f t="shared" ref="AD527" si="972">IF(COUNT(AD528:AD554)=27,SUM(AD528:AD554),"N.A.")</f>
        <v>7308.71</v>
      </c>
      <c r="AE527" s="363">
        <f t="shared" ref="AE527:AF527" si="973">IF(COUNT(AE528:AE554)=27,SUM(AE528:AE554),"N.A.")</f>
        <v>6173.9600000000009</v>
      </c>
      <c r="AF527" s="363">
        <f t="shared" si="973"/>
        <v>8455.1560195687307</v>
      </c>
      <c r="AG527" s="363">
        <f t="shared" ref="AG527:AH527" si="974">IF(COUNT(AG528:AG554)=27,SUM(AG528:AG554),"N.A.")</f>
        <v>8935.9837482103303</v>
      </c>
      <c r="AH527" s="363">
        <f t="shared" si="974"/>
        <v>7948.2049980844231</v>
      </c>
      <c r="AI527" s="363">
        <f t="shared" ref="AI527:AJ527" si="975">IF(COUNT(AI528:AI554)=27,SUM(AI528:AI554),"N.A.")</f>
        <v>7433.9479143297131</v>
      </c>
      <c r="AJ527" s="363">
        <f t="shared" si="975"/>
        <v>7807.2929392829956</v>
      </c>
      <c r="AK527" s="651">
        <f>+(AJ527/AI527-1)*100</f>
        <v>5.0221635832774725</v>
      </c>
      <c r="AL527" s="651">
        <f>+((AJ527/((SUM(AE527:AI527)-MIN(AD527:AH527)-MAX(AD527:AH527))/3))-1)*100</f>
        <v>-1.7427727069329157</v>
      </c>
      <c r="AM527" s="652">
        <f>100*((POWER(AJ527/AA527,1/($AI$4-$Z$4)))-1)</f>
        <v>-1.5595356803158378</v>
      </c>
    </row>
    <row r="528" spans="1:39" ht="18" customHeight="1" thickBot="1">
      <c r="A528" s="320" t="s">
        <v>3</v>
      </c>
      <c r="B528" s="320" t="s">
        <v>30</v>
      </c>
      <c r="C528" s="352"/>
      <c r="D528" s="352"/>
      <c r="E528" s="352"/>
      <c r="F528" s="581">
        <v>10.3</v>
      </c>
      <c r="G528" s="581">
        <v>11.7</v>
      </c>
      <c r="H528" s="581">
        <v>9.1</v>
      </c>
      <c r="I528" s="581">
        <v>8.6999999999999993</v>
      </c>
      <c r="J528" s="581">
        <v>7.7</v>
      </c>
      <c r="K528" s="581">
        <v>7.1</v>
      </c>
      <c r="L528" s="581">
        <v>4</v>
      </c>
      <c r="M528" s="581">
        <v>4.8</v>
      </c>
      <c r="N528" s="581">
        <v>2.9</v>
      </c>
      <c r="O528" s="581">
        <v>2.8</v>
      </c>
      <c r="P528" s="581">
        <v>2.7</v>
      </c>
      <c r="Q528" s="581">
        <v>3.2</v>
      </c>
      <c r="R528" s="581">
        <v>2.2999999999999998</v>
      </c>
      <c r="S528" s="581">
        <v>2.7</v>
      </c>
      <c r="T528" s="581">
        <v>2.4</v>
      </c>
      <c r="U528" s="581">
        <v>2.2000000000000002</v>
      </c>
      <c r="V528" s="581">
        <v>2.7</v>
      </c>
      <c r="W528" s="581">
        <v>2</v>
      </c>
      <c r="X528" s="581">
        <v>2.38</v>
      </c>
      <c r="Y528" s="581">
        <v>2.6</v>
      </c>
      <c r="Z528" s="581">
        <v>3</v>
      </c>
      <c r="AA528" s="581">
        <v>2.7800000000000002</v>
      </c>
      <c r="AB528" s="581">
        <v>2.56</v>
      </c>
      <c r="AC528" s="581">
        <v>1.94</v>
      </c>
      <c r="AD528" s="581">
        <v>2.39</v>
      </c>
      <c r="AE528" s="581">
        <v>2.3199999999999998</v>
      </c>
      <c r="AF528" s="581">
        <v>3.37</v>
      </c>
      <c r="AG528" s="581">
        <v>2.48</v>
      </c>
      <c r="AH528" s="581">
        <v>3.44</v>
      </c>
      <c r="AI528" s="581">
        <v>3.2</v>
      </c>
      <c r="AJ528" s="581">
        <v>2.6655644299871879</v>
      </c>
      <c r="AK528" s="653">
        <f>+(AJ528/AI528-1)*100</f>
        <v>-16.701111562900383</v>
      </c>
      <c r="AL528" s="653">
        <f>+((AJ528/((SUM(AE528:AI528)-MIN(AD528:AH528)-MAX(AD528:AH528))/3))-1)*100</f>
        <v>-11.63874817722027</v>
      </c>
      <c r="AM528" s="654">
        <f>100*((POWER(AJ528/AA528,1/($AI$4-$Z$4)))-1)</f>
        <v>-0.4659676408780844</v>
      </c>
    </row>
    <row r="529" spans="1:39" ht="18" customHeight="1" thickBot="1">
      <c r="A529" s="320" t="s">
        <v>4</v>
      </c>
      <c r="B529" s="320" t="s">
        <v>31</v>
      </c>
      <c r="C529" s="352"/>
      <c r="D529" s="352"/>
      <c r="E529" s="352"/>
      <c r="F529" s="581">
        <v>25.3</v>
      </c>
      <c r="G529" s="581">
        <v>22.3</v>
      </c>
      <c r="H529" s="581">
        <v>19.399999999999999</v>
      </c>
      <c r="I529" s="581">
        <v>16.100000000000001</v>
      </c>
      <c r="J529" s="581">
        <v>26.9</v>
      </c>
      <c r="K529" s="581">
        <v>26.6</v>
      </c>
      <c r="L529" s="581">
        <v>29.3</v>
      </c>
      <c r="M529" s="581">
        <v>22.8</v>
      </c>
      <c r="N529" s="581">
        <v>39</v>
      </c>
      <c r="O529" s="581">
        <v>18.3</v>
      </c>
      <c r="P529" s="581">
        <v>11.9</v>
      </c>
      <c r="Q529" s="581">
        <v>17</v>
      </c>
      <c r="R529" s="581">
        <v>13.6</v>
      </c>
      <c r="S529" s="581">
        <v>12.7</v>
      </c>
      <c r="T529" s="581">
        <v>8.5</v>
      </c>
      <c r="U529" s="581">
        <v>14.8</v>
      </c>
      <c r="V529" s="581">
        <v>18.899999999999999</v>
      </c>
      <c r="W529" s="581">
        <v>17.5</v>
      </c>
      <c r="X529" s="581">
        <v>19.84</v>
      </c>
      <c r="Y529" s="581">
        <v>22</v>
      </c>
      <c r="Z529" s="581">
        <v>29.15</v>
      </c>
      <c r="AA529" s="581">
        <v>28.22</v>
      </c>
      <c r="AB529" s="581">
        <v>11.21</v>
      </c>
      <c r="AC529" s="581">
        <v>15.18</v>
      </c>
      <c r="AD529" s="581">
        <v>17.3</v>
      </c>
      <c r="AE529" s="581">
        <v>13.78</v>
      </c>
      <c r="AF529" s="581">
        <v>11.79</v>
      </c>
      <c r="AG529" s="581">
        <v>9.82</v>
      </c>
      <c r="AH529" s="581">
        <v>16.57</v>
      </c>
      <c r="AI529" s="581">
        <v>16</v>
      </c>
      <c r="AJ529" s="581">
        <v>13.828576767434036</v>
      </c>
      <c r="AK529" s="653">
        <f t="shared" ref="AK529:AK554" si="976">+(AJ529/AI529-1)*100</f>
        <v>-13.571395203537273</v>
      </c>
      <c r="AL529" s="653">
        <f t="shared" ref="AL529:AL554" si="977">+((AJ529/((SUM(AE529:AI529)-MIN(AD529:AH529)-MAX(AD529:AH529))/3))-1)*100</f>
        <v>1.58112218977009</v>
      </c>
      <c r="AM529" s="654">
        <f t="shared" ref="AM529:AM554" si="978">100*((POWER(AJ529/AA529,1/($AI$4-$Z$4)))-1)</f>
        <v>-7.6195543809213788</v>
      </c>
    </row>
    <row r="530" spans="1:39" ht="18" customHeight="1" thickBot="1">
      <c r="A530" s="320" t="s">
        <v>340</v>
      </c>
      <c r="B530" s="320" t="s">
        <v>32</v>
      </c>
      <c r="C530" s="352"/>
      <c r="D530" s="352"/>
      <c r="E530" s="352"/>
      <c r="F530" s="581">
        <v>256.10000000000002</v>
      </c>
      <c r="G530" s="581">
        <v>275.60000000000002</v>
      </c>
      <c r="H530" s="581">
        <v>261.89999999999998</v>
      </c>
      <c r="I530" s="581">
        <v>204.3</v>
      </c>
      <c r="J530" s="581">
        <v>259.39999999999998</v>
      </c>
      <c r="K530" s="581">
        <v>261.2</v>
      </c>
      <c r="L530" s="581">
        <v>202.4</v>
      </c>
      <c r="M530" s="581">
        <v>150.1</v>
      </c>
      <c r="N530" s="581">
        <v>149.30000000000001</v>
      </c>
      <c r="O530" s="581">
        <v>119.2</v>
      </c>
      <c r="P530" s="581">
        <v>159.30000000000001</v>
      </c>
      <c r="Q530" s="581">
        <v>313.3</v>
      </c>
      <c r="R530" s="581">
        <v>196.8</v>
      </c>
      <c r="S530" s="581">
        <v>74.8</v>
      </c>
      <c r="T530" s="581">
        <v>177.5</v>
      </c>
      <c r="U530" s="581">
        <v>209.79</v>
      </c>
      <c r="V530" s="581">
        <v>178.1</v>
      </c>
      <c r="W530" s="581">
        <v>118.2</v>
      </c>
      <c r="X530" s="581">
        <v>118.46</v>
      </c>
      <c r="Y530" s="581">
        <v>146.96</v>
      </c>
      <c r="Z530" s="581">
        <v>176.28</v>
      </c>
      <c r="AA530" s="581">
        <v>129.06</v>
      </c>
      <c r="AB530" s="581">
        <v>107.87</v>
      </c>
      <c r="AC530" s="581">
        <v>104.35</v>
      </c>
      <c r="AD530" s="581">
        <v>109.24</v>
      </c>
      <c r="AE530" s="581">
        <v>120.16</v>
      </c>
      <c r="AF530" s="581">
        <v>157.56</v>
      </c>
      <c r="AG530" s="581">
        <v>172.36</v>
      </c>
      <c r="AH530" s="581">
        <v>126.58</v>
      </c>
      <c r="AI530" s="581">
        <v>128.12</v>
      </c>
      <c r="AJ530" s="581">
        <v>126.03279999999999</v>
      </c>
      <c r="AK530" s="653">
        <f t="shared" si="976"/>
        <v>-1.6290977208866741</v>
      </c>
      <c r="AL530" s="653">
        <f t="shared" si="977"/>
        <v>-10.653055437402548</v>
      </c>
      <c r="AM530" s="654">
        <f t="shared" si="978"/>
        <v>-0.26337724053024925</v>
      </c>
    </row>
    <row r="531" spans="1:39" ht="18" customHeight="1" thickBot="1">
      <c r="A531" s="320" t="s">
        <v>5</v>
      </c>
      <c r="B531" s="320" t="s">
        <v>33</v>
      </c>
      <c r="C531" s="352"/>
      <c r="D531" s="352"/>
      <c r="E531" s="352"/>
      <c r="F531" s="581">
        <v>355.7</v>
      </c>
      <c r="G531" s="581">
        <v>423.1</v>
      </c>
      <c r="H531" s="581">
        <v>494.6</v>
      </c>
      <c r="I531" s="581">
        <v>342.9</v>
      </c>
      <c r="J531" s="581">
        <v>453</v>
      </c>
      <c r="K531" s="581">
        <v>538</v>
      </c>
      <c r="L531" s="581">
        <v>248</v>
      </c>
      <c r="M531" s="581">
        <v>262.5</v>
      </c>
      <c r="N531" s="581">
        <v>332.4</v>
      </c>
      <c r="O531" s="581">
        <v>229.5</v>
      </c>
      <c r="P531" s="581">
        <v>168.5</v>
      </c>
      <c r="Q531" s="581">
        <v>146.19999999999999</v>
      </c>
      <c r="R531" s="581">
        <v>132</v>
      </c>
      <c r="S531" s="581">
        <v>130</v>
      </c>
      <c r="T531" s="581">
        <v>135.30000000000001</v>
      </c>
      <c r="U531" s="581">
        <v>151.5</v>
      </c>
      <c r="V531" s="581">
        <v>238.1</v>
      </c>
      <c r="W531" s="581">
        <v>250</v>
      </c>
      <c r="X531" s="581">
        <v>294.3</v>
      </c>
      <c r="Y531" s="581">
        <v>384.4</v>
      </c>
      <c r="Z531" s="581">
        <v>526.79999999999995</v>
      </c>
      <c r="AA531" s="581">
        <v>677.8</v>
      </c>
      <c r="AB531" s="581">
        <v>772</v>
      </c>
      <c r="AC531" s="581">
        <v>577.20000000000005</v>
      </c>
      <c r="AD531" s="581">
        <v>723.2</v>
      </c>
      <c r="AE531" s="581">
        <v>482.2</v>
      </c>
      <c r="AF531" s="581">
        <v>893.9</v>
      </c>
      <c r="AG531" s="581">
        <v>707.6</v>
      </c>
      <c r="AH531" s="581">
        <v>680.4</v>
      </c>
      <c r="AI531" s="581">
        <v>719.1</v>
      </c>
      <c r="AJ531" s="581">
        <v>738</v>
      </c>
      <c r="AK531" s="653">
        <f t="shared" si="976"/>
        <v>2.6282853566958586</v>
      </c>
      <c r="AL531" s="653">
        <f t="shared" si="977"/>
        <v>5.0733235252242492</v>
      </c>
      <c r="AM531" s="654">
        <f t="shared" si="978"/>
        <v>0.94994544765236721</v>
      </c>
    </row>
    <row r="532" spans="1:39" ht="18" customHeight="1" thickBot="1">
      <c r="A532" s="320" t="s">
        <v>28</v>
      </c>
      <c r="B532" s="320" t="s">
        <v>34</v>
      </c>
      <c r="C532" s="352"/>
      <c r="D532" s="352"/>
      <c r="E532" s="352"/>
      <c r="F532" s="581">
        <v>2983.6</v>
      </c>
      <c r="G532" s="581">
        <v>3450.6</v>
      </c>
      <c r="H532" s="581">
        <v>4521.3</v>
      </c>
      <c r="I532" s="581">
        <v>4213.8999999999996</v>
      </c>
      <c r="J532" s="581">
        <v>4580.1000000000004</v>
      </c>
      <c r="K532" s="581">
        <v>4774.8</v>
      </c>
      <c r="L532" s="581">
        <v>4328.7</v>
      </c>
      <c r="M532" s="581">
        <v>4154.1000000000004</v>
      </c>
      <c r="N532" s="581">
        <v>5132.3</v>
      </c>
      <c r="O532" s="581">
        <v>3666</v>
      </c>
      <c r="P532" s="581">
        <v>2277.4</v>
      </c>
      <c r="Q532" s="581">
        <v>3830</v>
      </c>
      <c r="R532" s="581">
        <v>2793.5</v>
      </c>
      <c r="S532" s="581">
        <v>2643.7</v>
      </c>
      <c r="T532" s="581">
        <v>2698.3</v>
      </c>
      <c r="U532" s="581">
        <v>3744.2</v>
      </c>
      <c r="V532" s="581">
        <v>4270</v>
      </c>
      <c r="W532" s="581">
        <v>2848.1748320130073</v>
      </c>
      <c r="X532" s="581">
        <v>2468.735082508068</v>
      </c>
      <c r="Y532" s="581">
        <v>3824.3221847895466</v>
      </c>
      <c r="Z532" s="581">
        <v>4634.0128569809613</v>
      </c>
      <c r="AA532" s="581">
        <v>3804.4540525410562</v>
      </c>
      <c r="AB532" s="581">
        <v>3437.2385831382821</v>
      </c>
      <c r="AC532" s="581">
        <v>3122.1376159549332</v>
      </c>
      <c r="AD532" s="581">
        <v>2695.38</v>
      </c>
      <c r="AE532" s="581">
        <v>2204</v>
      </c>
      <c r="AF532" s="581">
        <v>3280.8260195687312</v>
      </c>
      <c r="AG532" s="581">
        <v>3461.9837482103321</v>
      </c>
      <c r="AH532" s="581">
        <v>3273.5249980844219</v>
      </c>
      <c r="AI532" s="581">
        <v>3080.2579143297125</v>
      </c>
      <c r="AJ532" s="581">
        <v>3227.0872790013518</v>
      </c>
      <c r="AK532" s="653">
        <f t="shared" si="976"/>
        <v>4.7667880013739117</v>
      </c>
      <c r="AL532" s="653">
        <f t="shared" si="977"/>
        <v>0.48422209298317753</v>
      </c>
      <c r="AM532" s="654">
        <f t="shared" si="978"/>
        <v>-1.8121848229568194</v>
      </c>
    </row>
    <row r="533" spans="1:39" ht="18" customHeight="1" thickBot="1">
      <c r="A533" s="320" t="s">
        <v>6</v>
      </c>
      <c r="B533" s="320" t="s">
        <v>35</v>
      </c>
      <c r="C533" s="352"/>
      <c r="D533" s="352"/>
      <c r="E533" s="352"/>
      <c r="F533" s="581">
        <v>122.5</v>
      </c>
      <c r="G533" s="581">
        <v>41.3</v>
      </c>
      <c r="H533" s="581">
        <v>58.2</v>
      </c>
      <c r="I533" s="581">
        <v>62.1</v>
      </c>
      <c r="J533" s="581">
        <v>71.900000000000006</v>
      </c>
      <c r="K533" s="581">
        <v>54.6</v>
      </c>
      <c r="L533" s="581">
        <v>38.799999999999997</v>
      </c>
      <c r="M533" s="581">
        <v>60.8</v>
      </c>
      <c r="N533" s="581">
        <v>42.9</v>
      </c>
      <c r="O533" s="581">
        <v>41.5</v>
      </c>
      <c r="P533" s="581">
        <v>23.3</v>
      </c>
      <c r="Q533" s="581">
        <v>18.100000000000001</v>
      </c>
      <c r="R533" s="581">
        <v>20.399999999999999</v>
      </c>
      <c r="S533" s="581">
        <v>17.8</v>
      </c>
      <c r="T533" s="581">
        <v>61</v>
      </c>
      <c r="U533" s="581">
        <v>65.599999999999994</v>
      </c>
      <c r="V533" s="581">
        <v>39.1</v>
      </c>
      <c r="W533" s="581">
        <v>25</v>
      </c>
      <c r="X533" s="581">
        <v>31</v>
      </c>
      <c r="Y533" s="581">
        <v>57.1</v>
      </c>
      <c r="Z533" s="581">
        <v>21.9</v>
      </c>
      <c r="AA533" s="581">
        <v>49.6</v>
      </c>
      <c r="AB533" s="581">
        <v>54.7</v>
      </c>
      <c r="AC533" s="581">
        <v>32.4</v>
      </c>
      <c r="AD533" s="581">
        <v>52.36</v>
      </c>
      <c r="AE533" s="581">
        <v>29.51</v>
      </c>
      <c r="AF533" s="581">
        <v>118.98</v>
      </c>
      <c r="AG533" s="581">
        <v>78.739999999999995</v>
      </c>
      <c r="AH533" s="581">
        <v>42.96</v>
      </c>
      <c r="AI533" s="581">
        <v>51.26</v>
      </c>
      <c r="AJ533" s="581">
        <v>59.529966666666674</v>
      </c>
      <c r="AK533" s="653">
        <f t="shared" si="976"/>
        <v>16.133372350110562</v>
      </c>
      <c r="AL533" s="653">
        <f t="shared" si="977"/>
        <v>3.2550300647548713</v>
      </c>
      <c r="AM533" s="654">
        <f t="shared" si="978"/>
        <v>2.0483520654872134</v>
      </c>
    </row>
    <row r="534" spans="1:39" ht="18" customHeight="1" thickBot="1">
      <c r="A534" s="320" t="s">
        <v>7</v>
      </c>
      <c r="B534" s="320" t="s">
        <v>36</v>
      </c>
      <c r="C534" s="352"/>
      <c r="D534" s="352"/>
      <c r="E534" s="352"/>
      <c r="F534" s="581">
        <v>0</v>
      </c>
      <c r="G534" s="581">
        <v>0</v>
      </c>
      <c r="H534" s="581">
        <v>0</v>
      </c>
      <c r="I534" s="581">
        <v>0</v>
      </c>
      <c r="J534" s="581">
        <v>0</v>
      </c>
      <c r="K534" s="581">
        <v>0</v>
      </c>
      <c r="L534" s="581">
        <v>0</v>
      </c>
      <c r="M534" s="581">
        <v>0</v>
      </c>
      <c r="N534" s="581">
        <v>0</v>
      </c>
      <c r="O534" s="581">
        <v>0</v>
      </c>
      <c r="P534" s="581">
        <v>0</v>
      </c>
      <c r="Q534" s="581">
        <v>0</v>
      </c>
      <c r="R534" s="581">
        <v>0</v>
      </c>
      <c r="S534" s="581">
        <v>0</v>
      </c>
      <c r="T534" s="581">
        <v>0</v>
      </c>
      <c r="U534" s="581">
        <v>0</v>
      </c>
      <c r="V534" s="581">
        <v>0</v>
      </c>
      <c r="W534" s="581">
        <v>0</v>
      </c>
      <c r="X534" s="581">
        <v>0</v>
      </c>
      <c r="Y534" s="581">
        <v>0</v>
      </c>
      <c r="Z534" s="581">
        <v>0</v>
      </c>
      <c r="AA534" s="581">
        <v>0</v>
      </c>
      <c r="AB534" s="581">
        <v>0</v>
      </c>
      <c r="AC534" s="581">
        <v>0</v>
      </c>
      <c r="AD534" s="581">
        <v>0</v>
      </c>
      <c r="AE534" s="581">
        <v>0</v>
      </c>
      <c r="AF534" s="581">
        <v>0</v>
      </c>
      <c r="AG534" s="581">
        <v>0</v>
      </c>
      <c r="AH534" s="581">
        <v>0</v>
      </c>
      <c r="AI534" s="581">
        <v>0</v>
      </c>
      <c r="AJ534" s="581">
        <v>0</v>
      </c>
      <c r="AK534" s="653"/>
      <c r="AL534" s="653"/>
      <c r="AM534" s="654"/>
    </row>
    <row r="535" spans="1:39" ht="18" customHeight="1" thickBot="1">
      <c r="A535" s="320" t="s">
        <v>8</v>
      </c>
      <c r="B535" s="320" t="s">
        <v>37</v>
      </c>
      <c r="C535" s="352"/>
      <c r="D535" s="352"/>
      <c r="E535" s="352"/>
      <c r="F535" s="581">
        <v>41.7</v>
      </c>
      <c r="G535" s="581">
        <v>42</v>
      </c>
      <c r="H535" s="581">
        <v>37</v>
      </c>
      <c r="I535" s="581">
        <v>32</v>
      </c>
      <c r="J535" s="581">
        <v>33</v>
      </c>
      <c r="K535" s="581">
        <v>42</v>
      </c>
      <c r="L535" s="581">
        <v>31</v>
      </c>
      <c r="M535" s="581">
        <v>31.23</v>
      </c>
      <c r="N535" s="581">
        <v>30.3</v>
      </c>
      <c r="O535" s="581">
        <v>25.07</v>
      </c>
      <c r="P535" s="581">
        <v>26.01</v>
      </c>
      <c r="Q535" s="581">
        <v>16.510000000000002</v>
      </c>
      <c r="R535" s="581">
        <v>17.02</v>
      </c>
      <c r="S535" s="581">
        <v>35.72</v>
      </c>
      <c r="T535" s="581">
        <v>36.97</v>
      </c>
      <c r="U535" s="581">
        <v>36.31</v>
      </c>
      <c r="V535" s="581">
        <v>40.340000000000003</v>
      </c>
      <c r="W535" s="581">
        <v>42.19</v>
      </c>
      <c r="X535" s="581">
        <v>36.64</v>
      </c>
      <c r="Y535" s="581">
        <v>27.8</v>
      </c>
      <c r="Z535" s="581">
        <v>33.89</v>
      </c>
      <c r="AA535" s="581">
        <v>27.54</v>
      </c>
      <c r="AB535" s="581">
        <v>21.77</v>
      </c>
      <c r="AC535" s="581">
        <v>28.19</v>
      </c>
      <c r="AD535" s="581">
        <v>20.239999999999998</v>
      </c>
      <c r="AE535" s="581">
        <v>18.96</v>
      </c>
      <c r="AF535" s="581">
        <v>17.89</v>
      </c>
      <c r="AG535" s="581">
        <v>17.579999999999998</v>
      </c>
      <c r="AH535" s="581">
        <v>17.420000000000002</v>
      </c>
      <c r="AI535" s="581">
        <v>13.82</v>
      </c>
      <c r="AJ535" s="581">
        <v>14.836904174870895</v>
      </c>
      <c r="AK535" s="653">
        <f t="shared" si="976"/>
        <v>7.3582067646229765</v>
      </c>
      <c r="AL535" s="653">
        <f t="shared" si="977"/>
        <v>-7.2886637687717304</v>
      </c>
      <c r="AM535" s="654">
        <f t="shared" si="978"/>
        <v>-6.6416297276148732</v>
      </c>
    </row>
    <row r="536" spans="1:39" ht="18" customHeight="1" thickBot="1">
      <c r="A536" s="320" t="s">
        <v>9</v>
      </c>
      <c r="B536" s="320" t="s">
        <v>38</v>
      </c>
      <c r="C536" s="352"/>
      <c r="D536" s="352"/>
      <c r="E536" s="352"/>
      <c r="F536" s="581">
        <v>333.2</v>
      </c>
      <c r="G536" s="581">
        <v>206.7</v>
      </c>
      <c r="H536" s="581">
        <v>168.3</v>
      </c>
      <c r="I536" s="581">
        <v>295.7</v>
      </c>
      <c r="J536" s="581">
        <v>211.8</v>
      </c>
      <c r="K536" s="581">
        <v>213.8</v>
      </c>
      <c r="L536" s="581">
        <v>218</v>
      </c>
      <c r="M536" s="581">
        <v>220</v>
      </c>
      <c r="N536" s="581">
        <v>101.5</v>
      </c>
      <c r="O536" s="581">
        <v>176.6</v>
      </c>
      <c r="P536" s="581">
        <v>176.9</v>
      </c>
      <c r="Q536" s="581">
        <v>162.69999999999999</v>
      </c>
      <c r="R536" s="581">
        <v>126.5</v>
      </c>
      <c r="S536" s="581">
        <v>165</v>
      </c>
      <c r="T536" s="581">
        <v>261.39999999999998</v>
      </c>
      <c r="U536" s="581">
        <v>283.2</v>
      </c>
      <c r="V536" s="581">
        <v>180.3</v>
      </c>
      <c r="W536" s="581">
        <v>258.39999999999998</v>
      </c>
      <c r="X536" s="581">
        <v>337.80142582436844</v>
      </c>
      <c r="Y536" s="581">
        <v>243.46885057153315</v>
      </c>
      <c r="Z536" s="581">
        <v>389.33663515036915</v>
      </c>
      <c r="AA536" s="581">
        <v>247.31842514387009</v>
      </c>
      <c r="AB536" s="581">
        <v>281.37</v>
      </c>
      <c r="AC536" s="581">
        <v>377.36</v>
      </c>
      <c r="AD536" s="581">
        <v>139.18</v>
      </c>
      <c r="AE536" s="581">
        <v>388.47</v>
      </c>
      <c r="AF536" s="581">
        <v>251.32</v>
      </c>
      <c r="AG536" s="581">
        <v>391.68</v>
      </c>
      <c r="AH536" s="581">
        <v>303.39999999999998</v>
      </c>
      <c r="AI536" s="581">
        <v>186.68</v>
      </c>
      <c r="AJ536" s="581">
        <v>219.03985</v>
      </c>
      <c r="AK536" s="653">
        <f t="shared" si="976"/>
        <v>17.334395757445886</v>
      </c>
      <c r="AL536" s="653">
        <f t="shared" si="977"/>
        <v>-33.670517518093448</v>
      </c>
      <c r="AM536" s="654">
        <f t="shared" si="978"/>
        <v>-1.3400842841935878</v>
      </c>
    </row>
    <row r="537" spans="1:39" ht="18" customHeight="1" thickBot="1">
      <c r="A537" s="320" t="s">
        <v>10</v>
      </c>
      <c r="B537" s="320" t="s">
        <v>39</v>
      </c>
      <c r="C537" s="352"/>
      <c r="D537" s="352"/>
      <c r="E537" s="352"/>
      <c r="F537" s="581">
        <v>166.3</v>
      </c>
      <c r="G537" s="581">
        <v>163.19999999999999</v>
      </c>
      <c r="H537" s="581">
        <v>177.2</v>
      </c>
      <c r="I537" s="581">
        <v>202.8</v>
      </c>
      <c r="J537" s="581">
        <v>179.2</v>
      </c>
      <c r="K537" s="581">
        <v>193.3</v>
      </c>
      <c r="L537" s="581">
        <v>164.9</v>
      </c>
      <c r="M537" s="581">
        <v>145.80000000000001</v>
      </c>
      <c r="N537" s="581">
        <v>116</v>
      </c>
      <c r="O537" s="581">
        <v>139.19999999999999</v>
      </c>
      <c r="P537" s="581">
        <v>112.3</v>
      </c>
      <c r="Q537" s="581">
        <v>170.8</v>
      </c>
      <c r="R537" s="581">
        <v>147.30000000000001</v>
      </c>
      <c r="S537" s="581">
        <v>121.5</v>
      </c>
      <c r="T537" s="581">
        <v>116.8</v>
      </c>
      <c r="U537" s="581">
        <v>123.5</v>
      </c>
      <c r="V537" s="581">
        <v>129.80000000000001</v>
      </c>
      <c r="W537" s="581">
        <v>151.04</v>
      </c>
      <c r="X537" s="581">
        <v>124.41</v>
      </c>
      <c r="Y537" s="581">
        <v>160.30000000000001</v>
      </c>
      <c r="Z537" s="581">
        <v>143.08000000000001</v>
      </c>
      <c r="AA537" s="581">
        <v>128.19999999999999</v>
      </c>
      <c r="AB537" s="581">
        <v>123.59</v>
      </c>
      <c r="AC537" s="581">
        <v>97</v>
      </c>
      <c r="AD537" s="581">
        <v>109.71</v>
      </c>
      <c r="AE537" s="581">
        <v>109.82</v>
      </c>
      <c r="AF537" s="581">
        <v>136.94999999999999</v>
      </c>
      <c r="AG537" s="581">
        <v>133.33000000000001</v>
      </c>
      <c r="AH537" s="581">
        <v>196.58</v>
      </c>
      <c r="AI537" s="581">
        <v>159.09</v>
      </c>
      <c r="AJ537" s="581">
        <v>173.8775</v>
      </c>
      <c r="AK537" s="653">
        <f t="shared" si="976"/>
        <v>9.2950531145892246</v>
      </c>
      <c r="AL537" s="653">
        <f t="shared" si="977"/>
        <v>21.456761665269617</v>
      </c>
      <c r="AM537" s="654">
        <f t="shared" si="978"/>
        <v>3.4442014448116343</v>
      </c>
    </row>
    <row r="538" spans="1:39" ht="18" customHeight="1" thickBot="1">
      <c r="A538" s="320" t="s">
        <v>11</v>
      </c>
      <c r="B538" s="320" t="s">
        <v>40</v>
      </c>
      <c r="C538" s="352"/>
      <c r="D538" s="352"/>
      <c r="E538" s="352"/>
      <c r="F538" s="581">
        <v>6.2729999999999997</v>
      </c>
      <c r="G538" s="581">
        <v>7.1459999999999999</v>
      </c>
      <c r="H538" s="581">
        <v>5.0510000000000002</v>
      </c>
      <c r="I538" s="581">
        <v>5.5170000000000003</v>
      </c>
      <c r="J538" s="581">
        <v>5.0090000000000003</v>
      </c>
      <c r="K538" s="581">
        <v>5.53</v>
      </c>
      <c r="L538" s="581">
        <v>6.2460000000000004</v>
      </c>
      <c r="M538" s="581">
        <v>7.24</v>
      </c>
      <c r="N538" s="581">
        <v>10.8</v>
      </c>
      <c r="O538" s="581">
        <v>9.2100000000000009</v>
      </c>
      <c r="P538" s="581">
        <v>5.97</v>
      </c>
      <c r="Q538" s="581">
        <v>8.99</v>
      </c>
      <c r="R538" s="581">
        <v>4.74</v>
      </c>
      <c r="S538" s="581">
        <v>5.49</v>
      </c>
      <c r="T538" s="581">
        <v>4.3600000000000003</v>
      </c>
      <c r="U538" s="581">
        <v>4.08</v>
      </c>
      <c r="V538" s="581">
        <v>2.86</v>
      </c>
      <c r="W538" s="581">
        <v>2.5099999999999998</v>
      </c>
      <c r="X538" s="581">
        <v>2.95</v>
      </c>
      <c r="Y538" s="581">
        <v>2.4300000000000002</v>
      </c>
      <c r="Z538" s="581">
        <v>2.96</v>
      </c>
      <c r="AA538" s="581">
        <v>2.8</v>
      </c>
      <c r="AB538" s="581">
        <v>3.36</v>
      </c>
      <c r="AC538" s="581">
        <v>4.6500000000000004</v>
      </c>
      <c r="AD538" s="581">
        <v>2.57</v>
      </c>
      <c r="AE538" s="581">
        <v>4.0999999999999996</v>
      </c>
      <c r="AF538" s="581">
        <v>6.91</v>
      </c>
      <c r="AG538" s="581">
        <v>4.37</v>
      </c>
      <c r="AH538" s="581">
        <v>2.08</v>
      </c>
      <c r="AI538" s="581">
        <v>2.9</v>
      </c>
      <c r="AJ538" s="581">
        <v>6.557118514883058</v>
      </c>
      <c r="AK538" s="653">
        <f t="shared" si="976"/>
        <v>126.10753499596754</v>
      </c>
      <c r="AL538" s="653">
        <f t="shared" si="977"/>
        <v>73.011042609051643</v>
      </c>
      <c r="AM538" s="654">
        <f t="shared" si="978"/>
        <v>9.9161901914668107</v>
      </c>
    </row>
    <row r="539" spans="1:39" ht="18" customHeight="1" thickBot="1">
      <c r="A539" s="320" t="s">
        <v>12</v>
      </c>
      <c r="B539" s="320" t="s">
        <v>41</v>
      </c>
      <c r="C539" s="352"/>
      <c r="D539" s="352"/>
      <c r="E539" s="352"/>
      <c r="F539" s="581">
        <v>22.8</v>
      </c>
      <c r="G539" s="581">
        <v>20.3</v>
      </c>
      <c r="H539" s="581">
        <v>19.8</v>
      </c>
      <c r="I539" s="581">
        <v>8.1</v>
      </c>
      <c r="J539" s="581">
        <v>0</v>
      </c>
      <c r="K539" s="581">
        <v>0</v>
      </c>
      <c r="L539" s="581">
        <v>12.4</v>
      </c>
      <c r="M539" s="581">
        <v>10.3</v>
      </c>
      <c r="N539" s="581">
        <v>8.6</v>
      </c>
      <c r="O539" s="581">
        <v>9.6</v>
      </c>
      <c r="P539" s="581">
        <v>6.9</v>
      </c>
      <c r="Q539" s="581">
        <v>7.9</v>
      </c>
      <c r="R539" s="581">
        <v>7.9</v>
      </c>
      <c r="S539" s="581">
        <v>8.6</v>
      </c>
      <c r="T539" s="581">
        <v>9</v>
      </c>
      <c r="U539" s="581">
        <v>10.8</v>
      </c>
      <c r="V539" s="581">
        <v>11.7</v>
      </c>
      <c r="W539" s="581">
        <v>13.94</v>
      </c>
      <c r="X539" s="581">
        <v>14.38</v>
      </c>
      <c r="Y539" s="581">
        <v>16.079999999999998</v>
      </c>
      <c r="Z539" s="581">
        <v>14.31</v>
      </c>
      <c r="AA539" s="581">
        <v>11.53</v>
      </c>
      <c r="AB539" s="581">
        <v>13.18</v>
      </c>
      <c r="AC539" s="581">
        <v>13.17</v>
      </c>
      <c r="AD539" s="581">
        <v>11.1</v>
      </c>
      <c r="AE539" s="581">
        <v>10.64</v>
      </c>
      <c r="AF539" s="581">
        <v>12.51</v>
      </c>
      <c r="AG539" s="581">
        <v>11.48</v>
      </c>
      <c r="AH539" s="581">
        <v>10.89</v>
      </c>
      <c r="AI539" s="581">
        <v>10.42</v>
      </c>
      <c r="AJ539" s="581">
        <v>11.397907008624113</v>
      </c>
      <c r="AK539" s="653">
        <f t="shared" si="976"/>
        <v>9.3849041134751676</v>
      </c>
      <c r="AL539" s="653">
        <f t="shared" si="977"/>
        <v>4.2809424393788875</v>
      </c>
      <c r="AM539" s="654">
        <f t="shared" si="978"/>
        <v>-0.12794687222659196</v>
      </c>
    </row>
    <row r="540" spans="1:39" ht="18" customHeight="1" thickBot="1">
      <c r="A540" s="320" t="s">
        <v>13</v>
      </c>
      <c r="B540" s="320" t="s">
        <v>42</v>
      </c>
      <c r="C540" s="352"/>
      <c r="D540" s="352"/>
      <c r="E540" s="352"/>
      <c r="F540" s="581">
        <v>0</v>
      </c>
      <c r="G540" s="581">
        <v>0</v>
      </c>
      <c r="H540" s="581">
        <v>0</v>
      </c>
      <c r="I540" s="581">
        <v>0</v>
      </c>
      <c r="J540" s="581">
        <v>0</v>
      </c>
      <c r="K540" s="581">
        <v>0</v>
      </c>
      <c r="L540" s="581">
        <v>0</v>
      </c>
      <c r="M540" s="581">
        <v>0</v>
      </c>
      <c r="N540" s="581">
        <v>0</v>
      </c>
      <c r="O540" s="581">
        <v>0</v>
      </c>
      <c r="P540" s="581">
        <v>0</v>
      </c>
      <c r="Q540" s="581">
        <v>0</v>
      </c>
      <c r="R540" s="581">
        <v>0</v>
      </c>
      <c r="S540" s="581">
        <v>0</v>
      </c>
      <c r="T540" s="581">
        <v>0</v>
      </c>
      <c r="U540" s="581">
        <v>0</v>
      </c>
      <c r="V540" s="581">
        <v>0</v>
      </c>
      <c r="W540" s="581">
        <v>0</v>
      </c>
      <c r="X540" s="581">
        <v>0</v>
      </c>
      <c r="Y540" s="581">
        <v>0</v>
      </c>
      <c r="Z540" s="581">
        <v>0</v>
      </c>
      <c r="AA540" s="581">
        <v>0</v>
      </c>
      <c r="AB540" s="581">
        <v>0</v>
      </c>
      <c r="AC540" s="581">
        <v>0</v>
      </c>
      <c r="AD540" s="581">
        <v>0</v>
      </c>
      <c r="AE540" s="581">
        <v>0</v>
      </c>
      <c r="AF540" s="581">
        <v>0</v>
      </c>
      <c r="AG540" s="581">
        <v>0</v>
      </c>
      <c r="AH540" s="581">
        <v>0</v>
      </c>
      <c r="AI540" s="581">
        <v>0</v>
      </c>
      <c r="AJ540" s="581">
        <v>0</v>
      </c>
      <c r="AK540" s="653"/>
      <c r="AL540" s="653"/>
      <c r="AM540" s="654"/>
    </row>
    <row r="541" spans="1:39" ht="18" customHeight="1" thickBot="1">
      <c r="A541" s="320" t="s">
        <v>14</v>
      </c>
      <c r="B541" s="320" t="s">
        <v>43</v>
      </c>
      <c r="C541" s="352"/>
      <c r="D541" s="352"/>
      <c r="E541" s="352"/>
      <c r="F541" s="581">
        <v>340.7</v>
      </c>
      <c r="G541" s="581">
        <v>113.4</v>
      </c>
      <c r="H541" s="581">
        <v>71.3</v>
      </c>
      <c r="I541" s="581">
        <v>112.9</v>
      </c>
      <c r="J541" s="581">
        <v>133.5</v>
      </c>
      <c r="K541" s="581">
        <v>104.8</v>
      </c>
      <c r="L541" s="581">
        <v>88.7</v>
      </c>
      <c r="M541" s="581">
        <v>110.7</v>
      </c>
      <c r="N541" s="581">
        <v>107.2</v>
      </c>
      <c r="O541" s="581">
        <v>101.5</v>
      </c>
      <c r="P541" s="581">
        <v>87.6</v>
      </c>
      <c r="Q541" s="581">
        <v>96.8</v>
      </c>
      <c r="R541" s="581">
        <v>87.2</v>
      </c>
      <c r="S541" s="581">
        <v>116.8</v>
      </c>
      <c r="T541" s="581">
        <v>181.1</v>
      </c>
      <c r="U541" s="581">
        <v>194.9</v>
      </c>
      <c r="V541" s="581">
        <v>162.19999999999999</v>
      </c>
      <c r="W541" s="581">
        <v>70.2</v>
      </c>
      <c r="X541" s="581">
        <v>64</v>
      </c>
      <c r="Y541" s="581">
        <v>124.2</v>
      </c>
      <c r="Z541" s="581">
        <v>75.599999999999994</v>
      </c>
      <c r="AA541" s="581">
        <v>114.3</v>
      </c>
      <c r="AB541" s="581">
        <v>159.6</v>
      </c>
      <c r="AC541" s="581">
        <v>140.9</v>
      </c>
      <c r="AD541" s="581">
        <v>129.4</v>
      </c>
      <c r="AE541" s="581">
        <v>81.599999999999994</v>
      </c>
      <c r="AF541" s="581">
        <v>191.2</v>
      </c>
      <c r="AG541" s="581">
        <v>178.4</v>
      </c>
      <c r="AH541" s="581">
        <v>138.4</v>
      </c>
      <c r="AI541" s="581">
        <v>129</v>
      </c>
      <c r="AJ541" s="581">
        <v>128.048</v>
      </c>
      <c r="AK541" s="653">
        <f t="shared" si="976"/>
        <v>-0.73798449612403338</v>
      </c>
      <c r="AL541" s="653">
        <f t="shared" si="977"/>
        <v>-13.830417227456238</v>
      </c>
      <c r="AM541" s="654">
        <f t="shared" si="978"/>
        <v>1.2699813282780248</v>
      </c>
    </row>
    <row r="542" spans="1:39" ht="18" customHeight="1" thickBot="1">
      <c r="A542" s="320" t="s">
        <v>15</v>
      </c>
      <c r="B542" s="320" t="s">
        <v>44</v>
      </c>
      <c r="C542" s="352"/>
      <c r="D542" s="352"/>
      <c r="E542" s="352"/>
      <c r="F542" s="581">
        <v>434.1</v>
      </c>
      <c r="G542" s="581">
        <v>313</v>
      </c>
      <c r="H542" s="581">
        <v>239.3</v>
      </c>
      <c r="I542" s="581">
        <v>286.8</v>
      </c>
      <c r="J542" s="581">
        <v>348.2</v>
      </c>
      <c r="K542" s="581">
        <v>348.7</v>
      </c>
      <c r="L542" s="581">
        <v>260.89999999999998</v>
      </c>
      <c r="M542" s="581">
        <v>311.39999999999998</v>
      </c>
      <c r="N542" s="581">
        <v>231.1</v>
      </c>
      <c r="O542" s="581">
        <v>170.2</v>
      </c>
      <c r="P542" s="581">
        <v>147.1</v>
      </c>
      <c r="Q542" s="581">
        <v>140.6</v>
      </c>
      <c r="R542" s="581">
        <v>108.3</v>
      </c>
      <c r="S542" s="581">
        <v>90</v>
      </c>
      <c r="T542" s="581">
        <v>165.2</v>
      </c>
      <c r="U542" s="581">
        <v>204.9</v>
      </c>
      <c r="V542" s="581">
        <v>207.9</v>
      </c>
      <c r="W542" s="581">
        <v>87</v>
      </c>
      <c r="X542" s="581">
        <v>85</v>
      </c>
      <c r="Y542" s="581">
        <v>156.6</v>
      </c>
      <c r="Z542" s="581">
        <v>96.5</v>
      </c>
      <c r="AA542" s="581">
        <v>85.3</v>
      </c>
      <c r="AB542" s="581">
        <v>107.84</v>
      </c>
      <c r="AC542" s="581">
        <v>77.45</v>
      </c>
      <c r="AD542" s="581">
        <v>63.07</v>
      </c>
      <c r="AE542" s="581">
        <v>43.99</v>
      </c>
      <c r="AF542" s="581">
        <v>108.06</v>
      </c>
      <c r="AG542" s="581">
        <v>110.06</v>
      </c>
      <c r="AH542" s="581">
        <v>63.47</v>
      </c>
      <c r="AI542" s="581">
        <v>71.09</v>
      </c>
      <c r="AJ542" s="581">
        <v>61.964999999999996</v>
      </c>
      <c r="AK542" s="653">
        <f t="shared" si="976"/>
        <v>-12.835841890561273</v>
      </c>
      <c r="AL542" s="653">
        <f t="shared" si="977"/>
        <v>-23.380183002225717</v>
      </c>
      <c r="AM542" s="654">
        <f t="shared" si="978"/>
        <v>-3.4888498122665701</v>
      </c>
    </row>
    <row r="543" spans="1:39" ht="18" customHeight="1" thickBot="1">
      <c r="A543" s="320" t="s">
        <v>16</v>
      </c>
      <c r="B543" s="320" t="s">
        <v>45</v>
      </c>
      <c r="C543" s="352"/>
      <c r="D543" s="352"/>
      <c r="E543" s="352"/>
      <c r="F543" s="581">
        <v>1.8</v>
      </c>
      <c r="G543" s="581">
        <v>1.5</v>
      </c>
      <c r="H543" s="581">
        <v>1.7</v>
      </c>
      <c r="I543" s="581">
        <v>2.2999999999999998</v>
      </c>
      <c r="J543" s="581">
        <v>2.7</v>
      </c>
      <c r="K543" s="581">
        <v>4.0999999999999996</v>
      </c>
      <c r="L543" s="581">
        <v>3.5</v>
      </c>
      <c r="M543" s="581">
        <v>3.6</v>
      </c>
      <c r="N543" s="581">
        <v>4.8</v>
      </c>
      <c r="O543" s="581">
        <v>7.5</v>
      </c>
      <c r="P543" s="581">
        <v>4.5999999999999996</v>
      </c>
      <c r="Q543" s="581">
        <v>7.9</v>
      </c>
      <c r="R543" s="581">
        <v>5.7</v>
      </c>
      <c r="S543" s="581">
        <v>6.2</v>
      </c>
      <c r="T543" s="581">
        <v>7</v>
      </c>
      <c r="U543" s="581">
        <v>8.6999999999999993</v>
      </c>
      <c r="V543" s="581">
        <v>6.9</v>
      </c>
      <c r="W543" s="581">
        <v>6.9</v>
      </c>
      <c r="X543" s="581">
        <v>4.2866666666666662</v>
      </c>
      <c r="Y543" s="581">
        <v>5.2388888888888889</v>
      </c>
      <c r="Z543" s="581">
        <v>4.9651851851851854</v>
      </c>
      <c r="AA543" s="581">
        <v>5.8613580246913575</v>
      </c>
      <c r="AB543" s="581">
        <v>5.61</v>
      </c>
      <c r="AC543" s="581">
        <v>4.17</v>
      </c>
      <c r="AD543" s="581">
        <v>4.6399999999999997</v>
      </c>
      <c r="AE543" s="581">
        <v>6.05</v>
      </c>
      <c r="AF543" s="581">
        <v>6.37</v>
      </c>
      <c r="AG543" s="581">
        <v>4.67</v>
      </c>
      <c r="AH543" s="581">
        <v>7.1</v>
      </c>
      <c r="AI543" s="581">
        <v>6.05</v>
      </c>
      <c r="AJ543" s="581">
        <v>5.3941215070623638</v>
      </c>
      <c r="AK543" s="653">
        <f t="shared" si="976"/>
        <v>-10.840966825415476</v>
      </c>
      <c r="AL543" s="653">
        <f t="shared" si="977"/>
        <v>-12.52775934493464</v>
      </c>
      <c r="AM543" s="654">
        <f t="shared" si="978"/>
        <v>-0.91877072293997664</v>
      </c>
    </row>
    <row r="544" spans="1:39" ht="18" customHeight="1" thickBot="1">
      <c r="A544" s="320" t="s">
        <v>17</v>
      </c>
      <c r="B544" s="320" t="s">
        <v>46</v>
      </c>
      <c r="C544" s="352"/>
      <c r="D544" s="352"/>
      <c r="E544" s="352"/>
      <c r="F544" s="581">
        <v>113</v>
      </c>
      <c r="G544" s="581">
        <v>193</v>
      </c>
      <c r="H544" s="581">
        <v>171</v>
      </c>
      <c r="I544" s="581">
        <v>98</v>
      </c>
      <c r="J544" s="581">
        <v>153</v>
      </c>
      <c r="K544" s="581">
        <v>128.80000000000001</v>
      </c>
      <c r="L544" s="581">
        <v>80.3</v>
      </c>
      <c r="M544" s="581">
        <v>86.5</v>
      </c>
      <c r="N544" s="581">
        <v>121</v>
      </c>
      <c r="O544" s="581">
        <v>95.4</v>
      </c>
      <c r="P544" s="581">
        <v>67</v>
      </c>
      <c r="Q544" s="581">
        <v>125.1</v>
      </c>
      <c r="R544" s="581">
        <v>107.3</v>
      </c>
      <c r="S544" s="581">
        <v>98.7</v>
      </c>
      <c r="T544" s="581">
        <v>81.099999999999994</v>
      </c>
      <c r="U544" s="581">
        <v>112.5</v>
      </c>
      <c r="V544" s="581">
        <v>72.5</v>
      </c>
      <c r="W544" s="581">
        <v>79.400000000000006</v>
      </c>
      <c r="X544" s="581">
        <v>72.5</v>
      </c>
      <c r="Y544" s="581">
        <v>78.420246913580257</v>
      </c>
      <c r="Z544" s="581">
        <v>108.05389574759946</v>
      </c>
      <c r="AA544" s="581">
        <v>95.94</v>
      </c>
      <c r="AB544" s="581">
        <v>103.95</v>
      </c>
      <c r="AC544" s="581">
        <v>84.07</v>
      </c>
      <c r="AD544" s="581">
        <v>87.06</v>
      </c>
      <c r="AE544" s="581">
        <v>88.29</v>
      </c>
      <c r="AF544" s="581">
        <v>90.54</v>
      </c>
      <c r="AG544" s="581">
        <v>84.35</v>
      </c>
      <c r="AH544" s="581">
        <v>85.01</v>
      </c>
      <c r="AI544" s="581">
        <v>57.58</v>
      </c>
      <c r="AJ544" s="581">
        <v>124.78650000000002</v>
      </c>
      <c r="AK544" s="653">
        <f t="shared" si="976"/>
        <v>116.71847863841616</v>
      </c>
      <c r="AL544" s="653">
        <f t="shared" si="977"/>
        <v>62.144620582120645</v>
      </c>
      <c r="AM544" s="654">
        <f t="shared" si="978"/>
        <v>2.9639798840108256</v>
      </c>
    </row>
    <row r="545" spans="1:39" ht="18" customHeight="1" thickBot="1">
      <c r="A545" s="320" t="s">
        <v>18</v>
      </c>
      <c r="B545" s="320" t="s">
        <v>47</v>
      </c>
      <c r="C545" s="352"/>
      <c r="D545" s="352"/>
      <c r="E545" s="352"/>
      <c r="F545" s="581">
        <v>0</v>
      </c>
      <c r="G545" s="581">
        <v>0</v>
      </c>
      <c r="H545" s="581">
        <v>0</v>
      </c>
      <c r="I545" s="581">
        <v>0</v>
      </c>
      <c r="J545" s="581">
        <v>0</v>
      </c>
      <c r="K545" s="581">
        <v>0</v>
      </c>
      <c r="L545" s="581">
        <v>0</v>
      </c>
      <c r="M545" s="581">
        <v>0</v>
      </c>
      <c r="N545" s="581">
        <v>0</v>
      </c>
      <c r="O545" s="581">
        <v>0</v>
      </c>
      <c r="P545" s="581">
        <v>0</v>
      </c>
      <c r="Q545" s="581">
        <v>0</v>
      </c>
      <c r="R545" s="581">
        <v>0</v>
      </c>
      <c r="S545" s="581">
        <v>0</v>
      </c>
      <c r="T545" s="581">
        <v>0</v>
      </c>
      <c r="U545" s="581">
        <v>0</v>
      </c>
      <c r="V545" s="581">
        <v>0</v>
      </c>
      <c r="W545" s="581">
        <v>0</v>
      </c>
      <c r="X545" s="581">
        <v>0</v>
      </c>
      <c r="Y545" s="581">
        <v>0</v>
      </c>
      <c r="Z545" s="581">
        <v>0</v>
      </c>
      <c r="AA545" s="581">
        <v>0</v>
      </c>
      <c r="AB545" s="581">
        <v>0</v>
      </c>
      <c r="AC545" s="581">
        <v>0</v>
      </c>
      <c r="AD545" s="581">
        <v>0</v>
      </c>
      <c r="AE545" s="581">
        <v>0</v>
      </c>
      <c r="AF545" s="581">
        <v>0</v>
      </c>
      <c r="AG545" s="581">
        <v>0</v>
      </c>
      <c r="AH545" s="581">
        <v>0</v>
      </c>
      <c r="AI545" s="581">
        <v>0</v>
      </c>
      <c r="AJ545" s="581">
        <v>0</v>
      </c>
      <c r="AK545" s="653"/>
      <c r="AL545" s="653"/>
      <c r="AM545" s="654"/>
    </row>
    <row r="546" spans="1:39" ht="18" customHeight="1" thickBot="1">
      <c r="A546" s="320" t="s">
        <v>19</v>
      </c>
      <c r="B546" s="320" t="s">
        <v>48</v>
      </c>
      <c r="C546" s="352"/>
      <c r="D546" s="352"/>
      <c r="E546" s="352"/>
      <c r="F546" s="581">
        <v>41.2</v>
      </c>
      <c r="G546" s="581">
        <v>26.5</v>
      </c>
      <c r="H546" s="581">
        <v>42.5</v>
      </c>
      <c r="I546" s="581">
        <v>38.200000000000003</v>
      </c>
      <c r="J546" s="581">
        <v>27.9</v>
      </c>
      <c r="K546" s="581">
        <v>30.3</v>
      </c>
      <c r="L546" s="581">
        <v>14</v>
      </c>
      <c r="M546" s="581">
        <v>29</v>
      </c>
      <c r="N546" s="581">
        <v>17</v>
      </c>
      <c r="O546" s="581">
        <v>16.8</v>
      </c>
      <c r="P546" s="581">
        <v>17.899999999999999</v>
      </c>
      <c r="Q546" s="581">
        <v>16.600000000000001</v>
      </c>
      <c r="R546" s="581">
        <v>10.9</v>
      </c>
      <c r="S546" s="581">
        <v>10.9</v>
      </c>
      <c r="T546" s="581">
        <v>7.6</v>
      </c>
      <c r="U546" s="581">
        <v>8</v>
      </c>
      <c r="V546" s="581">
        <v>11.2</v>
      </c>
      <c r="W546" s="581">
        <v>11.9</v>
      </c>
      <c r="X546" s="581">
        <v>6</v>
      </c>
      <c r="Y546" s="581">
        <v>9</v>
      </c>
      <c r="Z546" s="581">
        <v>7</v>
      </c>
      <c r="AA546" s="581">
        <v>7</v>
      </c>
      <c r="AB546" s="581">
        <v>6.14</v>
      </c>
      <c r="AC546" s="581">
        <v>5.4</v>
      </c>
      <c r="AD546" s="581">
        <v>4.3899999999999997</v>
      </c>
      <c r="AE546" s="581">
        <v>4.34</v>
      </c>
      <c r="AF546" s="581">
        <v>5.33</v>
      </c>
      <c r="AG546" s="581">
        <v>7.72</v>
      </c>
      <c r="AH546" s="581">
        <v>8.08</v>
      </c>
      <c r="AI546" s="581">
        <v>8.99</v>
      </c>
      <c r="AJ546" s="581">
        <v>7.7470920659303886</v>
      </c>
      <c r="AK546" s="653">
        <f t="shared" si="976"/>
        <v>-13.825449767181441</v>
      </c>
      <c r="AL546" s="653">
        <f t="shared" si="977"/>
        <v>5.4504364691069229</v>
      </c>
      <c r="AM546" s="654">
        <f t="shared" si="978"/>
        <v>1.1331206869574784</v>
      </c>
    </row>
    <row r="547" spans="1:39" ht="18" customHeight="1" thickBot="1">
      <c r="A547" s="320" t="s">
        <v>20</v>
      </c>
      <c r="B547" s="320" t="s">
        <v>49</v>
      </c>
      <c r="C547" s="352"/>
      <c r="D547" s="352"/>
      <c r="E547" s="352"/>
      <c r="F547" s="581">
        <v>291.60000000000002</v>
      </c>
      <c r="G547" s="581">
        <v>318.8</v>
      </c>
      <c r="H547" s="581">
        <v>313.8</v>
      </c>
      <c r="I547" s="581">
        <v>156.19999999999999</v>
      </c>
      <c r="J547" s="581">
        <v>207.2</v>
      </c>
      <c r="K547" s="581">
        <v>236.4</v>
      </c>
      <c r="L547" s="581">
        <v>218.2</v>
      </c>
      <c r="M547" s="581">
        <v>182.8</v>
      </c>
      <c r="N547" s="581">
        <v>213.5</v>
      </c>
      <c r="O547" s="581">
        <v>171.1</v>
      </c>
      <c r="P547" s="581">
        <v>132.80000000000001</v>
      </c>
      <c r="Q547" s="581">
        <v>213.5</v>
      </c>
      <c r="R547" s="581">
        <v>163.69999999999999</v>
      </c>
      <c r="S547" s="581">
        <v>93.8</v>
      </c>
      <c r="T547" s="581">
        <v>188.6</v>
      </c>
      <c r="U547" s="581">
        <v>218.5</v>
      </c>
      <c r="V547" s="581">
        <v>183.6</v>
      </c>
      <c r="W547" s="581">
        <v>161.15</v>
      </c>
      <c r="X547" s="581">
        <v>202</v>
      </c>
      <c r="Y547" s="581">
        <v>204.7</v>
      </c>
      <c r="Z547" s="581">
        <v>234.69</v>
      </c>
      <c r="AA547" s="581">
        <v>232.53</v>
      </c>
      <c r="AB547" s="581">
        <v>171.07</v>
      </c>
      <c r="AC547" s="581">
        <v>188.38</v>
      </c>
      <c r="AD547" s="581">
        <v>129.07</v>
      </c>
      <c r="AE547" s="581">
        <v>177.45</v>
      </c>
      <c r="AF547" s="581">
        <v>200.84</v>
      </c>
      <c r="AG547" s="581">
        <v>219.21</v>
      </c>
      <c r="AH547" s="581">
        <v>151.56</v>
      </c>
      <c r="AI547" s="581">
        <v>167.64</v>
      </c>
      <c r="AJ547" s="581">
        <v>162.60833333333335</v>
      </c>
      <c r="AK547" s="653">
        <f t="shared" si="976"/>
        <v>-3.0014714069832027</v>
      </c>
      <c r="AL547" s="653">
        <f t="shared" si="977"/>
        <v>-14.17877625699303</v>
      </c>
      <c r="AM547" s="654">
        <f t="shared" si="978"/>
        <v>-3.8962303773220075</v>
      </c>
    </row>
    <row r="548" spans="1:39" ht="18" customHeight="1" thickBot="1">
      <c r="A548" s="320" t="s">
        <v>21</v>
      </c>
      <c r="B548" s="320" t="s">
        <v>50</v>
      </c>
      <c r="C548" s="352"/>
      <c r="D548" s="352"/>
      <c r="E548" s="352"/>
      <c r="F548" s="581">
        <v>4992.1000000000004</v>
      </c>
      <c r="G548" s="581">
        <v>5300.1</v>
      </c>
      <c r="H548" s="581">
        <v>6287.7</v>
      </c>
      <c r="I548" s="581">
        <v>5652.5</v>
      </c>
      <c r="J548" s="581">
        <v>5299.5</v>
      </c>
      <c r="K548" s="581">
        <v>5663.7</v>
      </c>
      <c r="L548" s="581">
        <v>5180.7</v>
      </c>
      <c r="M548" s="581">
        <v>4003</v>
      </c>
      <c r="N548" s="581">
        <v>4863.6000000000004</v>
      </c>
      <c r="O548" s="581">
        <v>3831</v>
      </c>
      <c r="P548" s="581">
        <v>3172.2</v>
      </c>
      <c r="Q548" s="581">
        <v>4280.7</v>
      </c>
      <c r="R548" s="581">
        <v>3404.3</v>
      </c>
      <c r="S548" s="581">
        <v>2621.6</v>
      </c>
      <c r="T548" s="581">
        <v>3125.7</v>
      </c>
      <c r="U548" s="581">
        <v>3448.5</v>
      </c>
      <c r="V548" s="581">
        <v>3712.9</v>
      </c>
      <c r="W548" s="581">
        <v>3270.3</v>
      </c>
      <c r="X548" s="581">
        <v>2597.0172754996056</v>
      </c>
      <c r="Y548" s="581">
        <v>2923.8298054147026</v>
      </c>
      <c r="Z548" s="581">
        <v>3614.0387567277839</v>
      </c>
      <c r="AA548" s="581">
        <v>2992.7095271883145</v>
      </c>
      <c r="AB548" s="581">
        <v>2013.1</v>
      </c>
      <c r="AC548" s="581">
        <v>2199.58</v>
      </c>
      <c r="AD548" s="581">
        <v>2673.64</v>
      </c>
      <c r="AE548" s="581">
        <v>2166.88</v>
      </c>
      <c r="AF548" s="581">
        <v>2461.4299999999998</v>
      </c>
      <c r="AG548" s="581">
        <v>2985.47</v>
      </c>
      <c r="AH548" s="581">
        <v>2519.7399999999998</v>
      </c>
      <c r="AI548" s="581">
        <v>2346.1799999999998</v>
      </c>
      <c r="AJ548" s="581">
        <v>2321.1639666666665</v>
      </c>
      <c r="AK548" s="653">
        <f t="shared" si="976"/>
        <v>-1.066245272457067</v>
      </c>
      <c r="AL548" s="653">
        <f t="shared" si="977"/>
        <v>-4.9657529666250593</v>
      </c>
      <c r="AM548" s="654">
        <f t="shared" si="978"/>
        <v>-2.7839621146092286</v>
      </c>
    </row>
    <row r="549" spans="1:39" ht="18" customHeight="1" thickBot="1">
      <c r="A549" s="320" t="s">
        <v>22</v>
      </c>
      <c r="B549" s="320" t="s">
        <v>51</v>
      </c>
      <c r="C549" s="352"/>
      <c r="D549" s="352"/>
      <c r="E549" s="352"/>
      <c r="F549" s="581">
        <v>66.7</v>
      </c>
      <c r="G549" s="581">
        <v>64</v>
      </c>
      <c r="H549" s="581">
        <v>36</v>
      </c>
      <c r="I549" s="581">
        <v>54</v>
      </c>
      <c r="J549" s="581">
        <v>41</v>
      </c>
      <c r="K549" s="581">
        <v>32.5</v>
      </c>
      <c r="L549" s="581">
        <v>56</v>
      </c>
      <c r="M549" s="581">
        <v>46.45</v>
      </c>
      <c r="N549" s="581">
        <v>24.2</v>
      </c>
      <c r="O549" s="581">
        <v>34.299999999999997</v>
      </c>
      <c r="P549" s="581">
        <v>26.96</v>
      </c>
      <c r="Q549" s="581">
        <v>27.27</v>
      </c>
      <c r="R549" s="581">
        <v>19.75</v>
      </c>
      <c r="S549" s="581">
        <v>23.8</v>
      </c>
      <c r="T549" s="581">
        <v>22.7</v>
      </c>
      <c r="U549" s="581">
        <v>22.21</v>
      </c>
      <c r="V549" s="581">
        <v>19.440000000000001</v>
      </c>
      <c r="W549" s="581">
        <v>17.55</v>
      </c>
      <c r="X549" s="581">
        <v>18.39</v>
      </c>
      <c r="Y549" s="581">
        <v>14.78</v>
      </c>
      <c r="Z549" s="581">
        <v>18.21</v>
      </c>
      <c r="AA549" s="581">
        <v>17.63</v>
      </c>
      <c r="AB549" s="581">
        <v>15.49</v>
      </c>
      <c r="AC549" s="581">
        <v>15.59</v>
      </c>
      <c r="AD549" s="581">
        <v>14.44</v>
      </c>
      <c r="AE549" s="581">
        <v>16.71</v>
      </c>
      <c r="AF549" s="581">
        <v>16.23</v>
      </c>
      <c r="AG549" s="581">
        <v>17.16</v>
      </c>
      <c r="AH549" s="581">
        <v>16.02</v>
      </c>
      <c r="AI549" s="581">
        <v>14.9</v>
      </c>
      <c r="AJ549" s="581">
        <v>16.674999999999997</v>
      </c>
      <c r="AK549" s="653">
        <f t="shared" si="976"/>
        <v>11.912751677852329</v>
      </c>
      <c r="AL549" s="653">
        <f t="shared" si="977"/>
        <v>1.2242007284499978</v>
      </c>
      <c r="AM549" s="654">
        <f t="shared" si="978"/>
        <v>-0.61688280115645977</v>
      </c>
    </row>
    <row r="550" spans="1:39" ht="18" customHeight="1" thickBot="1">
      <c r="A550" s="320" t="s">
        <v>23</v>
      </c>
      <c r="B550" s="320" t="s">
        <v>52</v>
      </c>
      <c r="C550" s="352"/>
      <c r="D550" s="352"/>
      <c r="E550" s="352"/>
      <c r="F550" s="581">
        <v>40.4</v>
      </c>
      <c r="G550" s="581">
        <v>51.2</v>
      </c>
      <c r="H550" s="581">
        <v>42.7</v>
      </c>
      <c r="I550" s="581">
        <v>20.3</v>
      </c>
      <c r="J550" s="581">
        <v>29.3</v>
      </c>
      <c r="K550" s="581">
        <v>26.1</v>
      </c>
      <c r="L550" s="581">
        <v>21.1</v>
      </c>
      <c r="M550" s="581">
        <v>21.8</v>
      </c>
      <c r="N550" s="581">
        <v>28.63</v>
      </c>
      <c r="O550" s="581">
        <v>20.079999999999998</v>
      </c>
      <c r="P550" s="581">
        <v>17.36</v>
      </c>
      <c r="Q550" s="581">
        <v>55</v>
      </c>
      <c r="R550" s="581">
        <v>48.96</v>
      </c>
      <c r="S550" s="581">
        <v>35.72</v>
      </c>
      <c r="T550" s="581">
        <v>20.58</v>
      </c>
      <c r="U550" s="581">
        <v>31.45</v>
      </c>
      <c r="V550" s="581">
        <v>32.96</v>
      </c>
      <c r="W550" s="581">
        <v>34.28</v>
      </c>
      <c r="X550" s="581">
        <v>31.38</v>
      </c>
      <c r="Y550" s="581">
        <v>18.239999999999998</v>
      </c>
      <c r="Z550" s="581">
        <v>23.81</v>
      </c>
      <c r="AA550" s="581">
        <v>24.36</v>
      </c>
      <c r="AB550" s="581">
        <v>24.32</v>
      </c>
      <c r="AC550" s="581">
        <v>25.93</v>
      </c>
      <c r="AD550" s="581">
        <v>28.16</v>
      </c>
      <c r="AE550" s="581">
        <v>28.64</v>
      </c>
      <c r="AF550" s="581">
        <v>26.18</v>
      </c>
      <c r="AG550" s="581">
        <v>28.49</v>
      </c>
      <c r="AH550" s="581">
        <v>35.1</v>
      </c>
      <c r="AI550" s="581">
        <v>28.77</v>
      </c>
      <c r="AJ550" s="581">
        <v>31.627400000000002</v>
      </c>
      <c r="AK550" s="653">
        <f t="shared" si="976"/>
        <v>9.9318734793187424</v>
      </c>
      <c r="AL550" s="653">
        <f t="shared" si="977"/>
        <v>10.456577415599533</v>
      </c>
      <c r="AM550" s="654">
        <f t="shared" si="978"/>
        <v>2.9433904021848756</v>
      </c>
    </row>
    <row r="551" spans="1:39" ht="18" customHeight="1" thickBot="1">
      <c r="A551" s="320" t="s">
        <v>24</v>
      </c>
      <c r="B551" s="320" t="s">
        <v>53</v>
      </c>
      <c r="C551" s="352"/>
      <c r="D551" s="352"/>
      <c r="E551" s="352"/>
      <c r="F551" s="581">
        <v>5.8</v>
      </c>
      <c r="G551" s="581">
        <v>6.1</v>
      </c>
      <c r="H551" s="581">
        <v>5.8</v>
      </c>
      <c r="I551" s="581">
        <v>5.5</v>
      </c>
      <c r="J551" s="581">
        <v>3.5</v>
      </c>
      <c r="K551" s="581">
        <v>3.9</v>
      </c>
      <c r="L551" s="581">
        <v>2.6</v>
      </c>
      <c r="M551" s="581">
        <v>1.8</v>
      </c>
      <c r="N551" s="581">
        <v>2.2999999999999998</v>
      </c>
      <c r="O551" s="581">
        <v>2</v>
      </c>
      <c r="P551" s="581">
        <v>1.4</v>
      </c>
      <c r="Q551" s="581">
        <v>3.5</v>
      </c>
      <c r="R551" s="581">
        <v>4.0999999999999996</v>
      </c>
      <c r="S551" s="581">
        <v>2.1</v>
      </c>
      <c r="T551" s="581">
        <v>2.5</v>
      </c>
      <c r="U551" s="581">
        <v>2.1</v>
      </c>
      <c r="V551" s="581">
        <v>2.2999999999999998</v>
      </c>
      <c r="W551" s="581">
        <v>2.5</v>
      </c>
      <c r="X551" s="581">
        <v>2.84</v>
      </c>
      <c r="Y551" s="581">
        <v>3.42</v>
      </c>
      <c r="Z551" s="581">
        <v>5.01</v>
      </c>
      <c r="AA551" s="581">
        <v>6.74</v>
      </c>
      <c r="AB551" s="581">
        <v>4.66</v>
      </c>
      <c r="AC551" s="581">
        <v>3.98</v>
      </c>
      <c r="AD551" s="581">
        <v>4.42</v>
      </c>
      <c r="AE551" s="581">
        <v>4.54</v>
      </c>
      <c r="AF551" s="581">
        <v>4.4800000000000004</v>
      </c>
      <c r="AG551" s="581">
        <v>3.46</v>
      </c>
      <c r="AH551" s="581">
        <v>2.5299999999999998</v>
      </c>
      <c r="AI551" s="581">
        <v>3.21</v>
      </c>
      <c r="AJ551" s="581">
        <v>3.8050591461843983</v>
      </c>
      <c r="AK551" s="653">
        <f t="shared" si="976"/>
        <v>18.537668105432981</v>
      </c>
      <c r="AL551" s="653">
        <f t="shared" si="977"/>
        <v>2.3782729915084788</v>
      </c>
      <c r="AM551" s="654">
        <f t="shared" si="978"/>
        <v>-6.1549695679402934</v>
      </c>
    </row>
    <row r="552" spans="1:39" ht="18" customHeight="1" thickBot="1">
      <c r="A552" s="320" t="s">
        <v>25</v>
      </c>
      <c r="B552" s="320" t="s">
        <v>54</v>
      </c>
      <c r="C552" s="352"/>
      <c r="D552" s="352"/>
      <c r="E552" s="352"/>
      <c r="F552" s="581">
        <v>69.3</v>
      </c>
      <c r="G552" s="581">
        <v>96.2</v>
      </c>
      <c r="H552" s="581">
        <v>89.3</v>
      </c>
      <c r="I552" s="581">
        <v>71.400000000000006</v>
      </c>
      <c r="J552" s="581">
        <v>84.2</v>
      </c>
      <c r="K552" s="581">
        <v>96.2</v>
      </c>
      <c r="L552" s="581">
        <v>69.599999999999994</v>
      </c>
      <c r="M552" s="581">
        <v>64.2</v>
      </c>
      <c r="N552" s="581">
        <v>112.7</v>
      </c>
      <c r="O552" s="581">
        <v>96.5</v>
      </c>
      <c r="P552" s="581">
        <v>62.3</v>
      </c>
      <c r="Q552" s="581">
        <v>124.3</v>
      </c>
      <c r="R552" s="581">
        <v>68.599999999999994</v>
      </c>
      <c r="S552" s="581">
        <v>30.2</v>
      </c>
      <c r="T552" s="581">
        <v>54.4</v>
      </c>
      <c r="U552" s="581">
        <v>80.3</v>
      </c>
      <c r="V552" s="581">
        <v>56.9</v>
      </c>
      <c r="W552" s="581">
        <v>37.6</v>
      </c>
      <c r="X552" s="581">
        <v>43</v>
      </c>
      <c r="Y552" s="581">
        <v>49.4</v>
      </c>
      <c r="Z552" s="581">
        <v>86.47</v>
      </c>
      <c r="AA552" s="581">
        <v>53.51</v>
      </c>
      <c r="AB552" s="581">
        <v>41.64</v>
      </c>
      <c r="AC552" s="581">
        <v>41.1</v>
      </c>
      <c r="AD552" s="581">
        <v>32.46</v>
      </c>
      <c r="AE552" s="581">
        <v>41.01</v>
      </c>
      <c r="AF552" s="581">
        <v>48.69</v>
      </c>
      <c r="AG552" s="581">
        <v>48.57</v>
      </c>
      <c r="AH552" s="581">
        <v>36.049999999999997</v>
      </c>
      <c r="AI552" s="581">
        <v>36.270000000000003</v>
      </c>
      <c r="AJ552" s="581">
        <v>45.36</v>
      </c>
      <c r="AK552" s="653">
        <f t="shared" si="976"/>
        <v>25.062034739454077</v>
      </c>
      <c r="AL552" s="653">
        <f t="shared" si="977"/>
        <v>5.1297898640296546</v>
      </c>
      <c r="AM552" s="654">
        <f t="shared" si="978"/>
        <v>-1.8192252114370588</v>
      </c>
    </row>
    <row r="553" spans="1:39" ht="18" customHeight="1" thickBot="1">
      <c r="A553" s="320" t="s">
        <v>26</v>
      </c>
      <c r="B553" s="320" t="s">
        <v>55</v>
      </c>
      <c r="C553" s="352"/>
      <c r="D553" s="352"/>
      <c r="E553" s="352"/>
      <c r="F553" s="581">
        <v>62.9</v>
      </c>
      <c r="G553" s="581">
        <v>22.2</v>
      </c>
      <c r="H553" s="581">
        <v>57.7</v>
      </c>
      <c r="I553" s="581">
        <v>86.9</v>
      </c>
      <c r="J553" s="581">
        <v>47.3</v>
      </c>
      <c r="K553" s="581">
        <v>49.3</v>
      </c>
      <c r="L553" s="581">
        <v>23.6</v>
      </c>
      <c r="M553" s="581">
        <v>108.2</v>
      </c>
      <c r="N553" s="581">
        <v>64.099999999999994</v>
      </c>
      <c r="O553" s="581">
        <v>73</v>
      </c>
      <c r="P553" s="581">
        <v>72.8</v>
      </c>
      <c r="Q553" s="581">
        <v>62.4</v>
      </c>
      <c r="R553" s="581">
        <v>32.4</v>
      </c>
      <c r="S553" s="581">
        <v>50.9</v>
      </c>
      <c r="T553" s="581">
        <v>86.7</v>
      </c>
      <c r="U553" s="581">
        <v>60.8</v>
      </c>
      <c r="V553" s="581">
        <v>41.7</v>
      </c>
      <c r="W553" s="581">
        <v>69</v>
      </c>
      <c r="X553" s="581">
        <v>78.400000000000006</v>
      </c>
      <c r="Y553" s="581">
        <v>64.099999999999994</v>
      </c>
      <c r="Z553" s="581">
        <v>25.7</v>
      </c>
      <c r="AA553" s="581">
        <v>74.900000000000006</v>
      </c>
      <c r="AB553" s="581">
        <v>107.5</v>
      </c>
      <c r="AC553" s="581">
        <v>86.8</v>
      </c>
      <c r="AD553" s="581">
        <v>113.49</v>
      </c>
      <c r="AE553" s="581">
        <v>42.3</v>
      </c>
      <c r="AF553" s="581">
        <v>182.5</v>
      </c>
      <c r="AG553" s="581">
        <v>67.400000000000006</v>
      </c>
      <c r="AH553" s="581">
        <v>66.8</v>
      </c>
      <c r="AI553" s="581">
        <v>64.319999999999993</v>
      </c>
      <c r="AJ553" s="581">
        <v>119.03999999999999</v>
      </c>
      <c r="AK553" s="653">
        <f t="shared" si="976"/>
        <v>85.074626865671647</v>
      </c>
      <c r="AL553" s="653">
        <f t="shared" si="977"/>
        <v>79.891194841829488</v>
      </c>
      <c r="AM553" s="654">
        <f t="shared" si="978"/>
        <v>5.2826454419470981</v>
      </c>
    </row>
    <row r="554" spans="1:39" ht="18" customHeight="1" thickBot="1">
      <c r="A554" s="320" t="s">
        <v>27</v>
      </c>
      <c r="B554" s="320" t="s">
        <v>56</v>
      </c>
      <c r="C554" s="352"/>
      <c r="D554" s="352"/>
      <c r="E554" s="352"/>
      <c r="F554" s="581">
        <v>230</v>
      </c>
      <c r="G554" s="581">
        <v>173.4</v>
      </c>
      <c r="H554" s="581">
        <v>206.4</v>
      </c>
      <c r="I554" s="581">
        <v>165.7</v>
      </c>
      <c r="J554" s="581">
        <v>138.69999999999999</v>
      </c>
      <c r="K554" s="581">
        <v>160.5</v>
      </c>
      <c r="L554" s="581">
        <v>117.4</v>
      </c>
      <c r="M554" s="581">
        <v>187.3</v>
      </c>
      <c r="N554" s="581">
        <v>180</v>
      </c>
      <c r="O554" s="581">
        <v>128.19999999999999</v>
      </c>
      <c r="P554" s="581">
        <v>118.1</v>
      </c>
      <c r="Q554" s="581">
        <v>133.4</v>
      </c>
      <c r="R554" s="581">
        <v>112.3</v>
      </c>
      <c r="S554" s="581">
        <v>115.4</v>
      </c>
      <c r="T554" s="581">
        <v>137.6</v>
      </c>
      <c r="U554" s="581">
        <v>168.8</v>
      </c>
      <c r="V554" s="581">
        <v>218.4</v>
      </c>
      <c r="W554" s="581">
        <v>117.6</v>
      </c>
      <c r="X554" s="581">
        <v>126.5</v>
      </c>
      <c r="Y554" s="581">
        <v>139.9</v>
      </c>
      <c r="Z554" s="581">
        <v>142</v>
      </c>
      <c r="AA554" s="581">
        <v>173.6</v>
      </c>
      <c r="AB554" s="581">
        <v>149.19999999999999</v>
      </c>
      <c r="AC554" s="581">
        <v>101.6</v>
      </c>
      <c r="AD554" s="581">
        <v>141.80000000000001</v>
      </c>
      <c r="AE554" s="581">
        <v>88.2</v>
      </c>
      <c r="AF554" s="581">
        <v>221.3</v>
      </c>
      <c r="AG554" s="581">
        <v>189.6</v>
      </c>
      <c r="AH554" s="581">
        <v>144.5</v>
      </c>
      <c r="AI554" s="581">
        <v>129.1</v>
      </c>
      <c r="AJ554" s="581">
        <v>186.21899999999999</v>
      </c>
      <c r="AK554" s="653">
        <f t="shared" si="976"/>
        <v>44.243996901626659</v>
      </c>
      <c r="AL554" s="653">
        <f t="shared" si="977"/>
        <v>20.608160621761652</v>
      </c>
      <c r="AM554" s="654">
        <f t="shared" si="978"/>
        <v>0.78270948262397777</v>
      </c>
    </row>
    <row r="555" spans="1:39" ht="18" customHeight="1">
      <c r="A555" s="31"/>
      <c r="B555" s="31"/>
      <c r="C555" s="31"/>
      <c r="D555" s="31"/>
      <c r="E555" s="31"/>
      <c r="F555" s="31"/>
      <c r="G555" s="31"/>
      <c r="H555" s="31"/>
      <c r="I555" s="31"/>
      <c r="J555" s="31"/>
      <c r="K555" s="31"/>
      <c r="L555" s="31"/>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657"/>
      <c r="AL555" s="657"/>
      <c r="AM555" s="657"/>
    </row>
    <row r="556" spans="1:39" ht="18" customHeight="1">
      <c r="A556" s="59" t="s">
        <v>218</v>
      </c>
      <c r="B556" s="31"/>
      <c r="C556" s="31"/>
      <c r="D556" s="31"/>
      <c r="E556" s="31"/>
      <c r="F556" s="31"/>
      <c r="G556" s="31"/>
      <c r="H556" s="31"/>
      <c r="I556" s="31"/>
      <c r="J556" s="31"/>
      <c r="K556" s="31"/>
      <c r="L556" s="31"/>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657"/>
      <c r="AL556" s="657"/>
      <c r="AM556" s="657"/>
    </row>
    <row r="557" spans="1:39" ht="18" customHeight="1">
      <c r="A557" s="215"/>
      <c r="B557" s="211"/>
      <c r="C557" s="204" t="s">
        <v>219</v>
      </c>
      <c r="D557" s="205"/>
      <c r="E557" s="205"/>
      <c r="F557" s="205"/>
      <c r="G557" s="205"/>
      <c r="H557" s="205"/>
      <c r="I557" s="205"/>
      <c r="J557" s="205"/>
      <c r="K557" s="205"/>
      <c r="L557" s="205"/>
      <c r="M557" s="205"/>
      <c r="N557" s="205"/>
      <c r="O557" s="205"/>
      <c r="P557" s="205"/>
      <c r="Q557" s="205"/>
      <c r="R557" s="205"/>
      <c r="S557" s="205"/>
      <c r="T557" s="205"/>
      <c r="U557" s="205"/>
      <c r="V557" s="205"/>
      <c r="W557" s="205"/>
      <c r="X557" s="205"/>
      <c r="Y557" s="205"/>
      <c r="Z557" s="205"/>
      <c r="AA557" s="205"/>
      <c r="AB557" s="205"/>
      <c r="AC557" s="205"/>
      <c r="AD557" s="205"/>
      <c r="AE557" s="205"/>
      <c r="AF557" s="205"/>
      <c r="AG557" s="205"/>
      <c r="AH557" s="205"/>
      <c r="AI557" s="205"/>
      <c r="AJ557" s="205"/>
      <c r="AK557" s="765" t="s">
        <v>58</v>
      </c>
      <c r="AL557" s="766"/>
      <c r="AM557" s="656" t="str">
        <f>AM$3</f>
        <v xml:space="preserve">Annual rate of change
</v>
      </c>
    </row>
    <row r="558" spans="1:39" ht="26.25" thickBot="1">
      <c r="A558" s="215"/>
      <c r="B558" s="216"/>
      <c r="C558" s="568">
        <v>1990</v>
      </c>
      <c r="D558" s="203">
        <v>1991</v>
      </c>
      <c r="E558" s="203">
        <v>1992</v>
      </c>
      <c r="F558" s="203">
        <f>F$4</f>
        <v>1993</v>
      </c>
      <c r="G558" s="203">
        <f t="shared" ref="G558:AJ558" si="979">G$4</f>
        <v>1994</v>
      </c>
      <c r="H558" s="203">
        <f t="shared" si="979"/>
        <v>1995</v>
      </c>
      <c r="I558" s="203">
        <f t="shared" si="979"/>
        <v>1996</v>
      </c>
      <c r="J558" s="203">
        <f t="shared" si="979"/>
        <v>1997</v>
      </c>
      <c r="K558" s="203">
        <f t="shared" si="979"/>
        <v>1998</v>
      </c>
      <c r="L558" s="203">
        <f t="shared" si="979"/>
        <v>1999</v>
      </c>
      <c r="M558" s="637">
        <f t="shared" si="979"/>
        <v>2000</v>
      </c>
      <c r="N558" s="636">
        <f t="shared" si="979"/>
        <v>2001</v>
      </c>
      <c r="O558" s="203">
        <f t="shared" si="979"/>
        <v>2002</v>
      </c>
      <c r="P558" s="636">
        <f t="shared" si="979"/>
        <v>2003</v>
      </c>
      <c r="Q558" s="203">
        <f t="shared" si="979"/>
        <v>2004</v>
      </c>
      <c r="R558" s="636">
        <f t="shared" si="979"/>
        <v>2005</v>
      </c>
      <c r="S558" s="203">
        <f t="shared" si="979"/>
        <v>2006</v>
      </c>
      <c r="T558" s="636">
        <f t="shared" si="979"/>
        <v>2007</v>
      </c>
      <c r="U558" s="203">
        <f t="shared" si="979"/>
        <v>2008</v>
      </c>
      <c r="V558" s="636">
        <f t="shared" si="979"/>
        <v>2009</v>
      </c>
      <c r="W558" s="203">
        <f t="shared" si="979"/>
        <v>2010</v>
      </c>
      <c r="X558" s="636">
        <f t="shared" si="979"/>
        <v>2011</v>
      </c>
      <c r="Y558" s="203">
        <f t="shared" si="979"/>
        <v>2012</v>
      </c>
      <c r="Z558" s="637">
        <f t="shared" si="979"/>
        <v>2013</v>
      </c>
      <c r="AA558" s="203">
        <f t="shared" si="979"/>
        <v>2014</v>
      </c>
      <c r="AB558" s="636">
        <f t="shared" si="979"/>
        <v>2015</v>
      </c>
      <c r="AC558" s="203">
        <f t="shared" si="979"/>
        <v>2016</v>
      </c>
      <c r="AD558" s="203">
        <f t="shared" si="979"/>
        <v>2017</v>
      </c>
      <c r="AE558" s="203">
        <f t="shared" si="979"/>
        <v>2018</v>
      </c>
      <c r="AF558" s="203">
        <f t="shared" si="979"/>
        <v>2019</v>
      </c>
      <c r="AG558" s="203">
        <f t="shared" si="979"/>
        <v>2020</v>
      </c>
      <c r="AH558" s="203">
        <f t="shared" si="979"/>
        <v>2021</v>
      </c>
      <c r="AI558" s="203">
        <f t="shared" si="979"/>
        <v>2022</v>
      </c>
      <c r="AJ558" s="203" t="str">
        <f t="shared" si="979"/>
        <v>2023f</v>
      </c>
      <c r="AK558" s="648" t="s">
        <v>1070</v>
      </c>
      <c r="AL558" s="649" t="s">
        <v>1071</v>
      </c>
      <c r="AM558" s="650" t="s">
        <v>1072</v>
      </c>
    </row>
    <row r="559" spans="1:39" ht="18" customHeight="1" thickBot="1">
      <c r="A559" s="235" t="s">
        <v>373</v>
      </c>
      <c r="B559" s="235"/>
      <c r="C559" s="372" t="str">
        <f t="shared" ref="C559:AI559" si="980">IF(OR(C494=0,C527=0),":",C527/C494)</f>
        <v>:</v>
      </c>
      <c r="D559" s="372" t="str">
        <f t="shared" si="980"/>
        <v>:</v>
      </c>
      <c r="E559" s="372" t="str">
        <f t="shared" si="980"/>
        <v>:</v>
      </c>
      <c r="F559" s="344">
        <f t="shared" si="980"/>
        <v>2.6792922996005646</v>
      </c>
      <c r="G559" s="344">
        <f t="shared" si="980"/>
        <v>2.6998562167511651</v>
      </c>
      <c r="H559" s="344">
        <f t="shared" si="980"/>
        <v>3.1126934485953615</v>
      </c>
      <c r="I559" s="344">
        <f t="shared" si="980"/>
        <v>2.9271487434862546</v>
      </c>
      <c r="J559" s="344">
        <f t="shared" si="980"/>
        <v>3.0276005914902995</v>
      </c>
      <c r="K559" s="344">
        <f t="shared" si="980"/>
        <v>3.1149437513685436</v>
      </c>
      <c r="L559" s="344">
        <f t="shared" si="980"/>
        <v>3.0627025090336253</v>
      </c>
      <c r="M559" s="344">
        <f t="shared" si="980"/>
        <v>2.7809210436863512</v>
      </c>
      <c r="N559" s="344">
        <f t="shared" si="980"/>
        <v>3.3447560814995199</v>
      </c>
      <c r="O559" s="344">
        <f t="shared" si="980"/>
        <v>3.1551544674112075</v>
      </c>
      <c r="P559" s="344">
        <f t="shared" si="980"/>
        <v>2.6681697592215889</v>
      </c>
      <c r="Q559" s="344">
        <f t="shared" si="980"/>
        <v>3.6191534568026582</v>
      </c>
      <c r="R559" s="344">
        <f t="shared" si="980"/>
        <v>3.0795169935510409</v>
      </c>
      <c r="S559" s="344">
        <f t="shared" si="980"/>
        <v>2.7843635928430372</v>
      </c>
      <c r="T559" s="344">
        <f t="shared" si="980"/>
        <v>2.954953587483216</v>
      </c>
      <c r="U559" s="344">
        <f t="shared" si="980"/>
        <v>3.3549548367820603</v>
      </c>
      <c r="V559" s="344">
        <f t="shared" si="980"/>
        <v>3.5401362697767458</v>
      </c>
      <c r="W559" s="344">
        <f t="shared" si="980"/>
        <v>2.9852466494289498</v>
      </c>
      <c r="X559" s="344">
        <f t="shared" si="980"/>
        <v>3.0671954215839921</v>
      </c>
      <c r="Y559" s="344">
        <f t="shared" si="980"/>
        <v>3.674106372446265</v>
      </c>
      <c r="Z559" s="344">
        <f t="shared" si="980"/>
        <v>3.9272506268479979</v>
      </c>
      <c r="AA559" s="344">
        <f t="shared" si="980"/>
        <v>4.1775244272604342</v>
      </c>
      <c r="AB559" s="344">
        <f t="shared" si="980"/>
        <v>3.9850187628894109</v>
      </c>
      <c r="AC559" s="344">
        <f t="shared" si="980"/>
        <v>3.8744578008157782</v>
      </c>
      <c r="AD559" s="344">
        <f t="shared" si="980"/>
        <v>3.8205799627897035</v>
      </c>
      <c r="AE559" s="344">
        <f t="shared" si="980"/>
        <v>3.2347131872580905</v>
      </c>
      <c r="AF559" s="344">
        <f t="shared" si="980"/>
        <v>3.8590908944784275</v>
      </c>
      <c r="AG559" s="344">
        <f t="shared" si="980"/>
        <v>4.3146485027299484</v>
      </c>
      <c r="AH559" s="344">
        <f t="shared" si="980"/>
        <v>4.1478987213909679</v>
      </c>
      <c r="AI559" s="344">
        <f t="shared" si="980"/>
        <v>4.270812116617611</v>
      </c>
      <c r="AJ559" s="344">
        <f t="shared" ref="AJ559" si="981">IF(OR(AJ494=0,AJ527=0),":",AJ527/AJ494)</f>
        <v>4.2879318890536009</v>
      </c>
      <c r="AK559" s="651">
        <f>+(AJ559/AI559-1)*100</f>
        <v>0.40085519963235505</v>
      </c>
      <c r="AL559" s="651">
        <f>+((AJ559/((SUM(AE559:AI559)-MIN(AD559:AH559)-MAX(AD559:AH559))/3))-1)*100</f>
        <v>4.7727919658717033</v>
      </c>
      <c r="AM559" s="652">
        <f>100*((POWER(AJ559/AA559,1/($AI$4-$Z$4)))-1)</f>
        <v>0.29026167636005962</v>
      </c>
    </row>
    <row r="560" spans="1:39" ht="18" customHeight="1" thickBot="1">
      <c r="A560" s="320" t="s">
        <v>3</v>
      </c>
      <c r="B560" s="320" t="s">
        <v>30</v>
      </c>
      <c r="C560" s="371" t="str">
        <f t="shared" ref="C560:AI560" si="982">IF(OR(C495=0,C528=0),":",C528/C495)</f>
        <v>:</v>
      </c>
      <c r="D560" s="371" t="str">
        <f t="shared" si="982"/>
        <v>:</v>
      </c>
      <c r="E560" s="371" t="str">
        <f t="shared" si="982"/>
        <v>:</v>
      </c>
      <c r="F560" s="365">
        <f t="shared" si="982"/>
        <v>4.4782608695652177</v>
      </c>
      <c r="G560" s="365">
        <f t="shared" si="982"/>
        <v>4.5</v>
      </c>
      <c r="H560" s="365">
        <f t="shared" si="982"/>
        <v>3.3703703703703702</v>
      </c>
      <c r="I560" s="365">
        <f t="shared" si="982"/>
        <v>4.833333333333333</v>
      </c>
      <c r="J560" s="365">
        <f t="shared" si="982"/>
        <v>4.5294117647058822</v>
      </c>
      <c r="K560" s="365">
        <f t="shared" si="982"/>
        <v>4.1764705882352944</v>
      </c>
      <c r="L560" s="365">
        <f t="shared" si="982"/>
        <v>4</v>
      </c>
      <c r="M560" s="365">
        <f t="shared" si="982"/>
        <v>4.3636363636363642</v>
      </c>
      <c r="N560" s="365">
        <f t="shared" si="982"/>
        <v>3.6249999999999996</v>
      </c>
      <c r="O560" s="365">
        <f t="shared" si="982"/>
        <v>4</v>
      </c>
      <c r="P560" s="365">
        <f t="shared" si="982"/>
        <v>4.5000000000000009</v>
      </c>
      <c r="Q560" s="365">
        <f t="shared" si="982"/>
        <v>4.5714285714285721</v>
      </c>
      <c r="R560" s="365">
        <f t="shared" si="982"/>
        <v>4.5999999999999996</v>
      </c>
      <c r="S560" s="365">
        <f t="shared" si="982"/>
        <v>4.5000000000000009</v>
      </c>
      <c r="T560" s="365">
        <f t="shared" si="982"/>
        <v>3.4285714285714288</v>
      </c>
      <c r="U560" s="365">
        <f t="shared" si="982"/>
        <v>4.4000000000000004</v>
      </c>
      <c r="V560" s="365">
        <f t="shared" si="982"/>
        <v>5.4</v>
      </c>
      <c r="W560" s="365">
        <f t="shared" si="982"/>
        <v>1.5384615384615383</v>
      </c>
      <c r="X560" s="365">
        <f t="shared" si="982"/>
        <v>5.1739130434782608</v>
      </c>
      <c r="Y560" s="365">
        <f t="shared" si="982"/>
        <v>5.2</v>
      </c>
      <c r="Z560" s="365">
        <f t="shared" si="982"/>
        <v>5.6603773584905657</v>
      </c>
      <c r="AA560" s="365">
        <f t="shared" si="982"/>
        <v>7.1282051282051286</v>
      </c>
      <c r="AB560" s="365">
        <f t="shared" si="982"/>
        <v>4.5714285714285712</v>
      </c>
      <c r="AC560" s="365">
        <f t="shared" si="982"/>
        <v>3.2881355932203391</v>
      </c>
      <c r="AD560" s="365">
        <f t="shared" si="982"/>
        <v>4.5961538461538458</v>
      </c>
      <c r="AE560" s="365">
        <f t="shared" si="982"/>
        <v>3.7419354838709675</v>
      </c>
      <c r="AF560" s="365">
        <f t="shared" si="982"/>
        <v>4.3766233766233764</v>
      </c>
      <c r="AG560" s="365">
        <f t="shared" si="982"/>
        <v>3.5428571428571431</v>
      </c>
      <c r="AH560" s="365">
        <f t="shared" si="982"/>
        <v>4.1951219512195124</v>
      </c>
      <c r="AI560" s="365">
        <f t="shared" si="982"/>
        <v>4</v>
      </c>
      <c r="AJ560" s="365">
        <f t="shared" ref="AJ560" si="983">IF(OR(AJ495=0,AJ528=0),":",AJ528/AJ495)</f>
        <v>3.5227723744324067</v>
      </c>
      <c r="AK560" s="653">
        <f>+(AJ560/AI560-1)*100</f>
        <v>-11.930690639189834</v>
      </c>
      <c r="AL560" s="653">
        <f>+((AJ560/((SUM(AE560:AI560)-MIN(AD560:AH560)-MAX(AD560:AH560))/3))-1)*100</f>
        <v>-9.8076142315740356</v>
      </c>
      <c r="AM560" s="654">
        <f>100*((POWER(AJ560/AA560,1/($AI$4-$Z$4)))-1)</f>
        <v>-7.5324444223162086</v>
      </c>
    </row>
    <row r="561" spans="1:39" ht="18" customHeight="1" thickBot="1">
      <c r="A561" s="320" t="s">
        <v>4</v>
      </c>
      <c r="B561" s="320" t="s">
        <v>31</v>
      </c>
      <c r="C561" s="371" t="str">
        <f t="shared" ref="C561:AI561" si="984">IF(OR(C496=0,C529=0),":",C529/C496)</f>
        <v>:</v>
      </c>
      <c r="D561" s="371" t="str">
        <f t="shared" si="984"/>
        <v>:</v>
      </c>
      <c r="E561" s="371" t="str">
        <f t="shared" si="984"/>
        <v>:</v>
      </c>
      <c r="F561" s="365">
        <f t="shared" si="984"/>
        <v>1.310880829015544</v>
      </c>
      <c r="G561" s="365">
        <f t="shared" si="984"/>
        <v>1.592857142857143</v>
      </c>
      <c r="H561" s="365">
        <f t="shared" si="984"/>
        <v>1.375886524822695</v>
      </c>
      <c r="I561" s="365">
        <f t="shared" si="984"/>
        <v>1.0387096774193549</v>
      </c>
      <c r="J561" s="365">
        <f t="shared" si="984"/>
        <v>1.4780219780219781</v>
      </c>
      <c r="K561" s="365">
        <f t="shared" si="984"/>
        <v>1.4456521739130437</v>
      </c>
      <c r="L561" s="365">
        <f t="shared" si="984"/>
        <v>1.4873096446700509</v>
      </c>
      <c r="M561" s="365">
        <f t="shared" si="984"/>
        <v>1.2258064516129032</v>
      </c>
      <c r="N561" s="365">
        <f t="shared" si="984"/>
        <v>2</v>
      </c>
      <c r="O561" s="365">
        <f t="shared" si="984"/>
        <v>1.3969465648854962</v>
      </c>
      <c r="P561" s="365">
        <f t="shared" si="984"/>
        <v>1.2142857142857142</v>
      </c>
      <c r="Q561" s="365">
        <f t="shared" si="984"/>
        <v>2</v>
      </c>
      <c r="R561" s="365">
        <f t="shared" si="984"/>
        <v>1.5454545454545452</v>
      </c>
      <c r="S561" s="365">
        <f t="shared" si="984"/>
        <v>1.716216216216216</v>
      </c>
      <c r="T561" s="365">
        <f t="shared" si="984"/>
        <v>1.6666666666666667</v>
      </c>
      <c r="U561" s="365">
        <f t="shared" si="984"/>
        <v>2</v>
      </c>
      <c r="V561" s="365">
        <f t="shared" si="984"/>
        <v>1.89</v>
      </c>
      <c r="W561" s="365">
        <f t="shared" si="984"/>
        <v>1.6218721037998147</v>
      </c>
      <c r="X561" s="365">
        <f t="shared" si="984"/>
        <v>1.9262135922330095</v>
      </c>
      <c r="Y561" s="365">
        <f t="shared" si="984"/>
        <v>1.746031746031746</v>
      </c>
      <c r="Z561" s="365">
        <f t="shared" si="984"/>
        <v>1.8855109961190166</v>
      </c>
      <c r="AA561" s="365">
        <f t="shared" si="984"/>
        <v>1.9542936288088641</v>
      </c>
      <c r="AB561" s="365">
        <f t="shared" si="984"/>
        <v>1.7793650793650795</v>
      </c>
      <c r="AC561" s="365">
        <f t="shared" si="984"/>
        <v>2.0321285140562249</v>
      </c>
      <c r="AD561" s="365">
        <f t="shared" si="984"/>
        <v>2.099514563106796</v>
      </c>
      <c r="AE561" s="365">
        <f t="shared" si="984"/>
        <v>1.6562499999999998</v>
      </c>
      <c r="AF561" s="365">
        <f t="shared" si="984"/>
        <v>1.9327868852459016</v>
      </c>
      <c r="AG561" s="365">
        <f t="shared" si="984"/>
        <v>1.835514018691589</v>
      </c>
      <c r="AH561" s="365">
        <f t="shared" si="984"/>
        <v>2.1716906946264745</v>
      </c>
      <c r="AI561" s="365">
        <f t="shared" si="984"/>
        <v>1.9277108433734937</v>
      </c>
      <c r="AJ561" s="365">
        <f t="shared" ref="AJ561" si="985">IF(OR(AJ496=0,AJ529=0),":",AJ529/AJ496)</f>
        <v>1.9755109667762909</v>
      </c>
      <c r="AK561" s="653">
        <f t="shared" ref="AK561:AK586" si="986">+(AJ561/AI561-1)*100</f>
        <v>2.4796314015200993</v>
      </c>
      <c r="AL561" s="653">
        <f t="shared" ref="AL561:AL586" si="987">+((AJ561/((SUM(AE561:AI561)-MIN(AD561:AH561)-MAX(AD561:AH561))/3))-1)*100</f>
        <v>4.0470624578103243</v>
      </c>
      <c r="AM561" s="654">
        <f t="shared" ref="AM561:AM586" si="988">100*((POWER(AJ561/AA561,1/($AI$4-$Z$4)))-1)</f>
        <v>0.12005277557176619</v>
      </c>
    </row>
    <row r="562" spans="1:39" ht="18" customHeight="1" thickBot="1">
      <c r="A562" s="320" t="s">
        <v>340</v>
      </c>
      <c r="B562" s="320" t="s">
        <v>32</v>
      </c>
      <c r="C562" s="371" t="str">
        <f t="shared" ref="C562:AI562" si="989">IF(OR(C497=0,C530=0),":",C530/C497)</f>
        <v>:</v>
      </c>
      <c r="D562" s="371" t="str">
        <f t="shared" si="989"/>
        <v>:</v>
      </c>
      <c r="E562" s="371" t="str">
        <f t="shared" si="989"/>
        <v>:</v>
      </c>
      <c r="F562" s="365">
        <f t="shared" si="989"/>
        <v>3.8223880597014928</v>
      </c>
      <c r="G562" s="365">
        <f t="shared" si="989"/>
        <v>3.4886075949367092</v>
      </c>
      <c r="H562" s="365">
        <f t="shared" si="989"/>
        <v>3.298488664987405</v>
      </c>
      <c r="I562" s="365">
        <f t="shared" si="989"/>
        <v>3.1872074882995323</v>
      </c>
      <c r="J562" s="365">
        <f t="shared" si="989"/>
        <v>3.4312169312169312</v>
      </c>
      <c r="K562" s="365">
        <f t="shared" si="989"/>
        <v>3.6328233657858133</v>
      </c>
      <c r="L562" s="365">
        <f t="shared" si="989"/>
        <v>3.6733212341197823</v>
      </c>
      <c r="M562" s="365">
        <f t="shared" si="989"/>
        <v>3.4191343963553531</v>
      </c>
      <c r="N562" s="365">
        <f t="shared" si="989"/>
        <v>3.7231920199501247</v>
      </c>
      <c r="O562" s="365">
        <f t="shared" si="989"/>
        <v>3.3767705382436266</v>
      </c>
      <c r="P562" s="365">
        <f t="shared" si="989"/>
        <v>3.8019093078758952</v>
      </c>
      <c r="Q562" s="365">
        <f t="shared" si="989"/>
        <v>5.2922297297297298</v>
      </c>
      <c r="R562" s="365">
        <f t="shared" si="989"/>
        <v>4.1961620469083156</v>
      </c>
      <c r="S562" s="365">
        <f t="shared" si="989"/>
        <v>3.3244444444444445</v>
      </c>
      <c r="T562" s="365">
        <f t="shared" si="989"/>
        <v>4.7333333333333334</v>
      </c>
      <c r="U562" s="365">
        <f t="shared" si="989"/>
        <v>4.8338709677419356</v>
      </c>
      <c r="V562" s="365">
        <f t="shared" si="989"/>
        <v>4.6259740259740258</v>
      </c>
      <c r="W562" s="365">
        <f t="shared" si="989"/>
        <v>3.9074380165289258</v>
      </c>
      <c r="X562" s="365">
        <f t="shared" si="989"/>
        <v>4.7402961184473789</v>
      </c>
      <c r="Y562" s="365">
        <f t="shared" si="989"/>
        <v>4.8089005235602098</v>
      </c>
      <c r="Z562" s="365">
        <f t="shared" si="989"/>
        <v>4.7008000000000001</v>
      </c>
      <c r="AA562" s="365">
        <f t="shared" si="989"/>
        <v>5.1336515513126493</v>
      </c>
      <c r="AB562" s="365">
        <f t="shared" si="989"/>
        <v>4.9076433121019107</v>
      </c>
      <c r="AC562" s="365">
        <f t="shared" si="989"/>
        <v>4.9809069212410497</v>
      </c>
      <c r="AD562" s="365">
        <f t="shared" si="989"/>
        <v>4.9162916291629166</v>
      </c>
      <c r="AE562" s="365">
        <f t="shared" si="989"/>
        <v>4.7381703470031544</v>
      </c>
      <c r="AF562" s="365">
        <f t="shared" si="989"/>
        <v>5.0613556055252173</v>
      </c>
      <c r="AG562" s="365">
        <f t="shared" si="989"/>
        <v>5.4839325485205226</v>
      </c>
      <c r="AH562" s="365">
        <f t="shared" si="989"/>
        <v>5.0330019880715708</v>
      </c>
      <c r="AI562" s="365">
        <f t="shared" si="989"/>
        <v>5.3117744610281923</v>
      </c>
      <c r="AJ562" s="365">
        <f t="shared" ref="AJ562" si="990">IF(OR(AJ497=0,AJ530=0),":",AJ530/AJ497)</f>
        <v>5.14</v>
      </c>
      <c r="AK562" s="653">
        <f t="shared" si="986"/>
        <v>-3.2338432719325683</v>
      </c>
      <c r="AL562" s="653">
        <f t="shared" si="987"/>
        <v>9.0015750389826898E-2</v>
      </c>
      <c r="AM562" s="654">
        <f t="shared" si="988"/>
        <v>1.3732833105883913E-2</v>
      </c>
    </row>
    <row r="563" spans="1:39" ht="18" customHeight="1" thickBot="1">
      <c r="A563" s="320" t="s">
        <v>5</v>
      </c>
      <c r="B563" s="320" t="s">
        <v>33</v>
      </c>
      <c r="C563" s="371" t="str">
        <f t="shared" ref="C563:AI563" si="991">IF(OR(C498=0,C531=0),":",C531/C498)</f>
        <v>:</v>
      </c>
      <c r="D563" s="371" t="str">
        <f t="shared" si="991"/>
        <v>:</v>
      </c>
      <c r="E563" s="371" t="str">
        <f t="shared" si="991"/>
        <v>:</v>
      </c>
      <c r="F563" s="365">
        <f t="shared" si="991"/>
        <v>4.5427841634738186</v>
      </c>
      <c r="G563" s="365">
        <f t="shared" si="991"/>
        <v>4.7753950338600459</v>
      </c>
      <c r="H563" s="365">
        <f t="shared" si="991"/>
        <v>5.1520833333333336</v>
      </c>
      <c r="I563" s="365">
        <f t="shared" si="991"/>
        <v>4.5720000000000001</v>
      </c>
      <c r="J563" s="365">
        <f t="shared" si="991"/>
        <v>5.3928571428571432</v>
      </c>
      <c r="K563" s="365">
        <f t="shared" si="991"/>
        <v>5.1238095238095234</v>
      </c>
      <c r="L563" s="365">
        <f t="shared" si="991"/>
        <v>4.8627450980392153</v>
      </c>
      <c r="M563" s="365">
        <f t="shared" si="991"/>
        <v>5.1980198019801982</v>
      </c>
      <c r="N563" s="365">
        <f t="shared" si="991"/>
        <v>5.0903522205206739</v>
      </c>
      <c r="O563" s="365">
        <f t="shared" si="991"/>
        <v>4.9568034557235423</v>
      </c>
      <c r="P563" s="365">
        <f t="shared" si="991"/>
        <v>5.1215805471124618</v>
      </c>
      <c r="Q563" s="365">
        <f t="shared" si="991"/>
        <v>4.6265822784810124</v>
      </c>
      <c r="R563" s="365">
        <f t="shared" si="991"/>
        <v>4.8351648351648349</v>
      </c>
      <c r="S563" s="365">
        <f t="shared" si="991"/>
        <v>4.7272727272727275</v>
      </c>
      <c r="T563" s="365">
        <f t="shared" si="991"/>
        <v>4.4653465346534658</v>
      </c>
      <c r="U563" s="365">
        <f t="shared" si="991"/>
        <v>5.2422145328719729</v>
      </c>
      <c r="V563" s="365">
        <f t="shared" si="991"/>
        <v>5.3747178329571108</v>
      </c>
      <c r="W563" s="365">
        <f t="shared" si="991"/>
        <v>4.7984644913627639</v>
      </c>
      <c r="X563" s="365">
        <f t="shared" si="991"/>
        <v>5.109375</v>
      </c>
      <c r="Y563" s="365">
        <f t="shared" si="991"/>
        <v>5.95046439628483</v>
      </c>
      <c r="Z563" s="365">
        <f t="shared" si="991"/>
        <v>6.0412844036697244</v>
      </c>
      <c r="AA563" s="365">
        <f t="shared" si="991"/>
        <v>6.3643192488262903</v>
      </c>
      <c r="AB563" s="365">
        <f t="shared" si="991"/>
        <v>6.3278688524590168</v>
      </c>
      <c r="AC563" s="365">
        <f t="shared" si="991"/>
        <v>5.7951807228915673</v>
      </c>
      <c r="AD563" s="365">
        <f t="shared" si="991"/>
        <v>6.4919210053859961</v>
      </c>
      <c r="AE563" s="365">
        <f t="shared" si="991"/>
        <v>5.2017259978425026</v>
      </c>
      <c r="AF563" s="365">
        <f t="shared" si="991"/>
        <v>6.0975443383356076</v>
      </c>
      <c r="AG563" s="365">
        <f t="shared" si="991"/>
        <v>6.137033824804857</v>
      </c>
      <c r="AH563" s="365">
        <f t="shared" si="991"/>
        <v>6.2825484764542932</v>
      </c>
      <c r="AI563" s="365">
        <f t="shared" si="991"/>
        <v>6.597247706422019</v>
      </c>
      <c r="AJ563" s="365">
        <f t="shared" ref="AJ563" si="992">IF(OR(AJ498=0,AJ531=0),":",AJ531/AJ498)</f>
        <v>6.15</v>
      </c>
      <c r="AK563" s="653">
        <f t="shared" si="986"/>
        <v>-6.7793074676679161</v>
      </c>
      <c r="AL563" s="653">
        <f t="shared" si="987"/>
        <v>-0.92605059857776562</v>
      </c>
      <c r="AM563" s="654">
        <f t="shared" si="988"/>
        <v>-0.37988983259917841</v>
      </c>
    </row>
    <row r="564" spans="1:39" ht="18" customHeight="1" thickBot="1">
      <c r="A564" s="320" t="s">
        <v>28</v>
      </c>
      <c r="B564" s="320" t="s">
        <v>34</v>
      </c>
      <c r="C564" s="371" t="str">
        <f t="shared" ref="C564:AI564" si="993">IF(OR(C499=0,C532=0),":",C532/C499)</f>
        <v>:</v>
      </c>
      <c r="D564" s="371" t="str">
        <f t="shared" si="993"/>
        <v>:</v>
      </c>
      <c r="E564" s="371" t="str">
        <f t="shared" si="993"/>
        <v>:</v>
      </c>
      <c r="F564" s="365">
        <f t="shared" si="993"/>
        <v>4.5083106678754916</v>
      </c>
      <c r="G564" s="365">
        <f t="shared" si="993"/>
        <v>4.7759169550173013</v>
      </c>
      <c r="H564" s="365">
        <f t="shared" si="993"/>
        <v>5.2487810540979805</v>
      </c>
      <c r="I564" s="365">
        <f t="shared" si="993"/>
        <v>5.2081324928933377</v>
      </c>
      <c r="J564" s="365">
        <f t="shared" si="993"/>
        <v>5.4305193265354523</v>
      </c>
      <c r="K564" s="365">
        <f t="shared" si="993"/>
        <v>5.0991029474583511</v>
      </c>
      <c r="L564" s="365">
        <f t="shared" si="993"/>
        <v>5.7854851643945464</v>
      </c>
      <c r="M564" s="365">
        <f t="shared" si="993"/>
        <v>4.9295122819508723</v>
      </c>
      <c r="N564" s="365">
        <f t="shared" si="993"/>
        <v>6.1317801672640382</v>
      </c>
      <c r="O564" s="365">
        <f t="shared" si="993"/>
        <v>5.0329489291598026</v>
      </c>
      <c r="P564" s="365">
        <f t="shared" si="993"/>
        <v>4.2872740963855422</v>
      </c>
      <c r="Q564" s="365">
        <f t="shared" si="993"/>
        <v>6.1289806369019049</v>
      </c>
      <c r="R564" s="365">
        <f t="shared" si="993"/>
        <v>5.0874157712620649</v>
      </c>
      <c r="S564" s="365">
        <f t="shared" si="993"/>
        <v>4.9057339023937647</v>
      </c>
      <c r="T564" s="365">
        <f t="shared" si="993"/>
        <v>4.0219108660008951</v>
      </c>
      <c r="U564" s="365">
        <f t="shared" si="993"/>
        <v>5.0810150631021846</v>
      </c>
      <c r="V564" s="365">
        <f t="shared" si="993"/>
        <v>5.6978916466506542</v>
      </c>
      <c r="W564" s="365">
        <f t="shared" si="993"/>
        <v>4.6150175000100289</v>
      </c>
      <c r="X564" s="365">
        <f t="shared" si="993"/>
        <v>4.0885342184397331</v>
      </c>
      <c r="Y564" s="365">
        <f t="shared" si="993"/>
        <v>5.4761003377445103</v>
      </c>
      <c r="Z564" s="365">
        <f t="shared" si="993"/>
        <v>5.9845255837808331</v>
      </c>
      <c r="AA564" s="365">
        <f t="shared" si="993"/>
        <v>6.1310353543617735</v>
      </c>
      <c r="AB564" s="365">
        <f t="shared" si="993"/>
        <v>5.6674694544393072</v>
      </c>
      <c r="AC564" s="365">
        <f t="shared" si="993"/>
        <v>5.5633282137436391</v>
      </c>
      <c r="AD564" s="365">
        <f t="shared" si="993"/>
        <v>5.1111355534399721</v>
      </c>
      <c r="AE564" s="365">
        <f t="shared" si="993"/>
        <v>4.2958137229120181</v>
      </c>
      <c r="AF564" s="365">
        <f t="shared" si="993"/>
        <v>5.2360769213426668</v>
      </c>
      <c r="AG564" s="365">
        <f t="shared" si="993"/>
        <v>5.5276733062142291</v>
      </c>
      <c r="AH564" s="365">
        <f t="shared" si="993"/>
        <v>5.2688284776671201</v>
      </c>
      <c r="AI564" s="365">
        <f t="shared" si="993"/>
        <v>5.3217968740007393</v>
      </c>
      <c r="AJ564" s="365">
        <f t="shared" ref="AJ564" si="994">IF(OR(AJ499=0,AJ532=0),":",AJ532/AJ499)</f>
        <v>5.35</v>
      </c>
      <c r="AK564" s="653">
        <f t="shared" si="986"/>
        <v>0.5299549506867729</v>
      </c>
      <c r="AL564" s="653">
        <f t="shared" si="987"/>
        <v>1.4108923206969326</v>
      </c>
      <c r="AM564" s="654">
        <f t="shared" si="988"/>
        <v>-1.5026740642196001</v>
      </c>
    </row>
    <row r="565" spans="1:39" ht="18" customHeight="1" thickBot="1">
      <c r="A565" s="320" t="s">
        <v>6</v>
      </c>
      <c r="B565" s="320" t="s">
        <v>35</v>
      </c>
      <c r="C565" s="371" t="str">
        <f t="shared" ref="C565:AI565" si="995">IF(OR(C500=0,C533=0),":",C533/C500)</f>
        <v>:</v>
      </c>
      <c r="D565" s="371" t="str">
        <f t="shared" si="995"/>
        <v>:</v>
      </c>
      <c r="E565" s="371" t="str">
        <f t="shared" si="995"/>
        <v>:</v>
      </c>
      <c r="F565" s="365">
        <f t="shared" si="995"/>
        <v>1.9789983844911148</v>
      </c>
      <c r="G565" s="365">
        <f t="shared" si="995"/>
        <v>1.9032258064516128</v>
      </c>
      <c r="H565" s="365">
        <f t="shared" si="995"/>
        <v>1.8187500000000001</v>
      </c>
      <c r="I565" s="365">
        <f t="shared" si="995"/>
        <v>1.9651898734177216</v>
      </c>
      <c r="J565" s="365">
        <f t="shared" si="995"/>
        <v>2.0962099125364433</v>
      </c>
      <c r="K565" s="365">
        <f t="shared" si="995"/>
        <v>1.4072164948453609</v>
      </c>
      <c r="L565" s="365">
        <f t="shared" si="995"/>
        <v>1.6033057851239669</v>
      </c>
      <c r="M565" s="365">
        <f t="shared" si="995"/>
        <v>2.1038062283737022</v>
      </c>
      <c r="N565" s="365">
        <f t="shared" si="995"/>
        <v>2.0526315789473686</v>
      </c>
      <c r="O565" s="365">
        <f t="shared" si="995"/>
        <v>2.3184357541899443</v>
      </c>
      <c r="P565" s="365">
        <f t="shared" si="995"/>
        <v>1.5328947368421053</v>
      </c>
      <c r="Q565" s="365">
        <f t="shared" si="995"/>
        <v>2.2345679012345681</v>
      </c>
      <c r="R565" s="365">
        <f t="shared" si="995"/>
        <v>2.7567567567567566</v>
      </c>
      <c r="S565" s="365">
        <f t="shared" si="995"/>
        <v>2.4383561643835616</v>
      </c>
      <c r="T565" s="365">
        <f t="shared" si="995"/>
        <v>3.6309523809523809</v>
      </c>
      <c r="U565" s="365">
        <f t="shared" si="995"/>
        <v>3.0654205607476634</v>
      </c>
      <c r="V565" s="365">
        <f t="shared" si="995"/>
        <v>2.5555555555555554</v>
      </c>
      <c r="W565" s="365">
        <f t="shared" si="995"/>
        <v>1.9841269841269842</v>
      </c>
      <c r="X565" s="365">
        <f t="shared" si="995"/>
        <v>2.3308270676691727</v>
      </c>
      <c r="Y565" s="365">
        <f t="shared" si="995"/>
        <v>3.3786982248520712</v>
      </c>
      <c r="Z565" s="365">
        <f t="shared" si="995"/>
        <v>1.9043478260869564</v>
      </c>
      <c r="AA565" s="365">
        <f t="shared" si="995"/>
        <v>3.220779220779221</v>
      </c>
      <c r="AB565" s="365">
        <f t="shared" si="995"/>
        <v>3.825174825174825</v>
      </c>
      <c r="AC565" s="365">
        <f t="shared" si="995"/>
        <v>2.6129032258064515</v>
      </c>
      <c r="AD565" s="365">
        <f t="shared" si="995"/>
        <v>3.9338842975206609</v>
      </c>
      <c r="AE565" s="365">
        <f t="shared" si="995"/>
        <v>2.7198156682027652</v>
      </c>
      <c r="AF565" s="365">
        <f t="shared" si="995"/>
        <v>4.1169550173010387</v>
      </c>
      <c r="AG565" s="365">
        <f t="shared" si="995"/>
        <v>3.8057032382793614</v>
      </c>
      <c r="AH565" s="365">
        <f t="shared" si="995"/>
        <v>3.6100840336134454</v>
      </c>
      <c r="AI565" s="365">
        <f t="shared" si="995"/>
        <v>3.848348348348348</v>
      </c>
      <c r="AJ565" s="365">
        <f t="shared" ref="AJ565" si="996">IF(OR(AJ500=0,AJ533=0),":",AJ533/AJ500)</f>
        <v>3.89</v>
      </c>
      <c r="AK565" s="653">
        <f t="shared" si="986"/>
        <v>1.0823253999219684</v>
      </c>
      <c r="AL565" s="653">
        <f t="shared" si="987"/>
        <v>3.6031560116297268</v>
      </c>
      <c r="AM565" s="654">
        <f t="shared" si="988"/>
        <v>2.1197750622521827</v>
      </c>
    </row>
    <row r="566" spans="1:39" ht="18" customHeight="1" thickBot="1">
      <c r="A566" s="320" t="s">
        <v>7</v>
      </c>
      <c r="B566" s="320" t="s">
        <v>36</v>
      </c>
      <c r="C566" s="371" t="str">
        <f t="shared" ref="C566:AI566" si="997">IF(OR(C501=0,C534=0),":",C534/C501)</f>
        <v>:</v>
      </c>
      <c r="D566" s="371" t="str">
        <f t="shared" si="997"/>
        <v>:</v>
      </c>
      <c r="E566" s="371" t="str">
        <f t="shared" si="997"/>
        <v>:</v>
      </c>
      <c r="F566" s="365" t="str">
        <f t="shared" si="997"/>
        <v>:</v>
      </c>
      <c r="G566" s="365" t="str">
        <f t="shared" si="997"/>
        <v>:</v>
      </c>
      <c r="H566" s="365" t="str">
        <f t="shared" si="997"/>
        <v>:</v>
      </c>
      <c r="I566" s="365" t="str">
        <f t="shared" si="997"/>
        <v>:</v>
      </c>
      <c r="J566" s="365" t="str">
        <f t="shared" si="997"/>
        <v>:</v>
      </c>
      <c r="K566" s="365" t="str">
        <f t="shared" si="997"/>
        <v>:</v>
      </c>
      <c r="L566" s="365" t="str">
        <f t="shared" si="997"/>
        <v>:</v>
      </c>
      <c r="M566" s="365" t="str">
        <f t="shared" si="997"/>
        <v>:</v>
      </c>
      <c r="N566" s="365" t="str">
        <f t="shared" si="997"/>
        <v>:</v>
      </c>
      <c r="O566" s="365" t="str">
        <f t="shared" si="997"/>
        <v>:</v>
      </c>
      <c r="P566" s="365" t="str">
        <f t="shared" si="997"/>
        <v>:</v>
      </c>
      <c r="Q566" s="365" t="str">
        <f t="shared" si="997"/>
        <v>:</v>
      </c>
      <c r="R566" s="365" t="str">
        <f t="shared" si="997"/>
        <v>:</v>
      </c>
      <c r="S566" s="365" t="str">
        <f t="shared" si="997"/>
        <v>:</v>
      </c>
      <c r="T566" s="365" t="str">
        <f t="shared" si="997"/>
        <v>:</v>
      </c>
      <c r="U566" s="365" t="str">
        <f t="shared" si="997"/>
        <v>:</v>
      </c>
      <c r="V566" s="365" t="str">
        <f t="shared" si="997"/>
        <v>:</v>
      </c>
      <c r="W566" s="365" t="str">
        <f t="shared" si="997"/>
        <v>:</v>
      </c>
      <c r="X566" s="365" t="str">
        <f t="shared" si="997"/>
        <v>:</v>
      </c>
      <c r="Y566" s="365" t="str">
        <f t="shared" si="997"/>
        <v>:</v>
      </c>
      <c r="Z566" s="365" t="str">
        <f t="shared" si="997"/>
        <v>:</v>
      </c>
      <c r="AA566" s="365" t="str">
        <f t="shared" si="997"/>
        <v>:</v>
      </c>
      <c r="AB566" s="365" t="str">
        <f t="shared" si="997"/>
        <v>:</v>
      </c>
      <c r="AC566" s="365" t="str">
        <f t="shared" si="997"/>
        <v>:</v>
      </c>
      <c r="AD566" s="365" t="str">
        <f t="shared" si="997"/>
        <v>:</v>
      </c>
      <c r="AE566" s="365" t="str">
        <f t="shared" si="997"/>
        <v>:</v>
      </c>
      <c r="AF566" s="365" t="str">
        <f t="shared" si="997"/>
        <v>:</v>
      </c>
      <c r="AG566" s="365" t="str">
        <f t="shared" si="997"/>
        <v>:</v>
      </c>
      <c r="AH566" s="365" t="str">
        <f t="shared" si="997"/>
        <v>:</v>
      </c>
      <c r="AI566" s="365" t="str">
        <f t="shared" si="997"/>
        <v>:</v>
      </c>
      <c r="AJ566" s="365" t="str">
        <f t="shared" ref="AJ566" si="998">IF(OR(AJ501=0,AJ534=0),":",AJ534/AJ501)</f>
        <v>:</v>
      </c>
      <c r="AK566" s="653"/>
      <c r="AL566" s="653"/>
      <c r="AM566" s="654"/>
    </row>
    <row r="567" spans="1:39" ht="18" customHeight="1" thickBot="1">
      <c r="A567" s="320" t="s">
        <v>8</v>
      </c>
      <c r="B567" s="320" t="s">
        <v>37</v>
      </c>
      <c r="C567" s="371" t="str">
        <f t="shared" ref="C567:AI567" si="999">IF(OR(C502=0,C535=0),":",C535/C502)</f>
        <v>:</v>
      </c>
      <c r="D567" s="371" t="str">
        <f t="shared" si="999"/>
        <v>:</v>
      </c>
      <c r="E567" s="371" t="str">
        <f t="shared" si="999"/>
        <v>:</v>
      </c>
      <c r="F567" s="365">
        <f t="shared" si="999"/>
        <v>2.2180851063829787</v>
      </c>
      <c r="G567" s="365">
        <f t="shared" si="999"/>
        <v>2.2950819672131146</v>
      </c>
      <c r="H567" s="365">
        <f t="shared" si="999"/>
        <v>2.215568862275449</v>
      </c>
      <c r="I567" s="365">
        <f t="shared" si="999"/>
        <v>1.9393939393939394</v>
      </c>
      <c r="J567" s="365">
        <f t="shared" si="999"/>
        <v>2.0245398773006134</v>
      </c>
      <c r="K567" s="365">
        <f t="shared" si="999"/>
        <v>2.4561403508771926</v>
      </c>
      <c r="L567" s="365">
        <f t="shared" si="999"/>
        <v>2.1527777777777777</v>
      </c>
      <c r="M567" s="365">
        <f t="shared" si="999"/>
        <v>1.6471518987341771</v>
      </c>
      <c r="N567" s="365">
        <f t="shared" si="999"/>
        <v>1.5037220843672459</v>
      </c>
      <c r="O567" s="365">
        <f t="shared" si="999"/>
        <v>1.6536939313984169</v>
      </c>
      <c r="P567" s="365">
        <f t="shared" si="999"/>
        <v>1.7044560943643514</v>
      </c>
      <c r="Q567" s="365">
        <f t="shared" si="999"/>
        <v>1.7306079664570233</v>
      </c>
      <c r="R567" s="365">
        <f t="shared" si="999"/>
        <v>1.3637820512820511</v>
      </c>
      <c r="S567" s="365">
        <f t="shared" si="999"/>
        <v>2.05997693194925</v>
      </c>
      <c r="T567" s="365">
        <f t="shared" si="999"/>
        <v>2.0324354040681691</v>
      </c>
      <c r="U567" s="365">
        <f t="shared" si="999"/>
        <v>1.7825233186057929</v>
      </c>
      <c r="V567" s="365">
        <f t="shared" si="999"/>
        <v>1.9862136878385035</v>
      </c>
      <c r="W567" s="365">
        <f t="shared" si="999"/>
        <v>2.5158020274299342</v>
      </c>
      <c r="X567" s="365">
        <f t="shared" si="999"/>
        <v>2.0841865756541527</v>
      </c>
      <c r="Y567" s="365">
        <f t="shared" si="999"/>
        <v>1.8005181347150261</v>
      </c>
      <c r="Z567" s="365">
        <f t="shared" si="999"/>
        <v>1.9714950552646886</v>
      </c>
      <c r="AA567" s="365">
        <f t="shared" si="999"/>
        <v>1.79296875</v>
      </c>
      <c r="AB567" s="365">
        <f t="shared" si="999"/>
        <v>1.3848600508905851</v>
      </c>
      <c r="AC567" s="365">
        <f t="shared" si="999"/>
        <v>1.9098915989159893</v>
      </c>
      <c r="AD567" s="365">
        <f t="shared" si="999"/>
        <v>1.6810631229235879</v>
      </c>
      <c r="AE567" s="365">
        <f t="shared" si="999"/>
        <v>1.8606476938174683</v>
      </c>
      <c r="AF567" s="365">
        <f t="shared" si="999"/>
        <v>2.0973036342321221</v>
      </c>
      <c r="AG567" s="365">
        <f t="shared" si="999"/>
        <v>2.1180722891566259</v>
      </c>
      <c r="AH567" s="365">
        <f t="shared" si="999"/>
        <v>1.8571428571428572</v>
      </c>
      <c r="AI567" s="365">
        <f t="shared" si="999"/>
        <v>1.7605095541401274</v>
      </c>
      <c r="AJ567" s="365">
        <f t="shared" ref="AJ567" si="1000">IF(OR(AJ502=0,AJ535=0),":",AJ535/AJ502)</f>
        <v>1.9420031642501172</v>
      </c>
      <c r="AK567" s="653">
        <f t="shared" si="986"/>
        <v>10.309152238519669</v>
      </c>
      <c r="AL567" s="653">
        <f t="shared" si="987"/>
        <v>-1.1626202637040284</v>
      </c>
      <c r="AM567" s="654">
        <f t="shared" si="988"/>
        <v>0.89113869327293038</v>
      </c>
    </row>
    <row r="568" spans="1:39" ht="18" customHeight="1" thickBot="1">
      <c r="A568" s="320" t="s">
        <v>9</v>
      </c>
      <c r="B568" s="320" t="s">
        <v>38</v>
      </c>
      <c r="C568" s="371" t="str">
        <f t="shared" ref="C568:AI568" si="1001">IF(OR(C503=0,C536=0),":",C536/C503)</f>
        <v>:</v>
      </c>
      <c r="D568" s="371" t="str">
        <f t="shared" si="1001"/>
        <v>:</v>
      </c>
      <c r="E568" s="371" t="str">
        <f t="shared" si="1001"/>
        <v>:</v>
      </c>
      <c r="F568" s="365">
        <f t="shared" si="1001"/>
        <v>1.905088622069754</v>
      </c>
      <c r="G568" s="365">
        <f t="shared" si="1001"/>
        <v>1.3430799220272904</v>
      </c>
      <c r="H568" s="365">
        <f t="shared" si="1001"/>
        <v>1.018765133171913</v>
      </c>
      <c r="I568" s="365">
        <f t="shared" si="1001"/>
        <v>1.7695990424895272</v>
      </c>
      <c r="J568" s="365">
        <f t="shared" si="1001"/>
        <v>1.4831932773109244</v>
      </c>
      <c r="K568" s="365">
        <f t="shared" si="1001"/>
        <v>1.7200321802091716</v>
      </c>
      <c r="L568" s="365">
        <f t="shared" si="1001"/>
        <v>1.8016528925619835</v>
      </c>
      <c r="M568" s="365">
        <f t="shared" si="1001"/>
        <v>2.007299270072993</v>
      </c>
      <c r="N568" s="365">
        <f t="shared" si="1001"/>
        <v>0.99412340842311464</v>
      </c>
      <c r="O568" s="365">
        <f t="shared" si="1001"/>
        <v>1.7296767874632712</v>
      </c>
      <c r="P568" s="365">
        <f t="shared" si="1001"/>
        <v>1.6364477335800187</v>
      </c>
      <c r="Q568" s="365">
        <f t="shared" si="1001"/>
        <v>1.7938257993384783</v>
      </c>
      <c r="R568" s="365">
        <f t="shared" si="1001"/>
        <v>1.3977900552486189</v>
      </c>
      <c r="S568" s="365">
        <f t="shared" si="1001"/>
        <v>1.5551366635249766</v>
      </c>
      <c r="T568" s="365">
        <f t="shared" si="1001"/>
        <v>2.3401969561324973</v>
      </c>
      <c r="U568" s="365">
        <f t="shared" si="1001"/>
        <v>2.5399103139013453</v>
      </c>
      <c r="V568" s="365">
        <f t="shared" si="1001"/>
        <v>1.3679817905918057</v>
      </c>
      <c r="W568" s="365">
        <f t="shared" si="1001"/>
        <v>1.907011070110701</v>
      </c>
      <c r="X568" s="365">
        <f t="shared" si="1001"/>
        <v>2.553298759065521</v>
      </c>
      <c r="Y568" s="365">
        <f t="shared" si="1001"/>
        <v>1.4476108920933082</v>
      </c>
      <c r="Z568" s="365">
        <f t="shared" si="1001"/>
        <v>2.4090294638533987</v>
      </c>
      <c r="AA568" s="365">
        <f t="shared" si="1001"/>
        <v>1.7729248861347464</v>
      </c>
      <c r="AB568" s="365">
        <f t="shared" si="1001"/>
        <v>1.9189115460683352</v>
      </c>
      <c r="AC568" s="365">
        <f t="shared" si="1001"/>
        <v>2.4305036712611106</v>
      </c>
      <c r="AD568" s="365">
        <f t="shared" si="1001"/>
        <v>1.2877498149518876</v>
      </c>
      <c r="AE568" s="365">
        <f t="shared" si="1001"/>
        <v>2.8511559633027526</v>
      </c>
      <c r="AF568" s="365">
        <f t="shared" si="1001"/>
        <v>1.8199724817148235</v>
      </c>
      <c r="AG568" s="365">
        <f t="shared" si="1001"/>
        <v>2.8467185115197324</v>
      </c>
      <c r="AH568" s="365">
        <f t="shared" si="1001"/>
        <v>2.5668358714043991</v>
      </c>
      <c r="AI568" s="365">
        <f t="shared" si="1001"/>
        <v>1.8699789642392068</v>
      </c>
      <c r="AJ568" s="365">
        <f t="shared" ref="AJ568" si="1002">IF(OR(AJ503=0,AJ536=0),":",AJ536/AJ503)</f>
        <v>2.15</v>
      </c>
      <c r="AK568" s="653">
        <f t="shared" si="986"/>
        <v>14.974555388900779</v>
      </c>
      <c r="AL568" s="653">
        <f t="shared" si="987"/>
        <v>-17.474394178794007</v>
      </c>
      <c r="AM568" s="654">
        <f t="shared" si="988"/>
        <v>2.1657546047316734</v>
      </c>
    </row>
    <row r="569" spans="1:39" ht="18" customHeight="1" thickBot="1">
      <c r="A569" s="320" t="s">
        <v>10</v>
      </c>
      <c r="B569" s="320" t="s">
        <v>39</v>
      </c>
      <c r="C569" s="371" t="str">
        <f t="shared" ref="C569:AI569" si="1003">IF(OR(C504=0,C537=0),":",C537/C504)</f>
        <v>:</v>
      </c>
      <c r="D569" s="371" t="str">
        <f t="shared" si="1003"/>
        <v>:</v>
      </c>
      <c r="E569" s="371" t="str">
        <f t="shared" si="1003"/>
        <v>:</v>
      </c>
      <c r="F569" s="365">
        <f t="shared" si="1003"/>
        <v>3.9407582938388628</v>
      </c>
      <c r="G569" s="365">
        <f t="shared" si="1003"/>
        <v>3.9136690647482011</v>
      </c>
      <c r="H569" s="365">
        <f t="shared" si="1003"/>
        <v>4.1018518518518512</v>
      </c>
      <c r="I569" s="365">
        <f t="shared" si="1003"/>
        <v>4.5267857142857144</v>
      </c>
      <c r="J569" s="365">
        <f t="shared" si="1003"/>
        <v>4.3600973236009732</v>
      </c>
      <c r="K569" s="365">
        <f t="shared" si="1003"/>
        <v>4.7031630170316303</v>
      </c>
      <c r="L569" s="365">
        <f t="shared" si="1003"/>
        <v>4.55524861878453</v>
      </c>
      <c r="M569" s="365">
        <f t="shared" si="1003"/>
        <v>4.6139240506329111</v>
      </c>
      <c r="N569" s="365">
        <f t="shared" si="1003"/>
        <v>4.084507042253521</v>
      </c>
      <c r="O569" s="365">
        <f t="shared" si="1003"/>
        <v>4.8671328671328666</v>
      </c>
      <c r="P569" s="365">
        <f t="shared" si="1003"/>
        <v>4.0250896057347667</v>
      </c>
      <c r="Q569" s="365">
        <f t="shared" si="1003"/>
        <v>5.053254437869823</v>
      </c>
      <c r="R569" s="365">
        <f t="shared" si="1003"/>
        <v>4.7516129032258068</v>
      </c>
      <c r="S569" s="365">
        <f t="shared" si="1003"/>
        <v>4.5676691729323302</v>
      </c>
      <c r="T569" s="365">
        <f t="shared" si="1003"/>
        <v>4.3582089552238807</v>
      </c>
      <c r="U569" s="365">
        <f t="shared" si="1003"/>
        <v>4.7868217054263562</v>
      </c>
      <c r="V569" s="365">
        <f t="shared" si="1003"/>
        <v>5.1713147410358564</v>
      </c>
      <c r="W569" s="365">
        <f t="shared" si="1003"/>
        <v>5.12</v>
      </c>
      <c r="X569" s="365">
        <f t="shared" si="1003"/>
        <v>4.4978308026030369</v>
      </c>
      <c r="Y569" s="365">
        <f t="shared" si="1003"/>
        <v>5.0808240887480194</v>
      </c>
      <c r="Z569" s="365">
        <f t="shared" si="1003"/>
        <v>4.3889570552147239</v>
      </c>
      <c r="AA569" s="365">
        <f t="shared" si="1003"/>
        <v>4.8987390141383251</v>
      </c>
      <c r="AB569" s="365">
        <f t="shared" si="1003"/>
        <v>4.7117804041174232</v>
      </c>
      <c r="AC569" s="365">
        <f t="shared" si="1003"/>
        <v>3.9786710418375719</v>
      </c>
      <c r="AD569" s="365">
        <f t="shared" si="1003"/>
        <v>4.5353451839603141</v>
      </c>
      <c r="AE569" s="365">
        <f t="shared" si="1003"/>
        <v>4.4916155419222905</v>
      </c>
      <c r="AF569" s="365">
        <f t="shared" si="1003"/>
        <v>4.766794291681169</v>
      </c>
      <c r="AG569" s="365">
        <f t="shared" si="1003"/>
        <v>4.190131992457574</v>
      </c>
      <c r="AH569" s="365">
        <f t="shared" si="1003"/>
        <v>4.5483572420175848</v>
      </c>
      <c r="AI569" s="365">
        <f t="shared" si="1003"/>
        <v>3.8427536231884059</v>
      </c>
      <c r="AJ569" s="365">
        <f t="shared" ref="AJ569" si="1004">IF(OR(AJ504=0,AJ537=0),":",AJ537/AJ504)</f>
        <v>4.43</v>
      </c>
      <c r="AK569" s="653">
        <f t="shared" si="986"/>
        <v>15.281915896662257</v>
      </c>
      <c r="AL569" s="653">
        <f t="shared" si="987"/>
        <v>3.1613928604923958</v>
      </c>
      <c r="AM569" s="654">
        <f t="shared" si="988"/>
        <v>-1.1113148055786781</v>
      </c>
    </row>
    <row r="570" spans="1:39" ht="18" customHeight="1" thickBot="1">
      <c r="A570" s="320" t="s">
        <v>11</v>
      </c>
      <c r="B570" s="320" t="s">
        <v>40</v>
      </c>
      <c r="C570" s="371" t="str">
        <f t="shared" ref="C570:AI570" si="1005">IF(OR(C505=0,C538=0),":",C538/C505)</f>
        <v>:</v>
      </c>
      <c r="D570" s="371" t="str">
        <f t="shared" si="1005"/>
        <v>:</v>
      </c>
      <c r="E570" s="371" t="str">
        <f t="shared" si="1005"/>
        <v>:</v>
      </c>
      <c r="F570" s="365">
        <f t="shared" si="1005"/>
        <v>2.5572768039135751</v>
      </c>
      <c r="G570" s="365">
        <f t="shared" si="1005"/>
        <v>2.4117448531893348</v>
      </c>
      <c r="H570" s="365">
        <f t="shared" si="1005"/>
        <v>2.6170984455958552</v>
      </c>
      <c r="I570" s="365">
        <f t="shared" si="1005"/>
        <v>2.7004405286343611</v>
      </c>
      <c r="J570" s="365">
        <f t="shared" si="1005"/>
        <v>2.5569167942827975</v>
      </c>
      <c r="K570" s="365">
        <f t="shared" si="1005"/>
        <v>2.5768872320596459</v>
      </c>
      <c r="L570" s="365">
        <f t="shared" si="1005"/>
        <v>2.5535568274734262</v>
      </c>
      <c r="M570" s="365">
        <f t="shared" si="1005"/>
        <v>2.6423357664233573</v>
      </c>
      <c r="N570" s="365">
        <f t="shared" si="1005"/>
        <v>3.6241610738255035</v>
      </c>
      <c r="O570" s="365">
        <f t="shared" si="1005"/>
        <v>2.8425925925925926</v>
      </c>
      <c r="P570" s="365">
        <f t="shared" si="1005"/>
        <v>2.0168918918918917</v>
      </c>
      <c r="Q570" s="365">
        <f t="shared" si="1005"/>
        <v>3.1324041811846688</v>
      </c>
      <c r="R570" s="365">
        <f t="shared" si="1005"/>
        <v>2.5621621621621622</v>
      </c>
      <c r="S570" s="365">
        <f t="shared" si="1005"/>
        <v>2.7313432835820901</v>
      </c>
      <c r="T570" s="365">
        <f t="shared" si="1005"/>
        <v>2.5202312138728327</v>
      </c>
      <c r="U570" s="365">
        <f t="shared" si="1005"/>
        <v>2.9781021897810218</v>
      </c>
      <c r="V570" s="365">
        <f t="shared" si="1005"/>
        <v>2.86</v>
      </c>
      <c r="W570" s="365">
        <f t="shared" si="1005"/>
        <v>2.4134615384615383</v>
      </c>
      <c r="X570" s="365">
        <f t="shared" si="1005"/>
        <v>3.3908045977011496</v>
      </c>
      <c r="Y570" s="365">
        <f t="shared" si="1005"/>
        <v>2.8588235294117648</v>
      </c>
      <c r="Z570" s="365">
        <f t="shared" si="1005"/>
        <v>2.9019607843137254</v>
      </c>
      <c r="AA570" s="365">
        <f t="shared" si="1005"/>
        <v>2.0437956204379559</v>
      </c>
      <c r="AB570" s="365">
        <f t="shared" si="1005"/>
        <v>3.0825688073394493</v>
      </c>
      <c r="AC570" s="365">
        <f t="shared" si="1005"/>
        <v>3.6046511627906979</v>
      </c>
      <c r="AD570" s="365">
        <f t="shared" si="1005"/>
        <v>3.3376623376623376</v>
      </c>
      <c r="AE570" s="365">
        <f t="shared" si="1005"/>
        <v>3.1782945736434103</v>
      </c>
      <c r="AF570" s="365">
        <f t="shared" si="1005"/>
        <v>4.3734177215189876</v>
      </c>
      <c r="AG570" s="365">
        <f t="shared" si="1005"/>
        <v>4.1226415094339623</v>
      </c>
      <c r="AH570" s="365">
        <f t="shared" si="1005"/>
        <v>4.0784313725490193</v>
      </c>
      <c r="AI570" s="365">
        <f t="shared" si="1005"/>
        <v>3.6249999999999996</v>
      </c>
      <c r="AJ570" s="365">
        <f t="shared" ref="AJ570" si="1006">IF(OR(AJ505=0,AJ538=0),":",AJ538/AJ505)</f>
        <v>4.371412343255372</v>
      </c>
      <c r="AK570" s="653">
        <f t="shared" si="986"/>
        <v>20.590685331182691</v>
      </c>
      <c r="AL570" s="653">
        <f t="shared" si="987"/>
        <v>10.892577448475315</v>
      </c>
      <c r="AM570" s="654">
        <f t="shared" si="988"/>
        <v>8.8145938914058863</v>
      </c>
    </row>
    <row r="571" spans="1:39" ht="18" customHeight="1" thickBot="1">
      <c r="A571" s="320" t="s">
        <v>12</v>
      </c>
      <c r="B571" s="320" t="s">
        <v>41</v>
      </c>
      <c r="C571" s="371" t="str">
        <f t="shared" ref="C571:AI571" si="1007">IF(OR(C506=0,C539=0),":",C539/C506)</f>
        <v>:</v>
      </c>
      <c r="D571" s="371" t="str">
        <f t="shared" si="1007"/>
        <v>:</v>
      </c>
      <c r="E571" s="371" t="str">
        <f t="shared" si="1007"/>
        <v>:</v>
      </c>
      <c r="F571" s="365">
        <f t="shared" si="1007"/>
        <v>2.85</v>
      </c>
      <c r="G571" s="365">
        <f t="shared" si="1007"/>
        <v>2.859154929577465</v>
      </c>
      <c r="H571" s="365">
        <f t="shared" si="1007"/>
        <v>2.7887323943661975</v>
      </c>
      <c r="I571" s="365">
        <f t="shared" si="1007"/>
        <v>2.6129032258064515</v>
      </c>
      <c r="J571" s="365" t="str">
        <f t="shared" si="1007"/>
        <v>:</v>
      </c>
      <c r="K571" s="365" t="str">
        <f t="shared" si="1007"/>
        <v>:</v>
      </c>
      <c r="L571" s="365">
        <f t="shared" si="1007"/>
        <v>2.8181818181818179</v>
      </c>
      <c r="M571" s="365">
        <f t="shared" si="1007"/>
        <v>2.9428571428571431</v>
      </c>
      <c r="N571" s="365">
        <f t="shared" si="1007"/>
        <v>2.8666666666666667</v>
      </c>
      <c r="O571" s="365">
        <f t="shared" si="1007"/>
        <v>2.8235294117647061</v>
      </c>
      <c r="P571" s="365">
        <f t="shared" si="1007"/>
        <v>2.5555555555555554</v>
      </c>
      <c r="Q571" s="365">
        <f t="shared" si="1007"/>
        <v>2.7241379310344831</v>
      </c>
      <c r="R571" s="365">
        <f t="shared" si="1007"/>
        <v>2.925925925925926</v>
      </c>
      <c r="S571" s="365">
        <f t="shared" si="1007"/>
        <v>3.0714285714285716</v>
      </c>
      <c r="T571" s="365">
        <f t="shared" si="1007"/>
        <v>3</v>
      </c>
      <c r="U571" s="365">
        <f t="shared" si="1007"/>
        <v>2.2978723404255321</v>
      </c>
      <c r="V571" s="365">
        <f t="shared" si="1007"/>
        <v>2.5434782608695654</v>
      </c>
      <c r="W571" s="365">
        <f t="shared" si="1007"/>
        <v>3.0909090909090908</v>
      </c>
      <c r="X571" s="365">
        <f t="shared" si="1007"/>
        <v>2.964948453608248</v>
      </c>
      <c r="Y571" s="365">
        <f t="shared" si="1007"/>
        <v>3.2224448897795588</v>
      </c>
      <c r="Z571" s="365">
        <f t="shared" si="1007"/>
        <v>2.9627329192546585</v>
      </c>
      <c r="AA571" s="365">
        <f t="shared" si="1007"/>
        <v>3.0026041666666665</v>
      </c>
      <c r="AB571" s="365">
        <f t="shared" si="1007"/>
        <v>3.2068126520681264</v>
      </c>
      <c r="AC571" s="365">
        <f t="shared" si="1007"/>
        <v>3.1582733812949639</v>
      </c>
      <c r="AD571" s="365">
        <f t="shared" si="1007"/>
        <v>3.0919220055710306</v>
      </c>
      <c r="AE571" s="365">
        <f t="shared" si="1007"/>
        <v>3.0056497175141246</v>
      </c>
      <c r="AF571" s="365">
        <f t="shared" si="1007"/>
        <v>3.199488491048593</v>
      </c>
      <c r="AG571" s="365">
        <f t="shared" si="1007"/>
        <v>3.2067039106145252</v>
      </c>
      <c r="AH571" s="365">
        <f t="shared" si="1007"/>
        <v>3.2218934911242605</v>
      </c>
      <c r="AI571" s="365">
        <f t="shared" si="1007"/>
        <v>3.0290697674418605</v>
      </c>
      <c r="AJ571" s="365">
        <f t="shared" ref="AJ571" si="1008">IF(OR(AJ506=0,AJ539=0),":",AJ539/AJ506)</f>
        <v>3.1808112582206824</v>
      </c>
      <c r="AK571" s="653">
        <f t="shared" si="986"/>
        <v>5.0095079489361538</v>
      </c>
      <c r="AL571" s="653">
        <f t="shared" si="987"/>
        <v>1.1358625084949336</v>
      </c>
      <c r="AM571" s="654">
        <f t="shared" si="988"/>
        <v>0.64268205312230098</v>
      </c>
    </row>
    <row r="572" spans="1:39" ht="18" customHeight="1" thickBot="1">
      <c r="A572" s="320" t="s">
        <v>13</v>
      </c>
      <c r="B572" s="320" t="s">
        <v>42</v>
      </c>
      <c r="C572" s="371" t="str">
        <f t="shared" ref="C572:AI572" si="1009">IF(OR(C507=0,C540=0),":",C540/C507)</f>
        <v>:</v>
      </c>
      <c r="D572" s="371" t="str">
        <f t="shared" si="1009"/>
        <v>:</v>
      </c>
      <c r="E572" s="371" t="str">
        <f t="shared" si="1009"/>
        <v>:</v>
      </c>
      <c r="F572" s="365" t="str">
        <f t="shared" si="1009"/>
        <v>:</v>
      </c>
      <c r="G572" s="365" t="str">
        <f t="shared" si="1009"/>
        <v>:</v>
      </c>
      <c r="H572" s="365" t="str">
        <f t="shared" si="1009"/>
        <v>:</v>
      </c>
      <c r="I572" s="365" t="str">
        <f t="shared" si="1009"/>
        <v>:</v>
      </c>
      <c r="J572" s="365" t="str">
        <f t="shared" si="1009"/>
        <v>:</v>
      </c>
      <c r="K572" s="365" t="str">
        <f t="shared" si="1009"/>
        <v>:</v>
      </c>
      <c r="L572" s="365" t="str">
        <f t="shared" si="1009"/>
        <v>:</v>
      </c>
      <c r="M572" s="365" t="str">
        <f t="shared" si="1009"/>
        <v>:</v>
      </c>
      <c r="N572" s="365" t="str">
        <f t="shared" si="1009"/>
        <v>:</v>
      </c>
      <c r="O572" s="365" t="str">
        <f t="shared" si="1009"/>
        <v>:</v>
      </c>
      <c r="P572" s="365" t="str">
        <f t="shared" si="1009"/>
        <v>:</v>
      </c>
      <c r="Q572" s="365" t="str">
        <f t="shared" si="1009"/>
        <v>:</v>
      </c>
      <c r="R572" s="365" t="str">
        <f t="shared" si="1009"/>
        <v>:</v>
      </c>
      <c r="S572" s="365" t="str">
        <f t="shared" si="1009"/>
        <v>:</v>
      </c>
      <c r="T572" s="365" t="str">
        <f t="shared" si="1009"/>
        <v>:</v>
      </c>
      <c r="U572" s="365" t="str">
        <f t="shared" si="1009"/>
        <v>:</v>
      </c>
      <c r="V572" s="365" t="str">
        <f t="shared" si="1009"/>
        <v>:</v>
      </c>
      <c r="W572" s="365" t="str">
        <f t="shared" si="1009"/>
        <v>:</v>
      </c>
      <c r="X572" s="365" t="str">
        <f t="shared" si="1009"/>
        <v>:</v>
      </c>
      <c r="Y572" s="365" t="str">
        <f t="shared" si="1009"/>
        <v>:</v>
      </c>
      <c r="Z572" s="365" t="str">
        <f t="shared" si="1009"/>
        <v>:</v>
      </c>
      <c r="AA572" s="365" t="str">
        <f t="shared" si="1009"/>
        <v>:</v>
      </c>
      <c r="AB572" s="365" t="str">
        <f t="shared" si="1009"/>
        <v>:</v>
      </c>
      <c r="AC572" s="365" t="str">
        <f t="shared" si="1009"/>
        <v>:</v>
      </c>
      <c r="AD572" s="365" t="str">
        <f t="shared" si="1009"/>
        <v>:</v>
      </c>
      <c r="AE572" s="365" t="str">
        <f t="shared" si="1009"/>
        <v>:</v>
      </c>
      <c r="AF572" s="365" t="str">
        <f t="shared" si="1009"/>
        <v>:</v>
      </c>
      <c r="AG572" s="365" t="str">
        <f t="shared" si="1009"/>
        <v>:</v>
      </c>
      <c r="AH572" s="365" t="str">
        <f t="shared" si="1009"/>
        <v>:</v>
      </c>
      <c r="AI572" s="365" t="str">
        <f t="shared" si="1009"/>
        <v>:</v>
      </c>
      <c r="AJ572" s="365" t="str">
        <f t="shared" ref="AJ572" si="1010">IF(OR(AJ507=0,AJ540=0),":",AJ540/AJ507)</f>
        <v>:</v>
      </c>
      <c r="AK572" s="653"/>
      <c r="AL572" s="653"/>
      <c r="AM572" s="654"/>
    </row>
    <row r="573" spans="1:39" ht="18" customHeight="1" thickBot="1">
      <c r="A573" s="320" t="s">
        <v>14</v>
      </c>
      <c r="B573" s="320" t="s">
        <v>43</v>
      </c>
      <c r="C573" s="371" t="str">
        <f t="shared" ref="C573:AI573" si="1011">IF(OR(C508=0,C541=0),":",C541/C508)</f>
        <v>:</v>
      </c>
      <c r="D573" s="371" t="str">
        <f t="shared" si="1011"/>
        <v>:</v>
      </c>
      <c r="E573" s="371" t="str">
        <f t="shared" si="1011"/>
        <v>:</v>
      </c>
      <c r="F573" s="365">
        <f t="shared" si="1011"/>
        <v>1.8160980810234542</v>
      </c>
      <c r="G573" s="365">
        <f t="shared" si="1011"/>
        <v>1.8086124401913877</v>
      </c>
      <c r="H573" s="365">
        <f t="shared" si="1011"/>
        <v>1.7648514851485149</v>
      </c>
      <c r="I573" s="365">
        <f t="shared" si="1011"/>
        <v>2.00177304964539</v>
      </c>
      <c r="J573" s="365">
        <f t="shared" si="1011"/>
        <v>2.1360000000000001</v>
      </c>
      <c r="K573" s="365">
        <f t="shared" si="1011"/>
        <v>1.8162911611785093</v>
      </c>
      <c r="L573" s="365">
        <f t="shared" si="1011"/>
        <v>1.8792372881355932</v>
      </c>
      <c r="M573" s="365">
        <f t="shared" si="1011"/>
        <v>2.0200729927007299</v>
      </c>
      <c r="N573" s="365">
        <f t="shared" si="1011"/>
        <v>1.9211469534050181</v>
      </c>
      <c r="O573" s="365">
        <f t="shared" si="1011"/>
        <v>2.3995271867612296</v>
      </c>
      <c r="P573" s="365">
        <f t="shared" si="1011"/>
        <v>1.9819004524886876</v>
      </c>
      <c r="Q573" s="365">
        <f t="shared" si="1011"/>
        <v>2.1463414634146338</v>
      </c>
      <c r="R573" s="365">
        <f t="shared" si="1011"/>
        <v>2.2188295165394405</v>
      </c>
      <c r="S573" s="365">
        <f t="shared" si="1011"/>
        <v>2.7289719626168227</v>
      </c>
      <c r="T573" s="365">
        <f t="shared" si="1011"/>
        <v>3.1495652173913045</v>
      </c>
      <c r="U573" s="365">
        <f t="shared" si="1011"/>
        <v>3.3033898305084746</v>
      </c>
      <c r="V573" s="365">
        <f t="shared" si="1011"/>
        <v>2.7491525423728813</v>
      </c>
      <c r="W573" s="365">
        <f t="shared" si="1011"/>
        <v>2.1337386018237083</v>
      </c>
      <c r="X573" s="365">
        <f t="shared" si="1011"/>
        <v>2.3529411764705883</v>
      </c>
      <c r="Y573" s="365">
        <f t="shared" si="1011"/>
        <v>3.4214876033057853</v>
      </c>
      <c r="Z573" s="365">
        <f t="shared" si="1011"/>
        <v>2.6713780918727914</v>
      </c>
      <c r="AA573" s="365">
        <f t="shared" si="1011"/>
        <v>3.5718749999999999</v>
      </c>
      <c r="AB573" s="365">
        <f t="shared" si="1011"/>
        <v>4.2788203753351208</v>
      </c>
      <c r="AC573" s="365">
        <f t="shared" si="1011"/>
        <v>3.9357541899441344</v>
      </c>
      <c r="AD573" s="365">
        <f t="shared" si="1011"/>
        <v>4.0691823899371071</v>
      </c>
      <c r="AE573" s="365">
        <f t="shared" si="1011"/>
        <v>3.7603686635944698</v>
      </c>
      <c r="AF573" s="365">
        <f t="shared" si="1011"/>
        <v>4.4259259259259256</v>
      </c>
      <c r="AG573" s="365">
        <f t="shared" si="1011"/>
        <v>4.3196125907990321</v>
      </c>
      <c r="AH573" s="365">
        <f t="shared" si="1011"/>
        <v>3.8444444444444446</v>
      </c>
      <c r="AI573" s="365">
        <f t="shared" si="1011"/>
        <v>3.6647727272727271</v>
      </c>
      <c r="AJ573" s="365">
        <f t="shared" ref="AJ573" si="1012">IF(OR(AJ508=0,AJ541=0),":",AJ541/AJ508)</f>
        <v>4.24</v>
      </c>
      <c r="AK573" s="653">
        <f t="shared" si="986"/>
        <v>15.696124031007773</v>
      </c>
      <c r="AL573" s="653">
        <f t="shared" si="987"/>
        <v>7.5338833627294433</v>
      </c>
      <c r="AM573" s="654">
        <f t="shared" si="988"/>
        <v>1.9235168524128099</v>
      </c>
    </row>
    <row r="574" spans="1:39" ht="18" customHeight="1" thickBot="1">
      <c r="A574" s="320" t="s">
        <v>15</v>
      </c>
      <c r="B574" s="320" t="s">
        <v>44</v>
      </c>
      <c r="C574" s="371" t="str">
        <f t="shared" ref="C574:AI574" si="1013">IF(OR(C509=0,C542=0),":",C542/C509)</f>
        <v>:</v>
      </c>
      <c r="D574" s="371" t="str">
        <f t="shared" si="1013"/>
        <v>:</v>
      </c>
      <c r="E574" s="371" t="str">
        <f t="shared" si="1013"/>
        <v>:</v>
      </c>
      <c r="F574" s="365">
        <f t="shared" si="1013"/>
        <v>1.8775951557093427</v>
      </c>
      <c r="G574" s="365">
        <f t="shared" si="1013"/>
        <v>1.538083538083538</v>
      </c>
      <c r="H574" s="365">
        <f t="shared" si="1013"/>
        <v>1.7765404602821087</v>
      </c>
      <c r="I574" s="365">
        <f t="shared" si="1013"/>
        <v>1.8843626806833116</v>
      </c>
      <c r="J574" s="365">
        <f t="shared" si="1013"/>
        <v>2.1940768746061754</v>
      </c>
      <c r="K574" s="365">
        <f t="shared" si="1013"/>
        <v>2.0005737234652896</v>
      </c>
      <c r="L574" s="365">
        <f t="shared" si="1013"/>
        <v>1.9354599406528186</v>
      </c>
      <c r="M574" s="365">
        <f t="shared" si="1013"/>
        <v>2.3395942900075131</v>
      </c>
      <c r="N574" s="365">
        <f t="shared" si="1013"/>
        <v>2.0763701707097932</v>
      </c>
      <c r="O574" s="365">
        <f t="shared" si="1013"/>
        <v>2.2815013404825737</v>
      </c>
      <c r="P574" s="365">
        <f t="shared" si="1013"/>
        <v>2.459866220735786</v>
      </c>
      <c r="Q574" s="365">
        <f t="shared" si="1013"/>
        <v>2.5333333333333332</v>
      </c>
      <c r="R574" s="365">
        <f t="shared" si="1013"/>
        <v>2.1277013752455796</v>
      </c>
      <c r="S574" s="365">
        <f t="shared" si="1013"/>
        <v>1.7612524461839529</v>
      </c>
      <c r="T574" s="365">
        <f t="shared" si="1013"/>
        <v>2.36676217765043</v>
      </c>
      <c r="U574" s="365">
        <f t="shared" si="1013"/>
        <v>2.7577388963660838</v>
      </c>
      <c r="V574" s="365">
        <f t="shared" si="1013"/>
        <v>2.5291970802919708</v>
      </c>
      <c r="W574" s="365">
        <f t="shared" si="1013"/>
        <v>1.7575757575757576</v>
      </c>
      <c r="X574" s="365">
        <f t="shared" si="1013"/>
        <v>2.0238095238095237</v>
      </c>
      <c r="Y574" s="365">
        <f t="shared" si="1013"/>
        <v>2.8014311270125223</v>
      </c>
      <c r="Z574" s="365">
        <f t="shared" si="1013"/>
        <v>1.9534412955465588</v>
      </c>
      <c r="AA574" s="365">
        <f t="shared" si="1013"/>
        <v>2.2506596306068603</v>
      </c>
      <c r="AB574" s="365">
        <f t="shared" si="1013"/>
        <v>2.7822497420020644</v>
      </c>
      <c r="AC574" s="365">
        <f t="shared" si="1013"/>
        <v>2.3786855036855035</v>
      </c>
      <c r="AD574" s="365">
        <f t="shared" si="1013"/>
        <v>2.4407894736842106</v>
      </c>
      <c r="AE574" s="365">
        <f t="shared" si="1013"/>
        <v>2.0671992481203008</v>
      </c>
      <c r="AF574" s="365">
        <f t="shared" si="1013"/>
        <v>2.6279182879377436</v>
      </c>
      <c r="AG574" s="365">
        <f t="shared" si="1013"/>
        <v>2.9778138528138527</v>
      </c>
      <c r="AH574" s="365">
        <f t="shared" si="1013"/>
        <v>2.4308693986978169</v>
      </c>
      <c r="AI574" s="365">
        <f t="shared" si="1013"/>
        <v>2.4122836783169328</v>
      </c>
      <c r="AJ574" s="365">
        <f t="shared" ref="AJ574" si="1014">IF(OR(AJ509=0,AJ542=0),":",AJ542/AJ509)</f>
        <v>2.5499999999999998</v>
      </c>
      <c r="AK574" s="653">
        <f t="shared" si="986"/>
        <v>5.7089604726402898</v>
      </c>
      <c r="AL574" s="653">
        <f t="shared" si="987"/>
        <v>2.3949528294814337</v>
      </c>
      <c r="AM574" s="654">
        <f t="shared" si="988"/>
        <v>1.3971143124343444</v>
      </c>
    </row>
    <row r="575" spans="1:39" ht="18" customHeight="1" thickBot="1">
      <c r="A575" s="320" t="s">
        <v>16</v>
      </c>
      <c r="B575" s="320" t="s">
        <v>45</v>
      </c>
      <c r="C575" s="371" t="str">
        <f t="shared" ref="C575:AI575" si="1015">IF(OR(C510=0,C543=0),":",C543/C510)</f>
        <v>:</v>
      </c>
      <c r="D575" s="371" t="str">
        <f t="shared" si="1015"/>
        <v>:</v>
      </c>
      <c r="E575" s="371" t="str">
        <f t="shared" si="1015"/>
        <v>:</v>
      </c>
      <c r="F575" s="365">
        <f t="shared" si="1015"/>
        <v>4.5</v>
      </c>
      <c r="G575" s="365">
        <f t="shared" si="1015"/>
        <v>3.75</v>
      </c>
      <c r="H575" s="365">
        <f t="shared" si="1015"/>
        <v>4.25</v>
      </c>
      <c r="I575" s="365">
        <f t="shared" si="1015"/>
        <v>4.5999999999999996</v>
      </c>
      <c r="J575" s="365">
        <f t="shared" si="1015"/>
        <v>5.4</v>
      </c>
      <c r="K575" s="365">
        <f t="shared" si="1015"/>
        <v>5.8571428571428568</v>
      </c>
      <c r="L575" s="365">
        <f t="shared" si="1015"/>
        <v>5.8333333333333339</v>
      </c>
      <c r="M575" s="365">
        <f t="shared" si="1015"/>
        <v>5.1428571428571432</v>
      </c>
      <c r="N575" s="365">
        <f t="shared" si="1015"/>
        <v>6.8571428571428577</v>
      </c>
      <c r="O575" s="365">
        <f t="shared" si="1015"/>
        <v>6.8181818181818175</v>
      </c>
      <c r="P575" s="365">
        <f t="shared" si="1015"/>
        <v>6.5714285714285712</v>
      </c>
      <c r="Q575" s="365">
        <f t="shared" si="1015"/>
        <v>7.1818181818181817</v>
      </c>
      <c r="R575" s="365">
        <f t="shared" si="1015"/>
        <v>6.333333333333333</v>
      </c>
      <c r="S575" s="365">
        <f t="shared" si="1015"/>
        <v>5.6363636363636358</v>
      </c>
      <c r="T575" s="365">
        <f t="shared" si="1015"/>
        <v>5.3846153846153841</v>
      </c>
      <c r="U575" s="365">
        <f t="shared" si="1015"/>
        <v>6.6923076923076916</v>
      </c>
      <c r="V575" s="365">
        <f t="shared" si="1015"/>
        <v>6.2727272727272725</v>
      </c>
      <c r="W575" s="365">
        <f t="shared" si="1015"/>
        <v>6.2727272727272725</v>
      </c>
      <c r="X575" s="365">
        <f t="shared" si="1015"/>
        <v>4.5602836879432624</v>
      </c>
      <c r="Y575" s="365">
        <f t="shared" si="1015"/>
        <v>4.6775793650793647</v>
      </c>
      <c r="Z575" s="365">
        <f t="shared" si="1015"/>
        <v>5.2821118991331764</v>
      </c>
      <c r="AA575" s="365">
        <f t="shared" si="1015"/>
        <v>6.0426371388570699</v>
      </c>
      <c r="AB575" s="365">
        <f t="shared" si="1015"/>
        <v>6.2333333333333334</v>
      </c>
      <c r="AC575" s="365">
        <f t="shared" si="1015"/>
        <v>4.6333333333333329</v>
      </c>
      <c r="AD575" s="365">
        <f t="shared" si="1015"/>
        <v>4.8842105263157896</v>
      </c>
      <c r="AE575" s="365">
        <f t="shared" si="1015"/>
        <v>5.6018518518518512</v>
      </c>
      <c r="AF575" s="365">
        <f t="shared" si="1015"/>
        <v>5.5877192982456148</v>
      </c>
      <c r="AG575" s="365">
        <f t="shared" si="1015"/>
        <v>4.5339805825242721</v>
      </c>
      <c r="AH575" s="365">
        <f t="shared" si="1015"/>
        <v>4.7972972972972974</v>
      </c>
      <c r="AI575" s="365">
        <f t="shared" si="1015"/>
        <v>4.9590163934426226</v>
      </c>
      <c r="AJ575" s="365">
        <f t="shared" ref="AJ575" si="1016">IF(OR(AJ510=0,AJ543=0),":",AJ543/AJ510)</f>
        <v>4.7041757329032237</v>
      </c>
      <c r="AK575" s="653">
        <f t="shared" si="986"/>
        <v>-5.1389356340176278</v>
      </c>
      <c r="AL575" s="653">
        <f t="shared" si="987"/>
        <v>-8.0259589585077169</v>
      </c>
      <c r="AM575" s="654">
        <f t="shared" si="988"/>
        <v>-2.7437663946728308</v>
      </c>
    </row>
    <row r="576" spans="1:39" ht="18" customHeight="1" thickBot="1">
      <c r="A576" s="320" t="s">
        <v>17</v>
      </c>
      <c r="B576" s="320" t="s">
        <v>46</v>
      </c>
      <c r="C576" s="371" t="str">
        <f t="shared" ref="C576:AI576" si="1017">IF(OR(C511=0,C544=0),":",C544/C511)</f>
        <v>:</v>
      </c>
      <c r="D576" s="371" t="str">
        <f t="shared" si="1017"/>
        <v>:</v>
      </c>
      <c r="E576" s="371" t="str">
        <f t="shared" si="1017"/>
        <v>:</v>
      </c>
      <c r="F576" s="365">
        <f t="shared" si="1017"/>
        <v>1.661764705882353</v>
      </c>
      <c r="G576" s="365">
        <f t="shared" si="1017"/>
        <v>2.1931818181818183</v>
      </c>
      <c r="H576" s="365">
        <f t="shared" si="1017"/>
        <v>2.220779220779221</v>
      </c>
      <c r="I576" s="365">
        <f t="shared" si="1017"/>
        <v>1.6610169491525424</v>
      </c>
      <c r="J576" s="365">
        <f t="shared" si="1017"/>
        <v>2.283582089552239</v>
      </c>
      <c r="K576" s="365">
        <f t="shared" si="1017"/>
        <v>2.0807754442649435</v>
      </c>
      <c r="L576" s="365">
        <f t="shared" si="1017"/>
        <v>2.032911392405063</v>
      </c>
      <c r="M576" s="365">
        <f t="shared" si="1017"/>
        <v>2.0069605568445477</v>
      </c>
      <c r="N576" s="365">
        <f t="shared" si="1017"/>
        <v>2.3818897637795278</v>
      </c>
      <c r="O576" s="365">
        <f t="shared" si="1017"/>
        <v>1.962962962962963</v>
      </c>
      <c r="P576" s="365">
        <f t="shared" si="1017"/>
        <v>1.4565217391304348</v>
      </c>
      <c r="Q576" s="365">
        <f t="shared" si="1017"/>
        <v>2.7555066079295152</v>
      </c>
      <c r="R576" s="365">
        <f t="shared" si="1017"/>
        <v>2.5669856459330145</v>
      </c>
      <c r="S576" s="365">
        <f t="shared" si="1017"/>
        <v>2.5372750642673525</v>
      </c>
      <c r="T576" s="365">
        <f t="shared" si="1017"/>
        <v>2.0376884422110555</v>
      </c>
      <c r="U576" s="365">
        <f t="shared" si="1017"/>
        <v>2.580275229357798</v>
      </c>
      <c r="V576" s="365">
        <f t="shared" si="1017"/>
        <v>1.8125</v>
      </c>
      <c r="W576" s="365">
        <f t="shared" si="1017"/>
        <v>2.1693989071038251</v>
      </c>
      <c r="X576" s="365">
        <f t="shared" si="1017"/>
        <v>2.1771771771771773</v>
      </c>
      <c r="Y576" s="365">
        <f t="shared" si="1017"/>
        <v>2.2310169818941752</v>
      </c>
      <c r="Z576" s="365">
        <f t="shared" si="1017"/>
        <v>3.0558228435407084</v>
      </c>
      <c r="AA576" s="365">
        <f t="shared" si="1017"/>
        <v>2.8553571428571427</v>
      </c>
      <c r="AB576" s="365">
        <f t="shared" si="1017"/>
        <v>2.7565632458233891</v>
      </c>
      <c r="AC576" s="365">
        <f t="shared" si="1017"/>
        <v>3.0874035989717221</v>
      </c>
      <c r="AD576" s="365">
        <f t="shared" si="1017"/>
        <v>3.2877643504531724</v>
      </c>
      <c r="AE576" s="365">
        <f t="shared" si="1017"/>
        <v>3.3659931376286698</v>
      </c>
      <c r="AF576" s="365">
        <f t="shared" si="1017"/>
        <v>3.4903623747108714</v>
      </c>
      <c r="AG576" s="365">
        <f t="shared" si="1017"/>
        <v>3.2047872340425529</v>
      </c>
      <c r="AH576" s="365">
        <f t="shared" si="1017"/>
        <v>3.3077821011673154</v>
      </c>
      <c r="AI576" s="365">
        <f t="shared" si="1017"/>
        <v>3.0067885117493476</v>
      </c>
      <c r="AJ576" s="365">
        <f t="shared" ref="AJ576" si="1018">IF(OR(AJ511=0,AJ544=0),":",AJ544/AJ511)</f>
        <v>3.45</v>
      </c>
      <c r="AK576" s="653">
        <f t="shared" si="986"/>
        <v>14.740361236540455</v>
      </c>
      <c r="AL576" s="653">
        <f t="shared" si="987"/>
        <v>6.9152609982755964</v>
      </c>
      <c r="AM576" s="654">
        <f t="shared" si="988"/>
        <v>2.1242170130075566</v>
      </c>
    </row>
    <row r="577" spans="1:39" ht="18" customHeight="1" thickBot="1">
      <c r="A577" s="320" t="s">
        <v>18</v>
      </c>
      <c r="B577" s="320" t="s">
        <v>47</v>
      </c>
      <c r="C577" s="371" t="str">
        <f t="shared" ref="C577:AI577" si="1019">IF(OR(C512=0,C545=0),":",C545/C512)</f>
        <v>:</v>
      </c>
      <c r="D577" s="371" t="str">
        <f t="shared" si="1019"/>
        <v>:</v>
      </c>
      <c r="E577" s="371" t="str">
        <f t="shared" si="1019"/>
        <v>:</v>
      </c>
      <c r="F577" s="365" t="str">
        <f t="shared" si="1019"/>
        <v>:</v>
      </c>
      <c r="G577" s="365" t="str">
        <f t="shared" si="1019"/>
        <v>:</v>
      </c>
      <c r="H577" s="365" t="str">
        <f t="shared" si="1019"/>
        <v>:</v>
      </c>
      <c r="I577" s="365" t="str">
        <f t="shared" si="1019"/>
        <v>:</v>
      </c>
      <c r="J577" s="365" t="str">
        <f t="shared" si="1019"/>
        <v>:</v>
      </c>
      <c r="K577" s="365" t="str">
        <f t="shared" si="1019"/>
        <v>:</v>
      </c>
      <c r="L577" s="365" t="str">
        <f t="shared" si="1019"/>
        <v>:</v>
      </c>
      <c r="M577" s="365" t="str">
        <f t="shared" si="1019"/>
        <v>:</v>
      </c>
      <c r="N577" s="365" t="str">
        <f t="shared" si="1019"/>
        <v>:</v>
      </c>
      <c r="O577" s="365" t="str">
        <f t="shared" si="1019"/>
        <v>:</v>
      </c>
      <c r="P577" s="365" t="str">
        <f t="shared" si="1019"/>
        <v>:</v>
      </c>
      <c r="Q577" s="365" t="str">
        <f t="shared" si="1019"/>
        <v>:</v>
      </c>
      <c r="R577" s="365" t="str">
        <f t="shared" si="1019"/>
        <v>:</v>
      </c>
      <c r="S577" s="365" t="str">
        <f t="shared" si="1019"/>
        <v>:</v>
      </c>
      <c r="T577" s="365" t="str">
        <f t="shared" si="1019"/>
        <v>:</v>
      </c>
      <c r="U577" s="365" t="str">
        <f t="shared" si="1019"/>
        <v>:</v>
      </c>
      <c r="V577" s="365" t="str">
        <f t="shared" si="1019"/>
        <v>:</v>
      </c>
      <c r="W577" s="365" t="str">
        <f t="shared" si="1019"/>
        <v>:</v>
      </c>
      <c r="X577" s="365" t="str">
        <f t="shared" si="1019"/>
        <v>:</v>
      </c>
      <c r="Y577" s="365" t="str">
        <f t="shared" si="1019"/>
        <v>:</v>
      </c>
      <c r="Z577" s="365" t="str">
        <f t="shared" si="1019"/>
        <v>:</v>
      </c>
      <c r="AA577" s="365" t="str">
        <f t="shared" si="1019"/>
        <v>:</v>
      </c>
      <c r="AB577" s="365" t="str">
        <f t="shared" si="1019"/>
        <v>:</v>
      </c>
      <c r="AC577" s="365" t="str">
        <f t="shared" si="1019"/>
        <v>:</v>
      </c>
      <c r="AD577" s="365" t="str">
        <f t="shared" si="1019"/>
        <v>:</v>
      </c>
      <c r="AE577" s="365" t="str">
        <f t="shared" si="1019"/>
        <v>:</v>
      </c>
      <c r="AF577" s="365" t="str">
        <f t="shared" si="1019"/>
        <v>:</v>
      </c>
      <c r="AG577" s="365" t="str">
        <f t="shared" si="1019"/>
        <v>:</v>
      </c>
      <c r="AH577" s="365" t="str">
        <f t="shared" si="1019"/>
        <v>:</v>
      </c>
      <c r="AI577" s="365" t="str">
        <f t="shared" si="1019"/>
        <v>:</v>
      </c>
      <c r="AJ577" s="365" t="str">
        <f t="shared" ref="AJ577" si="1020">IF(OR(AJ512=0,AJ545=0),":",AJ545/AJ512)</f>
        <v>:</v>
      </c>
      <c r="AK577" s="653"/>
      <c r="AL577" s="653"/>
      <c r="AM577" s="654"/>
    </row>
    <row r="578" spans="1:39" ht="18" customHeight="1" thickBot="1">
      <c r="A578" s="320" t="s">
        <v>19</v>
      </c>
      <c r="B578" s="320" t="s">
        <v>48</v>
      </c>
      <c r="C578" s="371" t="str">
        <f t="shared" ref="C578:AI578" si="1021">IF(OR(C513=0,C546=0),":",C546/C513)</f>
        <v>:</v>
      </c>
      <c r="D578" s="371" t="str">
        <f t="shared" si="1021"/>
        <v>:</v>
      </c>
      <c r="E578" s="371" t="str">
        <f t="shared" si="1021"/>
        <v>:</v>
      </c>
      <c r="F578" s="365">
        <f t="shared" si="1021"/>
        <v>5.5675675675675675</v>
      </c>
      <c r="G578" s="365">
        <f t="shared" si="1021"/>
        <v>4.7321428571428577</v>
      </c>
      <c r="H578" s="365">
        <f t="shared" si="1021"/>
        <v>5.1829268292682933</v>
      </c>
      <c r="I578" s="365">
        <f t="shared" si="1021"/>
        <v>5.5362318840579707</v>
      </c>
      <c r="J578" s="365">
        <f t="shared" si="1021"/>
        <v>5.58</v>
      </c>
      <c r="K578" s="365">
        <f t="shared" si="1021"/>
        <v>4.8095238095238102</v>
      </c>
      <c r="L578" s="365">
        <f t="shared" si="1021"/>
        <v>5.1851851851851851</v>
      </c>
      <c r="M578" s="365">
        <f t="shared" si="1021"/>
        <v>4.833333333333333</v>
      </c>
      <c r="N578" s="365">
        <f t="shared" si="1021"/>
        <v>4.7222222222222223</v>
      </c>
      <c r="O578" s="365">
        <f t="shared" si="1021"/>
        <v>4.666666666666667</v>
      </c>
      <c r="P578" s="365">
        <f t="shared" si="1021"/>
        <v>5.1142857142857139</v>
      </c>
      <c r="Q578" s="365">
        <f t="shared" si="1021"/>
        <v>4.882352941176471</v>
      </c>
      <c r="R578" s="365">
        <f t="shared" si="1021"/>
        <v>4.3600000000000003</v>
      </c>
      <c r="S578" s="365">
        <f t="shared" si="1021"/>
        <v>4.541666666666667</v>
      </c>
      <c r="T578" s="365">
        <f t="shared" si="1021"/>
        <v>2.7142857142857144</v>
      </c>
      <c r="U578" s="365">
        <f t="shared" si="1021"/>
        <v>3.8095238095238093</v>
      </c>
      <c r="V578" s="365">
        <f t="shared" si="1021"/>
        <v>4.8695652173913047</v>
      </c>
      <c r="W578" s="365">
        <f t="shared" si="1021"/>
        <v>4.9583333333333339</v>
      </c>
      <c r="X578" s="365">
        <f t="shared" si="1021"/>
        <v>3</v>
      </c>
      <c r="Y578" s="365">
        <f t="shared" si="1021"/>
        <v>4.5</v>
      </c>
      <c r="Z578" s="365">
        <f t="shared" si="1021"/>
        <v>3.5</v>
      </c>
      <c r="AA578" s="365">
        <f t="shared" si="1021"/>
        <v>3.5</v>
      </c>
      <c r="AB578" s="365">
        <f t="shared" si="1021"/>
        <v>3.7668711656441718</v>
      </c>
      <c r="AC578" s="365">
        <f t="shared" si="1021"/>
        <v>3.4615384615384617</v>
      </c>
      <c r="AD578" s="365">
        <f t="shared" si="1021"/>
        <v>3.2043795620437949</v>
      </c>
      <c r="AE578" s="365">
        <f t="shared" si="1021"/>
        <v>2.7820512820512819</v>
      </c>
      <c r="AF578" s="365">
        <f t="shared" si="1021"/>
        <v>3.5771812080536916</v>
      </c>
      <c r="AG578" s="365">
        <f t="shared" si="1021"/>
        <v>4.3370786516853927</v>
      </c>
      <c r="AH578" s="365">
        <f t="shared" si="1021"/>
        <v>3.7934272300469485</v>
      </c>
      <c r="AI578" s="365">
        <f t="shared" si="1021"/>
        <v>3.9257641921397379</v>
      </c>
      <c r="AJ578" s="365">
        <f t="shared" ref="AJ578" si="1022">IF(OR(AJ513=0,AJ546=0),":",AJ546/AJ513)</f>
        <v>3.8735460329651943</v>
      </c>
      <c r="AK578" s="653">
        <f t="shared" si="986"/>
        <v>-1.3301399834227512</v>
      </c>
      <c r="AL578" s="653">
        <f t="shared" si="987"/>
        <v>2.870527374310794</v>
      </c>
      <c r="AM578" s="654">
        <f t="shared" si="988"/>
        <v>1.1331206869574784</v>
      </c>
    </row>
    <row r="579" spans="1:39" ht="18" customHeight="1" thickBot="1">
      <c r="A579" s="320" t="s">
        <v>20</v>
      </c>
      <c r="B579" s="320" t="s">
        <v>49</v>
      </c>
      <c r="C579" s="371" t="str">
        <f t="shared" ref="C579:AI579" si="1023">IF(OR(C514=0,C547=0),":",C547/C514)</f>
        <v>:</v>
      </c>
      <c r="D579" s="371" t="str">
        <f t="shared" si="1023"/>
        <v>:</v>
      </c>
      <c r="E579" s="371" t="str">
        <f t="shared" si="1023"/>
        <v>:</v>
      </c>
      <c r="F579" s="365">
        <f t="shared" si="1023"/>
        <v>3.9565807327001359</v>
      </c>
      <c r="G579" s="365">
        <f t="shared" si="1023"/>
        <v>4.1402597402597401</v>
      </c>
      <c r="H579" s="365">
        <f t="shared" si="1023"/>
        <v>4.0859375</v>
      </c>
      <c r="I579" s="365">
        <f t="shared" si="1023"/>
        <v>3.0507812499999996</v>
      </c>
      <c r="J579" s="365">
        <f t="shared" si="1023"/>
        <v>3.5847750865051902</v>
      </c>
      <c r="K579" s="365">
        <f t="shared" si="1023"/>
        <v>3.9865092748735247</v>
      </c>
      <c r="L579" s="365">
        <f t="shared" si="1023"/>
        <v>3.9033989266547406</v>
      </c>
      <c r="M579" s="365">
        <f t="shared" si="1023"/>
        <v>3.4819047619047621</v>
      </c>
      <c r="N579" s="365">
        <f t="shared" si="1023"/>
        <v>4.169921875</v>
      </c>
      <c r="O579" s="365">
        <f t="shared" si="1023"/>
        <v>3.632696390658174</v>
      </c>
      <c r="P579" s="365">
        <f t="shared" si="1023"/>
        <v>3.3200000000000003</v>
      </c>
      <c r="Q579" s="365">
        <f t="shared" si="1023"/>
        <v>4.6717724288840259</v>
      </c>
      <c r="R579" s="365">
        <f t="shared" si="1023"/>
        <v>3.8247663551401869</v>
      </c>
      <c r="S579" s="365">
        <f t="shared" si="1023"/>
        <v>3.486988847583643</v>
      </c>
      <c r="T579" s="365">
        <f t="shared" si="1023"/>
        <v>4.0385438972162735</v>
      </c>
      <c r="U579" s="365">
        <f t="shared" si="1023"/>
        <v>4.1071428571428568</v>
      </c>
      <c r="V579" s="365">
        <f t="shared" si="1023"/>
        <v>3.7855670103092782</v>
      </c>
      <c r="W579" s="365">
        <f t="shared" si="1023"/>
        <v>3.5262582056892779</v>
      </c>
      <c r="X579" s="365">
        <f t="shared" si="1023"/>
        <v>4.3970396168915977</v>
      </c>
      <c r="Y579" s="365">
        <f t="shared" si="1023"/>
        <v>4.2180094786729851</v>
      </c>
      <c r="Z579" s="365">
        <f t="shared" si="1023"/>
        <v>4.1826768846907862</v>
      </c>
      <c r="AA579" s="365">
        <f t="shared" si="1023"/>
        <v>4.8202736318407959</v>
      </c>
      <c r="AB579" s="365">
        <f t="shared" si="1023"/>
        <v>4.3243174924165819</v>
      </c>
      <c r="AC579" s="365">
        <f t="shared" si="1023"/>
        <v>5.0490485124631466</v>
      </c>
      <c r="AD579" s="365">
        <f t="shared" si="1023"/>
        <v>3.7433294663573089</v>
      </c>
      <c r="AE579" s="365">
        <f t="shared" si="1023"/>
        <v>4.3567395040510677</v>
      </c>
      <c r="AF579" s="365">
        <f t="shared" si="1023"/>
        <v>4.5979853479853485</v>
      </c>
      <c r="AG579" s="365">
        <f t="shared" si="1023"/>
        <v>5.1289190453907345</v>
      </c>
      <c r="AH579" s="365">
        <f t="shared" si="1023"/>
        <v>4.6108913903255253</v>
      </c>
      <c r="AI579" s="365">
        <f t="shared" si="1023"/>
        <v>4.8690095846645365</v>
      </c>
      <c r="AJ579" s="365">
        <f t="shared" ref="AJ579" si="1024">IF(OR(AJ514=0,AJ547=0),":",AJ547/AJ514)</f>
        <v>4.75</v>
      </c>
      <c r="AK579" s="653">
        <f t="shared" si="986"/>
        <v>-2.4442257217847763</v>
      </c>
      <c r="AL579" s="653">
        <f t="shared" si="987"/>
        <v>-3.003794558597217</v>
      </c>
      <c r="AM579" s="654">
        <f t="shared" si="988"/>
        <v>-0.16304558598427832</v>
      </c>
    </row>
    <row r="580" spans="1:39" ht="18" customHeight="1" thickBot="1">
      <c r="A580" s="320" t="s">
        <v>21</v>
      </c>
      <c r="B580" s="320" t="s">
        <v>50</v>
      </c>
      <c r="C580" s="371" t="str">
        <f t="shared" ref="C580:AI580" si="1025">IF(OR(C515=0,C548=0),":",C548/C515)</f>
        <v>:</v>
      </c>
      <c r="D580" s="371" t="str">
        <f t="shared" si="1025"/>
        <v>:</v>
      </c>
      <c r="E580" s="371" t="str">
        <f t="shared" si="1025"/>
        <v>:</v>
      </c>
      <c r="F580" s="365">
        <f t="shared" si="1025"/>
        <v>2.2560104844540851</v>
      </c>
      <c r="G580" s="365">
        <f t="shared" si="1025"/>
        <v>2.1754710011082379</v>
      </c>
      <c r="H580" s="365">
        <f t="shared" si="1025"/>
        <v>2.5647332354380814</v>
      </c>
      <c r="I580" s="365">
        <f t="shared" si="1025"/>
        <v>2.3405797101449277</v>
      </c>
      <c r="J580" s="365">
        <f t="shared" si="1025"/>
        <v>2.3062361286391924</v>
      </c>
      <c r="K580" s="365">
        <f t="shared" si="1025"/>
        <v>2.4722598105548035</v>
      </c>
      <c r="L580" s="365">
        <f t="shared" si="1025"/>
        <v>2.3102341137123745</v>
      </c>
      <c r="M580" s="365">
        <f t="shared" si="1025"/>
        <v>1.9385926679258079</v>
      </c>
      <c r="N580" s="365">
        <f t="shared" si="1025"/>
        <v>2.4290066423612848</v>
      </c>
      <c r="O580" s="365">
        <f t="shared" si="1025"/>
        <v>2.4552970582580276</v>
      </c>
      <c r="P580" s="365">
        <f t="shared" si="1025"/>
        <v>2.1443926181301967</v>
      </c>
      <c r="Q580" s="365">
        <f t="shared" si="1025"/>
        <v>2.7624548270521427</v>
      </c>
      <c r="R580" s="365">
        <f t="shared" si="1025"/>
        <v>2.4053557549636122</v>
      </c>
      <c r="S580" s="365">
        <f t="shared" si="1025"/>
        <v>1.9890743550834598</v>
      </c>
      <c r="T580" s="365">
        <f t="shared" si="1025"/>
        <v>2.3747910651876611</v>
      </c>
      <c r="U580" s="365">
        <f t="shared" si="1025"/>
        <v>2.4693877551020407</v>
      </c>
      <c r="V580" s="365">
        <f t="shared" si="1025"/>
        <v>2.6602421723866159</v>
      </c>
      <c r="W580" s="365">
        <f t="shared" si="1025"/>
        <v>2.3432932072227004</v>
      </c>
      <c r="X580" s="365">
        <f t="shared" si="1025"/>
        <v>2.4293894064542614</v>
      </c>
      <c r="Y580" s="365">
        <f t="shared" si="1025"/>
        <v>2.7813328522827496</v>
      </c>
      <c r="Z580" s="365">
        <f t="shared" si="1025"/>
        <v>2.9062401210294992</v>
      </c>
      <c r="AA580" s="365">
        <f t="shared" si="1025"/>
        <v>3.2085396725227304</v>
      </c>
      <c r="AB580" s="365">
        <f t="shared" si="1025"/>
        <v>2.7755411553839791</v>
      </c>
      <c r="AC580" s="365">
        <f t="shared" si="1025"/>
        <v>2.8378381865331765</v>
      </c>
      <c r="AD580" s="365">
        <f t="shared" si="1025"/>
        <v>3.0618171823824465</v>
      </c>
      <c r="AE580" s="365">
        <f t="shared" si="1025"/>
        <v>2.4239115844109356</v>
      </c>
      <c r="AF580" s="365">
        <f t="shared" si="1025"/>
        <v>2.7234233237441909</v>
      </c>
      <c r="AG580" s="365">
        <f t="shared" si="1025"/>
        <v>3.5095925516657651</v>
      </c>
      <c r="AH580" s="365">
        <f t="shared" si="1025"/>
        <v>3.3083083871645393</v>
      </c>
      <c r="AI580" s="365">
        <f t="shared" si="1025"/>
        <v>3.5799865722656246</v>
      </c>
      <c r="AJ580" s="365">
        <f t="shared" ref="AJ580" si="1026">IF(OR(AJ515=0,AJ548=0),":",AJ548/AJ515)</f>
        <v>3.47</v>
      </c>
      <c r="AK580" s="653">
        <f t="shared" si="986"/>
        <v>-3.0722621452744292</v>
      </c>
      <c r="AL580" s="653">
        <f t="shared" si="987"/>
        <v>8.3052966525565495</v>
      </c>
      <c r="AM580" s="654">
        <f t="shared" si="988"/>
        <v>0.87422915642512145</v>
      </c>
    </row>
    <row r="581" spans="1:39" ht="18" customHeight="1" thickBot="1">
      <c r="A581" s="320" t="s">
        <v>22</v>
      </c>
      <c r="B581" s="320" t="s">
        <v>51</v>
      </c>
      <c r="C581" s="371" t="str">
        <f t="shared" ref="C581:AI581" si="1027">IF(OR(C516=0,C549=0),":",C549/C516)</f>
        <v>:</v>
      </c>
      <c r="D581" s="371" t="str">
        <f t="shared" si="1027"/>
        <v>:</v>
      </c>
      <c r="E581" s="371" t="str">
        <f t="shared" si="1027"/>
        <v>:</v>
      </c>
      <c r="F581" s="365">
        <f t="shared" si="1027"/>
        <v>0.92</v>
      </c>
      <c r="G581" s="365">
        <f t="shared" si="1027"/>
        <v>0.96969696969696972</v>
      </c>
      <c r="H581" s="365">
        <f t="shared" si="1027"/>
        <v>0.58064516129032262</v>
      </c>
      <c r="I581" s="365">
        <f t="shared" si="1027"/>
        <v>0.88524590163934425</v>
      </c>
      <c r="J581" s="365">
        <f t="shared" si="1027"/>
        <v>0.69491525423728817</v>
      </c>
      <c r="K581" s="365">
        <f t="shared" si="1027"/>
        <v>0.63725490196078427</v>
      </c>
      <c r="L581" s="365">
        <f t="shared" si="1027"/>
        <v>1.1428571428571428</v>
      </c>
      <c r="M581" s="365">
        <f t="shared" si="1027"/>
        <v>1.0396150402864817</v>
      </c>
      <c r="N581" s="365">
        <f t="shared" si="1027"/>
        <v>0.64413095554964062</v>
      </c>
      <c r="O581" s="365">
        <f t="shared" si="1027"/>
        <v>1.0238805970149254</v>
      </c>
      <c r="P581" s="365">
        <f t="shared" si="1027"/>
        <v>0.88830313014827011</v>
      </c>
      <c r="Q581" s="365">
        <f t="shared" si="1027"/>
        <v>0.95283018867924518</v>
      </c>
      <c r="R581" s="365">
        <f t="shared" si="1027"/>
        <v>0.77847851793456835</v>
      </c>
      <c r="S581" s="365">
        <f t="shared" si="1027"/>
        <v>1.0136286201022147</v>
      </c>
      <c r="T581" s="365">
        <f t="shared" si="1027"/>
        <v>1.0216021602160217</v>
      </c>
      <c r="U581" s="365">
        <f t="shared" si="1027"/>
        <v>1.0417448405253285</v>
      </c>
      <c r="V581" s="365">
        <f t="shared" si="1027"/>
        <v>0.94552529182879386</v>
      </c>
      <c r="W581" s="365">
        <f t="shared" si="1027"/>
        <v>0.85861056751467713</v>
      </c>
      <c r="X581" s="365">
        <f t="shared" si="1027"/>
        <v>0.93255578093306302</v>
      </c>
      <c r="Y581" s="365">
        <f t="shared" si="1027"/>
        <v>0.7575602255253715</v>
      </c>
      <c r="Z581" s="365">
        <f t="shared" si="1027"/>
        <v>0.86467236467236475</v>
      </c>
      <c r="AA581" s="365">
        <f t="shared" si="1027"/>
        <v>0.89085396664982308</v>
      </c>
      <c r="AB581" s="365">
        <f t="shared" si="1027"/>
        <v>0.8558011049723756</v>
      </c>
      <c r="AC581" s="365">
        <f t="shared" si="1027"/>
        <v>0.90272148233931671</v>
      </c>
      <c r="AD581" s="365">
        <f t="shared" si="1027"/>
        <v>0.88861538461538458</v>
      </c>
      <c r="AE581" s="365">
        <f t="shared" si="1027"/>
        <v>1.0602791878172591</v>
      </c>
      <c r="AF581" s="365">
        <f t="shared" si="1027"/>
        <v>1.1124057573680604</v>
      </c>
      <c r="AG581" s="365">
        <f t="shared" si="1027"/>
        <v>1.1958188153310105</v>
      </c>
      <c r="AH581" s="365">
        <f t="shared" si="1027"/>
        <v>1.1418389166072702</v>
      </c>
      <c r="AI581" s="365">
        <f t="shared" si="1027"/>
        <v>1.0275862068965518</v>
      </c>
      <c r="AJ581" s="365">
        <f t="shared" ref="AJ581" si="1028">IF(OR(AJ516=0,AJ549=0),":",AJ549/AJ516)</f>
        <v>1.1499999999999999</v>
      </c>
      <c r="AK581" s="653">
        <f t="shared" si="986"/>
        <v>11.912751677852329</v>
      </c>
      <c r="AL581" s="653">
        <f t="shared" si="987"/>
        <v>-0.10119268721835439</v>
      </c>
      <c r="AM581" s="654">
        <f t="shared" si="988"/>
        <v>2.8777027731910598</v>
      </c>
    </row>
    <row r="582" spans="1:39" ht="18" customHeight="1" thickBot="1">
      <c r="A582" s="320" t="s">
        <v>23</v>
      </c>
      <c r="B582" s="320" t="s">
        <v>52</v>
      </c>
      <c r="C582" s="371" t="str">
        <f t="shared" ref="C582:AI582" si="1029">IF(OR(C517=0,C550=0),":",C550/C517)</f>
        <v>:</v>
      </c>
      <c r="D582" s="371" t="str">
        <f t="shared" si="1029"/>
        <v>:</v>
      </c>
      <c r="E582" s="371" t="str">
        <f t="shared" si="1029"/>
        <v>:</v>
      </c>
      <c r="F582" s="365">
        <f t="shared" si="1029"/>
        <v>1.5658914728682169</v>
      </c>
      <c r="G582" s="365">
        <f t="shared" si="1029"/>
        <v>1.7839721254355403</v>
      </c>
      <c r="H582" s="365">
        <f t="shared" si="1029"/>
        <v>2.0728155339805827</v>
      </c>
      <c r="I582" s="365">
        <f t="shared" si="1029"/>
        <v>1.26875</v>
      </c>
      <c r="J582" s="365">
        <f t="shared" si="1029"/>
        <v>1.8198757763975155</v>
      </c>
      <c r="K582" s="365">
        <f t="shared" si="1029"/>
        <v>1.9191176470588236</v>
      </c>
      <c r="L582" s="365">
        <f t="shared" si="1029"/>
        <v>1.8347826086956522</v>
      </c>
      <c r="M582" s="365">
        <f t="shared" si="1029"/>
        <v>1.5493958777540868</v>
      </c>
      <c r="N582" s="365">
        <f t="shared" si="1029"/>
        <v>2.3257514216084481</v>
      </c>
      <c r="O582" s="365">
        <f t="shared" si="1029"/>
        <v>1.6365118174409128</v>
      </c>
      <c r="P582" s="365">
        <f t="shared" si="1029"/>
        <v>1.355191256830601</v>
      </c>
      <c r="Q582" s="365">
        <f t="shared" si="1029"/>
        <v>2.5102692834322227</v>
      </c>
      <c r="R582" s="365">
        <f t="shared" si="1029"/>
        <v>2.3709443099273608</v>
      </c>
      <c r="S582" s="365">
        <f t="shared" si="1029"/>
        <v>2.0719257540603251</v>
      </c>
      <c r="T582" s="365">
        <f t="shared" si="1029"/>
        <v>1.7022332506203472</v>
      </c>
      <c r="U582" s="365">
        <f t="shared" si="1029"/>
        <v>2.4155145929339477</v>
      </c>
      <c r="V582" s="365">
        <f t="shared" si="1029"/>
        <v>2.1237113402061856</v>
      </c>
      <c r="W582" s="365">
        <f t="shared" si="1029"/>
        <v>2.3543956043956045</v>
      </c>
      <c r="X582" s="365">
        <f t="shared" si="1029"/>
        <v>2.5408906882591094</v>
      </c>
      <c r="Y582" s="365">
        <f t="shared" si="1029"/>
        <v>2.1038062283737022</v>
      </c>
      <c r="Z582" s="365">
        <f t="shared" si="1029"/>
        <v>2.2169459962756051</v>
      </c>
      <c r="AA582" s="365">
        <f t="shared" si="1029"/>
        <v>2.3952802359882006</v>
      </c>
      <c r="AB582" s="365">
        <f t="shared" si="1029"/>
        <v>2.5333333333333337</v>
      </c>
      <c r="AC582" s="365">
        <f t="shared" si="1029"/>
        <v>2.478967495219885</v>
      </c>
      <c r="AD582" s="365">
        <f t="shared" si="1029"/>
        <v>2.9363920750782064</v>
      </c>
      <c r="AE582" s="365">
        <f t="shared" si="1029"/>
        <v>2.791423001949318</v>
      </c>
      <c r="AF582" s="365">
        <f t="shared" si="1029"/>
        <v>2.7970085470085473</v>
      </c>
      <c r="AG582" s="365">
        <f t="shared" si="1029"/>
        <v>2.5324444444444443</v>
      </c>
      <c r="AH582" s="365">
        <f t="shared" si="1029"/>
        <v>2.8984310487200662</v>
      </c>
      <c r="AI582" s="365">
        <f t="shared" si="1029"/>
        <v>2.5756490599820947</v>
      </c>
      <c r="AJ582" s="365">
        <f t="shared" ref="AJ582" si="1030">IF(OR(AJ517=0,AJ550=0),":",AJ550/AJ517)</f>
        <v>2.87</v>
      </c>
      <c r="AK582" s="653">
        <f t="shared" si="986"/>
        <v>11.428223844282259</v>
      </c>
      <c r="AL582" s="653">
        <f t="shared" si="987"/>
        <v>5.9546307742673221</v>
      </c>
      <c r="AM582" s="654">
        <f t="shared" si="988"/>
        <v>2.0293365996753243</v>
      </c>
    </row>
    <row r="583" spans="1:39" ht="18" customHeight="1" thickBot="1">
      <c r="A583" s="320" t="s">
        <v>24</v>
      </c>
      <c r="B583" s="320" t="s">
        <v>53</v>
      </c>
      <c r="C583" s="371" t="str">
        <f t="shared" ref="C583:AI583" si="1031">IF(OR(C518=0,C551=0),":",C551/C518)</f>
        <v>:</v>
      </c>
      <c r="D583" s="371" t="str">
        <f t="shared" si="1031"/>
        <v>:</v>
      </c>
      <c r="E583" s="371" t="str">
        <f t="shared" si="1031"/>
        <v>:</v>
      </c>
      <c r="F583" s="365">
        <f t="shared" si="1031"/>
        <v>2.2307692307692308</v>
      </c>
      <c r="G583" s="365">
        <f t="shared" si="1031"/>
        <v>2.9047619047619047</v>
      </c>
      <c r="H583" s="365">
        <f t="shared" si="1031"/>
        <v>3.0526315789473686</v>
      </c>
      <c r="I583" s="365">
        <f t="shared" si="1031"/>
        <v>2.8947368421052633</v>
      </c>
      <c r="J583" s="365">
        <f t="shared" si="1031"/>
        <v>2.6923076923076921</v>
      </c>
      <c r="K583" s="365">
        <f t="shared" si="1031"/>
        <v>3.25</v>
      </c>
      <c r="L583" s="365">
        <f t="shared" si="1031"/>
        <v>2.8888888888888888</v>
      </c>
      <c r="M583" s="365">
        <f t="shared" si="1031"/>
        <v>2.5714285714285716</v>
      </c>
      <c r="N583" s="365">
        <f t="shared" si="1031"/>
        <v>3.2857142857142856</v>
      </c>
      <c r="O583" s="365">
        <f t="shared" si="1031"/>
        <v>3.3333333333333335</v>
      </c>
      <c r="P583" s="365">
        <f t="shared" si="1031"/>
        <v>2.3333333333333335</v>
      </c>
      <c r="Q583" s="365">
        <f t="shared" si="1031"/>
        <v>3.1818181818181817</v>
      </c>
      <c r="R583" s="365">
        <f t="shared" si="1031"/>
        <v>3.1060606060606055</v>
      </c>
      <c r="S583" s="365">
        <f t="shared" si="1031"/>
        <v>2.7272727272727275</v>
      </c>
      <c r="T583" s="365">
        <f t="shared" si="1031"/>
        <v>3.0487804878048781</v>
      </c>
      <c r="U583" s="365">
        <f t="shared" si="1031"/>
        <v>2.9577464788732395</v>
      </c>
      <c r="V583" s="365">
        <f t="shared" si="1031"/>
        <v>2.584269662921348</v>
      </c>
      <c r="W583" s="365">
        <f t="shared" si="1031"/>
        <v>3.125</v>
      </c>
      <c r="X583" s="365">
        <f t="shared" si="1031"/>
        <v>3.5061728395061724</v>
      </c>
      <c r="Y583" s="365">
        <f t="shared" si="1031"/>
        <v>3.8</v>
      </c>
      <c r="Z583" s="365">
        <f t="shared" si="1031"/>
        <v>3.36241610738255</v>
      </c>
      <c r="AA583" s="365">
        <f t="shared" si="1031"/>
        <v>4.1097560975609762</v>
      </c>
      <c r="AB583" s="365">
        <f t="shared" si="1031"/>
        <v>3.7580645161290325</v>
      </c>
      <c r="AC583" s="365">
        <f t="shared" si="1031"/>
        <v>4.1030927835051552</v>
      </c>
      <c r="AD583" s="365">
        <f t="shared" si="1031"/>
        <v>4.0925925925925926</v>
      </c>
      <c r="AE583" s="365">
        <f t="shared" si="1031"/>
        <v>3.4923076923076923</v>
      </c>
      <c r="AF583" s="365">
        <f t="shared" si="1031"/>
        <v>3.796610169491526</v>
      </c>
      <c r="AG583" s="365">
        <f t="shared" si="1031"/>
        <v>4.1190476190476195</v>
      </c>
      <c r="AH583" s="365">
        <f t="shared" si="1031"/>
        <v>3.9531249999999996</v>
      </c>
      <c r="AI583" s="365">
        <f t="shared" si="1031"/>
        <v>4.0124999999999993</v>
      </c>
      <c r="AJ583" s="365">
        <f t="shared" ref="AJ583" si="1032">IF(OR(AJ518=0,AJ551=0),":",AJ551/AJ518)</f>
        <v>4.0479352618982958</v>
      </c>
      <c r="AK583" s="653">
        <f t="shared" si="986"/>
        <v>0.88312179185785489</v>
      </c>
      <c r="AL583" s="653">
        <f t="shared" si="987"/>
        <v>3.2440315187122426</v>
      </c>
      <c r="AM583" s="654">
        <f t="shared" si="988"/>
        <v>-0.1682665377959025</v>
      </c>
    </row>
    <row r="584" spans="1:39" ht="18" customHeight="1" thickBot="1">
      <c r="A584" s="320" t="s">
        <v>25</v>
      </c>
      <c r="B584" s="320" t="s">
        <v>54</v>
      </c>
      <c r="C584" s="371" t="str">
        <f t="shared" ref="C584:AI584" si="1033">IF(OR(C519=0,C552=0),":",C552/C519)</f>
        <v>:</v>
      </c>
      <c r="D584" s="371" t="str">
        <f t="shared" si="1033"/>
        <v>:</v>
      </c>
      <c r="E584" s="371" t="str">
        <f t="shared" si="1033"/>
        <v>:</v>
      </c>
      <c r="F584" s="365">
        <f t="shared" si="1033"/>
        <v>3.0262008733624457</v>
      </c>
      <c r="G584" s="365">
        <f t="shared" si="1033"/>
        <v>3.0833333333333335</v>
      </c>
      <c r="H584" s="365">
        <f t="shared" si="1033"/>
        <v>2.8899676375404533</v>
      </c>
      <c r="I584" s="365">
        <f t="shared" si="1033"/>
        <v>2.4878048780487809</v>
      </c>
      <c r="J584" s="365">
        <f t="shared" si="1033"/>
        <v>2.8350168350168352</v>
      </c>
      <c r="K584" s="365">
        <f t="shared" si="1033"/>
        <v>2.7965116279069768</v>
      </c>
      <c r="L584" s="365">
        <f t="shared" si="1033"/>
        <v>2.3355704697986575</v>
      </c>
      <c r="M584" s="365">
        <f t="shared" si="1033"/>
        <v>2.0252365930599372</v>
      </c>
      <c r="N584" s="365">
        <f t="shared" si="1033"/>
        <v>2.8897435897435897</v>
      </c>
      <c r="O584" s="365">
        <f t="shared" si="1033"/>
        <v>2.5261780104712042</v>
      </c>
      <c r="P584" s="365">
        <f t="shared" si="1033"/>
        <v>2.4624505928853755</v>
      </c>
      <c r="Q584" s="365">
        <f t="shared" si="1033"/>
        <v>3.8128834355828216</v>
      </c>
      <c r="R584" s="365">
        <f t="shared" si="1033"/>
        <v>2.8</v>
      </c>
      <c r="S584" s="365">
        <f t="shared" si="1033"/>
        <v>2.359375</v>
      </c>
      <c r="T584" s="365">
        <f t="shared" si="1033"/>
        <v>2.6280193236714977</v>
      </c>
      <c r="U584" s="365">
        <f t="shared" si="1033"/>
        <v>3.1003861003861006</v>
      </c>
      <c r="V584" s="365">
        <f t="shared" si="1033"/>
        <v>2.8168316831683167</v>
      </c>
      <c r="W584" s="365">
        <f t="shared" si="1033"/>
        <v>2.2117647058823531</v>
      </c>
      <c r="X584" s="365">
        <f t="shared" si="1033"/>
        <v>3.2089552238805967</v>
      </c>
      <c r="Y584" s="365">
        <f t="shared" si="1033"/>
        <v>3.1424936386768447</v>
      </c>
      <c r="Z584" s="365">
        <f t="shared" si="1033"/>
        <v>3.8619919606967397</v>
      </c>
      <c r="AA584" s="365">
        <f t="shared" si="1033"/>
        <v>3.6675805346127484</v>
      </c>
      <c r="AB584" s="365">
        <f t="shared" si="1033"/>
        <v>3.5958549222797926</v>
      </c>
      <c r="AC584" s="365">
        <f t="shared" si="1033"/>
        <v>3.2009345794392523</v>
      </c>
      <c r="AD584" s="365">
        <f t="shared" si="1033"/>
        <v>3.2557673019057169</v>
      </c>
      <c r="AE584" s="365">
        <f t="shared" si="1033"/>
        <v>3.3642329778506972</v>
      </c>
      <c r="AF584" s="365">
        <f t="shared" si="1033"/>
        <v>3.5028776978417264</v>
      </c>
      <c r="AG584" s="365">
        <f t="shared" si="1033"/>
        <v>3.8980738362760832</v>
      </c>
      <c r="AH584" s="365">
        <f t="shared" si="1033"/>
        <v>3.5412573673870331</v>
      </c>
      <c r="AI584" s="365">
        <f t="shared" si="1033"/>
        <v>3.8380952380952387</v>
      </c>
      <c r="AJ584" s="365">
        <f t="shared" ref="AJ584" si="1034">IF(OR(AJ519=0,AJ552=0),":",AJ552/AJ519)</f>
        <v>3.78</v>
      </c>
      <c r="AK584" s="653">
        <f t="shared" si="986"/>
        <v>-1.5136476426799161</v>
      </c>
      <c r="AL584" s="653">
        <f t="shared" si="987"/>
        <v>3.1781792653521768</v>
      </c>
      <c r="AM584" s="654">
        <f t="shared" si="988"/>
        <v>0.33602797735761136</v>
      </c>
    </row>
    <row r="585" spans="1:39" ht="18" customHeight="1" thickBot="1">
      <c r="A585" s="320" t="s">
        <v>26</v>
      </c>
      <c r="B585" s="320" t="s">
        <v>55</v>
      </c>
      <c r="C585" s="371" t="str">
        <f t="shared" ref="C585:AI585" si="1035">IF(OR(C520=0,C553=0),":",C553/C520)</f>
        <v>:</v>
      </c>
      <c r="D585" s="371" t="str">
        <f t="shared" si="1035"/>
        <v>:</v>
      </c>
      <c r="E585" s="371" t="str">
        <f t="shared" si="1035"/>
        <v>:</v>
      </c>
      <c r="F585" s="365">
        <f t="shared" si="1035"/>
        <v>2.7709251101321586</v>
      </c>
      <c r="G585" s="365">
        <f t="shared" si="1035"/>
        <v>2.5813953488372094</v>
      </c>
      <c r="H585" s="365">
        <f t="shared" si="1035"/>
        <v>2.7740384615384617</v>
      </c>
      <c r="I585" s="365">
        <f t="shared" si="1035"/>
        <v>2.4617563739376775</v>
      </c>
      <c r="J585" s="365">
        <f t="shared" si="1035"/>
        <v>2.0745614035087718</v>
      </c>
      <c r="K585" s="365">
        <f t="shared" si="1035"/>
        <v>1.5700636942675159</v>
      </c>
      <c r="L585" s="365">
        <f t="shared" si="1035"/>
        <v>1.9186991869918699</v>
      </c>
      <c r="M585" s="365">
        <f t="shared" si="1035"/>
        <v>2.4314606741573033</v>
      </c>
      <c r="N585" s="365">
        <f t="shared" si="1035"/>
        <v>2.2103448275862068</v>
      </c>
      <c r="O585" s="365">
        <f t="shared" si="1035"/>
        <v>2.3934426229508197</v>
      </c>
      <c r="P585" s="365">
        <f t="shared" si="1035"/>
        <v>2.3713355048859937</v>
      </c>
      <c r="Q585" s="365">
        <f t="shared" si="1035"/>
        <v>2.0129032258064514</v>
      </c>
      <c r="R585" s="365">
        <f t="shared" si="1035"/>
        <v>2.2657342657342654</v>
      </c>
      <c r="S585" s="365">
        <f t="shared" si="1035"/>
        <v>2.3242009132420094</v>
      </c>
      <c r="T585" s="365">
        <f t="shared" si="1035"/>
        <v>2.7093750000000001</v>
      </c>
      <c r="U585" s="365">
        <f t="shared" si="1035"/>
        <v>2.5546218487394956</v>
      </c>
      <c r="V585" s="365">
        <f t="shared" si="1035"/>
        <v>2.5426829268292686</v>
      </c>
      <c r="W585" s="365">
        <f t="shared" si="1035"/>
        <v>2.7380952380952381</v>
      </c>
      <c r="X585" s="365">
        <f t="shared" si="1035"/>
        <v>2.914498141263941</v>
      </c>
      <c r="Y585" s="365">
        <f t="shared" si="1035"/>
        <v>3.0966183574879227</v>
      </c>
      <c r="Z585" s="365">
        <f t="shared" si="1035"/>
        <v>2.089430894308943</v>
      </c>
      <c r="AA585" s="365">
        <f t="shared" si="1035"/>
        <v>3.1603375527426163</v>
      </c>
      <c r="AB585" s="365">
        <f t="shared" si="1035"/>
        <v>3.4235668789808917</v>
      </c>
      <c r="AC585" s="365">
        <f t="shared" si="1035"/>
        <v>3.3384615384615381</v>
      </c>
      <c r="AD585" s="365">
        <f t="shared" si="1035"/>
        <v>3.9229173867957137</v>
      </c>
      <c r="AE585" s="365">
        <f t="shared" si="1035"/>
        <v>2.5792682926829267</v>
      </c>
      <c r="AF585" s="365">
        <f t="shared" si="1035"/>
        <v>4.8153034300791555</v>
      </c>
      <c r="AG585" s="365">
        <f t="shared" si="1035"/>
        <v>3.6042780748663108</v>
      </c>
      <c r="AH585" s="365">
        <f t="shared" si="1035"/>
        <v>3.6703296703296702</v>
      </c>
      <c r="AI585" s="365">
        <f t="shared" si="1035"/>
        <v>3.3517457008858775</v>
      </c>
      <c r="AJ585" s="365">
        <f t="shared" ref="AJ585" si="1036">IF(OR(AJ520=0,AJ553=0),":",AJ553/AJ520)</f>
        <v>3.84</v>
      </c>
      <c r="AK585" s="653">
        <f t="shared" si="986"/>
        <v>14.567164179104486</v>
      </c>
      <c r="AL585" s="653">
        <f t="shared" si="987"/>
        <v>8.4097198390068897</v>
      </c>
      <c r="AM585" s="654">
        <f t="shared" si="988"/>
        <v>2.187964934724107</v>
      </c>
    </row>
    <row r="586" spans="1:39" ht="18" customHeight="1" thickBot="1">
      <c r="A586" s="320" t="s">
        <v>27</v>
      </c>
      <c r="B586" s="320" t="s">
        <v>56</v>
      </c>
      <c r="C586" s="371" t="str">
        <f t="shared" ref="C586:AI586" si="1037">IF(OR(C521=0,C554=0),":",C554/C521)</f>
        <v>:</v>
      </c>
      <c r="D586" s="371" t="str">
        <f t="shared" si="1037"/>
        <v>:</v>
      </c>
      <c r="E586" s="371" t="str">
        <f t="shared" si="1037"/>
        <v>:</v>
      </c>
      <c r="F586" s="365">
        <f t="shared" si="1037"/>
        <v>5</v>
      </c>
      <c r="G586" s="365">
        <f t="shared" si="1037"/>
        <v>4.4461538461538463</v>
      </c>
      <c r="H586" s="365">
        <f t="shared" si="1037"/>
        <v>5.1989924433249364</v>
      </c>
      <c r="I586" s="365">
        <f t="shared" si="1037"/>
        <v>4.9315476190476186</v>
      </c>
      <c r="J586" s="365">
        <f t="shared" si="1037"/>
        <v>4.7176870748299322</v>
      </c>
      <c r="K586" s="365">
        <f t="shared" si="1037"/>
        <v>4.6387283236994215</v>
      </c>
      <c r="L586" s="365">
        <f t="shared" si="1037"/>
        <v>4.7918367346938782</v>
      </c>
      <c r="M586" s="365">
        <f t="shared" si="1037"/>
        <v>5.4289855072463773</v>
      </c>
      <c r="N586" s="365">
        <f t="shared" si="1037"/>
        <v>5.2785923753665687</v>
      </c>
      <c r="O586" s="365">
        <f t="shared" si="1037"/>
        <v>5.3195020746887955</v>
      </c>
      <c r="P586" s="365">
        <f t="shared" si="1037"/>
        <v>4.9208333333333334</v>
      </c>
      <c r="Q586" s="365">
        <f t="shared" si="1037"/>
        <v>5.5123966942148765</v>
      </c>
      <c r="R586" s="365">
        <f t="shared" si="1037"/>
        <v>5.272300469483568</v>
      </c>
      <c r="S586" s="365">
        <f t="shared" si="1037"/>
        <v>4.9956709956709959</v>
      </c>
      <c r="T586" s="365">
        <f t="shared" si="1037"/>
        <v>5.57085020242915</v>
      </c>
      <c r="U586" s="365">
        <f t="shared" si="1037"/>
        <v>6.1381818181818186</v>
      </c>
      <c r="V586" s="365">
        <f t="shared" si="1037"/>
        <v>5.9672131147540979</v>
      </c>
      <c r="W586" s="365">
        <f t="shared" si="1037"/>
        <v>4.8715824357912174</v>
      </c>
      <c r="X586" s="365">
        <f t="shared" si="1037"/>
        <v>5.2884615384615383</v>
      </c>
      <c r="Y586" s="365">
        <f t="shared" si="1037"/>
        <v>6.35620172648796</v>
      </c>
      <c r="Z586" s="365">
        <f t="shared" si="1037"/>
        <v>5.6754596322941646</v>
      </c>
      <c r="AA586" s="365">
        <f t="shared" si="1037"/>
        <v>6.4511334076551465</v>
      </c>
      <c r="AB586" s="365">
        <f t="shared" si="1037"/>
        <v>6.340841478963025</v>
      </c>
      <c r="AC586" s="365">
        <f t="shared" si="1037"/>
        <v>6.1204819277108422</v>
      </c>
      <c r="AD586" s="365">
        <f t="shared" si="1037"/>
        <v>6.6541529798216805</v>
      </c>
      <c r="AE586" s="365">
        <f t="shared" si="1037"/>
        <v>4.504596527068438</v>
      </c>
      <c r="AF586" s="365">
        <f t="shared" si="1037"/>
        <v>6.7572519083969471</v>
      </c>
      <c r="AG586" s="365">
        <f t="shared" si="1037"/>
        <v>6.2021589793915597</v>
      </c>
      <c r="AH586" s="365">
        <f t="shared" si="1037"/>
        <v>5.70695102685624</v>
      </c>
      <c r="AI586" s="365">
        <f t="shared" si="1037"/>
        <v>6.2216867469879515</v>
      </c>
      <c r="AJ586" s="365">
        <f t="shared" ref="AJ586" si="1038">IF(OR(AJ521=0,AJ554=0),":",AJ554/AJ521)</f>
        <v>6.27</v>
      </c>
      <c r="AK586" s="653">
        <f t="shared" si="986"/>
        <v>0.77652982184353014</v>
      </c>
      <c r="AL586" s="653">
        <f t="shared" si="987"/>
        <v>3.7461301674071912</v>
      </c>
      <c r="AM586" s="654">
        <f t="shared" si="988"/>
        <v>-0.31593855868654597</v>
      </c>
    </row>
    <row r="587" spans="1:39" ht="18" customHeight="1">
      <c r="AM587" s="646"/>
    </row>
    <row r="588" spans="1:39" ht="18" customHeight="1">
      <c r="A588" s="59" t="s">
        <v>194</v>
      </c>
      <c r="B588" s="11"/>
      <c r="C588" s="11"/>
      <c r="D588" s="11"/>
      <c r="E588" s="11"/>
      <c r="F588" s="11"/>
      <c r="G588" s="11"/>
      <c r="H588" s="11"/>
      <c r="I588" s="11"/>
      <c r="J588" s="11"/>
      <c r="K588" s="11"/>
      <c r="L588" s="11"/>
      <c r="AM588" s="646"/>
    </row>
    <row r="589" spans="1:39" ht="18" customHeight="1">
      <c r="A589" s="215"/>
      <c r="B589" s="211"/>
      <c r="C589" s="204" t="s">
        <v>194</v>
      </c>
      <c r="D589" s="205"/>
      <c r="E589" s="205"/>
      <c r="F589" s="205"/>
      <c r="G589" s="205"/>
      <c r="H589" s="205"/>
      <c r="I589" s="205"/>
      <c r="J589" s="205"/>
      <c r="K589" s="205"/>
      <c r="L589" s="205"/>
      <c r="M589" s="205"/>
      <c r="N589" s="205"/>
      <c r="O589" s="205"/>
      <c r="P589" s="205"/>
      <c r="Q589" s="205"/>
      <c r="R589" s="205"/>
      <c r="S589" s="205"/>
      <c r="T589" s="205"/>
      <c r="U589" s="205"/>
      <c r="V589" s="205"/>
      <c r="W589" s="205"/>
      <c r="X589" s="205"/>
      <c r="Y589" s="205"/>
      <c r="Z589" s="205"/>
      <c r="AA589" s="205"/>
      <c r="AB589" s="205"/>
      <c r="AC589" s="205"/>
      <c r="AD589" s="205"/>
      <c r="AE589" s="205"/>
      <c r="AF589" s="205"/>
      <c r="AG589" s="205"/>
      <c r="AH589" s="205"/>
      <c r="AI589" s="205"/>
      <c r="AJ589" s="205"/>
      <c r="AK589" s="765" t="s">
        <v>58</v>
      </c>
      <c r="AL589" s="766"/>
      <c r="AM589" s="656" t="str">
        <f>AM$3</f>
        <v xml:space="preserve">Annual rate of change
</v>
      </c>
    </row>
    <row r="590" spans="1:39" ht="26.25" thickBot="1">
      <c r="A590" s="215"/>
      <c r="B590" s="216"/>
      <c r="C590" s="568">
        <v>1990</v>
      </c>
      <c r="D590" s="203">
        <v>1991</v>
      </c>
      <c r="E590" s="203">
        <v>1992</v>
      </c>
      <c r="F590" s="203">
        <f>F$4</f>
        <v>1993</v>
      </c>
      <c r="G590" s="203">
        <f t="shared" ref="G590:AJ590" si="1039">G$4</f>
        <v>1994</v>
      </c>
      <c r="H590" s="203">
        <f t="shared" si="1039"/>
        <v>1995</v>
      </c>
      <c r="I590" s="203">
        <f t="shared" si="1039"/>
        <v>1996</v>
      </c>
      <c r="J590" s="203">
        <f t="shared" si="1039"/>
        <v>1997</v>
      </c>
      <c r="K590" s="203">
        <f t="shared" si="1039"/>
        <v>1998</v>
      </c>
      <c r="L590" s="203">
        <f t="shared" si="1039"/>
        <v>1999</v>
      </c>
      <c r="M590" s="637">
        <f t="shared" si="1039"/>
        <v>2000</v>
      </c>
      <c r="N590" s="636">
        <f t="shared" si="1039"/>
        <v>2001</v>
      </c>
      <c r="O590" s="203">
        <f t="shared" si="1039"/>
        <v>2002</v>
      </c>
      <c r="P590" s="636">
        <f t="shared" si="1039"/>
        <v>2003</v>
      </c>
      <c r="Q590" s="203">
        <f t="shared" si="1039"/>
        <v>2004</v>
      </c>
      <c r="R590" s="636">
        <f t="shared" si="1039"/>
        <v>2005</v>
      </c>
      <c r="S590" s="203">
        <f t="shared" si="1039"/>
        <v>2006</v>
      </c>
      <c r="T590" s="636">
        <f t="shared" si="1039"/>
        <v>2007</v>
      </c>
      <c r="U590" s="203">
        <f t="shared" si="1039"/>
        <v>2008</v>
      </c>
      <c r="V590" s="636">
        <f t="shared" si="1039"/>
        <v>2009</v>
      </c>
      <c r="W590" s="203">
        <f t="shared" si="1039"/>
        <v>2010</v>
      </c>
      <c r="X590" s="636">
        <f t="shared" si="1039"/>
        <v>2011</v>
      </c>
      <c r="Y590" s="203">
        <f t="shared" si="1039"/>
        <v>2012</v>
      </c>
      <c r="Z590" s="637">
        <f t="shared" si="1039"/>
        <v>2013</v>
      </c>
      <c r="AA590" s="203">
        <f t="shared" si="1039"/>
        <v>2014</v>
      </c>
      <c r="AB590" s="636">
        <f t="shared" si="1039"/>
        <v>2015</v>
      </c>
      <c r="AC590" s="203">
        <f t="shared" si="1039"/>
        <v>2016</v>
      </c>
      <c r="AD590" s="203">
        <f t="shared" si="1039"/>
        <v>2017</v>
      </c>
      <c r="AE590" s="203">
        <f t="shared" si="1039"/>
        <v>2018</v>
      </c>
      <c r="AF590" s="203">
        <f t="shared" si="1039"/>
        <v>2019</v>
      </c>
      <c r="AG590" s="203">
        <f t="shared" si="1039"/>
        <v>2020</v>
      </c>
      <c r="AH590" s="203">
        <f t="shared" si="1039"/>
        <v>2021</v>
      </c>
      <c r="AI590" s="203">
        <f t="shared" si="1039"/>
        <v>2022</v>
      </c>
      <c r="AJ590" s="203" t="str">
        <f t="shared" si="1039"/>
        <v>2023f</v>
      </c>
      <c r="AK590" s="648" t="s">
        <v>1070</v>
      </c>
      <c r="AL590" s="649" t="s">
        <v>1071</v>
      </c>
      <c r="AM590" s="650" t="s">
        <v>1072</v>
      </c>
    </row>
    <row r="591" spans="1:39" ht="18" customHeight="1" thickBot="1">
      <c r="A591" s="235" t="s">
        <v>373</v>
      </c>
      <c r="B591" s="235"/>
      <c r="C591" s="339"/>
      <c r="D591" s="339"/>
      <c r="E591" s="339"/>
      <c r="F591" s="363">
        <f>IF(COUNT(F592:F618)=27,SUM(F592:F618),"N.A.")</f>
        <v>141.80000000000001</v>
      </c>
      <c r="G591" s="363">
        <f t="shared" ref="G591" si="1040">IF(COUNT(G592:G618)=27,SUM(G592:G618),"N.A.")</f>
        <v>122.4</v>
      </c>
      <c r="H591" s="363">
        <f t="shared" ref="H591" si="1041">IF(COUNT(H592:H618)=27,SUM(H592:H618),"N.A.")</f>
        <v>99.1</v>
      </c>
      <c r="I591" s="363">
        <f t="shared" ref="I591" si="1042">IF(COUNT(I592:I618)=27,SUM(I592:I618),"N.A.")</f>
        <v>112.8</v>
      </c>
      <c r="J591" s="363">
        <f t="shared" ref="J591" si="1043">IF(COUNT(J592:J618)=27,SUM(J592:J618),"N.A.")</f>
        <v>119</v>
      </c>
      <c r="K591" s="363">
        <f t="shared" ref="K591" si="1044">IF(COUNT(K592:K618)=27,SUM(K592:K618),"N.A.")</f>
        <v>118.1</v>
      </c>
      <c r="L591" s="363">
        <f t="shared" ref="L591" si="1045">IF(COUNT(L592:L618)=27,SUM(L592:L618),"N.A.")</f>
        <v>97.500000000000014</v>
      </c>
      <c r="M591" s="363">
        <f t="shared" ref="M591" si="1046">IF(COUNT(M592:M618)=27,SUM(M592:M618),"N.A.")</f>
        <v>109.09999999999998</v>
      </c>
      <c r="N591" s="363">
        <f t="shared" ref="N591" si="1047">IF(COUNT(N592:N618)=27,SUM(N592:N618),"N.A.")</f>
        <v>121.61</v>
      </c>
      <c r="O591" s="363">
        <f t="shared" ref="O591" si="1048">IF(COUNT(O592:O618)=27,SUM(O592:O618),"N.A.")</f>
        <v>123.52000000000001</v>
      </c>
      <c r="P591" s="363">
        <f t="shared" ref="P591" si="1049">IF(COUNT(P592:P618)=27,SUM(P592:P618),"N.A.")</f>
        <v>112.38000000000001</v>
      </c>
      <c r="Q591" s="363">
        <f t="shared" ref="Q591" si="1050">IF(COUNT(Q592:Q618)=27,SUM(Q592:Q618),"N.A.")</f>
        <v>106.61000000000001</v>
      </c>
      <c r="R591" s="363">
        <f t="shared" ref="R591" si="1051">IF(COUNT(R592:R618)=27,SUM(R592:R618),"N.A.")</f>
        <v>97.269999999999982</v>
      </c>
      <c r="S591" s="363">
        <f t="shared" ref="S591" si="1052">IF(COUNT(S592:S618)=27,SUM(S592:S618),"N.A.")</f>
        <v>105.36999999999999</v>
      </c>
      <c r="T591" s="363">
        <f t="shared" ref="T591" si="1053">IF(COUNT(T592:T618)=27,SUM(T592:T618),"N.A.")</f>
        <v>98.590000000000018</v>
      </c>
      <c r="U591" s="363">
        <f t="shared" ref="U591" si="1054">IF(COUNT(U592:U618)=27,SUM(U592:U618),"N.A.")</f>
        <v>96.53</v>
      </c>
      <c r="V591" s="363">
        <f t="shared" ref="V591" si="1055">IF(COUNT(V592:V618)=27,SUM(V592:V618),"N.A.")</f>
        <v>115.82000000000001</v>
      </c>
      <c r="W591" s="363">
        <f t="shared" ref="W591" si="1056">IF(COUNT(W592:W618)=27,SUM(W592:W618),"N.A.")</f>
        <v>113.94</v>
      </c>
      <c r="X591" s="363">
        <f t="shared" ref="X591" si="1057">IF(COUNT(X592:X618)=27,SUM(X592:X618),"N.A.")</f>
        <v>116.72999999999999</v>
      </c>
      <c r="Y591" s="363">
        <f t="shared" ref="Y591" si="1058">IF(COUNT(Y592:Y618)=27,SUM(Y592:Y618),"N.A.")</f>
        <v>119.07000000000001</v>
      </c>
      <c r="Z591" s="363">
        <f t="shared" ref="Z591" si="1059">IF(COUNT(Z592:Z618)=27,SUM(Z592:Z618),"N.A.")</f>
        <v>145.53</v>
      </c>
      <c r="AA591" s="363">
        <f t="shared" ref="AA591" si="1060">IF(COUNT(AA592:AA618)=27,SUM(AA592:AA618),"N.A.")</f>
        <v>157.69000000000003</v>
      </c>
      <c r="AB591" s="363">
        <f t="shared" ref="AB591" si="1061">IF(COUNT(AB592:AB618)=27,SUM(AB592:AB618),"N.A.")</f>
        <v>138.95000000000002</v>
      </c>
      <c r="AC591" s="363">
        <f t="shared" ref="AC591" si="1062">IF(COUNT(AC592:AC618)=27,SUM(AC592:AC618),"N.A.")</f>
        <v>123.76</v>
      </c>
      <c r="AD591" s="363">
        <f t="shared" ref="AD591" si="1063">IF(COUNT(AD592:AD618)=27,SUM(AD592:AD618),"N.A.")</f>
        <v>135.35999999999996</v>
      </c>
      <c r="AE591" s="363">
        <f t="shared" ref="AE591:AF591" si="1064">IF(COUNT(AE592:AE618)=27,SUM(AE592:AE618),"N.A.")</f>
        <v>147.55000000000001</v>
      </c>
      <c r="AF591" s="363">
        <f t="shared" si="1064"/>
        <v>190.02</v>
      </c>
      <c r="AG591" s="363">
        <f t="shared" ref="AG591:AH591" si="1065">IF(COUNT(AG592:AG618)=27,SUM(AG592:AG618),"N.A.")</f>
        <v>217.26</v>
      </c>
      <c r="AH591" s="363">
        <f t="shared" si="1065"/>
        <v>152.32999999999998</v>
      </c>
      <c r="AI591" s="363">
        <f t="shared" ref="AI591:AJ591" si="1066">IF(COUNT(AI592:AI618)=27,SUM(AI592:AI618),"N.A.")</f>
        <v>133.80000000000001</v>
      </c>
      <c r="AJ591" s="363">
        <f t="shared" si="1066"/>
        <v>163.87333333333333</v>
      </c>
      <c r="AK591" s="651">
        <f>+(AJ591/AI591-1)*100</f>
        <v>22.476332835077216</v>
      </c>
      <c r="AL591" s="651">
        <f>+((AJ591/((SUM(AE591:AI591)-MIN(AD591:AH591)-MAX(AD591:AH591))/3))-1)*100</f>
        <v>0.67166318548548265</v>
      </c>
      <c r="AM591" s="652">
        <f>100*((POWER(AJ591/AA591,1/($AI$4-$Z$4)))-1)</f>
        <v>0.42827773519436008</v>
      </c>
    </row>
    <row r="592" spans="1:39" ht="18" customHeight="1" thickBot="1">
      <c r="A592" s="320" t="s">
        <v>3</v>
      </c>
      <c r="B592" s="320" t="s">
        <v>30</v>
      </c>
      <c r="C592" s="352"/>
      <c r="D592" s="352"/>
      <c r="E592" s="352"/>
      <c r="F592" s="581">
        <v>0</v>
      </c>
      <c r="G592" s="581">
        <v>0</v>
      </c>
      <c r="H592" s="581">
        <v>0</v>
      </c>
      <c r="I592" s="581">
        <v>0</v>
      </c>
      <c r="J592" s="581">
        <v>0</v>
      </c>
      <c r="K592" s="581">
        <v>0</v>
      </c>
      <c r="L592" s="581">
        <v>0</v>
      </c>
      <c r="M592" s="581">
        <v>0</v>
      </c>
      <c r="N592" s="581">
        <v>0</v>
      </c>
      <c r="O592" s="581">
        <v>0</v>
      </c>
      <c r="P592" s="581">
        <v>0</v>
      </c>
      <c r="Q592" s="581">
        <v>0</v>
      </c>
      <c r="R592" s="581">
        <v>0</v>
      </c>
      <c r="S592" s="581">
        <v>0</v>
      </c>
      <c r="T592" s="581">
        <v>0</v>
      </c>
      <c r="U592" s="581">
        <v>0</v>
      </c>
      <c r="V592" s="581">
        <v>0</v>
      </c>
      <c r="W592" s="581">
        <v>0</v>
      </c>
      <c r="X592" s="581">
        <v>0</v>
      </c>
      <c r="Y592" s="581">
        <v>0</v>
      </c>
      <c r="Z592" s="581">
        <v>0</v>
      </c>
      <c r="AA592" s="581">
        <v>0</v>
      </c>
      <c r="AB592" s="581">
        <v>0</v>
      </c>
      <c r="AC592" s="581">
        <v>0</v>
      </c>
      <c r="AD592" s="581">
        <v>0</v>
      </c>
      <c r="AE592" s="581">
        <v>0</v>
      </c>
      <c r="AF592" s="581">
        <v>0</v>
      </c>
      <c r="AG592" s="581">
        <v>0</v>
      </c>
      <c r="AH592" s="581">
        <v>0</v>
      </c>
      <c r="AI592" s="581">
        <v>0</v>
      </c>
      <c r="AJ592" s="581">
        <v>0</v>
      </c>
      <c r="AK592" s="653"/>
      <c r="AL592" s="653"/>
      <c r="AM592" s="654"/>
    </row>
    <row r="593" spans="1:39" ht="18" customHeight="1" thickBot="1">
      <c r="A593" s="320" t="s">
        <v>4</v>
      </c>
      <c r="B593" s="320" t="s">
        <v>31</v>
      </c>
      <c r="C593" s="352"/>
      <c r="D593" s="352"/>
      <c r="E593" s="352"/>
      <c r="F593" s="581">
        <v>0.5</v>
      </c>
      <c r="G593" s="581">
        <v>0.5</v>
      </c>
      <c r="H593" s="581">
        <v>0.5</v>
      </c>
      <c r="I593" s="581">
        <v>0.5</v>
      </c>
      <c r="J593" s="581">
        <v>0.5</v>
      </c>
      <c r="K593" s="581">
        <v>0.5</v>
      </c>
      <c r="L593" s="581">
        <v>0.7</v>
      </c>
      <c r="M593" s="581">
        <v>0.6</v>
      </c>
      <c r="N593" s="581">
        <v>1.5</v>
      </c>
      <c r="O593" s="581">
        <v>4.3</v>
      </c>
      <c r="P593" s="581">
        <v>3.5</v>
      </c>
      <c r="Q593" s="581">
        <v>3</v>
      </c>
      <c r="R593" s="581">
        <v>1.6</v>
      </c>
      <c r="S593" s="581">
        <v>1.2</v>
      </c>
      <c r="T593" s="581">
        <v>1.6</v>
      </c>
      <c r="U593" s="581">
        <v>1.8</v>
      </c>
      <c r="V593" s="581">
        <v>0.7</v>
      </c>
      <c r="W593" s="581">
        <v>3.54</v>
      </c>
      <c r="X593" s="581">
        <v>2.84</v>
      </c>
      <c r="Y593" s="581">
        <v>5.3</v>
      </c>
      <c r="Z593" s="581">
        <v>4.34</v>
      </c>
      <c r="AA593" s="581">
        <v>6.71</v>
      </c>
      <c r="AB593" s="581">
        <v>6.82</v>
      </c>
      <c r="AC593" s="581">
        <v>3.29</v>
      </c>
      <c r="AD593" s="581">
        <v>4.24</v>
      </c>
      <c r="AE593" s="581">
        <v>8.86</v>
      </c>
      <c r="AF593" s="581">
        <v>7.04</v>
      </c>
      <c r="AG593" s="581">
        <v>3.26</v>
      </c>
      <c r="AH593" s="581">
        <v>1.86</v>
      </c>
      <c r="AI593" s="581">
        <v>2</v>
      </c>
      <c r="AJ593" s="581">
        <v>4.0999999999999988</v>
      </c>
      <c r="AK593" s="653">
        <f t="shared" ref="AK593:AK616" si="1067">+(AJ593/AI593-1)*100</f>
        <v>104.99999999999994</v>
      </c>
      <c r="AL593" s="653">
        <f t="shared" ref="AL593:AL616" si="1068">+((AJ593/((SUM(AE593:AI593)-MIN(AD593:AH593)-MAX(AD593:AH593))/3))-1)*100</f>
        <v>0</v>
      </c>
      <c r="AM593" s="654">
        <f t="shared" ref="AM593:AM616" si="1069">100*((POWER(AJ593/AA593,1/($AI$4-$Z$4)))-1)</f>
        <v>-5.3263682276508684</v>
      </c>
    </row>
    <row r="594" spans="1:39" ht="18" customHeight="1" thickBot="1">
      <c r="A594" s="320" t="s">
        <v>340</v>
      </c>
      <c r="B594" s="320" t="s">
        <v>32</v>
      </c>
      <c r="C594" s="352"/>
      <c r="D594" s="352"/>
      <c r="E594" s="352"/>
      <c r="F594" s="581">
        <v>0</v>
      </c>
      <c r="G594" s="581">
        <v>0</v>
      </c>
      <c r="H594" s="581">
        <v>0</v>
      </c>
      <c r="I594" s="581">
        <v>0</v>
      </c>
      <c r="J594" s="581">
        <v>0</v>
      </c>
      <c r="K594" s="581">
        <v>0</v>
      </c>
      <c r="L594" s="581">
        <v>0</v>
      </c>
      <c r="M594" s="581">
        <v>0</v>
      </c>
      <c r="N594" s="581">
        <v>0</v>
      </c>
      <c r="O594" s="581">
        <v>0</v>
      </c>
      <c r="P594" s="581">
        <v>0</v>
      </c>
      <c r="Q594" s="581">
        <v>0</v>
      </c>
      <c r="R594" s="581">
        <v>0</v>
      </c>
      <c r="S594" s="581">
        <v>0</v>
      </c>
      <c r="T594" s="581">
        <v>0</v>
      </c>
      <c r="U594" s="581">
        <v>0</v>
      </c>
      <c r="V594" s="581">
        <v>0</v>
      </c>
      <c r="W594" s="581">
        <v>0</v>
      </c>
      <c r="X594" s="581">
        <v>0</v>
      </c>
      <c r="Y594" s="581">
        <v>0</v>
      </c>
      <c r="Z594" s="581">
        <v>0</v>
      </c>
      <c r="AA594" s="581">
        <v>0</v>
      </c>
      <c r="AB594" s="581">
        <v>0</v>
      </c>
      <c r="AC594" s="581">
        <v>0</v>
      </c>
      <c r="AD594" s="581">
        <v>0</v>
      </c>
      <c r="AE594" s="581">
        <v>0</v>
      </c>
      <c r="AF594" s="581">
        <v>0</v>
      </c>
      <c r="AG594" s="581">
        <v>0</v>
      </c>
      <c r="AH594" s="581">
        <v>0</v>
      </c>
      <c r="AI594" s="581">
        <v>0</v>
      </c>
      <c r="AJ594" s="581">
        <v>0</v>
      </c>
      <c r="AK594" s="653"/>
      <c r="AL594" s="653"/>
      <c r="AM594" s="654"/>
    </row>
    <row r="595" spans="1:39" ht="18" customHeight="1" thickBot="1">
      <c r="A595" s="320" t="s">
        <v>5</v>
      </c>
      <c r="B595" s="320" t="s">
        <v>33</v>
      </c>
      <c r="C595" s="352"/>
      <c r="D595" s="352"/>
      <c r="E595" s="352"/>
      <c r="F595" s="581">
        <v>0</v>
      </c>
      <c r="G595" s="581">
        <v>0</v>
      </c>
      <c r="H595" s="581">
        <v>0</v>
      </c>
      <c r="I595" s="581">
        <v>0</v>
      </c>
      <c r="J595" s="581">
        <v>0</v>
      </c>
      <c r="K595" s="581">
        <v>0</v>
      </c>
      <c r="L595" s="581">
        <v>0</v>
      </c>
      <c r="M595" s="581">
        <v>0</v>
      </c>
      <c r="N595" s="581">
        <v>0</v>
      </c>
      <c r="O595" s="581">
        <v>0</v>
      </c>
      <c r="P595" s="581">
        <v>0</v>
      </c>
      <c r="Q595" s="581">
        <v>0</v>
      </c>
      <c r="R595" s="581">
        <v>0</v>
      </c>
      <c r="S595" s="581">
        <v>0</v>
      </c>
      <c r="T595" s="581">
        <v>0</v>
      </c>
      <c r="U595" s="581">
        <v>0</v>
      </c>
      <c r="V595" s="581">
        <v>0</v>
      </c>
      <c r="W595" s="581">
        <v>0</v>
      </c>
      <c r="X595" s="581">
        <v>0</v>
      </c>
      <c r="Y595" s="581">
        <v>0</v>
      </c>
      <c r="Z595" s="581">
        <v>0</v>
      </c>
      <c r="AA595" s="581">
        <v>0</v>
      </c>
      <c r="AB595" s="581">
        <v>0</v>
      </c>
      <c r="AC595" s="581">
        <v>0</v>
      </c>
      <c r="AD595" s="581">
        <v>0</v>
      </c>
      <c r="AE595" s="581">
        <v>0</v>
      </c>
      <c r="AF595" s="581">
        <v>0</v>
      </c>
      <c r="AG595" s="581">
        <v>0</v>
      </c>
      <c r="AH595" s="581">
        <v>0</v>
      </c>
      <c r="AI595" s="581">
        <v>0</v>
      </c>
      <c r="AJ595" s="581">
        <v>0</v>
      </c>
      <c r="AK595" s="653"/>
      <c r="AL595" s="653"/>
      <c r="AM595" s="654"/>
    </row>
    <row r="596" spans="1:39" ht="18" customHeight="1" thickBot="1">
      <c r="A596" s="320" t="s">
        <v>28</v>
      </c>
      <c r="B596" s="320" t="s">
        <v>34</v>
      </c>
      <c r="C596" s="352"/>
      <c r="D596" s="352"/>
      <c r="E596" s="352"/>
      <c r="F596" s="581">
        <v>0</v>
      </c>
      <c r="G596" s="581">
        <v>0</v>
      </c>
      <c r="H596" s="581">
        <v>0</v>
      </c>
      <c r="I596" s="581">
        <v>0</v>
      </c>
      <c r="J596" s="581">
        <v>0</v>
      </c>
      <c r="K596" s="581">
        <v>0</v>
      </c>
      <c r="L596" s="581">
        <v>0</v>
      </c>
      <c r="M596" s="581">
        <v>0</v>
      </c>
      <c r="N596" s="581">
        <v>0</v>
      </c>
      <c r="O596" s="581">
        <v>0</v>
      </c>
      <c r="P596" s="581">
        <v>0</v>
      </c>
      <c r="Q596" s="581">
        <v>0</v>
      </c>
      <c r="R596" s="581">
        <v>0</v>
      </c>
      <c r="S596" s="581">
        <v>0</v>
      </c>
      <c r="T596" s="581">
        <v>0</v>
      </c>
      <c r="U596" s="581">
        <v>0</v>
      </c>
      <c r="V596" s="581">
        <v>0</v>
      </c>
      <c r="W596" s="581">
        <v>0</v>
      </c>
      <c r="X596" s="581">
        <v>0</v>
      </c>
      <c r="Y596" s="581">
        <v>0</v>
      </c>
      <c r="Z596" s="581">
        <v>0</v>
      </c>
      <c r="AA596" s="581">
        <v>0</v>
      </c>
      <c r="AB596" s="581">
        <v>0</v>
      </c>
      <c r="AC596" s="581">
        <v>0.3</v>
      </c>
      <c r="AD596" s="581">
        <v>0</v>
      </c>
      <c r="AE596" s="581">
        <v>0</v>
      </c>
      <c r="AF596" s="581">
        <v>0</v>
      </c>
      <c r="AG596" s="581">
        <v>0</v>
      </c>
      <c r="AH596" s="581">
        <v>0</v>
      </c>
      <c r="AI596" s="581">
        <v>0</v>
      </c>
      <c r="AJ596" s="581">
        <v>0</v>
      </c>
      <c r="AK596" s="653"/>
      <c r="AL596" s="653"/>
      <c r="AM596" s="654"/>
    </row>
    <row r="597" spans="1:39" ht="18" customHeight="1" thickBot="1">
      <c r="A597" s="320" t="s">
        <v>6</v>
      </c>
      <c r="B597" s="320" t="s">
        <v>35</v>
      </c>
      <c r="C597" s="352"/>
      <c r="D597" s="352"/>
      <c r="E597" s="352"/>
      <c r="F597" s="581">
        <v>0</v>
      </c>
      <c r="G597" s="581">
        <v>0</v>
      </c>
      <c r="H597" s="581">
        <v>0</v>
      </c>
      <c r="I597" s="581">
        <v>0</v>
      </c>
      <c r="J597" s="581">
        <v>0</v>
      </c>
      <c r="K597" s="581">
        <v>0</v>
      </c>
      <c r="L597" s="581">
        <v>0</v>
      </c>
      <c r="M597" s="581">
        <v>0</v>
      </c>
      <c r="N597" s="581">
        <v>0</v>
      </c>
      <c r="O597" s="581">
        <v>0</v>
      </c>
      <c r="P597" s="581">
        <v>0</v>
      </c>
      <c r="Q597" s="581">
        <v>0</v>
      </c>
      <c r="R597" s="581">
        <v>0</v>
      </c>
      <c r="S597" s="581">
        <v>0</v>
      </c>
      <c r="T597" s="581">
        <v>0</v>
      </c>
      <c r="U597" s="581">
        <v>0</v>
      </c>
      <c r="V597" s="581">
        <v>0</v>
      </c>
      <c r="W597" s="581">
        <v>0</v>
      </c>
      <c r="X597" s="581">
        <v>0</v>
      </c>
      <c r="Y597" s="581">
        <v>0</v>
      </c>
      <c r="Z597" s="581">
        <v>0</v>
      </c>
      <c r="AA597" s="581">
        <v>0</v>
      </c>
      <c r="AB597" s="581">
        <v>0</v>
      </c>
      <c r="AC597" s="581">
        <v>0</v>
      </c>
      <c r="AD597" s="581">
        <v>0</v>
      </c>
      <c r="AE597" s="581">
        <v>0</v>
      </c>
      <c r="AF597" s="581">
        <v>0</v>
      </c>
      <c r="AG597" s="581">
        <v>0</v>
      </c>
      <c r="AH597" s="581">
        <v>0</v>
      </c>
      <c r="AI597" s="581">
        <v>0</v>
      </c>
      <c r="AJ597" s="581">
        <v>0</v>
      </c>
      <c r="AK597" s="653"/>
      <c r="AL597" s="653"/>
      <c r="AM597" s="654"/>
    </row>
    <row r="598" spans="1:39" ht="18" customHeight="1" thickBot="1">
      <c r="A598" s="320" t="s">
        <v>7</v>
      </c>
      <c r="B598" s="320" t="s">
        <v>36</v>
      </c>
      <c r="C598" s="352"/>
      <c r="D598" s="352"/>
      <c r="E598" s="352"/>
      <c r="F598" s="581">
        <v>0</v>
      </c>
      <c r="G598" s="581">
        <v>0</v>
      </c>
      <c r="H598" s="581">
        <v>0</v>
      </c>
      <c r="I598" s="581">
        <v>0</v>
      </c>
      <c r="J598" s="581">
        <v>0</v>
      </c>
      <c r="K598" s="581">
        <v>0</v>
      </c>
      <c r="L598" s="581">
        <v>0</v>
      </c>
      <c r="M598" s="581">
        <v>0</v>
      </c>
      <c r="N598" s="581">
        <v>0</v>
      </c>
      <c r="O598" s="581">
        <v>0</v>
      </c>
      <c r="P598" s="581">
        <v>0</v>
      </c>
      <c r="Q598" s="581">
        <v>0</v>
      </c>
      <c r="R598" s="581">
        <v>0</v>
      </c>
      <c r="S598" s="581">
        <v>0</v>
      </c>
      <c r="T598" s="581">
        <v>0</v>
      </c>
      <c r="U598" s="581">
        <v>0</v>
      </c>
      <c r="V598" s="581">
        <v>0</v>
      </c>
      <c r="W598" s="581">
        <v>0</v>
      </c>
      <c r="X598" s="581">
        <v>0</v>
      </c>
      <c r="Y598" s="581">
        <v>0</v>
      </c>
      <c r="Z598" s="581">
        <v>0</v>
      </c>
      <c r="AA598" s="581">
        <v>0</v>
      </c>
      <c r="AB598" s="581">
        <v>0</v>
      </c>
      <c r="AC598" s="581">
        <v>0</v>
      </c>
      <c r="AD598" s="581">
        <v>0</v>
      </c>
      <c r="AE598" s="581">
        <v>0</v>
      </c>
      <c r="AF598" s="581">
        <v>0</v>
      </c>
      <c r="AG598" s="581">
        <v>0</v>
      </c>
      <c r="AH598" s="581">
        <v>0</v>
      </c>
      <c r="AI598" s="581">
        <v>0</v>
      </c>
      <c r="AJ598" s="581">
        <v>0</v>
      </c>
      <c r="AK598" s="653"/>
      <c r="AL598" s="653"/>
      <c r="AM598" s="654"/>
    </row>
    <row r="599" spans="1:39" ht="18" customHeight="1" thickBot="1">
      <c r="A599" s="320" t="s">
        <v>8</v>
      </c>
      <c r="B599" s="320" t="s">
        <v>37</v>
      </c>
      <c r="C599" s="352"/>
      <c r="D599" s="352"/>
      <c r="E599" s="352"/>
      <c r="F599" s="581">
        <v>0</v>
      </c>
      <c r="G599" s="581">
        <v>0</v>
      </c>
      <c r="H599" s="581">
        <v>0</v>
      </c>
      <c r="I599" s="581">
        <v>0</v>
      </c>
      <c r="J599" s="581">
        <v>0</v>
      </c>
      <c r="K599" s="581">
        <v>0</v>
      </c>
      <c r="L599" s="581">
        <v>0</v>
      </c>
      <c r="M599" s="581">
        <v>0.3</v>
      </c>
      <c r="N599" s="581">
        <v>0.2</v>
      </c>
      <c r="O599" s="581">
        <v>0.33</v>
      </c>
      <c r="P599" s="581">
        <v>0.06</v>
      </c>
      <c r="Q599" s="581">
        <v>0.13</v>
      </c>
      <c r="R599" s="581">
        <v>0.2</v>
      </c>
      <c r="S599" s="581">
        <v>0.13</v>
      </c>
      <c r="T599" s="581">
        <v>0.13</v>
      </c>
      <c r="U599" s="581">
        <v>0.12</v>
      </c>
      <c r="V599" s="581">
        <v>0.3</v>
      </c>
      <c r="W599" s="581">
        <v>0.04</v>
      </c>
      <c r="X599" s="581">
        <v>0.22</v>
      </c>
      <c r="Y599" s="581">
        <v>0.14000000000000001</v>
      </c>
      <c r="Z599" s="581">
        <v>0.47</v>
      </c>
      <c r="AA599" s="581">
        <v>1.84</v>
      </c>
      <c r="AB599" s="581">
        <v>2.86</v>
      </c>
      <c r="AC599" s="581">
        <v>2.74</v>
      </c>
      <c r="AD599" s="581">
        <v>3.01</v>
      </c>
      <c r="AE599" s="581">
        <v>2.62</v>
      </c>
      <c r="AF599" s="581">
        <v>2.36</v>
      </c>
      <c r="AG599" s="581">
        <v>2.2400000000000002</v>
      </c>
      <c r="AH599" s="581">
        <v>2.21</v>
      </c>
      <c r="AI599" s="581">
        <v>2.12</v>
      </c>
      <c r="AJ599" s="581">
        <v>2.27</v>
      </c>
      <c r="AK599" s="653">
        <f t="shared" si="1067"/>
        <v>7.0754716981132004</v>
      </c>
      <c r="AL599" s="653">
        <f t="shared" si="1068"/>
        <v>7.5829383886256041</v>
      </c>
      <c r="AM599" s="654">
        <f t="shared" si="1069"/>
        <v>2.3609307084475839</v>
      </c>
    </row>
    <row r="600" spans="1:39" ht="18" customHeight="1" thickBot="1">
      <c r="A600" s="320" t="s">
        <v>9</v>
      </c>
      <c r="B600" s="320" t="s">
        <v>38</v>
      </c>
      <c r="C600" s="352"/>
      <c r="D600" s="352"/>
      <c r="E600" s="352"/>
      <c r="F600" s="581">
        <v>4.9000000000000004</v>
      </c>
      <c r="G600" s="581">
        <v>20.5</v>
      </c>
      <c r="H600" s="581">
        <v>6.4</v>
      </c>
      <c r="I600" s="581">
        <v>9.3000000000000007</v>
      </c>
      <c r="J600" s="581">
        <v>10.199999999999999</v>
      </c>
      <c r="K600" s="581">
        <v>12.6</v>
      </c>
      <c r="L600" s="581">
        <v>7</v>
      </c>
      <c r="M600" s="581">
        <v>8.8000000000000007</v>
      </c>
      <c r="N600" s="581">
        <v>8.5</v>
      </c>
      <c r="O600" s="581">
        <v>7.6</v>
      </c>
      <c r="P600" s="581">
        <v>6.4</v>
      </c>
      <c r="Q600" s="581">
        <v>7.2</v>
      </c>
      <c r="R600" s="581">
        <v>7</v>
      </c>
      <c r="S600" s="581">
        <v>5.4</v>
      </c>
      <c r="T600" s="581">
        <v>7.1</v>
      </c>
      <c r="U600" s="581">
        <v>6.8</v>
      </c>
      <c r="V600" s="581">
        <v>7.5</v>
      </c>
      <c r="W600" s="581">
        <v>7.14</v>
      </c>
      <c r="X600" s="581">
        <v>8.48</v>
      </c>
      <c r="Y600" s="581">
        <v>7.73</v>
      </c>
      <c r="Z600" s="581">
        <v>8.9700000000000006</v>
      </c>
      <c r="AA600" s="581">
        <v>7.29</v>
      </c>
      <c r="AB600" s="581">
        <v>8.3800000000000008</v>
      </c>
      <c r="AC600" s="581">
        <v>8.1199999999999992</v>
      </c>
      <c r="AD600" s="581">
        <v>6.96</v>
      </c>
      <c r="AE600" s="581">
        <v>5.97</v>
      </c>
      <c r="AF600" s="581">
        <v>6.56</v>
      </c>
      <c r="AG600" s="581">
        <v>5.25</v>
      </c>
      <c r="AH600" s="581">
        <v>4.33</v>
      </c>
      <c r="AI600" s="581">
        <v>4.7699999999999996</v>
      </c>
      <c r="AJ600" s="581">
        <v>5.3299999999999992</v>
      </c>
      <c r="AK600" s="653">
        <f t="shared" si="1067"/>
        <v>11.740041928721157</v>
      </c>
      <c r="AL600" s="653">
        <f t="shared" si="1068"/>
        <v>2.5657472738935372</v>
      </c>
      <c r="AM600" s="654">
        <f t="shared" si="1069"/>
        <v>-3.4196325441495423</v>
      </c>
    </row>
    <row r="601" spans="1:39" ht="18" customHeight="1" thickBot="1">
      <c r="A601" s="320" t="s">
        <v>10</v>
      </c>
      <c r="B601" s="320" t="s">
        <v>39</v>
      </c>
      <c r="C601" s="352"/>
      <c r="D601" s="352"/>
      <c r="E601" s="352"/>
      <c r="F601" s="581">
        <v>81.900000000000006</v>
      </c>
      <c r="G601" s="581">
        <v>47.4</v>
      </c>
      <c r="H601" s="581">
        <v>45</v>
      </c>
      <c r="I601" s="581">
        <v>54</v>
      </c>
      <c r="J601" s="581">
        <v>67.8</v>
      </c>
      <c r="K601" s="581">
        <v>64</v>
      </c>
      <c r="L601" s="581">
        <v>51.7</v>
      </c>
      <c r="M601" s="581">
        <v>59.6</v>
      </c>
      <c r="N601" s="581">
        <v>67.7</v>
      </c>
      <c r="O601" s="581">
        <v>71.099999999999994</v>
      </c>
      <c r="P601" s="581">
        <v>61</v>
      </c>
      <c r="Q601" s="581">
        <v>48</v>
      </c>
      <c r="R601" s="581">
        <v>51.2</v>
      </c>
      <c r="S601" s="581">
        <v>55.4</v>
      </c>
      <c r="T601" s="581">
        <v>49.2</v>
      </c>
      <c r="U601" s="581">
        <v>37</v>
      </c>
      <c r="V601" s="581">
        <v>58</v>
      </c>
      <c r="W601" s="581">
        <v>47.65</v>
      </c>
      <c r="X601" s="581">
        <v>43.44</v>
      </c>
      <c r="Y601" s="581">
        <v>42.19</v>
      </c>
      <c r="Z601" s="581">
        <v>51.25</v>
      </c>
      <c r="AA601" s="581">
        <v>62.86</v>
      </c>
      <c r="AB601" s="581">
        <v>53.79</v>
      </c>
      <c r="AC601" s="581">
        <v>48.46</v>
      </c>
      <c r="AD601" s="581">
        <v>56.24</v>
      </c>
      <c r="AE601" s="581">
        <v>60.77</v>
      </c>
      <c r="AF601" s="581">
        <v>83.09</v>
      </c>
      <c r="AG601" s="581">
        <v>115.1</v>
      </c>
      <c r="AH601" s="581">
        <v>68.11</v>
      </c>
      <c r="AI601" s="581">
        <v>48.25</v>
      </c>
      <c r="AJ601" s="581">
        <v>70.65666666666668</v>
      </c>
      <c r="AK601" s="653">
        <f t="shared" si="1067"/>
        <v>46.4386873920553</v>
      </c>
      <c r="AL601" s="653">
        <f t="shared" si="1068"/>
        <v>3.9170506912442393</v>
      </c>
      <c r="AM601" s="654">
        <f t="shared" si="1069"/>
        <v>1.3076136315413267</v>
      </c>
    </row>
    <row r="602" spans="1:39" ht="18" customHeight="1" thickBot="1">
      <c r="A602" s="320" t="s">
        <v>11</v>
      </c>
      <c r="B602" s="320" t="s">
        <v>40</v>
      </c>
      <c r="C602" s="352"/>
      <c r="D602" s="352"/>
      <c r="E602" s="352"/>
      <c r="F602" s="581">
        <v>0</v>
      </c>
      <c r="G602" s="581">
        <v>0</v>
      </c>
      <c r="H602" s="581">
        <v>0</v>
      </c>
      <c r="I602" s="581">
        <v>0</v>
      </c>
      <c r="J602" s="581">
        <v>0</v>
      </c>
      <c r="K602" s="581">
        <v>0</v>
      </c>
      <c r="L602" s="581">
        <v>0</v>
      </c>
      <c r="M602" s="581">
        <v>0</v>
      </c>
      <c r="N602" s="581">
        <v>0</v>
      </c>
      <c r="O602" s="581">
        <v>0</v>
      </c>
      <c r="P602" s="581">
        <v>0</v>
      </c>
      <c r="Q602" s="581">
        <v>0</v>
      </c>
      <c r="R602" s="581">
        <v>0</v>
      </c>
      <c r="S602" s="581">
        <v>0</v>
      </c>
      <c r="T602" s="581">
        <v>0</v>
      </c>
      <c r="U602" s="581">
        <v>0</v>
      </c>
      <c r="V602" s="581">
        <v>0</v>
      </c>
      <c r="W602" s="581">
        <v>0</v>
      </c>
      <c r="X602" s="581">
        <v>0</v>
      </c>
      <c r="Y602" s="581">
        <v>0</v>
      </c>
      <c r="Z602" s="581">
        <v>0</v>
      </c>
      <c r="AA602" s="581">
        <v>0</v>
      </c>
      <c r="AB602" s="581">
        <v>0.03</v>
      </c>
      <c r="AC602" s="581">
        <v>0.06</v>
      </c>
      <c r="AD602" s="581">
        <v>0</v>
      </c>
      <c r="AE602" s="581">
        <v>0</v>
      </c>
      <c r="AF602" s="581">
        <v>0</v>
      </c>
      <c r="AG602" s="581">
        <v>0</v>
      </c>
      <c r="AH602" s="581">
        <v>0</v>
      </c>
      <c r="AI602" s="581">
        <v>0</v>
      </c>
      <c r="AJ602" s="581">
        <v>0</v>
      </c>
      <c r="AK602" s="653"/>
      <c r="AL602" s="653"/>
      <c r="AM602" s="654"/>
    </row>
    <row r="603" spans="1:39" ht="18" customHeight="1" thickBot="1">
      <c r="A603" s="320" t="s">
        <v>12</v>
      </c>
      <c r="B603" s="320" t="s">
        <v>41</v>
      </c>
      <c r="C603" s="352"/>
      <c r="D603" s="352"/>
      <c r="E603" s="352"/>
      <c r="F603" s="581">
        <v>38.9</v>
      </c>
      <c r="G603" s="581">
        <v>39.4</v>
      </c>
      <c r="H603" s="581">
        <v>34.4</v>
      </c>
      <c r="I603" s="581">
        <v>35.700000000000003</v>
      </c>
      <c r="J603" s="581">
        <v>30.2</v>
      </c>
      <c r="K603" s="581">
        <v>29.1</v>
      </c>
      <c r="L603" s="581">
        <v>31.5</v>
      </c>
      <c r="M603" s="581">
        <v>33.9</v>
      </c>
      <c r="N603" s="581">
        <v>34.4</v>
      </c>
      <c r="O603" s="581">
        <v>34.1</v>
      </c>
      <c r="P603" s="581">
        <v>30.5</v>
      </c>
      <c r="Q603" s="581">
        <v>34.200000000000003</v>
      </c>
      <c r="R603" s="581">
        <v>31.6</v>
      </c>
      <c r="S603" s="581">
        <v>38.700000000000003</v>
      </c>
      <c r="T603" s="581">
        <v>34</v>
      </c>
      <c r="U603" s="581">
        <v>38.6</v>
      </c>
      <c r="V603" s="581">
        <v>39.9</v>
      </c>
      <c r="W603" s="581">
        <v>40.729999999999997</v>
      </c>
      <c r="X603" s="581">
        <v>41.73</v>
      </c>
      <c r="Y603" s="581">
        <v>37.1</v>
      </c>
      <c r="Z603" s="581">
        <v>51.07</v>
      </c>
      <c r="AA603" s="581">
        <v>51.91</v>
      </c>
      <c r="AB603" s="581">
        <v>45.37</v>
      </c>
      <c r="AC603" s="581">
        <v>43.84</v>
      </c>
      <c r="AD603" s="581">
        <v>40.9</v>
      </c>
      <c r="AE603" s="581">
        <v>39.6</v>
      </c>
      <c r="AF603" s="581">
        <v>46.8</v>
      </c>
      <c r="AG603" s="581">
        <v>52.91</v>
      </c>
      <c r="AH603" s="581">
        <v>37.54</v>
      </c>
      <c r="AI603" s="581">
        <v>36.049999999999997</v>
      </c>
      <c r="AJ603" s="581">
        <v>41.313333333333325</v>
      </c>
      <c r="AK603" s="653">
        <f t="shared" si="1067"/>
        <v>14.60009246417011</v>
      </c>
      <c r="AL603" s="653">
        <f t="shared" si="1068"/>
        <v>1.2168231931400486</v>
      </c>
      <c r="AM603" s="654">
        <f t="shared" si="1069"/>
        <v>-2.5050470014443715</v>
      </c>
    </row>
    <row r="604" spans="1:39" ht="18" customHeight="1" thickBot="1">
      <c r="A604" s="320" t="s">
        <v>13</v>
      </c>
      <c r="B604" s="320" t="s">
        <v>42</v>
      </c>
      <c r="C604" s="352"/>
      <c r="D604" s="352"/>
      <c r="E604" s="352"/>
      <c r="F604" s="581">
        <v>0</v>
      </c>
      <c r="G604" s="581">
        <v>0</v>
      </c>
      <c r="H604" s="581">
        <v>0</v>
      </c>
      <c r="I604" s="581">
        <v>0</v>
      </c>
      <c r="J604" s="581">
        <v>0</v>
      </c>
      <c r="K604" s="581">
        <v>0</v>
      </c>
      <c r="L604" s="581">
        <v>0</v>
      </c>
      <c r="M604" s="581">
        <v>0</v>
      </c>
      <c r="N604" s="581">
        <v>0</v>
      </c>
      <c r="O604" s="581">
        <v>0</v>
      </c>
      <c r="P604" s="581">
        <v>0</v>
      </c>
      <c r="Q604" s="581">
        <v>0</v>
      </c>
      <c r="R604" s="581">
        <v>0</v>
      </c>
      <c r="S604" s="581">
        <v>0</v>
      </c>
      <c r="T604" s="581">
        <v>0</v>
      </c>
      <c r="U604" s="581">
        <v>0</v>
      </c>
      <c r="V604" s="581">
        <v>0</v>
      </c>
      <c r="W604" s="581">
        <v>0</v>
      </c>
      <c r="X604" s="581">
        <v>0</v>
      </c>
      <c r="Y604" s="581">
        <v>0</v>
      </c>
      <c r="Z604" s="581">
        <v>0</v>
      </c>
      <c r="AA604" s="581">
        <v>0</v>
      </c>
      <c r="AB604" s="581">
        <v>0</v>
      </c>
      <c r="AC604" s="581">
        <v>0</v>
      </c>
      <c r="AD604" s="581">
        <v>0</v>
      </c>
      <c r="AE604" s="581">
        <v>0</v>
      </c>
      <c r="AF604" s="581">
        <v>0</v>
      </c>
      <c r="AG604" s="581">
        <v>0</v>
      </c>
      <c r="AH604" s="581">
        <v>0</v>
      </c>
      <c r="AI604" s="581">
        <v>0</v>
      </c>
      <c r="AJ604" s="581">
        <v>0</v>
      </c>
      <c r="AK604" s="653"/>
      <c r="AL604" s="653"/>
      <c r="AM604" s="654"/>
    </row>
    <row r="605" spans="1:39" ht="18" customHeight="1" thickBot="1">
      <c r="A605" s="320" t="s">
        <v>14</v>
      </c>
      <c r="B605" s="320" t="s">
        <v>43</v>
      </c>
      <c r="C605" s="352"/>
      <c r="D605" s="352"/>
      <c r="E605" s="352"/>
      <c r="F605" s="581">
        <v>0</v>
      </c>
      <c r="G605" s="581">
        <v>0</v>
      </c>
      <c r="H605" s="581">
        <v>0</v>
      </c>
      <c r="I605" s="581">
        <v>0</v>
      </c>
      <c r="J605" s="581">
        <v>0</v>
      </c>
      <c r="K605" s="581">
        <v>0</v>
      </c>
      <c r="L605" s="581">
        <v>0</v>
      </c>
      <c r="M605" s="581">
        <v>0</v>
      </c>
      <c r="N605" s="581">
        <v>0</v>
      </c>
      <c r="O605" s="581">
        <v>0</v>
      </c>
      <c r="P605" s="581">
        <v>0</v>
      </c>
      <c r="Q605" s="581">
        <v>0</v>
      </c>
      <c r="R605" s="581">
        <v>0</v>
      </c>
      <c r="S605" s="581">
        <v>0</v>
      </c>
      <c r="T605" s="581">
        <v>0</v>
      </c>
      <c r="U605" s="581">
        <v>0</v>
      </c>
      <c r="V605" s="581">
        <v>0</v>
      </c>
      <c r="W605" s="581">
        <v>0</v>
      </c>
      <c r="X605" s="581">
        <v>0</v>
      </c>
      <c r="Y605" s="581">
        <v>0</v>
      </c>
      <c r="Z605" s="581">
        <v>0</v>
      </c>
      <c r="AA605" s="581">
        <v>0</v>
      </c>
      <c r="AB605" s="581">
        <v>0</v>
      </c>
      <c r="AC605" s="581">
        <v>0</v>
      </c>
      <c r="AD605" s="581">
        <v>0</v>
      </c>
      <c r="AE605" s="581">
        <v>0</v>
      </c>
      <c r="AF605" s="581">
        <v>0</v>
      </c>
      <c r="AG605" s="581">
        <v>0</v>
      </c>
      <c r="AH605" s="581">
        <v>0</v>
      </c>
      <c r="AI605" s="581">
        <v>0</v>
      </c>
      <c r="AJ605" s="581">
        <v>0</v>
      </c>
      <c r="AK605" s="653"/>
      <c r="AL605" s="653"/>
      <c r="AM605" s="654"/>
    </row>
    <row r="606" spans="1:39" ht="18" customHeight="1" thickBot="1">
      <c r="A606" s="320" t="s">
        <v>15</v>
      </c>
      <c r="B606" s="320" t="s">
        <v>44</v>
      </c>
      <c r="C606" s="352"/>
      <c r="D606" s="352"/>
      <c r="E606" s="352"/>
      <c r="F606" s="581">
        <v>0</v>
      </c>
      <c r="G606" s="581">
        <v>0</v>
      </c>
      <c r="H606" s="581">
        <v>0</v>
      </c>
      <c r="I606" s="581">
        <v>0</v>
      </c>
      <c r="J606" s="581">
        <v>0</v>
      </c>
      <c r="K606" s="581">
        <v>0</v>
      </c>
      <c r="L606" s="581">
        <v>0</v>
      </c>
      <c r="M606" s="581">
        <v>0</v>
      </c>
      <c r="N606" s="581">
        <v>0</v>
      </c>
      <c r="O606" s="581">
        <v>0</v>
      </c>
      <c r="P606" s="581">
        <v>0</v>
      </c>
      <c r="Q606" s="581">
        <v>0</v>
      </c>
      <c r="R606" s="581">
        <v>0</v>
      </c>
      <c r="S606" s="581">
        <v>0</v>
      </c>
      <c r="T606" s="581">
        <v>0</v>
      </c>
      <c r="U606" s="581">
        <v>0</v>
      </c>
      <c r="V606" s="581">
        <v>0</v>
      </c>
      <c r="W606" s="581">
        <v>0</v>
      </c>
      <c r="X606" s="581">
        <v>0</v>
      </c>
      <c r="Y606" s="581">
        <v>0</v>
      </c>
      <c r="Z606" s="581">
        <v>0</v>
      </c>
      <c r="AA606" s="581">
        <v>0</v>
      </c>
      <c r="AB606" s="581">
        <v>0</v>
      </c>
      <c r="AC606" s="581">
        <v>0</v>
      </c>
      <c r="AD606" s="581">
        <v>0</v>
      </c>
      <c r="AE606" s="581">
        <v>0</v>
      </c>
      <c r="AF606" s="581">
        <v>0</v>
      </c>
      <c r="AG606" s="581">
        <v>0</v>
      </c>
      <c r="AH606" s="581">
        <v>0</v>
      </c>
      <c r="AI606" s="581">
        <v>0</v>
      </c>
      <c r="AJ606" s="581">
        <v>0</v>
      </c>
      <c r="AK606" s="653"/>
      <c r="AL606" s="653"/>
      <c r="AM606" s="654"/>
    </row>
    <row r="607" spans="1:39" ht="18" customHeight="1" thickBot="1">
      <c r="A607" s="320" t="s">
        <v>16</v>
      </c>
      <c r="B607" s="320" t="s">
        <v>45</v>
      </c>
      <c r="C607" s="352"/>
      <c r="D607" s="352"/>
      <c r="E607" s="352"/>
      <c r="F607" s="581">
        <v>0</v>
      </c>
      <c r="G607" s="581">
        <v>0</v>
      </c>
      <c r="H607" s="581">
        <v>0</v>
      </c>
      <c r="I607" s="581">
        <v>0</v>
      </c>
      <c r="J607" s="581">
        <v>0</v>
      </c>
      <c r="K607" s="581">
        <v>0</v>
      </c>
      <c r="L607" s="581">
        <v>0</v>
      </c>
      <c r="M607" s="581">
        <v>0</v>
      </c>
      <c r="N607" s="581">
        <v>0</v>
      </c>
      <c r="O607" s="581">
        <v>0</v>
      </c>
      <c r="P607" s="581">
        <v>0</v>
      </c>
      <c r="Q607" s="581">
        <v>0</v>
      </c>
      <c r="R607" s="581">
        <v>0</v>
      </c>
      <c r="S607" s="581">
        <v>0</v>
      </c>
      <c r="T607" s="581">
        <v>0</v>
      </c>
      <c r="U607" s="581">
        <v>0</v>
      </c>
      <c r="V607" s="581">
        <v>0</v>
      </c>
      <c r="W607" s="581">
        <v>0</v>
      </c>
      <c r="X607" s="581">
        <v>0</v>
      </c>
      <c r="Y607" s="581">
        <v>0</v>
      </c>
      <c r="Z607" s="581">
        <v>0</v>
      </c>
      <c r="AA607" s="581">
        <v>0</v>
      </c>
      <c r="AB607" s="581">
        <v>0</v>
      </c>
      <c r="AC607" s="581">
        <v>0</v>
      </c>
      <c r="AD607" s="581">
        <v>0</v>
      </c>
      <c r="AE607" s="581">
        <v>0</v>
      </c>
      <c r="AF607" s="581">
        <v>0</v>
      </c>
      <c r="AG607" s="581">
        <v>0</v>
      </c>
      <c r="AH607" s="581">
        <v>0</v>
      </c>
      <c r="AI607" s="581">
        <v>0</v>
      </c>
      <c r="AJ607" s="581">
        <v>0</v>
      </c>
      <c r="AK607" s="653"/>
      <c r="AL607" s="653"/>
      <c r="AM607" s="654"/>
    </row>
    <row r="608" spans="1:39" ht="18" customHeight="1" thickBot="1">
      <c r="A608" s="320" t="s">
        <v>17</v>
      </c>
      <c r="B608" s="320" t="s">
        <v>46</v>
      </c>
      <c r="C608" s="352"/>
      <c r="D608" s="352"/>
      <c r="E608" s="352"/>
      <c r="F608" s="581">
        <v>10</v>
      </c>
      <c r="G608" s="581">
        <v>7</v>
      </c>
      <c r="H608" s="581">
        <v>7</v>
      </c>
      <c r="I608" s="581">
        <v>6</v>
      </c>
      <c r="J608" s="581">
        <v>5</v>
      </c>
      <c r="K608" s="581">
        <v>4.5</v>
      </c>
      <c r="L608" s="581">
        <v>4.9000000000000004</v>
      </c>
      <c r="M608" s="581">
        <v>4.2</v>
      </c>
      <c r="N608" s="581">
        <v>3</v>
      </c>
      <c r="O608" s="581">
        <v>3.3</v>
      </c>
      <c r="P608" s="581">
        <v>4</v>
      </c>
      <c r="Q608" s="581">
        <v>5.4</v>
      </c>
      <c r="R608" s="581">
        <v>4.0999999999999996</v>
      </c>
      <c r="S608" s="581">
        <v>3.8</v>
      </c>
      <c r="T608" s="581">
        <v>4.7</v>
      </c>
      <c r="U608" s="581">
        <v>3.9</v>
      </c>
      <c r="V608" s="581">
        <v>2.8</v>
      </c>
      <c r="W608" s="581">
        <v>3.16</v>
      </c>
      <c r="X608" s="581">
        <v>5.33</v>
      </c>
      <c r="Y608" s="581">
        <v>4.43</v>
      </c>
      <c r="Z608" s="581">
        <v>5.33</v>
      </c>
      <c r="AA608" s="581">
        <v>4.58</v>
      </c>
      <c r="AB608" s="581">
        <v>4.58</v>
      </c>
      <c r="AC608" s="581">
        <v>4.45</v>
      </c>
      <c r="AD608" s="581">
        <v>6.25</v>
      </c>
      <c r="AE608" s="581">
        <v>9.6199999999999992</v>
      </c>
      <c r="AF608" s="581">
        <v>23.32</v>
      </c>
      <c r="AG608" s="581">
        <v>22.82</v>
      </c>
      <c r="AH608" s="581">
        <v>23.71</v>
      </c>
      <c r="AI608" s="581">
        <v>25.23</v>
      </c>
      <c r="AJ608" s="581">
        <v>23.283333333333331</v>
      </c>
      <c r="AK608" s="653">
        <f t="shared" si="1067"/>
        <v>-7.7156823886907251</v>
      </c>
      <c r="AL608" s="653">
        <f t="shared" si="1068"/>
        <v>-6.5426812951565712</v>
      </c>
      <c r="AM608" s="654">
        <f t="shared" si="1069"/>
        <v>19.802093878298301</v>
      </c>
    </row>
    <row r="609" spans="1:39" ht="18" customHeight="1" thickBot="1">
      <c r="A609" s="320" t="s">
        <v>18</v>
      </c>
      <c r="B609" s="320" t="s">
        <v>47</v>
      </c>
      <c r="C609" s="352"/>
      <c r="D609" s="352"/>
      <c r="E609" s="352"/>
      <c r="F609" s="581">
        <v>0</v>
      </c>
      <c r="G609" s="581">
        <v>0</v>
      </c>
      <c r="H609" s="581">
        <v>0</v>
      </c>
      <c r="I609" s="581">
        <v>0</v>
      </c>
      <c r="J609" s="581">
        <v>0</v>
      </c>
      <c r="K609" s="581">
        <v>0</v>
      </c>
      <c r="L609" s="581">
        <v>0</v>
      </c>
      <c r="M609" s="581">
        <v>0</v>
      </c>
      <c r="N609" s="581">
        <v>0</v>
      </c>
      <c r="O609" s="581">
        <v>0</v>
      </c>
      <c r="P609" s="581">
        <v>0</v>
      </c>
      <c r="Q609" s="581">
        <v>0</v>
      </c>
      <c r="R609" s="581">
        <v>0</v>
      </c>
      <c r="S609" s="581">
        <v>0</v>
      </c>
      <c r="T609" s="581">
        <v>0</v>
      </c>
      <c r="U609" s="581">
        <v>0</v>
      </c>
      <c r="V609" s="581">
        <v>0</v>
      </c>
      <c r="W609" s="581">
        <v>0</v>
      </c>
      <c r="X609" s="581">
        <v>0</v>
      </c>
      <c r="Y609" s="581">
        <v>0</v>
      </c>
      <c r="Z609" s="581">
        <v>0</v>
      </c>
      <c r="AA609" s="581">
        <v>0</v>
      </c>
      <c r="AB609" s="581">
        <v>0</v>
      </c>
      <c r="AC609" s="581">
        <v>0</v>
      </c>
      <c r="AD609" s="581">
        <v>0</v>
      </c>
      <c r="AE609" s="581">
        <v>0</v>
      </c>
      <c r="AF609" s="581">
        <v>0</v>
      </c>
      <c r="AG609" s="581">
        <v>0</v>
      </c>
      <c r="AH609" s="581">
        <v>0</v>
      </c>
      <c r="AI609" s="581">
        <v>0</v>
      </c>
      <c r="AJ609" s="581">
        <v>0</v>
      </c>
      <c r="AK609" s="653"/>
      <c r="AL609" s="653"/>
      <c r="AM609" s="654"/>
    </row>
    <row r="610" spans="1:39" ht="18" customHeight="1" thickBot="1">
      <c r="A610" s="320" t="s">
        <v>19</v>
      </c>
      <c r="B610" s="320" t="s">
        <v>48</v>
      </c>
      <c r="C610" s="352"/>
      <c r="D610" s="352"/>
      <c r="E610" s="352"/>
      <c r="F610" s="581">
        <v>0</v>
      </c>
      <c r="G610" s="581">
        <v>0</v>
      </c>
      <c r="H610" s="581">
        <v>0</v>
      </c>
      <c r="I610" s="581">
        <v>0</v>
      </c>
      <c r="J610" s="581">
        <v>0</v>
      </c>
      <c r="K610" s="581">
        <v>0</v>
      </c>
      <c r="L610" s="581">
        <v>0</v>
      </c>
      <c r="M610" s="581">
        <v>0</v>
      </c>
      <c r="N610" s="581">
        <v>0</v>
      </c>
      <c r="O610" s="581">
        <v>0</v>
      </c>
      <c r="P610" s="581">
        <v>0</v>
      </c>
      <c r="Q610" s="581">
        <v>0</v>
      </c>
      <c r="R610" s="581">
        <v>0.1</v>
      </c>
      <c r="S610" s="581">
        <v>0</v>
      </c>
      <c r="T610" s="581">
        <v>0</v>
      </c>
      <c r="U610" s="581">
        <v>0</v>
      </c>
      <c r="V610" s="581">
        <v>0</v>
      </c>
      <c r="W610" s="581">
        <v>0</v>
      </c>
      <c r="X610" s="581">
        <v>0</v>
      </c>
      <c r="Y610" s="581">
        <v>0</v>
      </c>
      <c r="Z610" s="581">
        <v>0</v>
      </c>
      <c r="AA610" s="581">
        <v>0</v>
      </c>
      <c r="AB610" s="581">
        <v>0</v>
      </c>
      <c r="AC610" s="581">
        <v>0</v>
      </c>
      <c r="AD610" s="581">
        <v>0</v>
      </c>
      <c r="AE610" s="581">
        <v>0</v>
      </c>
      <c r="AF610" s="581">
        <v>0</v>
      </c>
      <c r="AG610" s="581">
        <v>0</v>
      </c>
      <c r="AH610" s="581">
        <v>0</v>
      </c>
      <c r="AI610" s="581">
        <v>0</v>
      </c>
      <c r="AJ610" s="581">
        <v>0</v>
      </c>
      <c r="AK610" s="653"/>
      <c r="AL610" s="653"/>
      <c r="AM610" s="654"/>
    </row>
    <row r="611" spans="1:39" ht="18" customHeight="1" thickBot="1">
      <c r="A611" s="320" t="s">
        <v>20</v>
      </c>
      <c r="B611" s="320" t="s">
        <v>49</v>
      </c>
      <c r="C611" s="352"/>
      <c r="D611" s="352"/>
      <c r="E611" s="352"/>
      <c r="F611" s="581">
        <v>0</v>
      </c>
      <c r="G611" s="581">
        <v>0</v>
      </c>
      <c r="H611" s="581">
        <v>0</v>
      </c>
      <c r="I611" s="581">
        <v>0</v>
      </c>
      <c r="J611" s="581">
        <v>0</v>
      </c>
      <c r="K611" s="581">
        <v>0</v>
      </c>
      <c r="L611" s="581">
        <v>0</v>
      </c>
      <c r="M611" s="581">
        <v>0</v>
      </c>
      <c r="N611" s="581">
        <v>0</v>
      </c>
      <c r="O611" s="581">
        <v>0</v>
      </c>
      <c r="P611" s="581">
        <v>0</v>
      </c>
      <c r="Q611" s="581">
        <v>0</v>
      </c>
      <c r="R611" s="581">
        <v>0</v>
      </c>
      <c r="S611" s="581">
        <v>0</v>
      </c>
      <c r="T611" s="581">
        <v>0</v>
      </c>
      <c r="U611" s="581">
        <v>0</v>
      </c>
      <c r="V611" s="581">
        <v>0</v>
      </c>
      <c r="W611" s="581">
        <v>1.17</v>
      </c>
      <c r="X611" s="581">
        <v>1.1100000000000001</v>
      </c>
      <c r="Y611" s="581">
        <v>1.19</v>
      </c>
      <c r="Z611" s="581">
        <v>1.94</v>
      </c>
      <c r="AA611" s="581">
        <v>2.8</v>
      </c>
      <c r="AB611" s="581">
        <v>2.92</v>
      </c>
      <c r="AC611" s="581">
        <v>2.2599999999999998</v>
      </c>
      <c r="AD611" s="581">
        <v>2.99</v>
      </c>
      <c r="AE611" s="581">
        <v>3.53</v>
      </c>
      <c r="AF611" s="581">
        <v>3.94</v>
      </c>
      <c r="AG611" s="581">
        <v>4.6399999999999997</v>
      </c>
      <c r="AH611" s="581">
        <v>4.3899999999999997</v>
      </c>
      <c r="AI611" s="581">
        <v>3.55</v>
      </c>
      <c r="AJ611" s="581">
        <v>3.9599999999999995</v>
      </c>
      <c r="AK611" s="653">
        <f t="shared" si="1067"/>
        <v>11.549295774647872</v>
      </c>
      <c r="AL611" s="653">
        <f t="shared" si="1068"/>
        <v>-4.347826086956541</v>
      </c>
      <c r="AM611" s="654">
        <f t="shared" si="1069"/>
        <v>3.9265117240186109</v>
      </c>
    </row>
    <row r="612" spans="1:39" ht="18" customHeight="1" thickBot="1">
      <c r="A612" s="320" t="s">
        <v>21</v>
      </c>
      <c r="B612" s="320" t="s">
        <v>50</v>
      </c>
      <c r="C612" s="352"/>
      <c r="D612" s="352"/>
      <c r="E612" s="352"/>
      <c r="F612" s="581">
        <v>0</v>
      </c>
      <c r="G612" s="581">
        <v>0</v>
      </c>
      <c r="H612" s="581">
        <v>0</v>
      </c>
      <c r="I612" s="581">
        <v>0</v>
      </c>
      <c r="J612" s="581">
        <v>0</v>
      </c>
      <c r="K612" s="581">
        <v>0</v>
      </c>
      <c r="L612" s="581">
        <v>0</v>
      </c>
      <c r="M612" s="581">
        <v>0</v>
      </c>
      <c r="N612" s="581">
        <v>0</v>
      </c>
      <c r="O612" s="581">
        <v>0</v>
      </c>
      <c r="P612" s="581">
        <v>0</v>
      </c>
      <c r="Q612" s="581">
        <v>0</v>
      </c>
      <c r="R612" s="581">
        <v>0</v>
      </c>
      <c r="S612" s="581">
        <v>0</v>
      </c>
      <c r="T612" s="581">
        <v>0</v>
      </c>
      <c r="U612" s="581">
        <v>0</v>
      </c>
      <c r="V612" s="581">
        <v>0</v>
      </c>
      <c r="W612" s="581">
        <v>0</v>
      </c>
      <c r="X612" s="581">
        <v>0</v>
      </c>
      <c r="Y612" s="581">
        <v>0</v>
      </c>
      <c r="Z612" s="581">
        <v>0</v>
      </c>
      <c r="AA612" s="581">
        <v>0</v>
      </c>
      <c r="AB612" s="581">
        <v>0</v>
      </c>
      <c r="AC612" s="581">
        <v>0</v>
      </c>
      <c r="AD612" s="581">
        <v>0</v>
      </c>
      <c r="AE612" s="581">
        <v>0</v>
      </c>
      <c r="AF612" s="581">
        <v>0</v>
      </c>
      <c r="AG612" s="581">
        <v>0</v>
      </c>
      <c r="AH612" s="581">
        <v>0</v>
      </c>
      <c r="AI612" s="581">
        <v>0</v>
      </c>
      <c r="AJ612" s="581">
        <v>0</v>
      </c>
      <c r="AK612" s="653"/>
      <c r="AL612" s="653"/>
      <c r="AM612" s="654"/>
    </row>
    <row r="613" spans="1:39" ht="18" customHeight="1" thickBot="1">
      <c r="A613" s="320" t="s">
        <v>22</v>
      </c>
      <c r="B613" s="320" t="s">
        <v>51</v>
      </c>
      <c r="C613" s="352"/>
      <c r="D613" s="352"/>
      <c r="E613" s="352"/>
      <c r="F613" s="581">
        <v>0</v>
      </c>
      <c r="G613" s="581">
        <v>0</v>
      </c>
      <c r="H613" s="581">
        <v>0</v>
      </c>
      <c r="I613" s="581">
        <v>0</v>
      </c>
      <c r="J613" s="581">
        <v>0</v>
      </c>
      <c r="K613" s="581">
        <v>0</v>
      </c>
      <c r="L613" s="581">
        <v>0</v>
      </c>
      <c r="M613" s="581">
        <v>0</v>
      </c>
      <c r="N613" s="581">
        <v>0</v>
      </c>
      <c r="O613" s="581">
        <v>0</v>
      </c>
      <c r="P613" s="581">
        <v>0</v>
      </c>
      <c r="Q613" s="581">
        <v>0</v>
      </c>
      <c r="R613" s="581">
        <v>0</v>
      </c>
      <c r="S613" s="581">
        <v>0</v>
      </c>
      <c r="T613" s="581">
        <v>0</v>
      </c>
      <c r="U613" s="581">
        <v>0</v>
      </c>
      <c r="V613" s="581">
        <v>0</v>
      </c>
      <c r="W613" s="581">
        <v>0</v>
      </c>
      <c r="X613" s="581">
        <v>0</v>
      </c>
      <c r="Y613" s="581">
        <v>0</v>
      </c>
      <c r="Z613" s="581">
        <v>0</v>
      </c>
      <c r="AA613" s="581">
        <v>0</v>
      </c>
      <c r="AB613" s="581">
        <v>0</v>
      </c>
      <c r="AC613" s="581">
        <v>0</v>
      </c>
      <c r="AD613" s="581">
        <v>0</v>
      </c>
      <c r="AE613" s="581">
        <v>0</v>
      </c>
      <c r="AF613" s="581">
        <v>0</v>
      </c>
      <c r="AG613" s="581">
        <v>0</v>
      </c>
      <c r="AH613" s="581">
        <v>0</v>
      </c>
      <c r="AI613" s="581">
        <v>0</v>
      </c>
      <c r="AJ613" s="581">
        <v>0</v>
      </c>
      <c r="AK613" s="653"/>
      <c r="AL613" s="653"/>
      <c r="AM613" s="654"/>
    </row>
    <row r="614" spans="1:39" ht="18" customHeight="1" thickBot="1">
      <c r="A614" s="320" t="s">
        <v>23</v>
      </c>
      <c r="B614" s="320" t="s">
        <v>52</v>
      </c>
      <c r="C614" s="352"/>
      <c r="D614" s="352"/>
      <c r="E614" s="352"/>
      <c r="F614" s="581">
        <v>5.6</v>
      </c>
      <c r="G614" s="581">
        <v>7.6</v>
      </c>
      <c r="H614" s="581">
        <v>5.8</v>
      </c>
      <c r="I614" s="581">
        <v>7.3</v>
      </c>
      <c r="J614" s="581">
        <v>5.3</v>
      </c>
      <c r="K614" s="581">
        <v>7.4</v>
      </c>
      <c r="L614" s="581">
        <v>1.7</v>
      </c>
      <c r="M614" s="581">
        <v>1.6</v>
      </c>
      <c r="N614" s="581">
        <v>6.21</v>
      </c>
      <c r="O614" s="581">
        <v>2.79</v>
      </c>
      <c r="P614" s="581">
        <v>6.92</v>
      </c>
      <c r="Q614" s="581">
        <v>8.68</v>
      </c>
      <c r="R614" s="581">
        <v>1.47</v>
      </c>
      <c r="S614" s="581">
        <v>0.74</v>
      </c>
      <c r="T614" s="581">
        <v>1.06</v>
      </c>
      <c r="U614" s="581">
        <v>8.01</v>
      </c>
      <c r="V614" s="581">
        <v>6.12</v>
      </c>
      <c r="W614" s="581">
        <v>10.28</v>
      </c>
      <c r="X614" s="581">
        <v>13.08</v>
      </c>
      <c r="Y614" s="581">
        <v>19.989999999999998</v>
      </c>
      <c r="Z614" s="581">
        <v>21.67</v>
      </c>
      <c r="AA614" s="581">
        <v>18.850000000000001</v>
      </c>
      <c r="AB614" s="581">
        <v>13.49</v>
      </c>
      <c r="AC614" s="581">
        <v>9.16</v>
      </c>
      <c r="AD614" s="581">
        <v>13.99</v>
      </c>
      <c r="AE614" s="581">
        <v>15.93</v>
      </c>
      <c r="AF614" s="581">
        <v>15.71</v>
      </c>
      <c r="AG614" s="581">
        <v>9.59</v>
      </c>
      <c r="AH614" s="581">
        <v>7.35</v>
      </c>
      <c r="AI614" s="581">
        <v>8.19</v>
      </c>
      <c r="AJ614" s="581">
        <v>11.163333333333334</v>
      </c>
      <c r="AK614" s="653">
        <f t="shared" si="1067"/>
        <v>36.304436304436315</v>
      </c>
      <c r="AL614" s="653">
        <f t="shared" si="1068"/>
        <v>0</v>
      </c>
      <c r="AM614" s="654">
        <f t="shared" si="1069"/>
        <v>-5.6546973409672301</v>
      </c>
    </row>
    <row r="615" spans="1:39" ht="18" customHeight="1" thickBot="1">
      <c r="A615" s="320" t="s">
        <v>24</v>
      </c>
      <c r="B615" s="320" t="s">
        <v>53</v>
      </c>
      <c r="C615" s="352"/>
      <c r="D615" s="352"/>
      <c r="E615" s="352"/>
      <c r="F615" s="581">
        <v>0</v>
      </c>
      <c r="G615" s="581">
        <v>0</v>
      </c>
      <c r="H615" s="581">
        <v>0</v>
      </c>
      <c r="I615" s="581">
        <v>0</v>
      </c>
      <c r="J615" s="581">
        <v>0</v>
      </c>
      <c r="K615" s="581">
        <v>0</v>
      </c>
      <c r="L615" s="581">
        <v>0</v>
      </c>
      <c r="M615" s="581">
        <v>0</v>
      </c>
      <c r="N615" s="581">
        <v>0</v>
      </c>
      <c r="O615" s="581">
        <v>0</v>
      </c>
      <c r="P615" s="581">
        <v>0</v>
      </c>
      <c r="Q615" s="581">
        <v>0</v>
      </c>
      <c r="R615" s="581">
        <v>0</v>
      </c>
      <c r="S615" s="581">
        <v>0</v>
      </c>
      <c r="T615" s="581">
        <v>0.4</v>
      </c>
      <c r="U615" s="581">
        <v>0</v>
      </c>
      <c r="V615" s="581">
        <v>0</v>
      </c>
      <c r="W615" s="581">
        <v>0</v>
      </c>
      <c r="X615" s="581">
        <v>0</v>
      </c>
      <c r="Y615" s="581">
        <v>0</v>
      </c>
      <c r="Z615" s="581">
        <v>0</v>
      </c>
      <c r="AA615" s="581">
        <v>0</v>
      </c>
      <c r="AB615" s="581">
        <v>0.09</v>
      </c>
      <c r="AC615" s="581">
        <v>0.11</v>
      </c>
      <c r="AD615" s="581">
        <v>0.14000000000000001</v>
      </c>
      <c r="AE615" s="581">
        <v>0.08</v>
      </c>
      <c r="AF615" s="581">
        <v>0.13</v>
      </c>
      <c r="AG615" s="581">
        <v>0.09</v>
      </c>
      <c r="AH615" s="581">
        <v>0.17</v>
      </c>
      <c r="AI615" s="581">
        <v>0.05</v>
      </c>
      <c r="AJ615" s="581">
        <v>0.10000000000000005</v>
      </c>
      <c r="AK615" s="653">
        <f t="shared" si="1067"/>
        <v>100.00000000000009</v>
      </c>
      <c r="AL615" s="653">
        <f t="shared" si="1068"/>
        <v>11.111111111111116</v>
      </c>
      <c r="AM615" s="654"/>
    </row>
    <row r="616" spans="1:39" ht="18" customHeight="1" thickBot="1">
      <c r="A616" s="320" t="s">
        <v>25</v>
      </c>
      <c r="B616" s="320" t="s">
        <v>54</v>
      </c>
      <c r="C616" s="352"/>
      <c r="D616" s="352"/>
      <c r="E616" s="352"/>
      <c r="F616" s="581">
        <v>0</v>
      </c>
      <c r="G616" s="581">
        <v>0</v>
      </c>
      <c r="H616" s="581">
        <v>0</v>
      </c>
      <c r="I616" s="581">
        <v>0</v>
      </c>
      <c r="J616" s="581">
        <v>0</v>
      </c>
      <c r="K616" s="581">
        <v>0</v>
      </c>
      <c r="L616" s="581">
        <v>0</v>
      </c>
      <c r="M616" s="581">
        <v>0.1</v>
      </c>
      <c r="N616" s="581">
        <v>0.1</v>
      </c>
      <c r="O616" s="581">
        <v>0</v>
      </c>
      <c r="P616" s="581">
        <v>0</v>
      </c>
      <c r="Q616" s="581">
        <v>0</v>
      </c>
      <c r="R616" s="581">
        <v>0</v>
      </c>
      <c r="S616" s="581">
        <v>0</v>
      </c>
      <c r="T616" s="581">
        <v>0.4</v>
      </c>
      <c r="U616" s="581">
        <v>0.3</v>
      </c>
      <c r="V616" s="581">
        <v>0.5</v>
      </c>
      <c r="W616" s="581">
        <v>0.23</v>
      </c>
      <c r="X616" s="581">
        <v>0.5</v>
      </c>
      <c r="Y616" s="581">
        <v>1</v>
      </c>
      <c r="Z616" s="581">
        <v>0.49</v>
      </c>
      <c r="AA616" s="581">
        <v>0.85</v>
      </c>
      <c r="AB616" s="581">
        <v>0.62</v>
      </c>
      <c r="AC616" s="581">
        <v>0.97</v>
      </c>
      <c r="AD616" s="581">
        <v>0.64</v>
      </c>
      <c r="AE616" s="581">
        <v>0.56999999999999995</v>
      </c>
      <c r="AF616" s="581">
        <v>1.07</v>
      </c>
      <c r="AG616" s="581">
        <v>1.36</v>
      </c>
      <c r="AH616" s="581">
        <v>2.66</v>
      </c>
      <c r="AI616" s="581">
        <v>3.59</v>
      </c>
      <c r="AJ616" s="581">
        <v>1.6966666666666665</v>
      </c>
      <c r="AK616" s="653">
        <f t="shared" si="1067"/>
        <v>-52.739090064995352</v>
      </c>
      <c r="AL616" s="653">
        <f t="shared" si="1068"/>
        <v>-15.4485049833887</v>
      </c>
      <c r="AM616" s="654">
        <f t="shared" si="1069"/>
        <v>7.9824226445447399</v>
      </c>
    </row>
    <row r="617" spans="1:39" ht="18" customHeight="1" thickBot="1">
      <c r="A617" s="320" t="s">
        <v>26</v>
      </c>
      <c r="B617" s="320" t="s">
        <v>55</v>
      </c>
      <c r="C617" s="352"/>
      <c r="D617" s="352"/>
      <c r="E617" s="352"/>
      <c r="F617" s="581">
        <v>0</v>
      </c>
      <c r="G617" s="581">
        <v>0</v>
      </c>
      <c r="H617" s="581">
        <v>0</v>
      </c>
      <c r="I617" s="581">
        <v>0</v>
      </c>
      <c r="J617" s="581">
        <v>0</v>
      </c>
      <c r="K617" s="581">
        <v>0</v>
      </c>
      <c r="L617" s="581">
        <v>0</v>
      </c>
      <c r="M617" s="581">
        <v>0</v>
      </c>
      <c r="N617" s="581">
        <v>0</v>
      </c>
      <c r="O617" s="581">
        <v>0</v>
      </c>
      <c r="P617" s="581">
        <v>0</v>
      </c>
      <c r="Q617" s="581">
        <v>0</v>
      </c>
      <c r="R617" s="581">
        <v>0</v>
      </c>
      <c r="S617" s="581">
        <v>0</v>
      </c>
      <c r="T617" s="581">
        <v>0</v>
      </c>
      <c r="U617" s="581">
        <v>0</v>
      </c>
      <c r="V617" s="581">
        <v>0</v>
      </c>
      <c r="W617" s="581">
        <v>0</v>
      </c>
      <c r="X617" s="581">
        <v>0</v>
      </c>
      <c r="Y617" s="581">
        <v>0</v>
      </c>
      <c r="Z617" s="581">
        <v>0</v>
      </c>
      <c r="AA617" s="581">
        <v>0</v>
      </c>
      <c r="AB617" s="581">
        <v>0</v>
      </c>
      <c r="AC617" s="581">
        <v>0</v>
      </c>
      <c r="AD617" s="581">
        <v>0</v>
      </c>
      <c r="AE617" s="581">
        <v>0</v>
      </c>
      <c r="AF617" s="581">
        <v>0</v>
      </c>
      <c r="AG617" s="581">
        <v>0</v>
      </c>
      <c r="AH617" s="581">
        <v>0</v>
      </c>
      <c r="AI617" s="581">
        <v>0</v>
      </c>
      <c r="AJ617" s="581">
        <v>0</v>
      </c>
      <c r="AK617" s="653"/>
      <c r="AL617" s="653"/>
      <c r="AM617" s="654"/>
    </row>
    <row r="618" spans="1:39" ht="18" customHeight="1" thickBot="1">
      <c r="A618" s="320" t="s">
        <v>27</v>
      </c>
      <c r="B618" s="320" t="s">
        <v>56</v>
      </c>
      <c r="C618" s="352"/>
      <c r="D618" s="352"/>
      <c r="E618" s="352"/>
      <c r="F618" s="581">
        <v>0</v>
      </c>
      <c r="G618" s="581">
        <v>0</v>
      </c>
      <c r="H618" s="581">
        <v>0</v>
      </c>
      <c r="I618" s="581">
        <v>0</v>
      </c>
      <c r="J618" s="581">
        <v>0</v>
      </c>
      <c r="K618" s="581">
        <v>0</v>
      </c>
      <c r="L618" s="581">
        <v>0</v>
      </c>
      <c r="M618" s="581">
        <v>0</v>
      </c>
      <c r="N618" s="581">
        <v>0</v>
      </c>
      <c r="O618" s="581">
        <v>0</v>
      </c>
      <c r="P618" s="581">
        <v>0</v>
      </c>
      <c r="Q618" s="581">
        <v>0</v>
      </c>
      <c r="R618" s="581">
        <v>0</v>
      </c>
      <c r="S618" s="581">
        <v>0</v>
      </c>
      <c r="T618" s="581">
        <v>0</v>
      </c>
      <c r="U618" s="581">
        <v>0</v>
      </c>
      <c r="V618" s="581">
        <v>0</v>
      </c>
      <c r="W618" s="581">
        <v>0</v>
      </c>
      <c r="X618" s="581">
        <v>0</v>
      </c>
      <c r="Y618" s="581">
        <v>0</v>
      </c>
      <c r="Z618" s="581">
        <v>0</v>
      </c>
      <c r="AA618" s="581">
        <v>0</v>
      </c>
      <c r="AB618" s="581">
        <v>0</v>
      </c>
      <c r="AC618" s="581">
        <v>0</v>
      </c>
      <c r="AD618" s="581">
        <v>0</v>
      </c>
      <c r="AE618" s="581">
        <v>0</v>
      </c>
      <c r="AF618" s="581">
        <v>0</v>
      </c>
      <c r="AG618" s="581">
        <v>0</v>
      </c>
      <c r="AH618" s="581">
        <v>0</v>
      </c>
      <c r="AI618" s="581">
        <v>0</v>
      </c>
      <c r="AJ618" s="581">
        <v>0</v>
      </c>
      <c r="AK618" s="653"/>
      <c r="AL618" s="653"/>
      <c r="AM618" s="654"/>
    </row>
    <row r="619" spans="1:39" ht="18" customHeight="1">
      <c r="A619" s="79" t="s">
        <v>984</v>
      </c>
      <c r="B619" s="34"/>
      <c r="C619" s="34"/>
      <c r="D619" s="34"/>
      <c r="E619" s="34"/>
      <c r="F619" s="34"/>
      <c r="G619" s="34"/>
      <c r="H619" s="34"/>
      <c r="I619" s="34"/>
      <c r="J619" s="34"/>
      <c r="K619" s="34"/>
      <c r="L619" s="34"/>
      <c r="M619" s="33"/>
      <c r="N619" s="33"/>
      <c r="O619" s="33"/>
      <c r="P619" s="33"/>
      <c r="Q619" s="21"/>
      <c r="R619" s="33"/>
      <c r="S619" s="33"/>
      <c r="T619" s="33"/>
      <c r="U619" s="33"/>
      <c r="V619" s="33"/>
      <c r="W619" s="33"/>
      <c r="X619" s="33"/>
      <c r="Y619" s="33"/>
      <c r="Z619" s="33"/>
      <c r="AA619" s="33"/>
      <c r="AB619" s="33"/>
      <c r="AC619" s="33"/>
      <c r="AD619" s="33"/>
      <c r="AE619" s="33"/>
      <c r="AF619" s="33"/>
      <c r="AG619" s="33"/>
      <c r="AH619" s="33"/>
      <c r="AI619" s="33"/>
      <c r="AJ619" s="33"/>
      <c r="AK619" s="655"/>
      <c r="AL619" s="655"/>
      <c r="AM619" s="655"/>
    </row>
    <row r="620" spans="1:39" ht="18" customHeight="1">
      <c r="A620" s="22"/>
      <c r="B620" s="34"/>
      <c r="C620" s="34"/>
      <c r="D620" s="34"/>
      <c r="E620" s="34"/>
      <c r="F620" s="34"/>
      <c r="G620" s="34"/>
      <c r="H620" s="34"/>
      <c r="I620" s="34"/>
      <c r="J620" s="34"/>
      <c r="K620" s="34"/>
      <c r="L620" s="34"/>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655"/>
      <c r="AL620" s="655"/>
      <c r="AM620" s="655"/>
    </row>
    <row r="621" spans="1:39" ht="18" customHeight="1">
      <c r="A621" s="59" t="s">
        <v>285</v>
      </c>
      <c r="B621" s="34"/>
      <c r="C621" s="34"/>
      <c r="D621" s="34"/>
      <c r="E621" s="34"/>
      <c r="F621" s="34"/>
      <c r="G621" s="34"/>
      <c r="H621" s="34"/>
      <c r="I621" s="34"/>
      <c r="J621" s="34"/>
      <c r="K621" s="34"/>
      <c r="L621" s="34"/>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655"/>
      <c r="AL621" s="655"/>
      <c r="AM621" s="655"/>
    </row>
    <row r="622" spans="1:39" ht="18" customHeight="1">
      <c r="A622" s="210"/>
      <c r="B622" s="211"/>
      <c r="C622" s="204" t="s">
        <v>193</v>
      </c>
      <c r="D622" s="205"/>
      <c r="E622" s="205"/>
      <c r="F622" s="205"/>
      <c r="G622" s="205"/>
      <c r="H622" s="205"/>
      <c r="I622" s="205"/>
      <c r="J622" s="205"/>
      <c r="K622" s="205"/>
      <c r="L622" s="205"/>
      <c r="M622" s="205"/>
      <c r="N622" s="205"/>
      <c r="O622" s="205"/>
      <c r="P622" s="205"/>
      <c r="Q622" s="205"/>
      <c r="R622" s="205"/>
      <c r="S622" s="205"/>
      <c r="T622" s="205"/>
      <c r="U622" s="205"/>
      <c r="V622" s="205"/>
      <c r="W622" s="205"/>
      <c r="X622" s="205"/>
      <c r="Y622" s="205"/>
      <c r="Z622" s="205"/>
      <c r="AA622" s="205"/>
      <c r="AB622" s="205"/>
      <c r="AC622" s="205"/>
      <c r="AD622" s="205"/>
      <c r="AE622" s="205"/>
      <c r="AF622" s="205"/>
      <c r="AG622" s="205"/>
      <c r="AH622" s="205"/>
      <c r="AI622" s="205"/>
      <c r="AJ622" s="205"/>
      <c r="AK622" s="765" t="s">
        <v>58</v>
      </c>
      <c r="AL622" s="766"/>
      <c r="AM622" s="656" t="str">
        <f>AM$3</f>
        <v xml:space="preserve">Annual rate of change
</v>
      </c>
    </row>
    <row r="623" spans="1:39" ht="26.25" thickBot="1">
      <c r="A623" s="210"/>
      <c r="B623" s="211"/>
      <c r="C623" s="568">
        <v>1990</v>
      </c>
      <c r="D623" s="203">
        <v>1991</v>
      </c>
      <c r="E623" s="203">
        <v>1992</v>
      </c>
      <c r="F623" s="203">
        <f>F$4</f>
        <v>1993</v>
      </c>
      <c r="G623" s="203">
        <f t="shared" ref="G623:AJ623" si="1070">G$4</f>
        <v>1994</v>
      </c>
      <c r="H623" s="203">
        <f t="shared" si="1070"/>
        <v>1995</v>
      </c>
      <c r="I623" s="203">
        <f t="shared" si="1070"/>
        <v>1996</v>
      </c>
      <c r="J623" s="203">
        <f t="shared" si="1070"/>
        <v>1997</v>
      </c>
      <c r="K623" s="203">
        <f t="shared" si="1070"/>
        <v>1998</v>
      </c>
      <c r="L623" s="203">
        <f t="shared" si="1070"/>
        <v>1999</v>
      </c>
      <c r="M623" s="637">
        <f t="shared" si="1070"/>
        <v>2000</v>
      </c>
      <c r="N623" s="636">
        <f t="shared" si="1070"/>
        <v>2001</v>
      </c>
      <c r="O623" s="203">
        <f t="shared" si="1070"/>
        <v>2002</v>
      </c>
      <c r="P623" s="636">
        <f t="shared" si="1070"/>
        <v>2003</v>
      </c>
      <c r="Q623" s="203">
        <f t="shared" si="1070"/>
        <v>2004</v>
      </c>
      <c r="R623" s="636">
        <f t="shared" si="1070"/>
        <v>2005</v>
      </c>
      <c r="S623" s="203">
        <f t="shared" si="1070"/>
        <v>2006</v>
      </c>
      <c r="T623" s="636">
        <f t="shared" si="1070"/>
        <v>2007</v>
      </c>
      <c r="U623" s="203">
        <f t="shared" si="1070"/>
        <v>2008</v>
      </c>
      <c r="V623" s="636">
        <f t="shared" si="1070"/>
        <v>2009</v>
      </c>
      <c r="W623" s="203">
        <f t="shared" si="1070"/>
        <v>2010</v>
      </c>
      <c r="X623" s="636">
        <f t="shared" si="1070"/>
        <v>2011</v>
      </c>
      <c r="Y623" s="203">
        <f t="shared" si="1070"/>
        <v>2012</v>
      </c>
      <c r="Z623" s="637">
        <f t="shared" si="1070"/>
        <v>2013</v>
      </c>
      <c r="AA623" s="203">
        <f t="shared" si="1070"/>
        <v>2014</v>
      </c>
      <c r="AB623" s="636">
        <f t="shared" si="1070"/>
        <v>2015</v>
      </c>
      <c r="AC623" s="203">
        <f t="shared" si="1070"/>
        <v>2016</v>
      </c>
      <c r="AD623" s="203">
        <f t="shared" si="1070"/>
        <v>2017</v>
      </c>
      <c r="AE623" s="203">
        <f t="shared" si="1070"/>
        <v>2018</v>
      </c>
      <c r="AF623" s="203">
        <f t="shared" si="1070"/>
        <v>2019</v>
      </c>
      <c r="AG623" s="203">
        <f t="shared" si="1070"/>
        <v>2020</v>
      </c>
      <c r="AH623" s="203">
        <f t="shared" si="1070"/>
        <v>2021</v>
      </c>
      <c r="AI623" s="203">
        <f t="shared" si="1070"/>
        <v>2022</v>
      </c>
      <c r="AJ623" s="203" t="str">
        <f t="shared" si="1070"/>
        <v>2023f</v>
      </c>
      <c r="AK623" s="648" t="s">
        <v>1070</v>
      </c>
      <c r="AL623" s="649" t="s">
        <v>1071</v>
      </c>
      <c r="AM623" s="650" t="s">
        <v>1072</v>
      </c>
    </row>
    <row r="624" spans="1:39" ht="18" customHeight="1" thickBot="1">
      <c r="A624" s="235" t="s">
        <v>373</v>
      </c>
      <c r="B624" s="235"/>
      <c r="C624" s="339"/>
      <c r="D624" s="339"/>
      <c r="E624" s="339"/>
      <c r="F624" s="363">
        <f>IF(COUNT(F625:F651)=27,SUM(F625:F651),"N.A.")</f>
        <v>772.8</v>
      </c>
      <c r="G624" s="363">
        <f t="shared" ref="G624" si="1071">IF(COUNT(G625:G651)=27,SUM(G625:G651),"N.A.")</f>
        <v>595.6</v>
      </c>
      <c r="H624" s="363">
        <f t="shared" ref="H624" si="1072">IF(COUNT(H625:H651)=27,SUM(H625:H651),"N.A.")</f>
        <v>510.7</v>
      </c>
      <c r="I624" s="363">
        <f t="shared" ref="I624" si="1073">IF(COUNT(I625:I651)=27,SUM(I625:I651),"N.A.")</f>
        <v>607.89999999999986</v>
      </c>
      <c r="J624" s="363">
        <f t="shared" ref="J624" si="1074">IF(COUNT(J625:J651)=27,SUM(J625:J651),"N.A.")</f>
        <v>691.3</v>
      </c>
      <c r="K624" s="363">
        <f t="shared" ref="K624" si="1075">IF(COUNT(K625:K651)=27,SUM(K625:K651),"N.A.")</f>
        <v>595.29999999999995</v>
      </c>
      <c r="L624" s="363">
        <f t="shared" ref="L624" si="1076">IF(COUNT(L625:L651)=27,SUM(L625:L651),"N.A.")</f>
        <v>572.1</v>
      </c>
      <c r="M624" s="363">
        <f t="shared" ref="M624" si="1077">IF(COUNT(M625:M651)=27,SUM(M625:M651),"N.A.")</f>
        <v>630.07999999999993</v>
      </c>
      <c r="N624" s="363">
        <f t="shared" ref="N624" si="1078">IF(COUNT(N625:N651)=27,SUM(N625:N651),"N.A.")</f>
        <v>652.59</v>
      </c>
      <c r="O624" s="363">
        <f t="shared" ref="O624" si="1079">IF(COUNT(O625:O651)=27,SUM(O625:O651),"N.A.")</f>
        <v>714.31999999999994</v>
      </c>
      <c r="P624" s="363">
        <f t="shared" ref="P624" si="1080">IF(COUNT(P625:P651)=27,SUM(P625:P651),"N.A.")</f>
        <v>428.11</v>
      </c>
      <c r="Q624" s="363">
        <f t="shared" ref="Q624" si="1081">IF(COUNT(Q625:Q651)=27,SUM(Q625:Q651),"N.A.")</f>
        <v>542.15</v>
      </c>
      <c r="R624" s="363">
        <f t="shared" ref="R624" si="1082">IF(COUNT(R625:R651)=27,SUM(R625:R651),"N.A.")</f>
        <v>492.84999999999997</v>
      </c>
      <c r="S624" s="363">
        <f t="shared" ref="S624" si="1083">IF(COUNT(S625:S651)=27,SUM(S625:S651),"N.A.")</f>
        <v>565.63</v>
      </c>
      <c r="T624" s="363">
        <f t="shared" ref="T624" si="1084">IF(COUNT(T625:T651)=27,SUM(T625:T651),"N.A.")</f>
        <v>523.09</v>
      </c>
      <c r="U624" s="363">
        <f t="shared" ref="U624" si="1085">IF(COUNT(U625:U651)=27,SUM(U625:U651),"N.A.")</f>
        <v>516.44999999999993</v>
      </c>
      <c r="V624" s="363">
        <f t="shared" ref="V624" si="1086">IF(COUNT(V625:V651)=27,SUM(V625:V651),"N.A.")</f>
        <v>609.61</v>
      </c>
      <c r="W624" s="363">
        <f t="shared" ref="W624" si="1087">IF(COUNT(W625:W651)=27,SUM(W625:W651),"N.A.")</f>
        <v>614.29999999999995</v>
      </c>
      <c r="X624" s="363">
        <f t="shared" ref="X624" si="1088">IF(COUNT(X625:X651)=27,SUM(X625:X651),"N.A.")</f>
        <v>678.59</v>
      </c>
      <c r="Y624" s="363">
        <f t="shared" ref="Y624" si="1089">IF(COUNT(Y625:Y651)=27,SUM(Y625:Y651),"N.A.")</f>
        <v>496.6</v>
      </c>
      <c r="Z624" s="363">
        <f t="shared" ref="Z624" si="1090">IF(COUNT(Z625:Z651)=27,SUM(Z625:Z651),"N.A.")</f>
        <v>729.12000000000012</v>
      </c>
      <c r="AA624" s="363">
        <f t="shared" ref="AA624" si="1091">IF(COUNT(AA625:AA651)=27,SUM(AA625:AA651),"N.A.")</f>
        <v>931.95999999999992</v>
      </c>
      <c r="AB624" s="363">
        <f t="shared" ref="AB624" si="1092">IF(COUNT(AB625:AB651)=27,SUM(AB625:AB651),"N.A.")</f>
        <v>720.15</v>
      </c>
      <c r="AC624" s="363">
        <f t="shared" ref="AC624" si="1093">IF(COUNT(AC625:AC651)=27,SUM(AC625:AC651),"N.A.")</f>
        <v>687.97</v>
      </c>
      <c r="AD624" s="363">
        <f t="shared" ref="AD624" si="1094">IF(COUNT(AD625:AD651)=27,SUM(AD625:AD651),"N.A.")</f>
        <v>718.67</v>
      </c>
      <c r="AE624" s="363">
        <f t="shared" ref="AE624:AF624" si="1095">IF(COUNT(AE625:AE651)=27,SUM(AE625:AE651),"N.A.")</f>
        <v>833.11</v>
      </c>
      <c r="AF624" s="363">
        <f t="shared" si="1095"/>
        <v>1015.7199999999999</v>
      </c>
      <c r="AG624" s="363">
        <f t="shared" ref="AG624:AH624" si="1096">IF(COUNT(AG625:AG651)=27,SUM(AG625:AG651),"N.A.")</f>
        <v>1125.9299999999998</v>
      </c>
      <c r="AH624" s="363">
        <f t="shared" si="1096"/>
        <v>818.3599999999999</v>
      </c>
      <c r="AI624" s="363">
        <f t="shared" ref="AI624:AJ624" si="1097">IF(COUNT(AI625:AI651)=27,SUM(AI625:AI651),"N.A.")</f>
        <v>555.5</v>
      </c>
      <c r="AJ624" s="363">
        <f t="shared" si="1097"/>
        <v>806.07578076500567</v>
      </c>
      <c r="AK624" s="651">
        <f>+(AJ624/AI624-1)*100</f>
        <v>45.108151352836302</v>
      </c>
      <c r="AL624" s="651">
        <f>+((AJ624/((SUM(AE624:AI624)-MIN(AD624:AH624)-MAX(AD624:AH624))/3))-1)*100</f>
        <v>-3.4261969834499251</v>
      </c>
      <c r="AM624" s="652">
        <f>100*((POWER(AJ624/AA624,1/($AI$4-$Z$4)))-1)</f>
        <v>-1.599428174656492</v>
      </c>
    </row>
    <row r="625" spans="1:39" ht="18" customHeight="1" thickBot="1">
      <c r="A625" s="320" t="s">
        <v>3</v>
      </c>
      <c r="B625" s="320" t="s">
        <v>30</v>
      </c>
      <c r="C625" s="352"/>
      <c r="D625" s="352"/>
      <c r="E625" s="352"/>
      <c r="F625" s="581">
        <v>0</v>
      </c>
      <c r="G625" s="581">
        <v>0</v>
      </c>
      <c r="H625" s="581">
        <v>0</v>
      </c>
      <c r="I625" s="581">
        <v>0</v>
      </c>
      <c r="J625" s="581">
        <v>0</v>
      </c>
      <c r="K625" s="581">
        <v>0</v>
      </c>
      <c r="L625" s="581">
        <v>0</v>
      </c>
      <c r="M625" s="581">
        <v>0</v>
      </c>
      <c r="N625" s="581">
        <v>0</v>
      </c>
      <c r="O625" s="581">
        <v>0</v>
      </c>
      <c r="P625" s="581">
        <v>0</v>
      </c>
      <c r="Q625" s="581">
        <v>0</v>
      </c>
      <c r="R625" s="581">
        <v>0</v>
      </c>
      <c r="S625" s="581">
        <v>0</v>
      </c>
      <c r="T625" s="581">
        <v>0</v>
      </c>
      <c r="U625" s="581">
        <v>0</v>
      </c>
      <c r="V625" s="581">
        <v>0</v>
      </c>
      <c r="W625" s="581">
        <v>0</v>
      </c>
      <c r="X625" s="581">
        <v>0</v>
      </c>
      <c r="Y625" s="581">
        <v>0</v>
      </c>
      <c r="Z625" s="581">
        <v>0</v>
      </c>
      <c r="AA625" s="581">
        <v>0</v>
      </c>
      <c r="AB625" s="581">
        <v>0</v>
      </c>
      <c r="AC625" s="581">
        <v>0</v>
      </c>
      <c r="AD625" s="581">
        <v>0</v>
      </c>
      <c r="AE625" s="581">
        <v>0</v>
      </c>
      <c r="AF625" s="581">
        <v>0</v>
      </c>
      <c r="AG625" s="581">
        <v>0</v>
      </c>
      <c r="AH625" s="581">
        <v>0</v>
      </c>
      <c r="AI625" s="581">
        <v>0</v>
      </c>
      <c r="AJ625" s="581">
        <v>0</v>
      </c>
      <c r="AK625" s="653"/>
      <c r="AL625" s="653"/>
      <c r="AM625" s="654"/>
    </row>
    <row r="626" spans="1:39" ht="18" customHeight="1" thickBot="1">
      <c r="A626" s="320" t="s">
        <v>4</v>
      </c>
      <c r="B626" s="320" t="s">
        <v>31</v>
      </c>
      <c r="C626" s="352"/>
      <c r="D626" s="352"/>
      <c r="E626" s="352"/>
      <c r="F626" s="581">
        <v>1</v>
      </c>
      <c r="G626" s="581">
        <v>1</v>
      </c>
      <c r="H626" s="581">
        <v>1</v>
      </c>
      <c r="I626" s="581">
        <v>1</v>
      </c>
      <c r="J626" s="581">
        <v>1</v>
      </c>
      <c r="K626" s="581">
        <v>0.7</v>
      </c>
      <c r="L626" s="581">
        <v>1.3</v>
      </c>
      <c r="M626" s="581">
        <v>0.4</v>
      </c>
      <c r="N626" s="581">
        <v>1.9</v>
      </c>
      <c r="O626" s="581">
        <v>9</v>
      </c>
      <c r="P626" s="581">
        <v>5.9</v>
      </c>
      <c r="Q626" s="581">
        <v>6.4</v>
      </c>
      <c r="R626" s="581">
        <v>3.2</v>
      </c>
      <c r="S626" s="581">
        <v>2.7</v>
      </c>
      <c r="T626" s="581">
        <v>1.8</v>
      </c>
      <c r="U626" s="581">
        <v>3.4</v>
      </c>
      <c r="V626" s="581">
        <v>1.8</v>
      </c>
      <c r="W626" s="581">
        <v>8.61</v>
      </c>
      <c r="X626" s="581">
        <v>5.55</v>
      </c>
      <c r="Y626" s="581">
        <v>10.8</v>
      </c>
      <c r="Z626" s="581">
        <v>11.63</v>
      </c>
      <c r="AA626" s="581">
        <v>18.350000000000001</v>
      </c>
      <c r="AB626" s="581">
        <v>17.04</v>
      </c>
      <c r="AC626" s="581">
        <v>7.71</v>
      </c>
      <c r="AD626" s="581">
        <v>12.22</v>
      </c>
      <c r="AE626" s="581">
        <v>36.17</v>
      </c>
      <c r="AF626" s="581">
        <v>22.9</v>
      </c>
      <c r="AG626" s="581">
        <v>11.18</v>
      </c>
      <c r="AH626" s="581">
        <v>5.19</v>
      </c>
      <c r="AI626" s="581">
        <v>6</v>
      </c>
      <c r="AJ626" s="581">
        <v>13.794486968560646</v>
      </c>
      <c r="AK626" s="653">
        <f t="shared" ref="AK626:AK649" si="1098">+(AJ626/AI626-1)*100</f>
        <v>129.90811614267744</v>
      </c>
      <c r="AL626" s="653">
        <f t="shared" ref="AL626:AL649" si="1099">+((AJ626/((SUM(AE626:AI626)-MIN(AD626:AH626)-MAX(AD626:AH626))/3))-1)*100</f>
        <v>3.2521479682683152</v>
      </c>
      <c r="AM626" s="654">
        <f t="shared" ref="AM626:AM649" si="1100">100*((POWER(AJ626/AA626,1/($AI$4-$Z$4)))-1)</f>
        <v>-3.1209340963032961</v>
      </c>
    </row>
    <row r="627" spans="1:39" ht="18" customHeight="1" thickBot="1">
      <c r="A627" s="320" t="s">
        <v>340</v>
      </c>
      <c r="B627" s="320" t="s">
        <v>32</v>
      </c>
      <c r="C627" s="352"/>
      <c r="D627" s="352"/>
      <c r="E627" s="352"/>
      <c r="F627" s="581">
        <v>0</v>
      </c>
      <c r="G627" s="581">
        <v>0</v>
      </c>
      <c r="H627" s="581">
        <v>0</v>
      </c>
      <c r="I627" s="581">
        <v>0</v>
      </c>
      <c r="J627" s="581">
        <v>0</v>
      </c>
      <c r="K627" s="581">
        <v>0</v>
      </c>
      <c r="L627" s="581">
        <v>0</v>
      </c>
      <c r="M627" s="581">
        <v>0</v>
      </c>
      <c r="N627" s="581">
        <v>0</v>
      </c>
      <c r="O627" s="581">
        <v>0</v>
      </c>
      <c r="P627" s="581">
        <v>0</v>
      </c>
      <c r="Q627" s="581">
        <v>0</v>
      </c>
      <c r="R627" s="581">
        <v>0</v>
      </c>
      <c r="S627" s="581">
        <v>0</v>
      </c>
      <c r="T627" s="581">
        <v>0</v>
      </c>
      <c r="U627" s="581">
        <v>0</v>
      </c>
      <c r="V627" s="581">
        <v>0</v>
      </c>
      <c r="W627" s="581">
        <v>0</v>
      </c>
      <c r="X627" s="581">
        <v>0</v>
      </c>
      <c r="Y627" s="581">
        <v>0</v>
      </c>
      <c r="Z627" s="581">
        <v>0</v>
      </c>
      <c r="AA627" s="581">
        <v>0</v>
      </c>
      <c r="AB627" s="581">
        <v>0</v>
      </c>
      <c r="AC627" s="581">
        <v>0</v>
      </c>
      <c r="AD627" s="581">
        <v>0</v>
      </c>
      <c r="AE627" s="581">
        <v>0</v>
      </c>
      <c r="AF627" s="581">
        <v>0</v>
      </c>
      <c r="AG627" s="581">
        <v>0</v>
      </c>
      <c r="AH627" s="581">
        <v>0</v>
      </c>
      <c r="AI627" s="581">
        <v>0</v>
      </c>
      <c r="AJ627" s="581">
        <v>0</v>
      </c>
      <c r="AK627" s="653"/>
      <c r="AL627" s="653"/>
      <c r="AM627" s="654"/>
    </row>
    <row r="628" spans="1:39" ht="18" customHeight="1" thickBot="1">
      <c r="A628" s="320" t="s">
        <v>5</v>
      </c>
      <c r="B628" s="320" t="s">
        <v>33</v>
      </c>
      <c r="C628" s="352"/>
      <c r="D628" s="352"/>
      <c r="E628" s="352"/>
      <c r="F628" s="581">
        <v>0</v>
      </c>
      <c r="G628" s="581">
        <v>0</v>
      </c>
      <c r="H628" s="581">
        <v>0</v>
      </c>
      <c r="I628" s="581">
        <v>0</v>
      </c>
      <c r="J628" s="581">
        <v>0</v>
      </c>
      <c r="K628" s="581">
        <v>0</v>
      </c>
      <c r="L628" s="581">
        <v>0</v>
      </c>
      <c r="M628" s="581">
        <v>0</v>
      </c>
      <c r="N628" s="581">
        <v>0</v>
      </c>
      <c r="O628" s="581">
        <v>0</v>
      </c>
      <c r="P628" s="581">
        <v>0</v>
      </c>
      <c r="Q628" s="581">
        <v>0</v>
      </c>
      <c r="R628" s="581">
        <v>0</v>
      </c>
      <c r="S628" s="581">
        <v>0</v>
      </c>
      <c r="T628" s="581">
        <v>0</v>
      </c>
      <c r="U628" s="581">
        <v>0</v>
      </c>
      <c r="V628" s="581">
        <v>0</v>
      </c>
      <c r="W628" s="581">
        <v>0</v>
      </c>
      <c r="X628" s="581">
        <v>0</v>
      </c>
      <c r="Y628" s="581">
        <v>0</v>
      </c>
      <c r="Z628" s="581">
        <v>0</v>
      </c>
      <c r="AA628" s="581">
        <v>0</v>
      </c>
      <c r="AB628" s="581">
        <v>0</v>
      </c>
      <c r="AC628" s="581">
        <v>0</v>
      </c>
      <c r="AD628" s="581">
        <v>0</v>
      </c>
      <c r="AE628" s="581">
        <v>0</v>
      </c>
      <c r="AF628" s="581">
        <v>0</v>
      </c>
      <c r="AG628" s="581">
        <v>0</v>
      </c>
      <c r="AH628" s="581">
        <v>0</v>
      </c>
      <c r="AI628" s="581">
        <v>0</v>
      </c>
      <c r="AJ628" s="581">
        <v>0</v>
      </c>
      <c r="AK628" s="653"/>
      <c r="AL628" s="653"/>
      <c r="AM628" s="654"/>
    </row>
    <row r="629" spans="1:39" ht="18" customHeight="1" thickBot="1">
      <c r="A629" s="320" t="s">
        <v>28</v>
      </c>
      <c r="B629" s="320" t="s">
        <v>34</v>
      </c>
      <c r="C629" s="352"/>
      <c r="D629" s="352"/>
      <c r="E629" s="352"/>
      <c r="F629" s="581">
        <v>0</v>
      </c>
      <c r="G629" s="581">
        <v>0</v>
      </c>
      <c r="H629" s="581">
        <v>0</v>
      </c>
      <c r="I629" s="581">
        <v>0</v>
      </c>
      <c r="J629" s="581">
        <v>0</v>
      </c>
      <c r="K629" s="581">
        <v>0</v>
      </c>
      <c r="L629" s="581">
        <v>0</v>
      </c>
      <c r="M629" s="581">
        <v>0</v>
      </c>
      <c r="N629" s="581">
        <v>0</v>
      </c>
      <c r="O629" s="581">
        <v>0</v>
      </c>
      <c r="P629" s="581">
        <v>0</v>
      </c>
      <c r="Q629" s="581">
        <v>0</v>
      </c>
      <c r="R629" s="581">
        <v>0</v>
      </c>
      <c r="S629" s="581">
        <v>0</v>
      </c>
      <c r="T629" s="581">
        <v>0</v>
      </c>
      <c r="U629" s="581">
        <v>0</v>
      </c>
      <c r="V629" s="581">
        <v>0</v>
      </c>
      <c r="W629" s="581">
        <v>0</v>
      </c>
      <c r="X629" s="581">
        <v>0</v>
      </c>
      <c r="Y629" s="581">
        <v>0</v>
      </c>
      <c r="Z629" s="581">
        <v>0</v>
      </c>
      <c r="AA629" s="581">
        <v>0</v>
      </c>
      <c r="AB629" s="581">
        <v>0</v>
      </c>
      <c r="AC629" s="581">
        <v>0</v>
      </c>
      <c r="AD629" s="581">
        <v>0</v>
      </c>
      <c r="AE629" s="581">
        <v>0</v>
      </c>
      <c r="AF629" s="581">
        <v>0</v>
      </c>
      <c r="AG629" s="581">
        <v>0</v>
      </c>
      <c r="AH629" s="581">
        <v>0</v>
      </c>
      <c r="AI629" s="581">
        <v>0</v>
      </c>
      <c r="AJ629" s="581">
        <v>0</v>
      </c>
      <c r="AK629" s="653"/>
      <c r="AL629" s="653"/>
      <c r="AM629" s="654"/>
    </row>
    <row r="630" spans="1:39" ht="18" customHeight="1" thickBot="1">
      <c r="A630" s="320" t="s">
        <v>6</v>
      </c>
      <c r="B630" s="320" t="s">
        <v>35</v>
      </c>
      <c r="C630" s="352"/>
      <c r="D630" s="352"/>
      <c r="E630" s="352"/>
      <c r="F630" s="581">
        <v>0</v>
      </c>
      <c r="G630" s="581">
        <v>0</v>
      </c>
      <c r="H630" s="581">
        <v>0</v>
      </c>
      <c r="I630" s="581">
        <v>0</v>
      </c>
      <c r="J630" s="581">
        <v>0</v>
      </c>
      <c r="K630" s="581">
        <v>0</v>
      </c>
      <c r="L630" s="581">
        <v>0</v>
      </c>
      <c r="M630" s="581">
        <v>0</v>
      </c>
      <c r="N630" s="581">
        <v>0</v>
      </c>
      <c r="O630" s="581">
        <v>0</v>
      </c>
      <c r="P630" s="581">
        <v>0</v>
      </c>
      <c r="Q630" s="581">
        <v>0</v>
      </c>
      <c r="R630" s="581">
        <v>0</v>
      </c>
      <c r="S630" s="581">
        <v>0</v>
      </c>
      <c r="T630" s="581">
        <v>0</v>
      </c>
      <c r="U630" s="581">
        <v>0</v>
      </c>
      <c r="V630" s="581">
        <v>0</v>
      </c>
      <c r="W630" s="581">
        <v>0</v>
      </c>
      <c r="X630" s="581">
        <v>0</v>
      </c>
      <c r="Y630" s="581">
        <v>0</v>
      </c>
      <c r="Z630" s="581">
        <v>0</v>
      </c>
      <c r="AA630" s="581">
        <v>0</v>
      </c>
      <c r="AB630" s="581">
        <v>0</v>
      </c>
      <c r="AC630" s="581">
        <v>0</v>
      </c>
      <c r="AD630" s="581">
        <v>0</v>
      </c>
      <c r="AE630" s="581">
        <v>0</v>
      </c>
      <c r="AF630" s="581">
        <v>0</v>
      </c>
      <c r="AG630" s="581">
        <v>0</v>
      </c>
      <c r="AH630" s="581">
        <v>0</v>
      </c>
      <c r="AI630" s="581">
        <v>0</v>
      </c>
      <c r="AJ630" s="581">
        <v>0</v>
      </c>
      <c r="AK630" s="653"/>
      <c r="AL630" s="653"/>
      <c r="AM630" s="654"/>
    </row>
    <row r="631" spans="1:39" ht="18" customHeight="1" thickBot="1">
      <c r="A631" s="320" t="s">
        <v>7</v>
      </c>
      <c r="B631" s="320" t="s">
        <v>36</v>
      </c>
      <c r="C631" s="352"/>
      <c r="D631" s="352"/>
      <c r="E631" s="352"/>
      <c r="F631" s="581">
        <v>0</v>
      </c>
      <c r="G631" s="581">
        <v>0</v>
      </c>
      <c r="H631" s="581">
        <v>0</v>
      </c>
      <c r="I631" s="581">
        <v>0</v>
      </c>
      <c r="J631" s="581">
        <v>0</v>
      </c>
      <c r="K631" s="581">
        <v>0</v>
      </c>
      <c r="L631" s="581">
        <v>0</v>
      </c>
      <c r="M631" s="581">
        <v>0</v>
      </c>
      <c r="N631" s="581">
        <v>0</v>
      </c>
      <c r="O631" s="581">
        <v>0</v>
      </c>
      <c r="P631" s="581">
        <v>0</v>
      </c>
      <c r="Q631" s="581">
        <v>0</v>
      </c>
      <c r="R631" s="581">
        <v>0</v>
      </c>
      <c r="S631" s="581">
        <v>0</v>
      </c>
      <c r="T631" s="581">
        <v>0</v>
      </c>
      <c r="U631" s="581">
        <v>0</v>
      </c>
      <c r="V631" s="581">
        <v>0</v>
      </c>
      <c r="W631" s="581">
        <v>0</v>
      </c>
      <c r="X631" s="581">
        <v>0</v>
      </c>
      <c r="Y631" s="581">
        <v>0</v>
      </c>
      <c r="Z631" s="581">
        <v>0</v>
      </c>
      <c r="AA631" s="581">
        <v>0</v>
      </c>
      <c r="AB631" s="581">
        <v>0</v>
      </c>
      <c r="AC631" s="581">
        <v>0</v>
      </c>
      <c r="AD631" s="581">
        <v>0</v>
      </c>
      <c r="AE631" s="581">
        <v>0</v>
      </c>
      <c r="AF631" s="581">
        <v>0</v>
      </c>
      <c r="AG631" s="581">
        <v>0</v>
      </c>
      <c r="AH631" s="581">
        <v>0</v>
      </c>
      <c r="AI631" s="581">
        <v>0</v>
      </c>
      <c r="AJ631" s="581">
        <v>0</v>
      </c>
      <c r="AK631" s="653"/>
      <c r="AL631" s="653"/>
      <c r="AM631" s="654"/>
    </row>
    <row r="632" spans="1:39" ht="18" customHeight="1" thickBot="1">
      <c r="A632" s="320" t="s">
        <v>8</v>
      </c>
      <c r="B632" s="320" t="s">
        <v>37</v>
      </c>
      <c r="C632" s="352"/>
      <c r="D632" s="352"/>
      <c r="E632" s="352"/>
      <c r="F632" s="581">
        <v>0</v>
      </c>
      <c r="G632" s="581">
        <v>0</v>
      </c>
      <c r="H632" s="581">
        <v>0</v>
      </c>
      <c r="I632" s="581">
        <v>0</v>
      </c>
      <c r="J632" s="581">
        <v>0</v>
      </c>
      <c r="K632" s="581">
        <v>0</v>
      </c>
      <c r="L632" s="581">
        <v>0</v>
      </c>
      <c r="M632" s="581">
        <v>0.1</v>
      </c>
      <c r="N632" s="581">
        <v>0.11</v>
      </c>
      <c r="O632" s="581">
        <v>0.16</v>
      </c>
      <c r="P632" s="581">
        <v>0.12</v>
      </c>
      <c r="Q632" s="581">
        <v>0.18</v>
      </c>
      <c r="R632" s="581">
        <v>0.14000000000000001</v>
      </c>
      <c r="S632" s="581">
        <v>0.2</v>
      </c>
      <c r="T632" s="581">
        <v>0.2</v>
      </c>
      <c r="U632" s="581">
        <v>0.15</v>
      </c>
      <c r="V632" s="581">
        <v>0.17</v>
      </c>
      <c r="W632" s="581">
        <v>0.12</v>
      </c>
      <c r="X632" s="581">
        <v>0.84</v>
      </c>
      <c r="Y632" s="581">
        <v>0.76</v>
      </c>
      <c r="Z632" s="581">
        <v>1.76</v>
      </c>
      <c r="AA632" s="581">
        <v>6.63</v>
      </c>
      <c r="AB632" s="581">
        <v>10.27</v>
      </c>
      <c r="AC632" s="581">
        <v>6.9</v>
      </c>
      <c r="AD632" s="581">
        <v>8.64</v>
      </c>
      <c r="AE632" s="581">
        <v>7.64</v>
      </c>
      <c r="AF632" s="581">
        <v>7.44</v>
      </c>
      <c r="AG632" s="581">
        <v>7.39</v>
      </c>
      <c r="AH632" s="581">
        <v>6.91</v>
      </c>
      <c r="AI632" s="581">
        <v>7.03</v>
      </c>
      <c r="AJ632" s="581">
        <v>6.788024258212932</v>
      </c>
      <c r="AK632" s="653">
        <f t="shared" si="1098"/>
        <v>-3.4420446911389457</v>
      </c>
      <c r="AL632" s="653">
        <f t="shared" si="1099"/>
        <v>-2.3774076000057542</v>
      </c>
      <c r="AM632" s="654">
        <f t="shared" si="1100"/>
        <v>0.26206631565046656</v>
      </c>
    </row>
    <row r="633" spans="1:39" ht="18" customHeight="1" thickBot="1">
      <c r="A633" s="320" t="s">
        <v>9</v>
      </c>
      <c r="B633" s="320" t="s">
        <v>38</v>
      </c>
      <c r="C633" s="352"/>
      <c r="D633" s="352"/>
      <c r="E633" s="352"/>
      <c r="F633" s="581">
        <v>22.3</v>
      </c>
      <c r="G633" s="581">
        <v>77.8</v>
      </c>
      <c r="H633" s="581">
        <v>27.5</v>
      </c>
      <c r="I633" s="581">
        <v>43.9</v>
      </c>
      <c r="J633" s="581">
        <v>48.6</v>
      </c>
      <c r="K633" s="581">
        <v>57.2</v>
      </c>
      <c r="L633" s="581">
        <v>35</v>
      </c>
      <c r="M633" s="581">
        <v>41.9</v>
      </c>
      <c r="N633" s="581">
        <v>33.1</v>
      </c>
      <c r="O633" s="581">
        <v>28.8</v>
      </c>
      <c r="P633" s="581">
        <v>21.3</v>
      </c>
      <c r="Q633" s="581">
        <v>24.6</v>
      </c>
      <c r="R633" s="581">
        <v>26.8</v>
      </c>
      <c r="S633" s="581">
        <v>20.5</v>
      </c>
      <c r="T633" s="581">
        <v>26.2</v>
      </c>
      <c r="U633" s="581">
        <v>22.4</v>
      </c>
      <c r="V633" s="581">
        <v>32.299999999999997</v>
      </c>
      <c r="W633" s="581">
        <v>36.56</v>
      </c>
      <c r="X633" s="581">
        <v>38.64</v>
      </c>
      <c r="Y633" s="581">
        <v>27.38</v>
      </c>
      <c r="Z633" s="581">
        <v>44.85</v>
      </c>
      <c r="AA633" s="581">
        <v>47.66</v>
      </c>
      <c r="AB633" s="581">
        <v>50.34</v>
      </c>
      <c r="AC633" s="581">
        <v>36.36</v>
      </c>
      <c r="AD633" s="581">
        <v>30.14</v>
      </c>
      <c r="AE633" s="581">
        <v>25.59</v>
      </c>
      <c r="AF633" s="581">
        <v>25.14</v>
      </c>
      <c r="AG633" s="581">
        <v>21.07</v>
      </c>
      <c r="AH633" s="581">
        <v>16.12</v>
      </c>
      <c r="AI633" s="581">
        <v>14.43</v>
      </c>
      <c r="AJ633" s="581">
        <v>15.327752839512408</v>
      </c>
      <c r="AK633" s="653">
        <f t="shared" si="1098"/>
        <v>6.2214333992543835</v>
      </c>
      <c r="AL633" s="653">
        <f t="shared" si="1099"/>
        <v>-18.018793869607396</v>
      </c>
      <c r="AM633" s="654">
        <f t="shared" si="1100"/>
        <v>-11.842701671677357</v>
      </c>
    </row>
    <row r="634" spans="1:39" ht="18" customHeight="1" thickBot="1">
      <c r="A634" s="320" t="s">
        <v>10</v>
      </c>
      <c r="B634" s="320" t="s">
        <v>39</v>
      </c>
      <c r="C634" s="352"/>
      <c r="D634" s="352"/>
      <c r="E634" s="352"/>
      <c r="F634" s="581">
        <v>501.5</v>
      </c>
      <c r="G634" s="581">
        <v>260.60000000000002</v>
      </c>
      <c r="H634" s="581">
        <v>252</v>
      </c>
      <c r="I634" s="581">
        <v>338.5</v>
      </c>
      <c r="J634" s="581">
        <v>452.3</v>
      </c>
      <c r="K634" s="581">
        <v>356.9</v>
      </c>
      <c r="L634" s="581">
        <v>320.7</v>
      </c>
      <c r="M634" s="581">
        <v>371</v>
      </c>
      <c r="N634" s="581">
        <v>397.7</v>
      </c>
      <c r="O634" s="581">
        <v>453.2</v>
      </c>
      <c r="P634" s="581">
        <v>230.8</v>
      </c>
      <c r="Q634" s="581">
        <v>256.60000000000002</v>
      </c>
      <c r="R634" s="581">
        <v>263.5</v>
      </c>
      <c r="S634" s="581">
        <v>305.5</v>
      </c>
      <c r="T634" s="581">
        <v>288.39999999999998</v>
      </c>
      <c r="U634" s="581">
        <v>230.6</v>
      </c>
      <c r="V634" s="581">
        <v>309.89999999999998</v>
      </c>
      <c r="W634" s="581">
        <v>262.61</v>
      </c>
      <c r="X634" s="581">
        <v>280.74</v>
      </c>
      <c r="Y634" s="581">
        <v>239.91</v>
      </c>
      <c r="Z634" s="581">
        <v>278.54000000000002</v>
      </c>
      <c r="AA634" s="581">
        <v>397.72</v>
      </c>
      <c r="AB634" s="581">
        <v>278.45999999999998</v>
      </c>
      <c r="AC634" s="581">
        <v>263.18</v>
      </c>
      <c r="AD634" s="581">
        <v>325.79000000000002</v>
      </c>
      <c r="AE634" s="581">
        <v>320.36</v>
      </c>
      <c r="AF634" s="581">
        <v>427.88</v>
      </c>
      <c r="AG634" s="581">
        <v>533.27</v>
      </c>
      <c r="AH634" s="581">
        <v>390.58</v>
      </c>
      <c r="AI634" s="581">
        <v>207.54</v>
      </c>
      <c r="AJ634" s="581">
        <v>332.85176309768417</v>
      </c>
      <c r="AK634" s="653">
        <f t="shared" si="1098"/>
        <v>60.379571695906421</v>
      </c>
      <c r="AL634" s="653">
        <f t="shared" si="1099"/>
        <v>-2.6749230708525862</v>
      </c>
      <c r="AM634" s="654">
        <f t="shared" si="1100"/>
        <v>-1.9589036795651049</v>
      </c>
    </row>
    <row r="635" spans="1:39" ht="18" customHeight="1" thickBot="1">
      <c r="A635" s="320" t="s">
        <v>11</v>
      </c>
      <c r="B635" s="320" t="s">
        <v>40</v>
      </c>
      <c r="C635" s="352"/>
      <c r="D635" s="352"/>
      <c r="E635" s="352"/>
      <c r="F635" s="581">
        <v>0</v>
      </c>
      <c r="G635" s="581">
        <v>0</v>
      </c>
      <c r="H635" s="581">
        <v>0</v>
      </c>
      <c r="I635" s="581">
        <v>0</v>
      </c>
      <c r="J635" s="581">
        <v>0</v>
      </c>
      <c r="K635" s="581">
        <v>0</v>
      </c>
      <c r="L635" s="581">
        <v>0</v>
      </c>
      <c r="M635" s="581">
        <v>0</v>
      </c>
      <c r="N635" s="581">
        <v>0</v>
      </c>
      <c r="O635" s="581">
        <v>0</v>
      </c>
      <c r="P635" s="581">
        <v>0</v>
      </c>
      <c r="Q635" s="581">
        <v>0</v>
      </c>
      <c r="R635" s="581">
        <v>0</v>
      </c>
      <c r="S635" s="581">
        <v>0</v>
      </c>
      <c r="T635" s="581">
        <v>0</v>
      </c>
      <c r="U635" s="581">
        <v>0</v>
      </c>
      <c r="V635" s="581">
        <v>0</v>
      </c>
      <c r="W635" s="581">
        <v>0</v>
      </c>
      <c r="X635" s="581">
        <v>0</v>
      </c>
      <c r="Y635" s="581">
        <v>0</v>
      </c>
      <c r="Z635" s="581">
        <v>0</v>
      </c>
      <c r="AA635" s="581">
        <v>0</v>
      </c>
      <c r="AB635" s="581">
        <v>0.14000000000000001</v>
      </c>
      <c r="AC635" s="581">
        <v>0.21</v>
      </c>
      <c r="AD635" s="581">
        <v>0</v>
      </c>
      <c r="AE635" s="581">
        <v>0</v>
      </c>
      <c r="AF635" s="581">
        <v>0</v>
      </c>
      <c r="AG635" s="581">
        <v>0</v>
      </c>
      <c r="AH635" s="581">
        <v>0</v>
      </c>
      <c r="AI635" s="581">
        <v>0</v>
      </c>
      <c r="AJ635" s="581">
        <v>0</v>
      </c>
      <c r="AK635" s="653"/>
      <c r="AL635" s="653"/>
      <c r="AM635" s="654"/>
    </row>
    <row r="636" spans="1:39" ht="18" customHeight="1" thickBot="1">
      <c r="A636" s="320" t="s">
        <v>12</v>
      </c>
      <c r="B636" s="320" t="s">
        <v>41</v>
      </c>
      <c r="C636" s="352"/>
      <c r="D636" s="352"/>
      <c r="E636" s="352"/>
      <c r="F636" s="581">
        <v>225.5</v>
      </c>
      <c r="G636" s="581">
        <v>236.1</v>
      </c>
      <c r="H636" s="581">
        <v>214.8</v>
      </c>
      <c r="I636" s="581">
        <v>209.2</v>
      </c>
      <c r="J636" s="581">
        <v>173.6</v>
      </c>
      <c r="K636" s="581">
        <v>159.9</v>
      </c>
      <c r="L636" s="581">
        <v>202.4</v>
      </c>
      <c r="M636" s="581">
        <v>215.2</v>
      </c>
      <c r="N636" s="581">
        <v>214</v>
      </c>
      <c r="O636" s="581">
        <v>215.1</v>
      </c>
      <c r="P636" s="581">
        <v>158.19999999999999</v>
      </c>
      <c r="Q636" s="581">
        <v>215</v>
      </c>
      <c r="R636" s="581">
        <v>184.9</v>
      </c>
      <c r="S636" s="581">
        <v>221.9</v>
      </c>
      <c r="T636" s="581">
        <v>194.6</v>
      </c>
      <c r="U636" s="581">
        <v>224.6</v>
      </c>
      <c r="V636" s="581">
        <v>243.4</v>
      </c>
      <c r="W636" s="581">
        <v>271.44</v>
      </c>
      <c r="X636" s="581">
        <v>287.82</v>
      </c>
      <c r="Y636" s="581">
        <v>157.81</v>
      </c>
      <c r="Z636" s="581">
        <v>316.92</v>
      </c>
      <c r="AA636" s="581">
        <v>368.78</v>
      </c>
      <c r="AB636" s="581">
        <v>294.22000000000003</v>
      </c>
      <c r="AC636" s="581">
        <v>313.79000000000002</v>
      </c>
      <c r="AD636" s="581">
        <v>240.69</v>
      </c>
      <c r="AE636" s="581">
        <v>293.87</v>
      </c>
      <c r="AF636" s="581">
        <v>312.38</v>
      </c>
      <c r="AG636" s="581">
        <v>361.69</v>
      </c>
      <c r="AH636" s="581">
        <v>223.46</v>
      </c>
      <c r="AI636" s="581">
        <v>191.16</v>
      </c>
      <c r="AJ636" s="581">
        <v>248.88116375301126</v>
      </c>
      <c r="AK636" s="653">
        <f t="shared" si="1098"/>
        <v>30.195210165835572</v>
      </c>
      <c r="AL636" s="653">
        <f t="shared" si="1099"/>
        <v>-6.3664248932125522</v>
      </c>
      <c r="AM636" s="654">
        <f t="shared" si="1100"/>
        <v>-4.2750907697589717</v>
      </c>
    </row>
    <row r="637" spans="1:39" ht="18" customHeight="1" thickBot="1">
      <c r="A637" s="320" t="s">
        <v>13</v>
      </c>
      <c r="B637" s="320" t="s">
        <v>42</v>
      </c>
      <c r="C637" s="352"/>
      <c r="D637" s="352"/>
      <c r="E637" s="352"/>
      <c r="F637" s="581">
        <v>0</v>
      </c>
      <c r="G637" s="581">
        <v>0</v>
      </c>
      <c r="H637" s="581">
        <v>0</v>
      </c>
      <c r="I637" s="581">
        <v>0</v>
      </c>
      <c r="J637" s="581">
        <v>0</v>
      </c>
      <c r="K637" s="581">
        <v>0</v>
      </c>
      <c r="L637" s="581">
        <v>0</v>
      </c>
      <c r="M637" s="581">
        <v>0</v>
      </c>
      <c r="N637" s="581">
        <v>0</v>
      </c>
      <c r="O637" s="581">
        <v>0</v>
      </c>
      <c r="P637" s="581">
        <v>0</v>
      </c>
      <c r="Q637" s="581">
        <v>0</v>
      </c>
      <c r="R637" s="581">
        <v>0</v>
      </c>
      <c r="S637" s="581">
        <v>0</v>
      </c>
      <c r="T637" s="581">
        <v>0</v>
      </c>
      <c r="U637" s="581">
        <v>0</v>
      </c>
      <c r="V637" s="581">
        <v>0</v>
      </c>
      <c r="W637" s="581">
        <v>0</v>
      </c>
      <c r="X637" s="581">
        <v>0</v>
      </c>
      <c r="Y637" s="581">
        <v>0</v>
      </c>
      <c r="Z637" s="581">
        <v>0</v>
      </c>
      <c r="AA637" s="581">
        <v>0</v>
      </c>
      <c r="AB637" s="581">
        <v>0</v>
      </c>
      <c r="AC637" s="581">
        <v>0</v>
      </c>
      <c r="AD637" s="581">
        <v>0</v>
      </c>
      <c r="AE637" s="581">
        <v>0</v>
      </c>
      <c r="AF637" s="581">
        <v>0</v>
      </c>
      <c r="AG637" s="581">
        <v>0</v>
      </c>
      <c r="AH637" s="581">
        <v>0</v>
      </c>
      <c r="AI637" s="581">
        <v>0</v>
      </c>
      <c r="AJ637" s="581">
        <v>0</v>
      </c>
      <c r="AK637" s="653"/>
      <c r="AL637" s="653"/>
      <c r="AM637" s="654"/>
    </row>
    <row r="638" spans="1:39" ht="18" customHeight="1" thickBot="1">
      <c r="A638" s="320" t="s">
        <v>14</v>
      </c>
      <c r="B638" s="320" t="s">
        <v>43</v>
      </c>
      <c r="C638" s="352"/>
      <c r="D638" s="352"/>
      <c r="E638" s="352"/>
      <c r="F638" s="581">
        <v>0</v>
      </c>
      <c r="G638" s="581">
        <v>0</v>
      </c>
      <c r="H638" s="581">
        <v>0</v>
      </c>
      <c r="I638" s="581">
        <v>0</v>
      </c>
      <c r="J638" s="581">
        <v>0</v>
      </c>
      <c r="K638" s="581">
        <v>0</v>
      </c>
      <c r="L638" s="581">
        <v>0</v>
      </c>
      <c r="M638" s="581">
        <v>0</v>
      </c>
      <c r="N638" s="581">
        <v>0</v>
      </c>
      <c r="O638" s="581">
        <v>0</v>
      </c>
      <c r="P638" s="581">
        <v>0</v>
      </c>
      <c r="Q638" s="581">
        <v>0</v>
      </c>
      <c r="R638" s="581">
        <v>0</v>
      </c>
      <c r="S638" s="581">
        <v>0</v>
      </c>
      <c r="T638" s="581">
        <v>0</v>
      </c>
      <c r="U638" s="581">
        <v>0</v>
      </c>
      <c r="V638" s="581">
        <v>0</v>
      </c>
      <c r="W638" s="581">
        <v>0</v>
      </c>
      <c r="X638" s="581">
        <v>0</v>
      </c>
      <c r="Y638" s="581">
        <v>0</v>
      </c>
      <c r="Z638" s="581">
        <v>0</v>
      </c>
      <c r="AA638" s="581">
        <v>0</v>
      </c>
      <c r="AB638" s="581">
        <v>0</v>
      </c>
      <c r="AC638" s="581">
        <v>0</v>
      </c>
      <c r="AD638" s="581">
        <v>0</v>
      </c>
      <c r="AE638" s="581">
        <v>0</v>
      </c>
      <c r="AF638" s="581">
        <v>0</v>
      </c>
      <c r="AG638" s="581">
        <v>0</v>
      </c>
      <c r="AH638" s="581">
        <v>0</v>
      </c>
      <c r="AI638" s="581">
        <v>0</v>
      </c>
      <c r="AJ638" s="581">
        <v>0</v>
      </c>
      <c r="AK638" s="653"/>
      <c r="AL638" s="653"/>
      <c r="AM638" s="654"/>
    </row>
    <row r="639" spans="1:39" ht="18" customHeight="1" thickBot="1">
      <c r="A639" s="320" t="s">
        <v>15</v>
      </c>
      <c r="B639" s="320" t="s">
        <v>44</v>
      </c>
      <c r="C639" s="352"/>
      <c r="D639" s="352"/>
      <c r="E639" s="352"/>
      <c r="F639" s="581">
        <v>0</v>
      </c>
      <c r="G639" s="581">
        <v>0</v>
      </c>
      <c r="H639" s="581">
        <v>0</v>
      </c>
      <c r="I639" s="581">
        <v>0</v>
      </c>
      <c r="J639" s="581">
        <v>0</v>
      </c>
      <c r="K639" s="581">
        <v>0</v>
      </c>
      <c r="L639" s="581">
        <v>0</v>
      </c>
      <c r="M639" s="581">
        <v>0</v>
      </c>
      <c r="N639" s="581">
        <v>0</v>
      </c>
      <c r="O639" s="581">
        <v>0</v>
      </c>
      <c r="P639" s="581">
        <v>0</v>
      </c>
      <c r="Q639" s="581">
        <v>0</v>
      </c>
      <c r="R639" s="581">
        <v>0</v>
      </c>
      <c r="S639" s="581">
        <v>0</v>
      </c>
      <c r="T639" s="581">
        <v>0</v>
      </c>
      <c r="U639" s="581">
        <v>0</v>
      </c>
      <c r="V639" s="581">
        <v>0</v>
      </c>
      <c r="W639" s="581">
        <v>0</v>
      </c>
      <c r="X639" s="581">
        <v>0</v>
      </c>
      <c r="Y639" s="581">
        <v>0</v>
      </c>
      <c r="Z639" s="581">
        <v>0</v>
      </c>
      <c r="AA639" s="581">
        <v>0</v>
      </c>
      <c r="AB639" s="581">
        <v>0</v>
      </c>
      <c r="AC639" s="581">
        <v>0</v>
      </c>
      <c r="AD639" s="581">
        <v>0</v>
      </c>
      <c r="AE639" s="581">
        <v>0</v>
      </c>
      <c r="AF639" s="581">
        <v>0</v>
      </c>
      <c r="AG639" s="581">
        <v>0</v>
      </c>
      <c r="AH639" s="581">
        <v>0</v>
      </c>
      <c r="AI639" s="581">
        <v>0</v>
      </c>
      <c r="AJ639" s="581">
        <v>0</v>
      </c>
      <c r="AK639" s="653"/>
      <c r="AL639" s="653"/>
      <c r="AM639" s="654"/>
    </row>
    <row r="640" spans="1:39" ht="18" customHeight="1" thickBot="1">
      <c r="A640" s="320" t="s">
        <v>16</v>
      </c>
      <c r="B640" s="320" t="s">
        <v>45</v>
      </c>
      <c r="C640" s="352"/>
      <c r="D640" s="352"/>
      <c r="E640" s="352"/>
      <c r="F640" s="581">
        <v>0</v>
      </c>
      <c r="G640" s="581">
        <v>0</v>
      </c>
      <c r="H640" s="581">
        <v>0</v>
      </c>
      <c r="I640" s="581">
        <v>0</v>
      </c>
      <c r="J640" s="581">
        <v>0</v>
      </c>
      <c r="K640" s="581">
        <v>0</v>
      </c>
      <c r="L640" s="581">
        <v>0</v>
      </c>
      <c r="M640" s="581">
        <v>0</v>
      </c>
      <c r="N640" s="581">
        <v>0</v>
      </c>
      <c r="O640" s="581">
        <v>0</v>
      </c>
      <c r="P640" s="581">
        <v>0</v>
      </c>
      <c r="Q640" s="581">
        <v>0</v>
      </c>
      <c r="R640" s="581">
        <v>0</v>
      </c>
      <c r="S640" s="581">
        <v>0</v>
      </c>
      <c r="T640" s="581">
        <v>0</v>
      </c>
      <c r="U640" s="581">
        <v>0</v>
      </c>
      <c r="V640" s="581">
        <v>0</v>
      </c>
      <c r="W640" s="581">
        <v>0</v>
      </c>
      <c r="X640" s="581">
        <v>0</v>
      </c>
      <c r="Y640" s="581">
        <v>0</v>
      </c>
      <c r="Z640" s="581">
        <v>0</v>
      </c>
      <c r="AA640" s="581">
        <v>0</v>
      </c>
      <c r="AB640" s="581">
        <v>0</v>
      </c>
      <c r="AC640" s="581">
        <v>0</v>
      </c>
      <c r="AD640" s="581">
        <v>0</v>
      </c>
      <c r="AE640" s="581">
        <v>0</v>
      </c>
      <c r="AF640" s="581">
        <v>0</v>
      </c>
      <c r="AG640" s="581">
        <v>0</v>
      </c>
      <c r="AH640" s="581">
        <v>0</v>
      </c>
      <c r="AI640" s="581">
        <v>0</v>
      </c>
      <c r="AJ640" s="581">
        <v>0</v>
      </c>
      <c r="AK640" s="653"/>
      <c r="AL640" s="653"/>
      <c r="AM640" s="654"/>
    </row>
    <row r="641" spans="1:39" ht="18" customHeight="1" thickBot="1">
      <c r="A641" s="320" t="s">
        <v>17</v>
      </c>
      <c r="B641" s="320" t="s">
        <v>46</v>
      </c>
      <c r="C641" s="352"/>
      <c r="D641" s="352"/>
      <c r="E641" s="352"/>
      <c r="F641" s="581">
        <v>17</v>
      </c>
      <c r="G641" s="581">
        <v>13</v>
      </c>
      <c r="H641" s="581">
        <v>11</v>
      </c>
      <c r="I641" s="581">
        <v>11</v>
      </c>
      <c r="J641" s="581">
        <v>11</v>
      </c>
      <c r="K641" s="581">
        <v>9.1999999999999993</v>
      </c>
      <c r="L641" s="581">
        <v>10.1</v>
      </c>
      <c r="M641" s="581">
        <v>0</v>
      </c>
      <c r="N641" s="581">
        <v>0</v>
      </c>
      <c r="O641" s="581">
        <v>5.5</v>
      </c>
      <c r="P641" s="581">
        <v>6.8</v>
      </c>
      <c r="Q641" s="581">
        <v>11</v>
      </c>
      <c r="R641" s="581">
        <v>12.4</v>
      </c>
      <c r="S641" s="581">
        <v>13.5</v>
      </c>
      <c r="T641" s="581">
        <v>10</v>
      </c>
      <c r="U641" s="581">
        <v>13.6</v>
      </c>
      <c r="V641" s="581">
        <v>7.6</v>
      </c>
      <c r="W641" s="581">
        <v>7.85</v>
      </c>
      <c r="X641" s="581">
        <v>16.62</v>
      </c>
      <c r="Y641" s="581">
        <v>12.44</v>
      </c>
      <c r="Z641" s="581">
        <v>14.45</v>
      </c>
      <c r="AA641" s="581">
        <v>19.47</v>
      </c>
      <c r="AB641" s="581">
        <v>15.53</v>
      </c>
      <c r="AC641" s="581">
        <v>16.11</v>
      </c>
      <c r="AD641" s="581">
        <v>24.55</v>
      </c>
      <c r="AE641" s="581">
        <v>43.47</v>
      </c>
      <c r="AF641" s="581">
        <v>126.29</v>
      </c>
      <c r="AG641" s="581">
        <v>108.73</v>
      </c>
      <c r="AH641" s="581">
        <v>95.02</v>
      </c>
      <c r="AI641" s="581">
        <v>80.88</v>
      </c>
      <c r="AJ641" s="581">
        <v>104.8009130841609</v>
      </c>
      <c r="AK641" s="653">
        <f t="shared" si="1098"/>
        <v>29.57580747299815</v>
      </c>
      <c r="AL641" s="653">
        <f t="shared" si="1099"/>
        <v>3.5752723612198167</v>
      </c>
      <c r="AM641" s="654">
        <f t="shared" si="1100"/>
        <v>20.565242466369369</v>
      </c>
    </row>
    <row r="642" spans="1:39" ht="18" customHeight="1" thickBot="1">
      <c r="A642" s="320" t="s">
        <v>18</v>
      </c>
      <c r="B642" s="320" t="s">
        <v>47</v>
      </c>
      <c r="C642" s="352"/>
      <c r="D642" s="352"/>
      <c r="E642" s="352"/>
      <c r="F642" s="581">
        <v>0</v>
      </c>
      <c r="G642" s="581">
        <v>0</v>
      </c>
      <c r="H642" s="581">
        <v>0</v>
      </c>
      <c r="I642" s="581">
        <v>0</v>
      </c>
      <c r="J642" s="581">
        <v>0</v>
      </c>
      <c r="K642" s="581">
        <v>0</v>
      </c>
      <c r="L642" s="581">
        <v>0</v>
      </c>
      <c r="M642" s="581">
        <v>0</v>
      </c>
      <c r="N642" s="581">
        <v>0</v>
      </c>
      <c r="O642" s="581">
        <v>0</v>
      </c>
      <c r="P642" s="581">
        <v>0</v>
      </c>
      <c r="Q642" s="581">
        <v>0</v>
      </c>
      <c r="R642" s="581">
        <v>0</v>
      </c>
      <c r="S642" s="581">
        <v>0</v>
      </c>
      <c r="T642" s="581">
        <v>0</v>
      </c>
      <c r="U642" s="581">
        <v>0</v>
      </c>
      <c r="V642" s="581">
        <v>0</v>
      </c>
      <c r="W642" s="581">
        <v>0</v>
      </c>
      <c r="X642" s="581">
        <v>0</v>
      </c>
      <c r="Y642" s="581">
        <v>0</v>
      </c>
      <c r="Z642" s="581">
        <v>0</v>
      </c>
      <c r="AA642" s="581">
        <v>0</v>
      </c>
      <c r="AB642" s="581">
        <v>0</v>
      </c>
      <c r="AC642" s="581">
        <v>0</v>
      </c>
      <c r="AD642" s="581">
        <v>0</v>
      </c>
      <c r="AE642" s="581">
        <v>0</v>
      </c>
      <c r="AF642" s="581">
        <v>0</v>
      </c>
      <c r="AG642" s="581">
        <v>0</v>
      </c>
      <c r="AH642" s="581">
        <v>0</v>
      </c>
      <c r="AI642" s="581">
        <v>0</v>
      </c>
      <c r="AJ642" s="581">
        <v>0</v>
      </c>
      <c r="AK642" s="653"/>
      <c r="AL642" s="653"/>
      <c r="AM642" s="654"/>
    </row>
    <row r="643" spans="1:39" ht="18" customHeight="1" thickBot="1">
      <c r="A643" s="320" t="s">
        <v>19</v>
      </c>
      <c r="B643" s="320" t="s">
        <v>48</v>
      </c>
      <c r="C643" s="352"/>
      <c r="D643" s="352"/>
      <c r="E643" s="352"/>
      <c r="F643" s="581">
        <v>0</v>
      </c>
      <c r="G643" s="581">
        <v>0</v>
      </c>
      <c r="H643" s="581">
        <v>0</v>
      </c>
      <c r="I643" s="581">
        <v>0</v>
      </c>
      <c r="J643" s="581">
        <v>0</v>
      </c>
      <c r="K643" s="581">
        <v>0</v>
      </c>
      <c r="L643" s="581">
        <v>0</v>
      </c>
      <c r="M643" s="581">
        <v>0</v>
      </c>
      <c r="N643" s="581">
        <v>0</v>
      </c>
      <c r="O643" s="581">
        <v>0</v>
      </c>
      <c r="P643" s="581">
        <v>0</v>
      </c>
      <c r="Q643" s="581">
        <v>0</v>
      </c>
      <c r="R643" s="581">
        <v>0</v>
      </c>
      <c r="S643" s="581">
        <v>0</v>
      </c>
      <c r="T643" s="581">
        <v>0</v>
      </c>
      <c r="U643" s="581">
        <v>0</v>
      </c>
      <c r="V643" s="581">
        <v>0</v>
      </c>
      <c r="W643" s="581">
        <v>0</v>
      </c>
      <c r="X643" s="581">
        <v>0</v>
      </c>
      <c r="Y643" s="581">
        <v>0</v>
      </c>
      <c r="Z643" s="581">
        <v>0</v>
      </c>
      <c r="AA643" s="581">
        <v>0</v>
      </c>
      <c r="AB643" s="581">
        <v>0</v>
      </c>
      <c r="AC643" s="581">
        <v>0</v>
      </c>
      <c r="AD643" s="581">
        <v>0</v>
      </c>
      <c r="AE643" s="581">
        <v>0</v>
      </c>
      <c r="AF643" s="581">
        <v>0</v>
      </c>
      <c r="AG643" s="581">
        <v>0</v>
      </c>
      <c r="AH643" s="581">
        <v>0</v>
      </c>
      <c r="AI643" s="581">
        <v>0</v>
      </c>
      <c r="AJ643" s="581">
        <v>0</v>
      </c>
      <c r="AK643" s="653"/>
      <c r="AL643" s="653"/>
      <c r="AM643" s="654"/>
    </row>
    <row r="644" spans="1:39" ht="18" customHeight="1" thickBot="1">
      <c r="A644" s="320" t="s">
        <v>20</v>
      </c>
      <c r="B644" s="320" t="s">
        <v>49</v>
      </c>
      <c r="C644" s="352"/>
      <c r="D644" s="352"/>
      <c r="E644" s="352"/>
      <c r="F644" s="581">
        <v>0</v>
      </c>
      <c r="G644" s="581">
        <v>0</v>
      </c>
      <c r="H644" s="581">
        <v>0</v>
      </c>
      <c r="I644" s="581">
        <v>0</v>
      </c>
      <c r="J644" s="581">
        <v>0</v>
      </c>
      <c r="K644" s="581">
        <v>0</v>
      </c>
      <c r="L644" s="581">
        <v>0</v>
      </c>
      <c r="M644" s="581">
        <v>0</v>
      </c>
      <c r="N644" s="581">
        <v>0</v>
      </c>
      <c r="O644" s="581">
        <v>0</v>
      </c>
      <c r="P644" s="581">
        <v>0</v>
      </c>
      <c r="Q644" s="581">
        <v>0</v>
      </c>
      <c r="R644" s="581">
        <v>0</v>
      </c>
      <c r="S644" s="581">
        <v>0</v>
      </c>
      <c r="T644" s="581">
        <v>0</v>
      </c>
      <c r="U644" s="581">
        <v>0</v>
      </c>
      <c r="V644" s="581">
        <v>0</v>
      </c>
      <c r="W644" s="581">
        <v>7.9</v>
      </c>
      <c r="X644" s="581">
        <v>7.48</v>
      </c>
      <c r="Y644" s="581">
        <v>8.1199999999999992</v>
      </c>
      <c r="Z644" s="581">
        <v>10.18</v>
      </c>
      <c r="AA644" s="581">
        <v>18.53</v>
      </c>
      <c r="AB644" s="581">
        <v>20.68</v>
      </c>
      <c r="AC644" s="581">
        <v>16.62</v>
      </c>
      <c r="AD644" s="581">
        <v>20.329999999999998</v>
      </c>
      <c r="AE644" s="581">
        <v>27.59</v>
      </c>
      <c r="AF644" s="581">
        <v>29.74</v>
      </c>
      <c r="AG644" s="581">
        <v>40.32</v>
      </c>
      <c r="AH644" s="581">
        <v>36.93</v>
      </c>
      <c r="AI644" s="581">
        <v>26.17</v>
      </c>
      <c r="AJ644" s="581">
        <v>34.337599590095394</v>
      </c>
      <c r="AK644" s="653">
        <f t="shared" si="1098"/>
        <v>31.209780627036277</v>
      </c>
      <c r="AL644" s="653">
        <f t="shared" si="1099"/>
        <v>2.9098888814047541</v>
      </c>
      <c r="AM644" s="654">
        <f t="shared" si="1100"/>
        <v>7.0942261359347336</v>
      </c>
    </row>
    <row r="645" spans="1:39" ht="18" customHeight="1" thickBot="1">
      <c r="A645" s="320" t="s">
        <v>21</v>
      </c>
      <c r="B645" s="320" t="s">
        <v>50</v>
      </c>
      <c r="C645" s="352"/>
      <c r="D645" s="352"/>
      <c r="E645" s="352"/>
      <c r="F645" s="581">
        <v>0</v>
      </c>
      <c r="G645" s="581">
        <v>0</v>
      </c>
      <c r="H645" s="581">
        <v>0</v>
      </c>
      <c r="I645" s="581">
        <v>0</v>
      </c>
      <c r="J645" s="581">
        <v>0</v>
      </c>
      <c r="K645" s="581">
        <v>0</v>
      </c>
      <c r="L645" s="581">
        <v>0</v>
      </c>
      <c r="M645" s="581">
        <v>0</v>
      </c>
      <c r="N645" s="581">
        <v>0</v>
      </c>
      <c r="O645" s="581">
        <v>0</v>
      </c>
      <c r="P645" s="581">
        <v>0</v>
      </c>
      <c r="Q645" s="581">
        <v>0</v>
      </c>
      <c r="R645" s="581">
        <v>0</v>
      </c>
      <c r="S645" s="581">
        <v>0</v>
      </c>
      <c r="T645" s="581">
        <v>0</v>
      </c>
      <c r="U645" s="581">
        <v>0</v>
      </c>
      <c r="V645" s="581">
        <v>0</v>
      </c>
      <c r="W645" s="581">
        <v>0</v>
      </c>
      <c r="X645" s="581">
        <v>0</v>
      </c>
      <c r="Y645" s="581">
        <v>0</v>
      </c>
      <c r="Z645" s="581">
        <v>0</v>
      </c>
      <c r="AA645" s="581">
        <v>0</v>
      </c>
      <c r="AB645" s="581">
        <v>0</v>
      </c>
      <c r="AC645" s="581">
        <v>0</v>
      </c>
      <c r="AD645" s="581">
        <v>0</v>
      </c>
      <c r="AE645" s="581">
        <v>0</v>
      </c>
      <c r="AF645" s="581">
        <v>0</v>
      </c>
      <c r="AG645" s="581">
        <v>0</v>
      </c>
      <c r="AH645" s="581">
        <v>0</v>
      </c>
      <c r="AI645" s="581">
        <v>0</v>
      </c>
      <c r="AJ645" s="581">
        <v>0</v>
      </c>
      <c r="AK645" s="653"/>
      <c r="AL645" s="653"/>
      <c r="AM645" s="654"/>
    </row>
    <row r="646" spans="1:39" ht="18" customHeight="1" thickBot="1">
      <c r="A646" s="320" t="s">
        <v>22</v>
      </c>
      <c r="B646" s="320" t="s">
        <v>51</v>
      </c>
      <c r="C646" s="352"/>
      <c r="D646" s="352"/>
      <c r="E646" s="352"/>
      <c r="F646" s="581">
        <v>0</v>
      </c>
      <c r="G646" s="581">
        <v>0</v>
      </c>
      <c r="H646" s="581">
        <v>0</v>
      </c>
      <c r="I646" s="581">
        <v>0</v>
      </c>
      <c r="J646" s="581">
        <v>0</v>
      </c>
      <c r="K646" s="581">
        <v>0</v>
      </c>
      <c r="L646" s="581">
        <v>0</v>
      </c>
      <c r="M646" s="581">
        <v>0</v>
      </c>
      <c r="N646" s="581">
        <v>0</v>
      </c>
      <c r="O646" s="581">
        <v>0</v>
      </c>
      <c r="P646" s="581">
        <v>0</v>
      </c>
      <c r="Q646" s="581">
        <v>0</v>
      </c>
      <c r="R646" s="581">
        <v>0</v>
      </c>
      <c r="S646" s="581">
        <v>0</v>
      </c>
      <c r="T646" s="581">
        <v>0</v>
      </c>
      <c r="U646" s="581">
        <v>0</v>
      </c>
      <c r="V646" s="581">
        <v>0</v>
      </c>
      <c r="W646" s="581">
        <v>0</v>
      </c>
      <c r="X646" s="581">
        <v>0</v>
      </c>
      <c r="Y646" s="581">
        <v>0</v>
      </c>
      <c r="Z646" s="581">
        <v>0</v>
      </c>
      <c r="AA646" s="581">
        <v>0</v>
      </c>
      <c r="AB646" s="581">
        <v>0</v>
      </c>
      <c r="AC646" s="581">
        <v>0</v>
      </c>
      <c r="AD646" s="581">
        <v>0</v>
      </c>
      <c r="AE646" s="581">
        <v>0</v>
      </c>
      <c r="AF646" s="581">
        <v>0</v>
      </c>
      <c r="AG646" s="581">
        <v>0</v>
      </c>
      <c r="AH646" s="581">
        <v>0</v>
      </c>
      <c r="AI646" s="581">
        <v>0</v>
      </c>
      <c r="AJ646" s="581">
        <v>0</v>
      </c>
      <c r="AK646" s="653"/>
      <c r="AL646" s="653"/>
      <c r="AM646" s="654"/>
    </row>
    <row r="647" spans="1:39" ht="18" customHeight="1" thickBot="1">
      <c r="A647" s="320" t="s">
        <v>23</v>
      </c>
      <c r="B647" s="320" t="s">
        <v>52</v>
      </c>
      <c r="C647" s="352"/>
      <c r="D647" s="352"/>
      <c r="E647" s="352"/>
      <c r="F647" s="581">
        <v>5.5</v>
      </c>
      <c r="G647" s="581">
        <v>7.1</v>
      </c>
      <c r="H647" s="581">
        <v>4.4000000000000004</v>
      </c>
      <c r="I647" s="581">
        <v>4.3</v>
      </c>
      <c r="J647" s="581">
        <v>4.8</v>
      </c>
      <c r="K647" s="581">
        <v>11.4</v>
      </c>
      <c r="L647" s="581">
        <v>2.6</v>
      </c>
      <c r="M647" s="581">
        <v>1.48</v>
      </c>
      <c r="N647" s="581">
        <v>5.58</v>
      </c>
      <c r="O647" s="581">
        <v>2.56</v>
      </c>
      <c r="P647" s="581">
        <v>4.99</v>
      </c>
      <c r="Q647" s="581">
        <v>28.37</v>
      </c>
      <c r="R647" s="581">
        <v>1.91</v>
      </c>
      <c r="S647" s="581">
        <v>1.33</v>
      </c>
      <c r="T647" s="581">
        <v>1.19</v>
      </c>
      <c r="U647" s="581">
        <v>20.9</v>
      </c>
      <c r="V647" s="581">
        <v>14.44</v>
      </c>
      <c r="W647" s="581">
        <v>18.68</v>
      </c>
      <c r="X647" s="581">
        <v>39.700000000000003</v>
      </c>
      <c r="Y647" s="581">
        <v>37.479999999999997</v>
      </c>
      <c r="Z647" s="581">
        <v>49.83</v>
      </c>
      <c r="AA647" s="581">
        <v>51.54</v>
      </c>
      <c r="AB647" s="581">
        <v>31.73</v>
      </c>
      <c r="AC647" s="581">
        <v>24.41</v>
      </c>
      <c r="AD647" s="581">
        <v>54.28</v>
      </c>
      <c r="AE647" s="581">
        <v>76.31</v>
      </c>
      <c r="AF647" s="581">
        <v>60.01</v>
      </c>
      <c r="AG647" s="581">
        <v>35.700000000000003</v>
      </c>
      <c r="AH647" s="581">
        <v>33.75</v>
      </c>
      <c r="AI647" s="581">
        <v>13.12</v>
      </c>
      <c r="AJ647" s="581">
        <v>42.913751776095928</v>
      </c>
      <c r="AK647" s="653">
        <f t="shared" si="1098"/>
        <v>227.08652268365802</v>
      </c>
      <c r="AL647" s="653">
        <f t="shared" si="1099"/>
        <v>18.29574136569676</v>
      </c>
      <c r="AM647" s="654">
        <f t="shared" si="1100"/>
        <v>-2.0146064710009348</v>
      </c>
    </row>
    <row r="648" spans="1:39" ht="18" customHeight="1" thickBot="1">
      <c r="A648" s="320" t="s">
        <v>24</v>
      </c>
      <c r="B648" s="320" t="s">
        <v>53</v>
      </c>
      <c r="C648" s="352"/>
      <c r="D648" s="352"/>
      <c r="E648" s="352"/>
      <c r="F648" s="581">
        <v>0</v>
      </c>
      <c r="G648" s="581">
        <v>0</v>
      </c>
      <c r="H648" s="581">
        <v>0</v>
      </c>
      <c r="I648" s="581">
        <v>0</v>
      </c>
      <c r="J648" s="581">
        <v>0</v>
      </c>
      <c r="K648" s="581">
        <v>0</v>
      </c>
      <c r="L648" s="581">
        <v>0</v>
      </c>
      <c r="M648" s="581">
        <v>0</v>
      </c>
      <c r="N648" s="581">
        <v>0</v>
      </c>
      <c r="O648" s="581">
        <v>0</v>
      </c>
      <c r="P648" s="581">
        <v>0</v>
      </c>
      <c r="Q648" s="581">
        <v>0</v>
      </c>
      <c r="R648" s="581">
        <v>0</v>
      </c>
      <c r="S648" s="581">
        <v>0</v>
      </c>
      <c r="T648" s="581">
        <v>0</v>
      </c>
      <c r="U648" s="581">
        <v>0</v>
      </c>
      <c r="V648" s="581">
        <v>0</v>
      </c>
      <c r="W648" s="581">
        <v>0</v>
      </c>
      <c r="X648" s="581">
        <v>0</v>
      </c>
      <c r="Y648" s="581">
        <v>0</v>
      </c>
      <c r="Z648" s="581">
        <v>0</v>
      </c>
      <c r="AA648" s="581">
        <v>0</v>
      </c>
      <c r="AB648" s="581">
        <v>0.52</v>
      </c>
      <c r="AC648" s="581">
        <v>0.56999999999999995</v>
      </c>
      <c r="AD648" s="581">
        <v>0.41</v>
      </c>
      <c r="AE648" s="581">
        <v>0.38</v>
      </c>
      <c r="AF648" s="581">
        <v>0.51</v>
      </c>
      <c r="AG648" s="581">
        <v>0.23</v>
      </c>
      <c r="AH648" s="581">
        <v>0.53</v>
      </c>
      <c r="AI648" s="581">
        <v>0.08</v>
      </c>
      <c r="AJ648" s="581">
        <v>0.15054877895214538</v>
      </c>
      <c r="AK648" s="653">
        <f t="shared" si="1098"/>
        <v>88.185973690181726</v>
      </c>
      <c r="AL648" s="653">
        <f t="shared" si="1099"/>
        <v>-53.43852197356329</v>
      </c>
      <c r="AM648" s="654"/>
    </row>
    <row r="649" spans="1:39" ht="18" customHeight="1" thickBot="1">
      <c r="A649" s="320" t="s">
        <v>25</v>
      </c>
      <c r="B649" s="320" t="s">
        <v>54</v>
      </c>
      <c r="C649" s="352"/>
      <c r="D649" s="352"/>
      <c r="E649" s="352"/>
      <c r="F649" s="581">
        <v>0</v>
      </c>
      <c r="G649" s="581">
        <v>0</v>
      </c>
      <c r="H649" s="581">
        <v>0</v>
      </c>
      <c r="I649" s="581">
        <v>0</v>
      </c>
      <c r="J649" s="581">
        <v>0</v>
      </c>
      <c r="K649" s="581">
        <v>0</v>
      </c>
      <c r="L649" s="581">
        <v>0</v>
      </c>
      <c r="M649" s="581">
        <v>0</v>
      </c>
      <c r="N649" s="581">
        <v>0.2</v>
      </c>
      <c r="O649" s="581">
        <v>0</v>
      </c>
      <c r="P649" s="581">
        <v>0</v>
      </c>
      <c r="Q649" s="581">
        <v>0</v>
      </c>
      <c r="R649" s="581">
        <v>0</v>
      </c>
      <c r="S649" s="581">
        <v>0</v>
      </c>
      <c r="T649" s="581">
        <v>0.7</v>
      </c>
      <c r="U649" s="581">
        <v>0.8</v>
      </c>
      <c r="V649" s="581">
        <v>0</v>
      </c>
      <c r="W649" s="581">
        <v>0.53</v>
      </c>
      <c r="X649" s="581">
        <v>1.2</v>
      </c>
      <c r="Y649" s="581">
        <v>1.9</v>
      </c>
      <c r="Z649" s="581">
        <v>0.96</v>
      </c>
      <c r="AA649" s="581">
        <v>3.28</v>
      </c>
      <c r="AB649" s="581">
        <v>1.22</v>
      </c>
      <c r="AC649" s="581">
        <v>2.11</v>
      </c>
      <c r="AD649" s="581">
        <v>1.62</v>
      </c>
      <c r="AE649" s="581">
        <v>1.73</v>
      </c>
      <c r="AF649" s="581">
        <v>3.43</v>
      </c>
      <c r="AG649" s="581">
        <v>6.35</v>
      </c>
      <c r="AH649" s="581">
        <v>9.8699999999999992</v>
      </c>
      <c r="AI649" s="581">
        <v>9.09</v>
      </c>
      <c r="AJ649" s="581">
        <v>6.2297766187198409</v>
      </c>
      <c r="AK649" s="653">
        <f t="shared" si="1098"/>
        <v>-31.465603754457195</v>
      </c>
      <c r="AL649" s="653">
        <f t="shared" si="1099"/>
        <v>-1.5314549201289385</v>
      </c>
      <c r="AM649" s="654">
        <f t="shared" si="1100"/>
        <v>7.387913278397451</v>
      </c>
    </row>
    <row r="650" spans="1:39" ht="18" customHeight="1" thickBot="1">
      <c r="A650" s="320" t="s">
        <v>26</v>
      </c>
      <c r="B650" s="320" t="s">
        <v>55</v>
      </c>
      <c r="C650" s="352"/>
      <c r="D650" s="352"/>
      <c r="E650" s="352"/>
      <c r="F650" s="581">
        <v>0</v>
      </c>
      <c r="G650" s="581">
        <v>0</v>
      </c>
      <c r="H650" s="581">
        <v>0</v>
      </c>
      <c r="I650" s="581">
        <v>0</v>
      </c>
      <c r="J650" s="581">
        <v>0</v>
      </c>
      <c r="K650" s="581">
        <v>0</v>
      </c>
      <c r="L650" s="581">
        <v>0</v>
      </c>
      <c r="M650" s="581">
        <v>0</v>
      </c>
      <c r="N650" s="581">
        <v>0</v>
      </c>
      <c r="O650" s="581">
        <v>0</v>
      </c>
      <c r="P650" s="581">
        <v>0</v>
      </c>
      <c r="Q650" s="581">
        <v>0</v>
      </c>
      <c r="R650" s="581">
        <v>0</v>
      </c>
      <c r="S650" s="581">
        <v>0</v>
      </c>
      <c r="T650" s="581">
        <v>0</v>
      </c>
      <c r="U650" s="581">
        <v>0</v>
      </c>
      <c r="V650" s="581">
        <v>0</v>
      </c>
      <c r="W650" s="581">
        <v>0</v>
      </c>
      <c r="X650" s="581">
        <v>0</v>
      </c>
      <c r="Y650" s="581">
        <v>0</v>
      </c>
      <c r="Z650" s="581">
        <v>0</v>
      </c>
      <c r="AA650" s="581">
        <v>0</v>
      </c>
      <c r="AB650" s="581">
        <v>0</v>
      </c>
      <c r="AC650" s="581">
        <v>0</v>
      </c>
      <c r="AD650" s="581">
        <v>0</v>
      </c>
      <c r="AE650" s="581">
        <v>0</v>
      </c>
      <c r="AF650" s="581">
        <v>0</v>
      </c>
      <c r="AG650" s="581">
        <v>0</v>
      </c>
      <c r="AH650" s="581">
        <v>0</v>
      </c>
      <c r="AI650" s="581">
        <v>0</v>
      </c>
      <c r="AJ650" s="581">
        <v>0</v>
      </c>
      <c r="AK650" s="653"/>
      <c r="AL650" s="653"/>
      <c r="AM650" s="654"/>
    </row>
    <row r="651" spans="1:39" ht="18" customHeight="1" thickBot="1">
      <c r="A651" s="320" t="s">
        <v>27</v>
      </c>
      <c r="B651" s="320" t="s">
        <v>56</v>
      </c>
      <c r="C651" s="352"/>
      <c r="D651" s="352"/>
      <c r="E651" s="352"/>
      <c r="F651" s="581">
        <v>0</v>
      </c>
      <c r="G651" s="581">
        <v>0</v>
      </c>
      <c r="H651" s="581">
        <v>0</v>
      </c>
      <c r="I651" s="581">
        <v>0</v>
      </c>
      <c r="J651" s="581">
        <v>0</v>
      </c>
      <c r="K651" s="581">
        <v>0</v>
      </c>
      <c r="L651" s="581">
        <v>0</v>
      </c>
      <c r="M651" s="581">
        <v>0</v>
      </c>
      <c r="N651" s="581">
        <v>0</v>
      </c>
      <c r="O651" s="581">
        <v>0</v>
      </c>
      <c r="P651" s="581">
        <v>0</v>
      </c>
      <c r="Q651" s="581">
        <v>0</v>
      </c>
      <c r="R651" s="581">
        <v>0</v>
      </c>
      <c r="S651" s="581">
        <v>0</v>
      </c>
      <c r="T651" s="581">
        <v>0</v>
      </c>
      <c r="U651" s="581">
        <v>0</v>
      </c>
      <c r="V651" s="581">
        <v>0</v>
      </c>
      <c r="W651" s="581">
        <v>0</v>
      </c>
      <c r="X651" s="581">
        <v>0</v>
      </c>
      <c r="Y651" s="581">
        <v>0</v>
      </c>
      <c r="Z651" s="581">
        <v>0</v>
      </c>
      <c r="AA651" s="581">
        <v>0</v>
      </c>
      <c r="AB651" s="581">
        <v>0</v>
      </c>
      <c r="AC651" s="581">
        <v>0</v>
      </c>
      <c r="AD651" s="581">
        <v>0</v>
      </c>
      <c r="AE651" s="581">
        <v>0</v>
      </c>
      <c r="AF651" s="581">
        <v>0</v>
      </c>
      <c r="AG651" s="581">
        <v>0</v>
      </c>
      <c r="AH651" s="581">
        <v>0</v>
      </c>
      <c r="AI651" s="581">
        <v>0</v>
      </c>
      <c r="AJ651" s="581">
        <v>0</v>
      </c>
      <c r="AK651" s="653"/>
      <c r="AL651" s="653"/>
      <c r="AM651" s="654"/>
    </row>
    <row r="652" spans="1:39" ht="18" customHeight="1">
      <c r="A652" s="31"/>
      <c r="B652" s="31"/>
      <c r="C652" s="31"/>
      <c r="D652" s="31"/>
      <c r="E652" s="31"/>
      <c r="F652" s="31"/>
      <c r="G652" s="31"/>
      <c r="H652" s="31"/>
      <c r="I652" s="31"/>
      <c r="J652" s="31"/>
      <c r="K652" s="31"/>
      <c r="L652" s="31"/>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657"/>
      <c r="AL652" s="657"/>
      <c r="AM652" s="657"/>
    </row>
    <row r="653" spans="1:39" ht="18" customHeight="1">
      <c r="A653" s="59" t="s">
        <v>220</v>
      </c>
      <c r="B653" s="31"/>
      <c r="C653" s="31"/>
      <c r="D653" s="31"/>
      <c r="E653" s="31"/>
      <c r="F653" s="31"/>
      <c r="G653" s="31"/>
      <c r="H653" s="31"/>
      <c r="I653" s="31"/>
      <c r="J653" s="31"/>
      <c r="K653" s="31"/>
      <c r="L653" s="31"/>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657"/>
      <c r="AL653" s="657"/>
      <c r="AM653" s="657"/>
    </row>
    <row r="654" spans="1:39" ht="18" customHeight="1">
      <c r="A654" s="215"/>
      <c r="B654" s="211"/>
      <c r="C654" s="204" t="s">
        <v>220</v>
      </c>
      <c r="D654" s="205"/>
      <c r="E654" s="205"/>
      <c r="F654" s="205"/>
      <c r="G654" s="205"/>
      <c r="H654" s="205"/>
      <c r="I654" s="205"/>
      <c r="J654" s="205"/>
      <c r="K654" s="205"/>
      <c r="L654" s="205"/>
      <c r="M654" s="205"/>
      <c r="N654" s="205"/>
      <c r="O654" s="205"/>
      <c r="P654" s="205"/>
      <c r="Q654" s="205"/>
      <c r="R654" s="205"/>
      <c r="S654" s="205"/>
      <c r="T654" s="205"/>
      <c r="U654" s="205"/>
      <c r="V654" s="205"/>
      <c r="W654" s="205"/>
      <c r="X654" s="205"/>
      <c r="Y654" s="205"/>
      <c r="Z654" s="205"/>
      <c r="AA654" s="205"/>
      <c r="AB654" s="205"/>
      <c r="AC654" s="205"/>
      <c r="AD654" s="205"/>
      <c r="AE654" s="205"/>
      <c r="AF654" s="205"/>
      <c r="AG654" s="205"/>
      <c r="AH654" s="205"/>
      <c r="AI654" s="205"/>
      <c r="AJ654" s="205"/>
      <c r="AK654" s="765" t="s">
        <v>58</v>
      </c>
      <c r="AL654" s="766"/>
      <c r="AM654" s="656" t="str">
        <f>AM$3</f>
        <v xml:space="preserve">Annual rate of change
</v>
      </c>
    </row>
    <row r="655" spans="1:39" ht="26.25" thickBot="1">
      <c r="A655" s="215"/>
      <c r="B655" s="216"/>
      <c r="C655" s="568">
        <v>1990</v>
      </c>
      <c r="D655" s="203">
        <v>1991</v>
      </c>
      <c r="E655" s="203">
        <v>1992</v>
      </c>
      <c r="F655" s="203">
        <f>F$4</f>
        <v>1993</v>
      </c>
      <c r="G655" s="203">
        <f t="shared" ref="G655:AJ655" si="1101">G$4</f>
        <v>1994</v>
      </c>
      <c r="H655" s="203">
        <f t="shared" si="1101"/>
        <v>1995</v>
      </c>
      <c r="I655" s="203">
        <f t="shared" si="1101"/>
        <v>1996</v>
      </c>
      <c r="J655" s="203">
        <f t="shared" si="1101"/>
        <v>1997</v>
      </c>
      <c r="K655" s="203">
        <f t="shared" si="1101"/>
        <v>1998</v>
      </c>
      <c r="L655" s="203">
        <f t="shared" si="1101"/>
        <v>1999</v>
      </c>
      <c r="M655" s="637">
        <f t="shared" si="1101"/>
        <v>2000</v>
      </c>
      <c r="N655" s="636">
        <f t="shared" si="1101"/>
        <v>2001</v>
      </c>
      <c r="O655" s="203">
        <f t="shared" si="1101"/>
        <v>2002</v>
      </c>
      <c r="P655" s="636">
        <f t="shared" si="1101"/>
        <v>2003</v>
      </c>
      <c r="Q655" s="203">
        <f t="shared" si="1101"/>
        <v>2004</v>
      </c>
      <c r="R655" s="636">
        <f t="shared" si="1101"/>
        <v>2005</v>
      </c>
      <c r="S655" s="203">
        <f t="shared" si="1101"/>
        <v>2006</v>
      </c>
      <c r="T655" s="636">
        <f t="shared" si="1101"/>
        <v>2007</v>
      </c>
      <c r="U655" s="203">
        <f t="shared" si="1101"/>
        <v>2008</v>
      </c>
      <c r="V655" s="636">
        <f t="shared" si="1101"/>
        <v>2009</v>
      </c>
      <c r="W655" s="203">
        <f t="shared" si="1101"/>
        <v>2010</v>
      </c>
      <c r="X655" s="636">
        <f t="shared" si="1101"/>
        <v>2011</v>
      </c>
      <c r="Y655" s="203">
        <f t="shared" si="1101"/>
        <v>2012</v>
      </c>
      <c r="Z655" s="637">
        <f t="shared" si="1101"/>
        <v>2013</v>
      </c>
      <c r="AA655" s="203">
        <f t="shared" si="1101"/>
        <v>2014</v>
      </c>
      <c r="AB655" s="636">
        <f t="shared" si="1101"/>
        <v>2015</v>
      </c>
      <c r="AC655" s="203">
        <f t="shared" si="1101"/>
        <v>2016</v>
      </c>
      <c r="AD655" s="203">
        <f t="shared" si="1101"/>
        <v>2017</v>
      </c>
      <c r="AE655" s="203">
        <f t="shared" si="1101"/>
        <v>2018</v>
      </c>
      <c r="AF655" s="203">
        <f t="shared" si="1101"/>
        <v>2019</v>
      </c>
      <c r="AG655" s="203">
        <f t="shared" si="1101"/>
        <v>2020</v>
      </c>
      <c r="AH655" s="203">
        <f t="shared" si="1101"/>
        <v>2021</v>
      </c>
      <c r="AI655" s="203">
        <f t="shared" si="1101"/>
        <v>2022</v>
      </c>
      <c r="AJ655" s="203" t="str">
        <f t="shared" si="1101"/>
        <v>2023f</v>
      </c>
      <c r="AK655" s="648" t="s">
        <v>1070</v>
      </c>
      <c r="AL655" s="649" t="s">
        <v>1071</v>
      </c>
      <c r="AM655" s="650" t="s">
        <v>1072</v>
      </c>
    </row>
    <row r="656" spans="1:39" ht="18" customHeight="1" thickBot="1">
      <c r="A656" s="235" t="s">
        <v>373</v>
      </c>
      <c r="B656" s="235"/>
      <c r="C656" s="372" t="str">
        <f t="shared" ref="C656:AI656" si="1102">IF(OR(C591=0,C624=0),":",C624/C591)</f>
        <v>:</v>
      </c>
      <c r="D656" s="372" t="str">
        <f t="shared" si="1102"/>
        <v>:</v>
      </c>
      <c r="E656" s="372" t="str">
        <f t="shared" si="1102"/>
        <v>:</v>
      </c>
      <c r="F656" s="344">
        <f t="shared" si="1102"/>
        <v>5.4499294781382224</v>
      </c>
      <c r="G656" s="344">
        <f t="shared" si="1102"/>
        <v>4.8660130718954244</v>
      </c>
      <c r="H656" s="344">
        <f t="shared" si="1102"/>
        <v>5.1533804238143288</v>
      </c>
      <c r="I656" s="344">
        <f t="shared" si="1102"/>
        <v>5.3891843971631195</v>
      </c>
      <c r="J656" s="344">
        <f t="shared" si="1102"/>
        <v>5.8092436974789914</v>
      </c>
      <c r="K656" s="344">
        <f t="shared" si="1102"/>
        <v>5.0406435224386108</v>
      </c>
      <c r="L656" s="344">
        <f t="shared" si="1102"/>
        <v>5.8676923076923071</v>
      </c>
      <c r="M656" s="344">
        <f t="shared" si="1102"/>
        <v>5.77525206232814</v>
      </c>
      <c r="N656" s="344">
        <f t="shared" si="1102"/>
        <v>5.3662527752651927</v>
      </c>
      <c r="O656" s="344">
        <f t="shared" si="1102"/>
        <v>5.7830310880829003</v>
      </c>
      <c r="P656" s="344">
        <f t="shared" si="1102"/>
        <v>3.8094856736074032</v>
      </c>
      <c r="Q656" s="344">
        <f t="shared" si="1102"/>
        <v>5.0853578463558753</v>
      </c>
      <c r="R656" s="344">
        <f t="shared" si="1102"/>
        <v>5.066824303485145</v>
      </c>
      <c r="S656" s="344">
        <f t="shared" si="1102"/>
        <v>5.3680364430103449</v>
      </c>
      <c r="T656" s="344">
        <f t="shared" si="1102"/>
        <v>5.3057105183081443</v>
      </c>
      <c r="U656" s="344">
        <f t="shared" si="1102"/>
        <v>5.3501502123692113</v>
      </c>
      <c r="V656" s="344">
        <f t="shared" si="1102"/>
        <v>5.263426005871179</v>
      </c>
      <c r="W656" s="344">
        <f t="shared" si="1102"/>
        <v>5.3914340881165526</v>
      </c>
      <c r="X656" s="344">
        <f t="shared" si="1102"/>
        <v>5.81332990662212</v>
      </c>
      <c r="Y656" s="344">
        <f t="shared" si="1102"/>
        <v>4.1706559166876627</v>
      </c>
      <c r="Z656" s="344">
        <f t="shared" si="1102"/>
        <v>5.0101010101010113</v>
      </c>
      <c r="AA656" s="344">
        <f t="shared" si="1102"/>
        <v>5.9100767328302348</v>
      </c>
      <c r="AB656" s="344">
        <f t="shared" si="1102"/>
        <v>5.1827995681899957</v>
      </c>
      <c r="AC656" s="344">
        <f t="shared" si="1102"/>
        <v>5.5589043309631547</v>
      </c>
      <c r="AD656" s="344">
        <f t="shared" si="1102"/>
        <v>5.3093232860520105</v>
      </c>
      <c r="AE656" s="344">
        <f t="shared" si="1102"/>
        <v>5.646289393425957</v>
      </c>
      <c r="AF656" s="344">
        <f t="shared" si="1102"/>
        <v>5.3453320703083875</v>
      </c>
      <c r="AG656" s="344">
        <f t="shared" si="1102"/>
        <v>5.1824081745374198</v>
      </c>
      <c r="AH656" s="344">
        <f t="shared" si="1102"/>
        <v>5.3722838574148231</v>
      </c>
      <c r="AI656" s="344">
        <f t="shared" si="1102"/>
        <v>4.1517189835575481</v>
      </c>
      <c r="AJ656" s="344">
        <f t="shared" ref="AJ656" si="1103">IF(OR(AJ591=0,AJ624=0),":",AJ624/AJ591)</f>
        <v>4.91889537100813</v>
      </c>
      <c r="AK656" s="651">
        <f>+(AJ656/AI656-1)*100</f>
        <v>18.478523967756601</v>
      </c>
      <c r="AL656" s="651">
        <f>+((AJ656/((SUM(AE656:AI656)-MIN(AD656:AH656)-MAX(AD656:AH656))/3))-1)*100</f>
        <v>-0.75759137129195464</v>
      </c>
      <c r="AM656" s="652">
        <f>100*((POWER(AJ656/AA656,1/($AI$4-$Z$4)))-1)</f>
        <v>-2.0190587308461239</v>
      </c>
    </row>
    <row r="657" spans="1:39" ht="18" customHeight="1" thickBot="1">
      <c r="A657" s="320" t="s">
        <v>3</v>
      </c>
      <c r="B657" s="320" t="s">
        <v>30</v>
      </c>
      <c r="C657" s="371" t="str">
        <f t="shared" ref="C657:AI657" si="1104">IF(OR(C592=0,C625=0),":",C625/C592)</f>
        <v>:</v>
      </c>
      <c r="D657" s="371" t="str">
        <f t="shared" si="1104"/>
        <v>:</v>
      </c>
      <c r="E657" s="371" t="str">
        <f t="shared" si="1104"/>
        <v>:</v>
      </c>
      <c r="F657" s="365" t="str">
        <f t="shared" si="1104"/>
        <v>:</v>
      </c>
      <c r="G657" s="365" t="str">
        <f t="shared" si="1104"/>
        <v>:</v>
      </c>
      <c r="H657" s="365" t="str">
        <f t="shared" si="1104"/>
        <v>:</v>
      </c>
      <c r="I657" s="365" t="str">
        <f t="shared" si="1104"/>
        <v>:</v>
      </c>
      <c r="J657" s="365" t="str">
        <f t="shared" si="1104"/>
        <v>:</v>
      </c>
      <c r="K657" s="365" t="str">
        <f t="shared" si="1104"/>
        <v>:</v>
      </c>
      <c r="L657" s="365" t="str">
        <f t="shared" si="1104"/>
        <v>:</v>
      </c>
      <c r="M657" s="365" t="str">
        <f t="shared" si="1104"/>
        <v>:</v>
      </c>
      <c r="N657" s="365" t="str">
        <f t="shared" si="1104"/>
        <v>:</v>
      </c>
      <c r="O657" s="365" t="str">
        <f t="shared" si="1104"/>
        <v>:</v>
      </c>
      <c r="P657" s="365" t="str">
        <f t="shared" si="1104"/>
        <v>:</v>
      </c>
      <c r="Q657" s="365" t="str">
        <f t="shared" si="1104"/>
        <v>:</v>
      </c>
      <c r="R657" s="365" t="str">
        <f t="shared" si="1104"/>
        <v>:</v>
      </c>
      <c r="S657" s="365" t="str">
        <f t="shared" si="1104"/>
        <v>:</v>
      </c>
      <c r="T657" s="365" t="str">
        <f t="shared" si="1104"/>
        <v>:</v>
      </c>
      <c r="U657" s="365" t="str">
        <f t="shared" si="1104"/>
        <v>:</v>
      </c>
      <c r="V657" s="365" t="str">
        <f t="shared" si="1104"/>
        <v>:</v>
      </c>
      <c r="W657" s="365" t="str">
        <f t="shared" si="1104"/>
        <v>:</v>
      </c>
      <c r="X657" s="365" t="str">
        <f t="shared" si="1104"/>
        <v>:</v>
      </c>
      <c r="Y657" s="365" t="str">
        <f t="shared" si="1104"/>
        <v>:</v>
      </c>
      <c r="Z657" s="365" t="str">
        <f t="shared" si="1104"/>
        <v>:</v>
      </c>
      <c r="AA657" s="365" t="str">
        <f t="shared" si="1104"/>
        <v>:</v>
      </c>
      <c r="AB657" s="365" t="str">
        <f t="shared" si="1104"/>
        <v>:</v>
      </c>
      <c r="AC657" s="365" t="str">
        <f t="shared" si="1104"/>
        <v>:</v>
      </c>
      <c r="AD657" s="365" t="str">
        <f t="shared" si="1104"/>
        <v>:</v>
      </c>
      <c r="AE657" s="365" t="str">
        <f t="shared" si="1104"/>
        <v>:</v>
      </c>
      <c r="AF657" s="365" t="str">
        <f t="shared" si="1104"/>
        <v>:</v>
      </c>
      <c r="AG657" s="365" t="str">
        <f t="shared" si="1104"/>
        <v>:</v>
      </c>
      <c r="AH657" s="365" t="str">
        <f t="shared" si="1104"/>
        <v>:</v>
      </c>
      <c r="AI657" s="365" t="str">
        <f t="shared" si="1104"/>
        <v>:</v>
      </c>
      <c r="AJ657" s="365" t="str">
        <f t="shared" ref="AJ657" si="1105">IF(OR(AJ592=0,AJ625=0),":",AJ625/AJ592)</f>
        <v>:</v>
      </c>
      <c r="AK657" s="653"/>
      <c r="AL657" s="653"/>
      <c r="AM657" s="654"/>
    </row>
    <row r="658" spans="1:39" ht="18" customHeight="1" thickBot="1">
      <c r="A658" s="320" t="s">
        <v>4</v>
      </c>
      <c r="B658" s="320" t="s">
        <v>31</v>
      </c>
      <c r="C658" s="371" t="str">
        <f t="shared" ref="C658:AI658" si="1106">IF(OR(C593=0,C626=0),":",C626/C593)</f>
        <v>:</v>
      </c>
      <c r="D658" s="371" t="str">
        <f t="shared" si="1106"/>
        <v>:</v>
      </c>
      <c r="E658" s="371" t="str">
        <f t="shared" si="1106"/>
        <v>:</v>
      </c>
      <c r="F658" s="365">
        <f t="shared" si="1106"/>
        <v>2</v>
      </c>
      <c r="G658" s="365">
        <f t="shared" si="1106"/>
        <v>2</v>
      </c>
      <c r="H658" s="365">
        <f t="shared" si="1106"/>
        <v>2</v>
      </c>
      <c r="I658" s="365">
        <f t="shared" si="1106"/>
        <v>2</v>
      </c>
      <c r="J658" s="365">
        <f t="shared" si="1106"/>
        <v>2</v>
      </c>
      <c r="K658" s="365">
        <f t="shared" si="1106"/>
        <v>1.4</v>
      </c>
      <c r="L658" s="365">
        <f t="shared" si="1106"/>
        <v>1.8571428571428574</v>
      </c>
      <c r="M658" s="365">
        <f t="shared" si="1106"/>
        <v>0.66666666666666674</v>
      </c>
      <c r="N658" s="365">
        <f t="shared" si="1106"/>
        <v>1.2666666666666666</v>
      </c>
      <c r="O658" s="365">
        <f t="shared" si="1106"/>
        <v>2.0930232558139537</v>
      </c>
      <c r="P658" s="365">
        <f t="shared" si="1106"/>
        <v>1.6857142857142857</v>
      </c>
      <c r="Q658" s="365">
        <f t="shared" si="1106"/>
        <v>2.1333333333333333</v>
      </c>
      <c r="R658" s="365">
        <f t="shared" si="1106"/>
        <v>2</v>
      </c>
      <c r="S658" s="365">
        <f t="shared" si="1106"/>
        <v>2.2500000000000004</v>
      </c>
      <c r="T658" s="365">
        <f t="shared" si="1106"/>
        <v>1.125</v>
      </c>
      <c r="U658" s="365">
        <f t="shared" si="1106"/>
        <v>1.8888888888888888</v>
      </c>
      <c r="V658" s="365">
        <f t="shared" si="1106"/>
        <v>2.5714285714285716</v>
      </c>
      <c r="W658" s="365">
        <f t="shared" si="1106"/>
        <v>2.4322033898305082</v>
      </c>
      <c r="X658" s="365">
        <f t="shared" si="1106"/>
        <v>1.954225352112676</v>
      </c>
      <c r="Y658" s="365">
        <f t="shared" si="1106"/>
        <v>2.0377358490566038</v>
      </c>
      <c r="Z658" s="365">
        <f t="shared" si="1106"/>
        <v>2.6797235023041477</v>
      </c>
      <c r="AA658" s="365">
        <f t="shared" si="1106"/>
        <v>2.7347242921013417</v>
      </c>
      <c r="AB658" s="365">
        <f t="shared" si="1106"/>
        <v>2.4985337243401755</v>
      </c>
      <c r="AC658" s="365">
        <f t="shared" si="1106"/>
        <v>2.3434650455927053</v>
      </c>
      <c r="AD658" s="365">
        <f t="shared" si="1106"/>
        <v>2.8820754716981134</v>
      </c>
      <c r="AE658" s="365">
        <f t="shared" si="1106"/>
        <v>4.0823927765237027</v>
      </c>
      <c r="AF658" s="365">
        <f t="shared" si="1106"/>
        <v>3.2528409090909087</v>
      </c>
      <c r="AG658" s="365">
        <f t="shared" si="1106"/>
        <v>3.4294478527607364</v>
      </c>
      <c r="AH658" s="365">
        <f t="shared" si="1106"/>
        <v>2.7903225806451615</v>
      </c>
      <c r="AI658" s="365">
        <f t="shared" si="1106"/>
        <v>3</v>
      </c>
      <c r="AJ658" s="365">
        <f t="shared" ref="AJ658" si="1107">IF(OR(AJ593=0,AJ626=0),":",AJ626/AJ593)</f>
        <v>3.3645090167221099</v>
      </c>
      <c r="AK658" s="653">
        <f t="shared" ref="AK658:AK681" si="1108">+(AJ658/AI658-1)*100</f>
        <v>12.150300557403671</v>
      </c>
      <c r="AL658" s="653">
        <f t="shared" ref="AL658:AL681" si="1109">+((AJ658/((SUM(AE658:AI658)-MIN(AD658:AH658)-MAX(AD658:AH658))/3))-1)*100</f>
        <v>4.247325177234651</v>
      </c>
      <c r="AM658" s="654">
        <f t="shared" ref="AM658:AM681" si="1110">100*((POWER(AJ658/AA658,1/($AI$4-$Z$4)))-1)</f>
        <v>2.3295125475388145</v>
      </c>
    </row>
    <row r="659" spans="1:39" ht="18" customHeight="1" thickBot="1">
      <c r="A659" s="320" t="s">
        <v>340</v>
      </c>
      <c r="B659" s="320" t="s">
        <v>32</v>
      </c>
      <c r="C659" s="371" t="str">
        <f t="shared" ref="C659:AI659" si="1111">IF(OR(C594=0,C627=0),":",C627/C594)</f>
        <v>:</v>
      </c>
      <c r="D659" s="371" t="str">
        <f t="shared" si="1111"/>
        <v>:</v>
      </c>
      <c r="E659" s="371" t="str">
        <f t="shared" si="1111"/>
        <v>:</v>
      </c>
      <c r="F659" s="365" t="str">
        <f t="shared" si="1111"/>
        <v>:</v>
      </c>
      <c r="G659" s="365" t="str">
        <f t="shared" si="1111"/>
        <v>:</v>
      </c>
      <c r="H659" s="365" t="str">
        <f t="shared" si="1111"/>
        <v>:</v>
      </c>
      <c r="I659" s="365" t="str">
        <f t="shared" si="1111"/>
        <v>:</v>
      </c>
      <c r="J659" s="365" t="str">
        <f t="shared" si="1111"/>
        <v>:</v>
      </c>
      <c r="K659" s="365" t="str">
        <f t="shared" si="1111"/>
        <v>:</v>
      </c>
      <c r="L659" s="365" t="str">
        <f t="shared" si="1111"/>
        <v>:</v>
      </c>
      <c r="M659" s="365" t="str">
        <f t="shared" si="1111"/>
        <v>:</v>
      </c>
      <c r="N659" s="365" t="str">
        <f t="shared" si="1111"/>
        <v>:</v>
      </c>
      <c r="O659" s="365" t="str">
        <f t="shared" si="1111"/>
        <v>:</v>
      </c>
      <c r="P659" s="365" t="str">
        <f t="shared" si="1111"/>
        <v>:</v>
      </c>
      <c r="Q659" s="365" t="str">
        <f t="shared" si="1111"/>
        <v>:</v>
      </c>
      <c r="R659" s="365" t="str">
        <f t="shared" si="1111"/>
        <v>:</v>
      </c>
      <c r="S659" s="365" t="str">
        <f t="shared" si="1111"/>
        <v>:</v>
      </c>
      <c r="T659" s="365" t="str">
        <f t="shared" si="1111"/>
        <v>:</v>
      </c>
      <c r="U659" s="365" t="str">
        <f t="shared" si="1111"/>
        <v>:</v>
      </c>
      <c r="V659" s="365" t="str">
        <f t="shared" si="1111"/>
        <v>:</v>
      </c>
      <c r="W659" s="365" t="str">
        <f t="shared" si="1111"/>
        <v>:</v>
      </c>
      <c r="X659" s="365" t="str">
        <f t="shared" si="1111"/>
        <v>:</v>
      </c>
      <c r="Y659" s="365" t="str">
        <f t="shared" si="1111"/>
        <v>:</v>
      </c>
      <c r="Z659" s="365" t="str">
        <f t="shared" si="1111"/>
        <v>:</v>
      </c>
      <c r="AA659" s="365" t="str">
        <f t="shared" si="1111"/>
        <v>:</v>
      </c>
      <c r="AB659" s="365" t="str">
        <f t="shared" si="1111"/>
        <v>:</v>
      </c>
      <c r="AC659" s="365" t="str">
        <f t="shared" si="1111"/>
        <v>:</v>
      </c>
      <c r="AD659" s="365" t="str">
        <f t="shared" si="1111"/>
        <v>:</v>
      </c>
      <c r="AE659" s="365" t="str">
        <f t="shared" si="1111"/>
        <v>:</v>
      </c>
      <c r="AF659" s="365" t="str">
        <f t="shared" si="1111"/>
        <v>:</v>
      </c>
      <c r="AG659" s="365" t="str">
        <f t="shared" si="1111"/>
        <v>:</v>
      </c>
      <c r="AH659" s="365" t="str">
        <f t="shared" si="1111"/>
        <v>:</v>
      </c>
      <c r="AI659" s="365" t="str">
        <f t="shared" si="1111"/>
        <v>:</v>
      </c>
      <c r="AJ659" s="365" t="str">
        <f t="shared" ref="AJ659" si="1112">IF(OR(AJ594=0,AJ627=0),":",AJ627/AJ594)</f>
        <v>:</v>
      </c>
      <c r="AK659" s="653"/>
      <c r="AL659" s="653"/>
      <c r="AM659" s="654"/>
    </row>
    <row r="660" spans="1:39" ht="18" customHeight="1" thickBot="1">
      <c r="A660" s="320" t="s">
        <v>5</v>
      </c>
      <c r="B660" s="320" t="s">
        <v>33</v>
      </c>
      <c r="C660" s="371" t="str">
        <f t="shared" ref="C660:AI660" si="1113">IF(OR(C595=0,C628=0),":",C628/C595)</f>
        <v>:</v>
      </c>
      <c r="D660" s="371" t="str">
        <f t="shared" si="1113"/>
        <v>:</v>
      </c>
      <c r="E660" s="371" t="str">
        <f t="shared" si="1113"/>
        <v>:</v>
      </c>
      <c r="F660" s="365" t="str">
        <f t="shared" si="1113"/>
        <v>:</v>
      </c>
      <c r="G660" s="365" t="str">
        <f t="shared" si="1113"/>
        <v>:</v>
      </c>
      <c r="H660" s="365" t="str">
        <f t="shared" si="1113"/>
        <v>:</v>
      </c>
      <c r="I660" s="365" t="str">
        <f t="shared" si="1113"/>
        <v>:</v>
      </c>
      <c r="J660" s="365" t="str">
        <f t="shared" si="1113"/>
        <v>:</v>
      </c>
      <c r="K660" s="365" t="str">
        <f t="shared" si="1113"/>
        <v>:</v>
      </c>
      <c r="L660" s="365" t="str">
        <f t="shared" si="1113"/>
        <v>:</v>
      </c>
      <c r="M660" s="365" t="str">
        <f t="shared" si="1113"/>
        <v>:</v>
      </c>
      <c r="N660" s="365" t="str">
        <f t="shared" si="1113"/>
        <v>:</v>
      </c>
      <c r="O660" s="365" t="str">
        <f t="shared" si="1113"/>
        <v>:</v>
      </c>
      <c r="P660" s="365" t="str">
        <f t="shared" si="1113"/>
        <v>:</v>
      </c>
      <c r="Q660" s="365" t="str">
        <f t="shared" si="1113"/>
        <v>:</v>
      </c>
      <c r="R660" s="365" t="str">
        <f t="shared" si="1113"/>
        <v>:</v>
      </c>
      <c r="S660" s="365" t="str">
        <f t="shared" si="1113"/>
        <v>:</v>
      </c>
      <c r="T660" s="365" t="str">
        <f t="shared" si="1113"/>
        <v>:</v>
      </c>
      <c r="U660" s="365" t="str">
        <f t="shared" si="1113"/>
        <v>:</v>
      </c>
      <c r="V660" s="365" t="str">
        <f t="shared" si="1113"/>
        <v>:</v>
      </c>
      <c r="W660" s="365" t="str">
        <f t="shared" si="1113"/>
        <v>:</v>
      </c>
      <c r="X660" s="365" t="str">
        <f t="shared" si="1113"/>
        <v>:</v>
      </c>
      <c r="Y660" s="365" t="str">
        <f t="shared" si="1113"/>
        <v>:</v>
      </c>
      <c r="Z660" s="365" t="str">
        <f t="shared" si="1113"/>
        <v>:</v>
      </c>
      <c r="AA660" s="365" t="str">
        <f t="shared" si="1113"/>
        <v>:</v>
      </c>
      <c r="AB660" s="365" t="str">
        <f t="shared" si="1113"/>
        <v>:</v>
      </c>
      <c r="AC660" s="365" t="str">
        <f t="shared" si="1113"/>
        <v>:</v>
      </c>
      <c r="AD660" s="365" t="str">
        <f t="shared" si="1113"/>
        <v>:</v>
      </c>
      <c r="AE660" s="365" t="str">
        <f t="shared" si="1113"/>
        <v>:</v>
      </c>
      <c r="AF660" s="365" t="str">
        <f t="shared" si="1113"/>
        <v>:</v>
      </c>
      <c r="AG660" s="365" t="str">
        <f t="shared" si="1113"/>
        <v>:</v>
      </c>
      <c r="AH660" s="365" t="str">
        <f t="shared" si="1113"/>
        <v>:</v>
      </c>
      <c r="AI660" s="365" t="str">
        <f t="shared" si="1113"/>
        <v>:</v>
      </c>
      <c r="AJ660" s="365" t="str">
        <f t="shared" ref="AJ660" si="1114">IF(OR(AJ595=0,AJ628=0),":",AJ628/AJ595)</f>
        <v>:</v>
      </c>
      <c r="AK660" s="653"/>
      <c r="AL660" s="653"/>
      <c r="AM660" s="654"/>
    </row>
    <row r="661" spans="1:39" ht="18" customHeight="1" thickBot="1">
      <c r="A661" s="320" t="s">
        <v>28</v>
      </c>
      <c r="B661" s="320" t="s">
        <v>34</v>
      </c>
      <c r="C661" s="371" t="str">
        <f t="shared" ref="C661:AI661" si="1115">IF(OR(C596=0,C629=0),":",C629/C596)</f>
        <v>:</v>
      </c>
      <c r="D661" s="371" t="str">
        <f t="shared" si="1115"/>
        <v>:</v>
      </c>
      <c r="E661" s="371" t="str">
        <f t="shared" si="1115"/>
        <v>:</v>
      </c>
      <c r="F661" s="365" t="str">
        <f t="shared" si="1115"/>
        <v>:</v>
      </c>
      <c r="G661" s="365" t="str">
        <f t="shared" si="1115"/>
        <v>:</v>
      </c>
      <c r="H661" s="365" t="str">
        <f t="shared" si="1115"/>
        <v>:</v>
      </c>
      <c r="I661" s="365" t="str">
        <f t="shared" si="1115"/>
        <v>:</v>
      </c>
      <c r="J661" s="365" t="str">
        <f t="shared" si="1115"/>
        <v>:</v>
      </c>
      <c r="K661" s="365" t="str">
        <f t="shared" si="1115"/>
        <v>:</v>
      </c>
      <c r="L661" s="365" t="str">
        <f t="shared" si="1115"/>
        <v>:</v>
      </c>
      <c r="M661" s="365" t="str">
        <f t="shared" si="1115"/>
        <v>:</v>
      </c>
      <c r="N661" s="365" t="str">
        <f t="shared" si="1115"/>
        <v>:</v>
      </c>
      <c r="O661" s="365" t="str">
        <f t="shared" si="1115"/>
        <v>:</v>
      </c>
      <c r="P661" s="365" t="str">
        <f t="shared" si="1115"/>
        <v>:</v>
      </c>
      <c r="Q661" s="365" t="str">
        <f t="shared" si="1115"/>
        <v>:</v>
      </c>
      <c r="R661" s="365" t="str">
        <f t="shared" si="1115"/>
        <v>:</v>
      </c>
      <c r="S661" s="365" t="str">
        <f t="shared" si="1115"/>
        <v>:</v>
      </c>
      <c r="T661" s="365" t="str">
        <f t="shared" si="1115"/>
        <v>:</v>
      </c>
      <c r="U661" s="365" t="str">
        <f t="shared" si="1115"/>
        <v>:</v>
      </c>
      <c r="V661" s="365" t="str">
        <f t="shared" si="1115"/>
        <v>:</v>
      </c>
      <c r="W661" s="365" t="str">
        <f t="shared" si="1115"/>
        <v>:</v>
      </c>
      <c r="X661" s="365" t="str">
        <f t="shared" si="1115"/>
        <v>:</v>
      </c>
      <c r="Y661" s="365" t="str">
        <f t="shared" si="1115"/>
        <v>:</v>
      </c>
      <c r="Z661" s="365" t="str">
        <f t="shared" si="1115"/>
        <v>:</v>
      </c>
      <c r="AA661" s="365" t="str">
        <f t="shared" si="1115"/>
        <v>:</v>
      </c>
      <c r="AB661" s="365" t="str">
        <f t="shared" si="1115"/>
        <v>:</v>
      </c>
      <c r="AC661" s="365" t="str">
        <f t="shared" si="1115"/>
        <v>:</v>
      </c>
      <c r="AD661" s="365" t="str">
        <f t="shared" si="1115"/>
        <v>:</v>
      </c>
      <c r="AE661" s="365" t="str">
        <f t="shared" si="1115"/>
        <v>:</v>
      </c>
      <c r="AF661" s="365" t="str">
        <f t="shared" si="1115"/>
        <v>:</v>
      </c>
      <c r="AG661" s="365" t="str">
        <f t="shared" si="1115"/>
        <v>:</v>
      </c>
      <c r="AH661" s="365" t="str">
        <f t="shared" si="1115"/>
        <v>:</v>
      </c>
      <c r="AI661" s="365" t="str">
        <f t="shared" si="1115"/>
        <v>:</v>
      </c>
      <c r="AJ661" s="365" t="str">
        <f t="shared" ref="AJ661" si="1116">IF(OR(AJ596=0,AJ629=0),":",AJ629/AJ596)</f>
        <v>:</v>
      </c>
      <c r="AK661" s="653"/>
      <c r="AL661" s="653"/>
      <c r="AM661" s="654"/>
    </row>
    <row r="662" spans="1:39" ht="18" customHeight="1" thickBot="1">
      <c r="A662" s="320" t="s">
        <v>6</v>
      </c>
      <c r="B662" s="320" t="s">
        <v>35</v>
      </c>
      <c r="C662" s="371" t="str">
        <f t="shared" ref="C662:AI662" si="1117">IF(OR(C597=0,C630=0),":",C630/C597)</f>
        <v>:</v>
      </c>
      <c r="D662" s="371" t="str">
        <f t="shared" si="1117"/>
        <v>:</v>
      </c>
      <c r="E662" s="371" t="str">
        <f t="shared" si="1117"/>
        <v>:</v>
      </c>
      <c r="F662" s="365" t="str">
        <f t="shared" si="1117"/>
        <v>:</v>
      </c>
      <c r="G662" s="365" t="str">
        <f t="shared" si="1117"/>
        <v>:</v>
      </c>
      <c r="H662" s="365" t="str">
        <f t="shared" si="1117"/>
        <v>:</v>
      </c>
      <c r="I662" s="365" t="str">
        <f t="shared" si="1117"/>
        <v>:</v>
      </c>
      <c r="J662" s="365" t="str">
        <f t="shared" si="1117"/>
        <v>:</v>
      </c>
      <c r="K662" s="365" t="str">
        <f t="shared" si="1117"/>
        <v>:</v>
      </c>
      <c r="L662" s="365" t="str">
        <f t="shared" si="1117"/>
        <v>:</v>
      </c>
      <c r="M662" s="365" t="str">
        <f t="shared" si="1117"/>
        <v>:</v>
      </c>
      <c r="N662" s="365" t="str">
        <f t="shared" si="1117"/>
        <v>:</v>
      </c>
      <c r="O662" s="365" t="str">
        <f t="shared" si="1117"/>
        <v>:</v>
      </c>
      <c r="P662" s="365" t="str">
        <f t="shared" si="1117"/>
        <v>:</v>
      </c>
      <c r="Q662" s="365" t="str">
        <f t="shared" si="1117"/>
        <v>:</v>
      </c>
      <c r="R662" s="365" t="str">
        <f t="shared" si="1117"/>
        <v>:</v>
      </c>
      <c r="S662" s="365" t="str">
        <f t="shared" si="1117"/>
        <v>:</v>
      </c>
      <c r="T662" s="365" t="str">
        <f t="shared" si="1117"/>
        <v>:</v>
      </c>
      <c r="U662" s="365" t="str">
        <f t="shared" si="1117"/>
        <v>:</v>
      </c>
      <c r="V662" s="365" t="str">
        <f t="shared" si="1117"/>
        <v>:</v>
      </c>
      <c r="W662" s="365" t="str">
        <f t="shared" si="1117"/>
        <v>:</v>
      </c>
      <c r="X662" s="365" t="str">
        <f t="shared" si="1117"/>
        <v>:</v>
      </c>
      <c r="Y662" s="365" t="str">
        <f t="shared" si="1117"/>
        <v>:</v>
      </c>
      <c r="Z662" s="365" t="str">
        <f t="shared" si="1117"/>
        <v>:</v>
      </c>
      <c r="AA662" s="365" t="str">
        <f t="shared" si="1117"/>
        <v>:</v>
      </c>
      <c r="AB662" s="365" t="str">
        <f t="shared" si="1117"/>
        <v>:</v>
      </c>
      <c r="AC662" s="365" t="str">
        <f t="shared" si="1117"/>
        <v>:</v>
      </c>
      <c r="AD662" s="365" t="str">
        <f t="shared" si="1117"/>
        <v>:</v>
      </c>
      <c r="AE662" s="365" t="str">
        <f t="shared" si="1117"/>
        <v>:</v>
      </c>
      <c r="AF662" s="365" t="str">
        <f t="shared" si="1117"/>
        <v>:</v>
      </c>
      <c r="AG662" s="365" t="str">
        <f t="shared" si="1117"/>
        <v>:</v>
      </c>
      <c r="AH662" s="365" t="str">
        <f t="shared" si="1117"/>
        <v>:</v>
      </c>
      <c r="AI662" s="365" t="str">
        <f t="shared" si="1117"/>
        <v>:</v>
      </c>
      <c r="AJ662" s="365" t="str">
        <f t="shared" ref="AJ662" si="1118">IF(OR(AJ597=0,AJ630=0),":",AJ630/AJ597)</f>
        <v>:</v>
      </c>
      <c r="AK662" s="653"/>
      <c r="AL662" s="653"/>
      <c r="AM662" s="654"/>
    </row>
    <row r="663" spans="1:39" ht="18" customHeight="1" thickBot="1">
      <c r="A663" s="320" t="s">
        <v>7</v>
      </c>
      <c r="B663" s="320" t="s">
        <v>36</v>
      </c>
      <c r="C663" s="371" t="str">
        <f t="shared" ref="C663:AI663" si="1119">IF(OR(C598=0,C631=0),":",C631/C598)</f>
        <v>:</v>
      </c>
      <c r="D663" s="371" t="str">
        <f t="shared" si="1119"/>
        <v>:</v>
      </c>
      <c r="E663" s="371" t="str">
        <f t="shared" si="1119"/>
        <v>:</v>
      </c>
      <c r="F663" s="365" t="str">
        <f t="shared" si="1119"/>
        <v>:</v>
      </c>
      <c r="G663" s="365" t="str">
        <f t="shared" si="1119"/>
        <v>:</v>
      </c>
      <c r="H663" s="365" t="str">
        <f t="shared" si="1119"/>
        <v>:</v>
      </c>
      <c r="I663" s="365" t="str">
        <f t="shared" si="1119"/>
        <v>:</v>
      </c>
      <c r="J663" s="365" t="str">
        <f t="shared" si="1119"/>
        <v>:</v>
      </c>
      <c r="K663" s="365" t="str">
        <f t="shared" si="1119"/>
        <v>:</v>
      </c>
      <c r="L663" s="365" t="str">
        <f t="shared" si="1119"/>
        <v>:</v>
      </c>
      <c r="M663" s="365" t="str">
        <f t="shared" si="1119"/>
        <v>:</v>
      </c>
      <c r="N663" s="365" t="str">
        <f t="shared" si="1119"/>
        <v>:</v>
      </c>
      <c r="O663" s="365" t="str">
        <f t="shared" si="1119"/>
        <v>:</v>
      </c>
      <c r="P663" s="365" t="str">
        <f t="shared" si="1119"/>
        <v>:</v>
      </c>
      <c r="Q663" s="365" t="str">
        <f t="shared" si="1119"/>
        <v>:</v>
      </c>
      <c r="R663" s="365" t="str">
        <f t="shared" si="1119"/>
        <v>:</v>
      </c>
      <c r="S663" s="365" t="str">
        <f t="shared" si="1119"/>
        <v>:</v>
      </c>
      <c r="T663" s="365" t="str">
        <f t="shared" si="1119"/>
        <v>:</v>
      </c>
      <c r="U663" s="365" t="str">
        <f t="shared" si="1119"/>
        <v>:</v>
      </c>
      <c r="V663" s="365" t="str">
        <f t="shared" si="1119"/>
        <v>:</v>
      </c>
      <c r="W663" s="365" t="str">
        <f t="shared" si="1119"/>
        <v>:</v>
      </c>
      <c r="X663" s="365" t="str">
        <f t="shared" si="1119"/>
        <v>:</v>
      </c>
      <c r="Y663" s="365" t="str">
        <f t="shared" si="1119"/>
        <v>:</v>
      </c>
      <c r="Z663" s="365" t="str">
        <f t="shared" si="1119"/>
        <v>:</v>
      </c>
      <c r="AA663" s="365" t="str">
        <f t="shared" si="1119"/>
        <v>:</v>
      </c>
      <c r="AB663" s="365" t="str">
        <f t="shared" si="1119"/>
        <v>:</v>
      </c>
      <c r="AC663" s="365" t="str">
        <f t="shared" si="1119"/>
        <v>:</v>
      </c>
      <c r="AD663" s="365" t="str">
        <f t="shared" si="1119"/>
        <v>:</v>
      </c>
      <c r="AE663" s="365" t="str">
        <f t="shared" si="1119"/>
        <v>:</v>
      </c>
      <c r="AF663" s="365" t="str">
        <f t="shared" si="1119"/>
        <v>:</v>
      </c>
      <c r="AG663" s="365" t="str">
        <f t="shared" si="1119"/>
        <v>:</v>
      </c>
      <c r="AH663" s="365" t="str">
        <f t="shared" si="1119"/>
        <v>:</v>
      </c>
      <c r="AI663" s="365" t="str">
        <f t="shared" si="1119"/>
        <v>:</v>
      </c>
      <c r="AJ663" s="365" t="str">
        <f t="shared" ref="AJ663" si="1120">IF(OR(AJ598=0,AJ631=0),":",AJ631/AJ598)</f>
        <v>:</v>
      </c>
      <c r="AK663" s="653"/>
      <c r="AL663" s="653"/>
      <c r="AM663" s="654"/>
    </row>
    <row r="664" spans="1:39" ht="18" customHeight="1" thickBot="1">
      <c r="A664" s="320" t="s">
        <v>8</v>
      </c>
      <c r="B664" s="320" t="s">
        <v>37</v>
      </c>
      <c r="C664" s="371" t="str">
        <f t="shared" ref="C664:AI664" si="1121">IF(OR(C599=0,C632=0),":",C632/C599)</f>
        <v>:</v>
      </c>
      <c r="D664" s="371" t="str">
        <f t="shared" si="1121"/>
        <v>:</v>
      </c>
      <c r="E664" s="371" t="str">
        <f t="shared" si="1121"/>
        <v>:</v>
      </c>
      <c r="F664" s="365" t="str">
        <f t="shared" si="1121"/>
        <v>:</v>
      </c>
      <c r="G664" s="365" t="str">
        <f t="shared" si="1121"/>
        <v>:</v>
      </c>
      <c r="H664" s="365" t="str">
        <f t="shared" si="1121"/>
        <v>:</v>
      </c>
      <c r="I664" s="365" t="str">
        <f t="shared" si="1121"/>
        <v>:</v>
      </c>
      <c r="J664" s="365" t="str">
        <f t="shared" si="1121"/>
        <v>:</v>
      </c>
      <c r="K664" s="365" t="str">
        <f t="shared" si="1121"/>
        <v>:</v>
      </c>
      <c r="L664" s="365" t="str">
        <f t="shared" si="1121"/>
        <v>:</v>
      </c>
      <c r="M664" s="365">
        <f t="shared" si="1121"/>
        <v>0.33333333333333337</v>
      </c>
      <c r="N664" s="365">
        <f t="shared" si="1121"/>
        <v>0.54999999999999993</v>
      </c>
      <c r="O664" s="365">
        <f t="shared" si="1121"/>
        <v>0.48484848484848486</v>
      </c>
      <c r="P664" s="365">
        <f t="shared" si="1121"/>
        <v>2</v>
      </c>
      <c r="Q664" s="365">
        <f t="shared" si="1121"/>
        <v>1.3846153846153846</v>
      </c>
      <c r="R664" s="365">
        <f t="shared" si="1121"/>
        <v>0.70000000000000007</v>
      </c>
      <c r="S664" s="365">
        <f t="shared" si="1121"/>
        <v>1.5384615384615385</v>
      </c>
      <c r="T664" s="365">
        <f t="shared" si="1121"/>
        <v>1.5384615384615385</v>
      </c>
      <c r="U664" s="365">
        <f t="shared" si="1121"/>
        <v>1.25</v>
      </c>
      <c r="V664" s="365">
        <f t="shared" si="1121"/>
        <v>0.56666666666666676</v>
      </c>
      <c r="W664" s="365">
        <f t="shared" si="1121"/>
        <v>3</v>
      </c>
      <c r="X664" s="365">
        <f t="shared" si="1121"/>
        <v>3.8181818181818179</v>
      </c>
      <c r="Y664" s="365">
        <f t="shared" si="1121"/>
        <v>5.4285714285714279</v>
      </c>
      <c r="Z664" s="365">
        <f t="shared" si="1121"/>
        <v>3.7446808510638299</v>
      </c>
      <c r="AA664" s="365">
        <f t="shared" si="1121"/>
        <v>3.6032608695652173</v>
      </c>
      <c r="AB664" s="365">
        <f t="shared" si="1121"/>
        <v>3.5909090909090908</v>
      </c>
      <c r="AC664" s="365">
        <f t="shared" si="1121"/>
        <v>2.5182481751824817</v>
      </c>
      <c r="AD664" s="365">
        <f t="shared" si="1121"/>
        <v>2.8704318936877082</v>
      </c>
      <c r="AE664" s="365">
        <f t="shared" si="1121"/>
        <v>2.9160305343511448</v>
      </c>
      <c r="AF664" s="365">
        <f t="shared" si="1121"/>
        <v>3.1525423728813564</v>
      </c>
      <c r="AG664" s="365">
        <f t="shared" si="1121"/>
        <v>3.2991071428571423</v>
      </c>
      <c r="AH664" s="365">
        <f t="shared" si="1121"/>
        <v>3.1266968325791855</v>
      </c>
      <c r="AI664" s="365">
        <f t="shared" si="1121"/>
        <v>3.3160377358490565</v>
      </c>
      <c r="AJ664" s="365">
        <f t="shared" ref="AJ664" si="1122">IF(OR(AJ599=0,AJ632=0),":",AJ632/AJ599)</f>
        <v>2.9903190564814679</v>
      </c>
      <c r="AK664" s="653">
        <f t="shared" si="1108"/>
        <v>-9.8225263194777757</v>
      </c>
      <c r="AL664" s="653">
        <f t="shared" si="1109"/>
        <v>-6.9487299865302106</v>
      </c>
      <c r="AM664" s="654">
        <f t="shared" si="1110"/>
        <v>-2.0504545809330921</v>
      </c>
    </row>
    <row r="665" spans="1:39" ht="18" customHeight="1" thickBot="1">
      <c r="A665" s="320" t="s">
        <v>9</v>
      </c>
      <c r="B665" s="320" t="s">
        <v>38</v>
      </c>
      <c r="C665" s="371" t="str">
        <f t="shared" ref="C665:AI665" si="1123">IF(OR(C600=0,C633=0),":",C633/C600)</f>
        <v>:</v>
      </c>
      <c r="D665" s="371" t="str">
        <f t="shared" si="1123"/>
        <v>:</v>
      </c>
      <c r="E665" s="371" t="str">
        <f t="shared" si="1123"/>
        <v>:</v>
      </c>
      <c r="F665" s="365">
        <f t="shared" si="1123"/>
        <v>4.5510204081632653</v>
      </c>
      <c r="G665" s="365">
        <f t="shared" si="1123"/>
        <v>3.795121951219512</v>
      </c>
      <c r="H665" s="365">
        <f t="shared" si="1123"/>
        <v>4.296875</v>
      </c>
      <c r="I665" s="365">
        <f t="shared" si="1123"/>
        <v>4.7204301075268811</v>
      </c>
      <c r="J665" s="365">
        <f t="shared" si="1123"/>
        <v>4.764705882352942</v>
      </c>
      <c r="K665" s="365">
        <f t="shared" si="1123"/>
        <v>4.5396825396825404</v>
      </c>
      <c r="L665" s="365">
        <f t="shared" si="1123"/>
        <v>5</v>
      </c>
      <c r="M665" s="365">
        <f t="shared" si="1123"/>
        <v>4.7613636363636358</v>
      </c>
      <c r="N665" s="365">
        <f t="shared" si="1123"/>
        <v>3.8941176470588239</v>
      </c>
      <c r="O665" s="365">
        <f t="shared" si="1123"/>
        <v>3.7894736842105265</v>
      </c>
      <c r="P665" s="365">
        <f t="shared" si="1123"/>
        <v>3.328125</v>
      </c>
      <c r="Q665" s="365">
        <f t="shared" si="1123"/>
        <v>3.416666666666667</v>
      </c>
      <c r="R665" s="365">
        <f t="shared" si="1123"/>
        <v>3.8285714285714287</v>
      </c>
      <c r="S665" s="365">
        <f t="shared" si="1123"/>
        <v>3.7962962962962958</v>
      </c>
      <c r="T665" s="365">
        <f t="shared" si="1123"/>
        <v>3.6901408450704225</v>
      </c>
      <c r="U665" s="365">
        <f t="shared" si="1123"/>
        <v>3.2941176470588234</v>
      </c>
      <c r="V665" s="365">
        <f t="shared" si="1123"/>
        <v>4.3066666666666666</v>
      </c>
      <c r="W665" s="365">
        <f t="shared" si="1123"/>
        <v>5.1204481792717091</v>
      </c>
      <c r="X665" s="365">
        <f t="shared" si="1123"/>
        <v>4.5566037735849054</v>
      </c>
      <c r="Y665" s="365">
        <f t="shared" si="1123"/>
        <v>3.5420439844760669</v>
      </c>
      <c r="Z665" s="365">
        <f t="shared" si="1123"/>
        <v>5</v>
      </c>
      <c r="AA665" s="365">
        <f t="shared" si="1123"/>
        <v>6.5377229080932784</v>
      </c>
      <c r="AB665" s="365">
        <f t="shared" si="1123"/>
        <v>6.007159904534606</v>
      </c>
      <c r="AC665" s="365">
        <f t="shared" si="1123"/>
        <v>4.4778325123152714</v>
      </c>
      <c r="AD665" s="365">
        <f t="shared" si="1123"/>
        <v>4.3304597701149428</v>
      </c>
      <c r="AE665" s="365">
        <f t="shared" si="1123"/>
        <v>4.2864321608040203</v>
      </c>
      <c r="AF665" s="365">
        <f t="shared" si="1123"/>
        <v>3.8323170731707319</v>
      </c>
      <c r="AG665" s="365">
        <f t="shared" si="1123"/>
        <v>4.0133333333333336</v>
      </c>
      <c r="AH665" s="365">
        <f t="shared" si="1123"/>
        <v>3.7228637413394923</v>
      </c>
      <c r="AI665" s="365">
        <f t="shared" si="1123"/>
        <v>3.0251572327044025</v>
      </c>
      <c r="AJ665" s="365">
        <f t="shared" ref="AJ665" si="1124">IF(OR(AJ600=0,AJ633=0),":",AJ633/AJ600)</f>
        <v>2.8757510017846926</v>
      </c>
      <c r="AK665" s="653">
        <f t="shared" si="1108"/>
        <v>-4.9387922486972773</v>
      </c>
      <c r="AL665" s="653">
        <f t="shared" si="1109"/>
        <v>-20.315615709099077</v>
      </c>
      <c r="AM665" s="654">
        <f t="shared" si="1110"/>
        <v>-8.7213057367774294</v>
      </c>
    </row>
    <row r="666" spans="1:39" ht="18" customHeight="1" thickBot="1">
      <c r="A666" s="320" t="s">
        <v>10</v>
      </c>
      <c r="B666" s="320" t="s">
        <v>39</v>
      </c>
      <c r="C666" s="371" t="str">
        <f t="shared" ref="C666:AI666" si="1125">IF(OR(C601=0,C634=0),":",C634/C601)</f>
        <v>:</v>
      </c>
      <c r="D666" s="371" t="str">
        <f t="shared" si="1125"/>
        <v>:</v>
      </c>
      <c r="E666" s="371" t="str">
        <f t="shared" si="1125"/>
        <v>:</v>
      </c>
      <c r="F666" s="365">
        <f t="shared" si="1125"/>
        <v>6.1233211233211229</v>
      </c>
      <c r="G666" s="365">
        <f t="shared" si="1125"/>
        <v>5.4978902953586504</v>
      </c>
      <c r="H666" s="365">
        <f t="shared" si="1125"/>
        <v>5.6</v>
      </c>
      <c r="I666" s="365">
        <f t="shared" si="1125"/>
        <v>6.2685185185185182</v>
      </c>
      <c r="J666" s="365">
        <f t="shared" si="1125"/>
        <v>6.671091445427729</v>
      </c>
      <c r="K666" s="365">
        <f t="shared" si="1125"/>
        <v>5.5765624999999996</v>
      </c>
      <c r="L666" s="365">
        <f t="shared" si="1125"/>
        <v>6.2030947775628622</v>
      </c>
      <c r="M666" s="365">
        <f t="shared" si="1125"/>
        <v>6.224832214765101</v>
      </c>
      <c r="N666" s="365">
        <f t="shared" si="1125"/>
        <v>5.8744460856720826</v>
      </c>
      <c r="O666" s="365">
        <f t="shared" si="1125"/>
        <v>6.3741209563994374</v>
      </c>
      <c r="P666" s="365">
        <f t="shared" si="1125"/>
        <v>3.7836065573770492</v>
      </c>
      <c r="Q666" s="365">
        <f t="shared" si="1125"/>
        <v>5.3458333333333341</v>
      </c>
      <c r="R666" s="365">
        <f t="shared" si="1125"/>
        <v>5.146484375</v>
      </c>
      <c r="S666" s="365">
        <f t="shared" si="1125"/>
        <v>5.5144404332129966</v>
      </c>
      <c r="T666" s="365">
        <f t="shared" si="1125"/>
        <v>5.8617886178861784</v>
      </c>
      <c r="U666" s="365">
        <f t="shared" si="1125"/>
        <v>6.2324324324324323</v>
      </c>
      <c r="V666" s="365">
        <f t="shared" si="1125"/>
        <v>5.3431034482758619</v>
      </c>
      <c r="W666" s="365">
        <f t="shared" si="1125"/>
        <v>5.5112277019937048</v>
      </c>
      <c r="X666" s="365">
        <f t="shared" si="1125"/>
        <v>6.4627071823204423</v>
      </c>
      <c r="Y666" s="365">
        <f t="shared" si="1125"/>
        <v>5.6864185826025127</v>
      </c>
      <c r="Z666" s="365">
        <f t="shared" si="1125"/>
        <v>5.4349268292682931</v>
      </c>
      <c r="AA666" s="365">
        <f t="shared" si="1125"/>
        <v>6.3270760419980911</v>
      </c>
      <c r="AB666" s="365">
        <f t="shared" si="1125"/>
        <v>5.1767986614612376</v>
      </c>
      <c r="AC666" s="365">
        <f t="shared" si="1125"/>
        <v>5.4308708212959145</v>
      </c>
      <c r="AD666" s="365">
        <f t="shared" si="1125"/>
        <v>5.7928520625889046</v>
      </c>
      <c r="AE666" s="365">
        <f t="shared" si="1125"/>
        <v>5.2716801053151228</v>
      </c>
      <c r="AF666" s="365">
        <f t="shared" si="1125"/>
        <v>5.1495968227223488</v>
      </c>
      <c r="AG666" s="365">
        <f t="shared" si="1125"/>
        <v>4.6331016507384888</v>
      </c>
      <c r="AH666" s="365">
        <f t="shared" si="1125"/>
        <v>5.7345470562325644</v>
      </c>
      <c r="AI666" s="365">
        <f t="shared" si="1125"/>
        <v>4.3013471502590672</v>
      </c>
      <c r="AJ666" s="365">
        <f t="shared" ref="AJ666" si="1126">IF(OR(AJ601=0,AJ634=0),":",AJ634/AJ601)</f>
        <v>4.7108330862530181</v>
      </c>
      <c r="AK666" s="653">
        <f t="shared" si="1108"/>
        <v>9.5199462328746876</v>
      </c>
      <c r="AL666" s="653">
        <f t="shared" si="1109"/>
        <v>-3.6266246702089888</v>
      </c>
      <c r="AM666" s="654">
        <f t="shared" si="1110"/>
        <v>-3.2243552029434408</v>
      </c>
    </row>
    <row r="667" spans="1:39" ht="18" customHeight="1" thickBot="1">
      <c r="A667" s="320" t="s">
        <v>11</v>
      </c>
      <c r="B667" s="320" t="s">
        <v>40</v>
      </c>
      <c r="C667" s="371" t="str">
        <f t="shared" ref="C667:AI667" si="1127">IF(OR(C602=0,C635=0),":",C635/C602)</f>
        <v>:</v>
      </c>
      <c r="D667" s="371" t="str">
        <f t="shared" si="1127"/>
        <v>:</v>
      </c>
      <c r="E667" s="371" t="str">
        <f t="shared" si="1127"/>
        <v>:</v>
      </c>
      <c r="F667" s="365" t="str">
        <f t="shared" si="1127"/>
        <v>:</v>
      </c>
      <c r="G667" s="365" t="str">
        <f t="shared" si="1127"/>
        <v>:</v>
      </c>
      <c r="H667" s="365" t="str">
        <f t="shared" si="1127"/>
        <v>:</v>
      </c>
      <c r="I667" s="365" t="str">
        <f t="shared" si="1127"/>
        <v>:</v>
      </c>
      <c r="J667" s="365" t="str">
        <f t="shared" si="1127"/>
        <v>:</v>
      </c>
      <c r="K667" s="365" t="str">
        <f t="shared" si="1127"/>
        <v>:</v>
      </c>
      <c r="L667" s="365" t="str">
        <f t="shared" si="1127"/>
        <v>:</v>
      </c>
      <c r="M667" s="365" t="str">
        <f t="shared" si="1127"/>
        <v>:</v>
      </c>
      <c r="N667" s="365" t="str">
        <f t="shared" si="1127"/>
        <v>:</v>
      </c>
      <c r="O667" s="365" t="str">
        <f t="shared" si="1127"/>
        <v>:</v>
      </c>
      <c r="P667" s="365" t="str">
        <f t="shared" si="1127"/>
        <v>:</v>
      </c>
      <c r="Q667" s="365" t="str">
        <f t="shared" si="1127"/>
        <v>:</v>
      </c>
      <c r="R667" s="365" t="str">
        <f t="shared" si="1127"/>
        <v>:</v>
      </c>
      <c r="S667" s="365" t="str">
        <f t="shared" si="1127"/>
        <v>:</v>
      </c>
      <c r="T667" s="365" t="str">
        <f t="shared" si="1127"/>
        <v>:</v>
      </c>
      <c r="U667" s="365" t="str">
        <f t="shared" si="1127"/>
        <v>:</v>
      </c>
      <c r="V667" s="365" t="str">
        <f t="shared" si="1127"/>
        <v>:</v>
      </c>
      <c r="W667" s="365" t="str">
        <f t="shared" si="1127"/>
        <v>:</v>
      </c>
      <c r="X667" s="365" t="str">
        <f t="shared" si="1127"/>
        <v>:</v>
      </c>
      <c r="Y667" s="365" t="str">
        <f t="shared" si="1127"/>
        <v>:</v>
      </c>
      <c r="Z667" s="365" t="str">
        <f t="shared" si="1127"/>
        <v>:</v>
      </c>
      <c r="AA667" s="365" t="str">
        <f t="shared" si="1127"/>
        <v>:</v>
      </c>
      <c r="AB667" s="365">
        <f t="shared" si="1127"/>
        <v>4.666666666666667</v>
      </c>
      <c r="AC667" s="365">
        <f t="shared" si="1127"/>
        <v>3.5</v>
      </c>
      <c r="AD667" s="365" t="str">
        <f t="shared" si="1127"/>
        <v>:</v>
      </c>
      <c r="AE667" s="365" t="str">
        <f t="shared" si="1127"/>
        <v>:</v>
      </c>
      <c r="AF667" s="365" t="str">
        <f t="shared" si="1127"/>
        <v>:</v>
      </c>
      <c r="AG667" s="365" t="str">
        <f t="shared" si="1127"/>
        <v>:</v>
      </c>
      <c r="AH667" s="365" t="str">
        <f t="shared" si="1127"/>
        <v>:</v>
      </c>
      <c r="AI667" s="365" t="str">
        <f t="shared" si="1127"/>
        <v>:</v>
      </c>
      <c r="AJ667" s="365" t="str">
        <f t="shared" ref="AJ667" si="1128">IF(OR(AJ602=0,AJ635=0),":",AJ635/AJ602)</f>
        <v>:</v>
      </c>
      <c r="AK667" s="653"/>
      <c r="AL667" s="653"/>
      <c r="AM667" s="654"/>
    </row>
    <row r="668" spans="1:39" ht="18" customHeight="1" thickBot="1">
      <c r="A668" s="320" t="s">
        <v>12</v>
      </c>
      <c r="B668" s="320" t="s">
        <v>41</v>
      </c>
      <c r="C668" s="371" t="str">
        <f t="shared" ref="C668:AI668" si="1129">IF(OR(C603=0,C636=0),":",C636/C603)</f>
        <v>:</v>
      </c>
      <c r="D668" s="371" t="str">
        <f t="shared" si="1129"/>
        <v>:</v>
      </c>
      <c r="E668" s="371" t="str">
        <f t="shared" si="1129"/>
        <v>:</v>
      </c>
      <c r="F668" s="365">
        <f t="shared" si="1129"/>
        <v>5.7969151670951158</v>
      </c>
      <c r="G668" s="365">
        <f t="shared" si="1129"/>
        <v>5.9923857868020303</v>
      </c>
      <c r="H668" s="365">
        <f t="shared" si="1129"/>
        <v>6.2441860465116283</v>
      </c>
      <c r="I668" s="365">
        <f t="shared" si="1129"/>
        <v>5.859943977591036</v>
      </c>
      <c r="J668" s="365">
        <f t="shared" si="1129"/>
        <v>5.7483443708609272</v>
      </c>
      <c r="K668" s="365">
        <f t="shared" si="1129"/>
        <v>5.4948453608247423</v>
      </c>
      <c r="L668" s="365">
        <f t="shared" si="1129"/>
        <v>6.4253968253968257</v>
      </c>
      <c r="M668" s="365">
        <f t="shared" si="1129"/>
        <v>6.3480825958702063</v>
      </c>
      <c r="N668" s="365">
        <f t="shared" si="1129"/>
        <v>6.2209302325581399</v>
      </c>
      <c r="O668" s="365">
        <f t="shared" si="1129"/>
        <v>6.3079178885630496</v>
      </c>
      <c r="P668" s="365">
        <f t="shared" si="1129"/>
        <v>5.1868852459016388</v>
      </c>
      <c r="Q668" s="365">
        <f t="shared" si="1129"/>
        <v>6.2865497076023384</v>
      </c>
      <c r="R668" s="365">
        <f t="shared" si="1129"/>
        <v>5.8512658227848098</v>
      </c>
      <c r="S668" s="365">
        <f t="shared" si="1129"/>
        <v>5.7338501291989665</v>
      </c>
      <c r="T668" s="365">
        <f t="shared" si="1129"/>
        <v>5.723529411764706</v>
      </c>
      <c r="U668" s="365">
        <f t="shared" si="1129"/>
        <v>5.818652849740932</v>
      </c>
      <c r="V668" s="365">
        <f t="shared" si="1129"/>
        <v>6.1002506265664165</v>
      </c>
      <c r="W668" s="365">
        <f t="shared" si="1129"/>
        <v>6.6643751534495461</v>
      </c>
      <c r="X668" s="365">
        <f t="shared" si="1129"/>
        <v>6.8971962616822431</v>
      </c>
      <c r="Y668" s="365">
        <f t="shared" si="1129"/>
        <v>4.2536388140161723</v>
      </c>
      <c r="Z668" s="365">
        <f t="shared" si="1129"/>
        <v>6.2056001566477388</v>
      </c>
      <c r="AA668" s="365">
        <f t="shared" si="1129"/>
        <v>7.1042188403005202</v>
      </c>
      <c r="AB668" s="365">
        <f t="shared" si="1129"/>
        <v>6.4849019175666749</v>
      </c>
      <c r="AC668" s="365">
        <f t="shared" si="1129"/>
        <v>7.1576186131386859</v>
      </c>
      <c r="AD668" s="365">
        <f t="shared" si="1129"/>
        <v>5.884841075794621</v>
      </c>
      <c r="AE668" s="365">
        <f t="shared" si="1129"/>
        <v>7.4209595959595962</v>
      </c>
      <c r="AF668" s="365">
        <f t="shared" si="1129"/>
        <v>6.6747863247863251</v>
      </c>
      <c r="AG668" s="365">
        <f t="shared" si="1129"/>
        <v>6.8359478359478363</v>
      </c>
      <c r="AH668" s="365">
        <f t="shared" si="1129"/>
        <v>5.9525839104954716</v>
      </c>
      <c r="AI668" s="365">
        <f t="shared" si="1129"/>
        <v>5.3026352288488212</v>
      </c>
      <c r="AJ668" s="365">
        <f t="shared" ref="AJ668" si="1130">IF(OR(AJ603=0,AJ636=0),":",AJ636/AJ603)</f>
        <v>6.0242334295548972</v>
      </c>
      <c r="AK668" s="653">
        <f t="shared" si="1108"/>
        <v>13.608294170042923</v>
      </c>
      <c r="AL668" s="653">
        <f t="shared" si="1109"/>
        <v>-4.2815906500434098</v>
      </c>
      <c r="AM668" s="654">
        <f t="shared" si="1110"/>
        <v>-1.815523484934467</v>
      </c>
    </row>
    <row r="669" spans="1:39" ht="18" customHeight="1" thickBot="1">
      <c r="A669" s="320" t="s">
        <v>13</v>
      </c>
      <c r="B669" s="320" t="s">
        <v>42</v>
      </c>
      <c r="C669" s="371" t="str">
        <f t="shared" ref="C669:AI669" si="1131">IF(OR(C604=0,C637=0),":",C637/C604)</f>
        <v>:</v>
      </c>
      <c r="D669" s="371" t="str">
        <f t="shared" si="1131"/>
        <v>:</v>
      </c>
      <c r="E669" s="371" t="str">
        <f t="shared" si="1131"/>
        <v>:</v>
      </c>
      <c r="F669" s="365" t="str">
        <f t="shared" si="1131"/>
        <v>:</v>
      </c>
      <c r="G669" s="365" t="str">
        <f t="shared" si="1131"/>
        <v>:</v>
      </c>
      <c r="H669" s="365" t="str">
        <f t="shared" si="1131"/>
        <v>:</v>
      </c>
      <c r="I669" s="365" t="str">
        <f t="shared" si="1131"/>
        <v>:</v>
      </c>
      <c r="J669" s="365" t="str">
        <f t="shared" si="1131"/>
        <v>:</v>
      </c>
      <c r="K669" s="365" t="str">
        <f t="shared" si="1131"/>
        <v>:</v>
      </c>
      <c r="L669" s="365" t="str">
        <f t="shared" si="1131"/>
        <v>:</v>
      </c>
      <c r="M669" s="365" t="str">
        <f t="shared" si="1131"/>
        <v>:</v>
      </c>
      <c r="N669" s="365" t="str">
        <f t="shared" si="1131"/>
        <v>:</v>
      </c>
      <c r="O669" s="365" t="str">
        <f t="shared" si="1131"/>
        <v>:</v>
      </c>
      <c r="P669" s="365" t="str">
        <f t="shared" si="1131"/>
        <v>:</v>
      </c>
      <c r="Q669" s="365" t="str">
        <f t="shared" si="1131"/>
        <v>:</v>
      </c>
      <c r="R669" s="365" t="str">
        <f t="shared" si="1131"/>
        <v>:</v>
      </c>
      <c r="S669" s="365" t="str">
        <f t="shared" si="1131"/>
        <v>:</v>
      </c>
      <c r="T669" s="365" t="str">
        <f t="shared" si="1131"/>
        <v>:</v>
      </c>
      <c r="U669" s="365" t="str">
        <f t="shared" si="1131"/>
        <v>:</v>
      </c>
      <c r="V669" s="365" t="str">
        <f t="shared" si="1131"/>
        <v>:</v>
      </c>
      <c r="W669" s="365" t="str">
        <f t="shared" si="1131"/>
        <v>:</v>
      </c>
      <c r="X669" s="365" t="str">
        <f t="shared" si="1131"/>
        <v>:</v>
      </c>
      <c r="Y669" s="365" t="str">
        <f t="shared" si="1131"/>
        <v>:</v>
      </c>
      <c r="Z669" s="365" t="str">
        <f t="shared" si="1131"/>
        <v>:</v>
      </c>
      <c r="AA669" s="365" t="str">
        <f t="shared" si="1131"/>
        <v>:</v>
      </c>
      <c r="AB669" s="365" t="str">
        <f t="shared" si="1131"/>
        <v>:</v>
      </c>
      <c r="AC669" s="365" t="str">
        <f t="shared" si="1131"/>
        <v>:</v>
      </c>
      <c r="AD669" s="365" t="str">
        <f t="shared" si="1131"/>
        <v>:</v>
      </c>
      <c r="AE669" s="365" t="str">
        <f t="shared" si="1131"/>
        <v>:</v>
      </c>
      <c r="AF669" s="365" t="str">
        <f t="shared" si="1131"/>
        <v>:</v>
      </c>
      <c r="AG669" s="365" t="str">
        <f t="shared" si="1131"/>
        <v>:</v>
      </c>
      <c r="AH669" s="365" t="str">
        <f t="shared" si="1131"/>
        <v>:</v>
      </c>
      <c r="AI669" s="365" t="str">
        <f t="shared" si="1131"/>
        <v>:</v>
      </c>
      <c r="AJ669" s="365" t="str">
        <f t="shared" ref="AJ669" si="1132">IF(OR(AJ604=0,AJ637=0),":",AJ637/AJ604)</f>
        <v>:</v>
      </c>
      <c r="AK669" s="653"/>
      <c r="AL669" s="653"/>
      <c r="AM669" s="654"/>
    </row>
    <row r="670" spans="1:39" ht="18" customHeight="1" thickBot="1">
      <c r="A670" s="320" t="s">
        <v>14</v>
      </c>
      <c r="B670" s="320" t="s">
        <v>43</v>
      </c>
      <c r="C670" s="371" t="str">
        <f t="shared" ref="C670:AI670" si="1133">IF(OR(C605=0,C638=0),":",C638/C605)</f>
        <v>:</v>
      </c>
      <c r="D670" s="371" t="str">
        <f t="shared" si="1133"/>
        <v>:</v>
      </c>
      <c r="E670" s="371" t="str">
        <f t="shared" si="1133"/>
        <v>:</v>
      </c>
      <c r="F670" s="365" t="str">
        <f t="shared" si="1133"/>
        <v>:</v>
      </c>
      <c r="G670" s="365" t="str">
        <f t="shared" si="1133"/>
        <v>:</v>
      </c>
      <c r="H670" s="365" t="str">
        <f t="shared" si="1133"/>
        <v>:</v>
      </c>
      <c r="I670" s="365" t="str">
        <f t="shared" si="1133"/>
        <v>:</v>
      </c>
      <c r="J670" s="365" t="str">
        <f t="shared" si="1133"/>
        <v>:</v>
      </c>
      <c r="K670" s="365" t="str">
        <f t="shared" si="1133"/>
        <v>:</v>
      </c>
      <c r="L670" s="365" t="str">
        <f t="shared" si="1133"/>
        <v>:</v>
      </c>
      <c r="M670" s="365" t="str">
        <f t="shared" si="1133"/>
        <v>:</v>
      </c>
      <c r="N670" s="365" t="str">
        <f t="shared" si="1133"/>
        <v>:</v>
      </c>
      <c r="O670" s="365" t="str">
        <f t="shared" si="1133"/>
        <v>:</v>
      </c>
      <c r="P670" s="365" t="str">
        <f t="shared" si="1133"/>
        <v>:</v>
      </c>
      <c r="Q670" s="365" t="str">
        <f t="shared" si="1133"/>
        <v>:</v>
      </c>
      <c r="R670" s="365" t="str">
        <f t="shared" si="1133"/>
        <v>:</v>
      </c>
      <c r="S670" s="365" t="str">
        <f t="shared" si="1133"/>
        <v>:</v>
      </c>
      <c r="T670" s="365" t="str">
        <f t="shared" si="1133"/>
        <v>:</v>
      </c>
      <c r="U670" s="365" t="str">
        <f t="shared" si="1133"/>
        <v>:</v>
      </c>
      <c r="V670" s="365" t="str">
        <f t="shared" si="1133"/>
        <v>:</v>
      </c>
      <c r="W670" s="365" t="str">
        <f t="shared" si="1133"/>
        <v>:</v>
      </c>
      <c r="X670" s="365" t="str">
        <f t="shared" si="1133"/>
        <v>:</v>
      </c>
      <c r="Y670" s="365" t="str">
        <f t="shared" si="1133"/>
        <v>:</v>
      </c>
      <c r="Z670" s="365" t="str">
        <f t="shared" si="1133"/>
        <v>:</v>
      </c>
      <c r="AA670" s="365" t="str">
        <f t="shared" si="1133"/>
        <v>:</v>
      </c>
      <c r="AB670" s="365" t="str">
        <f t="shared" si="1133"/>
        <v>:</v>
      </c>
      <c r="AC670" s="365" t="str">
        <f t="shared" si="1133"/>
        <v>:</v>
      </c>
      <c r="AD670" s="365" t="str">
        <f t="shared" si="1133"/>
        <v>:</v>
      </c>
      <c r="AE670" s="365" t="str">
        <f t="shared" si="1133"/>
        <v>:</v>
      </c>
      <c r="AF670" s="365" t="str">
        <f t="shared" si="1133"/>
        <v>:</v>
      </c>
      <c r="AG670" s="365" t="str">
        <f t="shared" si="1133"/>
        <v>:</v>
      </c>
      <c r="AH670" s="365" t="str">
        <f t="shared" si="1133"/>
        <v>:</v>
      </c>
      <c r="AI670" s="365" t="str">
        <f t="shared" si="1133"/>
        <v>:</v>
      </c>
      <c r="AJ670" s="365" t="str">
        <f t="shared" ref="AJ670" si="1134">IF(OR(AJ605=0,AJ638=0),":",AJ638/AJ605)</f>
        <v>:</v>
      </c>
      <c r="AK670" s="653"/>
      <c r="AL670" s="653"/>
      <c r="AM670" s="654"/>
    </row>
    <row r="671" spans="1:39" ht="18" customHeight="1" thickBot="1">
      <c r="A671" s="320" t="s">
        <v>15</v>
      </c>
      <c r="B671" s="320" t="s">
        <v>44</v>
      </c>
      <c r="C671" s="371" t="str">
        <f t="shared" ref="C671:AI671" si="1135">IF(OR(C606=0,C639=0),":",C639/C606)</f>
        <v>:</v>
      </c>
      <c r="D671" s="371" t="str">
        <f t="shared" si="1135"/>
        <v>:</v>
      </c>
      <c r="E671" s="371" t="str">
        <f t="shared" si="1135"/>
        <v>:</v>
      </c>
      <c r="F671" s="365" t="str">
        <f t="shared" si="1135"/>
        <v>:</v>
      </c>
      <c r="G671" s="365" t="str">
        <f t="shared" si="1135"/>
        <v>:</v>
      </c>
      <c r="H671" s="365" t="str">
        <f t="shared" si="1135"/>
        <v>:</v>
      </c>
      <c r="I671" s="365" t="str">
        <f t="shared" si="1135"/>
        <v>:</v>
      </c>
      <c r="J671" s="365" t="str">
        <f t="shared" si="1135"/>
        <v>:</v>
      </c>
      <c r="K671" s="365" t="str">
        <f t="shared" si="1135"/>
        <v>:</v>
      </c>
      <c r="L671" s="365" t="str">
        <f t="shared" si="1135"/>
        <v>:</v>
      </c>
      <c r="M671" s="365" t="str">
        <f t="shared" si="1135"/>
        <v>:</v>
      </c>
      <c r="N671" s="365" t="str">
        <f t="shared" si="1135"/>
        <v>:</v>
      </c>
      <c r="O671" s="365" t="str">
        <f t="shared" si="1135"/>
        <v>:</v>
      </c>
      <c r="P671" s="365" t="str">
        <f t="shared" si="1135"/>
        <v>:</v>
      </c>
      <c r="Q671" s="365" t="str">
        <f t="shared" si="1135"/>
        <v>:</v>
      </c>
      <c r="R671" s="365" t="str">
        <f t="shared" si="1135"/>
        <v>:</v>
      </c>
      <c r="S671" s="365" t="str">
        <f t="shared" si="1135"/>
        <v>:</v>
      </c>
      <c r="T671" s="365" t="str">
        <f t="shared" si="1135"/>
        <v>:</v>
      </c>
      <c r="U671" s="365" t="str">
        <f t="shared" si="1135"/>
        <v>:</v>
      </c>
      <c r="V671" s="365" t="str">
        <f t="shared" si="1135"/>
        <v>:</v>
      </c>
      <c r="W671" s="365" t="str">
        <f t="shared" si="1135"/>
        <v>:</v>
      </c>
      <c r="X671" s="365" t="str">
        <f t="shared" si="1135"/>
        <v>:</v>
      </c>
      <c r="Y671" s="365" t="str">
        <f t="shared" si="1135"/>
        <v>:</v>
      </c>
      <c r="Z671" s="365" t="str">
        <f t="shared" si="1135"/>
        <v>:</v>
      </c>
      <c r="AA671" s="365" t="str">
        <f t="shared" si="1135"/>
        <v>:</v>
      </c>
      <c r="AB671" s="365" t="str">
        <f t="shared" si="1135"/>
        <v>:</v>
      </c>
      <c r="AC671" s="365" t="str">
        <f t="shared" si="1135"/>
        <v>:</v>
      </c>
      <c r="AD671" s="365" t="str">
        <f t="shared" si="1135"/>
        <v>:</v>
      </c>
      <c r="AE671" s="365" t="str">
        <f t="shared" si="1135"/>
        <v>:</v>
      </c>
      <c r="AF671" s="365" t="str">
        <f t="shared" si="1135"/>
        <v>:</v>
      </c>
      <c r="AG671" s="365" t="str">
        <f t="shared" si="1135"/>
        <v>:</v>
      </c>
      <c r="AH671" s="365" t="str">
        <f t="shared" si="1135"/>
        <v>:</v>
      </c>
      <c r="AI671" s="365" t="str">
        <f t="shared" si="1135"/>
        <v>:</v>
      </c>
      <c r="AJ671" s="365" t="str">
        <f t="shared" ref="AJ671" si="1136">IF(OR(AJ606=0,AJ639=0),":",AJ639/AJ606)</f>
        <v>:</v>
      </c>
      <c r="AK671" s="653"/>
      <c r="AL671" s="653"/>
      <c r="AM671" s="654"/>
    </row>
    <row r="672" spans="1:39" ht="18" customHeight="1" thickBot="1">
      <c r="A672" s="320" t="s">
        <v>16</v>
      </c>
      <c r="B672" s="320" t="s">
        <v>45</v>
      </c>
      <c r="C672" s="371" t="str">
        <f t="shared" ref="C672:AI672" si="1137">IF(OR(C607=0,C640=0),":",C640/C607)</f>
        <v>:</v>
      </c>
      <c r="D672" s="371" t="str">
        <f t="shared" si="1137"/>
        <v>:</v>
      </c>
      <c r="E672" s="371" t="str">
        <f t="shared" si="1137"/>
        <v>:</v>
      </c>
      <c r="F672" s="365" t="str">
        <f t="shared" si="1137"/>
        <v>:</v>
      </c>
      <c r="G672" s="365" t="str">
        <f t="shared" si="1137"/>
        <v>:</v>
      </c>
      <c r="H672" s="365" t="str">
        <f t="shared" si="1137"/>
        <v>:</v>
      </c>
      <c r="I672" s="365" t="str">
        <f t="shared" si="1137"/>
        <v>:</v>
      </c>
      <c r="J672" s="365" t="str">
        <f t="shared" si="1137"/>
        <v>:</v>
      </c>
      <c r="K672" s="365" t="str">
        <f t="shared" si="1137"/>
        <v>:</v>
      </c>
      <c r="L672" s="365" t="str">
        <f t="shared" si="1137"/>
        <v>:</v>
      </c>
      <c r="M672" s="365" t="str">
        <f t="shared" si="1137"/>
        <v>:</v>
      </c>
      <c r="N672" s="365" t="str">
        <f t="shared" si="1137"/>
        <v>:</v>
      </c>
      <c r="O672" s="365" t="str">
        <f t="shared" si="1137"/>
        <v>:</v>
      </c>
      <c r="P672" s="365" t="str">
        <f t="shared" si="1137"/>
        <v>:</v>
      </c>
      <c r="Q672" s="365" t="str">
        <f t="shared" si="1137"/>
        <v>:</v>
      </c>
      <c r="R672" s="365" t="str">
        <f t="shared" si="1137"/>
        <v>:</v>
      </c>
      <c r="S672" s="365" t="str">
        <f t="shared" si="1137"/>
        <v>:</v>
      </c>
      <c r="T672" s="365" t="str">
        <f t="shared" si="1137"/>
        <v>:</v>
      </c>
      <c r="U672" s="365" t="str">
        <f t="shared" si="1137"/>
        <v>:</v>
      </c>
      <c r="V672" s="365" t="str">
        <f t="shared" si="1137"/>
        <v>:</v>
      </c>
      <c r="W672" s="365" t="str">
        <f t="shared" si="1137"/>
        <v>:</v>
      </c>
      <c r="X672" s="365" t="str">
        <f t="shared" si="1137"/>
        <v>:</v>
      </c>
      <c r="Y672" s="365" t="str">
        <f t="shared" si="1137"/>
        <v>:</v>
      </c>
      <c r="Z672" s="365" t="str">
        <f t="shared" si="1137"/>
        <v>:</v>
      </c>
      <c r="AA672" s="365" t="str">
        <f t="shared" si="1137"/>
        <v>:</v>
      </c>
      <c r="AB672" s="365" t="str">
        <f t="shared" si="1137"/>
        <v>:</v>
      </c>
      <c r="AC672" s="365" t="str">
        <f t="shared" si="1137"/>
        <v>:</v>
      </c>
      <c r="AD672" s="365" t="str">
        <f t="shared" si="1137"/>
        <v>:</v>
      </c>
      <c r="AE672" s="365" t="str">
        <f t="shared" si="1137"/>
        <v>:</v>
      </c>
      <c r="AF672" s="365" t="str">
        <f t="shared" si="1137"/>
        <v>:</v>
      </c>
      <c r="AG672" s="365" t="str">
        <f t="shared" si="1137"/>
        <v>:</v>
      </c>
      <c r="AH672" s="365" t="str">
        <f t="shared" si="1137"/>
        <v>:</v>
      </c>
      <c r="AI672" s="365" t="str">
        <f t="shared" si="1137"/>
        <v>:</v>
      </c>
      <c r="AJ672" s="365" t="str">
        <f t="shared" ref="AJ672" si="1138">IF(OR(AJ607=0,AJ640=0),":",AJ640/AJ607)</f>
        <v>:</v>
      </c>
      <c r="AK672" s="653"/>
      <c r="AL672" s="653"/>
      <c r="AM672" s="654"/>
    </row>
    <row r="673" spans="1:39" ht="18" customHeight="1" thickBot="1">
      <c r="A673" s="320" t="s">
        <v>17</v>
      </c>
      <c r="B673" s="320" t="s">
        <v>46</v>
      </c>
      <c r="C673" s="371" t="str">
        <f t="shared" ref="C673:AI673" si="1139">IF(OR(C608=0,C641=0),":",C641/C608)</f>
        <v>:</v>
      </c>
      <c r="D673" s="371" t="str">
        <f t="shared" si="1139"/>
        <v>:</v>
      </c>
      <c r="E673" s="371" t="str">
        <f t="shared" si="1139"/>
        <v>:</v>
      </c>
      <c r="F673" s="365">
        <f t="shared" si="1139"/>
        <v>1.7</v>
      </c>
      <c r="G673" s="365">
        <f t="shared" si="1139"/>
        <v>1.8571428571428572</v>
      </c>
      <c r="H673" s="365">
        <f t="shared" si="1139"/>
        <v>1.5714285714285714</v>
      </c>
      <c r="I673" s="365">
        <f t="shared" si="1139"/>
        <v>1.8333333333333333</v>
      </c>
      <c r="J673" s="365">
        <f t="shared" si="1139"/>
        <v>2.2000000000000002</v>
      </c>
      <c r="K673" s="365">
        <f t="shared" si="1139"/>
        <v>2.0444444444444443</v>
      </c>
      <c r="L673" s="365">
        <f t="shared" si="1139"/>
        <v>2.0612244897959182</v>
      </c>
      <c r="M673" s="365" t="str">
        <f t="shared" si="1139"/>
        <v>:</v>
      </c>
      <c r="N673" s="365" t="str">
        <f t="shared" si="1139"/>
        <v>:</v>
      </c>
      <c r="O673" s="365">
        <f t="shared" si="1139"/>
        <v>1.6666666666666667</v>
      </c>
      <c r="P673" s="365">
        <f t="shared" si="1139"/>
        <v>1.7</v>
      </c>
      <c r="Q673" s="365">
        <f t="shared" si="1139"/>
        <v>2.0370370370370368</v>
      </c>
      <c r="R673" s="365">
        <f t="shared" si="1139"/>
        <v>3.0243902439024395</v>
      </c>
      <c r="S673" s="365">
        <f t="shared" si="1139"/>
        <v>3.5526315789473686</v>
      </c>
      <c r="T673" s="365">
        <f t="shared" si="1139"/>
        <v>2.1276595744680851</v>
      </c>
      <c r="U673" s="365">
        <f t="shared" si="1139"/>
        <v>3.4871794871794872</v>
      </c>
      <c r="V673" s="365">
        <f t="shared" si="1139"/>
        <v>2.7142857142857144</v>
      </c>
      <c r="W673" s="365">
        <f t="shared" si="1139"/>
        <v>2.4841772151898733</v>
      </c>
      <c r="X673" s="365">
        <f t="shared" si="1139"/>
        <v>3.1181988742964353</v>
      </c>
      <c r="Y673" s="365">
        <f t="shared" si="1139"/>
        <v>2.8081264108352144</v>
      </c>
      <c r="Z673" s="365">
        <f t="shared" si="1139"/>
        <v>2.7110694183864914</v>
      </c>
      <c r="AA673" s="365">
        <f t="shared" si="1139"/>
        <v>4.2510917030567681</v>
      </c>
      <c r="AB673" s="365">
        <f t="shared" si="1139"/>
        <v>3.390829694323144</v>
      </c>
      <c r="AC673" s="365">
        <f t="shared" si="1139"/>
        <v>3.6202247191011234</v>
      </c>
      <c r="AD673" s="365">
        <f t="shared" si="1139"/>
        <v>3.9279999999999999</v>
      </c>
      <c r="AE673" s="365">
        <f t="shared" si="1139"/>
        <v>4.5187110187110191</v>
      </c>
      <c r="AF673" s="365">
        <f t="shared" si="1139"/>
        <v>5.4155231560891943</v>
      </c>
      <c r="AG673" s="365">
        <f t="shared" si="1139"/>
        <v>4.7646801051709025</v>
      </c>
      <c r="AH673" s="365">
        <f t="shared" si="1139"/>
        <v>4.0075917334458033</v>
      </c>
      <c r="AI673" s="365">
        <f t="shared" si="1139"/>
        <v>3.2057074910820451</v>
      </c>
      <c r="AJ673" s="365">
        <f t="shared" ref="AJ673" si="1140">IF(OR(AJ608=0,AJ641=0),":",AJ641/AJ608)</f>
        <v>4.5011129456332526</v>
      </c>
      <c r="AK673" s="653">
        <f t="shared" si="1108"/>
        <v>40.409346709108519</v>
      </c>
      <c r="AL673" s="653">
        <f t="shared" si="1109"/>
        <v>7.4363236151190781</v>
      </c>
      <c r="AM673" s="654">
        <f t="shared" si="1110"/>
        <v>0.63700772112238457</v>
      </c>
    </row>
    <row r="674" spans="1:39" ht="18" customHeight="1" thickBot="1">
      <c r="A674" s="320" t="s">
        <v>18</v>
      </c>
      <c r="B674" s="320" t="s">
        <v>47</v>
      </c>
      <c r="C674" s="371" t="str">
        <f t="shared" ref="C674:AI674" si="1141">IF(OR(C609=0,C642=0),":",C642/C609)</f>
        <v>:</v>
      </c>
      <c r="D674" s="371" t="str">
        <f t="shared" si="1141"/>
        <v>:</v>
      </c>
      <c r="E674" s="371" t="str">
        <f t="shared" si="1141"/>
        <v>:</v>
      </c>
      <c r="F674" s="365" t="str">
        <f t="shared" si="1141"/>
        <v>:</v>
      </c>
      <c r="G674" s="365" t="str">
        <f t="shared" si="1141"/>
        <v>:</v>
      </c>
      <c r="H674" s="365" t="str">
        <f t="shared" si="1141"/>
        <v>:</v>
      </c>
      <c r="I674" s="365" t="str">
        <f t="shared" si="1141"/>
        <v>:</v>
      </c>
      <c r="J674" s="365" t="str">
        <f t="shared" si="1141"/>
        <v>:</v>
      </c>
      <c r="K674" s="365" t="str">
        <f t="shared" si="1141"/>
        <v>:</v>
      </c>
      <c r="L674" s="365" t="str">
        <f t="shared" si="1141"/>
        <v>:</v>
      </c>
      <c r="M674" s="365" t="str">
        <f t="shared" si="1141"/>
        <v>:</v>
      </c>
      <c r="N674" s="365" t="str">
        <f t="shared" si="1141"/>
        <v>:</v>
      </c>
      <c r="O674" s="365" t="str">
        <f t="shared" si="1141"/>
        <v>:</v>
      </c>
      <c r="P674" s="365" t="str">
        <f t="shared" si="1141"/>
        <v>:</v>
      </c>
      <c r="Q674" s="365" t="str">
        <f t="shared" si="1141"/>
        <v>:</v>
      </c>
      <c r="R674" s="365" t="str">
        <f t="shared" si="1141"/>
        <v>:</v>
      </c>
      <c r="S674" s="365" t="str">
        <f t="shared" si="1141"/>
        <v>:</v>
      </c>
      <c r="T674" s="365" t="str">
        <f t="shared" si="1141"/>
        <v>:</v>
      </c>
      <c r="U674" s="365" t="str">
        <f t="shared" si="1141"/>
        <v>:</v>
      </c>
      <c r="V674" s="365" t="str">
        <f t="shared" si="1141"/>
        <v>:</v>
      </c>
      <c r="W674" s="365" t="str">
        <f t="shared" si="1141"/>
        <v>:</v>
      </c>
      <c r="X674" s="365" t="str">
        <f t="shared" si="1141"/>
        <v>:</v>
      </c>
      <c r="Y674" s="365" t="str">
        <f t="shared" si="1141"/>
        <v>:</v>
      </c>
      <c r="Z674" s="365" t="str">
        <f t="shared" si="1141"/>
        <v>:</v>
      </c>
      <c r="AA674" s="365" t="str">
        <f t="shared" si="1141"/>
        <v>:</v>
      </c>
      <c r="AB674" s="365" t="str">
        <f t="shared" si="1141"/>
        <v>:</v>
      </c>
      <c r="AC674" s="365" t="str">
        <f t="shared" si="1141"/>
        <v>:</v>
      </c>
      <c r="AD674" s="365" t="str">
        <f t="shared" si="1141"/>
        <v>:</v>
      </c>
      <c r="AE674" s="365" t="str">
        <f t="shared" si="1141"/>
        <v>:</v>
      </c>
      <c r="AF674" s="365" t="str">
        <f t="shared" si="1141"/>
        <v>:</v>
      </c>
      <c r="AG674" s="365" t="str">
        <f t="shared" si="1141"/>
        <v>:</v>
      </c>
      <c r="AH674" s="365" t="str">
        <f t="shared" si="1141"/>
        <v>:</v>
      </c>
      <c r="AI674" s="365" t="str">
        <f t="shared" si="1141"/>
        <v>:</v>
      </c>
      <c r="AJ674" s="365" t="str">
        <f t="shared" ref="AJ674" si="1142">IF(OR(AJ609=0,AJ642=0),":",AJ642/AJ609)</f>
        <v>:</v>
      </c>
      <c r="AK674" s="653"/>
      <c r="AL674" s="653"/>
      <c r="AM674" s="654"/>
    </row>
    <row r="675" spans="1:39" ht="18" customHeight="1" thickBot="1">
      <c r="A675" s="320" t="s">
        <v>19</v>
      </c>
      <c r="B675" s="320" t="s">
        <v>48</v>
      </c>
      <c r="C675" s="371" t="str">
        <f t="shared" ref="C675:AI675" si="1143">IF(OR(C610=0,C643=0),":",C643/C610)</f>
        <v>:</v>
      </c>
      <c r="D675" s="371" t="str">
        <f t="shared" si="1143"/>
        <v>:</v>
      </c>
      <c r="E675" s="371" t="str">
        <f t="shared" si="1143"/>
        <v>:</v>
      </c>
      <c r="F675" s="365" t="str">
        <f t="shared" si="1143"/>
        <v>:</v>
      </c>
      <c r="G675" s="365" t="str">
        <f t="shared" si="1143"/>
        <v>:</v>
      </c>
      <c r="H675" s="365" t="str">
        <f t="shared" si="1143"/>
        <v>:</v>
      </c>
      <c r="I675" s="365" t="str">
        <f t="shared" si="1143"/>
        <v>:</v>
      </c>
      <c r="J675" s="365" t="str">
        <f t="shared" si="1143"/>
        <v>:</v>
      </c>
      <c r="K675" s="365" t="str">
        <f t="shared" si="1143"/>
        <v>:</v>
      </c>
      <c r="L675" s="365" t="str">
        <f t="shared" si="1143"/>
        <v>:</v>
      </c>
      <c r="M675" s="365" t="str">
        <f t="shared" si="1143"/>
        <v>:</v>
      </c>
      <c r="N675" s="365" t="str">
        <f t="shared" si="1143"/>
        <v>:</v>
      </c>
      <c r="O675" s="365" t="str">
        <f t="shared" si="1143"/>
        <v>:</v>
      </c>
      <c r="P675" s="365" t="str">
        <f t="shared" si="1143"/>
        <v>:</v>
      </c>
      <c r="Q675" s="365" t="str">
        <f t="shared" si="1143"/>
        <v>:</v>
      </c>
      <c r="R675" s="365" t="str">
        <f t="shared" si="1143"/>
        <v>:</v>
      </c>
      <c r="S675" s="365" t="str">
        <f t="shared" si="1143"/>
        <v>:</v>
      </c>
      <c r="T675" s="365" t="str">
        <f t="shared" si="1143"/>
        <v>:</v>
      </c>
      <c r="U675" s="365" t="str">
        <f t="shared" si="1143"/>
        <v>:</v>
      </c>
      <c r="V675" s="365" t="str">
        <f t="shared" si="1143"/>
        <v>:</v>
      </c>
      <c r="W675" s="365" t="str">
        <f t="shared" si="1143"/>
        <v>:</v>
      </c>
      <c r="X675" s="365" t="str">
        <f t="shared" si="1143"/>
        <v>:</v>
      </c>
      <c r="Y675" s="365" t="str">
        <f t="shared" si="1143"/>
        <v>:</v>
      </c>
      <c r="Z675" s="365" t="str">
        <f t="shared" si="1143"/>
        <v>:</v>
      </c>
      <c r="AA675" s="365" t="str">
        <f t="shared" si="1143"/>
        <v>:</v>
      </c>
      <c r="AB675" s="365" t="str">
        <f t="shared" si="1143"/>
        <v>:</v>
      </c>
      <c r="AC675" s="365" t="str">
        <f t="shared" si="1143"/>
        <v>:</v>
      </c>
      <c r="AD675" s="365" t="str">
        <f t="shared" si="1143"/>
        <v>:</v>
      </c>
      <c r="AE675" s="365" t="str">
        <f t="shared" si="1143"/>
        <v>:</v>
      </c>
      <c r="AF675" s="365" t="str">
        <f t="shared" si="1143"/>
        <v>:</v>
      </c>
      <c r="AG675" s="365" t="str">
        <f t="shared" si="1143"/>
        <v>:</v>
      </c>
      <c r="AH675" s="365" t="str">
        <f t="shared" si="1143"/>
        <v>:</v>
      </c>
      <c r="AI675" s="365" t="str">
        <f t="shared" si="1143"/>
        <v>:</v>
      </c>
      <c r="AJ675" s="365" t="str">
        <f t="shared" ref="AJ675" si="1144">IF(OR(AJ610=0,AJ643=0),":",AJ643/AJ610)</f>
        <v>:</v>
      </c>
      <c r="AK675" s="653"/>
      <c r="AL675" s="653"/>
      <c r="AM675" s="654"/>
    </row>
    <row r="676" spans="1:39" ht="18" customHeight="1" thickBot="1">
      <c r="A676" s="320" t="s">
        <v>20</v>
      </c>
      <c r="B676" s="320" t="s">
        <v>49</v>
      </c>
      <c r="C676" s="371" t="str">
        <f t="shared" ref="C676:AI676" si="1145">IF(OR(C611=0,C644=0),":",C644/C611)</f>
        <v>:</v>
      </c>
      <c r="D676" s="371" t="str">
        <f t="shared" si="1145"/>
        <v>:</v>
      </c>
      <c r="E676" s="371" t="str">
        <f t="shared" si="1145"/>
        <v>:</v>
      </c>
      <c r="F676" s="365" t="str">
        <f t="shared" si="1145"/>
        <v>:</v>
      </c>
      <c r="G676" s="365" t="str">
        <f t="shared" si="1145"/>
        <v>:</v>
      </c>
      <c r="H676" s="365" t="str">
        <f t="shared" si="1145"/>
        <v>:</v>
      </c>
      <c r="I676" s="365" t="str">
        <f t="shared" si="1145"/>
        <v>:</v>
      </c>
      <c r="J676" s="365" t="str">
        <f t="shared" si="1145"/>
        <v>:</v>
      </c>
      <c r="K676" s="365" t="str">
        <f t="shared" si="1145"/>
        <v>:</v>
      </c>
      <c r="L676" s="365" t="str">
        <f t="shared" si="1145"/>
        <v>:</v>
      </c>
      <c r="M676" s="365" t="str">
        <f t="shared" si="1145"/>
        <v>:</v>
      </c>
      <c r="N676" s="365" t="str">
        <f t="shared" si="1145"/>
        <v>:</v>
      </c>
      <c r="O676" s="365" t="str">
        <f t="shared" si="1145"/>
        <v>:</v>
      </c>
      <c r="P676" s="365" t="str">
        <f t="shared" si="1145"/>
        <v>:</v>
      </c>
      <c r="Q676" s="365" t="str">
        <f t="shared" si="1145"/>
        <v>:</v>
      </c>
      <c r="R676" s="365" t="str">
        <f t="shared" si="1145"/>
        <v>:</v>
      </c>
      <c r="S676" s="365" t="str">
        <f t="shared" si="1145"/>
        <v>:</v>
      </c>
      <c r="T676" s="365" t="str">
        <f t="shared" si="1145"/>
        <v>:</v>
      </c>
      <c r="U676" s="365" t="str">
        <f t="shared" si="1145"/>
        <v>:</v>
      </c>
      <c r="V676" s="365" t="str">
        <f t="shared" si="1145"/>
        <v>:</v>
      </c>
      <c r="W676" s="365">
        <f t="shared" si="1145"/>
        <v>6.752136752136753</v>
      </c>
      <c r="X676" s="365">
        <f t="shared" si="1145"/>
        <v>6.7387387387387383</v>
      </c>
      <c r="Y676" s="365">
        <f t="shared" si="1145"/>
        <v>6.8235294117647056</v>
      </c>
      <c r="Z676" s="365">
        <f t="shared" si="1145"/>
        <v>5.2474226804123711</v>
      </c>
      <c r="AA676" s="365">
        <f t="shared" si="1145"/>
        <v>6.6178571428571438</v>
      </c>
      <c r="AB676" s="365">
        <f t="shared" si="1145"/>
        <v>7.0821917808219181</v>
      </c>
      <c r="AC676" s="365">
        <f t="shared" si="1145"/>
        <v>7.3539823008849572</v>
      </c>
      <c r="AD676" s="365">
        <f t="shared" si="1145"/>
        <v>6.799331103678929</v>
      </c>
      <c r="AE676" s="365">
        <f t="shared" si="1145"/>
        <v>7.8158640226628897</v>
      </c>
      <c r="AF676" s="365">
        <f t="shared" si="1145"/>
        <v>7.5482233502538065</v>
      </c>
      <c r="AG676" s="365">
        <f t="shared" si="1145"/>
        <v>8.6896551724137936</v>
      </c>
      <c r="AH676" s="365">
        <f t="shared" si="1145"/>
        <v>8.4123006833712992</v>
      </c>
      <c r="AI676" s="365">
        <f t="shared" si="1145"/>
        <v>7.3718309859154942</v>
      </c>
      <c r="AJ676" s="365">
        <f t="shared" ref="AJ676" si="1146">IF(OR(AJ611=0,AJ644=0),":",AJ644/AJ611)</f>
        <v>8.6711110075998477</v>
      </c>
      <c r="AK676" s="653">
        <f t="shared" si="1108"/>
        <v>17.624929602519892</v>
      </c>
      <c r="AL676" s="653">
        <f t="shared" si="1109"/>
        <v>6.8358156170307494</v>
      </c>
      <c r="AM676" s="654">
        <f t="shared" si="1110"/>
        <v>3.0480330373525266</v>
      </c>
    </row>
    <row r="677" spans="1:39" ht="18" customHeight="1" thickBot="1">
      <c r="A677" s="320" t="s">
        <v>21</v>
      </c>
      <c r="B677" s="320" t="s">
        <v>50</v>
      </c>
      <c r="C677" s="371" t="str">
        <f t="shared" ref="C677:AI677" si="1147">IF(OR(C612=0,C645=0),":",C645/C612)</f>
        <v>:</v>
      </c>
      <c r="D677" s="371" t="str">
        <f t="shared" si="1147"/>
        <v>:</v>
      </c>
      <c r="E677" s="371" t="str">
        <f t="shared" si="1147"/>
        <v>:</v>
      </c>
      <c r="F677" s="365" t="str">
        <f t="shared" si="1147"/>
        <v>:</v>
      </c>
      <c r="G677" s="365" t="str">
        <f t="shared" si="1147"/>
        <v>:</v>
      </c>
      <c r="H677" s="365" t="str">
        <f t="shared" si="1147"/>
        <v>:</v>
      </c>
      <c r="I677" s="365" t="str">
        <f t="shared" si="1147"/>
        <v>:</v>
      </c>
      <c r="J677" s="365" t="str">
        <f t="shared" si="1147"/>
        <v>:</v>
      </c>
      <c r="K677" s="365" t="str">
        <f t="shared" si="1147"/>
        <v>:</v>
      </c>
      <c r="L677" s="365" t="str">
        <f t="shared" si="1147"/>
        <v>:</v>
      </c>
      <c r="M677" s="365" t="str">
        <f t="shared" si="1147"/>
        <v>:</v>
      </c>
      <c r="N677" s="365" t="str">
        <f t="shared" si="1147"/>
        <v>:</v>
      </c>
      <c r="O677" s="365" t="str">
        <f t="shared" si="1147"/>
        <v>:</v>
      </c>
      <c r="P677" s="365" t="str">
        <f t="shared" si="1147"/>
        <v>:</v>
      </c>
      <c r="Q677" s="365" t="str">
        <f t="shared" si="1147"/>
        <v>:</v>
      </c>
      <c r="R677" s="365" t="str">
        <f t="shared" si="1147"/>
        <v>:</v>
      </c>
      <c r="S677" s="365" t="str">
        <f t="shared" si="1147"/>
        <v>:</v>
      </c>
      <c r="T677" s="365" t="str">
        <f t="shared" si="1147"/>
        <v>:</v>
      </c>
      <c r="U677" s="365" t="str">
        <f t="shared" si="1147"/>
        <v>:</v>
      </c>
      <c r="V677" s="365" t="str">
        <f t="shared" si="1147"/>
        <v>:</v>
      </c>
      <c r="W677" s="365" t="str">
        <f t="shared" si="1147"/>
        <v>:</v>
      </c>
      <c r="X677" s="365" t="str">
        <f t="shared" si="1147"/>
        <v>:</v>
      </c>
      <c r="Y677" s="365" t="str">
        <f t="shared" si="1147"/>
        <v>:</v>
      </c>
      <c r="Z677" s="365" t="str">
        <f t="shared" si="1147"/>
        <v>:</v>
      </c>
      <c r="AA677" s="365" t="str">
        <f t="shared" si="1147"/>
        <v>:</v>
      </c>
      <c r="AB677" s="365" t="str">
        <f t="shared" si="1147"/>
        <v>:</v>
      </c>
      <c r="AC677" s="365" t="str">
        <f t="shared" si="1147"/>
        <v>:</v>
      </c>
      <c r="AD677" s="365" t="str">
        <f t="shared" si="1147"/>
        <v>:</v>
      </c>
      <c r="AE677" s="365" t="str">
        <f t="shared" si="1147"/>
        <v>:</v>
      </c>
      <c r="AF677" s="365" t="str">
        <f t="shared" si="1147"/>
        <v>:</v>
      </c>
      <c r="AG677" s="365" t="str">
        <f t="shared" si="1147"/>
        <v>:</v>
      </c>
      <c r="AH677" s="365" t="str">
        <f t="shared" si="1147"/>
        <v>:</v>
      </c>
      <c r="AI677" s="365" t="str">
        <f t="shared" si="1147"/>
        <v>:</v>
      </c>
      <c r="AJ677" s="365" t="str">
        <f t="shared" ref="AJ677" si="1148">IF(OR(AJ612=0,AJ645=0),":",AJ645/AJ612)</f>
        <v>:</v>
      </c>
      <c r="AK677" s="653"/>
      <c r="AL677" s="653"/>
      <c r="AM677" s="654"/>
    </row>
    <row r="678" spans="1:39" ht="18" customHeight="1" thickBot="1">
      <c r="A678" s="320" t="s">
        <v>22</v>
      </c>
      <c r="B678" s="320" t="s">
        <v>51</v>
      </c>
      <c r="C678" s="371" t="str">
        <f t="shared" ref="C678:AI678" si="1149">IF(OR(C613=0,C646=0),":",C646/C613)</f>
        <v>:</v>
      </c>
      <c r="D678" s="371" t="str">
        <f t="shared" si="1149"/>
        <v>:</v>
      </c>
      <c r="E678" s="371" t="str">
        <f t="shared" si="1149"/>
        <v>:</v>
      </c>
      <c r="F678" s="365" t="str">
        <f t="shared" si="1149"/>
        <v>:</v>
      </c>
      <c r="G678" s="365" t="str">
        <f t="shared" si="1149"/>
        <v>:</v>
      </c>
      <c r="H678" s="365" t="str">
        <f t="shared" si="1149"/>
        <v>:</v>
      </c>
      <c r="I678" s="365" t="str">
        <f t="shared" si="1149"/>
        <v>:</v>
      </c>
      <c r="J678" s="365" t="str">
        <f t="shared" si="1149"/>
        <v>:</v>
      </c>
      <c r="K678" s="365" t="str">
        <f t="shared" si="1149"/>
        <v>:</v>
      </c>
      <c r="L678" s="365" t="str">
        <f t="shared" si="1149"/>
        <v>:</v>
      </c>
      <c r="M678" s="365" t="str">
        <f t="shared" si="1149"/>
        <v>:</v>
      </c>
      <c r="N678" s="365" t="str">
        <f t="shared" si="1149"/>
        <v>:</v>
      </c>
      <c r="O678" s="365" t="str">
        <f t="shared" si="1149"/>
        <v>:</v>
      </c>
      <c r="P678" s="365" t="str">
        <f t="shared" si="1149"/>
        <v>:</v>
      </c>
      <c r="Q678" s="365" t="str">
        <f t="shared" si="1149"/>
        <v>:</v>
      </c>
      <c r="R678" s="365" t="str">
        <f t="shared" si="1149"/>
        <v>:</v>
      </c>
      <c r="S678" s="365" t="str">
        <f t="shared" si="1149"/>
        <v>:</v>
      </c>
      <c r="T678" s="365" t="str">
        <f t="shared" si="1149"/>
        <v>:</v>
      </c>
      <c r="U678" s="365" t="str">
        <f t="shared" si="1149"/>
        <v>:</v>
      </c>
      <c r="V678" s="365" t="str">
        <f t="shared" si="1149"/>
        <v>:</v>
      </c>
      <c r="W678" s="365" t="str">
        <f t="shared" si="1149"/>
        <v>:</v>
      </c>
      <c r="X678" s="365" t="str">
        <f t="shared" si="1149"/>
        <v>:</v>
      </c>
      <c r="Y678" s="365" t="str">
        <f t="shared" si="1149"/>
        <v>:</v>
      </c>
      <c r="Z678" s="365" t="str">
        <f t="shared" si="1149"/>
        <v>:</v>
      </c>
      <c r="AA678" s="365" t="str">
        <f t="shared" si="1149"/>
        <v>:</v>
      </c>
      <c r="AB678" s="365" t="str">
        <f t="shared" si="1149"/>
        <v>:</v>
      </c>
      <c r="AC678" s="365" t="str">
        <f t="shared" si="1149"/>
        <v>:</v>
      </c>
      <c r="AD678" s="365" t="str">
        <f t="shared" si="1149"/>
        <v>:</v>
      </c>
      <c r="AE678" s="365" t="str">
        <f t="shared" si="1149"/>
        <v>:</v>
      </c>
      <c r="AF678" s="365" t="str">
        <f t="shared" si="1149"/>
        <v>:</v>
      </c>
      <c r="AG678" s="365" t="str">
        <f t="shared" si="1149"/>
        <v>:</v>
      </c>
      <c r="AH678" s="365" t="str">
        <f t="shared" si="1149"/>
        <v>:</v>
      </c>
      <c r="AI678" s="365" t="str">
        <f t="shared" si="1149"/>
        <v>:</v>
      </c>
      <c r="AJ678" s="365" t="str">
        <f t="shared" ref="AJ678" si="1150">IF(OR(AJ613=0,AJ646=0),":",AJ646/AJ613)</f>
        <v>:</v>
      </c>
      <c r="AK678" s="653"/>
      <c r="AL678" s="653"/>
      <c r="AM678" s="654"/>
    </row>
    <row r="679" spans="1:39" ht="18" customHeight="1" thickBot="1">
      <c r="A679" s="320" t="s">
        <v>23</v>
      </c>
      <c r="B679" s="320" t="s">
        <v>52</v>
      </c>
      <c r="C679" s="371" t="str">
        <f t="shared" ref="C679:AI679" si="1151">IF(OR(C614=0,C647=0),":",C647/C614)</f>
        <v>:</v>
      </c>
      <c r="D679" s="371" t="str">
        <f t="shared" si="1151"/>
        <v>:</v>
      </c>
      <c r="E679" s="371" t="str">
        <f t="shared" si="1151"/>
        <v>:</v>
      </c>
      <c r="F679" s="365">
        <f t="shared" si="1151"/>
        <v>0.98214285714285721</v>
      </c>
      <c r="G679" s="365">
        <f t="shared" si="1151"/>
        <v>0.93421052631578949</v>
      </c>
      <c r="H679" s="365">
        <f t="shared" si="1151"/>
        <v>0.75862068965517249</v>
      </c>
      <c r="I679" s="365">
        <f t="shared" si="1151"/>
        <v>0.58904109589041098</v>
      </c>
      <c r="J679" s="365">
        <f t="shared" si="1151"/>
        <v>0.90566037735849059</v>
      </c>
      <c r="K679" s="365">
        <f t="shared" si="1151"/>
        <v>1.5405405405405406</v>
      </c>
      <c r="L679" s="365">
        <f t="shared" si="1151"/>
        <v>1.5294117647058825</v>
      </c>
      <c r="M679" s="365">
        <f t="shared" si="1151"/>
        <v>0.92499999999999993</v>
      </c>
      <c r="N679" s="365">
        <f t="shared" si="1151"/>
        <v>0.89855072463768115</v>
      </c>
      <c r="O679" s="365">
        <f t="shared" si="1151"/>
        <v>0.91756272401433692</v>
      </c>
      <c r="P679" s="365">
        <f t="shared" si="1151"/>
        <v>0.72109826589595383</v>
      </c>
      <c r="Q679" s="365">
        <f t="shared" si="1151"/>
        <v>3.2684331797235027</v>
      </c>
      <c r="R679" s="365">
        <f t="shared" si="1151"/>
        <v>1.2993197278911564</v>
      </c>
      <c r="S679" s="365">
        <f t="shared" si="1151"/>
        <v>1.7972972972972974</v>
      </c>
      <c r="T679" s="365">
        <f t="shared" si="1151"/>
        <v>1.1226415094339621</v>
      </c>
      <c r="U679" s="365">
        <f t="shared" si="1151"/>
        <v>2.6092384519350809</v>
      </c>
      <c r="V679" s="365">
        <f t="shared" si="1151"/>
        <v>2.3594771241830066</v>
      </c>
      <c r="W679" s="365">
        <f t="shared" si="1151"/>
        <v>1.8171206225680934</v>
      </c>
      <c r="X679" s="365">
        <f t="shared" si="1151"/>
        <v>3.0351681957186547</v>
      </c>
      <c r="Y679" s="365">
        <f t="shared" si="1151"/>
        <v>1.8749374687343672</v>
      </c>
      <c r="Z679" s="365">
        <f t="shared" si="1151"/>
        <v>2.2994923857868019</v>
      </c>
      <c r="AA679" s="365">
        <f t="shared" si="1151"/>
        <v>2.7342175066312997</v>
      </c>
      <c r="AB679" s="365">
        <f t="shared" si="1151"/>
        <v>2.352112676056338</v>
      </c>
      <c r="AC679" s="365">
        <f t="shared" si="1151"/>
        <v>2.6648471615720526</v>
      </c>
      <c r="AD679" s="365">
        <f t="shared" si="1151"/>
        <v>3.8799142244460327</v>
      </c>
      <c r="AE679" s="365">
        <f t="shared" si="1151"/>
        <v>4.7903327055869429</v>
      </c>
      <c r="AF679" s="365">
        <f t="shared" si="1151"/>
        <v>3.8198599618077655</v>
      </c>
      <c r="AG679" s="365">
        <f t="shared" si="1151"/>
        <v>3.7226277372262779</v>
      </c>
      <c r="AH679" s="365">
        <f t="shared" si="1151"/>
        <v>4.591836734693878</v>
      </c>
      <c r="AI679" s="365">
        <f t="shared" si="1151"/>
        <v>1.601953601953602</v>
      </c>
      <c r="AJ679" s="365">
        <f t="shared" ref="AJ679" si="1152">IF(OR(AJ614=0,AJ647=0),":",AJ647/AJ614)</f>
        <v>3.8441700605639828</v>
      </c>
      <c r="AK679" s="653">
        <f t="shared" si="1108"/>
        <v>139.96762801843767</v>
      </c>
      <c r="AL679" s="653">
        <f t="shared" si="1109"/>
        <v>15.167894204084686</v>
      </c>
      <c r="AM679" s="654">
        <f t="shared" si="1110"/>
        <v>3.85826402308731</v>
      </c>
    </row>
    <row r="680" spans="1:39" ht="18" customHeight="1" thickBot="1">
      <c r="A680" s="320" t="s">
        <v>24</v>
      </c>
      <c r="B680" s="320" t="s">
        <v>53</v>
      </c>
      <c r="C680" s="371" t="str">
        <f t="shared" ref="C680:AI680" si="1153">IF(OR(C615=0,C648=0),":",C648/C615)</f>
        <v>:</v>
      </c>
      <c r="D680" s="371" t="str">
        <f t="shared" si="1153"/>
        <v>:</v>
      </c>
      <c r="E680" s="371" t="str">
        <f t="shared" si="1153"/>
        <v>:</v>
      </c>
      <c r="F680" s="365" t="str">
        <f t="shared" si="1153"/>
        <v>:</v>
      </c>
      <c r="G680" s="365" t="str">
        <f t="shared" si="1153"/>
        <v>:</v>
      </c>
      <c r="H680" s="365" t="str">
        <f t="shared" si="1153"/>
        <v>:</v>
      </c>
      <c r="I680" s="365" t="str">
        <f t="shared" si="1153"/>
        <v>:</v>
      </c>
      <c r="J680" s="365" t="str">
        <f t="shared" si="1153"/>
        <v>:</v>
      </c>
      <c r="K680" s="365" t="str">
        <f t="shared" si="1153"/>
        <v>:</v>
      </c>
      <c r="L680" s="365" t="str">
        <f t="shared" si="1153"/>
        <v>:</v>
      </c>
      <c r="M680" s="365" t="str">
        <f t="shared" si="1153"/>
        <v>:</v>
      </c>
      <c r="N680" s="365" t="str">
        <f t="shared" si="1153"/>
        <v>:</v>
      </c>
      <c r="O680" s="365" t="str">
        <f t="shared" si="1153"/>
        <v>:</v>
      </c>
      <c r="P680" s="365" t="str">
        <f t="shared" si="1153"/>
        <v>:</v>
      </c>
      <c r="Q680" s="365" t="str">
        <f t="shared" si="1153"/>
        <v>:</v>
      </c>
      <c r="R680" s="365" t="str">
        <f t="shared" si="1153"/>
        <v>:</v>
      </c>
      <c r="S680" s="365" t="str">
        <f t="shared" si="1153"/>
        <v>:</v>
      </c>
      <c r="T680" s="365" t="str">
        <f t="shared" si="1153"/>
        <v>:</v>
      </c>
      <c r="U680" s="365" t="str">
        <f t="shared" si="1153"/>
        <v>:</v>
      </c>
      <c r="V680" s="365" t="str">
        <f t="shared" si="1153"/>
        <v>:</v>
      </c>
      <c r="W680" s="365" t="str">
        <f t="shared" si="1153"/>
        <v>:</v>
      </c>
      <c r="X680" s="365" t="str">
        <f t="shared" si="1153"/>
        <v>:</v>
      </c>
      <c r="Y680" s="365" t="str">
        <f t="shared" si="1153"/>
        <v>:</v>
      </c>
      <c r="Z680" s="365" t="str">
        <f t="shared" si="1153"/>
        <v>:</v>
      </c>
      <c r="AA680" s="365" t="str">
        <f t="shared" si="1153"/>
        <v>:</v>
      </c>
      <c r="AB680" s="365">
        <f t="shared" si="1153"/>
        <v>5.7777777777777786</v>
      </c>
      <c r="AC680" s="365">
        <f t="shared" si="1153"/>
        <v>5.1818181818181817</v>
      </c>
      <c r="AD680" s="365">
        <f t="shared" si="1153"/>
        <v>2.9285714285714279</v>
      </c>
      <c r="AE680" s="365">
        <f t="shared" si="1153"/>
        <v>4.75</v>
      </c>
      <c r="AF680" s="365">
        <f t="shared" si="1153"/>
        <v>3.9230769230769229</v>
      </c>
      <c r="AG680" s="365">
        <f t="shared" si="1153"/>
        <v>2.5555555555555558</v>
      </c>
      <c r="AH680" s="365">
        <f t="shared" si="1153"/>
        <v>3.1176470588235294</v>
      </c>
      <c r="AI680" s="365">
        <f t="shared" si="1153"/>
        <v>1.5999999999999999</v>
      </c>
      <c r="AJ680" s="365">
        <f t="shared" ref="AJ680" si="1154">IF(OR(AJ615=0,AJ648=0),":",AJ648/AJ615)</f>
        <v>1.5054877895214531</v>
      </c>
      <c r="AK680" s="653">
        <f t="shared" si="1108"/>
        <v>-5.9070131549091691</v>
      </c>
      <c r="AL680" s="653">
        <f t="shared" si="1109"/>
        <v>-47.730498300548632</v>
      </c>
      <c r="AM680" s="654"/>
    </row>
    <row r="681" spans="1:39" ht="18" customHeight="1" thickBot="1">
      <c r="A681" s="320" t="s">
        <v>25</v>
      </c>
      <c r="B681" s="320" t="s">
        <v>54</v>
      </c>
      <c r="C681" s="371" t="str">
        <f t="shared" ref="C681:AI681" si="1155">IF(OR(C616=0,C649=0),":",C649/C616)</f>
        <v>:</v>
      </c>
      <c r="D681" s="371" t="str">
        <f t="shared" si="1155"/>
        <v>:</v>
      </c>
      <c r="E681" s="371" t="str">
        <f t="shared" si="1155"/>
        <v>:</v>
      </c>
      <c r="F681" s="365" t="str">
        <f t="shared" si="1155"/>
        <v>:</v>
      </c>
      <c r="G681" s="365" t="str">
        <f t="shared" si="1155"/>
        <v>:</v>
      </c>
      <c r="H681" s="365" t="str">
        <f t="shared" si="1155"/>
        <v>:</v>
      </c>
      <c r="I681" s="365" t="str">
        <f t="shared" si="1155"/>
        <v>:</v>
      </c>
      <c r="J681" s="365" t="str">
        <f t="shared" si="1155"/>
        <v>:</v>
      </c>
      <c r="K681" s="365" t="str">
        <f t="shared" si="1155"/>
        <v>:</v>
      </c>
      <c r="L681" s="365" t="str">
        <f t="shared" si="1155"/>
        <v>:</v>
      </c>
      <c r="M681" s="365" t="str">
        <f t="shared" si="1155"/>
        <v>:</v>
      </c>
      <c r="N681" s="365">
        <f t="shared" si="1155"/>
        <v>2</v>
      </c>
      <c r="O681" s="365" t="str">
        <f t="shared" si="1155"/>
        <v>:</v>
      </c>
      <c r="P681" s="365" t="str">
        <f t="shared" si="1155"/>
        <v>:</v>
      </c>
      <c r="Q681" s="365" t="str">
        <f t="shared" si="1155"/>
        <v>:</v>
      </c>
      <c r="R681" s="365" t="str">
        <f t="shared" si="1155"/>
        <v>:</v>
      </c>
      <c r="S681" s="365" t="str">
        <f t="shared" si="1155"/>
        <v>:</v>
      </c>
      <c r="T681" s="365">
        <f t="shared" si="1155"/>
        <v>1.7499999999999998</v>
      </c>
      <c r="U681" s="365">
        <f t="shared" si="1155"/>
        <v>2.666666666666667</v>
      </c>
      <c r="V681" s="365" t="str">
        <f t="shared" si="1155"/>
        <v>:</v>
      </c>
      <c r="W681" s="365">
        <f t="shared" si="1155"/>
        <v>2.3043478260869565</v>
      </c>
      <c r="X681" s="365">
        <f t="shared" si="1155"/>
        <v>2.4</v>
      </c>
      <c r="Y681" s="365">
        <f t="shared" si="1155"/>
        <v>1.9</v>
      </c>
      <c r="Z681" s="365">
        <f t="shared" si="1155"/>
        <v>1.9591836734693877</v>
      </c>
      <c r="AA681" s="365">
        <f t="shared" si="1155"/>
        <v>3.8588235294117648</v>
      </c>
      <c r="AB681" s="365">
        <f t="shared" si="1155"/>
        <v>1.967741935483871</v>
      </c>
      <c r="AC681" s="365">
        <f t="shared" si="1155"/>
        <v>2.1752577319587627</v>
      </c>
      <c r="AD681" s="365">
        <f t="shared" si="1155"/>
        <v>2.53125</v>
      </c>
      <c r="AE681" s="365">
        <f t="shared" si="1155"/>
        <v>3.0350877192982457</v>
      </c>
      <c r="AF681" s="365">
        <f t="shared" si="1155"/>
        <v>3.2056074766355138</v>
      </c>
      <c r="AG681" s="365">
        <f t="shared" si="1155"/>
        <v>4.6691176470588234</v>
      </c>
      <c r="AH681" s="365">
        <f t="shared" si="1155"/>
        <v>3.710526315789473</v>
      </c>
      <c r="AI681" s="365">
        <f t="shared" si="1155"/>
        <v>2.532033426183844</v>
      </c>
      <c r="AJ681" s="365">
        <f t="shared" ref="AJ681" si="1156">IF(OR(AJ616=0,AJ649=0),":",AJ649/AJ616)</f>
        <v>3.6717740385382167</v>
      </c>
      <c r="AK681" s="653">
        <f t="shared" si="1108"/>
        <v>45.012858067680938</v>
      </c>
      <c r="AL681" s="653">
        <f t="shared" si="1109"/>
        <v>10.684451870169486</v>
      </c>
      <c r="AM681" s="654">
        <f t="shared" si="1110"/>
        <v>-0.55056124097556669</v>
      </c>
    </row>
    <row r="682" spans="1:39" ht="18" customHeight="1" thickBot="1">
      <c r="A682" s="320" t="s">
        <v>26</v>
      </c>
      <c r="B682" s="320" t="s">
        <v>55</v>
      </c>
      <c r="C682" s="371" t="str">
        <f t="shared" ref="C682:AI682" si="1157">IF(OR(C617=0,C650=0),":",C650/C617)</f>
        <v>:</v>
      </c>
      <c r="D682" s="371" t="str">
        <f t="shared" si="1157"/>
        <v>:</v>
      </c>
      <c r="E682" s="371" t="str">
        <f t="shared" si="1157"/>
        <v>:</v>
      </c>
      <c r="F682" s="365" t="str">
        <f t="shared" si="1157"/>
        <v>:</v>
      </c>
      <c r="G682" s="365" t="str">
        <f t="shared" si="1157"/>
        <v>:</v>
      </c>
      <c r="H682" s="365" t="str">
        <f t="shared" si="1157"/>
        <v>:</v>
      </c>
      <c r="I682" s="365" t="str">
        <f t="shared" si="1157"/>
        <v>:</v>
      </c>
      <c r="J682" s="365" t="str">
        <f t="shared" si="1157"/>
        <v>:</v>
      </c>
      <c r="K682" s="365" t="str">
        <f t="shared" si="1157"/>
        <v>:</v>
      </c>
      <c r="L682" s="365" t="str">
        <f t="shared" si="1157"/>
        <v>:</v>
      </c>
      <c r="M682" s="365" t="str">
        <f t="shared" si="1157"/>
        <v>:</v>
      </c>
      <c r="N682" s="365" t="str">
        <f t="shared" si="1157"/>
        <v>:</v>
      </c>
      <c r="O682" s="365" t="str">
        <f t="shared" si="1157"/>
        <v>:</v>
      </c>
      <c r="P682" s="365" t="str">
        <f t="shared" si="1157"/>
        <v>:</v>
      </c>
      <c r="Q682" s="365" t="str">
        <f t="shared" si="1157"/>
        <v>:</v>
      </c>
      <c r="R682" s="365" t="str">
        <f t="shared" si="1157"/>
        <v>:</v>
      </c>
      <c r="S682" s="365" t="str">
        <f t="shared" si="1157"/>
        <v>:</v>
      </c>
      <c r="T682" s="365" t="str">
        <f t="shared" si="1157"/>
        <v>:</v>
      </c>
      <c r="U682" s="365" t="str">
        <f t="shared" si="1157"/>
        <v>:</v>
      </c>
      <c r="V682" s="365" t="str">
        <f t="shared" si="1157"/>
        <v>:</v>
      </c>
      <c r="W682" s="365" t="str">
        <f t="shared" si="1157"/>
        <v>:</v>
      </c>
      <c r="X682" s="365" t="str">
        <f t="shared" si="1157"/>
        <v>:</v>
      </c>
      <c r="Y682" s="365" t="str">
        <f t="shared" si="1157"/>
        <v>:</v>
      </c>
      <c r="Z682" s="365" t="str">
        <f t="shared" si="1157"/>
        <v>:</v>
      </c>
      <c r="AA682" s="365" t="str">
        <f t="shared" si="1157"/>
        <v>:</v>
      </c>
      <c r="AB682" s="365" t="str">
        <f t="shared" si="1157"/>
        <v>:</v>
      </c>
      <c r="AC682" s="365" t="str">
        <f t="shared" si="1157"/>
        <v>:</v>
      </c>
      <c r="AD682" s="365" t="str">
        <f t="shared" si="1157"/>
        <v>:</v>
      </c>
      <c r="AE682" s="365" t="str">
        <f t="shared" si="1157"/>
        <v>:</v>
      </c>
      <c r="AF682" s="365" t="str">
        <f t="shared" si="1157"/>
        <v>:</v>
      </c>
      <c r="AG682" s="365" t="str">
        <f t="shared" si="1157"/>
        <v>:</v>
      </c>
      <c r="AH682" s="365" t="str">
        <f t="shared" si="1157"/>
        <v>:</v>
      </c>
      <c r="AI682" s="365" t="str">
        <f t="shared" si="1157"/>
        <v>:</v>
      </c>
      <c r="AJ682" s="365" t="str">
        <f t="shared" ref="AJ682" si="1158">IF(OR(AJ617=0,AJ650=0),":",AJ650/AJ617)</f>
        <v>:</v>
      </c>
      <c r="AK682" s="653"/>
      <c r="AL682" s="653"/>
      <c r="AM682" s="654"/>
    </row>
    <row r="683" spans="1:39" ht="18" customHeight="1" thickBot="1">
      <c r="A683" s="320" t="s">
        <v>27</v>
      </c>
      <c r="B683" s="320" t="s">
        <v>56</v>
      </c>
      <c r="C683" s="371" t="str">
        <f t="shared" ref="C683:AI683" si="1159">IF(OR(C618=0,C651=0),":",C651/C618)</f>
        <v>:</v>
      </c>
      <c r="D683" s="371" t="str">
        <f t="shared" si="1159"/>
        <v>:</v>
      </c>
      <c r="E683" s="371" t="str">
        <f t="shared" si="1159"/>
        <v>:</v>
      </c>
      <c r="F683" s="365" t="str">
        <f t="shared" si="1159"/>
        <v>:</v>
      </c>
      <c r="G683" s="365" t="str">
        <f t="shared" si="1159"/>
        <v>:</v>
      </c>
      <c r="H683" s="365" t="str">
        <f t="shared" si="1159"/>
        <v>:</v>
      </c>
      <c r="I683" s="365" t="str">
        <f t="shared" si="1159"/>
        <v>:</v>
      </c>
      <c r="J683" s="365" t="str">
        <f t="shared" si="1159"/>
        <v>:</v>
      </c>
      <c r="K683" s="365" t="str">
        <f t="shared" si="1159"/>
        <v>:</v>
      </c>
      <c r="L683" s="365" t="str">
        <f t="shared" si="1159"/>
        <v>:</v>
      </c>
      <c r="M683" s="365" t="str">
        <f t="shared" si="1159"/>
        <v>:</v>
      </c>
      <c r="N683" s="365" t="str">
        <f t="shared" si="1159"/>
        <v>:</v>
      </c>
      <c r="O683" s="365" t="str">
        <f t="shared" si="1159"/>
        <v>:</v>
      </c>
      <c r="P683" s="365" t="str">
        <f t="shared" si="1159"/>
        <v>:</v>
      </c>
      <c r="Q683" s="365" t="str">
        <f t="shared" si="1159"/>
        <v>:</v>
      </c>
      <c r="R683" s="365" t="str">
        <f t="shared" si="1159"/>
        <v>:</v>
      </c>
      <c r="S683" s="365" t="str">
        <f t="shared" si="1159"/>
        <v>:</v>
      </c>
      <c r="T683" s="365" t="str">
        <f t="shared" si="1159"/>
        <v>:</v>
      </c>
      <c r="U683" s="365" t="str">
        <f t="shared" si="1159"/>
        <v>:</v>
      </c>
      <c r="V683" s="365" t="str">
        <f t="shared" si="1159"/>
        <v>:</v>
      </c>
      <c r="W683" s="365" t="str">
        <f t="shared" si="1159"/>
        <v>:</v>
      </c>
      <c r="X683" s="365" t="str">
        <f t="shared" si="1159"/>
        <v>:</v>
      </c>
      <c r="Y683" s="365" t="str">
        <f t="shared" si="1159"/>
        <v>:</v>
      </c>
      <c r="Z683" s="365" t="str">
        <f t="shared" si="1159"/>
        <v>:</v>
      </c>
      <c r="AA683" s="365" t="str">
        <f t="shared" si="1159"/>
        <v>:</v>
      </c>
      <c r="AB683" s="365" t="str">
        <f t="shared" si="1159"/>
        <v>:</v>
      </c>
      <c r="AC683" s="365" t="str">
        <f t="shared" si="1159"/>
        <v>:</v>
      </c>
      <c r="AD683" s="365" t="str">
        <f t="shared" si="1159"/>
        <v>:</v>
      </c>
      <c r="AE683" s="365" t="str">
        <f t="shared" si="1159"/>
        <v>:</v>
      </c>
      <c r="AF683" s="365" t="str">
        <f t="shared" si="1159"/>
        <v>:</v>
      </c>
      <c r="AG683" s="365" t="str">
        <f t="shared" si="1159"/>
        <v>:</v>
      </c>
      <c r="AH683" s="365" t="str">
        <f t="shared" si="1159"/>
        <v>:</v>
      </c>
      <c r="AI683" s="365" t="str">
        <f t="shared" si="1159"/>
        <v>:</v>
      </c>
      <c r="AJ683" s="365" t="str">
        <f t="shared" ref="AJ683" si="1160">IF(OR(AJ618=0,AJ651=0),":",AJ651/AJ618)</f>
        <v>:</v>
      </c>
      <c r="AK683" s="653"/>
      <c r="AL683" s="653"/>
      <c r="AM683" s="654"/>
    </row>
    <row r="684" spans="1:39" ht="18" customHeight="1">
      <c r="AM684" s="646"/>
    </row>
    <row r="685" spans="1:39" ht="18" customHeight="1">
      <c r="A685" s="59" t="s">
        <v>178</v>
      </c>
      <c r="B685" s="11"/>
      <c r="C685" s="11"/>
      <c r="D685" s="11"/>
      <c r="E685" s="11"/>
      <c r="F685" s="11"/>
      <c r="G685" s="11"/>
      <c r="H685" s="11"/>
      <c r="I685" s="11"/>
      <c r="J685" s="11"/>
      <c r="K685" s="11"/>
      <c r="L685" s="11"/>
      <c r="AM685" s="646"/>
    </row>
    <row r="686" spans="1:39" ht="18" customHeight="1">
      <c r="A686" s="215"/>
      <c r="B686" s="211"/>
      <c r="C686" s="204" t="s">
        <v>178</v>
      </c>
      <c r="D686" s="205"/>
      <c r="E686" s="205"/>
      <c r="F686" s="205"/>
      <c r="G686" s="205"/>
      <c r="H686" s="205"/>
      <c r="I686" s="205"/>
      <c r="J686" s="205"/>
      <c r="K686" s="205"/>
      <c r="L686" s="205"/>
      <c r="M686" s="205"/>
      <c r="N686" s="205"/>
      <c r="O686" s="205"/>
      <c r="P686" s="205"/>
      <c r="Q686" s="205"/>
      <c r="R686" s="205"/>
      <c r="S686" s="205"/>
      <c r="T686" s="205"/>
      <c r="U686" s="205"/>
      <c r="V686" s="205"/>
      <c r="W686" s="205"/>
      <c r="X686" s="205"/>
      <c r="Y686" s="205"/>
      <c r="Z686" s="205"/>
      <c r="AA686" s="205"/>
      <c r="AB686" s="205"/>
      <c r="AC686" s="205"/>
      <c r="AD686" s="205"/>
      <c r="AE686" s="205"/>
      <c r="AF686" s="205"/>
      <c r="AG686" s="205"/>
      <c r="AH686" s="205"/>
      <c r="AI686" s="205"/>
      <c r="AJ686" s="205"/>
      <c r="AK686" s="765" t="s">
        <v>58</v>
      </c>
      <c r="AL686" s="766"/>
      <c r="AM686" s="656" t="str">
        <f>AM$3</f>
        <v xml:space="preserve">Annual rate of change
</v>
      </c>
    </row>
    <row r="687" spans="1:39" ht="26.25" thickBot="1">
      <c r="A687" s="215"/>
      <c r="B687" s="216"/>
      <c r="C687" s="568">
        <v>1990</v>
      </c>
      <c r="D687" s="203">
        <v>1991</v>
      </c>
      <c r="E687" s="203">
        <v>1992</v>
      </c>
      <c r="F687" s="203">
        <f>F$4</f>
        <v>1993</v>
      </c>
      <c r="G687" s="203">
        <f t="shared" ref="G687:AJ687" si="1161">G$4</f>
        <v>1994</v>
      </c>
      <c r="H687" s="203">
        <f t="shared" si="1161"/>
        <v>1995</v>
      </c>
      <c r="I687" s="203">
        <f t="shared" si="1161"/>
        <v>1996</v>
      </c>
      <c r="J687" s="203">
        <f t="shared" si="1161"/>
        <v>1997</v>
      </c>
      <c r="K687" s="203">
        <f t="shared" si="1161"/>
        <v>1998</v>
      </c>
      <c r="L687" s="203">
        <f t="shared" si="1161"/>
        <v>1999</v>
      </c>
      <c r="M687" s="637">
        <f t="shared" si="1161"/>
        <v>2000</v>
      </c>
      <c r="N687" s="636">
        <f t="shared" si="1161"/>
        <v>2001</v>
      </c>
      <c r="O687" s="203">
        <f t="shared" si="1161"/>
        <v>2002</v>
      </c>
      <c r="P687" s="636">
        <f t="shared" si="1161"/>
        <v>2003</v>
      </c>
      <c r="Q687" s="203">
        <f t="shared" si="1161"/>
        <v>2004</v>
      </c>
      <c r="R687" s="636">
        <f t="shared" si="1161"/>
        <v>2005</v>
      </c>
      <c r="S687" s="203">
        <f t="shared" si="1161"/>
        <v>2006</v>
      </c>
      <c r="T687" s="636">
        <f t="shared" si="1161"/>
        <v>2007</v>
      </c>
      <c r="U687" s="203">
        <f t="shared" si="1161"/>
        <v>2008</v>
      </c>
      <c r="V687" s="636">
        <f t="shared" si="1161"/>
        <v>2009</v>
      </c>
      <c r="W687" s="203">
        <f t="shared" si="1161"/>
        <v>2010</v>
      </c>
      <c r="X687" s="636">
        <f t="shared" si="1161"/>
        <v>2011</v>
      </c>
      <c r="Y687" s="203">
        <f t="shared" si="1161"/>
        <v>2012</v>
      </c>
      <c r="Z687" s="637">
        <f t="shared" si="1161"/>
        <v>2013</v>
      </c>
      <c r="AA687" s="203">
        <f t="shared" si="1161"/>
        <v>2014</v>
      </c>
      <c r="AB687" s="636">
        <f t="shared" si="1161"/>
        <v>2015</v>
      </c>
      <c r="AC687" s="203">
        <f t="shared" si="1161"/>
        <v>2016</v>
      </c>
      <c r="AD687" s="203">
        <f t="shared" si="1161"/>
        <v>2017</v>
      </c>
      <c r="AE687" s="203">
        <f t="shared" si="1161"/>
        <v>2018</v>
      </c>
      <c r="AF687" s="203">
        <f t="shared" si="1161"/>
        <v>2019</v>
      </c>
      <c r="AG687" s="203">
        <f t="shared" si="1161"/>
        <v>2020</v>
      </c>
      <c r="AH687" s="203">
        <f t="shared" si="1161"/>
        <v>2021</v>
      </c>
      <c r="AI687" s="203">
        <f t="shared" si="1161"/>
        <v>2022</v>
      </c>
      <c r="AJ687" s="203" t="str">
        <f t="shared" si="1161"/>
        <v>2023f</v>
      </c>
      <c r="AK687" s="648" t="s">
        <v>1070</v>
      </c>
      <c r="AL687" s="649" t="s">
        <v>1071</v>
      </c>
      <c r="AM687" s="650" t="s">
        <v>1072</v>
      </c>
    </row>
    <row r="688" spans="1:39" ht="18" customHeight="1" thickBot="1">
      <c r="A688" s="235" t="s">
        <v>373</v>
      </c>
      <c r="B688" s="235"/>
      <c r="C688" s="339"/>
      <c r="D688" s="339"/>
      <c r="E688" s="339"/>
      <c r="F688" s="363">
        <f>IF(COUNT(F689:F715)=27,SUM(F689:F715),"N.A.")</f>
        <v>3252.7718000000004</v>
      </c>
      <c r="G688" s="363">
        <f t="shared" ref="G688" si="1162">IF(COUNT(G689:G715)=27,SUM(G689:G715),"N.A.")</f>
        <v>3290.2608</v>
      </c>
      <c r="H688" s="363">
        <f t="shared" ref="H688" si="1163">IF(COUNT(H689:H715)=27,SUM(H689:H715),"N.A.")</f>
        <v>2931.7308000000003</v>
      </c>
      <c r="I688" s="363">
        <f t="shared" ref="I688" si="1164">IF(COUNT(I689:I715)=27,SUM(I689:I715),"N.A.")</f>
        <v>3047.4578000000001</v>
      </c>
      <c r="J688" s="363">
        <f t="shared" ref="J688" si="1165">IF(COUNT(J689:J715)=27,SUM(J689:J715),"N.A.")</f>
        <v>3132.0097999999994</v>
      </c>
      <c r="K688" s="363">
        <f t="shared" ref="K688" si="1166">IF(COUNT(K689:K715)=27,SUM(K689:K715),"N.A.")</f>
        <v>3006.4367999999995</v>
      </c>
      <c r="L688" s="363">
        <f t="shared" ref="L688" si="1167">IF(COUNT(L689:L715)=27,SUM(L689:L715),"N.A.")</f>
        <v>3100.5918000000001</v>
      </c>
      <c r="M688" s="363">
        <f t="shared" ref="M688" si="1168">IF(COUNT(M689:M715)=27,SUM(M689:M715),"N.A.")</f>
        <v>2977.1000000000004</v>
      </c>
      <c r="N688" s="363">
        <f t="shared" ref="N688" si="1169">IF(COUNT(N689:N715)=27,SUM(N689:N715),"N.A.")</f>
        <v>2979.35</v>
      </c>
      <c r="O688" s="363">
        <f t="shared" ref="O688" si="1170">IF(COUNT(O689:O715)=27,SUM(O689:O715),"N.A.")</f>
        <v>3144.36</v>
      </c>
      <c r="P688" s="363">
        <f t="shared" ref="P688" si="1171">IF(COUNT(P689:P715)=27,SUM(P689:P715),"N.A.")</f>
        <v>3101.26</v>
      </c>
      <c r="Q688" s="363">
        <f t="shared" ref="Q688" si="1172">IF(COUNT(Q689:Q715)=27,SUM(Q689:Q715),"N.A.")</f>
        <v>2881.6300000000006</v>
      </c>
      <c r="R688" s="363">
        <f t="shared" ref="R688" si="1173">IF(COUNT(R689:R715)=27,SUM(R689:R715),"N.A.")</f>
        <v>2812.6076543209874</v>
      </c>
      <c r="S688" s="363">
        <f t="shared" ref="S688" si="1174">IF(COUNT(S689:S715)=27,SUM(S689:S715),"N.A.")</f>
        <v>2851.1707407407416</v>
      </c>
      <c r="T688" s="363">
        <f t="shared" ref="T688" si="1175">IF(COUNT(T689:T715)=27,SUM(T689:T715),"N.A.")</f>
        <v>2913.7855555555561</v>
      </c>
      <c r="U688" s="363">
        <f t="shared" ref="U688" si="1176">IF(COUNT(U689:U715)=27,SUM(U689:U715),"N.A.")</f>
        <v>2880.6466666666665</v>
      </c>
      <c r="V688" s="363">
        <f t="shared" ref="V688" si="1177">IF(COUNT(V689:V715)=27,SUM(V689:V715),"N.A.")</f>
        <v>2788.21</v>
      </c>
      <c r="W688" s="363">
        <f t="shared" ref="W688" si="1178">IF(COUNT(W689:W715)=27,SUM(W689:W715),"N.A.")</f>
        <v>2573.87</v>
      </c>
      <c r="X688" s="363">
        <f t="shared" ref="X688" si="1179">IF(COUNT(X689:X715)=27,SUM(X689:X715),"N.A.")</f>
        <v>2585.6799999999994</v>
      </c>
      <c r="Y688" s="363">
        <f t="shared" ref="Y688" si="1180">IF(COUNT(Y689:Y715)=27,SUM(Y689:Y715),"N.A.")</f>
        <v>2543.6699999999996</v>
      </c>
      <c r="Z688" s="363">
        <f t="shared" ref="Z688" si="1181">IF(COUNT(Z689:Z715)=27,SUM(Z689:Z715),"N.A.")</f>
        <v>2488.5100000000002</v>
      </c>
      <c r="AA688" s="363">
        <f t="shared" ref="AA688" si="1182">IF(COUNT(AA689:AA715)=27,SUM(AA689:AA715),"N.A.")</f>
        <v>2408.52</v>
      </c>
      <c r="AB688" s="363">
        <f t="shared" ref="AB688" si="1183">IF(COUNT(AB689:AB715)=27,SUM(AB689:AB715),"N.A.")</f>
        <v>2394.1900000000005</v>
      </c>
      <c r="AC688" s="363">
        <f t="shared" ref="AC688" si="1184">IF(COUNT(AC689:AC715)=27,SUM(AC689:AC715),"N.A.")</f>
        <v>2476.6299999999997</v>
      </c>
      <c r="AD688" s="363">
        <f t="shared" ref="AD688" si="1185">IF(COUNT(AD689:AD715)=27,SUM(AD689:AD715),"N.A.")</f>
        <v>2520.6200000000003</v>
      </c>
      <c r="AE688" s="363">
        <f t="shared" ref="AE688:AF688" si="1186">IF(COUNT(AE689:AE715)=27,SUM(AE689:AE715),"N.A.")</f>
        <v>2566.9699999999998</v>
      </c>
      <c r="AF688" s="363">
        <f t="shared" si="1186"/>
        <v>2390.77</v>
      </c>
      <c r="AG688" s="363">
        <f t="shared" ref="AG688:AH688" si="1187">IF(COUNT(AG689:AG715)=27,SUM(AG689:AG715),"N.A.")</f>
        <v>2569.87</v>
      </c>
      <c r="AH688" s="363">
        <f t="shared" si="1187"/>
        <v>2553.5100000000002</v>
      </c>
      <c r="AI688" s="363">
        <f t="shared" ref="AI688:AJ688" si="1188">IF(COUNT(AI689:AI715)=27,SUM(AI689:AI715),"N.A.")</f>
        <v>2360.6800000000003</v>
      </c>
      <c r="AJ688" s="363">
        <f t="shared" si="1188"/>
        <v>2448.4760000000001</v>
      </c>
      <c r="AK688" s="651">
        <f>+(AJ688/AI688-1)*100</f>
        <v>3.719097887049494</v>
      </c>
      <c r="AL688" s="651">
        <f>+((AJ688/((SUM(AE688:AI688)-MIN(AD688:AH688)-MAX(AD688:AH688))/3))-1)*100</f>
        <v>-1.8143175657250876</v>
      </c>
      <c r="AM688" s="652">
        <f>100*((POWER(AJ688/AA688,1/($AI$4-$Z$4)))-1)</f>
        <v>0.18298208845139996</v>
      </c>
    </row>
    <row r="689" spans="1:39" ht="18" customHeight="1" thickBot="1">
      <c r="A689" s="320" t="s">
        <v>3</v>
      </c>
      <c r="B689" s="320" t="s">
        <v>30</v>
      </c>
      <c r="C689" s="352"/>
      <c r="D689" s="352"/>
      <c r="E689" s="352"/>
      <c r="F689" s="581">
        <v>11.5</v>
      </c>
      <c r="G689" s="581">
        <v>9.6</v>
      </c>
      <c r="H689" s="581">
        <v>6.3</v>
      </c>
      <c r="I689" s="581">
        <v>5.4</v>
      </c>
      <c r="J689" s="581">
        <v>6.2</v>
      </c>
      <c r="K689" s="581">
        <v>5.8</v>
      </c>
      <c r="L689" s="581">
        <v>7.7</v>
      </c>
      <c r="M689" s="581">
        <v>5.3</v>
      </c>
      <c r="N689" s="581">
        <v>6.8</v>
      </c>
      <c r="O689" s="581">
        <v>6.5</v>
      </c>
      <c r="P689" s="581">
        <v>7</v>
      </c>
      <c r="Q689" s="581">
        <v>5.7</v>
      </c>
      <c r="R689" s="581">
        <v>5.7</v>
      </c>
      <c r="S689" s="581">
        <v>5.3</v>
      </c>
      <c r="T689" s="581">
        <v>5.0999999999999996</v>
      </c>
      <c r="U689" s="581">
        <v>5.2</v>
      </c>
      <c r="V689" s="581">
        <v>5.6</v>
      </c>
      <c r="W689" s="581">
        <v>4.9000000000000004</v>
      </c>
      <c r="X689" s="581">
        <v>3.52</v>
      </c>
      <c r="Y689" s="581">
        <v>2.9</v>
      </c>
      <c r="Z689" s="581">
        <v>3.76</v>
      </c>
      <c r="AA689" s="581">
        <v>3.04</v>
      </c>
      <c r="AB689" s="581">
        <v>3.94</v>
      </c>
      <c r="AC689" s="581">
        <v>3.67</v>
      </c>
      <c r="AD689" s="581">
        <v>4.04</v>
      </c>
      <c r="AE689" s="581">
        <v>3.47</v>
      </c>
      <c r="AF689" s="581">
        <v>3.86</v>
      </c>
      <c r="AG689" s="581">
        <v>3.98</v>
      </c>
      <c r="AH689" s="581">
        <v>3.61</v>
      </c>
      <c r="AI689" s="581">
        <v>3.4</v>
      </c>
      <c r="AJ689" s="581">
        <v>3.6466666666666665</v>
      </c>
      <c r="AK689" s="653">
        <f>+(AJ689/AI689-1)*100</f>
        <v>7.2549019607843102</v>
      </c>
      <c r="AL689" s="653">
        <f>+((AJ689/((SUM(AE689:AI689)-MIN(AD689:AH689)-MAX(AD689:AH689))/3))-1)*100</f>
        <v>1.2025901942645634</v>
      </c>
      <c r="AM689" s="654">
        <f>100*((POWER(AJ689/AA689,1/($AI$4-$Z$4)))-1)</f>
        <v>2.0423087076242963</v>
      </c>
    </row>
    <row r="690" spans="1:39" ht="18" customHeight="1" thickBot="1">
      <c r="A690" s="320" t="s">
        <v>4</v>
      </c>
      <c r="B690" s="320" t="s">
        <v>31</v>
      </c>
      <c r="C690" s="352"/>
      <c r="D690" s="352"/>
      <c r="E690" s="352"/>
      <c r="F690" s="581">
        <v>51.7</v>
      </c>
      <c r="G690" s="581">
        <v>53.1</v>
      </c>
      <c r="H690" s="581">
        <v>35.700000000000003</v>
      </c>
      <c r="I690" s="581">
        <v>35.4</v>
      </c>
      <c r="J690" s="581">
        <v>41.1</v>
      </c>
      <c r="K690" s="581">
        <v>47.3</v>
      </c>
      <c r="L690" s="581">
        <v>56.8</v>
      </c>
      <c r="M690" s="581">
        <v>40.6</v>
      </c>
      <c r="N690" s="581">
        <v>51.3</v>
      </c>
      <c r="O690" s="581">
        <v>41</v>
      </c>
      <c r="P690" s="581">
        <v>37.6</v>
      </c>
      <c r="Q690" s="581">
        <v>43</v>
      </c>
      <c r="R690" s="581">
        <v>30.6</v>
      </c>
      <c r="S690" s="581">
        <v>16.399999999999999</v>
      </c>
      <c r="T690" s="581">
        <v>21.9</v>
      </c>
      <c r="U690" s="581">
        <v>24.9</v>
      </c>
      <c r="V690" s="581">
        <v>20</v>
      </c>
      <c r="W690" s="581">
        <v>24.35</v>
      </c>
      <c r="X690" s="581">
        <v>14.79</v>
      </c>
      <c r="Y690" s="581">
        <v>16.600000000000001</v>
      </c>
      <c r="Z690" s="581">
        <v>17.89</v>
      </c>
      <c r="AA690" s="581">
        <v>14.89</v>
      </c>
      <c r="AB690" s="581">
        <v>11.08</v>
      </c>
      <c r="AC690" s="581">
        <v>15.32</v>
      </c>
      <c r="AD690" s="581">
        <v>13.27</v>
      </c>
      <c r="AE690" s="581">
        <v>11.34</v>
      </c>
      <c r="AF690" s="581">
        <v>12.15</v>
      </c>
      <c r="AG690" s="581">
        <v>13.4</v>
      </c>
      <c r="AH690" s="581">
        <v>9.94</v>
      </c>
      <c r="AI690" s="581">
        <v>11</v>
      </c>
      <c r="AJ690" s="581">
        <v>11.496666666666668</v>
      </c>
      <c r="AK690" s="653">
        <f t="shared" ref="AK690:AK715" si="1189">+(AJ690/AI690-1)*100</f>
        <v>4.5151515151515165</v>
      </c>
      <c r="AL690" s="653">
        <f t="shared" ref="AL690:AL715" si="1190">+((AJ690/((SUM(AE690:AI690)-MIN(AD690:AH690)-MAX(AD690:AH690))/3))-1)*100</f>
        <v>0</v>
      </c>
      <c r="AM690" s="654">
        <f t="shared" ref="AM690:AM715" si="1191">100*((POWER(AJ690/AA690,1/($AI$4-$Z$4)))-1)</f>
        <v>-2.8327987923819076</v>
      </c>
    </row>
    <row r="691" spans="1:39" ht="18" customHeight="1" thickBot="1">
      <c r="A691" s="320" t="s">
        <v>340</v>
      </c>
      <c r="B691" s="320" t="s">
        <v>32</v>
      </c>
      <c r="C691" s="352"/>
      <c r="D691" s="352"/>
      <c r="E691" s="352"/>
      <c r="F691" s="581">
        <v>70</v>
      </c>
      <c r="G691" s="581">
        <v>77</v>
      </c>
      <c r="H691" s="581">
        <v>60</v>
      </c>
      <c r="I691" s="581">
        <v>66</v>
      </c>
      <c r="J691" s="581">
        <v>77.599999999999994</v>
      </c>
      <c r="K691" s="581">
        <v>57.7</v>
      </c>
      <c r="L691" s="581">
        <v>54</v>
      </c>
      <c r="M691" s="581">
        <v>50.1</v>
      </c>
      <c r="N691" s="581">
        <v>47.8</v>
      </c>
      <c r="O691" s="581">
        <v>61</v>
      </c>
      <c r="P691" s="581">
        <v>77.400000000000006</v>
      </c>
      <c r="Q691" s="581">
        <v>58.6</v>
      </c>
      <c r="R691" s="581">
        <v>51.7</v>
      </c>
      <c r="S691" s="581">
        <v>57.7</v>
      </c>
      <c r="T691" s="581">
        <v>59</v>
      </c>
      <c r="U691" s="581">
        <v>49</v>
      </c>
      <c r="V691" s="581">
        <v>50</v>
      </c>
      <c r="W691" s="581">
        <v>52.28</v>
      </c>
      <c r="X691" s="581">
        <v>45.24</v>
      </c>
      <c r="Y691" s="581">
        <v>50.77</v>
      </c>
      <c r="Z691" s="581">
        <v>43.56</v>
      </c>
      <c r="AA691" s="581">
        <v>42.29</v>
      </c>
      <c r="AB691" s="581">
        <v>42.4</v>
      </c>
      <c r="AC691" s="581">
        <v>37.57</v>
      </c>
      <c r="AD691" s="581">
        <v>44.07</v>
      </c>
      <c r="AE691" s="581">
        <v>42.82</v>
      </c>
      <c r="AF691" s="581">
        <v>42.53</v>
      </c>
      <c r="AG691" s="581">
        <v>46.74</v>
      </c>
      <c r="AH691" s="581">
        <v>57.72</v>
      </c>
      <c r="AI691" s="581">
        <v>45.15</v>
      </c>
      <c r="AJ691" s="581">
        <v>44.903333333333336</v>
      </c>
      <c r="AK691" s="653">
        <f t="shared" si="1189"/>
        <v>-0.54632705795495395</v>
      </c>
      <c r="AL691" s="653">
        <f t="shared" si="1190"/>
        <v>0</v>
      </c>
      <c r="AM691" s="654">
        <f t="shared" si="1191"/>
        <v>0.66846184997562119</v>
      </c>
    </row>
    <row r="692" spans="1:39" ht="18" customHeight="1" thickBot="1">
      <c r="A692" s="320" t="s">
        <v>5</v>
      </c>
      <c r="B692" s="320" t="s">
        <v>33</v>
      </c>
      <c r="C692" s="352"/>
      <c r="D692" s="352"/>
      <c r="E692" s="352"/>
      <c r="F692" s="581">
        <v>28.2</v>
      </c>
      <c r="G692" s="581">
        <v>40</v>
      </c>
      <c r="H692" s="581">
        <v>26</v>
      </c>
      <c r="I692" s="581">
        <v>26.4</v>
      </c>
      <c r="J692" s="581">
        <v>30</v>
      </c>
      <c r="K692" s="581">
        <v>31</v>
      </c>
      <c r="L692" s="581">
        <v>26</v>
      </c>
      <c r="M692" s="581">
        <v>44.4</v>
      </c>
      <c r="N692" s="581">
        <v>60.1</v>
      </c>
      <c r="O692" s="581">
        <v>55.2</v>
      </c>
      <c r="P692" s="581">
        <v>49.5</v>
      </c>
      <c r="Q692" s="581">
        <v>62</v>
      </c>
      <c r="R692" s="581">
        <v>69.2</v>
      </c>
      <c r="S692" s="581">
        <v>69.400000000000006</v>
      </c>
      <c r="T692" s="581">
        <v>65.5</v>
      </c>
      <c r="U692" s="581">
        <v>74.5</v>
      </c>
      <c r="V692" s="581">
        <v>55.3</v>
      </c>
      <c r="W692" s="581">
        <v>42.5</v>
      </c>
      <c r="X692" s="581">
        <v>41.7</v>
      </c>
      <c r="Y692" s="581">
        <v>50.6</v>
      </c>
      <c r="Z692" s="581">
        <v>55.6</v>
      </c>
      <c r="AA692" s="581">
        <v>36.200000000000003</v>
      </c>
      <c r="AB692" s="581">
        <v>38</v>
      </c>
      <c r="AC692" s="581">
        <v>53.1</v>
      </c>
      <c r="AD692" s="581">
        <v>58.13</v>
      </c>
      <c r="AE692" s="581">
        <v>82.89</v>
      </c>
      <c r="AF692" s="581">
        <v>49.29</v>
      </c>
      <c r="AG692" s="581">
        <v>74.75</v>
      </c>
      <c r="AH692" s="581">
        <v>68.08</v>
      </c>
      <c r="AI692" s="581">
        <v>61.84</v>
      </c>
      <c r="AJ692" s="581">
        <v>68.223333333333343</v>
      </c>
      <c r="AK692" s="653">
        <f t="shared" si="1189"/>
        <v>10.322337214316523</v>
      </c>
      <c r="AL692" s="653">
        <f t="shared" si="1190"/>
        <v>0</v>
      </c>
      <c r="AM692" s="654">
        <f t="shared" si="1191"/>
        <v>7.2952472595646523</v>
      </c>
    </row>
    <row r="693" spans="1:39" ht="18" customHeight="1" thickBot="1">
      <c r="A693" s="320" t="s">
        <v>28</v>
      </c>
      <c r="B693" s="320" t="s">
        <v>34</v>
      </c>
      <c r="C693" s="352"/>
      <c r="D693" s="352"/>
      <c r="E693" s="352"/>
      <c r="F693" s="581">
        <v>358.6</v>
      </c>
      <c r="G693" s="581">
        <v>391.9</v>
      </c>
      <c r="H693" s="581">
        <v>309.2</v>
      </c>
      <c r="I693" s="581">
        <v>301.89999999999998</v>
      </c>
      <c r="J693" s="581">
        <v>312.39999999999998</v>
      </c>
      <c r="K693" s="581">
        <v>264.10000000000002</v>
      </c>
      <c r="L693" s="581">
        <v>267.8</v>
      </c>
      <c r="M693" s="581">
        <v>237</v>
      </c>
      <c r="N693" s="581">
        <v>233.3</v>
      </c>
      <c r="O693" s="581">
        <v>233.1</v>
      </c>
      <c r="P693" s="581">
        <v>261.89999999999998</v>
      </c>
      <c r="Q693" s="581">
        <v>227.8</v>
      </c>
      <c r="R693" s="581">
        <v>209.9</v>
      </c>
      <c r="S693" s="581">
        <v>183.7</v>
      </c>
      <c r="T693" s="581">
        <v>177.8</v>
      </c>
      <c r="U693" s="581">
        <v>179.5</v>
      </c>
      <c r="V693" s="581">
        <v>162.6</v>
      </c>
      <c r="W693" s="581">
        <v>141.43</v>
      </c>
      <c r="X693" s="581">
        <v>143.4</v>
      </c>
      <c r="Y693" s="581">
        <v>145.4</v>
      </c>
      <c r="Z693" s="581">
        <v>131.5</v>
      </c>
      <c r="AA693" s="581">
        <v>123.8</v>
      </c>
      <c r="AB693" s="581">
        <v>125.7</v>
      </c>
      <c r="AC693" s="581">
        <v>115.5</v>
      </c>
      <c r="AD693" s="581">
        <v>128.1</v>
      </c>
      <c r="AE693" s="581">
        <v>140.4</v>
      </c>
      <c r="AF693" s="581">
        <v>126.3</v>
      </c>
      <c r="AG693" s="581">
        <v>157.1</v>
      </c>
      <c r="AH693" s="581">
        <v>177.3</v>
      </c>
      <c r="AI693" s="581">
        <v>160.1</v>
      </c>
      <c r="AJ693" s="581">
        <v>152.53333333333333</v>
      </c>
      <c r="AK693" s="653">
        <f t="shared" si="1189"/>
        <v>-4.7262127836768641</v>
      </c>
      <c r="AL693" s="653">
        <f t="shared" si="1190"/>
        <v>0</v>
      </c>
      <c r="AM693" s="654">
        <f t="shared" si="1191"/>
        <v>2.3461637218069598</v>
      </c>
    </row>
    <row r="694" spans="1:39" ht="18" customHeight="1" thickBot="1">
      <c r="A694" s="320" t="s">
        <v>6</v>
      </c>
      <c r="B694" s="320" t="s">
        <v>35</v>
      </c>
      <c r="C694" s="352"/>
      <c r="D694" s="352"/>
      <c r="E694" s="352"/>
      <c r="F694" s="581">
        <v>35.700000000000003</v>
      </c>
      <c r="G694" s="581">
        <v>36.1</v>
      </c>
      <c r="H694" s="581">
        <v>38.5</v>
      </c>
      <c r="I694" s="581">
        <v>49</v>
      </c>
      <c r="J694" s="581">
        <v>54.4</v>
      </c>
      <c r="K694" s="581">
        <v>61</v>
      </c>
      <c r="L694" s="581">
        <v>61</v>
      </c>
      <c r="M694" s="581">
        <v>53.3</v>
      </c>
      <c r="N694" s="581">
        <v>48.1</v>
      </c>
      <c r="O694" s="581">
        <v>35.200000000000003</v>
      </c>
      <c r="P694" s="581">
        <v>36.5</v>
      </c>
      <c r="Q694" s="581">
        <v>35.4</v>
      </c>
      <c r="R694" s="581">
        <v>33.700000000000003</v>
      </c>
      <c r="S694" s="581">
        <v>32.6</v>
      </c>
      <c r="T694" s="581">
        <v>31.5</v>
      </c>
      <c r="U694" s="581">
        <v>34.200000000000003</v>
      </c>
      <c r="V694" s="581">
        <v>36.1</v>
      </c>
      <c r="W694" s="581">
        <v>30.4</v>
      </c>
      <c r="X694" s="581">
        <v>28.4</v>
      </c>
      <c r="Y694" s="581">
        <v>31.8</v>
      </c>
      <c r="Z694" s="581">
        <v>34.799999999999997</v>
      </c>
      <c r="AA694" s="581">
        <v>27.3</v>
      </c>
      <c r="AB694" s="581">
        <v>24.4</v>
      </c>
      <c r="AC694" s="581">
        <v>29.3</v>
      </c>
      <c r="AD694" s="581">
        <v>33.65</v>
      </c>
      <c r="AE694" s="581">
        <v>39.65</v>
      </c>
      <c r="AF694" s="581">
        <v>37.26</v>
      </c>
      <c r="AG694" s="581">
        <v>41.03</v>
      </c>
      <c r="AH694" s="581">
        <v>40.01</v>
      </c>
      <c r="AI694" s="581">
        <v>36.869999999999997</v>
      </c>
      <c r="AJ694" s="581">
        <v>38.973333333333329</v>
      </c>
      <c r="AK694" s="653">
        <f t="shared" si="1189"/>
        <v>5.7047283247446012</v>
      </c>
      <c r="AL694" s="653">
        <f t="shared" si="1190"/>
        <v>-2.6802064258365177</v>
      </c>
      <c r="AM694" s="654">
        <f t="shared" si="1191"/>
        <v>4.0347248208294273</v>
      </c>
    </row>
    <row r="695" spans="1:39" ht="18" customHeight="1" thickBot="1">
      <c r="A695" s="320" t="s">
        <v>7</v>
      </c>
      <c r="B695" s="320" t="s">
        <v>36</v>
      </c>
      <c r="C695" s="352"/>
      <c r="D695" s="352"/>
      <c r="E695" s="352"/>
      <c r="F695" s="581">
        <v>20.2</v>
      </c>
      <c r="G695" s="581">
        <v>20.9</v>
      </c>
      <c r="H695" s="581">
        <v>19.899999999999999</v>
      </c>
      <c r="I695" s="581">
        <v>20.9</v>
      </c>
      <c r="J695" s="581">
        <v>20.6</v>
      </c>
      <c r="K695" s="581">
        <v>19.399999999999999</v>
      </c>
      <c r="L695" s="581">
        <v>20.2</v>
      </c>
      <c r="M695" s="581">
        <v>16.8</v>
      </c>
      <c r="N695" s="581">
        <v>16.8</v>
      </c>
      <c r="O695" s="581">
        <v>18.8</v>
      </c>
      <c r="P695" s="581">
        <v>21.02</v>
      </c>
      <c r="Q695" s="581">
        <v>19.96</v>
      </c>
      <c r="R695" s="581">
        <v>16.809999999999999</v>
      </c>
      <c r="S695" s="581">
        <v>20.37</v>
      </c>
      <c r="T695" s="581">
        <v>21.27</v>
      </c>
      <c r="U695" s="581">
        <v>22.91</v>
      </c>
      <c r="V695" s="581">
        <v>20.41</v>
      </c>
      <c r="W695" s="581">
        <v>19.71</v>
      </c>
      <c r="X695" s="581">
        <v>21.4</v>
      </c>
      <c r="Y695" s="581">
        <v>23.69</v>
      </c>
      <c r="Z695" s="581">
        <v>26.66</v>
      </c>
      <c r="AA695" s="581">
        <v>18.62</v>
      </c>
      <c r="AB695" s="581">
        <v>23.43</v>
      </c>
      <c r="AC695" s="581">
        <v>23.21</v>
      </c>
      <c r="AD695" s="581">
        <v>24.44</v>
      </c>
      <c r="AE695" s="581">
        <v>17.78</v>
      </c>
      <c r="AF695" s="581">
        <v>23.82</v>
      </c>
      <c r="AG695" s="581">
        <v>25.44</v>
      </c>
      <c r="AH695" s="581">
        <v>28.37</v>
      </c>
      <c r="AI695" s="581">
        <v>27.85</v>
      </c>
      <c r="AJ695" s="581">
        <v>25.703333333333337</v>
      </c>
      <c r="AK695" s="653">
        <f t="shared" si="1189"/>
        <v>-7.7079593058049012</v>
      </c>
      <c r="AL695" s="653">
        <f t="shared" si="1190"/>
        <v>0</v>
      </c>
      <c r="AM695" s="654">
        <f t="shared" si="1191"/>
        <v>3.6469773484681722</v>
      </c>
    </row>
    <row r="696" spans="1:39" ht="18" customHeight="1" thickBot="1">
      <c r="A696" s="320" t="s">
        <v>8</v>
      </c>
      <c r="B696" s="320" t="s">
        <v>37</v>
      </c>
      <c r="C696" s="352"/>
      <c r="D696" s="352"/>
      <c r="E696" s="352"/>
      <c r="F696" s="581">
        <v>43.3</v>
      </c>
      <c r="G696" s="581">
        <v>40</v>
      </c>
      <c r="H696" s="581">
        <v>41.9</v>
      </c>
      <c r="I696" s="581">
        <v>43.8</v>
      </c>
      <c r="J696" s="581">
        <v>43.8</v>
      </c>
      <c r="K696" s="581">
        <v>44.1</v>
      </c>
      <c r="L696" s="581">
        <v>49.6</v>
      </c>
      <c r="M696" s="581">
        <v>42.81</v>
      </c>
      <c r="N696" s="581">
        <v>59.84</v>
      </c>
      <c r="O696" s="581">
        <v>44.31</v>
      </c>
      <c r="P696" s="581">
        <v>42.08</v>
      </c>
      <c r="Q696" s="581">
        <v>42.6</v>
      </c>
      <c r="R696" s="581">
        <v>50.06</v>
      </c>
      <c r="S696" s="581">
        <v>61.24</v>
      </c>
      <c r="T696" s="581">
        <v>63.81</v>
      </c>
      <c r="U696" s="581">
        <v>69.06</v>
      </c>
      <c r="V696" s="581">
        <v>61.67</v>
      </c>
      <c r="W696" s="581">
        <v>55.25</v>
      </c>
      <c r="X696" s="581">
        <v>79.63</v>
      </c>
      <c r="Y696" s="581">
        <v>68.38</v>
      </c>
      <c r="Z696" s="581">
        <v>77.16</v>
      </c>
      <c r="AA696" s="581">
        <v>79.650000000000006</v>
      </c>
      <c r="AB696" s="581">
        <v>93.62</v>
      </c>
      <c r="AC696" s="581">
        <v>96</v>
      </c>
      <c r="AD696" s="581">
        <v>88.96</v>
      </c>
      <c r="AE696" s="581">
        <v>80.06</v>
      </c>
      <c r="AF696" s="581">
        <v>72.44</v>
      </c>
      <c r="AG696" s="581">
        <v>67.510000000000005</v>
      </c>
      <c r="AH696" s="581">
        <v>64.19</v>
      </c>
      <c r="AI696" s="581">
        <v>66.099999999999994</v>
      </c>
      <c r="AJ696" s="581">
        <v>68.683333333333323</v>
      </c>
      <c r="AK696" s="653">
        <f t="shared" si="1189"/>
        <v>3.9082198688855208</v>
      </c>
      <c r="AL696" s="653">
        <f t="shared" si="1190"/>
        <v>4.5143291909713446</v>
      </c>
      <c r="AM696" s="654">
        <f t="shared" si="1191"/>
        <v>-1.6324778989097566</v>
      </c>
    </row>
    <row r="697" spans="1:39" ht="18" customHeight="1" thickBot="1">
      <c r="A697" s="320" t="s">
        <v>9</v>
      </c>
      <c r="B697" s="320" t="s">
        <v>38</v>
      </c>
      <c r="C697" s="352"/>
      <c r="D697" s="352"/>
      <c r="E697" s="352"/>
      <c r="F697" s="581">
        <v>315</v>
      </c>
      <c r="G697" s="581">
        <v>347</v>
      </c>
      <c r="H697" s="581">
        <v>366.8</v>
      </c>
      <c r="I697" s="581">
        <v>391.3</v>
      </c>
      <c r="J697" s="581">
        <v>399.8</v>
      </c>
      <c r="K697" s="581">
        <v>413.2</v>
      </c>
      <c r="L697" s="581">
        <v>423</v>
      </c>
      <c r="M697" s="581">
        <v>432.1</v>
      </c>
      <c r="N697" s="581">
        <v>445.9</v>
      </c>
      <c r="O697" s="581">
        <v>455.2</v>
      </c>
      <c r="P697" s="581">
        <v>496.3</v>
      </c>
      <c r="Q697" s="581">
        <v>469.6</v>
      </c>
      <c r="R697" s="581">
        <v>451.8</v>
      </c>
      <c r="S697" s="581">
        <v>524.4</v>
      </c>
      <c r="T697" s="581">
        <v>531.4</v>
      </c>
      <c r="U697" s="581">
        <v>505.5</v>
      </c>
      <c r="V697" s="581">
        <v>561.1</v>
      </c>
      <c r="W697" s="581">
        <v>511.33</v>
      </c>
      <c r="X697" s="581">
        <v>508.34</v>
      </c>
      <c r="Y697" s="581">
        <v>438.75</v>
      </c>
      <c r="Z697" s="581">
        <v>444.47</v>
      </c>
      <c r="AA697" s="581">
        <v>430.28</v>
      </c>
      <c r="AB697" s="581">
        <v>483.73</v>
      </c>
      <c r="AC697" s="581">
        <v>509.85</v>
      </c>
      <c r="AD697" s="581">
        <v>558.77</v>
      </c>
      <c r="AE697" s="581">
        <v>556.5</v>
      </c>
      <c r="AF697" s="581">
        <v>453.43</v>
      </c>
      <c r="AG697" s="581">
        <v>506.17</v>
      </c>
      <c r="AH697" s="581">
        <v>504</v>
      </c>
      <c r="AI697" s="581">
        <v>459.93</v>
      </c>
      <c r="AJ697" s="581">
        <v>459.70600000000002</v>
      </c>
      <c r="AK697" s="653">
        <f t="shared" si="1189"/>
        <v>-4.8703063509658584E-2</v>
      </c>
      <c r="AL697" s="653">
        <f t="shared" si="1190"/>
        <v>-6.0437516606146495</v>
      </c>
      <c r="AM697" s="654">
        <f t="shared" si="1191"/>
        <v>0.73771889376772481</v>
      </c>
    </row>
    <row r="698" spans="1:39" ht="18" customHeight="1" thickBot="1">
      <c r="A698" s="320" t="s">
        <v>10</v>
      </c>
      <c r="B698" s="320" t="s">
        <v>39</v>
      </c>
      <c r="C698" s="352"/>
      <c r="D698" s="352"/>
      <c r="E698" s="352"/>
      <c r="F698" s="581">
        <v>171</v>
      </c>
      <c r="G698" s="581">
        <v>160.5</v>
      </c>
      <c r="H698" s="581">
        <v>142.80000000000001</v>
      </c>
      <c r="I698" s="581">
        <v>133.9</v>
      </c>
      <c r="J698" s="581">
        <v>127.1</v>
      </c>
      <c r="K698" s="581">
        <v>131</v>
      </c>
      <c r="L698" s="581">
        <v>113.7</v>
      </c>
      <c r="M698" s="581">
        <v>103.1</v>
      </c>
      <c r="N698" s="581">
        <v>117.6</v>
      </c>
      <c r="O698" s="581">
        <v>152.9</v>
      </c>
      <c r="P698" s="581">
        <v>136.5</v>
      </c>
      <c r="Q698" s="581">
        <v>126.1</v>
      </c>
      <c r="R698" s="581">
        <v>111.1</v>
      </c>
      <c r="S698" s="581">
        <v>107</v>
      </c>
      <c r="T698" s="581">
        <v>106.7</v>
      </c>
      <c r="U698" s="581">
        <v>100.4</v>
      </c>
      <c r="V698" s="581">
        <v>116.8</v>
      </c>
      <c r="W698" s="581">
        <v>86.5</v>
      </c>
      <c r="X698" s="581">
        <v>77.37</v>
      </c>
      <c r="Y698" s="581">
        <v>82.79</v>
      </c>
      <c r="Z698" s="581">
        <v>93.02</v>
      </c>
      <c r="AA698" s="581">
        <v>99.13</v>
      </c>
      <c r="AB698" s="581">
        <v>85.89</v>
      </c>
      <c r="AC698" s="581">
        <v>85.33</v>
      </c>
      <c r="AD698" s="581">
        <v>113.29</v>
      </c>
      <c r="AE698" s="581">
        <v>91.83</v>
      </c>
      <c r="AF698" s="581">
        <v>87.47</v>
      </c>
      <c r="AG698" s="581">
        <v>98.16</v>
      </c>
      <c r="AH698" s="581">
        <v>107.16</v>
      </c>
      <c r="AI698" s="581">
        <v>96.68</v>
      </c>
      <c r="AJ698" s="581">
        <v>95.556666666666686</v>
      </c>
      <c r="AK698" s="653">
        <f t="shared" si="1189"/>
        <v>-1.1619087022479491</v>
      </c>
      <c r="AL698" s="653">
        <f t="shared" si="1190"/>
        <v>2.1850716475369181</v>
      </c>
      <c r="AM698" s="654">
        <f t="shared" si="1191"/>
        <v>-0.40708781185370135</v>
      </c>
    </row>
    <row r="699" spans="1:39" ht="18" customHeight="1" thickBot="1">
      <c r="A699" s="320" t="s">
        <v>11</v>
      </c>
      <c r="B699" s="320" t="s">
        <v>40</v>
      </c>
      <c r="C699" s="352"/>
      <c r="D699" s="352"/>
      <c r="E699" s="352"/>
      <c r="F699" s="581">
        <v>22.271799999999999</v>
      </c>
      <c r="G699" s="581">
        <v>23.5608</v>
      </c>
      <c r="H699" s="581">
        <v>20.8308</v>
      </c>
      <c r="I699" s="581">
        <v>21.357799999999997</v>
      </c>
      <c r="J699" s="581">
        <v>23.209800000000001</v>
      </c>
      <c r="K699" s="581">
        <v>26.736800000000002</v>
      </c>
      <c r="L699" s="581">
        <v>29.191800000000001</v>
      </c>
      <c r="M699" s="581">
        <v>26.04</v>
      </c>
      <c r="N699" s="581">
        <v>26.1</v>
      </c>
      <c r="O699" s="581">
        <v>24.48</v>
      </c>
      <c r="P699" s="581">
        <v>25.3</v>
      </c>
      <c r="Q699" s="581">
        <v>23.46</v>
      </c>
      <c r="R699" s="581">
        <v>21.19</v>
      </c>
      <c r="S699" s="581">
        <v>24.91</v>
      </c>
      <c r="T699" s="581">
        <v>27.97</v>
      </c>
      <c r="U699" s="581">
        <v>19.87</v>
      </c>
      <c r="V699" s="581">
        <v>20.9</v>
      </c>
      <c r="W699" s="581">
        <v>19.28</v>
      </c>
      <c r="X699" s="581">
        <v>25.34</v>
      </c>
      <c r="Y699" s="581">
        <v>28.51</v>
      </c>
      <c r="Z699" s="581">
        <v>21.66</v>
      </c>
      <c r="AA699" s="581">
        <v>21.15</v>
      </c>
      <c r="AB699" s="581">
        <v>23.46</v>
      </c>
      <c r="AC699" s="581">
        <v>26.57</v>
      </c>
      <c r="AD699" s="581">
        <v>23.14</v>
      </c>
      <c r="AE699" s="581">
        <v>15.89</v>
      </c>
      <c r="AF699" s="581">
        <v>18.5</v>
      </c>
      <c r="AG699" s="581">
        <v>19.399999999999999</v>
      </c>
      <c r="AH699" s="581">
        <v>17.059999999999999</v>
      </c>
      <c r="AI699" s="581">
        <v>15.9</v>
      </c>
      <c r="AJ699" s="581">
        <v>17.153333333333332</v>
      </c>
      <c r="AK699" s="653">
        <f t="shared" si="1189"/>
        <v>7.8825995807127791</v>
      </c>
      <c r="AL699" s="653">
        <f t="shared" si="1190"/>
        <v>7.8373847443419908</v>
      </c>
      <c r="AM699" s="654">
        <f t="shared" si="1191"/>
        <v>-2.3003228963664135</v>
      </c>
    </row>
    <row r="700" spans="1:39" ht="18" customHeight="1" thickBot="1">
      <c r="A700" s="320" t="s">
        <v>12</v>
      </c>
      <c r="B700" s="320" t="s">
        <v>41</v>
      </c>
      <c r="C700" s="352"/>
      <c r="D700" s="352"/>
      <c r="E700" s="352"/>
      <c r="F700" s="581">
        <v>143.69999999999999</v>
      </c>
      <c r="G700" s="581">
        <v>144.19999999999999</v>
      </c>
      <c r="H700" s="581">
        <v>134.6</v>
      </c>
      <c r="I700" s="581">
        <v>142.69999999999999</v>
      </c>
      <c r="J700" s="581">
        <v>151</v>
      </c>
      <c r="K700" s="581">
        <v>152.1</v>
      </c>
      <c r="L700" s="581">
        <v>142</v>
      </c>
      <c r="M700" s="581">
        <v>140.69999999999999</v>
      </c>
      <c r="N700" s="581">
        <v>139.9</v>
      </c>
      <c r="O700" s="581">
        <v>150.9</v>
      </c>
      <c r="P700" s="581">
        <v>148.4</v>
      </c>
      <c r="Q700" s="581">
        <v>146.6</v>
      </c>
      <c r="R700" s="581">
        <v>174.8</v>
      </c>
      <c r="S700" s="581">
        <v>161</v>
      </c>
      <c r="T700" s="581">
        <v>154.5</v>
      </c>
      <c r="U700" s="581">
        <v>147.6</v>
      </c>
      <c r="V700" s="581">
        <v>133.9</v>
      </c>
      <c r="W700" s="581">
        <v>114.19</v>
      </c>
      <c r="X700" s="581">
        <v>109.64</v>
      </c>
      <c r="Y700" s="581">
        <v>120.01</v>
      </c>
      <c r="Z700" s="581">
        <v>104.86</v>
      </c>
      <c r="AA700" s="581">
        <v>103.53</v>
      </c>
      <c r="AB700" s="581">
        <v>108.02</v>
      </c>
      <c r="AC700" s="581">
        <v>107.06</v>
      </c>
      <c r="AD700" s="581">
        <v>108.46</v>
      </c>
      <c r="AE700" s="581">
        <v>107.45</v>
      </c>
      <c r="AF700" s="581">
        <v>103.79</v>
      </c>
      <c r="AG700" s="581">
        <v>103.46</v>
      </c>
      <c r="AH700" s="581">
        <v>99.49</v>
      </c>
      <c r="AI700" s="581">
        <v>104.11</v>
      </c>
      <c r="AJ700" s="581">
        <v>103.78666666666665</v>
      </c>
      <c r="AK700" s="653">
        <f t="shared" si="1189"/>
        <v>-0.31056894950854952</v>
      </c>
      <c r="AL700" s="653">
        <f t="shared" si="1190"/>
        <v>0.32543902046076045</v>
      </c>
      <c r="AM700" s="654">
        <f t="shared" si="1191"/>
        <v>2.7515835484037687E-2</v>
      </c>
    </row>
    <row r="701" spans="1:39" ht="18" customHeight="1" thickBot="1">
      <c r="A701" s="320" t="s">
        <v>13</v>
      </c>
      <c r="B701" s="320" t="s">
        <v>42</v>
      </c>
      <c r="C701" s="352"/>
      <c r="D701" s="352"/>
      <c r="E701" s="352"/>
      <c r="F701" s="581">
        <v>0.1</v>
      </c>
      <c r="G701" s="581">
        <v>0.2</v>
      </c>
      <c r="H701" s="581">
        <v>0.2</v>
      </c>
      <c r="I701" s="581">
        <v>0.2</v>
      </c>
      <c r="J701" s="581">
        <v>0.3</v>
      </c>
      <c r="K701" s="581">
        <v>0.3</v>
      </c>
      <c r="L701" s="581">
        <v>0.3</v>
      </c>
      <c r="M701" s="581">
        <v>0.3</v>
      </c>
      <c r="N701" s="581">
        <v>0.4</v>
      </c>
      <c r="O701" s="581">
        <v>0.4</v>
      </c>
      <c r="P701" s="581">
        <v>0.51</v>
      </c>
      <c r="Q701" s="581">
        <v>0.5</v>
      </c>
      <c r="R701" s="581">
        <v>4.37</v>
      </c>
      <c r="S701" s="581">
        <v>4.92</v>
      </c>
      <c r="T701" s="581">
        <v>4.25</v>
      </c>
      <c r="U701" s="581">
        <v>3.03</v>
      </c>
      <c r="V701" s="581">
        <v>2.95</v>
      </c>
      <c r="W701" s="581">
        <v>0.91</v>
      </c>
      <c r="X701" s="581">
        <v>0.37</v>
      </c>
      <c r="Y701" s="581">
        <v>0.42</v>
      </c>
      <c r="Z701" s="581">
        <v>0.31</v>
      </c>
      <c r="AA701" s="581">
        <v>0.23</v>
      </c>
      <c r="AB701" s="581">
        <v>0.32</v>
      </c>
      <c r="AC701" s="581">
        <v>0.37</v>
      </c>
      <c r="AD701" s="581">
        <v>0.25</v>
      </c>
      <c r="AE701" s="581">
        <v>0.22</v>
      </c>
      <c r="AF701" s="581">
        <v>0.22</v>
      </c>
      <c r="AG701" s="581">
        <v>0.33</v>
      </c>
      <c r="AH701" s="581">
        <v>0.25</v>
      </c>
      <c r="AI701" s="581">
        <v>0.28000000000000003</v>
      </c>
      <c r="AJ701" s="581">
        <v>0.25</v>
      </c>
      <c r="AK701" s="653">
        <f t="shared" si="1189"/>
        <v>-10.714285714285721</v>
      </c>
      <c r="AL701" s="653">
        <f t="shared" si="1190"/>
        <v>0</v>
      </c>
      <c r="AM701" s="654">
        <f t="shared" si="1191"/>
        <v>0.93076726800978005</v>
      </c>
    </row>
    <row r="702" spans="1:39" ht="18" customHeight="1" thickBot="1">
      <c r="A702" s="320" t="s">
        <v>14</v>
      </c>
      <c r="B702" s="320" t="s">
        <v>43</v>
      </c>
      <c r="C702" s="352"/>
      <c r="D702" s="352"/>
      <c r="E702" s="352"/>
      <c r="F702" s="581">
        <v>48.5</v>
      </c>
      <c r="G702" s="581">
        <v>54</v>
      </c>
      <c r="H702" s="581">
        <v>45.6</v>
      </c>
      <c r="I702" s="581">
        <v>53.6</v>
      </c>
      <c r="J702" s="581">
        <v>59.1</v>
      </c>
      <c r="K702" s="581">
        <v>59.7</v>
      </c>
      <c r="L702" s="581">
        <v>47.2</v>
      </c>
      <c r="M702" s="581">
        <v>45.5</v>
      </c>
      <c r="N702" s="581">
        <v>55.2</v>
      </c>
      <c r="O702" s="581">
        <v>47.1</v>
      </c>
      <c r="P702" s="581">
        <v>49.4</v>
      </c>
      <c r="Q702" s="581">
        <v>56.7</v>
      </c>
      <c r="R702" s="581">
        <v>58</v>
      </c>
      <c r="S702" s="581">
        <v>62.9</v>
      </c>
      <c r="T702" s="581">
        <v>62.4</v>
      </c>
      <c r="U702" s="581">
        <v>66.2</v>
      </c>
      <c r="V702" s="581">
        <v>60.6</v>
      </c>
      <c r="W702" s="581">
        <v>59.3</v>
      </c>
      <c r="X702" s="581">
        <v>58</v>
      </c>
      <c r="Y702" s="581">
        <v>59.8</v>
      </c>
      <c r="Z702" s="581">
        <v>61.5</v>
      </c>
      <c r="AA702" s="581">
        <v>65.400000000000006</v>
      </c>
      <c r="AB702" s="581">
        <v>59.3</v>
      </c>
      <c r="AC702" s="581">
        <v>62.1</v>
      </c>
      <c r="AD702" s="581">
        <v>54</v>
      </c>
      <c r="AE702" s="581">
        <v>86.8</v>
      </c>
      <c r="AF702" s="581">
        <v>83.2</v>
      </c>
      <c r="AG702" s="581">
        <v>97.7</v>
      </c>
      <c r="AH702" s="581">
        <v>87.2</v>
      </c>
      <c r="AI702" s="581">
        <v>82</v>
      </c>
      <c r="AJ702" s="581">
        <v>85.733333333333334</v>
      </c>
      <c r="AK702" s="653">
        <f t="shared" si="1189"/>
        <v>4.552845528455296</v>
      </c>
      <c r="AL702" s="653">
        <f t="shared" si="1190"/>
        <v>-9.8176718092566553</v>
      </c>
      <c r="AM702" s="654">
        <f t="shared" si="1191"/>
        <v>3.0536910090585456</v>
      </c>
    </row>
    <row r="703" spans="1:39" ht="18" customHeight="1" thickBot="1">
      <c r="A703" s="320" t="s">
        <v>15</v>
      </c>
      <c r="B703" s="320" t="s">
        <v>44</v>
      </c>
      <c r="C703" s="352"/>
      <c r="D703" s="352"/>
      <c r="E703" s="352"/>
      <c r="F703" s="581">
        <v>43.2</v>
      </c>
      <c r="G703" s="581">
        <v>54.5</v>
      </c>
      <c r="H703" s="581">
        <v>47.4</v>
      </c>
      <c r="I703" s="581">
        <v>51.6</v>
      </c>
      <c r="J703" s="581">
        <v>56.1</v>
      </c>
      <c r="K703" s="581">
        <v>49.6</v>
      </c>
      <c r="L703" s="581">
        <v>51.2</v>
      </c>
      <c r="M703" s="581">
        <v>44.3</v>
      </c>
      <c r="N703" s="581">
        <v>47.9</v>
      </c>
      <c r="O703" s="581">
        <v>55</v>
      </c>
      <c r="P703" s="581">
        <v>48.2</v>
      </c>
      <c r="Q703" s="581">
        <v>52.8</v>
      </c>
      <c r="R703" s="581">
        <v>59.6</v>
      </c>
      <c r="S703" s="581">
        <v>59.3</v>
      </c>
      <c r="T703" s="581">
        <v>61.7</v>
      </c>
      <c r="U703" s="581">
        <v>68</v>
      </c>
      <c r="V703" s="581">
        <v>63.8</v>
      </c>
      <c r="W703" s="581">
        <v>57.8</v>
      </c>
      <c r="X703" s="581">
        <v>63.2</v>
      </c>
      <c r="Y703" s="581">
        <v>70.8</v>
      </c>
      <c r="Z703" s="581">
        <v>73.599999999999994</v>
      </c>
      <c r="AA703" s="581">
        <v>75.900000000000006</v>
      </c>
      <c r="AB703" s="581">
        <v>64.150000000000006</v>
      </c>
      <c r="AC703" s="581">
        <v>70.760000000000005</v>
      </c>
      <c r="AD703" s="581">
        <v>75.989999999999995</v>
      </c>
      <c r="AE703" s="581">
        <v>102.96</v>
      </c>
      <c r="AF703" s="581">
        <v>86.11</v>
      </c>
      <c r="AG703" s="581">
        <v>104.9</v>
      </c>
      <c r="AH703" s="581">
        <v>92.41</v>
      </c>
      <c r="AI703" s="581">
        <v>80.36</v>
      </c>
      <c r="AJ703" s="581">
        <v>93.826666666666668</v>
      </c>
      <c r="AK703" s="653">
        <f t="shared" si="1189"/>
        <v>16.757922681267633</v>
      </c>
      <c r="AL703" s="653">
        <f t="shared" si="1190"/>
        <v>-1.5287738324296085</v>
      </c>
      <c r="AM703" s="654">
        <f t="shared" si="1191"/>
        <v>2.3838867445602041</v>
      </c>
    </row>
    <row r="704" spans="1:39" ht="18" customHeight="1" thickBot="1">
      <c r="A704" s="320" t="s">
        <v>16</v>
      </c>
      <c r="B704" s="320" t="s">
        <v>45</v>
      </c>
      <c r="C704" s="352"/>
      <c r="D704" s="352"/>
      <c r="E704" s="352"/>
      <c r="F704" s="581">
        <v>3.8</v>
      </c>
      <c r="G704" s="581">
        <v>3.5</v>
      </c>
      <c r="H704" s="581">
        <v>2.8</v>
      </c>
      <c r="I704" s="581">
        <v>2.6</v>
      </c>
      <c r="J704" s="581">
        <v>2.5</v>
      </c>
      <c r="K704" s="581">
        <v>2.2999999999999998</v>
      </c>
      <c r="L704" s="581">
        <v>2.5</v>
      </c>
      <c r="M704" s="581">
        <v>1.9</v>
      </c>
      <c r="N704" s="581">
        <v>1.7</v>
      </c>
      <c r="O704" s="581">
        <v>2</v>
      </c>
      <c r="P704" s="581">
        <v>2.2000000000000002</v>
      </c>
      <c r="Q704" s="581">
        <v>1.9</v>
      </c>
      <c r="R704" s="581">
        <v>1.7</v>
      </c>
      <c r="S704" s="581">
        <v>1.5</v>
      </c>
      <c r="T704" s="581">
        <v>1.4</v>
      </c>
      <c r="U704" s="581">
        <v>1.3</v>
      </c>
      <c r="V704" s="581">
        <v>1.4</v>
      </c>
      <c r="W704" s="581">
        <v>1.1399999999999999</v>
      </c>
      <c r="X704" s="581">
        <v>1.1200000000000001</v>
      </c>
      <c r="Y704" s="581">
        <v>0.92</v>
      </c>
      <c r="Z704" s="581">
        <v>1.1299999999999999</v>
      </c>
      <c r="AA704" s="581">
        <v>1.18</v>
      </c>
      <c r="AB704" s="581">
        <v>1.19</v>
      </c>
      <c r="AC704" s="581">
        <v>1.0900000000000001</v>
      </c>
      <c r="AD704" s="581">
        <v>1.31</v>
      </c>
      <c r="AE704" s="581">
        <v>1.24</v>
      </c>
      <c r="AF704" s="581">
        <v>1.4</v>
      </c>
      <c r="AG704" s="581">
        <v>1.59</v>
      </c>
      <c r="AH704" s="581">
        <v>1.61</v>
      </c>
      <c r="AI704" s="581">
        <v>1.73</v>
      </c>
      <c r="AJ704" s="581">
        <v>1.5333333333333332</v>
      </c>
      <c r="AK704" s="653">
        <f t="shared" si="1189"/>
        <v>-11.368015414258192</v>
      </c>
      <c r="AL704" s="653">
        <f t="shared" si="1190"/>
        <v>-2.5423728813559365</v>
      </c>
      <c r="AM704" s="654">
        <f t="shared" si="1191"/>
        <v>2.9530925383683959</v>
      </c>
    </row>
    <row r="705" spans="1:39" ht="18" customHeight="1" thickBot="1">
      <c r="A705" s="320" t="s">
        <v>17</v>
      </c>
      <c r="B705" s="320" t="s">
        <v>46</v>
      </c>
      <c r="C705" s="352"/>
      <c r="D705" s="352"/>
      <c r="E705" s="352"/>
      <c r="F705" s="581">
        <v>53</v>
      </c>
      <c r="G705" s="581">
        <v>56</v>
      </c>
      <c r="H705" s="581">
        <v>53</v>
      </c>
      <c r="I705" s="581">
        <v>48</v>
      </c>
      <c r="J705" s="581">
        <v>52</v>
      </c>
      <c r="K705" s="581">
        <v>51.7</v>
      </c>
      <c r="L705" s="581">
        <v>70.900000000000006</v>
      </c>
      <c r="M705" s="581">
        <v>58.3</v>
      </c>
      <c r="N705" s="581">
        <v>60.6</v>
      </c>
      <c r="O705" s="581">
        <v>63.8</v>
      </c>
      <c r="P705" s="581">
        <v>68.400000000000006</v>
      </c>
      <c r="Q705" s="581">
        <v>69.599999999999994</v>
      </c>
      <c r="R705" s="581">
        <v>62.4</v>
      </c>
      <c r="S705" s="581">
        <v>59.3</v>
      </c>
      <c r="T705" s="581">
        <v>60</v>
      </c>
      <c r="U705" s="581">
        <v>61.2</v>
      </c>
      <c r="V705" s="581">
        <v>52.2</v>
      </c>
      <c r="W705" s="581">
        <v>50.8</v>
      </c>
      <c r="X705" s="581">
        <v>53.54</v>
      </c>
      <c r="Y705" s="581">
        <v>53</v>
      </c>
      <c r="Z705" s="581">
        <v>51.23</v>
      </c>
      <c r="AA705" s="581">
        <v>50.87</v>
      </c>
      <c r="AB705" s="581">
        <v>45.39</v>
      </c>
      <c r="AC705" s="581">
        <v>36.31</v>
      </c>
      <c r="AD705" s="581">
        <v>37.25</v>
      </c>
      <c r="AE705" s="581">
        <v>22.63</v>
      </c>
      <c r="AF705" s="581">
        <v>21.77</v>
      </c>
      <c r="AG705" s="581">
        <v>25.76</v>
      </c>
      <c r="AH705" s="581">
        <v>25.04</v>
      </c>
      <c r="AI705" s="581">
        <v>15.81</v>
      </c>
      <c r="AJ705" s="581">
        <v>23.146666666666661</v>
      </c>
      <c r="AK705" s="653">
        <f t="shared" si="1189"/>
        <v>46.405228758169905</v>
      </c>
      <c r="AL705" s="653">
        <f t="shared" si="1190"/>
        <v>33.564146951336781</v>
      </c>
      <c r="AM705" s="654">
        <f t="shared" si="1191"/>
        <v>-8.3773246506816506</v>
      </c>
    </row>
    <row r="706" spans="1:39" ht="18" customHeight="1" thickBot="1">
      <c r="A706" s="320" t="s">
        <v>18</v>
      </c>
      <c r="B706" s="320" t="s">
        <v>47</v>
      </c>
      <c r="C706" s="352"/>
      <c r="D706" s="352"/>
      <c r="E706" s="352"/>
      <c r="F706" s="581">
        <v>0</v>
      </c>
      <c r="G706" s="581">
        <v>0</v>
      </c>
      <c r="H706" s="581">
        <v>0</v>
      </c>
      <c r="I706" s="581">
        <v>0</v>
      </c>
      <c r="J706" s="581">
        <v>0</v>
      </c>
      <c r="K706" s="581">
        <v>0</v>
      </c>
      <c r="L706" s="581">
        <v>0</v>
      </c>
      <c r="M706" s="581">
        <v>0</v>
      </c>
      <c r="N706" s="581">
        <v>0</v>
      </c>
      <c r="O706" s="581">
        <v>0</v>
      </c>
      <c r="P706" s="581">
        <v>0</v>
      </c>
      <c r="Q706" s="581">
        <v>0</v>
      </c>
      <c r="R706" s="581">
        <v>0</v>
      </c>
      <c r="S706" s="581">
        <v>0</v>
      </c>
      <c r="T706" s="581">
        <v>0</v>
      </c>
      <c r="U706" s="581">
        <v>0</v>
      </c>
      <c r="V706" s="581">
        <v>0</v>
      </c>
      <c r="W706" s="581">
        <v>0</v>
      </c>
      <c r="X706" s="581">
        <v>0</v>
      </c>
      <c r="Y706" s="581">
        <v>0</v>
      </c>
      <c r="Z706" s="581">
        <v>0</v>
      </c>
      <c r="AA706" s="581">
        <v>0</v>
      </c>
      <c r="AB706" s="581">
        <v>0</v>
      </c>
      <c r="AC706" s="581">
        <v>0</v>
      </c>
      <c r="AD706" s="581">
        <v>0</v>
      </c>
      <c r="AE706" s="581">
        <v>0</v>
      </c>
      <c r="AF706" s="581">
        <v>0</v>
      </c>
      <c r="AG706" s="581">
        <v>0</v>
      </c>
      <c r="AH706" s="581">
        <v>0</v>
      </c>
      <c r="AI706" s="581">
        <v>0</v>
      </c>
      <c r="AJ706" s="581">
        <v>0</v>
      </c>
      <c r="AK706" s="653"/>
      <c r="AL706" s="653"/>
      <c r="AM706" s="654"/>
    </row>
    <row r="707" spans="1:39" ht="18" customHeight="1" thickBot="1">
      <c r="A707" s="320" t="s">
        <v>19</v>
      </c>
      <c r="B707" s="320" t="s">
        <v>48</v>
      </c>
      <c r="C707" s="352"/>
      <c r="D707" s="352"/>
      <c r="E707" s="352"/>
      <c r="F707" s="581">
        <v>5.2</v>
      </c>
      <c r="G707" s="581">
        <v>5.5</v>
      </c>
      <c r="H707" s="581">
        <v>2.9</v>
      </c>
      <c r="I707" s="581">
        <v>1.9</v>
      </c>
      <c r="J707" s="581">
        <v>2</v>
      </c>
      <c r="K707" s="581">
        <v>2.1</v>
      </c>
      <c r="L707" s="581">
        <v>2.5</v>
      </c>
      <c r="M707" s="581">
        <v>2.4</v>
      </c>
      <c r="N707" s="581">
        <v>2.6</v>
      </c>
      <c r="O707" s="581">
        <v>2.5</v>
      </c>
      <c r="P707" s="581">
        <v>2.5</v>
      </c>
      <c r="Q707" s="581">
        <v>2</v>
      </c>
      <c r="R707" s="581">
        <v>1.7</v>
      </c>
      <c r="S707" s="581">
        <v>1.7</v>
      </c>
      <c r="T707" s="581">
        <v>1.7</v>
      </c>
      <c r="U707" s="581">
        <v>1.5</v>
      </c>
      <c r="V707" s="581">
        <v>1.6</v>
      </c>
      <c r="W707" s="581">
        <v>1.7</v>
      </c>
      <c r="X707" s="581">
        <v>1</v>
      </c>
      <c r="Y707" s="581">
        <v>2</v>
      </c>
      <c r="Z707" s="581">
        <v>2</v>
      </c>
      <c r="AA707" s="581">
        <v>2</v>
      </c>
      <c r="AB707" s="581">
        <v>1.53</v>
      </c>
      <c r="AC707" s="581">
        <v>1.48</v>
      </c>
      <c r="AD707" s="581">
        <v>1.46</v>
      </c>
      <c r="AE707" s="581">
        <v>1.41</v>
      </c>
      <c r="AF707" s="581">
        <v>1.43</v>
      </c>
      <c r="AG707" s="581">
        <v>1.57</v>
      </c>
      <c r="AH707" s="581">
        <v>1.38</v>
      </c>
      <c r="AI707" s="581">
        <v>1.49</v>
      </c>
      <c r="AJ707" s="581">
        <v>1.4433333333333334</v>
      </c>
      <c r="AK707" s="653">
        <f t="shared" si="1189"/>
        <v>-3.1319910514541416</v>
      </c>
      <c r="AL707" s="653">
        <f t="shared" si="1190"/>
        <v>0</v>
      </c>
      <c r="AM707" s="654">
        <f t="shared" si="1191"/>
        <v>-3.5594613611387937</v>
      </c>
    </row>
    <row r="708" spans="1:39" ht="18" customHeight="1" thickBot="1">
      <c r="A708" s="320" t="s">
        <v>20</v>
      </c>
      <c r="B708" s="320" t="s">
        <v>49</v>
      </c>
      <c r="C708" s="352"/>
      <c r="D708" s="352"/>
      <c r="E708" s="352"/>
      <c r="F708" s="581">
        <v>52.9</v>
      </c>
      <c r="G708" s="581">
        <v>49.4</v>
      </c>
      <c r="H708" s="581">
        <v>40.799999999999997</v>
      </c>
      <c r="I708" s="581">
        <v>41.6</v>
      </c>
      <c r="J708" s="581">
        <v>46.1</v>
      </c>
      <c r="K708" s="581">
        <v>40.5</v>
      </c>
      <c r="L708" s="581">
        <v>35.5</v>
      </c>
      <c r="M708" s="581">
        <v>33</v>
      </c>
      <c r="N708" s="581">
        <v>31.4</v>
      </c>
      <c r="O708" s="581">
        <v>32.1</v>
      </c>
      <c r="P708" s="581">
        <v>34.4</v>
      </c>
      <c r="Q708" s="581">
        <v>30.3</v>
      </c>
      <c r="R708" s="581">
        <v>30.2</v>
      </c>
      <c r="S708" s="581">
        <v>35.200000000000003</v>
      </c>
      <c r="T708" s="581">
        <v>31.1</v>
      </c>
      <c r="U708" s="581">
        <v>26.6</v>
      </c>
      <c r="V708" s="581">
        <v>27.6</v>
      </c>
      <c r="W708" s="581">
        <v>26.58</v>
      </c>
      <c r="X708" s="581">
        <v>25.03</v>
      </c>
      <c r="Y708" s="581">
        <v>24.82</v>
      </c>
      <c r="Z708" s="581">
        <v>23.17</v>
      </c>
      <c r="AA708" s="581">
        <v>23.3</v>
      </c>
      <c r="AB708" s="581">
        <v>23.5</v>
      </c>
      <c r="AC708" s="581">
        <v>22.51</v>
      </c>
      <c r="AD708" s="581">
        <v>23.25</v>
      </c>
      <c r="AE708" s="581">
        <v>21.45</v>
      </c>
      <c r="AF708" s="581">
        <v>20.6</v>
      </c>
      <c r="AG708" s="581">
        <v>20.14</v>
      </c>
      <c r="AH708" s="581">
        <v>24.36</v>
      </c>
      <c r="AI708" s="581">
        <v>20.28</v>
      </c>
      <c r="AJ708" s="581">
        <v>20.776666666666667</v>
      </c>
      <c r="AK708" s="653">
        <f t="shared" si="1189"/>
        <v>2.4490466798159138</v>
      </c>
      <c r="AL708" s="653">
        <f t="shared" si="1190"/>
        <v>0</v>
      </c>
      <c r="AM708" s="654">
        <f t="shared" si="1191"/>
        <v>-1.2655108547712124</v>
      </c>
    </row>
    <row r="709" spans="1:39" ht="18" customHeight="1" thickBot="1">
      <c r="A709" s="320" t="s">
        <v>21</v>
      </c>
      <c r="B709" s="320" t="s">
        <v>50</v>
      </c>
      <c r="C709" s="352"/>
      <c r="D709" s="352"/>
      <c r="E709" s="352"/>
      <c r="F709" s="581">
        <v>641.70000000000005</v>
      </c>
      <c r="G709" s="581">
        <v>618.1</v>
      </c>
      <c r="H709" s="581">
        <v>595.4</v>
      </c>
      <c r="I709" s="581">
        <v>624.70000000000005</v>
      </c>
      <c r="J709" s="581">
        <v>625.6</v>
      </c>
      <c r="K709" s="581">
        <v>561.29999999999995</v>
      </c>
      <c r="L709" s="581">
        <v>572.29999999999995</v>
      </c>
      <c r="M709" s="581">
        <v>565.6</v>
      </c>
      <c r="N709" s="581">
        <v>531</v>
      </c>
      <c r="O709" s="581">
        <v>605.20000000000005</v>
      </c>
      <c r="P709" s="581">
        <v>526.9</v>
      </c>
      <c r="Q709" s="581">
        <v>519.70000000000005</v>
      </c>
      <c r="R709" s="581">
        <v>539.20000000000005</v>
      </c>
      <c r="S709" s="581">
        <v>539.1</v>
      </c>
      <c r="T709" s="581">
        <v>582.6</v>
      </c>
      <c r="U709" s="581">
        <v>550.6</v>
      </c>
      <c r="V709" s="581">
        <v>525.29999999999995</v>
      </c>
      <c r="W709" s="581">
        <v>577.29999999999995</v>
      </c>
      <c r="X709" s="581">
        <v>546.20000000000005</v>
      </c>
      <c r="Y709" s="581">
        <v>513.79999999999995</v>
      </c>
      <c r="Z709" s="581">
        <v>433.8</v>
      </c>
      <c r="AA709" s="581">
        <v>478.57</v>
      </c>
      <c r="AB709" s="581">
        <v>460.7</v>
      </c>
      <c r="AC709" s="581">
        <v>472.5</v>
      </c>
      <c r="AD709" s="581">
        <v>491.24</v>
      </c>
      <c r="AE709" s="581">
        <v>497.22</v>
      </c>
      <c r="AF709" s="581">
        <v>495.5</v>
      </c>
      <c r="AG709" s="581">
        <v>506.3</v>
      </c>
      <c r="AH709" s="581">
        <v>527.41</v>
      </c>
      <c r="AI709" s="581">
        <v>463.59</v>
      </c>
      <c r="AJ709" s="581">
        <v>499.67333333333335</v>
      </c>
      <c r="AK709" s="653">
        <f t="shared" si="1189"/>
        <v>7.7834580843705314</v>
      </c>
      <c r="AL709" s="653">
        <f t="shared" si="1190"/>
        <v>1.8792010167395068</v>
      </c>
      <c r="AM709" s="654">
        <f t="shared" si="1191"/>
        <v>0.48061862715096382</v>
      </c>
    </row>
    <row r="710" spans="1:39" ht="18" customHeight="1" thickBot="1">
      <c r="A710" s="320" t="s">
        <v>22</v>
      </c>
      <c r="B710" s="320" t="s">
        <v>51</v>
      </c>
      <c r="C710" s="352"/>
      <c r="D710" s="352"/>
      <c r="E710" s="352"/>
      <c r="F710" s="581">
        <v>92</v>
      </c>
      <c r="G710" s="581">
        <v>75</v>
      </c>
      <c r="H710" s="581">
        <v>73</v>
      </c>
      <c r="I710" s="581">
        <v>71</v>
      </c>
      <c r="J710" s="581">
        <v>76</v>
      </c>
      <c r="K710" s="581">
        <v>48</v>
      </c>
      <c r="L710" s="581">
        <v>83</v>
      </c>
      <c r="M710" s="581">
        <v>85.03</v>
      </c>
      <c r="N710" s="581">
        <v>61.34</v>
      </c>
      <c r="O710" s="581">
        <v>57.13</v>
      </c>
      <c r="P710" s="581">
        <v>54.1</v>
      </c>
      <c r="Q710" s="581">
        <v>55.8</v>
      </c>
      <c r="R710" s="581">
        <v>53.66</v>
      </c>
      <c r="S710" s="581">
        <v>53.67</v>
      </c>
      <c r="T710" s="581">
        <v>46.07</v>
      </c>
      <c r="U710" s="581">
        <v>55.23</v>
      </c>
      <c r="V710" s="581">
        <v>58.45</v>
      </c>
      <c r="W710" s="581">
        <v>61.75</v>
      </c>
      <c r="X710" s="581">
        <v>52.35</v>
      </c>
      <c r="Y710" s="581">
        <v>41.12</v>
      </c>
      <c r="Z710" s="581">
        <v>50.19</v>
      </c>
      <c r="AA710" s="581">
        <v>50.54</v>
      </c>
      <c r="AB710" s="581">
        <v>40.42</v>
      </c>
      <c r="AC710" s="581">
        <v>42.41</v>
      </c>
      <c r="AD710" s="581">
        <v>35.44</v>
      </c>
      <c r="AE710" s="581">
        <v>37.33</v>
      </c>
      <c r="AF710" s="581">
        <v>36.58</v>
      </c>
      <c r="AG710" s="581">
        <v>37.270000000000003</v>
      </c>
      <c r="AH710" s="581">
        <v>31.37</v>
      </c>
      <c r="AI710" s="581">
        <v>33</v>
      </c>
      <c r="AJ710" s="581">
        <v>35.616666666666667</v>
      </c>
      <c r="AK710" s="653">
        <f t="shared" si="1189"/>
        <v>7.9292929292929415</v>
      </c>
      <c r="AL710" s="653">
        <f t="shared" si="1190"/>
        <v>0</v>
      </c>
      <c r="AM710" s="654">
        <f t="shared" si="1191"/>
        <v>-3.8137230629060936</v>
      </c>
    </row>
    <row r="711" spans="1:39" ht="18" customHeight="1" thickBot="1">
      <c r="A711" s="320" t="s">
        <v>23</v>
      </c>
      <c r="B711" s="320" t="s">
        <v>52</v>
      </c>
      <c r="C711" s="352"/>
      <c r="D711" s="352"/>
      <c r="E711" s="352"/>
      <c r="F711" s="581">
        <v>364.5</v>
      </c>
      <c r="G711" s="581">
        <v>334.1</v>
      </c>
      <c r="H711" s="581">
        <v>238.9</v>
      </c>
      <c r="I711" s="581">
        <v>233.9</v>
      </c>
      <c r="J711" s="581">
        <v>219.1</v>
      </c>
      <c r="K711" s="581">
        <v>228.1</v>
      </c>
      <c r="L711" s="581">
        <v>248.2</v>
      </c>
      <c r="M711" s="581">
        <v>232.32</v>
      </c>
      <c r="N711" s="581">
        <v>219.37</v>
      </c>
      <c r="O711" s="581">
        <v>239.44</v>
      </c>
      <c r="P711" s="581">
        <v>242.25</v>
      </c>
      <c r="Q711" s="581">
        <v>207.51</v>
      </c>
      <c r="R711" s="581">
        <v>214.82</v>
      </c>
      <c r="S711" s="581">
        <v>196.82</v>
      </c>
      <c r="T711" s="581">
        <v>208.71</v>
      </c>
      <c r="U711" s="581">
        <v>200.4</v>
      </c>
      <c r="V711" s="581">
        <v>202.73</v>
      </c>
      <c r="W711" s="581">
        <v>181.38</v>
      </c>
      <c r="X711" s="581">
        <v>185.3</v>
      </c>
      <c r="Y711" s="581">
        <v>194.54</v>
      </c>
      <c r="Z711" s="581">
        <v>182.23</v>
      </c>
      <c r="AA711" s="581">
        <v>179.65</v>
      </c>
      <c r="AB711" s="581">
        <v>174.11</v>
      </c>
      <c r="AC711" s="581">
        <v>170.35</v>
      </c>
      <c r="AD711" s="581">
        <v>165.76</v>
      </c>
      <c r="AE711" s="581">
        <v>161.47999999999999</v>
      </c>
      <c r="AF711" s="581">
        <v>161.19</v>
      </c>
      <c r="AG711" s="581">
        <v>101.34</v>
      </c>
      <c r="AH711" s="581">
        <v>87.02</v>
      </c>
      <c r="AI711" s="581">
        <v>79.88</v>
      </c>
      <c r="AJ711" s="581">
        <v>116.51666666666665</v>
      </c>
      <c r="AK711" s="653">
        <f t="shared" si="1189"/>
        <v>45.864630278751449</v>
      </c>
      <c r="AL711" s="653">
        <f t="shared" si="1190"/>
        <v>3.3773992251500795</v>
      </c>
      <c r="AM711" s="654">
        <f t="shared" si="1191"/>
        <v>-4.6969589424389895</v>
      </c>
    </row>
    <row r="712" spans="1:39" ht="18" customHeight="1" thickBot="1">
      <c r="A712" s="320" t="s">
        <v>24</v>
      </c>
      <c r="B712" s="320" t="s">
        <v>53</v>
      </c>
      <c r="C712" s="352"/>
      <c r="D712" s="352"/>
      <c r="E712" s="352"/>
      <c r="F712" s="581">
        <v>2.4</v>
      </c>
      <c r="G712" s="581">
        <v>2.6</v>
      </c>
      <c r="H712" s="581">
        <v>1.9</v>
      </c>
      <c r="I712" s="581">
        <v>1.9</v>
      </c>
      <c r="J712" s="581">
        <v>1.8</v>
      </c>
      <c r="K712" s="581">
        <v>1.8</v>
      </c>
      <c r="L712" s="581">
        <v>2.4</v>
      </c>
      <c r="M712" s="581">
        <v>2.2999999999999998</v>
      </c>
      <c r="N712" s="581">
        <v>1.9</v>
      </c>
      <c r="O712" s="581">
        <v>2</v>
      </c>
      <c r="P712" s="581">
        <v>2</v>
      </c>
      <c r="Q712" s="581">
        <v>1.9</v>
      </c>
      <c r="R712" s="581">
        <v>1.5976543209876546</v>
      </c>
      <c r="S712" s="581">
        <v>1.6407407407407408</v>
      </c>
      <c r="T712" s="581">
        <v>1.6055555555555558</v>
      </c>
      <c r="U712" s="581">
        <v>1.5466666666666669</v>
      </c>
      <c r="V712" s="581">
        <v>1.5000000000000002</v>
      </c>
      <c r="W712" s="581">
        <v>1.77</v>
      </c>
      <c r="X712" s="581">
        <v>1.84</v>
      </c>
      <c r="Y712" s="581">
        <v>1.37</v>
      </c>
      <c r="Z712" s="581">
        <v>1.2</v>
      </c>
      <c r="AA712" s="581">
        <v>1.36</v>
      </c>
      <c r="AB712" s="581">
        <v>1.51</v>
      </c>
      <c r="AC712" s="581">
        <v>1.33</v>
      </c>
      <c r="AD712" s="581">
        <v>1.45</v>
      </c>
      <c r="AE712" s="581">
        <v>1.25</v>
      </c>
      <c r="AF712" s="581">
        <v>1.21</v>
      </c>
      <c r="AG712" s="581">
        <v>0.95</v>
      </c>
      <c r="AH712" s="581">
        <v>1.2</v>
      </c>
      <c r="AI712" s="581">
        <v>1.01</v>
      </c>
      <c r="AJ712" s="581">
        <v>1.1399999999999999</v>
      </c>
      <c r="AK712" s="653">
        <f t="shared" si="1189"/>
        <v>12.871287128712861</v>
      </c>
      <c r="AL712" s="653">
        <f t="shared" si="1190"/>
        <v>6.211180124223592</v>
      </c>
      <c r="AM712" s="654">
        <f t="shared" si="1191"/>
        <v>-1.9415317882699235</v>
      </c>
    </row>
    <row r="713" spans="1:39" ht="18" customHeight="1" thickBot="1">
      <c r="A713" s="320" t="s">
        <v>25</v>
      </c>
      <c r="B713" s="320" t="s">
        <v>54</v>
      </c>
      <c r="C713" s="352"/>
      <c r="D713" s="352"/>
      <c r="E713" s="352"/>
      <c r="F713" s="581">
        <v>20</v>
      </c>
      <c r="G713" s="581">
        <v>20</v>
      </c>
      <c r="H713" s="581">
        <v>20</v>
      </c>
      <c r="I713" s="581">
        <v>20</v>
      </c>
      <c r="J713" s="581">
        <v>20</v>
      </c>
      <c r="K713" s="581">
        <v>19.600000000000001</v>
      </c>
      <c r="L713" s="581">
        <v>24</v>
      </c>
      <c r="M713" s="581">
        <v>23.4</v>
      </c>
      <c r="N713" s="581">
        <v>18.100000000000001</v>
      </c>
      <c r="O713" s="581">
        <v>20.8</v>
      </c>
      <c r="P713" s="581">
        <v>30.5</v>
      </c>
      <c r="Q713" s="581">
        <v>25.4</v>
      </c>
      <c r="R713" s="581">
        <v>20.2</v>
      </c>
      <c r="S713" s="581">
        <v>20.8</v>
      </c>
      <c r="T713" s="581">
        <v>20.8</v>
      </c>
      <c r="U713" s="581">
        <v>17</v>
      </c>
      <c r="V713" s="581">
        <v>17</v>
      </c>
      <c r="W713" s="581">
        <v>14.76</v>
      </c>
      <c r="X713" s="581">
        <v>15.2</v>
      </c>
      <c r="Y713" s="581">
        <v>15.77</v>
      </c>
      <c r="Z713" s="581">
        <v>13.9</v>
      </c>
      <c r="AA713" s="581">
        <v>15.37</v>
      </c>
      <c r="AB713" s="581">
        <v>15.88</v>
      </c>
      <c r="AC713" s="581">
        <v>14.7</v>
      </c>
      <c r="AD713" s="581">
        <v>14.82</v>
      </c>
      <c r="AE713" s="581">
        <v>12.93</v>
      </c>
      <c r="AF713" s="581">
        <v>12.09</v>
      </c>
      <c r="AG713" s="581">
        <v>12.26</v>
      </c>
      <c r="AH713" s="581">
        <v>16.34</v>
      </c>
      <c r="AI713" s="581">
        <v>10.7</v>
      </c>
      <c r="AJ713" s="581">
        <v>12.426666666666668</v>
      </c>
      <c r="AK713" s="653">
        <f t="shared" si="1189"/>
        <v>16.137071651090352</v>
      </c>
      <c r="AL713" s="653">
        <f t="shared" si="1190"/>
        <v>3.8729451100585344</v>
      </c>
      <c r="AM713" s="654">
        <f t="shared" si="1191"/>
        <v>-2.3342455970417619</v>
      </c>
    </row>
    <row r="714" spans="1:39" ht="18" customHeight="1" thickBot="1">
      <c r="A714" s="320" t="s">
        <v>26</v>
      </c>
      <c r="B714" s="320" t="s">
        <v>55</v>
      </c>
      <c r="C714" s="352"/>
      <c r="D714" s="352"/>
      <c r="E714" s="352"/>
      <c r="F714" s="581">
        <v>332.3</v>
      </c>
      <c r="G714" s="581">
        <v>332.5</v>
      </c>
      <c r="H714" s="581">
        <v>329.3</v>
      </c>
      <c r="I714" s="581">
        <v>374.4</v>
      </c>
      <c r="J714" s="581">
        <v>369.2</v>
      </c>
      <c r="K714" s="581">
        <v>376.5</v>
      </c>
      <c r="L714" s="581">
        <v>403.9</v>
      </c>
      <c r="M714" s="581">
        <v>399.7</v>
      </c>
      <c r="N714" s="581">
        <v>422.7</v>
      </c>
      <c r="O714" s="581">
        <v>450.6</v>
      </c>
      <c r="P714" s="581">
        <v>425.5</v>
      </c>
      <c r="Q714" s="581">
        <v>371.8</v>
      </c>
      <c r="R714" s="581">
        <v>345.9</v>
      </c>
      <c r="S714" s="581">
        <v>353.6</v>
      </c>
      <c r="T714" s="581">
        <v>361.5</v>
      </c>
      <c r="U714" s="581">
        <v>372.9</v>
      </c>
      <c r="V714" s="581">
        <v>342.6</v>
      </c>
      <c r="W714" s="581">
        <v>278.3</v>
      </c>
      <c r="X714" s="581">
        <v>308.2</v>
      </c>
      <c r="Y714" s="581">
        <v>313.8</v>
      </c>
      <c r="Z714" s="581">
        <v>344.3</v>
      </c>
      <c r="AA714" s="581">
        <v>304.7</v>
      </c>
      <c r="AB714" s="581">
        <v>281.10000000000002</v>
      </c>
      <c r="AC714" s="581">
        <v>304.89999999999998</v>
      </c>
      <c r="AD714" s="581">
        <v>269.5</v>
      </c>
      <c r="AE714" s="581">
        <v>288.7</v>
      </c>
      <c r="AF714" s="581">
        <v>297.5</v>
      </c>
      <c r="AG714" s="581">
        <v>324.5</v>
      </c>
      <c r="AH714" s="581">
        <v>314.24</v>
      </c>
      <c r="AI714" s="581">
        <v>327.8</v>
      </c>
      <c r="AJ714" s="581">
        <v>312.08</v>
      </c>
      <c r="AK714" s="653">
        <f t="shared" si="1189"/>
        <v>-4.7956070774862862</v>
      </c>
      <c r="AL714" s="653">
        <f t="shared" si="1190"/>
        <v>-2.3468302146567366</v>
      </c>
      <c r="AM714" s="654">
        <f t="shared" si="1191"/>
        <v>0.2662636225641446</v>
      </c>
    </row>
    <row r="715" spans="1:39" ht="18" customHeight="1" thickBot="1">
      <c r="A715" s="320" t="s">
        <v>27</v>
      </c>
      <c r="B715" s="320" t="s">
        <v>56</v>
      </c>
      <c r="C715" s="352"/>
      <c r="D715" s="352"/>
      <c r="E715" s="352"/>
      <c r="F715" s="581">
        <v>322</v>
      </c>
      <c r="G715" s="581">
        <v>341</v>
      </c>
      <c r="H715" s="581">
        <v>278</v>
      </c>
      <c r="I715" s="581">
        <v>284</v>
      </c>
      <c r="J715" s="581">
        <v>315</v>
      </c>
      <c r="K715" s="581">
        <v>311.5</v>
      </c>
      <c r="L715" s="581">
        <v>305.7</v>
      </c>
      <c r="M715" s="581">
        <v>290.8</v>
      </c>
      <c r="N715" s="581">
        <v>271.60000000000002</v>
      </c>
      <c r="O715" s="581">
        <v>287.7</v>
      </c>
      <c r="P715" s="581">
        <v>274.89999999999998</v>
      </c>
      <c r="Q715" s="581">
        <v>224.9</v>
      </c>
      <c r="R715" s="581">
        <v>192.7</v>
      </c>
      <c r="S715" s="581">
        <v>196.7</v>
      </c>
      <c r="T715" s="581">
        <v>203.5</v>
      </c>
      <c r="U715" s="581">
        <v>222.5</v>
      </c>
      <c r="V715" s="581">
        <v>186.1</v>
      </c>
      <c r="W715" s="581">
        <v>158.26</v>
      </c>
      <c r="X715" s="581">
        <v>175.56</v>
      </c>
      <c r="Y715" s="581">
        <v>191.31</v>
      </c>
      <c r="Z715" s="581">
        <v>195.01</v>
      </c>
      <c r="AA715" s="581">
        <v>159.57</v>
      </c>
      <c r="AB715" s="581">
        <v>161.41999999999999</v>
      </c>
      <c r="AC715" s="581">
        <v>173.34</v>
      </c>
      <c r="AD715" s="581">
        <v>150.58000000000001</v>
      </c>
      <c r="AE715" s="581">
        <v>141.27000000000001</v>
      </c>
      <c r="AF715" s="581">
        <v>141.13</v>
      </c>
      <c r="AG715" s="581">
        <v>178.12</v>
      </c>
      <c r="AH715" s="581">
        <v>166.75</v>
      </c>
      <c r="AI715" s="581">
        <v>153.82</v>
      </c>
      <c r="AJ715" s="581">
        <v>153.94666666666663</v>
      </c>
      <c r="AK715" s="653">
        <f t="shared" si="1189"/>
        <v>8.2347332379817395E-2</v>
      </c>
      <c r="AL715" s="653">
        <f t="shared" si="1190"/>
        <v>0</v>
      </c>
      <c r="AM715" s="654">
        <f t="shared" si="1191"/>
        <v>-0.39783403899229519</v>
      </c>
    </row>
    <row r="716" spans="1:39" ht="18" customHeight="1">
      <c r="A716" s="79" t="s">
        <v>984</v>
      </c>
      <c r="B716" s="34"/>
      <c r="C716" s="34"/>
      <c r="D716" s="34"/>
      <c r="E716" s="34"/>
      <c r="F716" s="34"/>
      <c r="G716" s="34"/>
      <c r="H716" s="34"/>
      <c r="I716" s="34"/>
      <c r="J716" s="34"/>
      <c r="K716" s="34"/>
      <c r="L716" s="34"/>
      <c r="M716" s="33"/>
      <c r="N716" s="33"/>
      <c r="O716" s="33"/>
      <c r="P716" s="33"/>
      <c r="Q716" s="21"/>
      <c r="R716" s="33"/>
      <c r="S716" s="33"/>
      <c r="T716" s="33"/>
      <c r="U716" s="33"/>
      <c r="V716" s="33"/>
      <c r="W716" s="33"/>
      <c r="X716" s="33"/>
      <c r="Y716" s="33"/>
      <c r="Z716" s="33"/>
      <c r="AA716" s="33"/>
      <c r="AB716" s="33"/>
      <c r="AC716" s="33"/>
      <c r="AD716" s="33"/>
      <c r="AE716" s="33"/>
      <c r="AF716" s="33"/>
      <c r="AG716" s="33"/>
      <c r="AH716" s="33"/>
      <c r="AI716" s="33"/>
      <c r="AJ716" s="33"/>
      <c r="AK716" s="655"/>
      <c r="AL716" s="655"/>
      <c r="AM716" s="655"/>
    </row>
    <row r="717" spans="1:39" ht="18" customHeight="1">
      <c r="A717" s="22"/>
      <c r="B717" s="34"/>
      <c r="C717" s="34"/>
      <c r="D717" s="34"/>
      <c r="E717" s="34"/>
      <c r="F717" s="34"/>
      <c r="G717" s="34"/>
      <c r="H717" s="34"/>
      <c r="I717" s="34"/>
      <c r="J717" s="34"/>
      <c r="K717" s="34"/>
      <c r="L717" s="34"/>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655"/>
      <c r="AL717" s="655"/>
      <c r="AM717" s="655"/>
    </row>
    <row r="718" spans="1:39" ht="18" customHeight="1">
      <c r="A718" s="59" t="s">
        <v>286</v>
      </c>
      <c r="B718" s="34"/>
      <c r="C718" s="34"/>
      <c r="D718" s="34"/>
      <c r="E718" s="34"/>
      <c r="F718" s="34"/>
      <c r="G718" s="34"/>
      <c r="H718" s="34"/>
      <c r="I718" s="34"/>
      <c r="J718" s="34"/>
      <c r="K718" s="34"/>
      <c r="L718" s="34"/>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655"/>
      <c r="AL718" s="655"/>
      <c r="AM718" s="655"/>
    </row>
    <row r="719" spans="1:39" ht="18" customHeight="1">
      <c r="A719" s="210"/>
      <c r="B719" s="211"/>
      <c r="C719" s="204" t="s">
        <v>177</v>
      </c>
      <c r="D719" s="205"/>
      <c r="E719" s="205"/>
      <c r="F719" s="205"/>
      <c r="G719" s="205"/>
      <c r="H719" s="205"/>
      <c r="I719" s="205"/>
      <c r="J719" s="205"/>
      <c r="K719" s="205"/>
      <c r="L719" s="205"/>
      <c r="M719" s="205"/>
      <c r="N719" s="205"/>
      <c r="O719" s="205"/>
      <c r="P719" s="205"/>
      <c r="Q719" s="205"/>
      <c r="R719" s="205"/>
      <c r="S719" s="205"/>
      <c r="T719" s="205"/>
      <c r="U719" s="205"/>
      <c r="V719" s="205"/>
      <c r="W719" s="205"/>
      <c r="X719" s="205"/>
      <c r="Y719" s="205"/>
      <c r="Z719" s="205"/>
      <c r="AA719" s="205"/>
      <c r="AB719" s="205"/>
      <c r="AC719" s="205"/>
      <c r="AD719" s="205"/>
      <c r="AE719" s="205"/>
      <c r="AF719" s="205"/>
      <c r="AG719" s="205"/>
      <c r="AH719" s="205"/>
      <c r="AI719" s="205"/>
      <c r="AJ719" s="205"/>
      <c r="AK719" s="765" t="s">
        <v>58</v>
      </c>
      <c r="AL719" s="766"/>
      <c r="AM719" s="656" t="str">
        <f>AM$3</f>
        <v xml:space="preserve">Annual rate of change
</v>
      </c>
    </row>
    <row r="720" spans="1:39" ht="26.25" thickBot="1">
      <c r="A720" s="210"/>
      <c r="B720" s="211"/>
      <c r="C720" s="568">
        <v>1990</v>
      </c>
      <c r="D720" s="203">
        <v>1991</v>
      </c>
      <c r="E720" s="203">
        <v>1992</v>
      </c>
      <c r="F720" s="203">
        <f>F$4</f>
        <v>1993</v>
      </c>
      <c r="G720" s="203">
        <f t="shared" ref="G720:AJ720" si="1192">G$4</f>
        <v>1994</v>
      </c>
      <c r="H720" s="203">
        <f t="shared" si="1192"/>
        <v>1995</v>
      </c>
      <c r="I720" s="203">
        <f t="shared" si="1192"/>
        <v>1996</v>
      </c>
      <c r="J720" s="203">
        <f t="shared" si="1192"/>
        <v>1997</v>
      </c>
      <c r="K720" s="203">
        <f t="shared" si="1192"/>
        <v>1998</v>
      </c>
      <c r="L720" s="203">
        <f t="shared" si="1192"/>
        <v>1999</v>
      </c>
      <c r="M720" s="637">
        <f t="shared" si="1192"/>
        <v>2000</v>
      </c>
      <c r="N720" s="636">
        <f t="shared" si="1192"/>
        <v>2001</v>
      </c>
      <c r="O720" s="203">
        <f t="shared" si="1192"/>
        <v>2002</v>
      </c>
      <c r="P720" s="636">
        <f t="shared" si="1192"/>
        <v>2003</v>
      </c>
      <c r="Q720" s="203">
        <f t="shared" si="1192"/>
        <v>2004</v>
      </c>
      <c r="R720" s="636">
        <f t="shared" si="1192"/>
        <v>2005</v>
      </c>
      <c r="S720" s="203">
        <f t="shared" si="1192"/>
        <v>2006</v>
      </c>
      <c r="T720" s="636">
        <f t="shared" si="1192"/>
        <v>2007</v>
      </c>
      <c r="U720" s="203">
        <f t="shared" si="1192"/>
        <v>2008</v>
      </c>
      <c r="V720" s="636">
        <f t="shared" si="1192"/>
        <v>2009</v>
      </c>
      <c r="W720" s="203">
        <f t="shared" si="1192"/>
        <v>2010</v>
      </c>
      <c r="X720" s="636">
        <f t="shared" si="1192"/>
        <v>2011</v>
      </c>
      <c r="Y720" s="203">
        <f t="shared" si="1192"/>
        <v>2012</v>
      </c>
      <c r="Z720" s="637">
        <f t="shared" si="1192"/>
        <v>2013</v>
      </c>
      <c r="AA720" s="203">
        <f t="shared" si="1192"/>
        <v>2014</v>
      </c>
      <c r="AB720" s="636">
        <f t="shared" si="1192"/>
        <v>2015</v>
      </c>
      <c r="AC720" s="203">
        <f t="shared" si="1192"/>
        <v>2016</v>
      </c>
      <c r="AD720" s="203">
        <f t="shared" si="1192"/>
        <v>2017</v>
      </c>
      <c r="AE720" s="203">
        <f t="shared" si="1192"/>
        <v>2018</v>
      </c>
      <c r="AF720" s="203">
        <f t="shared" si="1192"/>
        <v>2019</v>
      </c>
      <c r="AG720" s="203">
        <f t="shared" si="1192"/>
        <v>2020</v>
      </c>
      <c r="AH720" s="203">
        <f t="shared" si="1192"/>
        <v>2021</v>
      </c>
      <c r="AI720" s="203">
        <f t="shared" si="1192"/>
        <v>2022</v>
      </c>
      <c r="AJ720" s="203" t="str">
        <f t="shared" si="1192"/>
        <v>2023f</v>
      </c>
      <c r="AK720" s="648" t="s">
        <v>1070</v>
      </c>
      <c r="AL720" s="649" t="s">
        <v>1071</v>
      </c>
      <c r="AM720" s="650" t="s">
        <v>1072</v>
      </c>
    </row>
    <row r="721" spans="1:39" ht="18" customHeight="1" thickBot="1">
      <c r="A721" s="235" t="s">
        <v>373</v>
      </c>
      <c r="B721" s="235"/>
      <c r="C721" s="339"/>
      <c r="D721" s="339"/>
      <c r="E721" s="339"/>
      <c r="F721" s="363">
        <f>IF(COUNT(F722:F748)=27,SUM(F722:F748),"N.A.")</f>
        <v>9229.6732098023986</v>
      </c>
      <c r="G721" s="363">
        <f t="shared" ref="G721" si="1193">IF(COUNT(G722:G748)=27,SUM(G722:G748),"N.A.")</f>
        <v>8489.1510904487986</v>
      </c>
      <c r="H721" s="363">
        <f t="shared" ref="H721" si="1194">IF(COUNT(H722:H748)=27,SUM(H722:H748),"N.A.")</f>
        <v>7785.2301881151989</v>
      </c>
      <c r="I721" s="363">
        <f t="shared" ref="I721" si="1195">IF(COUNT(I722:I748)=27,SUM(I722:I748),"N.A.")</f>
        <v>8965.7264316818</v>
      </c>
      <c r="J721" s="363">
        <f t="shared" ref="J721" si="1196">IF(COUNT(J722:J748)=27,SUM(J722:J748),"N.A.")</f>
        <v>9014.5680312041986</v>
      </c>
      <c r="K721" s="363">
        <f t="shared" ref="K721" si="1197">IF(COUNT(K722:K748)=27,SUM(K722:K748),"N.A.")</f>
        <v>8331.5326174984002</v>
      </c>
      <c r="L721" s="363">
        <f t="shared" ref="L721" si="1198">IF(COUNT(L722:L748)=27,SUM(L722:L748),"N.A.")</f>
        <v>8083.2599712690007</v>
      </c>
      <c r="M721" s="363">
        <f t="shared" ref="M721" si="1199">IF(COUNT(M722:M748)=27,SUM(M722:M748),"N.A.")</f>
        <v>8102.0056415259605</v>
      </c>
      <c r="N721" s="363">
        <f t="shared" ref="N721" si="1200">IF(COUNT(N722:N748)=27,SUM(N722:N748),"N.A.")</f>
        <v>8010.8579833929152</v>
      </c>
      <c r="O721" s="363">
        <f t="shared" ref="O721" si="1201">IF(COUNT(O722:O748)=27,SUM(O722:O748),"N.A.")</f>
        <v>8957.2999999999975</v>
      </c>
      <c r="P721" s="363">
        <f t="shared" ref="P721" si="1202">IF(COUNT(P722:P748)=27,SUM(P722:P748),"N.A.")</f>
        <v>8312.8000000000011</v>
      </c>
      <c r="Q721" s="363">
        <f t="shared" ref="Q721" si="1203">IF(COUNT(Q722:Q748)=27,SUM(Q722:Q748),"N.A.")</f>
        <v>8762.7499999999982</v>
      </c>
      <c r="R721" s="363">
        <f t="shared" ref="R721" si="1204">IF(COUNT(R722:R748)=27,SUM(R722:R748),"N.A.")</f>
        <v>7431.7899999999991</v>
      </c>
      <c r="S721" s="363">
        <f t="shared" ref="S721" si="1205">IF(COUNT(S722:S748)=27,SUM(S722:S748),"N.A.")</f>
        <v>7143.7899999999991</v>
      </c>
      <c r="T721" s="363">
        <f t="shared" ref="T721" si="1206">IF(COUNT(T722:T748)=27,SUM(T722:T748),"N.A.")</f>
        <v>8181.5399999999991</v>
      </c>
      <c r="U721" s="363">
        <f t="shared" ref="U721" si="1207">IF(COUNT(U722:U748)=27,SUM(U722:U748),"N.A.")</f>
        <v>8164.27</v>
      </c>
      <c r="V721" s="363">
        <f t="shared" ref="V721" si="1208">IF(COUNT(V722:V748)=27,SUM(V722:V748),"N.A.")</f>
        <v>7720.88</v>
      </c>
      <c r="W721" s="363">
        <f t="shared" ref="W721" si="1209">IF(COUNT(W722:W748)=27,SUM(W722:W748),"N.A.")</f>
        <v>6752.1</v>
      </c>
      <c r="X721" s="363">
        <f t="shared" ref="X721" si="1210">IF(COUNT(X722:X748)=27,SUM(X722:X748),"N.A.")</f>
        <v>7242.1999999999989</v>
      </c>
      <c r="Y721" s="363">
        <f t="shared" ref="Y721" si="1211">IF(COUNT(Y722:Y748)=27,SUM(Y722:Y748),"N.A.")</f>
        <v>7299.55</v>
      </c>
      <c r="Z721" s="363">
        <f t="shared" ref="Z721" si="1212">IF(COUNT(Z722:Z748)=27,SUM(Z722:Z748),"N.A.")</f>
        <v>7432.119999999999</v>
      </c>
      <c r="AA721" s="363">
        <f t="shared" ref="AA721" si="1213">IF(COUNT(AA722:AA748)=27,SUM(AA722:AA748),"N.A.")</f>
        <v>6946.5199999999986</v>
      </c>
      <c r="AB721" s="363">
        <f t="shared" ref="AB721" si="1214">IF(COUNT(AB722:AB748)=27,SUM(AB722:AB748),"N.A.")</f>
        <v>6783.56</v>
      </c>
      <c r="AC721" s="363">
        <f t="shared" ref="AC721" si="1215">IF(COUNT(AC722:AC748)=27,SUM(AC722:AC748),"N.A.")</f>
        <v>7321.08</v>
      </c>
      <c r="AD721" s="363">
        <f t="shared" ref="AD721" si="1216">IF(COUNT(AD722:AD748)=27,SUM(AD722:AD748),"N.A.")</f>
        <v>7321.579999999999</v>
      </c>
      <c r="AE721" s="363">
        <f t="shared" ref="AE721:AF721" si="1217">IF(COUNT(AE722:AE748)=27,SUM(AE722:AE748),"N.A.")</f>
        <v>6886.9299999999994</v>
      </c>
      <c r="AF721" s="363">
        <f t="shared" si="1217"/>
        <v>6944.95</v>
      </c>
      <c r="AG721" s="363">
        <f t="shared" ref="AG721:AH721" si="1218">IF(COUNT(AG722:AG748)=27,SUM(AG722:AG748),"N.A.")</f>
        <v>8492.6799999999985</v>
      </c>
      <c r="AH721" s="363">
        <f t="shared" si="1218"/>
        <v>7469.14</v>
      </c>
      <c r="AI721" s="363">
        <f t="shared" ref="AI721:AJ721" si="1219">IF(COUNT(AI722:AI748)=27,SUM(AI722:AI748),"N.A.")</f>
        <v>7456.2199999999993</v>
      </c>
      <c r="AJ721" s="363">
        <f t="shared" si="1219"/>
        <v>7485.5265405521777</v>
      </c>
      <c r="AK721" s="651">
        <f>+(AJ721/AI721-1)*100</f>
        <v>0.39304822754933078</v>
      </c>
      <c r="AL721" s="651">
        <f>+((AJ721/((SUM(AE721:AI721)-MIN(AD721:AH721)-MAX(AD721:AH721))/3))-1)*100</f>
        <v>2.6806644334558483</v>
      </c>
      <c r="AM721" s="652">
        <f>100*((POWER(AJ721/AA721,1/($AI$4-$Z$4)))-1)</f>
        <v>0.83379628727422439</v>
      </c>
    </row>
    <row r="722" spans="1:39" ht="18" customHeight="1" thickBot="1">
      <c r="A722" s="320" t="s">
        <v>3</v>
      </c>
      <c r="B722" s="320" t="s">
        <v>30</v>
      </c>
      <c r="C722" s="352"/>
      <c r="D722" s="352"/>
      <c r="E722" s="352"/>
      <c r="F722" s="581">
        <v>54.4</v>
      </c>
      <c r="G722" s="581">
        <v>42.2</v>
      </c>
      <c r="H722" s="581">
        <v>28.3</v>
      </c>
      <c r="I722" s="581">
        <v>28.4</v>
      </c>
      <c r="J722" s="581">
        <v>34.9</v>
      </c>
      <c r="K722" s="581">
        <v>28.5</v>
      </c>
      <c r="L722" s="581">
        <v>42.6</v>
      </c>
      <c r="M722" s="581">
        <v>28.9</v>
      </c>
      <c r="N722" s="581">
        <v>34</v>
      </c>
      <c r="O722" s="581">
        <v>36</v>
      </c>
      <c r="P722" s="581">
        <v>42.1</v>
      </c>
      <c r="Q722" s="581">
        <v>31.3</v>
      </c>
      <c r="R722" s="581">
        <v>29.2</v>
      </c>
      <c r="S722" s="581">
        <v>26.7</v>
      </c>
      <c r="T722" s="581">
        <v>24.5</v>
      </c>
      <c r="U722" s="581">
        <v>30.8</v>
      </c>
      <c r="V722" s="581">
        <v>34.799999999999997</v>
      </c>
      <c r="W722" s="581">
        <v>24.8</v>
      </c>
      <c r="X722" s="581">
        <v>17.7</v>
      </c>
      <c r="Y722" s="581">
        <v>17.600000000000001</v>
      </c>
      <c r="Z722" s="581">
        <v>22.7</v>
      </c>
      <c r="AA722" s="581">
        <v>17.649999999999999</v>
      </c>
      <c r="AB722" s="581">
        <v>22.21</v>
      </c>
      <c r="AC722" s="581">
        <v>16.41</v>
      </c>
      <c r="AD722" s="581">
        <v>18.43</v>
      </c>
      <c r="AE722" s="581">
        <v>18.2</v>
      </c>
      <c r="AF722" s="581">
        <v>19.89</v>
      </c>
      <c r="AG722" s="581">
        <v>17.93</v>
      </c>
      <c r="AH722" s="581">
        <v>16.68</v>
      </c>
      <c r="AI722" s="581">
        <v>15.7</v>
      </c>
      <c r="AJ722" s="581">
        <v>15.553816106219408</v>
      </c>
      <c r="AK722" s="653">
        <f>+(AJ722/AI722-1)*100</f>
        <v>-0.93110760369803369</v>
      </c>
      <c r="AL722" s="653">
        <f>+((AJ722/((SUM(AE722:AI722)-MIN(AD722:AH722)-MAX(AD722:AH722))/3))-1)*100</f>
        <v>-9.9721236375492577</v>
      </c>
      <c r="AM722" s="654">
        <f>100*((POWER(AJ722/AA722,1/($AI$4-$Z$4)))-1)</f>
        <v>-1.3949542534841819</v>
      </c>
    </row>
    <row r="723" spans="1:39" ht="18" customHeight="1" thickBot="1">
      <c r="A723" s="320" t="s">
        <v>4</v>
      </c>
      <c r="B723" s="320" t="s">
        <v>31</v>
      </c>
      <c r="C723" s="352"/>
      <c r="D723" s="352"/>
      <c r="E723" s="352"/>
      <c r="F723" s="581">
        <v>70</v>
      </c>
      <c r="G723" s="581">
        <v>85</v>
      </c>
      <c r="H723" s="581">
        <v>47.1</v>
      </c>
      <c r="I723" s="581">
        <v>40.5</v>
      </c>
      <c r="J723" s="581">
        <v>54.4</v>
      </c>
      <c r="K723" s="581">
        <v>67.5</v>
      </c>
      <c r="L723" s="581">
        <v>93.8</v>
      </c>
      <c r="M723" s="581">
        <v>47</v>
      </c>
      <c r="N723" s="581">
        <v>98.8</v>
      </c>
      <c r="O723" s="581">
        <v>62.4</v>
      </c>
      <c r="P723" s="581">
        <v>51.5</v>
      </c>
      <c r="Q723" s="581">
        <v>101.5</v>
      </c>
      <c r="R723" s="581">
        <v>50.1</v>
      </c>
      <c r="S723" s="581">
        <v>30.5</v>
      </c>
      <c r="T723" s="581">
        <v>22.5</v>
      </c>
      <c r="U723" s="581">
        <v>54.5</v>
      </c>
      <c r="V723" s="581">
        <v>30.7</v>
      </c>
      <c r="W723" s="581">
        <v>42.04</v>
      </c>
      <c r="X723" s="581">
        <v>29.23</v>
      </c>
      <c r="Y723" s="581">
        <v>30.8</v>
      </c>
      <c r="Z723" s="581">
        <v>35.58</v>
      </c>
      <c r="AA723" s="581">
        <v>26.88</v>
      </c>
      <c r="AB723" s="581">
        <v>21.69</v>
      </c>
      <c r="AC723" s="581">
        <v>31.37</v>
      </c>
      <c r="AD723" s="581">
        <v>31.85</v>
      </c>
      <c r="AE723" s="581">
        <v>24.31</v>
      </c>
      <c r="AF723" s="581">
        <v>30.52</v>
      </c>
      <c r="AG723" s="581">
        <v>30.43</v>
      </c>
      <c r="AH723" s="581">
        <v>23.58</v>
      </c>
      <c r="AI723" s="581">
        <v>25</v>
      </c>
      <c r="AJ723" s="581">
        <v>28.56540291509021</v>
      </c>
      <c r="AK723" s="653">
        <f t="shared" ref="AK723:AK748" si="1220">+(AJ723/AI723-1)*100</f>
        <v>14.26161166036084</v>
      </c>
      <c r="AL723" s="653">
        <f t="shared" ref="AL723:AL748" si="1221">+((AJ723/((SUM(AE723:AI723)-MIN(AD723:AH723)-MAX(AD723:AH723))/3))-1)*100</f>
        <v>9.2924483423933992</v>
      </c>
      <c r="AM723" s="654">
        <f t="shared" ref="AM723:AM748" si="1222">100*((POWER(AJ723/AA723,1/($AI$4-$Z$4)))-1)</f>
        <v>0.67799674648296726</v>
      </c>
    </row>
    <row r="724" spans="1:39" ht="18" customHeight="1" thickBot="1">
      <c r="A724" s="320" t="s">
        <v>340</v>
      </c>
      <c r="B724" s="320" t="s">
        <v>32</v>
      </c>
      <c r="C724" s="352"/>
      <c r="D724" s="352"/>
      <c r="E724" s="352"/>
      <c r="F724" s="581">
        <v>200</v>
      </c>
      <c r="G724" s="581">
        <v>207.6</v>
      </c>
      <c r="H724" s="581">
        <v>186.7</v>
      </c>
      <c r="I724" s="581">
        <v>214.2</v>
      </c>
      <c r="J724" s="581">
        <v>246.6</v>
      </c>
      <c r="K724" s="581">
        <v>179.7</v>
      </c>
      <c r="L724" s="581">
        <v>179.1</v>
      </c>
      <c r="M724" s="581">
        <v>135.9</v>
      </c>
      <c r="N724" s="581">
        <v>136.4</v>
      </c>
      <c r="O724" s="581">
        <v>167.7</v>
      </c>
      <c r="P724" s="581">
        <v>233.6</v>
      </c>
      <c r="Q724" s="581">
        <v>227</v>
      </c>
      <c r="R724" s="581">
        <v>151.1</v>
      </c>
      <c r="S724" s="581">
        <v>154.9</v>
      </c>
      <c r="T724" s="581">
        <v>159.4</v>
      </c>
      <c r="U724" s="581">
        <v>155.87</v>
      </c>
      <c r="V724" s="581">
        <v>166</v>
      </c>
      <c r="W724" s="581">
        <v>138.24</v>
      </c>
      <c r="X724" s="581">
        <v>164.25</v>
      </c>
      <c r="Y724" s="581">
        <v>171.98</v>
      </c>
      <c r="Z724" s="581">
        <v>139.12</v>
      </c>
      <c r="AA724" s="581">
        <v>152.22999999999999</v>
      </c>
      <c r="AB724" s="581">
        <v>154.58000000000001</v>
      </c>
      <c r="AC724" s="581">
        <v>132.22</v>
      </c>
      <c r="AD724" s="581">
        <v>142.44</v>
      </c>
      <c r="AE724" s="581">
        <v>152.66</v>
      </c>
      <c r="AF724" s="581">
        <v>134.41</v>
      </c>
      <c r="AG724" s="581">
        <v>183.36</v>
      </c>
      <c r="AH724" s="581">
        <v>194.75</v>
      </c>
      <c r="AI724" s="581">
        <v>167.46</v>
      </c>
      <c r="AJ724" s="581">
        <v>162.34987237146294</v>
      </c>
      <c r="AK724" s="653">
        <f t="shared" si="1220"/>
        <v>-3.0515511934414596</v>
      </c>
      <c r="AL724" s="653">
        <f t="shared" si="1221"/>
        <v>-3.263363566698041</v>
      </c>
      <c r="AM724" s="654">
        <f t="shared" si="1222"/>
        <v>0.71768731196690805</v>
      </c>
    </row>
    <row r="725" spans="1:39" ht="18" customHeight="1" thickBot="1">
      <c r="A725" s="320" t="s">
        <v>5</v>
      </c>
      <c r="B725" s="320" t="s">
        <v>33</v>
      </c>
      <c r="C725" s="352"/>
      <c r="D725" s="352"/>
      <c r="E725" s="352"/>
      <c r="F725" s="581">
        <v>138.5</v>
      </c>
      <c r="G725" s="581">
        <v>205.7</v>
      </c>
      <c r="H725" s="581">
        <v>128.4</v>
      </c>
      <c r="I725" s="581">
        <v>134.30000000000001</v>
      </c>
      <c r="J725" s="581">
        <v>155</v>
      </c>
      <c r="K725" s="581">
        <v>161</v>
      </c>
      <c r="L725" s="581">
        <v>130</v>
      </c>
      <c r="M725" s="581">
        <v>232.9</v>
      </c>
      <c r="N725" s="581">
        <v>291.7</v>
      </c>
      <c r="O725" s="581">
        <v>275.60000000000002</v>
      </c>
      <c r="P725" s="581">
        <v>259.60000000000002</v>
      </c>
      <c r="Q725" s="581">
        <v>309.89999999999998</v>
      </c>
      <c r="R725" s="581">
        <v>315</v>
      </c>
      <c r="S725" s="581">
        <v>274.10000000000002</v>
      </c>
      <c r="T725" s="581">
        <v>311.60000000000002</v>
      </c>
      <c r="U725" s="581">
        <v>290.10000000000002</v>
      </c>
      <c r="V725" s="581">
        <v>268.2</v>
      </c>
      <c r="W725" s="581">
        <v>204.5</v>
      </c>
      <c r="X725" s="581">
        <v>208.8</v>
      </c>
      <c r="Y725" s="581">
        <v>271.10000000000002</v>
      </c>
      <c r="Z725" s="581">
        <v>278.7</v>
      </c>
      <c r="AA725" s="581">
        <v>184.9</v>
      </c>
      <c r="AB725" s="581">
        <v>206.8</v>
      </c>
      <c r="AC725" s="581">
        <v>277.8</v>
      </c>
      <c r="AD725" s="581">
        <v>322.17</v>
      </c>
      <c r="AE725" s="581">
        <v>289.93</v>
      </c>
      <c r="AF725" s="581">
        <v>250.19</v>
      </c>
      <c r="AG725" s="581">
        <v>430.67</v>
      </c>
      <c r="AH725" s="581">
        <v>334.95</v>
      </c>
      <c r="AI725" s="581">
        <v>357.77</v>
      </c>
      <c r="AJ725" s="581">
        <v>361.25693429993123</v>
      </c>
      <c r="AK725" s="653">
        <f t="shared" si="1220"/>
        <v>0.97463015343133286</v>
      </c>
      <c r="AL725" s="653">
        <f t="shared" si="1221"/>
        <v>10.290622591949706</v>
      </c>
      <c r="AM725" s="654">
        <f t="shared" si="1222"/>
        <v>7.7258476616634431</v>
      </c>
    </row>
    <row r="726" spans="1:39" ht="18" customHeight="1" thickBot="1">
      <c r="A726" s="320" t="s">
        <v>28</v>
      </c>
      <c r="B726" s="320" t="s">
        <v>34</v>
      </c>
      <c r="C726" s="352"/>
      <c r="D726" s="352"/>
      <c r="E726" s="352"/>
      <c r="F726" s="581">
        <v>1730.6</v>
      </c>
      <c r="G726" s="581">
        <v>1663</v>
      </c>
      <c r="H726" s="581">
        <v>1420.4</v>
      </c>
      <c r="I726" s="581">
        <v>1606</v>
      </c>
      <c r="J726" s="581">
        <v>1599</v>
      </c>
      <c r="K726" s="581">
        <v>1279.4000000000001</v>
      </c>
      <c r="L726" s="581">
        <v>1339.2</v>
      </c>
      <c r="M726" s="581">
        <v>1087.2</v>
      </c>
      <c r="N726" s="581">
        <v>1151</v>
      </c>
      <c r="O726" s="581">
        <v>1015.9</v>
      </c>
      <c r="P726" s="581">
        <v>1201.5999999999999</v>
      </c>
      <c r="Q726" s="581">
        <v>1185.8</v>
      </c>
      <c r="R726" s="581">
        <v>963.6</v>
      </c>
      <c r="S726" s="581">
        <v>829.9</v>
      </c>
      <c r="T726" s="581">
        <v>727.9</v>
      </c>
      <c r="U726" s="581">
        <v>793.2</v>
      </c>
      <c r="V726" s="581">
        <v>825.6</v>
      </c>
      <c r="W726" s="581">
        <v>598.04999999999995</v>
      </c>
      <c r="X726" s="581">
        <v>627.4</v>
      </c>
      <c r="Y726" s="581">
        <v>756.5</v>
      </c>
      <c r="Z726" s="581">
        <v>627.70000000000005</v>
      </c>
      <c r="AA726" s="581">
        <v>627.1</v>
      </c>
      <c r="AB726" s="581">
        <v>566.29999999999995</v>
      </c>
      <c r="AC726" s="581">
        <v>535.9</v>
      </c>
      <c r="AD726" s="581">
        <v>576.5</v>
      </c>
      <c r="AE726" s="581">
        <v>577.6</v>
      </c>
      <c r="AF726" s="581">
        <v>519.29999999999995</v>
      </c>
      <c r="AG726" s="581">
        <v>721.9</v>
      </c>
      <c r="AH726" s="581">
        <v>766.5</v>
      </c>
      <c r="AI726" s="581">
        <v>754.7</v>
      </c>
      <c r="AJ726" s="581">
        <v>654.74603189996185</v>
      </c>
      <c r="AK726" s="653">
        <f t="shared" si="1220"/>
        <v>-13.244198767727333</v>
      </c>
      <c r="AL726" s="653">
        <f t="shared" si="1221"/>
        <v>-4.379413119468123</v>
      </c>
      <c r="AM726" s="654">
        <f t="shared" si="1222"/>
        <v>0.48049966319749782</v>
      </c>
    </row>
    <row r="727" spans="1:39" ht="18" customHeight="1" thickBot="1">
      <c r="A727" s="320" t="s">
        <v>6</v>
      </c>
      <c r="B727" s="320" t="s">
        <v>35</v>
      </c>
      <c r="C727" s="352"/>
      <c r="D727" s="352"/>
      <c r="E727" s="352"/>
      <c r="F727" s="581">
        <v>84.9</v>
      </c>
      <c r="G727" s="581">
        <v>57.6</v>
      </c>
      <c r="H727" s="581">
        <v>80</v>
      </c>
      <c r="I727" s="581">
        <v>114.8</v>
      </c>
      <c r="J727" s="581">
        <v>114.7</v>
      </c>
      <c r="K727" s="581">
        <v>99.3</v>
      </c>
      <c r="L727" s="581">
        <v>70.7</v>
      </c>
      <c r="M727" s="581">
        <v>117.1</v>
      </c>
      <c r="N727" s="581">
        <v>91.4</v>
      </c>
      <c r="O727" s="581">
        <v>61.7</v>
      </c>
      <c r="P727" s="581">
        <v>63.4</v>
      </c>
      <c r="Q727" s="581">
        <v>72.7</v>
      </c>
      <c r="R727" s="581">
        <v>84.2</v>
      </c>
      <c r="S727" s="581">
        <v>63.6</v>
      </c>
      <c r="T727" s="581">
        <v>85.2</v>
      </c>
      <c r="U727" s="581">
        <v>77.5</v>
      </c>
      <c r="V727" s="581">
        <v>86.5</v>
      </c>
      <c r="W727" s="581">
        <v>54.5</v>
      </c>
      <c r="X727" s="581">
        <v>62.8</v>
      </c>
      <c r="Y727" s="581">
        <v>78.400000000000006</v>
      </c>
      <c r="Z727" s="581">
        <v>85.3</v>
      </c>
      <c r="AA727" s="581">
        <v>65</v>
      </c>
      <c r="AB727" s="581">
        <v>67.8</v>
      </c>
      <c r="AC727" s="581">
        <v>64.5</v>
      </c>
      <c r="AD727" s="581">
        <v>89.39</v>
      </c>
      <c r="AE727" s="581">
        <v>78.38</v>
      </c>
      <c r="AF727" s="581">
        <v>97.29</v>
      </c>
      <c r="AG727" s="581">
        <v>117.95</v>
      </c>
      <c r="AH727" s="581">
        <v>77.5</v>
      </c>
      <c r="AI727" s="581">
        <v>100.43</v>
      </c>
      <c r="AJ727" s="581">
        <v>96.333505549818497</v>
      </c>
      <c r="AK727" s="653">
        <f t="shared" si="1220"/>
        <v>-4.0789549439226409</v>
      </c>
      <c r="AL727" s="653">
        <f t="shared" si="1221"/>
        <v>4.6724073341019468</v>
      </c>
      <c r="AM727" s="654">
        <f t="shared" si="1222"/>
        <v>4.4683871292505284</v>
      </c>
    </row>
    <row r="728" spans="1:39" ht="18" customHeight="1" thickBot="1">
      <c r="A728" s="320" t="s">
        <v>7</v>
      </c>
      <c r="B728" s="320" t="s">
        <v>36</v>
      </c>
      <c r="C728" s="352"/>
      <c r="D728" s="352"/>
      <c r="E728" s="352"/>
      <c r="F728" s="581">
        <v>129.19999999999999</v>
      </c>
      <c r="G728" s="581">
        <v>127.7</v>
      </c>
      <c r="H728" s="581">
        <v>128.6</v>
      </c>
      <c r="I728" s="581">
        <v>146.1</v>
      </c>
      <c r="J728" s="581">
        <v>131.69999999999999</v>
      </c>
      <c r="K728" s="581">
        <v>119.1</v>
      </c>
      <c r="L728" s="581">
        <v>136.4</v>
      </c>
      <c r="M728" s="581">
        <v>126.6</v>
      </c>
      <c r="N728" s="581">
        <v>118.7</v>
      </c>
      <c r="O728" s="581">
        <v>133.6</v>
      </c>
      <c r="P728" s="581">
        <v>155.1</v>
      </c>
      <c r="Q728" s="581">
        <v>155.19999999999999</v>
      </c>
      <c r="R728" s="581">
        <v>112.8</v>
      </c>
      <c r="S728" s="581">
        <v>145.22999999999999</v>
      </c>
      <c r="T728" s="581">
        <v>159.1</v>
      </c>
      <c r="U728" s="581">
        <v>174.32</v>
      </c>
      <c r="V728" s="581">
        <v>145.66</v>
      </c>
      <c r="W728" s="581">
        <v>148.08000000000001</v>
      </c>
      <c r="X728" s="581">
        <v>168.14</v>
      </c>
      <c r="Y728" s="581">
        <v>156.51</v>
      </c>
      <c r="Z728" s="581">
        <v>192.51</v>
      </c>
      <c r="AA728" s="581">
        <v>149.69999999999999</v>
      </c>
      <c r="AB728" s="581">
        <v>197.71</v>
      </c>
      <c r="AC728" s="581">
        <v>183.33</v>
      </c>
      <c r="AD728" s="581">
        <v>205.05</v>
      </c>
      <c r="AE728" s="581">
        <v>122.26</v>
      </c>
      <c r="AF728" s="581">
        <v>202.65</v>
      </c>
      <c r="AG728" s="581">
        <v>189.9</v>
      </c>
      <c r="AH728" s="581">
        <v>238.3</v>
      </c>
      <c r="AI728" s="581">
        <v>239.49</v>
      </c>
      <c r="AJ728" s="581">
        <v>214.08701353623388</v>
      </c>
      <c r="AK728" s="653">
        <f t="shared" si="1220"/>
        <v>-10.607117818600409</v>
      </c>
      <c r="AL728" s="653">
        <f t="shared" si="1221"/>
        <v>1.6171509095471048</v>
      </c>
      <c r="AM728" s="654">
        <f t="shared" si="1222"/>
        <v>4.055051687700284</v>
      </c>
    </row>
    <row r="729" spans="1:39" ht="18" customHeight="1" thickBot="1">
      <c r="A729" s="320" t="s">
        <v>8</v>
      </c>
      <c r="B729" s="320" t="s">
        <v>37</v>
      </c>
      <c r="C729" s="352"/>
      <c r="D729" s="352"/>
      <c r="E729" s="352"/>
      <c r="F729" s="581">
        <v>93</v>
      </c>
      <c r="G729" s="581">
        <v>101</v>
      </c>
      <c r="H729" s="581">
        <v>85</v>
      </c>
      <c r="I729" s="581">
        <v>83</v>
      </c>
      <c r="J729" s="581">
        <v>81</v>
      </c>
      <c r="K729" s="581">
        <v>85</v>
      </c>
      <c r="L729" s="581">
        <v>114</v>
      </c>
      <c r="M729" s="581">
        <v>72.459999999999994</v>
      </c>
      <c r="N729" s="581">
        <v>79.69</v>
      </c>
      <c r="O729" s="581">
        <v>62.4</v>
      </c>
      <c r="P729" s="581">
        <v>57.98</v>
      </c>
      <c r="Q729" s="581">
        <v>90</v>
      </c>
      <c r="R729" s="581">
        <v>77.260000000000005</v>
      </c>
      <c r="S729" s="581">
        <v>122.46</v>
      </c>
      <c r="T729" s="581">
        <v>131.31</v>
      </c>
      <c r="U729" s="581">
        <v>110.03</v>
      </c>
      <c r="V729" s="581">
        <v>87.43</v>
      </c>
      <c r="W729" s="581">
        <v>88.11</v>
      </c>
      <c r="X729" s="581">
        <v>98.49</v>
      </c>
      <c r="Y729" s="581">
        <v>119.01</v>
      </c>
      <c r="Z729" s="581">
        <v>114.59</v>
      </c>
      <c r="AA729" s="581">
        <v>81.39</v>
      </c>
      <c r="AB729" s="581">
        <v>83.06</v>
      </c>
      <c r="AC729" s="581">
        <v>118.22</v>
      </c>
      <c r="AD729" s="581">
        <v>95.08</v>
      </c>
      <c r="AE729" s="581">
        <v>80.72</v>
      </c>
      <c r="AF729" s="581">
        <v>79.290000000000006</v>
      </c>
      <c r="AG729" s="581">
        <v>77.55</v>
      </c>
      <c r="AH729" s="581">
        <v>71.98</v>
      </c>
      <c r="AI729" s="581">
        <v>78.3</v>
      </c>
      <c r="AJ729" s="581">
        <v>74.598632182282799</v>
      </c>
      <c r="AK729" s="653">
        <f t="shared" si="1220"/>
        <v>-4.7271619638789231</v>
      </c>
      <c r="AL729" s="653">
        <f t="shared" si="1221"/>
        <v>1.3660189087998598</v>
      </c>
      <c r="AM729" s="654">
        <f t="shared" si="1222"/>
        <v>-0.96344268269058508</v>
      </c>
    </row>
    <row r="730" spans="1:39" ht="18" customHeight="1" thickBot="1">
      <c r="A730" s="320" t="s">
        <v>9</v>
      </c>
      <c r="B730" s="320" t="s">
        <v>38</v>
      </c>
      <c r="C730" s="352"/>
      <c r="D730" s="352"/>
      <c r="E730" s="352"/>
      <c r="F730" s="581">
        <v>431.1</v>
      </c>
      <c r="G730" s="581">
        <v>413.9</v>
      </c>
      <c r="H730" s="581">
        <v>231.4</v>
      </c>
      <c r="I730" s="581">
        <v>664.3</v>
      </c>
      <c r="J730" s="581">
        <v>520.6</v>
      </c>
      <c r="K730" s="581">
        <v>725.6</v>
      </c>
      <c r="L730" s="581">
        <v>538</v>
      </c>
      <c r="M730" s="581">
        <v>953.7</v>
      </c>
      <c r="N730" s="581">
        <v>665.2</v>
      </c>
      <c r="O730" s="581">
        <v>880.7</v>
      </c>
      <c r="P730" s="581">
        <v>880.5</v>
      </c>
      <c r="Q730" s="581">
        <v>1043</v>
      </c>
      <c r="R730" s="581">
        <v>532.79999999999995</v>
      </c>
      <c r="S730" s="581">
        <v>948.1</v>
      </c>
      <c r="T730" s="581">
        <v>1309.9000000000001</v>
      </c>
      <c r="U730" s="581">
        <v>1188.3</v>
      </c>
      <c r="V730" s="581">
        <v>922.8</v>
      </c>
      <c r="W730" s="581">
        <v>1024.6600000000001</v>
      </c>
      <c r="X730" s="581">
        <v>1119.21</v>
      </c>
      <c r="Y730" s="581">
        <v>683.48</v>
      </c>
      <c r="Z730" s="581">
        <v>957.66</v>
      </c>
      <c r="AA730" s="581">
        <v>649.1</v>
      </c>
      <c r="AB730" s="581">
        <v>781.05</v>
      </c>
      <c r="AC730" s="581">
        <v>1110.1199999999999</v>
      </c>
      <c r="AD730" s="581">
        <v>843.26</v>
      </c>
      <c r="AE730" s="581">
        <v>1486.95</v>
      </c>
      <c r="AF730" s="581">
        <v>808.31</v>
      </c>
      <c r="AG730" s="581">
        <v>1323.82</v>
      </c>
      <c r="AH730" s="581">
        <v>1147.79</v>
      </c>
      <c r="AI730" s="581">
        <v>804.79</v>
      </c>
      <c r="AJ730" s="581">
        <v>1025.2238199705837</v>
      </c>
      <c r="AK730" s="653">
        <f t="shared" si="1220"/>
        <v>27.390228503160287</v>
      </c>
      <c r="AL730" s="653">
        <f t="shared" si="1221"/>
        <v>-6.1264967674352739</v>
      </c>
      <c r="AM730" s="654">
        <f t="shared" si="1222"/>
        <v>5.2098356288359682</v>
      </c>
    </row>
    <row r="731" spans="1:39" ht="18" customHeight="1" thickBot="1">
      <c r="A731" s="320" t="s">
        <v>10</v>
      </c>
      <c r="B731" s="320" t="s">
        <v>39</v>
      </c>
      <c r="C731" s="352"/>
      <c r="D731" s="352"/>
      <c r="E731" s="352"/>
      <c r="F731" s="581">
        <v>714.4</v>
      </c>
      <c r="G731" s="581">
        <v>663</v>
      </c>
      <c r="H731" s="581">
        <v>576.6</v>
      </c>
      <c r="I731" s="581">
        <v>595</v>
      </c>
      <c r="J731" s="581">
        <v>542.1</v>
      </c>
      <c r="K731" s="581">
        <v>620.29999999999995</v>
      </c>
      <c r="L731" s="581">
        <v>512</v>
      </c>
      <c r="M731" s="581">
        <v>459.4</v>
      </c>
      <c r="N731" s="581">
        <v>484.8</v>
      </c>
      <c r="O731" s="581">
        <v>773</v>
      </c>
      <c r="P731" s="581">
        <v>555.5</v>
      </c>
      <c r="Q731" s="581">
        <v>606</v>
      </c>
      <c r="R731" s="581">
        <v>505.2</v>
      </c>
      <c r="S731" s="581">
        <v>464.1</v>
      </c>
      <c r="T731" s="581">
        <v>415.1</v>
      </c>
      <c r="U731" s="581">
        <v>472</v>
      </c>
      <c r="V731" s="581">
        <v>572.79999999999995</v>
      </c>
      <c r="W731" s="581">
        <v>392</v>
      </c>
      <c r="X731" s="581">
        <v>318.54000000000002</v>
      </c>
      <c r="Y731" s="581">
        <v>400.8</v>
      </c>
      <c r="Z731" s="581">
        <v>429.39</v>
      </c>
      <c r="AA731" s="581">
        <v>442.98</v>
      </c>
      <c r="AB731" s="581">
        <v>400.1</v>
      </c>
      <c r="AC731" s="581">
        <v>345.88</v>
      </c>
      <c r="AD731" s="581">
        <v>537.34</v>
      </c>
      <c r="AE731" s="581">
        <v>428.23</v>
      </c>
      <c r="AF731" s="581">
        <v>407.16</v>
      </c>
      <c r="AG731" s="581">
        <v>390.16</v>
      </c>
      <c r="AH731" s="581">
        <v>485.56</v>
      </c>
      <c r="AI731" s="581">
        <v>381.45</v>
      </c>
      <c r="AJ731" s="581">
        <v>400.17834141131868</v>
      </c>
      <c r="AK731" s="653">
        <f t="shared" si="1220"/>
        <v>4.9097762252768851</v>
      </c>
      <c r="AL731" s="653">
        <f t="shared" si="1221"/>
        <v>3.0449096384697949</v>
      </c>
      <c r="AM731" s="654">
        <f t="shared" si="1222"/>
        <v>-1.1226981843394546</v>
      </c>
    </row>
    <row r="732" spans="1:39" ht="18" customHeight="1" thickBot="1">
      <c r="A732" s="320" t="s">
        <v>11</v>
      </c>
      <c r="B732" s="320" t="s">
        <v>40</v>
      </c>
      <c r="C732" s="352"/>
      <c r="D732" s="352"/>
      <c r="E732" s="352"/>
      <c r="F732" s="581">
        <v>53.173209802400002</v>
      </c>
      <c r="G732" s="581">
        <v>54.051090448800004</v>
      </c>
      <c r="H732" s="581">
        <v>50.530188115199998</v>
      </c>
      <c r="I732" s="581">
        <v>51.826431681799995</v>
      </c>
      <c r="J732" s="581">
        <v>59.868031204200008</v>
      </c>
      <c r="K732" s="581">
        <v>69.232617498400003</v>
      </c>
      <c r="L732" s="581">
        <v>68.759971269000005</v>
      </c>
      <c r="M732" s="581">
        <v>61.6</v>
      </c>
      <c r="N732" s="581">
        <v>71.63</v>
      </c>
      <c r="O732" s="581">
        <v>74.19</v>
      </c>
      <c r="P732" s="581">
        <v>53.03</v>
      </c>
      <c r="Q732" s="581">
        <v>73.459999999999994</v>
      </c>
      <c r="R732" s="581">
        <v>49.47</v>
      </c>
      <c r="S732" s="581">
        <v>66.63</v>
      </c>
      <c r="T732" s="581">
        <v>56.15</v>
      </c>
      <c r="U732" s="581">
        <v>65.33</v>
      </c>
      <c r="V732" s="581">
        <v>62.3</v>
      </c>
      <c r="W732" s="581">
        <v>48.19</v>
      </c>
      <c r="X732" s="581">
        <v>77.22</v>
      </c>
      <c r="Y732" s="581">
        <v>94.54</v>
      </c>
      <c r="Z732" s="581">
        <v>60.18</v>
      </c>
      <c r="AA732" s="581">
        <v>56.56</v>
      </c>
      <c r="AB732" s="581">
        <v>71.739999999999995</v>
      </c>
      <c r="AC732" s="581">
        <v>80.41</v>
      </c>
      <c r="AD732" s="581">
        <v>68.33</v>
      </c>
      <c r="AE732" s="581">
        <v>44.83</v>
      </c>
      <c r="AF732" s="581">
        <v>57.59</v>
      </c>
      <c r="AG732" s="581">
        <v>65.349999999999994</v>
      </c>
      <c r="AH732" s="581">
        <v>58.84</v>
      </c>
      <c r="AI732" s="581">
        <v>48</v>
      </c>
      <c r="AJ732" s="581">
        <v>57.206588890470293</v>
      </c>
      <c r="AK732" s="653">
        <f t="shared" si="1220"/>
        <v>19.180393521813109</v>
      </c>
      <c r="AL732" s="653">
        <f t="shared" si="1221"/>
        <v>6.2990193071606138</v>
      </c>
      <c r="AM732" s="654">
        <f t="shared" si="1222"/>
        <v>0.12638046573778539</v>
      </c>
    </row>
    <row r="733" spans="1:39" ht="18" customHeight="1" thickBot="1">
      <c r="A733" s="320" t="s">
        <v>12</v>
      </c>
      <c r="B733" s="320" t="s">
        <v>41</v>
      </c>
      <c r="C733" s="352"/>
      <c r="D733" s="352"/>
      <c r="E733" s="352"/>
      <c r="F733" s="581">
        <v>372.2</v>
      </c>
      <c r="G733" s="581">
        <v>354.7</v>
      </c>
      <c r="H733" s="581">
        <v>301.3</v>
      </c>
      <c r="I733" s="581">
        <v>351.6</v>
      </c>
      <c r="J733" s="581">
        <v>310.7</v>
      </c>
      <c r="K733" s="581">
        <v>362.6</v>
      </c>
      <c r="L733" s="581">
        <v>331.2</v>
      </c>
      <c r="M733" s="581">
        <v>317.89999999999998</v>
      </c>
      <c r="N733" s="581">
        <v>310.10000000000002</v>
      </c>
      <c r="O733" s="581">
        <v>328.8</v>
      </c>
      <c r="P733" s="581">
        <v>306.39999999999998</v>
      </c>
      <c r="Q733" s="581">
        <v>337.7</v>
      </c>
      <c r="R733" s="581">
        <v>429.2</v>
      </c>
      <c r="S733" s="581">
        <v>394.9</v>
      </c>
      <c r="T733" s="581">
        <v>361.1</v>
      </c>
      <c r="U733" s="581">
        <v>356.1</v>
      </c>
      <c r="V733" s="581">
        <v>315.10000000000002</v>
      </c>
      <c r="W733" s="581">
        <v>279.18</v>
      </c>
      <c r="X733" s="581">
        <v>266.64999999999998</v>
      </c>
      <c r="Y733" s="581">
        <v>292.36</v>
      </c>
      <c r="Z733" s="581">
        <v>246.92</v>
      </c>
      <c r="AA733" s="581">
        <v>241.14</v>
      </c>
      <c r="AB733" s="581">
        <v>258.43</v>
      </c>
      <c r="AC733" s="581">
        <v>260.8</v>
      </c>
      <c r="AD733" s="581">
        <v>229.04</v>
      </c>
      <c r="AE733" s="581">
        <v>243.37</v>
      </c>
      <c r="AF733" s="581">
        <v>238.11</v>
      </c>
      <c r="AG733" s="581">
        <v>242.71</v>
      </c>
      <c r="AH733" s="581">
        <v>233.45</v>
      </c>
      <c r="AI733" s="581">
        <v>242.28</v>
      </c>
      <c r="AJ733" s="581">
        <v>238.62658513308168</v>
      </c>
      <c r="AK733" s="653">
        <f t="shared" si="1220"/>
        <v>-1.5079308514604262</v>
      </c>
      <c r="AL733" s="653">
        <f t="shared" si="1221"/>
        <v>-1.5986370772573588</v>
      </c>
      <c r="AM733" s="654">
        <f t="shared" si="1222"/>
        <v>-0.11635173533525167</v>
      </c>
    </row>
    <row r="734" spans="1:39" ht="18" customHeight="1" thickBot="1">
      <c r="A734" s="320" t="s">
        <v>13</v>
      </c>
      <c r="B734" s="320" t="s">
        <v>42</v>
      </c>
      <c r="C734" s="352"/>
      <c r="D734" s="352"/>
      <c r="E734" s="352"/>
      <c r="F734" s="581">
        <v>0.1</v>
      </c>
      <c r="G734" s="581">
        <v>0.2</v>
      </c>
      <c r="H734" s="581">
        <v>0.2</v>
      </c>
      <c r="I734" s="581">
        <v>0.2</v>
      </c>
      <c r="J734" s="581">
        <v>0.3</v>
      </c>
      <c r="K734" s="581">
        <v>0.3</v>
      </c>
      <c r="L734" s="581">
        <v>0.3</v>
      </c>
      <c r="M734" s="581">
        <v>0.4</v>
      </c>
      <c r="N734" s="581">
        <v>0.4</v>
      </c>
      <c r="O734" s="581">
        <v>0.5</v>
      </c>
      <c r="P734" s="581">
        <v>0.41</v>
      </c>
      <c r="Q734" s="581">
        <v>0.49</v>
      </c>
      <c r="R734" s="581">
        <v>0.65</v>
      </c>
      <c r="S734" s="581">
        <v>0.94</v>
      </c>
      <c r="T734" s="581">
        <v>0.81</v>
      </c>
      <c r="U734" s="581">
        <v>0.37</v>
      </c>
      <c r="V734" s="581">
        <v>2.04</v>
      </c>
      <c r="W734" s="581">
        <v>0.78</v>
      </c>
      <c r="X734" s="581">
        <v>0.74</v>
      </c>
      <c r="Y734" s="581">
        <v>0.8</v>
      </c>
      <c r="Z734" s="581">
        <v>0.74</v>
      </c>
      <c r="AA734" s="581">
        <v>0.2</v>
      </c>
      <c r="AB734" s="581">
        <v>0.6</v>
      </c>
      <c r="AC734" s="581">
        <v>0.35</v>
      </c>
      <c r="AD734" s="581">
        <v>0.49</v>
      </c>
      <c r="AE734" s="581">
        <v>0.4</v>
      </c>
      <c r="AF734" s="581">
        <v>0.21</v>
      </c>
      <c r="AG734" s="581">
        <v>0.35</v>
      </c>
      <c r="AH734" s="581">
        <v>0.3</v>
      </c>
      <c r="AI734" s="581">
        <v>0.28000000000000003</v>
      </c>
      <c r="AJ734" s="581">
        <v>0.23211672475101608</v>
      </c>
      <c r="AK734" s="653">
        <f t="shared" si="1220"/>
        <v>-17.101169731779976</v>
      </c>
      <c r="AL734" s="653">
        <f t="shared" si="1221"/>
        <v>-17.101169731779976</v>
      </c>
      <c r="AM734" s="654">
        <f t="shared" si="1222"/>
        <v>1.6684660126903728</v>
      </c>
    </row>
    <row r="735" spans="1:39" ht="18" customHeight="1" thickBot="1">
      <c r="A735" s="320" t="s">
        <v>14</v>
      </c>
      <c r="B735" s="320" t="s">
        <v>43</v>
      </c>
      <c r="C735" s="352"/>
      <c r="D735" s="352"/>
      <c r="E735" s="352"/>
      <c r="F735" s="581">
        <v>73.7</v>
      </c>
      <c r="G735" s="581">
        <v>88.9</v>
      </c>
      <c r="H735" s="581">
        <v>73.2</v>
      </c>
      <c r="I735" s="581">
        <v>101.4</v>
      </c>
      <c r="J735" s="581">
        <v>116.5</v>
      </c>
      <c r="K735" s="581">
        <v>103.6</v>
      </c>
      <c r="L735" s="581">
        <v>66.099999999999994</v>
      </c>
      <c r="M735" s="581">
        <v>79.599999999999994</v>
      </c>
      <c r="N735" s="581">
        <v>82.4</v>
      </c>
      <c r="O735" s="581">
        <v>79.7</v>
      </c>
      <c r="P735" s="581">
        <v>78.3</v>
      </c>
      <c r="Q735" s="581">
        <v>107.4</v>
      </c>
      <c r="R735" s="581">
        <v>122</v>
      </c>
      <c r="S735" s="581">
        <v>91.6</v>
      </c>
      <c r="T735" s="581">
        <v>130.19999999999999</v>
      </c>
      <c r="U735" s="581">
        <v>141.5</v>
      </c>
      <c r="V735" s="581">
        <v>141.4</v>
      </c>
      <c r="W735" s="581">
        <v>100.6</v>
      </c>
      <c r="X735" s="581">
        <v>120.9</v>
      </c>
      <c r="Y735" s="581">
        <v>137</v>
      </c>
      <c r="Z735" s="581">
        <v>134.19999999999999</v>
      </c>
      <c r="AA735" s="581">
        <v>155.1</v>
      </c>
      <c r="AB735" s="581">
        <v>160.4</v>
      </c>
      <c r="AC735" s="581">
        <v>146.1</v>
      </c>
      <c r="AD735" s="581">
        <v>134</v>
      </c>
      <c r="AE735" s="581">
        <v>188.2</v>
      </c>
      <c r="AF735" s="581">
        <v>237.8</v>
      </c>
      <c r="AG735" s="581">
        <v>287.89999999999998</v>
      </c>
      <c r="AH735" s="581">
        <v>182.9</v>
      </c>
      <c r="AI735" s="581">
        <v>224.5</v>
      </c>
      <c r="AJ735" s="581">
        <v>229.19019465003015</v>
      </c>
      <c r="AK735" s="653">
        <f t="shared" si="1220"/>
        <v>2.0891735634878117</v>
      </c>
      <c r="AL735" s="653">
        <f t="shared" si="1221"/>
        <v>-1.6913663211194585</v>
      </c>
      <c r="AM735" s="654">
        <f t="shared" si="1222"/>
        <v>4.4341876393969804</v>
      </c>
    </row>
    <row r="736" spans="1:39" ht="18" customHeight="1" thickBot="1">
      <c r="A736" s="320" t="s">
        <v>15</v>
      </c>
      <c r="B736" s="320" t="s">
        <v>44</v>
      </c>
      <c r="C736" s="352"/>
      <c r="D736" s="352"/>
      <c r="E736" s="352"/>
      <c r="F736" s="581">
        <v>77.7</v>
      </c>
      <c r="G736" s="581">
        <v>69</v>
      </c>
      <c r="H736" s="581">
        <v>66.7</v>
      </c>
      <c r="I736" s="581">
        <v>101.6</v>
      </c>
      <c r="J736" s="581">
        <v>111.7</v>
      </c>
      <c r="K736" s="581">
        <v>97.2</v>
      </c>
      <c r="L736" s="581">
        <v>67.099999999999994</v>
      </c>
      <c r="M736" s="581">
        <v>82.9</v>
      </c>
      <c r="N736" s="581">
        <v>84.3</v>
      </c>
      <c r="O736" s="581">
        <v>97.5</v>
      </c>
      <c r="P736" s="581">
        <v>114.6</v>
      </c>
      <c r="Q736" s="581">
        <v>117.7</v>
      </c>
      <c r="R736" s="581">
        <v>114.1</v>
      </c>
      <c r="S736" s="581">
        <v>62.8</v>
      </c>
      <c r="T736" s="581">
        <v>119.5</v>
      </c>
      <c r="U736" s="581">
        <v>140.80000000000001</v>
      </c>
      <c r="V736" s="581">
        <v>142.5</v>
      </c>
      <c r="W736" s="581">
        <v>93.9</v>
      </c>
      <c r="X736" s="581">
        <v>128.5</v>
      </c>
      <c r="Y736" s="581">
        <v>163.5</v>
      </c>
      <c r="Z736" s="581">
        <v>164.7</v>
      </c>
      <c r="AA736" s="581">
        <v>183.8</v>
      </c>
      <c r="AB736" s="581">
        <v>163.36000000000001</v>
      </c>
      <c r="AC736" s="581">
        <v>155.07</v>
      </c>
      <c r="AD736" s="581">
        <v>195.93</v>
      </c>
      <c r="AE736" s="581">
        <v>182.44</v>
      </c>
      <c r="AF736" s="581">
        <v>177.87</v>
      </c>
      <c r="AG736" s="581">
        <v>275.57</v>
      </c>
      <c r="AH736" s="581">
        <v>170.25</v>
      </c>
      <c r="AI736" s="581">
        <v>186.1</v>
      </c>
      <c r="AJ736" s="581">
        <v>199.10391566611369</v>
      </c>
      <c r="AK736" s="653">
        <f t="shared" si="1220"/>
        <v>6.987595736761798</v>
      </c>
      <c r="AL736" s="653">
        <f t="shared" si="1221"/>
        <v>9.3156690028258993</v>
      </c>
      <c r="AM736" s="654">
        <f t="shared" si="1222"/>
        <v>0.8926120971759044</v>
      </c>
    </row>
    <row r="737" spans="1:39" ht="18" customHeight="1" thickBot="1">
      <c r="A737" s="320" t="s">
        <v>16</v>
      </c>
      <c r="B737" s="320" t="s">
        <v>45</v>
      </c>
      <c r="C737" s="352"/>
      <c r="D737" s="352"/>
      <c r="E737" s="352"/>
      <c r="F737" s="581">
        <v>17.100000000000001</v>
      </c>
      <c r="G737" s="581">
        <v>12.4</v>
      </c>
      <c r="H737" s="581">
        <v>12.2</v>
      </c>
      <c r="I737" s="581">
        <v>13.3</v>
      </c>
      <c r="J737" s="581">
        <v>13.2</v>
      </c>
      <c r="K737" s="581">
        <v>11.7</v>
      </c>
      <c r="L737" s="581">
        <v>12.2</v>
      </c>
      <c r="M737" s="581">
        <v>9.1999999999999993</v>
      </c>
      <c r="N737" s="581">
        <v>7.8</v>
      </c>
      <c r="O737" s="581">
        <v>10.199999999999999</v>
      </c>
      <c r="P737" s="581">
        <v>11.4</v>
      </c>
      <c r="Q737" s="581">
        <v>9.5</v>
      </c>
      <c r="R737" s="581">
        <v>7.7</v>
      </c>
      <c r="S737" s="581">
        <v>6.7</v>
      </c>
      <c r="T737" s="581">
        <v>5.6</v>
      </c>
      <c r="U737" s="581">
        <v>6.2</v>
      </c>
      <c r="V737" s="581">
        <v>7.2</v>
      </c>
      <c r="W737" s="581">
        <v>4.79</v>
      </c>
      <c r="X737" s="581">
        <v>4.04</v>
      </c>
      <c r="Y737" s="581">
        <v>4.75</v>
      </c>
      <c r="Z737" s="581">
        <v>5.54</v>
      </c>
      <c r="AA737" s="581">
        <v>5.48</v>
      </c>
      <c r="AB737" s="581">
        <v>5.88</v>
      </c>
      <c r="AC737" s="581">
        <v>5.29</v>
      </c>
      <c r="AD737" s="581">
        <v>5.92</v>
      </c>
      <c r="AE737" s="581">
        <v>6.98</v>
      </c>
      <c r="AF737" s="581">
        <v>7.01</v>
      </c>
      <c r="AG737" s="581">
        <v>7.94</v>
      </c>
      <c r="AH737" s="581">
        <v>6.82</v>
      </c>
      <c r="AI737" s="581">
        <v>8.3699999999999992</v>
      </c>
      <c r="AJ737" s="581">
        <v>7.3646172874590148</v>
      </c>
      <c r="AK737" s="653">
        <f t="shared" si="1220"/>
        <v>-12.011740890573297</v>
      </c>
      <c r="AL737" s="653">
        <f t="shared" si="1221"/>
        <v>-5.0135345555586852</v>
      </c>
      <c r="AM737" s="654">
        <f t="shared" si="1222"/>
        <v>3.3387708593137999</v>
      </c>
    </row>
    <row r="738" spans="1:39" ht="18" customHeight="1" thickBot="1">
      <c r="A738" s="320" t="s">
        <v>17</v>
      </c>
      <c r="B738" s="320" t="s">
        <v>46</v>
      </c>
      <c r="C738" s="352"/>
      <c r="D738" s="352"/>
      <c r="E738" s="352"/>
      <c r="F738" s="581">
        <v>96</v>
      </c>
      <c r="G738" s="581">
        <v>131</v>
      </c>
      <c r="H738" s="581">
        <v>139</v>
      </c>
      <c r="I738" s="581">
        <v>112</v>
      </c>
      <c r="J738" s="581">
        <v>138</v>
      </c>
      <c r="K738" s="581">
        <v>132.4</v>
      </c>
      <c r="L738" s="581">
        <v>180.4</v>
      </c>
      <c r="M738" s="581">
        <v>137.71564152596019</v>
      </c>
      <c r="N738" s="581">
        <v>145.88798339291307</v>
      </c>
      <c r="O738" s="581">
        <v>137.6</v>
      </c>
      <c r="P738" s="581">
        <v>101.8</v>
      </c>
      <c r="Q738" s="581">
        <v>217.4</v>
      </c>
      <c r="R738" s="581">
        <v>157.4</v>
      </c>
      <c r="S738" s="581">
        <v>150.80000000000001</v>
      </c>
      <c r="T738" s="581">
        <v>125.2</v>
      </c>
      <c r="U738" s="581">
        <v>181.8</v>
      </c>
      <c r="V738" s="581">
        <v>111.1</v>
      </c>
      <c r="W738" s="581">
        <v>117.88</v>
      </c>
      <c r="X738" s="581">
        <v>129.13999999999999</v>
      </c>
      <c r="Y738" s="581">
        <v>137.15</v>
      </c>
      <c r="Z738" s="581">
        <v>131.6</v>
      </c>
      <c r="AA738" s="581">
        <v>135.63</v>
      </c>
      <c r="AB738" s="581">
        <v>128.66999999999999</v>
      </c>
      <c r="AC738" s="581">
        <v>103.64</v>
      </c>
      <c r="AD738" s="581">
        <v>94.81</v>
      </c>
      <c r="AE738" s="581">
        <v>59.31</v>
      </c>
      <c r="AF738" s="581">
        <v>70.31</v>
      </c>
      <c r="AG738" s="581">
        <v>76.97</v>
      </c>
      <c r="AH738" s="581">
        <v>76.69</v>
      </c>
      <c r="AI738" s="581">
        <v>37.57</v>
      </c>
      <c r="AJ738" s="581">
        <v>66.547891823115151</v>
      </c>
      <c r="AK738" s="653">
        <f t="shared" si="1220"/>
        <v>77.130401445608612</v>
      </c>
      <c r="AL738" s="653">
        <f t="shared" si="1221"/>
        <v>19.740703814157911</v>
      </c>
      <c r="AM738" s="654">
        <f t="shared" si="1222"/>
        <v>-7.6063636528427958</v>
      </c>
    </row>
    <row r="739" spans="1:39" ht="18" customHeight="1" thickBot="1">
      <c r="A739" s="320" t="s">
        <v>18</v>
      </c>
      <c r="B739" s="320" t="s">
        <v>47</v>
      </c>
      <c r="C739" s="352"/>
      <c r="D739" s="352"/>
      <c r="E739" s="352"/>
      <c r="F739" s="581">
        <v>0</v>
      </c>
      <c r="G739" s="581">
        <v>0</v>
      </c>
      <c r="H739" s="581">
        <v>0</v>
      </c>
      <c r="I739" s="581">
        <v>0</v>
      </c>
      <c r="J739" s="581">
        <v>0</v>
      </c>
      <c r="K739" s="581">
        <v>0</v>
      </c>
      <c r="L739" s="581">
        <v>0</v>
      </c>
      <c r="M739" s="581">
        <v>0</v>
      </c>
      <c r="N739" s="581">
        <v>0</v>
      </c>
      <c r="O739" s="581">
        <v>0</v>
      </c>
      <c r="P739" s="581">
        <v>0</v>
      </c>
      <c r="Q739" s="581">
        <v>0</v>
      </c>
      <c r="R739" s="581">
        <v>0</v>
      </c>
      <c r="S739" s="581">
        <v>0</v>
      </c>
      <c r="T739" s="581">
        <v>0</v>
      </c>
      <c r="U739" s="581">
        <v>0</v>
      </c>
      <c r="V739" s="581">
        <v>0</v>
      </c>
      <c r="W739" s="581">
        <v>0</v>
      </c>
      <c r="X739" s="581">
        <v>0</v>
      </c>
      <c r="Y739" s="581">
        <v>0</v>
      </c>
      <c r="Z739" s="581">
        <v>0</v>
      </c>
      <c r="AA739" s="581">
        <v>0</v>
      </c>
      <c r="AB739" s="581">
        <v>0</v>
      </c>
      <c r="AC739" s="581">
        <v>0</v>
      </c>
      <c r="AD739" s="581">
        <v>0</v>
      </c>
      <c r="AE739" s="581">
        <v>0</v>
      </c>
      <c r="AF739" s="581">
        <v>0</v>
      </c>
      <c r="AG739" s="581">
        <v>0</v>
      </c>
      <c r="AH739" s="581">
        <v>0</v>
      </c>
      <c r="AI739" s="581">
        <v>0</v>
      </c>
      <c r="AJ739" s="581">
        <v>0</v>
      </c>
      <c r="AK739" s="653"/>
      <c r="AL739" s="653"/>
      <c r="AM739" s="654"/>
    </row>
    <row r="740" spans="1:39" ht="18" customHeight="1" thickBot="1">
      <c r="A740" s="320" t="s">
        <v>19</v>
      </c>
      <c r="B740" s="320" t="s">
        <v>48</v>
      </c>
      <c r="C740" s="352"/>
      <c r="D740" s="352"/>
      <c r="E740" s="352"/>
      <c r="F740" s="581">
        <v>30.5</v>
      </c>
      <c r="G740" s="581">
        <v>27.9</v>
      </c>
      <c r="H740" s="581">
        <v>15.5</v>
      </c>
      <c r="I740" s="581">
        <v>10.7</v>
      </c>
      <c r="J740" s="581">
        <v>10.9</v>
      </c>
      <c r="K740" s="581">
        <v>10.5</v>
      </c>
      <c r="L740" s="581">
        <v>13.9</v>
      </c>
      <c r="M740" s="581">
        <v>13.3</v>
      </c>
      <c r="N740" s="581">
        <v>13.8</v>
      </c>
      <c r="O740" s="581">
        <v>12.7</v>
      </c>
      <c r="P740" s="581">
        <v>15.2</v>
      </c>
      <c r="Q740" s="581">
        <v>10.4</v>
      </c>
      <c r="R740" s="581">
        <v>9.5</v>
      </c>
      <c r="S740" s="581">
        <v>9</v>
      </c>
      <c r="T740" s="581">
        <v>6.9</v>
      </c>
      <c r="U740" s="581">
        <v>7.2</v>
      </c>
      <c r="V740" s="581">
        <v>9.6</v>
      </c>
      <c r="W740" s="581">
        <v>8</v>
      </c>
      <c r="X740" s="581">
        <v>8</v>
      </c>
      <c r="Y740" s="581">
        <v>10</v>
      </c>
      <c r="Z740" s="581">
        <v>10</v>
      </c>
      <c r="AA740" s="581">
        <v>10</v>
      </c>
      <c r="AB740" s="581">
        <v>8.0399999999999991</v>
      </c>
      <c r="AC740" s="581">
        <v>7.08</v>
      </c>
      <c r="AD740" s="581">
        <v>6.73</v>
      </c>
      <c r="AE740" s="581">
        <v>6.91</v>
      </c>
      <c r="AF740" s="581">
        <v>8.41</v>
      </c>
      <c r="AG740" s="581">
        <v>7.7</v>
      </c>
      <c r="AH740" s="581">
        <v>7.42</v>
      </c>
      <c r="AI740" s="581">
        <v>9.14</v>
      </c>
      <c r="AJ740" s="581">
        <v>8.1891580763117897</v>
      </c>
      <c r="AK740" s="653">
        <f t="shared" si="1220"/>
        <v>-10.403084504247385</v>
      </c>
      <c r="AL740" s="653">
        <f t="shared" si="1221"/>
        <v>0.52158031479285771</v>
      </c>
      <c r="AM740" s="654">
        <f t="shared" si="1222"/>
        <v>-2.1952567900642039</v>
      </c>
    </row>
    <row r="741" spans="1:39" ht="18" customHeight="1" thickBot="1">
      <c r="A741" s="320" t="s">
        <v>20</v>
      </c>
      <c r="B741" s="320" t="s">
        <v>49</v>
      </c>
      <c r="C741" s="352"/>
      <c r="D741" s="352"/>
      <c r="E741" s="352"/>
      <c r="F741" s="581">
        <v>190.9</v>
      </c>
      <c r="G741" s="581">
        <v>171.7</v>
      </c>
      <c r="H741" s="581">
        <v>161.6</v>
      </c>
      <c r="I741" s="581">
        <v>152.69999999999999</v>
      </c>
      <c r="J741" s="581">
        <v>196.7</v>
      </c>
      <c r="K741" s="581">
        <v>164.2</v>
      </c>
      <c r="L741" s="581">
        <v>152.4</v>
      </c>
      <c r="M741" s="581">
        <v>117.6</v>
      </c>
      <c r="N741" s="581">
        <v>128.30000000000001</v>
      </c>
      <c r="O741" s="581">
        <v>116.9</v>
      </c>
      <c r="P741" s="581">
        <v>128.5</v>
      </c>
      <c r="Q741" s="581">
        <v>138.80000000000001</v>
      </c>
      <c r="R741" s="581">
        <v>128.4</v>
      </c>
      <c r="S741" s="581">
        <v>131.19999999999999</v>
      </c>
      <c r="T741" s="581">
        <v>98.9</v>
      </c>
      <c r="U741" s="581">
        <v>108.1</v>
      </c>
      <c r="V741" s="581">
        <v>109.4</v>
      </c>
      <c r="W741" s="581">
        <v>97.89</v>
      </c>
      <c r="X741" s="581">
        <v>109.81</v>
      </c>
      <c r="Y741" s="581">
        <v>93.49</v>
      </c>
      <c r="Z741" s="581">
        <v>86.94</v>
      </c>
      <c r="AA741" s="581">
        <v>105.91</v>
      </c>
      <c r="AB741" s="581">
        <v>96.26</v>
      </c>
      <c r="AC741" s="581">
        <v>94.83</v>
      </c>
      <c r="AD741" s="581">
        <v>76.67</v>
      </c>
      <c r="AE741" s="581">
        <v>74.72</v>
      </c>
      <c r="AF741" s="581">
        <v>77.81</v>
      </c>
      <c r="AG741" s="581">
        <v>84.46</v>
      </c>
      <c r="AH741" s="581">
        <v>88.92</v>
      </c>
      <c r="AI741" s="581">
        <v>84.22</v>
      </c>
      <c r="AJ741" s="581">
        <v>79.083060028907866</v>
      </c>
      <c r="AK741" s="653">
        <f t="shared" si="1220"/>
        <v>-6.0994300297935506</v>
      </c>
      <c r="AL741" s="653">
        <f t="shared" si="1221"/>
        <v>-3.7489634116095294</v>
      </c>
      <c r="AM741" s="654">
        <f t="shared" si="1222"/>
        <v>-3.1933556199610247</v>
      </c>
    </row>
    <row r="742" spans="1:39" ht="18" customHeight="1" thickBot="1">
      <c r="A742" s="320" t="s">
        <v>21</v>
      </c>
      <c r="B742" s="320" t="s">
        <v>50</v>
      </c>
      <c r="C742" s="352"/>
      <c r="D742" s="352"/>
      <c r="E742" s="352"/>
      <c r="F742" s="581">
        <v>1492.9</v>
      </c>
      <c r="G742" s="581">
        <v>1242.7</v>
      </c>
      <c r="H742" s="581">
        <v>1494.7</v>
      </c>
      <c r="I742" s="581">
        <v>1581.2</v>
      </c>
      <c r="J742" s="581">
        <v>1630</v>
      </c>
      <c r="K742" s="581">
        <v>1460.1</v>
      </c>
      <c r="L742" s="581">
        <v>1446.3</v>
      </c>
      <c r="M742" s="581">
        <v>1070.2</v>
      </c>
      <c r="N742" s="581">
        <v>1305.2</v>
      </c>
      <c r="O742" s="581">
        <v>1486.6</v>
      </c>
      <c r="P742" s="581">
        <v>1181.9000000000001</v>
      </c>
      <c r="Q742" s="581">
        <v>1430.5</v>
      </c>
      <c r="R742" s="581">
        <v>1324.1</v>
      </c>
      <c r="S742" s="581">
        <v>1034.7</v>
      </c>
      <c r="T742" s="581">
        <v>1462.3</v>
      </c>
      <c r="U742" s="581">
        <v>1262.4000000000001</v>
      </c>
      <c r="V742" s="581">
        <v>1415.4</v>
      </c>
      <c r="W742" s="581">
        <v>1516.5</v>
      </c>
      <c r="X742" s="581">
        <v>1381.6</v>
      </c>
      <c r="Y742" s="581">
        <v>1467.9</v>
      </c>
      <c r="Z742" s="581">
        <v>1190</v>
      </c>
      <c r="AA742" s="581">
        <v>1458.62</v>
      </c>
      <c r="AB742" s="581">
        <v>1219.5999999999999</v>
      </c>
      <c r="AC742" s="581">
        <v>1358.1</v>
      </c>
      <c r="AD742" s="581">
        <v>1464.61</v>
      </c>
      <c r="AE742" s="581">
        <v>1166.05</v>
      </c>
      <c r="AF742" s="581">
        <v>1232.51</v>
      </c>
      <c r="AG742" s="581">
        <v>1677.94</v>
      </c>
      <c r="AH742" s="581">
        <v>1655.91</v>
      </c>
      <c r="AI742" s="581">
        <v>1520.57</v>
      </c>
      <c r="AJ742" s="581">
        <v>1558.856328725295</v>
      </c>
      <c r="AK742" s="653">
        <f t="shared" si="1220"/>
        <v>2.5178932061855175</v>
      </c>
      <c r="AL742" s="653">
        <f t="shared" si="1221"/>
        <v>6.0689406457235195</v>
      </c>
      <c r="AM742" s="654">
        <f t="shared" si="1222"/>
        <v>0.74119609946206033</v>
      </c>
    </row>
    <row r="743" spans="1:39" ht="18" customHeight="1" thickBot="1">
      <c r="A743" s="320" t="s">
        <v>22</v>
      </c>
      <c r="B743" s="320" t="s">
        <v>51</v>
      </c>
      <c r="C743" s="352"/>
      <c r="D743" s="352"/>
      <c r="E743" s="352"/>
      <c r="F743" s="581">
        <v>76.400000000000006</v>
      </c>
      <c r="G743" s="581">
        <v>79.2</v>
      </c>
      <c r="H743" s="581">
        <v>58</v>
      </c>
      <c r="I743" s="581">
        <v>60</v>
      </c>
      <c r="J743" s="581">
        <v>44</v>
      </c>
      <c r="K743" s="581">
        <v>28.7</v>
      </c>
      <c r="L743" s="581">
        <v>100</v>
      </c>
      <c r="M743" s="581">
        <v>112.4</v>
      </c>
      <c r="N743" s="581">
        <v>38.700000000000003</v>
      </c>
      <c r="O743" s="581">
        <v>61.47</v>
      </c>
      <c r="P743" s="581">
        <v>39.020000000000003</v>
      </c>
      <c r="Q743" s="581">
        <v>61.32</v>
      </c>
      <c r="R743" s="581">
        <v>25.15</v>
      </c>
      <c r="S743" s="581">
        <v>87.11</v>
      </c>
      <c r="T743" s="581">
        <v>62.04</v>
      </c>
      <c r="U743" s="581">
        <v>92.42</v>
      </c>
      <c r="V743" s="581">
        <v>70.72</v>
      </c>
      <c r="W743" s="581">
        <v>66.150000000000006</v>
      </c>
      <c r="X743" s="581">
        <v>48.26</v>
      </c>
      <c r="Y743" s="581">
        <v>30.51</v>
      </c>
      <c r="Z743" s="581">
        <v>62.63</v>
      </c>
      <c r="AA743" s="581">
        <v>67.44</v>
      </c>
      <c r="AB743" s="581">
        <v>48.97</v>
      </c>
      <c r="AC743" s="581">
        <v>65.78</v>
      </c>
      <c r="AD743" s="581">
        <v>45.86</v>
      </c>
      <c r="AE743" s="581">
        <v>55.78</v>
      </c>
      <c r="AF743" s="581">
        <v>49.81</v>
      </c>
      <c r="AG743" s="581">
        <v>46.99</v>
      </c>
      <c r="AH743" s="581">
        <v>38.06</v>
      </c>
      <c r="AI743" s="581">
        <v>33.869999999999997</v>
      </c>
      <c r="AJ743" s="581">
        <v>42.766886375954122</v>
      </c>
      <c r="AK743" s="653">
        <f t="shared" si="1220"/>
        <v>26.267748378961109</v>
      </c>
      <c r="AL743" s="653">
        <f t="shared" si="1221"/>
        <v>-1.8132248198803436</v>
      </c>
      <c r="AM743" s="654">
        <f t="shared" si="1222"/>
        <v>-4.9348978887145183</v>
      </c>
    </row>
    <row r="744" spans="1:39" ht="18" customHeight="1" thickBot="1">
      <c r="A744" s="320" t="s">
        <v>23</v>
      </c>
      <c r="B744" s="320" t="s">
        <v>52</v>
      </c>
      <c r="C744" s="352"/>
      <c r="D744" s="352"/>
      <c r="E744" s="352"/>
      <c r="F744" s="581">
        <v>553.6</v>
      </c>
      <c r="G744" s="581">
        <v>496.8</v>
      </c>
      <c r="H744" s="581">
        <v>404.4</v>
      </c>
      <c r="I744" s="581">
        <v>290.5</v>
      </c>
      <c r="J744" s="581">
        <v>333.4</v>
      </c>
      <c r="K744" s="581">
        <v>362.1</v>
      </c>
      <c r="L744" s="581">
        <v>389.6</v>
      </c>
      <c r="M744" s="581">
        <v>243.83</v>
      </c>
      <c r="N744" s="581">
        <v>382.35</v>
      </c>
      <c r="O744" s="581">
        <v>327.44</v>
      </c>
      <c r="P744" s="581">
        <v>323.06</v>
      </c>
      <c r="Q744" s="581">
        <v>447.08</v>
      </c>
      <c r="R744" s="581">
        <v>377.46</v>
      </c>
      <c r="S744" s="581">
        <v>346.92</v>
      </c>
      <c r="T744" s="581">
        <v>251.63</v>
      </c>
      <c r="U744" s="581">
        <v>382.03</v>
      </c>
      <c r="V744" s="581">
        <v>295.83</v>
      </c>
      <c r="W744" s="581">
        <v>304.45999999999998</v>
      </c>
      <c r="X744" s="581">
        <v>375.86</v>
      </c>
      <c r="Y744" s="581">
        <v>339</v>
      </c>
      <c r="Z744" s="581">
        <v>373.78</v>
      </c>
      <c r="AA744" s="581">
        <v>381.63</v>
      </c>
      <c r="AB744" s="581">
        <v>347.98</v>
      </c>
      <c r="AC744" s="581">
        <v>381.36</v>
      </c>
      <c r="AD744" s="581">
        <v>407.8</v>
      </c>
      <c r="AE744" s="581">
        <v>383.72</v>
      </c>
      <c r="AF744" s="581">
        <v>361.57</v>
      </c>
      <c r="AG744" s="581">
        <v>196.66</v>
      </c>
      <c r="AH744" s="581">
        <v>209.85</v>
      </c>
      <c r="AI744" s="581">
        <v>180.61</v>
      </c>
      <c r="AJ744" s="581">
        <v>271.30919612799153</v>
      </c>
      <c r="AK744" s="653">
        <f t="shared" si="1220"/>
        <v>50.218258196108479</v>
      </c>
      <c r="AL744" s="653">
        <f t="shared" si="1221"/>
        <v>11.810919484027039</v>
      </c>
      <c r="AM744" s="654">
        <f t="shared" si="1222"/>
        <v>-3.7200671773036986</v>
      </c>
    </row>
    <row r="745" spans="1:39" ht="18" customHeight="1" thickBot="1">
      <c r="A745" s="320" t="s">
        <v>24</v>
      </c>
      <c r="B745" s="320" t="s">
        <v>53</v>
      </c>
      <c r="C745" s="352"/>
      <c r="D745" s="352"/>
      <c r="E745" s="352"/>
      <c r="F745" s="581">
        <v>5.2</v>
      </c>
      <c r="G745" s="581">
        <v>6.4</v>
      </c>
      <c r="H745" s="581">
        <v>4.5</v>
      </c>
      <c r="I745" s="581">
        <v>4.5</v>
      </c>
      <c r="J745" s="581">
        <v>4.5999999999999996</v>
      </c>
      <c r="K745" s="581">
        <v>4.7</v>
      </c>
      <c r="L745" s="581">
        <v>5.6</v>
      </c>
      <c r="M745" s="581">
        <v>5.3</v>
      </c>
      <c r="N745" s="581">
        <v>5</v>
      </c>
      <c r="O745" s="581">
        <v>5.9</v>
      </c>
      <c r="P745" s="581">
        <v>3.6</v>
      </c>
      <c r="Q745" s="581">
        <v>5.3</v>
      </c>
      <c r="R745" s="581">
        <v>7.6</v>
      </c>
      <c r="S745" s="581">
        <v>6.3</v>
      </c>
      <c r="T745" s="581">
        <v>5.5</v>
      </c>
      <c r="U745" s="581">
        <v>5</v>
      </c>
      <c r="V745" s="581">
        <v>4.3</v>
      </c>
      <c r="W745" s="581">
        <v>5.17</v>
      </c>
      <c r="X745" s="581">
        <v>5.82</v>
      </c>
      <c r="Y745" s="581">
        <v>4.3499999999999996</v>
      </c>
      <c r="Z745" s="581">
        <v>3.11</v>
      </c>
      <c r="AA745" s="581">
        <v>4.45</v>
      </c>
      <c r="AB745" s="581">
        <v>5.0199999999999996</v>
      </c>
      <c r="AC745" s="581">
        <v>4.33</v>
      </c>
      <c r="AD745" s="581">
        <v>4.6399999999999997</v>
      </c>
      <c r="AE745" s="581">
        <v>3.4</v>
      </c>
      <c r="AF745" s="581">
        <v>4.03</v>
      </c>
      <c r="AG745" s="581">
        <v>3.23</v>
      </c>
      <c r="AH745" s="581">
        <v>4.12</v>
      </c>
      <c r="AI745" s="581">
        <v>3.16</v>
      </c>
      <c r="AJ745" s="581">
        <v>3.8400564439679452</v>
      </c>
      <c r="AK745" s="653">
        <f t="shared" si="1220"/>
        <v>21.520773543289408</v>
      </c>
      <c r="AL745" s="653">
        <f t="shared" si="1221"/>
        <v>14.40088710927343</v>
      </c>
      <c r="AM745" s="654">
        <f t="shared" si="1222"/>
        <v>-1.6246252723169596</v>
      </c>
    </row>
    <row r="746" spans="1:39" ht="18" customHeight="1" thickBot="1">
      <c r="A746" s="320" t="s">
        <v>25</v>
      </c>
      <c r="B746" s="320" t="s">
        <v>54</v>
      </c>
      <c r="C746" s="352"/>
      <c r="D746" s="352"/>
      <c r="E746" s="352"/>
      <c r="F746" s="581">
        <v>47</v>
      </c>
      <c r="G746" s="581">
        <v>47</v>
      </c>
      <c r="H746" s="581">
        <v>47</v>
      </c>
      <c r="I746" s="581">
        <v>47</v>
      </c>
      <c r="J746" s="581">
        <v>47</v>
      </c>
      <c r="K746" s="581">
        <v>47.5</v>
      </c>
      <c r="L746" s="581">
        <v>48.4</v>
      </c>
      <c r="M746" s="581">
        <v>25</v>
      </c>
      <c r="N746" s="581">
        <v>32.5</v>
      </c>
      <c r="O746" s="581">
        <v>43.4</v>
      </c>
      <c r="P746" s="581">
        <v>57.9</v>
      </c>
      <c r="Q746" s="581">
        <v>55.6</v>
      </c>
      <c r="R746" s="581">
        <v>38.200000000000003</v>
      </c>
      <c r="S746" s="581">
        <v>41.4</v>
      </c>
      <c r="T746" s="581">
        <v>37.4</v>
      </c>
      <c r="U746" s="581">
        <v>35</v>
      </c>
      <c r="V746" s="581">
        <v>34.6</v>
      </c>
      <c r="W746" s="581">
        <v>24.63</v>
      </c>
      <c r="X746" s="581">
        <v>36</v>
      </c>
      <c r="Y746" s="581">
        <v>33.72</v>
      </c>
      <c r="Z746" s="581">
        <v>30.63</v>
      </c>
      <c r="AA746" s="581">
        <v>38.729999999999997</v>
      </c>
      <c r="AB746" s="581">
        <v>43.01</v>
      </c>
      <c r="AC746" s="581">
        <v>35.590000000000003</v>
      </c>
      <c r="AD746" s="581">
        <v>34.94</v>
      </c>
      <c r="AE746" s="581">
        <v>29.88</v>
      </c>
      <c r="AF746" s="581">
        <v>31.9</v>
      </c>
      <c r="AG746" s="581">
        <v>33.04</v>
      </c>
      <c r="AH746" s="581">
        <v>36.619999999999997</v>
      </c>
      <c r="AI746" s="581">
        <v>21.74</v>
      </c>
      <c r="AJ746" s="581">
        <v>28.757134338239165</v>
      </c>
      <c r="AK746" s="653">
        <f t="shared" si="1220"/>
        <v>32.277526854825965</v>
      </c>
      <c r="AL746" s="653">
        <f t="shared" si="1221"/>
        <v>-0.47138553908918635</v>
      </c>
      <c r="AM746" s="654">
        <f t="shared" si="1222"/>
        <v>-3.2539765525640529</v>
      </c>
    </row>
    <row r="747" spans="1:39" ht="18" customHeight="1" thickBot="1">
      <c r="A747" s="320" t="s">
        <v>26</v>
      </c>
      <c r="B747" s="320" t="s">
        <v>55</v>
      </c>
      <c r="C747" s="352"/>
      <c r="D747" s="352"/>
      <c r="E747" s="352"/>
      <c r="F747" s="581">
        <v>1202.3</v>
      </c>
      <c r="G747" s="581">
        <v>1149.9000000000001</v>
      </c>
      <c r="H747" s="581">
        <v>1097.2</v>
      </c>
      <c r="I747" s="581">
        <v>1260.8</v>
      </c>
      <c r="J747" s="581">
        <v>1243.4000000000001</v>
      </c>
      <c r="K747" s="581">
        <v>975.1</v>
      </c>
      <c r="L747" s="581">
        <v>990.1</v>
      </c>
      <c r="M747" s="581">
        <v>1412.8</v>
      </c>
      <c r="N747" s="581">
        <v>1287.0999999999999</v>
      </c>
      <c r="O747" s="581">
        <v>1524.7</v>
      </c>
      <c r="P747" s="581">
        <v>1294.5</v>
      </c>
      <c r="Q747" s="581">
        <v>1002.4</v>
      </c>
      <c r="R747" s="581">
        <v>1073.3</v>
      </c>
      <c r="S747" s="581">
        <v>1028.8</v>
      </c>
      <c r="T747" s="581">
        <v>1222</v>
      </c>
      <c r="U747" s="581">
        <v>1213.4000000000001</v>
      </c>
      <c r="V747" s="581">
        <v>1114.7</v>
      </c>
      <c r="W747" s="581">
        <v>809.7</v>
      </c>
      <c r="X747" s="581">
        <v>1043.0999999999999</v>
      </c>
      <c r="Y747" s="581">
        <v>1073.0999999999999</v>
      </c>
      <c r="Z747" s="581">
        <v>1196.4000000000001</v>
      </c>
      <c r="AA747" s="581">
        <v>1039</v>
      </c>
      <c r="AB747" s="581">
        <v>979.6</v>
      </c>
      <c r="AC747" s="581">
        <v>1035.0999999999999</v>
      </c>
      <c r="AD747" s="581">
        <v>1013.9</v>
      </c>
      <c r="AE747" s="581">
        <v>818.2</v>
      </c>
      <c r="AF747" s="581">
        <v>1169.8</v>
      </c>
      <c r="AG747" s="581">
        <v>1194.5999999999999</v>
      </c>
      <c r="AH747" s="581">
        <v>790.2</v>
      </c>
      <c r="AI747" s="581">
        <v>1195.6199999999999</v>
      </c>
      <c r="AJ747" s="581">
        <v>1033.616178272179</v>
      </c>
      <c r="AK747" s="653">
        <f t="shared" si="1220"/>
        <v>-13.549775156640143</v>
      </c>
      <c r="AL747" s="653">
        <f t="shared" si="1221"/>
        <v>-2.5999166101313254</v>
      </c>
      <c r="AM747" s="654">
        <f t="shared" si="1222"/>
        <v>-5.7707851946753319E-2</v>
      </c>
    </row>
    <row r="748" spans="1:39" ht="18" customHeight="1" thickBot="1">
      <c r="A748" s="320" t="s">
        <v>27</v>
      </c>
      <c r="B748" s="320" t="s">
        <v>56</v>
      </c>
      <c r="C748" s="352"/>
      <c r="D748" s="352"/>
      <c r="E748" s="352"/>
      <c r="F748" s="581">
        <v>1294.8</v>
      </c>
      <c r="G748" s="581">
        <v>990.6</v>
      </c>
      <c r="H748" s="581">
        <v>946.7</v>
      </c>
      <c r="I748" s="581">
        <v>1199.8</v>
      </c>
      <c r="J748" s="581">
        <v>1274.3</v>
      </c>
      <c r="K748" s="581">
        <v>1136.2</v>
      </c>
      <c r="L748" s="581">
        <v>1055.0999999999999</v>
      </c>
      <c r="M748" s="581">
        <v>1151.0999999999999</v>
      </c>
      <c r="N748" s="581">
        <v>963.7</v>
      </c>
      <c r="O748" s="581">
        <v>1180.7</v>
      </c>
      <c r="P748" s="581">
        <v>1102.3</v>
      </c>
      <c r="Q748" s="581">
        <v>925.3</v>
      </c>
      <c r="R748" s="581">
        <v>746.3</v>
      </c>
      <c r="S748" s="581">
        <v>624.4</v>
      </c>
      <c r="T748" s="581">
        <v>889.8</v>
      </c>
      <c r="U748" s="581">
        <v>820</v>
      </c>
      <c r="V748" s="581">
        <v>744.2</v>
      </c>
      <c r="W748" s="581">
        <v>559.29999999999995</v>
      </c>
      <c r="X748" s="581">
        <v>692</v>
      </c>
      <c r="Y748" s="581">
        <v>731.2</v>
      </c>
      <c r="Z748" s="581">
        <v>851.5</v>
      </c>
      <c r="AA748" s="581">
        <v>665.9</v>
      </c>
      <c r="AB748" s="581">
        <v>744.7</v>
      </c>
      <c r="AC748" s="581">
        <v>771.5</v>
      </c>
      <c r="AD748" s="581">
        <v>676.4</v>
      </c>
      <c r="AE748" s="581">
        <v>363.5</v>
      </c>
      <c r="AF748" s="581">
        <v>671.2</v>
      </c>
      <c r="AG748" s="581">
        <v>807.6</v>
      </c>
      <c r="AH748" s="581">
        <v>551.20000000000005</v>
      </c>
      <c r="AI748" s="581">
        <v>735.1</v>
      </c>
      <c r="AJ748" s="581">
        <v>627.94326174540697</v>
      </c>
      <c r="AK748" s="653">
        <f t="shared" si="1220"/>
        <v>-14.577164774125029</v>
      </c>
      <c r="AL748" s="653">
        <f t="shared" si="1221"/>
        <v>-3.763484789975946</v>
      </c>
      <c r="AM748" s="654">
        <f t="shared" si="1222"/>
        <v>-0.64998610597586381</v>
      </c>
    </row>
    <row r="749" spans="1:39" ht="18" customHeight="1">
      <c r="A749" s="31"/>
      <c r="B749" s="31"/>
      <c r="C749" s="31"/>
      <c r="D749" s="31"/>
      <c r="E749" s="31"/>
      <c r="F749" s="31"/>
      <c r="G749" s="31"/>
      <c r="H749" s="31"/>
      <c r="I749" s="31"/>
      <c r="J749" s="31"/>
      <c r="K749" s="31"/>
      <c r="L749" s="31"/>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657"/>
      <c r="AL749" s="657"/>
      <c r="AM749" s="657"/>
    </row>
    <row r="750" spans="1:39" ht="18" customHeight="1">
      <c r="A750" s="59" t="s">
        <v>221</v>
      </c>
      <c r="B750" s="31"/>
      <c r="C750" s="31"/>
      <c r="D750" s="31"/>
      <c r="E750" s="31"/>
      <c r="F750" s="31"/>
      <c r="G750" s="31"/>
      <c r="H750" s="31"/>
      <c r="I750" s="31"/>
      <c r="J750" s="31"/>
      <c r="K750" s="31"/>
      <c r="L750" s="31"/>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657"/>
      <c r="AL750" s="657"/>
      <c r="AM750" s="657"/>
    </row>
    <row r="751" spans="1:39" ht="18" customHeight="1">
      <c r="A751" s="215"/>
      <c r="B751" s="211"/>
      <c r="C751" s="204" t="s">
        <v>221</v>
      </c>
      <c r="D751" s="205"/>
      <c r="E751" s="205"/>
      <c r="F751" s="205"/>
      <c r="G751" s="205"/>
      <c r="H751" s="205"/>
      <c r="I751" s="205"/>
      <c r="J751" s="205"/>
      <c r="K751" s="205"/>
      <c r="L751" s="205"/>
      <c r="M751" s="205"/>
      <c r="N751" s="205"/>
      <c r="O751" s="205"/>
      <c r="P751" s="205"/>
      <c r="Q751" s="205"/>
      <c r="R751" s="205"/>
      <c r="S751" s="205"/>
      <c r="T751" s="205"/>
      <c r="U751" s="205"/>
      <c r="V751" s="205"/>
      <c r="W751" s="205"/>
      <c r="X751" s="205"/>
      <c r="Y751" s="205"/>
      <c r="Z751" s="205"/>
      <c r="AA751" s="205"/>
      <c r="AB751" s="205"/>
      <c r="AC751" s="205"/>
      <c r="AD751" s="205"/>
      <c r="AE751" s="205"/>
      <c r="AF751" s="205"/>
      <c r="AG751" s="205"/>
      <c r="AH751" s="205"/>
      <c r="AI751" s="205"/>
      <c r="AJ751" s="205"/>
      <c r="AK751" s="765" t="s">
        <v>58</v>
      </c>
      <c r="AL751" s="766"/>
      <c r="AM751" s="656" t="str">
        <f>AM$3</f>
        <v xml:space="preserve">Annual rate of change
</v>
      </c>
    </row>
    <row r="752" spans="1:39" ht="26.25" thickBot="1">
      <c r="A752" s="215"/>
      <c r="B752" s="216"/>
      <c r="C752" s="568">
        <v>1990</v>
      </c>
      <c r="D752" s="203">
        <v>1991</v>
      </c>
      <c r="E752" s="203">
        <v>1992</v>
      </c>
      <c r="F752" s="203">
        <f>F$4</f>
        <v>1993</v>
      </c>
      <c r="G752" s="203">
        <f t="shared" ref="G752:AJ752" si="1223">G$4</f>
        <v>1994</v>
      </c>
      <c r="H752" s="203">
        <f t="shared" si="1223"/>
        <v>1995</v>
      </c>
      <c r="I752" s="203">
        <f t="shared" si="1223"/>
        <v>1996</v>
      </c>
      <c r="J752" s="203">
        <f t="shared" si="1223"/>
        <v>1997</v>
      </c>
      <c r="K752" s="203">
        <f t="shared" si="1223"/>
        <v>1998</v>
      </c>
      <c r="L752" s="203">
        <f t="shared" si="1223"/>
        <v>1999</v>
      </c>
      <c r="M752" s="637">
        <f t="shared" si="1223"/>
        <v>2000</v>
      </c>
      <c r="N752" s="636">
        <f t="shared" si="1223"/>
        <v>2001</v>
      </c>
      <c r="O752" s="203">
        <f t="shared" si="1223"/>
        <v>2002</v>
      </c>
      <c r="P752" s="636">
        <f t="shared" si="1223"/>
        <v>2003</v>
      </c>
      <c r="Q752" s="203">
        <f t="shared" si="1223"/>
        <v>2004</v>
      </c>
      <c r="R752" s="636">
        <f t="shared" si="1223"/>
        <v>2005</v>
      </c>
      <c r="S752" s="203">
        <f t="shared" si="1223"/>
        <v>2006</v>
      </c>
      <c r="T752" s="636">
        <f t="shared" si="1223"/>
        <v>2007</v>
      </c>
      <c r="U752" s="203">
        <f t="shared" si="1223"/>
        <v>2008</v>
      </c>
      <c r="V752" s="636">
        <f t="shared" si="1223"/>
        <v>2009</v>
      </c>
      <c r="W752" s="203">
        <f t="shared" si="1223"/>
        <v>2010</v>
      </c>
      <c r="X752" s="636">
        <f t="shared" si="1223"/>
        <v>2011</v>
      </c>
      <c r="Y752" s="203">
        <f t="shared" si="1223"/>
        <v>2012</v>
      </c>
      <c r="Z752" s="637">
        <f t="shared" si="1223"/>
        <v>2013</v>
      </c>
      <c r="AA752" s="203">
        <f t="shared" si="1223"/>
        <v>2014</v>
      </c>
      <c r="AB752" s="636">
        <f t="shared" si="1223"/>
        <v>2015</v>
      </c>
      <c r="AC752" s="203">
        <f t="shared" si="1223"/>
        <v>2016</v>
      </c>
      <c r="AD752" s="203">
        <f t="shared" si="1223"/>
        <v>2017</v>
      </c>
      <c r="AE752" s="203">
        <f t="shared" si="1223"/>
        <v>2018</v>
      </c>
      <c r="AF752" s="203">
        <f t="shared" si="1223"/>
        <v>2019</v>
      </c>
      <c r="AG752" s="203">
        <f t="shared" si="1223"/>
        <v>2020</v>
      </c>
      <c r="AH752" s="203">
        <f t="shared" si="1223"/>
        <v>2021</v>
      </c>
      <c r="AI752" s="203">
        <f t="shared" si="1223"/>
        <v>2022</v>
      </c>
      <c r="AJ752" s="203" t="str">
        <f t="shared" si="1223"/>
        <v>2023f</v>
      </c>
      <c r="AK752" s="648" t="s">
        <v>1070</v>
      </c>
      <c r="AL752" s="649" t="s">
        <v>1071</v>
      </c>
      <c r="AM752" s="650" t="s">
        <v>1072</v>
      </c>
    </row>
    <row r="753" spans="1:39" ht="18" customHeight="1" thickBot="1">
      <c r="A753" s="235" t="s">
        <v>373</v>
      </c>
      <c r="B753" s="235"/>
      <c r="C753" s="372" t="str">
        <f t="shared" ref="C753:AI753" si="1224">IF(OR(C688=0,C721=0),":",C721/C688)</f>
        <v>:</v>
      </c>
      <c r="D753" s="372" t="str">
        <f t="shared" si="1224"/>
        <v>:</v>
      </c>
      <c r="E753" s="372" t="str">
        <f t="shared" si="1224"/>
        <v>:</v>
      </c>
      <c r="F753" s="344">
        <f t="shared" si="1224"/>
        <v>2.8374794720620726</v>
      </c>
      <c r="G753" s="344">
        <f t="shared" si="1224"/>
        <v>2.5800845606065024</v>
      </c>
      <c r="H753" s="344">
        <f t="shared" si="1224"/>
        <v>2.6555064974298452</v>
      </c>
      <c r="I753" s="344">
        <f t="shared" si="1224"/>
        <v>2.9420346466099709</v>
      </c>
      <c r="J753" s="344">
        <f t="shared" si="1224"/>
        <v>2.878205563470523</v>
      </c>
      <c r="K753" s="344">
        <f t="shared" si="1224"/>
        <v>2.7712315846780489</v>
      </c>
      <c r="L753" s="344">
        <f t="shared" si="1224"/>
        <v>2.6070055307728675</v>
      </c>
      <c r="M753" s="344">
        <f t="shared" si="1224"/>
        <v>2.7214422228094319</v>
      </c>
      <c r="N753" s="344">
        <f t="shared" si="1224"/>
        <v>2.6887938588594542</v>
      </c>
      <c r="O753" s="344">
        <f t="shared" si="1224"/>
        <v>2.8486878092839234</v>
      </c>
      <c r="P753" s="344">
        <f t="shared" si="1224"/>
        <v>2.6804589102493828</v>
      </c>
      <c r="Q753" s="344">
        <f t="shared" si="1224"/>
        <v>3.0409004625854106</v>
      </c>
      <c r="R753" s="344">
        <f t="shared" si="1224"/>
        <v>2.6423130821615297</v>
      </c>
      <c r="S753" s="344">
        <f t="shared" si="1224"/>
        <v>2.5055637313898722</v>
      </c>
      <c r="T753" s="344">
        <f t="shared" si="1224"/>
        <v>2.8078730723339276</v>
      </c>
      <c r="U753" s="344">
        <f t="shared" si="1224"/>
        <v>2.8341795939337699</v>
      </c>
      <c r="V753" s="344">
        <f t="shared" si="1224"/>
        <v>2.76911710380495</v>
      </c>
      <c r="W753" s="344">
        <f t="shared" si="1224"/>
        <v>2.6233259644037967</v>
      </c>
      <c r="X753" s="344">
        <f t="shared" si="1224"/>
        <v>2.8008879675752607</v>
      </c>
      <c r="Y753" s="344">
        <f t="shared" si="1224"/>
        <v>2.8696922163645446</v>
      </c>
      <c r="Z753" s="344">
        <f t="shared" si="1224"/>
        <v>2.9865742954619425</v>
      </c>
      <c r="AA753" s="344">
        <f t="shared" si="1224"/>
        <v>2.884144619932572</v>
      </c>
      <c r="AB753" s="344">
        <f t="shared" si="1224"/>
        <v>2.8333423830188913</v>
      </c>
      <c r="AC753" s="344">
        <f t="shared" si="1224"/>
        <v>2.9560652984095328</v>
      </c>
      <c r="AD753" s="344">
        <f t="shared" si="1224"/>
        <v>2.9046742468122915</v>
      </c>
      <c r="AE753" s="344">
        <f t="shared" si="1224"/>
        <v>2.6829024102346346</v>
      </c>
      <c r="AF753" s="344">
        <f t="shared" si="1224"/>
        <v>2.9049009314990566</v>
      </c>
      <c r="AG753" s="344">
        <f t="shared" si="1224"/>
        <v>3.3047119114974683</v>
      </c>
      <c r="AH753" s="344">
        <f t="shared" si="1224"/>
        <v>2.9250482668953715</v>
      </c>
      <c r="AI753" s="344">
        <f t="shared" si="1224"/>
        <v>3.1585051764745744</v>
      </c>
      <c r="AJ753" s="344">
        <f t="shared" ref="AJ753" si="1225">IF(OR(AJ688=0,AJ721=0),":",AJ721/AJ688)</f>
        <v>3.0572186701246724</v>
      </c>
      <c r="AK753" s="651">
        <f>+(AJ753/AI753-1)*100</f>
        <v>-3.2067861437844791</v>
      </c>
      <c r="AL753" s="651">
        <f>+((AJ753/((SUM(AE753:AI753)-MIN(AD753:AH753)-MAX(AD753:AH753))/3))-1)*100</f>
        <v>2.03818841220611</v>
      </c>
      <c r="AM753" s="652">
        <f>100*((POWER(AJ753/AA753,1/($AI$4-$Z$4)))-1)</f>
        <v>0.64962550051486101</v>
      </c>
    </row>
    <row r="754" spans="1:39" ht="18" customHeight="1" thickBot="1">
      <c r="A754" s="320" t="s">
        <v>3</v>
      </c>
      <c r="B754" s="320" t="s">
        <v>30</v>
      </c>
      <c r="C754" s="371" t="str">
        <f t="shared" ref="C754:AI754" si="1226">IF(OR(C689=0,C722=0),":",C722/C689)</f>
        <v>:</v>
      </c>
      <c r="D754" s="371" t="str">
        <f t="shared" si="1226"/>
        <v>:</v>
      </c>
      <c r="E754" s="371" t="str">
        <f t="shared" si="1226"/>
        <v>:</v>
      </c>
      <c r="F754" s="365">
        <f t="shared" si="1226"/>
        <v>4.7304347826086959</v>
      </c>
      <c r="G754" s="365">
        <f t="shared" si="1226"/>
        <v>4.3958333333333339</v>
      </c>
      <c r="H754" s="365">
        <f t="shared" si="1226"/>
        <v>4.4920634920634921</v>
      </c>
      <c r="I754" s="365">
        <f t="shared" si="1226"/>
        <v>5.2592592592592586</v>
      </c>
      <c r="J754" s="365">
        <f t="shared" si="1226"/>
        <v>5.629032258064516</v>
      </c>
      <c r="K754" s="365">
        <f t="shared" si="1226"/>
        <v>4.9137931034482758</v>
      </c>
      <c r="L754" s="365">
        <f t="shared" si="1226"/>
        <v>5.5324675324675328</v>
      </c>
      <c r="M754" s="365">
        <f t="shared" si="1226"/>
        <v>5.4528301886792452</v>
      </c>
      <c r="N754" s="365">
        <f t="shared" si="1226"/>
        <v>5</v>
      </c>
      <c r="O754" s="365">
        <f t="shared" si="1226"/>
        <v>5.5384615384615383</v>
      </c>
      <c r="P754" s="365">
        <f t="shared" si="1226"/>
        <v>6.0142857142857142</v>
      </c>
      <c r="Q754" s="365">
        <f t="shared" si="1226"/>
        <v>5.4912280701754383</v>
      </c>
      <c r="R754" s="365">
        <f t="shared" si="1226"/>
        <v>5.1228070175438596</v>
      </c>
      <c r="S754" s="365">
        <f t="shared" si="1226"/>
        <v>5.0377358490566042</v>
      </c>
      <c r="T754" s="365">
        <f t="shared" si="1226"/>
        <v>4.8039215686274517</v>
      </c>
      <c r="U754" s="365">
        <f t="shared" si="1226"/>
        <v>5.9230769230769234</v>
      </c>
      <c r="V754" s="365">
        <f t="shared" si="1226"/>
        <v>6.2142857142857144</v>
      </c>
      <c r="W754" s="365">
        <f t="shared" si="1226"/>
        <v>5.0612244897959178</v>
      </c>
      <c r="X754" s="365">
        <f t="shared" si="1226"/>
        <v>5.0284090909090908</v>
      </c>
      <c r="Y754" s="365">
        <f t="shared" si="1226"/>
        <v>6.0689655172413799</v>
      </c>
      <c r="Z754" s="365">
        <f t="shared" si="1226"/>
        <v>6.0372340425531918</v>
      </c>
      <c r="AA754" s="365">
        <f t="shared" si="1226"/>
        <v>5.8059210526315788</v>
      </c>
      <c r="AB754" s="365">
        <f t="shared" si="1226"/>
        <v>5.6370558375634516</v>
      </c>
      <c r="AC754" s="365">
        <f t="shared" si="1226"/>
        <v>4.4713896457765667</v>
      </c>
      <c r="AD754" s="365">
        <f t="shared" si="1226"/>
        <v>4.5618811881188117</v>
      </c>
      <c r="AE754" s="365">
        <f t="shared" si="1226"/>
        <v>5.2449567723342936</v>
      </c>
      <c r="AF754" s="365">
        <f t="shared" si="1226"/>
        <v>5.152849740932643</v>
      </c>
      <c r="AG754" s="365">
        <f t="shared" si="1226"/>
        <v>4.5050251256281406</v>
      </c>
      <c r="AH754" s="365">
        <f t="shared" si="1226"/>
        <v>4.620498614958449</v>
      </c>
      <c r="AI754" s="365">
        <f t="shared" si="1226"/>
        <v>4.617647058823529</v>
      </c>
      <c r="AJ754" s="365">
        <f t="shared" ref="AJ754" si="1227">IF(OR(AJ689=0,AJ722=0),":",AJ722/AJ689)</f>
        <v>4.2652146543563276</v>
      </c>
      <c r="AK754" s="653">
        <f>+(AJ754/AI754-1)*100</f>
        <v>-7.6322941094807977</v>
      </c>
      <c r="AL754" s="653">
        <f>+((AJ754/((SUM(AE754:AI754)-MIN(AD754:AH754)-MAX(AD754:AH754))/3))-1)*100</f>
        <v>-11.085761656309124</v>
      </c>
      <c r="AM754" s="654">
        <f>100*((POWER(AJ754/AA754,1/($AI$4-$Z$4)))-1)</f>
        <v>-3.3684684369079232</v>
      </c>
    </row>
    <row r="755" spans="1:39" ht="18" customHeight="1" thickBot="1">
      <c r="A755" s="320" t="s">
        <v>4</v>
      </c>
      <c r="B755" s="320" t="s">
        <v>31</v>
      </c>
      <c r="C755" s="371" t="str">
        <f t="shared" ref="C755:AI755" si="1228">IF(OR(C690=0,C723=0),":",C723/C690)</f>
        <v>:</v>
      </c>
      <c r="D755" s="371" t="str">
        <f t="shared" si="1228"/>
        <v>:</v>
      </c>
      <c r="E755" s="371" t="str">
        <f t="shared" si="1228"/>
        <v>:</v>
      </c>
      <c r="F755" s="365">
        <f t="shared" si="1228"/>
        <v>1.3539651837524178</v>
      </c>
      <c r="G755" s="365">
        <f t="shared" si="1228"/>
        <v>1.60075329566855</v>
      </c>
      <c r="H755" s="365">
        <f t="shared" si="1228"/>
        <v>1.319327731092437</v>
      </c>
      <c r="I755" s="365">
        <f t="shared" si="1228"/>
        <v>1.1440677966101696</v>
      </c>
      <c r="J755" s="365">
        <f t="shared" si="1228"/>
        <v>1.3236009732360097</v>
      </c>
      <c r="K755" s="365">
        <f t="shared" si="1228"/>
        <v>1.4270613107822412</v>
      </c>
      <c r="L755" s="365">
        <f t="shared" si="1228"/>
        <v>1.6514084507042255</v>
      </c>
      <c r="M755" s="365">
        <f t="shared" si="1228"/>
        <v>1.1576354679802956</v>
      </c>
      <c r="N755" s="365">
        <f t="shared" si="1228"/>
        <v>1.925925925925926</v>
      </c>
      <c r="O755" s="365">
        <f t="shared" si="1228"/>
        <v>1.5219512195121951</v>
      </c>
      <c r="P755" s="365">
        <f t="shared" si="1228"/>
        <v>1.3696808510638296</v>
      </c>
      <c r="Q755" s="365">
        <f t="shared" si="1228"/>
        <v>2.36046511627907</v>
      </c>
      <c r="R755" s="365">
        <f t="shared" si="1228"/>
        <v>1.6372549019607843</v>
      </c>
      <c r="S755" s="365">
        <f t="shared" si="1228"/>
        <v>1.8597560975609757</v>
      </c>
      <c r="T755" s="365">
        <f t="shared" si="1228"/>
        <v>1.0273972602739727</v>
      </c>
      <c r="U755" s="365">
        <f t="shared" si="1228"/>
        <v>2.1887550200803214</v>
      </c>
      <c r="V755" s="365">
        <f t="shared" si="1228"/>
        <v>1.5349999999999999</v>
      </c>
      <c r="W755" s="365">
        <f t="shared" si="1228"/>
        <v>1.726488706365503</v>
      </c>
      <c r="X755" s="365">
        <f t="shared" si="1228"/>
        <v>1.9763353617308994</v>
      </c>
      <c r="Y755" s="365">
        <f t="shared" si="1228"/>
        <v>1.8554216867469879</v>
      </c>
      <c r="Z755" s="365">
        <f t="shared" si="1228"/>
        <v>1.9888205701509221</v>
      </c>
      <c r="AA755" s="365">
        <f t="shared" si="1228"/>
        <v>1.8052384150436533</v>
      </c>
      <c r="AB755" s="365">
        <f t="shared" si="1228"/>
        <v>1.9575812274368232</v>
      </c>
      <c r="AC755" s="365">
        <f t="shared" si="1228"/>
        <v>2.0476501305483028</v>
      </c>
      <c r="AD755" s="365">
        <f t="shared" si="1228"/>
        <v>2.4001507159005278</v>
      </c>
      <c r="AE755" s="365">
        <f t="shared" si="1228"/>
        <v>2.1437389770723105</v>
      </c>
      <c r="AF755" s="365">
        <f t="shared" si="1228"/>
        <v>2.5119341563786008</v>
      </c>
      <c r="AG755" s="365">
        <f t="shared" si="1228"/>
        <v>2.2708955223880598</v>
      </c>
      <c r="AH755" s="365">
        <f t="shared" si="1228"/>
        <v>2.3722334004024144</v>
      </c>
      <c r="AI755" s="365">
        <f t="shared" si="1228"/>
        <v>2.2727272727272729</v>
      </c>
      <c r="AJ755" s="365">
        <f t="shared" ref="AJ755" si="1229">IF(OR(AJ690=0,AJ723=0),":",AJ723/AJ690)</f>
        <v>2.4846682732754601</v>
      </c>
      <c r="AK755" s="653">
        <f t="shared" ref="AK755:AK780" si="1230">+(AJ755/AI755-1)*100</f>
        <v>9.3254040241202318</v>
      </c>
      <c r="AL755" s="653">
        <f t="shared" ref="AL755:AL780" si="1231">+((AJ755/((SUM(AE755:AI755)-MIN(AD755:AH755)-MAX(AD755:AH755))/3))-1)*100</f>
        <v>7.7813738327499271</v>
      </c>
      <c r="AM755" s="654">
        <f t="shared" ref="AM755:AM780" si="1232">100*((POWER(AJ755/AA755,1/($AI$4-$Z$4)))-1)</f>
        <v>3.613148773693009</v>
      </c>
    </row>
    <row r="756" spans="1:39" ht="18" customHeight="1" thickBot="1">
      <c r="A756" s="320" t="s">
        <v>340</v>
      </c>
      <c r="B756" s="320" t="s">
        <v>32</v>
      </c>
      <c r="C756" s="371" t="str">
        <f t="shared" ref="C756:AI756" si="1233">IF(OR(C691=0,C724=0),":",C724/C691)</f>
        <v>:</v>
      </c>
      <c r="D756" s="371" t="str">
        <f t="shared" si="1233"/>
        <v>:</v>
      </c>
      <c r="E756" s="371" t="str">
        <f t="shared" si="1233"/>
        <v>:</v>
      </c>
      <c r="F756" s="365">
        <f t="shared" si="1233"/>
        <v>2.8571428571428572</v>
      </c>
      <c r="G756" s="365">
        <f t="shared" si="1233"/>
        <v>2.6961038961038959</v>
      </c>
      <c r="H756" s="365">
        <f t="shared" si="1233"/>
        <v>3.1116666666666664</v>
      </c>
      <c r="I756" s="365">
        <f t="shared" si="1233"/>
        <v>3.2454545454545451</v>
      </c>
      <c r="J756" s="365">
        <f t="shared" si="1233"/>
        <v>3.177835051546392</v>
      </c>
      <c r="K756" s="365">
        <f t="shared" si="1233"/>
        <v>3.1143847487001728</v>
      </c>
      <c r="L756" s="365">
        <f t="shared" si="1233"/>
        <v>3.3166666666666664</v>
      </c>
      <c r="M756" s="365">
        <f t="shared" si="1233"/>
        <v>2.7125748502994012</v>
      </c>
      <c r="N756" s="365">
        <f t="shared" si="1233"/>
        <v>2.8535564853556488</v>
      </c>
      <c r="O756" s="365">
        <f t="shared" si="1233"/>
        <v>2.7491803278688525</v>
      </c>
      <c r="P756" s="365">
        <f t="shared" si="1233"/>
        <v>3.0180878552971575</v>
      </c>
      <c r="Q756" s="365">
        <f t="shared" si="1233"/>
        <v>3.8737201365187715</v>
      </c>
      <c r="R756" s="365">
        <f t="shared" si="1233"/>
        <v>2.9226305609284329</v>
      </c>
      <c r="S756" s="365">
        <f t="shared" si="1233"/>
        <v>2.6845753899480069</v>
      </c>
      <c r="T756" s="365">
        <f t="shared" si="1233"/>
        <v>2.7016949152542376</v>
      </c>
      <c r="U756" s="365">
        <f t="shared" si="1233"/>
        <v>3.1810204081632656</v>
      </c>
      <c r="V756" s="365">
        <f t="shared" si="1233"/>
        <v>3.32</v>
      </c>
      <c r="W756" s="365">
        <f t="shared" si="1233"/>
        <v>2.6442234123947972</v>
      </c>
      <c r="X756" s="365">
        <f t="shared" si="1233"/>
        <v>3.6306366047745358</v>
      </c>
      <c r="Y756" s="365">
        <f t="shared" si="1233"/>
        <v>3.3874335237344884</v>
      </c>
      <c r="Z756" s="365">
        <f t="shared" si="1233"/>
        <v>3.1937557392102844</v>
      </c>
      <c r="AA756" s="365">
        <f t="shared" si="1233"/>
        <v>3.599668952471033</v>
      </c>
      <c r="AB756" s="365">
        <f t="shared" si="1233"/>
        <v>3.6457547169811324</v>
      </c>
      <c r="AC756" s="365">
        <f t="shared" si="1233"/>
        <v>3.5192973116848547</v>
      </c>
      <c r="AD756" s="365">
        <f t="shared" si="1233"/>
        <v>3.2321307011572498</v>
      </c>
      <c r="AE756" s="365">
        <f t="shared" si="1233"/>
        <v>3.5651564689397475</v>
      </c>
      <c r="AF756" s="365">
        <f t="shared" si="1233"/>
        <v>3.1603573947801551</v>
      </c>
      <c r="AG756" s="365">
        <f t="shared" si="1233"/>
        <v>3.9229781771501928</v>
      </c>
      <c r="AH756" s="365">
        <f t="shared" si="1233"/>
        <v>3.3740471240471241</v>
      </c>
      <c r="AI756" s="365">
        <f t="shared" si="1233"/>
        <v>3.7089700996677744</v>
      </c>
      <c r="AJ756" s="365">
        <f t="shared" ref="AJ756" si="1234">IF(OR(AJ691=0,AJ724=0),":",AJ724/AJ691)</f>
        <v>3.6155416607110742</v>
      </c>
      <c r="AK756" s="653">
        <f t="shared" si="1230"/>
        <v>-2.5189860377970885</v>
      </c>
      <c r="AL756" s="653">
        <f t="shared" si="1231"/>
        <v>1.8637119867369822</v>
      </c>
      <c r="AM756" s="654">
        <f t="shared" si="1232"/>
        <v>4.8898593548263314E-2</v>
      </c>
    </row>
    <row r="757" spans="1:39" ht="18" customHeight="1" thickBot="1">
      <c r="A757" s="320" t="s">
        <v>5</v>
      </c>
      <c r="B757" s="320" t="s">
        <v>33</v>
      </c>
      <c r="C757" s="371" t="str">
        <f t="shared" ref="C757:AI757" si="1235">IF(OR(C692=0,C725=0),":",C725/C692)</f>
        <v>:</v>
      </c>
      <c r="D757" s="371" t="str">
        <f t="shared" si="1235"/>
        <v>:</v>
      </c>
      <c r="E757" s="371" t="str">
        <f t="shared" si="1235"/>
        <v>:</v>
      </c>
      <c r="F757" s="365">
        <f t="shared" si="1235"/>
        <v>4.9113475177304968</v>
      </c>
      <c r="G757" s="365">
        <f t="shared" si="1235"/>
        <v>5.1425000000000001</v>
      </c>
      <c r="H757" s="365">
        <f t="shared" si="1235"/>
        <v>4.9384615384615387</v>
      </c>
      <c r="I757" s="365">
        <f t="shared" si="1235"/>
        <v>5.0871212121212128</v>
      </c>
      <c r="J757" s="365">
        <f t="shared" si="1235"/>
        <v>5.166666666666667</v>
      </c>
      <c r="K757" s="365">
        <f t="shared" si="1235"/>
        <v>5.193548387096774</v>
      </c>
      <c r="L757" s="365">
        <f t="shared" si="1235"/>
        <v>5</v>
      </c>
      <c r="M757" s="365">
        <f t="shared" si="1235"/>
        <v>5.2454954954954962</v>
      </c>
      <c r="N757" s="365">
        <f t="shared" si="1235"/>
        <v>4.853577371048253</v>
      </c>
      <c r="O757" s="365">
        <f t="shared" si="1235"/>
        <v>4.9927536231884062</v>
      </c>
      <c r="P757" s="365">
        <f t="shared" si="1235"/>
        <v>5.2444444444444445</v>
      </c>
      <c r="Q757" s="365">
        <f t="shared" si="1235"/>
        <v>4.9983870967741932</v>
      </c>
      <c r="R757" s="365">
        <f t="shared" si="1235"/>
        <v>4.5520231213872835</v>
      </c>
      <c r="S757" s="365">
        <f t="shared" si="1235"/>
        <v>3.9495677233429394</v>
      </c>
      <c r="T757" s="365">
        <f t="shared" si="1235"/>
        <v>4.7572519083969471</v>
      </c>
      <c r="U757" s="365">
        <f t="shared" si="1235"/>
        <v>3.8939597315436245</v>
      </c>
      <c r="V757" s="365">
        <f t="shared" si="1235"/>
        <v>4.8499095840867996</v>
      </c>
      <c r="W757" s="365">
        <f t="shared" si="1235"/>
        <v>4.8117647058823527</v>
      </c>
      <c r="X757" s="365">
        <f t="shared" si="1235"/>
        <v>5.0071942446043165</v>
      </c>
      <c r="Y757" s="365">
        <f t="shared" si="1235"/>
        <v>5.3577075098814229</v>
      </c>
      <c r="Z757" s="365">
        <f t="shared" si="1235"/>
        <v>5.0125899280575537</v>
      </c>
      <c r="AA757" s="365">
        <f t="shared" si="1235"/>
        <v>5.1077348066298338</v>
      </c>
      <c r="AB757" s="365">
        <f t="shared" si="1235"/>
        <v>5.4421052631578952</v>
      </c>
      <c r="AC757" s="365">
        <f t="shared" si="1235"/>
        <v>5.231638418079096</v>
      </c>
      <c r="AD757" s="365">
        <f t="shared" si="1235"/>
        <v>5.5422329261998966</v>
      </c>
      <c r="AE757" s="365">
        <f t="shared" si="1235"/>
        <v>3.4977681264326215</v>
      </c>
      <c r="AF757" s="365">
        <f t="shared" si="1235"/>
        <v>5.0758774599310206</v>
      </c>
      <c r="AG757" s="365">
        <f t="shared" si="1235"/>
        <v>5.7614715719063545</v>
      </c>
      <c r="AH757" s="365">
        <f t="shared" si="1235"/>
        <v>4.9199471210340775</v>
      </c>
      <c r="AI757" s="365">
        <f t="shared" si="1235"/>
        <v>5.7854139715394561</v>
      </c>
      <c r="AJ757" s="365">
        <f t="shared" ref="AJ757" si="1236">IF(OR(AJ692=0,AJ725=0),":",AJ725/AJ692)</f>
        <v>5.2952108413533665</v>
      </c>
      <c r="AK757" s="653">
        <f t="shared" si="1230"/>
        <v>-8.4730864999043476</v>
      </c>
      <c r="AL757" s="653">
        <f t="shared" si="1231"/>
        <v>0.66150683425907353</v>
      </c>
      <c r="AM757" s="654">
        <f t="shared" si="1232"/>
        <v>0.40132290394661041</v>
      </c>
    </row>
    <row r="758" spans="1:39" ht="18" customHeight="1" thickBot="1">
      <c r="A758" s="320" t="s">
        <v>28</v>
      </c>
      <c r="B758" s="320" t="s">
        <v>34</v>
      </c>
      <c r="C758" s="371" t="str">
        <f t="shared" ref="C758:AI758" si="1237">IF(OR(C693=0,C726=0),":",C726/C693)</f>
        <v>:</v>
      </c>
      <c r="D758" s="371" t="str">
        <f t="shared" si="1237"/>
        <v>:</v>
      </c>
      <c r="E758" s="371" t="str">
        <f t="shared" si="1237"/>
        <v>:</v>
      </c>
      <c r="F758" s="365">
        <f t="shared" si="1237"/>
        <v>4.8259899609592853</v>
      </c>
      <c r="G758" s="365">
        <f t="shared" si="1237"/>
        <v>4.2434294462873181</v>
      </c>
      <c r="H758" s="365">
        <f t="shared" si="1237"/>
        <v>4.5937904269081509</v>
      </c>
      <c r="I758" s="365">
        <f t="shared" si="1237"/>
        <v>5.3196422656508782</v>
      </c>
      <c r="J758" s="365">
        <f t="shared" si="1237"/>
        <v>5.1184379001280416</v>
      </c>
      <c r="K758" s="365">
        <f t="shared" si="1237"/>
        <v>4.8443771298750473</v>
      </c>
      <c r="L758" s="365">
        <f t="shared" si="1237"/>
        <v>5.0007468259895447</v>
      </c>
      <c r="M758" s="365">
        <f t="shared" si="1237"/>
        <v>4.5873417721518992</v>
      </c>
      <c r="N758" s="365">
        <f t="shared" si="1237"/>
        <v>4.9335619374196309</v>
      </c>
      <c r="O758" s="365">
        <f t="shared" si="1237"/>
        <v>4.3582153582153582</v>
      </c>
      <c r="P758" s="365">
        <f t="shared" si="1237"/>
        <v>4.5880106911034746</v>
      </c>
      <c r="Q758" s="365">
        <f t="shared" si="1237"/>
        <v>5.2054433713784016</v>
      </c>
      <c r="R758" s="365">
        <f t="shared" si="1237"/>
        <v>4.5907575035731298</v>
      </c>
      <c r="S758" s="365">
        <f t="shared" si="1237"/>
        <v>4.5176918889493738</v>
      </c>
      <c r="T758" s="365">
        <f t="shared" si="1237"/>
        <v>4.0939257592800899</v>
      </c>
      <c r="U758" s="365">
        <f t="shared" si="1237"/>
        <v>4.4189415041782736</v>
      </c>
      <c r="V758" s="365">
        <f t="shared" si="1237"/>
        <v>5.0774907749077496</v>
      </c>
      <c r="W758" s="365">
        <f t="shared" si="1237"/>
        <v>4.2285936505691852</v>
      </c>
      <c r="X758" s="365">
        <f t="shared" si="1237"/>
        <v>4.375174337517433</v>
      </c>
      <c r="Y758" s="365">
        <f t="shared" si="1237"/>
        <v>5.2028885832187068</v>
      </c>
      <c r="Z758" s="365">
        <f t="shared" si="1237"/>
        <v>4.7733840304182511</v>
      </c>
      <c r="AA758" s="365">
        <f t="shared" si="1237"/>
        <v>5.0654281098546043</v>
      </c>
      <c r="AB758" s="365">
        <f t="shared" si="1237"/>
        <v>4.505171042163882</v>
      </c>
      <c r="AC758" s="365">
        <f t="shared" si="1237"/>
        <v>4.6398268398268394</v>
      </c>
      <c r="AD758" s="365">
        <f t="shared" si="1237"/>
        <v>4.5003903200624515</v>
      </c>
      <c r="AE758" s="365">
        <f t="shared" si="1237"/>
        <v>4.1139601139601139</v>
      </c>
      <c r="AF758" s="365">
        <f t="shared" si="1237"/>
        <v>4.1116389548693588</v>
      </c>
      <c r="AG758" s="365">
        <f t="shared" si="1237"/>
        <v>4.5951623169955447</v>
      </c>
      <c r="AH758" s="365">
        <f t="shared" si="1237"/>
        <v>4.3231810490693734</v>
      </c>
      <c r="AI758" s="365">
        <f t="shared" si="1237"/>
        <v>4.7139287945034356</v>
      </c>
      <c r="AJ758" s="365">
        <f t="shared" ref="AJ758" si="1238">IF(OR(AJ693=0,AJ726=0),":",AJ726/AJ693)</f>
        <v>4.2924783559875124</v>
      </c>
      <c r="AK758" s="653">
        <f t="shared" si="1230"/>
        <v>-8.9405346768781424</v>
      </c>
      <c r="AL758" s="653">
        <f t="shared" si="1231"/>
        <v>-2.0807043872019371</v>
      </c>
      <c r="AM758" s="654">
        <f t="shared" si="1232"/>
        <v>-1.822895935484814</v>
      </c>
    </row>
    <row r="759" spans="1:39" ht="18" customHeight="1" thickBot="1">
      <c r="A759" s="320" t="s">
        <v>6</v>
      </c>
      <c r="B759" s="320" t="s">
        <v>35</v>
      </c>
      <c r="C759" s="371" t="str">
        <f t="shared" ref="C759:AI759" si="1239">IF(OR(C694=0,C727=0),":",C727/C694)</f>
        <v>:</v>
      </c>
      <c r="D759" s="371" t="str">
        <f t="shared" si="1239"/>
        <v>:</v>
      </c>
      <c r="E759" s="371" t="str">
        <f t="shared" si="1239"/>
        <v>:</v>
      </c>
      <c r="F759" s="365">
        <f t="shared" si="1239"/>
        <v>2.3781512605042017</v>
      </c>
      <c r="G759" s="365">
        <f t="shared" si="1239"/>
        <v>1.5955678670360112</v>
      </c>
      <c r="H759" s="365">
        <f t="shared" si="1239"/>
        <v>2.0779220779220777</v>
      </c>
      <c r="I759" s="365">
        <f t="shared" si="1239"/>
        <v>2.342857142857143</v>
      </c>
      <c r="J759" s="365">
        <f t="shared" si="1239"/>
        <v>2.1084558823529411</v>
      </c>
      <c r="K759" s="365">
        <f t="shared" si="1239"/>
        <v>1.6278688524590164</v>
      </c>
      <c r="L759" s="365">
        <f t="shared" si="1239"/>
        <v>1.159016393442623</v>
      </c>
      <c r="M759" s="365">
        <f t="shared" si="1239"/>
        <v>2.1969981238273921</v>
      </c>
      <c r="N759" s="365">
        <f t="shared" si="1239"/>
        <v>1.9002079002079002</v>
      </c>
      <c r="O759" s="365">
        <f t="shared" si="1239"/>
        <v>1.7528409090909089</v>
      </c>
      <c r="P759" s="365">
        <f t="shared" si="1239"/>
        <v>1.736986301369863</v>
      </c>
      <c r="Q759" s="365">
        <f t="shared" si="1239"/>
        <v>2.0536723163841808</v>
      </c>
      <c r="R759" s="365">
        <f t="shared" si="1239"/>
        <v>2.4985163204747773</v>
      </c>
      <c r="S759" s="365">
        <f t="shared" si="1239"/>
        <v>1.9509202453987731</v>
      </c>
      <c r="T759" s="365">
        <f t="shared" si="1239"/>
        <v>2.7047619047619049</v>
      </c>
      <c r="U759" s="365">
        <f t="shared" si="1239"/>
        <v>2.2660818713450293</v>
      </c>
      <c r="V759" s="365">
        <f t="shared" si="1239"/>
        <v>2.3961218836565097</v>
      </c>
      <c r="W759" s="365">
        <f t="shared" si="1239"/>
        <v>1.7927631578947369</v>
      </c>
      <c r="X759" s="365">
        <f t="shared" si="1239"/>
        <v>2.211267605633803</v>
      </c>
      <c r="Y759" s="365">
        <f t="shared" si="1239"/>
        <v>2.4654088050314469</v>
      </c>
      <c r="Z759" s="365">
        <f t="shared" si="1239"/>
        <v>2.4511494252873565</v>
      </c>
      <c r="AA759" s="365">
        <f t="shared" si="1239"/>
        <v>2.3809523809523809</v>
      </c>
      <c r="AB759" s="365">
        <f t="shared" si="1239"/>
        <v>2.778688524590164</v>
      </c>
      <c r="AC759" s="365">
        <f t="shared" si="1239"/>
        <v>2.2013651877133107</v>
      </c>
      <c r="AD759" s="365">
        <f t="shared" si="1239"/>
        <v>2.6564635958395248</v>
      </c>
      <c r="AE759" s="365">
        <f t="shared" si="1239"/>
        <v>1.9767969735182849</v>
      </c>
      <c r="AF759" s="365">
        <f t="shared" si="1239"/>
        <v>2.6111111111111116</v>
      </c>
      <c r="AG759" s="365">
        <f t="shared" si="1239"/>
        <v>2.874725810382647</v>
      </c>
      <c r="AH759" s="365">
        <f t="shared" si="1239"/>
        <v>1.9370157460634843</v>
      </c>
      <c r="AI759" s="365">
        <f t="shared" si="1239"/>
        <v>2.7238947653919179</v>
      </c>
      <c r="AJ759" s="365">
        <f t="shared" ref="AJ759" si="1240">IF(OR(AJ694=0,AJ727=0),":",AJ727/AJ694)</f>
        <v>2.4717799918701293</v>
      </c>
      <c r="AK759" s="653">
        <f t="shared" si="1230"/>
        <v>-9.2556723088204169</v>
      </c>
      <c r="AL759" s="653">
        <f t="shared" si="1231"/>
        <v>1.4160273151890612</v>
      </c>
      <c r="AM759" s="654">
        <f t="shared" si="1232"/>
        <v>0.41684380784201558</v>
      </c>
    </row>
    <row r="760" spans="1:39" ht="18" customHeight="1" thickBot="1">
      <c r="A760" s="320" t="s">
        <v>7</v>
      </c>
      <c r="B760" s="320" t="s">
        <v>36</v>
      </c>
      <c r="C760" s="371" t="str">
        <f t="shared" ref="C760:AI760" si="1241">IF(OR(C695=0,C728=0),":",C728/C695)</f>
        <v>:</v>
      </c>
      <c r="D760" s="371" t="str">
        <f t="shared" si="1241"/>
        <v>:</v>
      </c>
      <c r="E760" s="371" t="str">
        <f t="shared" si="1241"/>
        <v>:</v>
      </c>
      <c r="F760" s="365">
        <f t="shared" si="1241"/>
        <v>6.3960396039603955</v>
      </c>
      <c r="G760" s="365">
        <f t="shared" si="1241"/>
        <v>6.1100478468899526</v>
      </c>
      <c r="H760" s="365">
        <f t="shared" si="1241"/>
        <v>6.4623115577889445</v>
      </c>
      <c r="I760" s="365">
        <f t="shared" si="1241"/>
        <v>6.99043062200957</v>
      </c>
      <c r="J760" s="365">
        <f t="shared" si="1241"/>
        <v>6.3932038834951443</v>
      </c>
      <c r="K760" s="365">
        <f t="shared" si="1241"/>
        <v>6.1391752577319592</v>
      </c>
      <c r="L760" s="365">
        <f t="shared" si="1241"/>
        <v>6.7524752475247531</v>
      </c>
      <c r="M760" s="365">
        <f t="shared" si="1241"/>
        <v>7.5357142857142847</v>
      </c>
      <c r="N760" s="365">
        <f t="shared" si="1241"/>
        <v>7.0654761904761907</v>
      </c>
      <c r="O760" s="365">
        <f t="shared" si="1241"/>
        <v>7.1063829787234036</v>
      </c>
      <c r="P760" s="365">
        <f t="shared" si="1241"/>
        <v>7.378686964795433</v>
      </c>
      <c r="Q760" s="365">
        <f t="shared" si="1241"/>
        <v>7.7755511022044077</v>
      </c>
      <c r="R760" s="365">
        <f t="shared" si="1241"/>
        <v>6.7102914931588344</v>
      </c>
      <c r="S760" s="365">
        <f t="shared" si="1241"/>
        <v>7.1296023564064797</v>
      </c>
      <c r="T760" s="365">
        <f t="shared" si="1241"/>
        <v>7.4800188058298067</v>
      </c>
      <c r="U760" s="365">
        <f t="shared" si="1241"/>
        <v>7.6089044085552153</v>
      </c>
      <c r="V760" s="365">
        <f t="shared" si="1241"/>
        <v>7.1366976972072509</v>
      </c>
      <c r="W760" s="365">
        <f t="shared" si="1241"/>
        <v>7.512937595129376</v>
      </c>
      <c r="X760" s="365">
        <f t="shared" si="1241"/>
        <v>7.8570093457943928</v>
      </c>
      <c r="Y760" s="365">
        <f t="shared" si="1241"/>
        <v>6.6065850569860691</v>
      </c>
      <c r="Z760" s="365">
        <f t="shared" si="1241"/>
        <v>7.220930232558139</v>
      </c>
      <c r="AA760" s="365">
        <f t="shared" si="1241"/>
        <v>8.0397422126745433</v>
      </c>
      <c r="AB760" s="365">
        <f t="shared" si="1241"/>
        <v>8.4383269312846778</v>
      </c>
      <c r="AC760" s="365">
        <f t="shared" si="1241"/>
        <v>7.8987505385609653</v>
      </c>
      <c r="AD760" s="365">
        <f t="shared" si="1241"/>
        <v>8.3899345335515552</v>
      </c>
      <c r="AE760" s="365">
        <f t="shared" si="1241"/>
        <v>6.8762654668166476</v>
      </c>
      <c r="AF760" s="365">
        <f t="shared" si="1241"/>
        <v>8.5075566750629719</v>
      </c>
      <c r="AG760" s="365">
        <f t="shared" si="1241"/>
        <v>7.4646226415094334</v>
      </c>
      <c r="AH760" s="365">
        <f t="shared" si="1241"/>
        <v>8.3997180119844916</v>
      </c>
      <c r="AI760" s="365">
        <f t="shared" si="1241"/>
        <v>8.5992818671454216</v>
      </c>
      <c r="AJ760" s="365">
        <f t="shared" ref="AJ760" si="1242">IF(OR(AJ695=0,AJ728=0),":",AJ728/AJ695)</f>
        <v>8.3291536844598824</v>
      </c>
      <c r="AK760" s="653">
        <f t="shared" si="1230"/>
        <v>-3.1412876895871467</v>
      </c>
      <c r="AL760" s="653">
        <f t="shared" si="1231"/>
        <v>2.1412958456923148</v>
      </c>
      <c r="AM760" s="654">
        <f t="shared" si="1232"/>
        <v>0.39371561976200287</v>
      </c>
    </row>
    <row r="761" spans="1:39" ht="18" customHeight="1" thickBot="1">
      <c r="A761" s="320" t="s">
        <v>8</v>
      </c>
      <c r="B761" s="320" t="s">
        <v>37</v>
      </c>
      <c r="C761" s="371" t="str">
        <f t="shared" ref="C761:AI761" si="1243">IF(OR(C696=0,C729=0),":",C729/C696)</f>
        <v>:</v>
      </c>
      <c r="D761" s="371" t="str">
        <f t="shared" si="1243"/>
        <v>:</v>
      </c>
      <c r="E761" s="371" t="str">
        <f t="shared" si="1243"/>
        <v>:</v>
      </c>
      <c r="F761" s="365">
        <f t="shared" si="1243"/>
        <v>2.1478060046189378</v>
      </c>
      <c r="G761" s="365">
        <f t="shared" si="1243"/>
        <v>2.5249999999999999</v>
      </c>
      <c r="H761" s="365">
        <f t="shared" si="1243"/>
        <v>2.028639618138425</v>
      </c>
      <c r="I761" s="365">
        <f t="shared" si="1243"/>
        <v>1.8949771689497719</v>
      </c>
      <c r="J761" s="365">
        <f t="shared" si="1243"/>
        <v>1.8493150684931507</v>
      </c>
      <c r="K761" s="365">
        <f t="shared" si="1243"/>
        <v>1.9274376417233559</v>
      </c>
      <c r="L761" s="365">
        <f t="shared" si="1243"/>
        <v>2.2983870967741935</v>
      </c>
      <c r="M761" s="365">
        <f t="shared" si="1243"/>
        <v>1.6925951880401773</v>
      </c>
      <c r="N761" s="365">
        <f t="shared" si="1243"/>
        <v>1.3317179144385025</v>
      </c>
      <c r="O761" s="365">
        <f t="shared" si="1243"/>
        <v>1.4082599864590384</v>
      </c>
      <c r="P761" s="365">
        <f t="shared" si="1243"/>
        <v>1.377851711026616</v>
      </c>
      <c r="Q761" s="365">
        <f t="shared" si="1243"/>
        <v>2.112676056338028</v>
      </c>
      <c r="R761" s="365">
        <f t="shared" si="1243"/>
        <v>1.5433479824210947</v>
      </c>
      <c r="S761" s="365">
        <f t="shared" si="1243"/>
        <v>1.9996734160679293</v>
      </c>
      <c r="T761" s="365">
        <f t="shared" si="1243"/>
        <v>2.0578279266572639</v>
      </c>
      <c r="U761" s="365">
        <f t="shared" si="1243"/>
        <v>1.5932522444251376</v>
      </c>
      <c r="V761" s="365">
        <f t="shared" si="1243"/>
        <v>1.4177071509648127</v>
      </c>
      <c r="W761" s="365">
        <f t="shared" si="1243"/>
        <v>1.5947511312217195</v>
      </c>
      <c r="X761" s="365">
        <f t="shared" si="1243"/>
        <v>1.2368454100213488</v>
      </c>
      <c r="Y761" s="365">
        <f t="shared" si="1243"/>
        <v>1.7404211757823926</v>
      </c>
      <c r="Z761" s="365">
        <f t="shared" si="1243"/>
        <v>1.4850959046137897</v>
      </c>
      <c r="AA761" s="365">
        <f t="shared" si="1243"/>
        <v>1.0218455743879471</v>
      </c>
      <c r="AB761" s="365">
        <f t="shared" si="1243"/>
        <v>0.88720358897671436</v>
      </c>
      <c r="AC761" s="365">
        <f t="shared" si="1243"/>
        <v>1.2314583333333333</v>
      </c>
      <c r="AD761" s="365">
        <f t="shared" si="1243"/>
        <v>1.0687949640287771</v>
      </c>
      <c r="AE761" s="365">
        <f t="shared" si="1243"/>
        <v>1.0082438171371471</v>
      </c>
      <c r="AF761" s="365">
        <f t="shared" si="1243"/>
        <v>1.0945610160132524</v>
      </c>
      <c r="AG761" s="365">
        <f t="shared" si="1243"/>
        <v>1.1487187083395052</v>
      </c>
      <c r="AH761" s="365">
        <f t="shared" si="1243"/>
        <v>1.1213584670509427</v>
      </c>
      <c r="AI761" s="365">
        <f t="shared" si="1243"/>
        <v>1.1845688350983359</v>
      </c>
      <c r="AJ761" s="365">
        <f t="shared" ref="AJ761" si="1244">IF(OR(AJ696=0,AJ729=0),":",AJ729/AJ696)</f>
        <v>1.0861242249301064</v>
      </c>
      <c r="AK761" s="653">
        <f t="shared" si="1230"/>
        <v>-8.3105858647764652</v>
      </c>
      <c r="AL761" s="653">
        <f t="shared" si="1231"/>
        <v>-4.1792716244061108</v>
      </c>
      <c r="AM761" s="654">
        <f t="shared" si="1232"/>
        <v>0.68013832404116847</v>
      </c>
    </row>
    <row r="762" spans="1:39" ht="18" customHeight="1" thickBot="1">
      <c r="A762" s="320" t="s">
        <v>9</v>
      </c>
      <c r="B762" s="320" t="s">
        <v>38</v>
      </c>
      <c r="C762" s="371" t="str">
        <f t="shared" ref="C762:AI762" si="1245">IF(OR(C697=0,C730=0),":",C730/C697)</f>
        <v>:</v>
      </c>
      <c r="D762" s="371" t="str">
        <f t="shared" si="1245"/>
        <v>:</v>
      </c>
      <c r="E762" s="371" t="str">
        <f t="shared" si="1245"/>
        <v>:</v>
      </c>
      <c r="F762" s="365">
        <f t="shared" si="1245"/>
        <v>1.3685714285714285</v>
      </c>
      <c r="G762" s="365">
        <f t="shared" si="1245"/>
        <v>1.1927953890489913</v>
      </c>
      <c r="H762" s="365">
        <f t="shared" si="1245"/>
        <v>0.63086150490730641</v>
      </c>
      <c r="I762" s="365">
        <f t="shared" si="1245"/>
        <v>1.6976744186046511</v>
      </c>
      <c r="J762" s="365">
        <f t="shared" si="1245"/>
        <v>1.302151075537769</v>
      </c>
      <c r="K762" s="365">
        <f t="shared" si="1245"/>
        <v>1.7560503388189739</v>
      </c>
      <c r="L762" s="365">
        <f t="shared" si="1245"/>
        <v>1.2718676122931443</v>
      </c>
      <c r="M762" s="365">
        <f t="shared" si="1245"/>
        <v>2.2071279796343437</v>
      </c>
      <c r="N762" s="365">
        <f t="shared" si="1245"/>
        <v>1.491814308140839</v>
      </c>
      <c r="O762" s="365">
        <f t="shared" si="1245"/>
        <v>1.9347539543057999</v>
      </c>
      <c r="P762" s="365">
        <f t="shared" si="1245"/>
        <v>1.774128551279468</v>
      </c>
      <c r="Q762" s="365">
        <f t="shared" si="1245"/>
        <v>2.221039182282794</v>
      </c>
      <c r="R762" s="365">
        <f t="shared" si="1245"/>
        <v>1.1792828685258963</v>
      </c>
      <c r="S762" s="365">
        <f t="shared" si="1245"/>
        <v>1.8079710144927537</v>
      </c>
      <c r="T762" s="365">
        <f t="shared" si="1245"/>
        <v>2.4649981181783969</v>
      </c>
      <c r="U762" s="365">
        <f t="shared" si="1245"/>
        <v>2.3507418397626112</v>
      </c>
      <c r="V762" s="365">
        <f t="shared" si="1245"/>
        <v>1.644626626269827</v>
      </c>
      <c r="W762" s="365">
        <f t="shared" si="1245"/>
        <v>2.0039113683922323</v>
      </c>
      <c r="X762" s="365">
        <f t="shared" si="1245"/>
        <v>2.2016957154660268</v>
      </c>
      <c r="Y762" s="365">
        <f t="shared" si="1245"/>
        <v>1.5577891737891738</v>
      </c>
      <c r="Z762" s="365">
        <f t="shared" si="1245"/>
        <v>2.1546111098611829</v>
      </c>
      <c r="AA762" s="365">
        <f t="shared" si="1245"/>
        <v>1.5085525704192619</v>
      </c>
      <c r="AB762" s="365">
        <f t="shared" si="1245"/>
        <v>1.6146403985694497</v>
      </c>
      <c r="AC762" s="365">
        <f t="shared" si="1245"/>
        <v>2.177346278317152</v>
      </c>
      <c r="AD762" s="365">
        <f t="shared" si="1245"/>
        <v>1.5091361383037745</v>
      </c>
      <c r="AE762" s="365">
        <f t="shared" si="1245"/>
        <v>2.6719676549865228</v>
      </c>
      <c r="AF762" s="365">
        <f t="shared" si="1245"/>
        <v>1.7826566393930705</v>
      </c>
      <c r="AG762" s="365">
        <f t="shared" si="1245"/>
        <v>2.6153663788845645</v>
      </c>
      <c r="AH762" s="365">
        <f t="shared" si="1245"/>
        <v>2.2773611111111109</v>
      </c>
      <c r="AI762" s="365">
        <f t="shared" si="1245"/>
        <v>1.7498097536581654</v>
      </c>
      <c r="AJ762" s="365">
        <f t="shared" ref="AJ762" si="1246">IF(OR(AJ697=0,AJ730=0),":",AJ730/AJ697)</f>
        <v>2.2301728060338211</v>
      </c>
      <c r="AK762" s="653">
        <f t="shared" si="1230"/>
        <v>27.45230167859134</v>
      </c>
      <c r="AL762" s="653">
        <f t="shared" si="1231"/>
        <v>-3.2610966386610207</v>
      </c>
      <c r="AM762" s="654">
        <f t="shared" si="1232"/>
        <v>4.4393666882454275</v>
      </c>
    </row>
    <row r="763" spans="1:39" ht="18" customHeight="1" thickBot="1">
      <c r="A763" s="320" t="s">
        <v>10</v>
      </c>
      <c r="B763" s="320" t="s">
        <v>39</v>
      </c>
      <c r="C763" s="371" t="str">
        <f t="shared" ref="C763:AI763" si="1247">IF(OR(C698=0,C731=0),":",C731/C698)</f>
        <v>:</v>
      </c>
      <c r="D763" s="371" t="str">
        <f t="shared" si="1247"/>
        <v>:</v>
      </c>
      <c r="E763" s="371" t="str">
        <f t="shared" si="1247"/>
        <v>:</v>
      </c>
      <c r="F763" s="365">
        <f t="shared" si="1247"/>
        <v>4.177777777777778</v>
      </c>
      <c r="G763" s="365">
        <f t="shared" si="1247"/>
        <v>4.1308411214953269</v>
      </c>
      <c r="H763" s="365">
        <f t="shared" si="1247"/>
        <v>4.03781512605042</v>
      </c>
      <c r="I763" s="365">
        <f t="shared" si="1247"/>
        <v>4.4436146377893948</v>
      </c>
      <c r="J763" s="365">
        <f t="shared" si="1247"/>
        <v>4.2651455546813537</v>
      </c>
      <c r="K763" s="365">
        <f t="shared" si="1247"/>
        <v>4.7351145038167939</v>
      </c>
      <c r="L763" s="365">
        <f t="shared" si="1247"/>
        <v>4.5030782761653469</v>
      </c>
      <c r="M763" s="365">
        <f t="shared" si="1247"/>
        <v>4.4558680892337534</v>
      </c>
      <c r="N763" s="365">
        <f t="shared" si="1247"/>
        <v>4.1224489795918373</v>
      </c>
      <c r="O763" s="365">
        <f t="shared" si="1247"/>
        <v>5.0555918901242638</v>
      </c>
      <c r="P763" s="365">
        <f t="shared" si="1247"/>
        <v>4.0695970695970693</v>
      </c>
      <c r="Q763" s="365">
        <f t="shared" si="1247"/>
        <v>4.8057097541633622</v>
      </c>
      <c r="R763" s="365">
        <f t="shared" si="1247"/>
        <v>4.5472547254725475</v>
      </c>
      <c r="S763" s="365">
        <f t="shared" si="1247"/>
        <v>4.3373831775700937</v>
      </c>
      <c r="T763" s="365">
        <f t="shared" si="1247"/>
        <v>3.8903467666354263</v>
      </c>
      <c r="U763" s="365">
        <f t="shared" si="1247"/>
        <v>4.7011952191235054</v>
      </c>
      <c r="V763" s="365">
        <f t="shared" si="1247"/>
        <v>4.904109589041096</v>
      </c>
      <c r="W763" s="365">
        <f t="shared" si="1247"/>
        <v>4.5317919075144513</v>
      </c>
      <c r="X763" s="365">
        <f t="shared" si="1247"/>
        <v>4.1170996510275302</v>
      </c>
      <c r="Y763" s="365">
        <f t="shared" si="1247"/>
        <v>4.841164391834762</v>
      </c>
      <c r="Z763" s="365">
        <f t="shared" si="1247"/>
        <v>4.6161040636422275</v>
      </c>
      <c r="AA763" s="365">
        <f t="shared" si="1247"/>
        <v>4.468677494199536</v>
      </c>
      <c r="AB763" s="365">
        <f t="shared" si="1247"/>
        <v>4.6582838514378855</v>
      </c>
      <c r="AC763" s="365">
        <f t="shared" si="1247"/>
        <v>4.0534395874838864</v>
      </c>
      <c r="AD763" s="365">
        <f t="shared" si="1247"/>
        <v>4.7430488127813577</v>
      </c>
      <c r="AE763" s="365">
        <f t="shared" si="1247"/>
        <v>4.6632908635522163</v>
      </c>
      <c r="AF763" s="365">
        <f t="shared" si="1247"/>
        <v>4.654853092488854</v>
      </c>
      <c r="AG763" s="365">
        <f t="shared" si="1247"/>
        <v>3.9747351263243687</v>
      </c>
      <c r="AH763" s="365">
        <f t="shared" si="1247"/>
        <v>4.5311683463979096</v>
      </c>
      <c r="AI763" s="365">
        <f t="shared" si="1247"/>
        <v>3.9454902772031439</v>
      </c>
      <c r="AJ763" s="365">
        <f t="shared" ref="AJ763" si="1248">IF(OR(AJ698=0,AJ731=0),":",AJ731/AJ698)</f>
        <v>4.1878641791396234</v>
      </c>
      <c r="AK763" s="653">
        <f t="shared" si="1230"/>
        <v>6.1430616959545992</v>
      </c>
      <c r="AL763" s="653">
        <f t="shared" si="1231"/>
        <v>-3.7401964376723718</v>
      </c>
      <c r="AM763" s="654">
        <f t="shared" si="1232"/>
        <v>-0.71853544269682157</v>
      </c>
    </row>
    <row r="764" spans="1:39" ht="18" customHeight="1" thickBot="1">
      <c r="A764" s="320" t="s">
        <v>11</v>
      </c>
      <c r="B764" s="320" t="s">
        <v>40</v>
      </c>
      <c r="C764" s="371" t="str">
        <f t="shared" ref="C764:AI764" si="1249">IF(OR(C699=0,C732=0),":",C732/C699)</f>
        <v>:</v>
      </c>
      <c r="D764" s="371" t="str">
        <f t="shared" si="1249"/>
        <v>:</v>
      </c>
      <c r="E764" s="371" t="str">
        <f t="shared" si="1249"/>
        <v>:</v>
      </c>
      <c r="F764" s="365">
        <f t="shared" si="1249"/>
        <v>2.3874680000000001</v>
      </c>
      <c r="G764" s="365">
        <f t="shared" si="1249"/>
        <v>2.294111</v>
      </c>
      <c r="H764" s="365">
        <f t="shared" si="1249"/>
        <v>2.4257439999999999</v>
      </c>
      <c r="I764" s="365">
        <f t="shared" si="1249"/>
        <v>2.4265810000000001</v>
      </c>
      <c r="J764" s="365">
        <f t="shared" si="1249"/>
        <v>2.5794290000000002</v>
      </c>
      <c r="K764" s="365">
        <f t="shared" si="1249"/>
        <v>2.589413</v>
      </c>
      <c r="L764" s="365">
        <f t="shared" si="1249"/>
        <v>2.3554550000000001</v>
      </c>
      <c r="M764" s="365">
        <f t="shared" si="1249"/>
        <v>2.3655913978494625</v>
      </c>
      <c r="N764" s="365">
        <f t="shared" si="1249"/>
        <v>2.744444444444444</v>
      </c>
      <c r="O764" s="365">
        <f t="shared" si="1249"/>
        <v>3.0306372549019605</v>
      </c>
      <c r="P764" s="365">
        <f t="shared" si="1249"/>
        <v>2.0960474308300396</v>
      </c>
      <c r="Q764" s="365">
        <f t="shared" si="1249"/>
        <v>3.1312872975277064</v>
      </c>
      <c r="R764" s="365">
        <f t="shared" si="1249"/>
        <v>2.3345917885795187</v>
      </c>
      <c r="S764" s="365">
        <f t="shared" si="1249"/>
        <v>2.6748293857888394</v>
      </c>
      <c r="T764" s="365">
        <f t="shared" si="1249"/>
        <v>2.0075080443332141</v>
      </c>
      <c r="U764" s="365">
        <f t="shared" si="1249"/>
        <v>3.2878711625566179</v>
      </c>
      <c r="V764" s="365">
        <f t="shared" si="1249"/>
        <v>2.9808612440191387</v>
      </c>
      <c r="W764" s="365">
        <f t="shared" si="1249"/>
        <v>2.4994813278008294</v>
      </c>
      <c r="X764" s="365">
        <f t="shared" si="1249"/>
        <v>3.0473559589581689</v>
      </c>
      <c r="Y764" s="365">
        <f t="shared" si="1249"/>
        <v>3.3160294633461942</v>
      </c>
      <c r="Z764" s="365">
        <f t="shared" si="1249"/>
        <v>2.7783933518005539</v>
      </c>
      <c r="AA764" s="365">
        <f t="shared" si="1249"/>
        <v>2.6742316784869979</v>
      </c>
      <c r="AB764" s="365">
        <f t="shared" si="1249"/>
        <v>3.0579710144927534</v>
      </c>
      <c r="AC764" s="365">
        <f t="shared" si="1249"/>
        <v>3.0263455024463681</v>
      </c>
      <c r="AD764" s="365">
        <f t="shared" si="1249"/>
        <v>2.9528954191875538</v>
      </c>
      <c r="AE764" s="365">
        <f t="shared" si="1249"/>
        <v>2.8212712397734423</v>
      </c>
      <c r="AF764" s="365">
        <f t="shared" si="1249"/>
        <v>3.1129729729729734</v>
      </c>
      <c r="AG764" s="365">
        <f t="shared" si="1249"/>
        <v>3.3685567010309279</v>
      </c>
      <c r="AH764" s="365">
        <f t="shared" si="1249"/>
        <v>3.449003516998828</v>
      </c>
      <c r="AI764" s="365">
        <f t="shared" si="1249"/>
        <v>3.0188679245283017</v>
      </c>
      <c r="AJ764" s="365">
        <f t="shared" ref="AJ764" si="1250">IF(OR(AJ699=0,AJ732=0),":",AJ732/AJ699)</f>
        <v>3.3350129551381826</v>
      </c>
      <c r="AK764" s="653">
        <f t="shared" si="1230"/>
        <v>10.472304138952303</v>
      </c>
      <c r="AL764" s="653">
        <f t="shared" si="1231"/>
        <v>5.3117910239915744</v>
      </c>
      <c r="AM764" s="654">
        <f t="shared" si="1232"/>
        <v>2.4838396953247965</v>
      </c>
    </row>
    <row r="765" spans="1:39" ht="18" customHeight="1" thickBot="1">
      <c r="A765" s="320" t="s">
        <v>12</v>
      </c>
      <c r="B765" s="320" t="s">
        <v>41</v>
      </c>
      <c r="C765" s="371" t="str">
        <f t="shared" ref="C765:AI765" si="1251">IF(OR(C700=0,C733=0),":",C733/C700)</f>
        <v>:</v>
      </c>
      <c r="D765" s="371" t="str">
        <f t="shared" si="1251"/>
        <v>:</v>
      </c>
      <c r="E765" s="371" t="str">
        <f t="shared" si="1251"/>
        <v>:</v>
      </c>
      <c r="F765" s="365">
        <f t="shared" si="1251"/>
        <v>2.5901183020180936</v>
      </c>
      <c r="G765" s="365">
        <f t="shared" si="1251"/>
        <v>2.4597780859916782</v>
      </c>
      <c r="H765" s="365">
        <f t="shared" si="1251"/>
        <v>2.2384843982169391</v>
      </c>
      <c r="I765" s="365">
        <f t="shared" si="1251"/>
        <v>2.4639103013314649</v>
      </c>
      <c r="J765" s="365">
        <f t="shared" si="1251"/>
        <v>2.0576158940397349</v>
      </c>
      <c r="K765" s="365">
        <f t="shared" si="1251"/>
        <v>2.3839579224194609</v>
      </c>
      <c r="L765" s="365">
        <f t="shared" si="1251"/>
        <v>2.3323943661971831</v>
      </c>
      <c r="M765" s="365">
        <f t="shared" si="1251"/>
        <v>2.2594171997157071</v>
      </c>
      <c r="N765" s="365">
        <f t="shared" si="1251"/>
        <v>2.2165832737669766</v>
      </c>
      <c r="O765" s="365">
        <f t="shared" si="1251"/>
        <v>2.1789264413518885</v>
      </c>
      <c r="P765" s="365">
        <f t="shared" si="1251"/>
        <v>2.0646900269541777</v>
      </c>
      <c r="Q765" s="365">
        <f t="shared" si="1251"/>
        <v>2.3035470668485676</v>
      </c>
      <c r="R765" s="365">
        <f t="shared" si="1251"/>
        <v>2.4553775743707091</v>
      </c>
      <c r="S765" s="365">
        <f t="shared" si="1251"/>
        <v>2.4527950310559006</v>
      </c>
      <c r="T765" s="365">
        <f t="shared" si="1251"/>
        <v>2.3372168284789647</v>
      </c>
      <c r="U765" s="365">
        <f t="shared" si="1251"/>
        <v>2.4126016260162606</v>
      </c>
      <c r="V765" s="365">
        <f t="shared" si="1251"/>
        <v>2.3532486930545184</v>
      </c>
      <c r="W765" s="365">
        <f t="shared" si="1251"/>
        <v>2.4448725807864089</v>
      </c>
      <c r="X765" s="365">
        <f t="shared" si="1251"/>
        <v>2.4320503465888361</v>
      </c>
      <c r="Y765" s="365">
        <f t="shared" si="1251"/>
        <v>2.4361303224731272</v>
      </c>
      <c r="Z765" s="365">
        <f t="shared" si="1251"/>
        <v>2.3547587259202745</v>
      </c>
      <c r="AA765" s="365">
        <f t="shared" si="1251"/>
        <v>2.3291799478412054</v>
      </c>
      <c r="AB765" s="365">
        <f t="shared" si="1251"/>
        <v>2.3924273282725421</v>
      </c>
      <c r="AC765" s="365">
        <f t="shared" si="1251"/>
        <v>2.4360171866243228</v>
      </c>
      <c r="AD765" s="365">
        <f t="shared" si="1251"/>
        <v>2.1117462659044808</v>
      </c>
      <c r="AE765" s="365">
        <f t="shared" si="1251"/>
        <v>2.2649604467194044</v>
      </c>
      <c r="AF765" s="365">
        <f t="shared" si="1251"/>
        <v>2.2941516523749881</v>
      </c>
      <c r="AG765" s="365">
        <f t="shared" si="1251"/>
        <v>2.3459307945099557</v>
      </c>
      <c r="AH765" s="365">
        <f t="shared" si="1251"/>
        <v>2.3464669816061914</v>
      </c>
      <c r="AI765" s="365">
        <f t="shared" si="1251"/>
        <v>2.3271539717606378</v>
      </c>
      <c r="AJ765" s="365">
        <f t="shared" ref="AJ765" si="1252">IF(OR(AJ700=0,AJ733=0),":",AJ733/AJ700)</f>
        <v>2.2992027087591378</v>
      </c>
      <c r="AK765" s="653">
        <f t="shared" si="1230"/>
        <v>-1.2010921211351167</v>
      </c>
      <c r="AL765" s="653">
        <f t="shared" si="1231"/>
        <v>-3.1296119546138756</v>
      </c>
      <c r="AM765" s="654">
        <f t="shared" si="1232"/>
        <v>-0.14382799534471413</v>
      </c>
    </row>
    <row r="766" spans="1:39" ht="18" customHeight="1" thickBot="1">
      <c r="A766" s="320" t="s">
        <v>13</v>
      </c>
      <c r="B766" s="320" t="s">
        <v>42</v>
      </c>
      <c r="C766" s="371" t="str">
        <f t="shared" ref="C766:AI766" si="1253">IF(OR(C701=0,C734=0),":",C734/C701)</f>
        <v>:</v>
      </c>
      <c r="D766" s="371" t="str">
        <f t="shared" si="1253"/>
        <v>:</v>
      </c>
      <c r="E766" s="371" t="str">
        <f t="shared" si="1253"/>
        <v>:</v>
      </c>
      <c r="F766" s="365">
        <f t="shared" si="1253"/>
        <v>1</v>
      </c>
      <c r="G766" s="365">
        <f t="shared" si="1253"/>
        <v>1</v>
      </c>
      <c r="H766" s="365">
        <f t="shared" si="1253"/>
        <v>1</v>
      </c>
      <c r="I766" s="365">
        <f t="shared" si="1253"/>
        <v>1</v>
      </c>
      <c r="J766" s="365">
        <f t="shared" si="1253"/>
        <v>1</v>
      </c>
      <c r="K766" s="365">
        <f t="shared" si="1253"/>
        <v>1</v>
      </c>
      <c r="L766" s="365">
        <f t="shared" si="1253"/>
        <v>1</v>
      </c>
      <c r="M766" s="365">
        <f t="shared" si="1253"/>
        <v>1.3333333333333335</v>
      </c>
      <c r="N766" s="365">
        <f t="shared" si="1253"/>
        <v>1</v>
      </c>
      <c r="O766" s="365">
        <f t="shared" si="1253"/>
        <v>1.25</v>
      </c>
      <c r="P766" s="365">
        <f t="shared" si="1253"/>
        <v>0.8039215686274509</v>
      </c>
      <c r="Q766" s="365">
        <f t="shared" si="1253"/>
        <v>0.98</v>
      </c>
      <c r="R766" s="365">
        <f t="shared" si="1253"/>
        <v>0.14874141876430205</v>
      </c>
      <c r="S766" s="365">
        <f t="shared" si="1253"/>
        <v>0.19105691056910568</v>
      </c>
      <c r="T766" s="365">
        <f t="shared" si="1253"/>
        <v>0.19058823529411767</v>
      </c>
      <c r="U766" s="365">
        <f t="shared" si="1253"/>
        <v>0.12211221122112212</v>
      </c>
      <c r="V766" s="365">
        <f t="shared" si="1253"/>
        <v>0.69152542372881354</v>
      </c>
      <c r="W766" s="365">
        <f t="shared" si="1253"/>
        <v>0.8571428571428571</v>
      </c>
      <c r="X766" s="365">
        <f t="shared" si="1253"/>
        <v>2</v>
      </c>
      <c r="Y766" s="365">
        <f t="shared" si="1253"/>
        <v>1.9047619047619049</v>
      </c>
      <c r="Z766" s="365">
        <f t="shared" si="1253"/>
        <v>2.3870967741935485</v>
      </c>
      <c r="AA766" s="365">
        <f t="shared" si="1253"/>
        <v>0.86956521739130432</v>
      </c>
      <c r="AB766" s="365">
        <f t="shared" si="1253"/>
        <v>1.875</v>
      </c>
      <c r="AC766" s="365">
        <f t="shared" si="1253"/>
        <v>0.94594594594594594</v>
      </c>
      <c r="AD766" s="365">
        <f t="shared" si="1253"/>
        <v>1.96</v>
      </c>
      <c r="AE766" s="365">
        <f t="shared" si="1253"/>
        <v>1.8181818181818183</v>
      </c>
      <c r="AF766" s="365">
        <f t="shared" si="1253"/>
        <v>0.95454545454545447</v>
      </c>
      <c r="AG766" s="365">
        <f t="shared" si="1253"/>
        <v>1.0606060606060606</v>
      </c>
      <c r="AH766" s="365">
        <f t="shared" si="1253"/>
        <v>1.2</v>
      </c>
      <c r="AI766" s="365">
        <f t="shared" si="1253"/>
        <v>1</v>
      </c>
      <c r="AJ766" s="365">
        <f t="shared" ref="AJ766" si="1254">IF(OR(AJ701=0,AJ734=0),":",AJ734/AJ701)</f>
        <v>0.92846689900406432</v>
      </c>
      <c r="AK766" s="653">
        <f t="shared" si="1230"/>
        <v>-7.1533100995935683</v>
      </c>
      <c r="AL766" s="653">
        <f t="shared" si="1231"/>
        <v>-10.689639524482741</v>
      </c>
      <c r="AM766" s="654">
        <f t="shared" si="1232"/>
        <v>0.73089580575735891</v>
      </c>
    </row>
    <row r="767" spans="1:39" ht="18" customHeight="1" thickBot="1">
      <c r="A767" s="320" t="s">
        <v>14</v>
      </c>
      <c r="B767" s="320" t="s">
        <v>43</v>
      </c>
      <c r="C767" s="371" t="str">
        <f t="shared" ref="C767:AI767" si="1255">IF(OR(C702=0,C735=0),":",C735/C702)</f>
        <v>:</v>
      </c>
      <c r="D767" s="371" t="str">
        <f t="shared" si="1255"/>
        <v>:</v>
      </c>
      <c r="E767" s="371" t="str">
        <f t="shared" si="1255"/>
        <v>:</v>
      </c>
      <c r="F767" s="365">
        <f t="shared" si="1255"/>
        <v>1.5195876288659795</v>
      </c>
      <c r="G767" s="365">
        <f t="shared" si="1255"/>
        <v>1.6462962962962964</v>
      </c>
      <c r="H767" s="365">
        <f t="shared" si="1255"/>
        <v>1.6052631578947369</v>
      </c>
      <c r="I767" s="365">
        <f t="shared" si="1255"/>
        <v>1.8917910447761195</v>
      </c>
      <c r="J767" s="365">
        <f t="shared" si="1255"/>
        <v>1.9712351945854483</v>
      </c>
      <c r="K767" s="365">
        <f t="shared" si="1255"/>
        <v>1.7353433835845895</v>
      </c>
      <c r="L767" s="365">
        <f t="shared" si="1255"/>
        <v>1.400423728813559</v>
      </c>
      <c r="M767" s="365">
        <f t="shared" si="1255"/>
        <v>1.7494505494505492</v>
      </c>
      <c r="N767" s="365">
        <f t="shared" si="1255"/>
        <v>1.4927536231884058</v>
      </c>
      <c r="O767" s="365">
        <f t="shared" si="1255"/>
        <v>1.6921443736730362</v>
      </c>
      <c r="P767" s="365">
        <f t="shared" si="1255"/>
        <v>1.5850202429149798</v>
      </c>
      <c r="Q767" s="365">
        <f t="shared" si="1255"/>
        <v>1.8941798941798942</v>
      </c>
      <c r="R767" s="365">
        <f t="shared" si="1255"/>
        <v>2.103448275862069</v>
      </c>
      <c r="S767" s="365">
        <f t="shared" si="1255"/>
        <v>1.4562798092209857</v>
      </c>
      <c r="T767" s="365">
        <f t="shared" si="1255"/>
        <v>2.0865384615384612</v>
      </c>
      <c r="U767" s="365">
        <f t="shared" si="1255"/>
        <v>2.1374622356495467</v>
      </c>
      <c r="V767" s="365">
        <f t="shared" si="1255"/>
        <v>2.3333333333333335</v>
      </c>
      <c r="W767" s="365">
        <f t="shared" si="1255"/>
        <v>1.6964586846543002</v>
      </c>
      <c r="X767" s="365">
        <f t="shared" si="1255"/>
        <v>2.0844827586206898</v>
      </c>
      <c r="Y767" s="365">
        <f t="shared" si="1255"/>
        <v>2.2909698996655519</v>
      </c>
      <c r="Z767" s="365">
        <f t="shared" si="1255"/>
        <v>2.1821138211382114</v>
      </c>
      <c r="AA767" s="365">
        <f t="shared" si="1255"/>
        <v>2.3715596330275228</v>
      </c>
      <c r="AB767" s="365">
        <f t="shared" si="1255"/>
        <v>2.7048903878583475</v>
      </c>
      <c r="AC767" s="365">
        <f t="shared" si="1255"/>
        <v>2.3526570048309177</v>
      </c>
      <c r="AD767" s="365">
        <f t="shared" si="1255"/>
        <v>2.4814814814814814</v>
      </c>
      <c r="AE767" s="365">
        <f t="shared" si="1255"/>
        <v>2.1682027649769586</v>
      </c>
      <c r="AF767" s="365">
        <f t="shared" si="1255"/>
        <v>2.8581730769230771</v>
      </c>
      <c r="AG767" s="365">
        <f t="shared" si="1255"/>
        <v>2.9467758444216989</v>
      </c>
      <c r="AH767" s="365">
        <f t="shared" si="1255"/>
        <v>2.0974770642201834</v>
      </c>
      <c r="AI767" s="365">
        <f t="shared" si="1255"/>
        <v>2.7378048780487805</v>
      </c>
      <c r="AJ767" s="365">
        <f t="shared" ref="AJ767" si="1256">IF(OR(AJ702=0,AJ735=0),":",AJ735/AJ702)</f>
        <v>2.6732915394638042</v>
      </c>
      <c r="AK767" s="653">
        <f t="shared" si="1230"/>
        <v>-2.3563892044401125</v>
      </c>
      <c r="AL767" s="653">
        <f t="shared" si="1231"/>
        <v>3.2932502174457534</v>
      </c>
      <c r="AM767" s="654">
        <f t="shared" si="1232"/>
        <v>1.3395897001079682</v>
      </c>
    </row>
    <row r="768" spans="1:39" ht="18" customHeight="1" thickBot="1">
      <c r="A768" s="320" t="s">
        <v>15</v>
      </c>
      <c r="B768" s="320" t="s">
        <v>44</v>
      </c>
      <c r="C768" s="371" t="str">
        <f t="shared" ref="C768:AI768" si="1257">IF(OR(C703=0,C736=0),":",C736/C703)</f>
        <v>:</v>
      </c>
      <c r="D768" s="371" t="str">
        <f t="shared" si="1257"/>
        <v>:</v>
      </c>
      <c r="E768" s="371" t="str">
        <f t="shared" si="1257"/>
        <v>:</v>
      </c>
      <c r="F768" s="365">
        <f t="shared" si="1257"/>
        <v>1.7986111111111112</v>
      </c>
      <c r="G768" s="365">
        <f t="shared" si="1257"/>
        <v>1.2660550458715596</v>
      </c>
      <c r="H768" s="365">
        <f t="shared" si="1257"/>
        <v>1.4071729957805907</v>
      </c>
      <c r="I768" s="365">
        <f t="shared" si="1257"/>
        <v>1.9689922480620154</v>
      </c>
      <c r="J768" s="365">
        <f t="shared" si="1257"/>
        <v>1.9910873440285204</v>
      </c>
      <c r="K768" s="365">
        <f t="shared" si="1257"/>
        <v>1.9596774193548387</v>
      </c>
      <c r="L768" s="365">
        <f t="shared" si="1257"/>
        <v>1.3105468749999998</v>
      </c>
      <c r="M768" s="365">
        <f t="shared" si="1257"/>
        <v>1.8713318284424381</v>
      </c>
      <c r="N768" s="365">
        <f t="shared" si="1257"/>
        <v>1.7599164926931106</v>
      </c>
      <c r="O768" s="365">
        <f t="shared" si="1257"/>
        <v>1.7727272727272727</v>
      </c>
      <c r="P768" s="365">
        <f t="shared" si="1257"/>
        <v>2.3775933609958502</v>
      </c>
      <c r="Q768" s="365">
        <f t="shared" si="1257"/>
        <v>2.229166666666667</v>
      </c>
      <c r="R768" s="365">
        <f t="shared" si="1257"/>
        <v>1.9144295302013421</v>
      </c>
      <c r="S768" s="365">
        <f t="shared" si="1257"/>
        <v>1.0590219224283306</v>
      </c>
      <c r="T768" s="365">
        <f t="shared" si="1257"/>
        <v>1.9367909238249594</v>
      </c>
      <c r="U768" s="365">
        <f t="shared" si="1257"/>
        <v>2.0705882352941178</v>
      </c>
      <c r="V768" s="365">
        <f t="shared" si="1257"/>
        <v>2.2335423197492164</v>
      </c>
      <c r="W768" s="365">
        <f t="shared" si="1257"/>
        <v>1.624567474048443</v>
      </c>
      <c r="X768" s="365">
        <f t="shared" si="1257"/>
        <v>2.0332278481012658</v>
      </c>
      <c r="Y768" s="365">
        <f t="shared" si="1257"/>
        <v>2.3093220338983054</v>
      </c>
      <c r="Z768" s="365">
        <f t="shared" si="1257"/>
        <v>2.2377717391304346</v>
      </c>
      <c r="AA768" s="365">
        <f t="shared" si="1257"/>
        <v>2.4216073781291172</v>
      </c>
      <c r="AB768" s="365">
        <f t="shared" si="1257"/>
        <v>2.5465315666406858</v>
      </c>
      <c r="AC768" s="365">
        <f t="shared" si="1257"/>
        <v>2.1914923685698131</v>
      </c>
      <c r="AD768" s="365">
        <f t="shared" si="1257"/>
        <v>2.578365574417687</v>
      </c>
      <c r="AE768" s="365">
        <f t="shared" si="1257"/>
        <v>1.771950271950272</v>
      </c>
      <c r="AF768" s="365">
        <f t="shared" si="1257"/>
        <v>2.0656137498548368</v>
      </c>
      <c r="AG768" s="365">
        <f t="shared" si="1257"/>
        <v>2.6269780743565296</v>
      </c>
      <c r="AH768" s="365">
        <f t="shared" si="1257"/>
        <v>1.8423330808354075</v>
      </c>
      <c r="AI768" s="365">
        <f t="shared" si="1257"/>
        <v>2.3158287705326033</v>
      </c>
      <c r="AJ768" s="365">
        <f t="shared" ref="AJ768" si="1258">IF(OR(AJ703=0,AJ736=0),":",AJ736/AJ703)</f>
        <v>2.1220397434927563</v>
      </c>
      <c r="AK768" s="653">
        <f t="shared" si="1230"/>
        <v>-8.3680205335422428</v>
      </c>
      <c r="AL768" s="653">
        <f t="shared" si="1231"/>
        <v>2.2870944965858619</v>
      </c>
      <c r="AM768" s="654">
        <f t="shared" si="1232"/>
        <v>-1.4565520950625133</v>
      </c>
    </row>
    <row r="769" spans="1:39" ht="18" customHeight="1" thickBot="1">
      <c r="A769" s="320" t="s">
        <v>16</v>
      </c>
      <c r="B769" s="320" t="s">
        <v>45</v>
      </c>
      <c r="C769" s="371" t="str">
        <f t="shared" ref="C769:AI769" si="1259">IF(OR(C704=0,C737=0),":",C737/C704)</f>
        <v>:</v>
      </c>
      <c r="D769" s="371" t="str">
        <f t="shared" si="1259"/>
        <v>:</v>
      </c>
      <c r="E769" s="371" t="str">
        <f t="shared" si="1259"/>
        <v>:</v>
      </c>
      <c r="F769" s="365">
        <f t="shared" si="1259"/>
        <v>4.5000000000000009</v>
      </c>
      <c r="G769" s="365">
        <f t="shared" si="1259"/>
        <v>3.5428571428571431</v>
      </c>
      <c r="H769" s="365">
        <f t="shared" si="1259"/>
        <v>4.3571428571428568</v>
      </c>
      <c r="I769" s="365">
        <f t="shared" si="1259"/>
        <v>5.1153846153846159</v>
      </c>
      <c r="J769" s="365">
        <f t="shared" si="1259"/>
        <v>5.2799999999999994</v>
      </c>
      <c r="K769" s="365">
        <f t="shared" si="1259"/>
        <v>5.0869565217391308</v>
      </c>
      <c r="L769" s="365">
        <f t="shared" si="1259"/>
        <v>4.88</v>
      </c>
      <c r="M769" s="365">
        <f t="shared" si="1259"/>
        <v>4.8421052631578947</v>
      </c>
      <c r="N769" s="365">
        <f t="shared" si="1259"/>
        <v>4.5882352941176467</v>
      </c>
      <c r="O769" s="365">
        <f t="shared" si="1259"/>
        <v>5.0999999999999996</v>
      </c>
      <c r="P769" s="365">
        <f t="shared" si="1259"/>
        <v>5.1818181818181817</v>
      </c>
      <c r="Q769" s="365">
        <f t="shared" si="1259"/>
        <v>5</v>
      </c>
      <c r="R769" s="365">
        <f t="shared" si="1259"/>
        <v>4.5294117647058822</v>
      </c>
      <c r="S769" s="365">
        <f t="shared" si="1259"/>
        <v>4.4666666666666668</v>
      </c>
      <c r="T769" s="365">
        <f t="shared" si="1259"/>
        <v>4</v>
      </c>
      <c r="U769" s="365">
        <f t="shared" si="1259"/>
        <v>4.7692307692307692</v>
      </c>
      <c r="V769" s="365">
        <f t="shared" si="1259"/>
        <v>5.1428571428571432</v>
      </c>
      <c r="W769" s="365">
        <f t="shared" si="1259"/>
        <v>4.2017543859649127</v>
      </c>
      <c r="X769" s="365">
        <f t="shared" si="1259"/>
        <v>3.6071428571428568</v>
      </c>
      <c r="Y769" s="365">
        <f t="shared" si="1259"/>
        <v>5.1630434782608692</v>
      </c>
      <c r="Z769" s="365">
        <f t="shared" si="1259"/>
        <v>4.9026548672566372</v>
      </c>
      <c r="AA769" s="365">
        <f t="shared" si="1259"/>
        <v>4.6440677966101704</v>
      </c>
      <c r="AB769" s="365">
        <f t="shared" si="1259"/>
        <v>4.9411764705882355</v>
      </c>
      <c r="AC769" s="365">
        <f t="shared" si="1259"/>
        <v>4.8532110091743119</v>
      </c>
      <c r="AD769" s="365">
        <f t="shared" si="1259"/>
        <v>4.5190839694656484</v>
      </c>
      <c r="AE769" s="365">
        <f t="shared" si="1259"/>
        <v>5.6290322580645169</v>
      </c>
      <c r="AF769" s="365">
        <f t="shared" si="1259"/>
        <v>5.0071428571428571</v>
      </c>
      <c r="AG769" s="365">
        <f t="shared" si="1259"/>
        <v>4.9937106918238996</v>
      </c>
      <c r="AH769" s="365">
        <f t="shared" si="1259"/>
        <v>4.2360248447204967</v>
      </c>
      <c r="AI769" s="365">
        <f t="shared" si="1259"/>
        <v>4.8381502890173405</v>
      </c>
      <c r="AJ769" s="365">
        <f t="shared" ref="AJ769" si="1260">IF(OR(AJ704=0,AJ737=0),":",AJ737/AJ704)</f>
        <v>4.8030112744297924</v>
      </c>
      <c r="AK769" s="653">
        <f t="shared" si="1230"/>
        <v>-0.72629026566856103</v>
      </c>
      <c r="AL769" s="653">
        <f t="shared" si="1231"/>
        <v>-2.8975665711070686</v>
      </c>
      <c r="AM769" s="654">
        <f t="shared" si="1232"/>
        <v>0.37461557631370823</v>
      </c>
    </row>
    <row r="770" spans="1:39" ht="18" customHeight="1" thickBot="1">
      <c r="A770" s="320" t="s">
        <v>17</v>
      </c>
      <c r="B770" s="320" t="s">
        <v>46</v>
      </c>
      <c r="C770" s="371" t="str">
        <f t="shared" ref="C770:AI770" si="1261">IF(OR(C705=0,C738=0),":",C738/C705)</f>
        <v>:</v>
      </c>
      <c r="D770" s="371" t="str">
        <f t="shared" si="1261"/>
        <v>:</v>
      </c>
      <c r="E770" s="371" t="str">
        <f t="shared" si="1261"/>
        <v>:</v>
      </c>
      <c r="F770" s="365">
        <f t="shared" si="1261"/>
        <v>1.8113207547169812</v>
      </c>
      <c r="G770" s="365">
        <f t="shared" si="1261"/>
        <v>2.3392857142857144</v>
      </c>
      <c r="H770" s="365">
        <f t="shared" si="1261"/>
        <v>2.6226415094339623</v>
      </c>
      <c r="I770" s="365">
        <f t="shared" si="1261"/>
        <v>2.3333333333333335</v>
      </c>
      <c r="J770" s="365">
        <f t="shared" si="1261"/>
        <v>2.6538461538461537</v>
      </c>
      <c r="K770" s="365">
        <f t="shared" si="1261"/>
        <v>2.5609284332688587</v>
      </c>
      <c r="L770" s="365">
        <f t="shared" si="1261"/>
        <v>2.5444287729196051</v>
      </c>
      <c r="M770" s="365">
        <f t="shared" si="1261"/>
        <v>2.362189391525904</v>
      </c>
      <c r="N770" s="365">
        <f t="shared" si="1261"/>
        <v>2.4073924652295884</v>
      </c>
      <c r="O770" s="365">
        <f t="shared" si="1261"/>
        <v>2.1567398119122259</v>
      </c>
      <c r="P770" s="365">
        <f t="shared" si="1261"/>
        <v>1.4883040935672514</v>
      </c>
      <c r="Q770" s="365">
        <f t="shared" si="1261"/>
        <v>3.1235632183908049</v>
      </c>
      <c r="R770" s="365">
        <f t="shared" si="1261"/>
        <v>2.5224358974358978</v>
      </c>
      <c r="S770" s="365">
        <f t="shared" si="1261"/>
        <v>2.5430016863406411</v>
      </c>
      <c r="T770" s="365">
        <f t="shared" si="1261"/>
        <v>2.0866666666666669</v>
      </c>
      <c r="U770" s="365">
        <f t="shared" si="1261"/>
        <v>2.9705882352941178</v>
      </c>
      <c r="V770" s="365">
        <f t="shared" si="1261"/>
        <v>2.1283524904214559</v>
      </c>
      <c r="W770" s="365">
        <f t="shared" si="1261"/>
        <v>2.320472440944882</v>
      </c>
      <c r="X770" s="365">
        <f t="shared" si="1261"/>
        <v>2.4120283899887931</v>
      </c>
      <c r="Y770" s="365">
        <f t="shared" si="1261"/>
        <v>2.587735849056604</v>
      </c>
      <c r="Z770" s="365">
        <f t="shared" si="1261"/>
        <v>2.5688073394495414</v>
      </c>
      <c r="AA770" s="365">
        <f t="shared" si="1261"/>
        <v>2.6662079811283665</v>
      </c>
      <c r="AB770" s="365">
        <f t="shared" si="1261"/>
        <v>2.8347653668208852</v>
      </c>
      <c r="AC770" s="365">
        <f t="shared" si="1261"/>
        <v>2.8543101074084274</v>
      </c>
      <c r="AD770" s="365">
        <f t="shared" si="1261"/>
        <v>2.5452348993288592</v>
      </c>
      <c r="AE770" s="365">
        <f t="shared" si="1261"/>
        <v>2.6208572691117986</v>
      </c>
      <c r="AF770" s="365">
        <f t="shared" si="1261"/>
        <v>3.2296738631143778</v>
      </c>
      <c r="AG770" s="365">
        <f t="shared" si="1261"/>
        <v>2.9879658385093166</v>
      </c>
      <c r="AH770" s="365">
        <f t="shared" si="1261"/>
        <v>3.0626996805111819</v>
      </c>
      <c r="AI770" s="365">
        <f t="shared" si="1261"/>
        <v>2.3763440860215055</v>
      </c>
      <c r="AJ770" s="365">
        <f t="shared" ref="AJ770" si="1262">IF(OR(AJ705=0,AJ738=0),":",AJ738/AJ705)</f>
        <v>2.8750529301461047</v>
      </c>
      <c r="AK770" s="653">
        <f t="shared" si="1230"/>
        <v>20.986390273116619</v>
      </c>
      <c r="AL770" s="653">
        <f t="shared" si="1231"/>
        <v>1.4410457370865215</v>
      </c>
      <c r="AM770" s="654">
        <f t="shared" si="1232"/>
        <v>0.84145217862228172</v>
      </c>
    </row>
    <row r="771" spans="1:39" ht="18" customHeight="1" thickBot="1">
      <c r="A771" s="320" t="s">
        <v>18</v>
      </c>
      <c r="B771" s="320" t="s">
        <v>47</v>
      </c>
      <c r="C771" s="371" t="str">
        <f t="shared" ref="C771:AI771" si="1263">IF(OR(C706=0,C739=0),":",C739/C706)</f>
        <v>:</v>
      </c>
      <c r="D771" s="371" t="str">
        <f t="shared" si="1263"/>
        <v>:</v>
      </c>
      <c r="E771" s="371" t="str">
        <f t="shared" si="1263"/>
        <v>:</v>
      </c>
      <c r="F771" s="365" t="str">
        <f t="shared" si="1263"/>
        <v>:</v>
      </c>
      <c r="G771" s="365" t="str">
        <f t="shared" si="1263"/>
        <v>:</v>
      </c>
      <c r="H771" s="365" t="str">
        <f t="shared" si="1263"/>
        <v>:</v>
      </c>
      <c r="I771" s="365" t="str">
        <f t="shared" si="1263"/>
        <v>:</v>
      </c>
      <c r="J771" s="365" t="str">
        <f t="shared" si="1263"/>
        <v>:</v>
      </c>
      <c r="K771" s="365" t="str">
        <f t="shared" si="1263"/>
        <v>:</v>
      </c>
      <c r="L771" s="365" t="str">
        <f t="shared" si="1263"/>
        <v>:</v>
      </c>
      <c r="M771" s="365" t="str">
        <f t="shared" si="1263"/>
        <v>:</v>
      </c>
      <c r="N771" s="365" t="str">
        <f t="shared" si="1263"/>
        <v>:</v>
      </c>
      <c r="O771" s="365" t="str">
        <f t="shared" si="1263"/>
        <v>:</v>
      </c>
      <c r="P771" s="365" t="str">
        <f t="shared" si="1263"/>
        <v>:</v>
      </c>
      <c r="Q771" s="365" t="str">
        <f t="shared" si="1263"/>
        <v>:</v>
      </c>
      <c r="R771" s="365" t="str">
        <f t="shared" si="1263"/>
        <v>:</v>
      </c>
      <c r="S771" s="365" t="str">
        <f t="shared" si="1263"/>
        <v>:</v>
      </c>
      <c r="T771" s="365" t="str">
        <f t="shared" si="1263"/>
        <v>:</v>
      </c>
      <c r="U771" s="365" t="str">
        <f t="shared" si="1263"/>
        <v>:</v>
      </c>
      <c r="V771" s="365" t="str">
        <f t="shared" si="1263"/>
        <v>:</v>
      </c>
      <c r="W771" s="365" t="str">
        <f t="shared" si="1263"/>
        <v>:</v>
      </c>
      <c r="X771" s="365" t="str">
        <f t="shared" si="1263"/>
        <v>:</v>
      </c>
      <c r="Y771" s="365" t="str">
        <f t="shared" si="1263"/>
        <v>:</v>
      </c>
      <c r="Z771" s="365" t="str">
        <f t="shared" si="1263"/>
        <v>:</v>
      </c>
      <c r="AA771" s="365" t="str">
        <f t="shared" si="1263"/>
        <v>:</v>
      </c>
      <c r="AB771" s="365" t="str">
        <f t="shared" si="1263"/>
        <v>:</v>
      </c>
      <c r="AC771" s="365" t="str">
        <f t="shared" si="1263"/>
        <v>:</v>
      </c>
      <c r="AD771" s="365" t="str">
        <f t="shared" si="1263"/>
        <v>:</v>
      </c>
      <c r="AE771" s="365" t="str">
        <f t="shared" si="1263"/>
        <v>:</v>
      </c>
      <c r="AF771" s="365" t="str">
        <f t="shared" si="1263"/>
        <v>:</v>
      </c>
      <c r="AG771" s="365" t="str">
        <f t="shared" si="1263"/>
        <v>:</v>
      </c>
      <c r="AH771" s="365" t="str">
        <f t="shared" si="1263"/>
        <v>:</v>
      </c>
      <c r="AI771" s="365" t="str">
        <f t="shared" si="1263"/>
        <v>:</v>
      </c>
      <c r="AJ771" s="365" t="str">
        <f t="shared" ref="AJ771" si="1264">IF(OR(AJ706=0,AJ739=0),":",AJ739/AJ706)</f>
        <v>:</v>
      </c>
      <c r="AK771" s="653"/>
      <c r="AL771" s="653"/>
      <c r="AM771" s="654"/>
    </row>
    <row r="772" spans="1:39" ht="18" customHeight="1" thickBot="1">
      <c r="A772" s="320" t="s">
        <v>19</v>
      </c>
      <c r="B772" s="320" t="s">
        <v>48</v>
      </c>
      <c r="C772" s="371" t="str">
        <f t="shared" ref="C772:AI772" si="1265">IF(OR(C707=0,C740=0),":",C740/C707)</f>
        <v>:</v>
      </c>
      <c r="D772" s="371" t="str">
        <f t="shared" si="1265"/>
        <v>:</v>
      </c>
      <c r="E772" s="371" t="str">
        <f t="shared" si="1265"/>
        <v>:</v>
      </c>
      <c r="F772" s="365">
        <f t="shared" si="1265"/>
        <v>5.865384615384615</v>
      </c>
      <c r="G772" s="365">
        <f t="shared" si="1265"/>
        <v>5.0727272727272723</v>
      </c>
      <c r="H772" s="365">
        <f t="shared" si="1265"/>
        <v>5.3448275862068968</v>
      </c>
      <c r="I772" s="365">
        <f t="shared" si="1265"/>
        <v>5.6315789473684212</v>
      </c>
      <c r="J772" s="365">
        <f t="shared" si="1265"/>
        <v>5.45</v>
      </c>
      <c r="K772" s="365">
        <f t="shared" si="1265"/>
        <v>5</v>
      </c>
      <c r="L772" s="365">
        <f t="shared" si="1265"/>
        <v>5.5600000000000005</v>
      </c>
      <c r="M772" s="365">
        <f t="shared" si="1265"/>
        <v>5.541666666666667</v>
      </c>
      <c r="N772" s="365">
        <f t="shared" si="1265"/>
        <v>5.3076923076923075</v>
      </c>
      <c r="O772" s="365">
        <f t="shared" si="1265"/>
        <v>5.08</v>
      </c>
      <c r="P772" s="365">
        <f t="shared" si="1265"/>
        <v>6.08</v>
      </c>
      <c r="Q772" s="365">
        <f t="shared" si="1265"/>
        <v>5.2</v>
      </c>
      <c r="R772" s="365">
        <f t="shared" si="1265"/>
        <v>5.5882352941176476</v>
      </c>
      <c r="S772" s="365">
        <f t="shared" si="1265"/>
        <v>5.2941176470588234</v>
      </c>
      <c r="T772" s="365">
        <f t="shared" si="1265"/>
        <v>4.0588235294117654</v>
      </c>
      <c r="U772" s="365">
        <f t="shared" si="1265"/>
        <v>4.8</v>
      </c>
      <c r="V772" s="365">
        <f t="shared" si="1265"/>
        <v>5.9999999999999991</v>
      </c>
      <c r="W772" s="365">
        <f t="shared" si="1265"/>
        <v>4.7058823529411766</v>
      </c>
      <c r="X772" s="365">
        <f t="shared" si="1265"/>
        <v>8</v>
      </c>
      <c r="Y772" s="365">
        <f t="shared" si="1265"/>
        <v>5</v>
      </c>
      <c r="Z772" s="365">
        <f t="shared" si="1265"/>
        <v>5</v>
      </c>
      <c r="AA772" s="365">
        <f t="shared" si="1265"/>
        <v>5</v>
      </c>
      <c r="AB772" s="365">
        <f t="shared" si="1265"/>
        <v>5.2549019607843128</v>
      </c>
      <c r="AC772" s="365">
        <f t="shared" si="1265"/>
        <v>4.7837837837837842</v>
      </c>
      <c r="AD772" s="365">
        <f t="shared" si="1265"/>
        <v>4.6095890410958908</v>
      </c>
      <c r="AE772" s="365">
        <f t="shared" si="1265"/>
        <v>4.9007092198581566</v>
      </c>
      <c r="AF772" s="365">
        <f t="shared" si="1265"/>
        <v>5.8811188811188817</v>
      </c>
      <c r="AG772" s="365">
        <f t="shared" si="1265"/>
        <v>4.9044585987261149</v>
      </c>
      <c r="AH772" s="365">
        <f t="shared" si="1265"/>
        <v>5.3768115942028993</v>
      </c>
      <c r="AI772" s="365">
        <f t="shared" si="1265"/>
        <v>6.1342281879194633</v>
      </c>
      <c r="AJ772" s="365">
        <f t="shared" ref="AJ772" si="1266">IF(OR(AJ707=0,AJ740=0),":",AJ740/AJ707)</f>
        <v>5.673781577121332</v>
      </c>
      <c r="AK772" s="653">
        <f t="shared" si="1230"/>
        <v>-7.506186543645688</v>
      </c>
      <c r="AL772" s="653">
        <f t="shared" si="1231"/>
        <v>1.8838412490851164</v>
      </c>
      <c r="AM772" s="654">
        <f t="shared" si="1232"/>
        <v>1.414555113781657</v>
      </c>
    </row>
    <row r="773" spans="1:39" ht="18" customHeight="1" thickBot="1">
      <c r="A773" s="320" t="s">
        <v>20</v>
      </c>
      <c r="B773" s="320" t="s">
        <v>49</v>
      </c>
      <c r="C773" s="371" t="str">
        <f t="shared" ref="C773:AI773" si="1267">IF(OR(C708=0,C741=0),":",C741/C708)</f>
        <v>:</v>
      </c>
      <c r="D773" s="371" t="str">
        <f t="shared" si="1267"/>
        <v>:</v>
      </c>
      <c r="E773" s="371" t="str">
        <f t="shared" si="1267"/>
        <v>:</v>
      </c>
      <c r="F773" s="365">
        <f t="shared" si="1267"/>
        <v>3.6086956521739131</v>
      </c>
      <c r="G773" s="365">
        <f t="shared" si="1267"/>
        <v>3.4757085020242915</v>
      </c>
      <c r="H773" s="365">
        <f t="shared" si="1267"/>
        <v>3.9607843137254903</v>
      </c>
      <c r="I773" s="365">
        <f t="shared" si="1267"/>
        <v>3.6706730769230766</v>
      </c>
      <c r="J773" s="365">
        <f t="shared" si="1267"/>
        <v>4.2668112798264639</v>
      </c>
      <c r="K773" s="365">
        <f t="shared" si="1267"/>
        <v>4.0543209876543207</v>
      </c>
      <c r="L773" s="365">
        <f t="shared" si="1267"/>
        <v>4.2929577464788737</v>
      </c>
      <c r="M773" s="365">
        <f t="shared" si="1267"/>
        <v>3.5636363636363635</v>
      </c>
      <c r="N773" s="365">
        <f t="shared" si="1267"/>
        <v>4.0859872611464976</v>
      </c>
      <c r="O773" s="365">
        <f t="shared" si="1267"/>
        <v>3.6417445482866042</v>
      </c>
      <c r="P773" s="365">
        <f t="shared" si="1267"/>
        <v>3.73546511627907</v>
      </c>
      <c r="Q773" s="365">
        <f t="shared" si="1267"/>
        <v>4.5808580858085808</v>
      </c>
      <c r="R773" s="365">
        <f t="shared" si="1267"/>
        <v>4.2516556291390728</v>
      </c>
      <c r="S773" s="365">
        <f t="shared" si="1267"/>
        <v>3.7272727272727266</v>
      </c>
      <c r="T773" s="365">
        <f t="shared" si="1267"/>
        <v>3.180064308681672</v>
      </c>
      <c r="U773" s="365">
        <f t="shared" si="1267"/>
        <v>4.0639097744360901</v>
      </c>
      <c r="V773" s="365">
        <f t="shared" si="1267"/>
        <v>3.9637681159420288</v>
      </c>
      <c r="W773" s="365">
        <f t="shared" si="1267"/>
        <v>3.6828442437923252</v>
      </c>
      <c r="X773" s="365">
        <f t="shared" si="1267"/>
        <v>4.3871354374750302</v>
      </c>
      <c r="Y773" s="365">
        <f t="shared" si="1267"/>
        <v>3.7667203867848507</v>
      </c>
      <c r="Z773" s="365">
        <f t="shared" si="1267"/>
        <v>3.75226586102719</v>
      </c>
      <c r="AA773" s="365">
        <f t="shared" si="1267"/>
        <v>4.5454935622317594</v>
      </c>
      <c r="AB773" s="365">
        <f t="shared" si="1267"/>
        <v>4.0961702127659576</v>
      </c>
      <c r="AC773" s="365">
        <f t="shared" si="1267"/>
        <v>4.2127943136383825</v>
      </c>
      <c r="AD773" s="365">
        <f t="shared" si="1267"/>
        <v>3.2976344086021507</v>
      </c>
      <c r="AE773" s="365">
        <f t="shared" si="1267"/>
        <v>3.4834498834498837</v>
      </c>
      <c r="AF773" s="365">
        <f t="shared" si="1267"/>
        <v>3.7771844660194174</v>
      </c>
      <c r="AG773" s="365">
        <f t="shared" si="1267"/>
        <v>4.19364448857994</v>
      </c>
      <c r="AH773" s="365">
        <f t="shared" si="1267"/>
        <v>3.6502463054187193</v>
      </c>
      <c r="AI773" s="365">
        <f t="shared" si="1267"/>
        <v>4.1528599605522682</v>
      </c>
      <c r="AJ773" s="365">
        <f t="shared" ref="AJ773" si="1268">IF(OR(AJ708=0,AJ741=0),":",AJ741/AJ708)</f>
        <v>3.8063401265317438</v>
      </c>
      <c r="AK773" s="653">
        <f t="shared" si="1230"/>
        <v>-8.3441251887155445</v>
      </c>
      <c r="AL773" s="653">
        <f t="shared" si="1231"/>
        <v>-2.9498784146720691</v>
      </c>
      <c r="AM773" s="654">
        <f t="shared" si="1232"/>
        <v>-1.9525545550290291</v>
      </c>
    </row>
    <row r="774" spans="1:39" ht="18" customHeight="1" thickBot="1">
      <c r="A774" s="320" t="s">
        <v>21</v>
      </c>
      <c r="B774" s="320" t="s">
        <v>50</v>
      </c>
      <c r="C774" s="371" t="str">
        <f t="shared" ref="C774:AI774" si="1269">IF(OR(C709=0,C742=0),":",C742/C709)</f>
        <v>:</v>
      </c>
      <c r="D774" s="371" t="str">
        <f t="shared" si="1269"/>
        <v>:</v>
      </c>
      <c r="E774" s="371" t="str">
        <f t="shared" si="1269"/>
        <v>:</v>
      </c>
      <c r="F774" s="365">
        <f t="shared" si="1269"/>
        <v>2.3264765466729003</v>
      </c>
      <c r="G774" s="365">
        <f t="shared" si="1269"/>
        <v>2.0105160977188157</v>
      </c>
      <c r="H774" s="365">
        <f t="shared" si="1269"/>
        <v>2.5104131676184078</v>
      </c>
      <c r="I774" s="365">
        <f t="shared" si="1269"/>
        <v>2.5311349447734912</v>
      </c>
      <c r="J774" s="365">
        <f t="shared" si="1269"/>
        <v>2.6054987212276215</v>
      </c>
      <c r="K774" s="365">
        <f t="shared" si="1269"/>
        <v>2.601282736504543</v>
      </c>
      <c r="L774" s="365">
        <f t="shared" si="1269"/>
        <v>2.5271710641272063</v>
      </c>
      <c r="M774" s="365">
        <f t="shared" si="1269"/>
        <v>1.8921499292786421</v>
      </c>
      <c r="N774" s="365">
        <f t="shared" si="1269"/>
        <v>2.4580037664783427</v>
      </c>
      <c r="O774" s="365">
        <f t="shared" si="1269"/>
        <v>2.4563780568407134</v>
      </c>
      <c r="P774" s="365">
        <f t="shared" si="1269"/>
        <v>2.2431201366483204</v>
      </c>
      <c r="Q774" s="365">
        <f t="shared" si="1269"/>
        <v>2.7525495478160473</v>
      </c>
      <c r="R774" s="365">
        <f t="shared" si="1269"/>
        <v>2.4556750741839757</v>
      </c>
      <c r="S774" s="365">
        <f t="shared" si="1269"/>
        <v>1.9193099610461881</v>
      </c>
      <c r="T774" s="365">
        <f t="shared" si="1269"/>
        <v>2.5099553724682457</v>
      </c>
      <c r="U774" s="365">
        <f t="shared" si="1269"/>
        <v>2.2927715219760261</v>
      </c>
      <c r="V774" s="365">
        <f t="shared" si="1269"/>
        <v>2.694460308395203</v>
      </c>
      <c r="W774" s="365">
        <f t="shared" si="1269"/>
        <v>2.6268837692707434</v>
      </c>
      <c r="X774" s="365">
        <f t="shared" si="1269"/>
        <v>2.5294763822775534</v>
      </c>
      <c r="Y774" s="365">
        <f t="shared" si="1269"/>
        <v>2.8569482288828341</v>
      </c>
      <c r="Z774" s="365">
        <f t="shared" si="1269"/>
        <v>2.7431996311664362</v>
      </c>
      <c r="AA774" s="365">
        <f t="shared" si="1269"/>
        <v>3.0478717846918943</v>
      </c>
      <c r="AB774" s="365">
        <f t="shared" si="1269"/>
        <v>2.6472758845235509</v>
      </c>
      <c r="AC774" s="365">
        <f t="shared" si="1269"/>
        <v>2.8742857142857141</v>
      </c>
      <c r="AD774" s="365">
        <f t="shared" si="1269"/>
        <v>2.9814550932334498</v>
      </c>
      <c r="AE774" s="365">
        <f t="shared" si="1269"/>
        <v>2.345138972688146</v>
      </c>
      <c r="AF774" s="365">
        <f t="shared" si="1269"/>
        <v>2.4874066599394551</v>
      </c>
      <c r="AG774" s="365">
        <f t="shared" si="1269"/>
        <v>3.3141220620185661</v>
      </c>
      <c r="AH774" s="365">
        <f t="shared" si="1269"/>
        <v>3.1397015604558125</v>
      </c>
      <c r="AI774" s="365">
        <f t="shared" si="1269"/>
        <v>3.2799887831920449</v>
      </c>
      <c r="AJ774" s="365">
        <f t="shared" ref="AJ774" si="1270">IF(OR(AJ709=0,AJ742=0),":",AJ742/AJ709)</f>
        <v>3.1197508947017951</v>
      </c>
      <c r="AK774" s="653">
        <f t="shared" si="1230"/>
        <v>-4.885318184969778</v>
      </c>
      <c r="AL774" s="653">
        <f t="shared" si="1231"/>
        <v>5.0763529389650675</v>
      </c>
      <c r="AM774" s="654">
        <f t="shared" si="1232"/>
        <v>0.25933107884019702</v>
      </c>
    </row>
    <row r="775" spans="1:39" ht="18" customHeight="1" thickBot="1">
      <c r="A775" s="320" t="s">
        <v>22</v>
      </c>
      <c r="B775" s="320" t="s">
        <v>51</v>
      </c>
      <c r="C775" s="371" t="str">
        <f t="shared" ref="C775:AI775" si="1271">IF(OR(C710=0,C743=0),":",C743/C710)</f>
        <v>:</v>
      </c>
      <c r="D775" s="371" t="str">
        <f t="shared" si="1271"/>
        <v>:</v>
      </c>
      <c r="E775" s="371" t="str">
        <f t="shared" si="1271"/>
        <v>:</v>
      </c>
      <c r="F775" s="365">
        <f t="shared" si="1271"/>
        <v>0.83043478260869574</v>
      </c>
      <c r="G775" s="365">
        <f t="shared" si="1271"/>
        <v>1.056</v>
      </c>
      <c r="H775" s="365">
        <f t="shared" si="1271"/>
        <v>0.79452054794520544</v>
      </c>
      <c r="I775" s="365">
        <f t="shared" si="1271"/>
        <v>0.84507042253521125</v>
      </c>
      <c r="J775" s="365">
        <f t="shared" si="1271"/>
        <v>0.57894736842105265</v>
      </c>
      <c r="K775" s="365">
        <f t="shared" si="1271"/>
        <v>0.59791666666666665</v>
      </c>
      <c r="L775" s="365">
        <f t="shared" si="1271"/>
        <v>1.2048192771084338</v>
      </c>
      <c r="M775" s="365">
        <f t="shared" si="1271"/>
        <v>1.3218863930377514</v>
      </c>
      <c r="N775" s="365">
        <f t="shared" si="1271"/>
        <v>0.63090968373002931</v>
      </c>
      <c r="O775" s="365">
        <f t="shared" si="1271"/>
        <v>1.075967092595834</v>
      </c>
      <c r="P775" s="365">
        <f t="shared" si="1271"/>
        <v>0.72125693160813309</v>
      </c>
      <c r="Q775" s="365">
        <f t="shared" si="1271"/>
        <v>1.0989247311827957</v>
      </c>
      <c r="R775" s="365">
        <f t="shared" si="1271"/>
        <v>0.4686917629519195</v>
      </c>
      <c r="S775" s="365">
        <f t="shared" si="1271"/>
        <v>1.6230668902552636</v>
      </c>
      <c r="T775" s="365">
        <f t="shared" si="1271"/>
        <v>1.3466464076405469</v>
      </c>
      <c r="U775" s="365">
        <f t="shared" si="1271"/>
        <v>1.6733659243164949</v>
      </c>
      <c r="V775" s="365">
        <f t="shared" si="1271"/>
        <v>1.2099230111206158</v>
      </c>
      <c r="W775" s="365">
        <f t="shared" si="1271"/>
        <v>1.071255060728745</v>
      </c>
      <c r="X775" s="365">
        <f t="shared" si="1271"/>
        <v>0.92187201528175733</v>
      </c>
      <c r="Y775" s="365">
        <f t="shared" si="1271"/>
        <v>0.74197470817120637</v>
      </c>
      <c r="Z775" s="365">
        <f t="shared" si="1271"/>
        <v>1.2478581390715282</v>
      </c>
      <c r="AA775" s="365">
        <f t="shared" si="1271"/>
        <v>1.3343886030866641</v>
      </c>
      <c r="AB775" s="365">
        <f t="shared" si="1271"/>
        <v>1.2115289460663037</v>
      </c>
      <c r="AC775" s="365">
        <f t="shared" si="1271"/>
        <v>1.5510492808299932</v>
      </c>
      <c r="AD775" s="365">
        <f t="shared" si="1271"/>
        <v>1.294018058690745</v>
      </c>
      <c r="AE775" s="365">
        <f t="shared" si="1271"/>
        <v>1.4942405571926065</v>
      </c>
      <c r="AF775" s="365">
        <f t="shared" si="1271"/>
        <v>1.3616730453799892</v>
      </c>
      <c r="AG775" s="365">
        <f t="shared" si="1271"/>
        <v>1.260799570700295</v>
      </c>
      <c r="AH775" s="365">
        <f t="shared" si="1271"/>
        <v>1.2132610774625439</v>
      </c>
      <c r="AI775" s="365">
        <f t="shared" si="1271"/>
        <v>1.0263636363636364</v>
      </c>
      <c r="AJ775" s="365">
        <f t="shared" ref="AJ775" si="1272">IF(OR(AJ710=0,AJ743=0),":",AJ743/AJ710)</f>
        <v>1.2007548818704947</v>
      </c>
      <c r="AK775" s="653">
        <f t="shared" si="1230"/>
        <v>16.991175381536252</v>
      </c>
      <c r="AL775" s="653">
        <f t="shared" si="1231"/>
        <v>-1.2763413760001674</v>
      </c>
      <c r="AM775" s="654">
        <f t="shared" si="1232"/>
        <v>-1.1656286754311962</v>
      </c>
    </row>
    <row r="776" spans="1:39" ht="18" customHeight="1" thickBot="1">
      <c r="A776" s="320" t="s">
        <v>23</v>
      </c>
      <c r="B776" s="320" t="s">
        <v>52</v>
      </c>
      <c r="C776" s="371" t="str">
        <f t="shared" ref="C776:AI776" si="1273">IF(OR(C711=0,C744=0),":",C744/C711)</f>
        <v>:</v>
      </c>
      <c r="D776" s="371" t="str">
        <f t="shared" si="1273"/>
        <v>:</v>
      </c>
      <c r="E776" s="371" t="str">
        <f t="shared" si="1273"/>
        <v>:</v>
      </c>
      <c r="F776" s="365">
        <f t="shared" si="1273"/>
        <v>1.5187928669410151</v>
      </c>
      <c r="G776" s="365">
        <f t="shared" si="1273"/>
        <v>1.4869799461239148</v>
      </c>
      <c r="H776" s="365">
        <f t="shared" si="1273"/>
        <v>1.692758476349937</v>
      </c>
      <c r="I776" s="365">
        <f t="shared" si="1273"/>
        <v>1.2419837537409149</v>
      </c>
      <c r="J776" s="365">
        <f t="shared" si="1273"/>
        <v>1.5216795983569147</v>
      </c>
      <c r="K776" s="365">
        <f t="shared" si="1273"/>
        <v>1.5874616396317407</v>
      </c>
      <c r="L776" s="365">
        <f t="shared" si="1273"/>
        <v>1.5697018533440774</v>
      </c>
      <c r="M776" s="365">
        <f t="shared" si="1273"/>
        <v>1.0495437327823691</v>
      </c>
      <c r="N776" s="365">
        <f t="shared" si="1273"/>
        <v>1.7429457081642887</v>
      </c>
      <c r="O776" s="365">
        <f t="shared" si="1273"/>
        <v>1.3675242231874374</v>
      </c>
      <c r="P776" s="365">
        <f t="shared" si="1273"/>
        <v>1.3335810113519091</v>
      </c>
      <c r="Q776" s="365">
        <f t="shared" si="1273"/>
        <v>2.154498578381765</v>
      </c>
      <c r="R776" s="365">
        <f t="shared" si="1273"/>
        <v>1.7570989665766688</v>
      </c>
      <c r="S776" s="365">
        <f t="shared" si="1273"/>
        <v>1.7626257494157098</v>
      </c>
      <c r="T776" s="365">
        <f t="shared" si="1273"/>
        <v>1.2056441952949069</v>
      </c>
      <c r="U776" s="365">
        <f t="shared" si="1273"/>
        <v>1.9063373253493012</v>
      </c>
      <c r="V776" s="365">
        <f t="shared" si="1273"/>
        <v>1.4592314901593253</v>
      </c>
      <c r="W776" s="365">
        <f t="shared" si="1273"/>
        <v>1.678575366633587</v>
      </c>
      <c r="X776" s="365">
        <f t="shared" si="1273"/>
        <v>2.0283864004317325</v>
      </c>
      <c r="Y776" s="365">
        <f t="shared" si="1273"/>
        <v>1.7425722216510744</v>
      </c>
      <c r="Z776" s="365">
        <f t="shared" si="1273"/>
        <v>2.0511441584810406</v>
      </c>
      <c r="AA776" s="365">
        <f t="shared" si="1273"/>
        <v>2.12429724464236</v>
      </c>
      <c r="AB776" s="365">
        <f t="shared" si="1273"/>
        <v>1.9986215610820746</v>
      </c>
      <c r="AC776" s="365">
        <f t="shared" si="1273"/>
        <v>2.2386850601702379</v>
      </c>
      <c r="AD776" s="365">
        <f t="shared" si="1273"/>
        <v>2.460183397683398</v>
      </c>
      <c r="AE776" s="365">
        <f t="shared" si="1273"/>
        <v>2.376269507059698</v>
      </c>
      <c r="AF776" s="365">
        <f t="shared" si="1273"/>
        <v>2.2431292263788074</v>
      </c>
      <c r="AG776" s="365">
        <f t="shared" si="1273"/>
        <v>1.9405960134201696</v>
      </c>
      <c r="AH776" s="365">
        <f t="shared" si="1273"/>
        <v>2.4115145943461274</v>
      </c>
      <c r="AI776" s="365">
        <f t="shared" si="1273"/>
        <v>2.261016524787181</v>
      </c>
      <c r="AJ776" s="365">
        <f t="shared" ref="AJ776" si="1274">IF(OR(AJ711=0,AJ744=0),":",AJ744/AJ711)</f>
        <v>2.328501182617579</v>
      </c>
      <c r="AK776" s="653">
        <f t="shared" si="1230"/>
        <v>2.9847043173092169</v>
      </c>
      <c r="AL776" s="653">
        <f t="shared" si="1231"/>
        <v>2.250626453713056</v>
      </c>
      <c r="AM776" s="654">
        <f t="shared" si="1232"/>
        <v>1.0250373485409137</v>
      </c>
    </row>
    <row r="777" spans="1:39" ht="18" customHeight="1" thickBot="1">
      <c r="A777" s="320" t="s">
        <v>24</v>
      </c>
      <c r="B777" s="320" t="s">
        <v>53</v>
      </c>
      <c r="C777" s="371" t="str">
        <f t="shared" ref="C777:AI777" si="1275">IF(OR(C712=0,C745=0),":",C745/C712)</f>
        <v>:</v>
      </c>
      <c r="D777" s="371" t="str">
        <f t="shared" si="1275"/>
        <v>:</v>
      </c>
      <c r="E777" s="371" t="str">
        <f t="shared" si="1275"/>
        <v>:</v>
      </c>
      <c r="F777" s="365">
        <f t="shared" si="1275"/>
        <v>2.166666666666667</v>
      </c>
      <c r="G777" s="365">
        <f t="shared" si="1275"/>
        <v>2.4615384615384617</v>
      </c>
      <c r="H777" s="365">
        <f t="shared" si="1275"/>
        <v>2.3684210526315792</v>
      </c>
      <c r="I777" s="365">
        <f t="shared" si="1275"/>
        <v>2.3684210526315792</v>
      </c>
      <c r="J777" s="365">
        <f t="shared" si="1275"/>
        <v>2.5555555555555554</v>
      </c>
      <c r="K777" s="365">
        <f t="shared" si="1275"/>
        <v>2.6111111111111112</v>
      </c>
      <c r="L777" s="365">
        <f t="shared" si="1275"/>
        <v>2.3333333333333335</v>
      </c>
      <c r="M777" s="365">
        <f t="shared" si="1275"/>
        <v>2.3043478260869565</v>
      </c>
      <c r="N777" s="365">
        <f t="shared" si="1275"/>
        <v>2.6315789473684212</v>
      </c>
      <c r="O777" s="365">
        <f t="shared" si="1275"/>
        <v>2.95</v>
      </c>
      <c r="P777" s="365">
        <f t="shared" si="1275"/>
        <v>1.8</v>
      </c>
      <c r="Q777" s="365">
        <f t="shared" si="1275"/>
        <v>2.7894736842105265</v>
      </c>
      <c r="R777" s="365">
        <f t="shared" si="1275"/>
        <v>4.7569739587357995</v>
      </c>
      <c r="S777" s="365">
        <f t="shared" si="1275"/>
        <v>3.8397291196388257</v>
      </c>
      <c r="T777" s="365">
        <f t="shared" si="1275"/>
        <v>3.4256055363321791</v>
      </c>
      <c r="U777" s="365">
        <f t="shared" si="1275"/>
        <v>3.2327586206896548</v>
      </c>
      <c r="V777" s="365">
        <f t="shared" si="1275"/>
        <v>2.8666666666666663</v>
      </c>
      <c r="W777" s="365">
        <f t="shared" si="1275"/>
        <v>2.9209039548022599</v>
      </c>
      <c r="X777" s="365">
        <f t="shared" si="1275"/>
        <v>3.1630434782608696</v>
      </c>
      <c r="Y777" s="365">
        <f t="shared" si="1275"/>
        <v>3.1751824817518242</v>
      </c>
      <c r="Z777" s="365">
        <f t="shared" si="1275"/>
        <v>2.5916666666666668</v>
      </c>
      <c r="AA777" s="365">
        <f t="shared" si="1275"/>
        <v>3.2720588235294117</v>
      </c>
      <c r="AB777" s="365">
        <f t="shared" si="1275"/>
        <v>3.3245033112582778</v>
      </c>
      <c r="AC777" s="365">
        <f t="shared" si="1275"/>
        <v>3.255639097744361</v>
      </c>
      <c r="AD777" s="365">
        <f t="shared" si="1275"/>
        <v>3.1999999999999997</v>
      </c>
      <c r="AE777" s="365">
        <f t="shared" si="1275"/>
        <v>2.7199999999999998</v>
      </c>
      <c r="AF777" s="365">
        <f t="shared" si="1275"/>
        <v>3.3305785123966944</v>
      </c>
      <c r="AG777" s="365">
        <f t="shared" si="1275"/>
        <v>3.4000000000000004</v>
      </c>
      <c r="AH777" s="365">
        <f t="shared" si="1275"/>
        <v>3.4333333333333336</v>
      </c>
      <c r="AI777" s="365">
        <f t="shared" si="1275"/>
        <v>3.1287128712871288</v>
      </c>
      <c r="AJ777" s="365">
        <f t="shared" ref="AJ777" si="1276">IF(OR(AJ712=0,AJ745=0),":",AJ745/AJ712)</f>
        <v>3.3684705648841629</v>
      </c>
      <c r="AK777" s="653">
        <f t="shared" si="1230"/>
        <v>7.6631414725634395</v>
      </c>
      <c r="AL777" s="653">
        <f t="shared" si="1231"/>
        <v>2.4963286040614374</v>
      </c>
      <c r="AM777" s="654">
        <f t="shared" si="1232"/>
        <v>0.32318118132204088</v>
      </c>
    </row>
    <row r="778" spans="1:39" ht="18" customHeight="1" thickBot="1">
      <c r="A778" s="320" t="s">
        <v>25</v>
      </c>
      <c r="B778" s="320" t="s">
        <v>54</v>
      </c>
      <c r="C778" s="371" t="str">
        <f t="shared" ref="C778:AI778" si="1277">IF(OR(C713=0,C746=0),":",C746/C713)</f>
        <v>:</v>
      </c>
      <c r="D778" s="371" t="str">
        <f t="shared" si="1277"/>
        <v>:</v>
      </c>
      <c r="E778" s="371" t="str">
        <f t="shared" si="1277"/>
        <v>:</v>
      </c>
      <c r="F778" s="365">
        <f t="shared" si="1277"/>
        <v>2.35</v>
      </c>
      <c r="G778" s="365">
        <f t="shared" si="1277"/>
        <v>2.35</v>
      </c>
      <c r="H778" s="365">
        <f t="shared" si="1277"/>
        <v>2.35</v>
      </c>
      <c r="I778" s="365">
        <f t="shared" si="1277"/>
        <v>2.35</v>
      </c>
      <c r="J778" s="365">
        <f t="shared" si="1277"/>
        <v>2.35</v>
      </c>
      <c r="K778" s="365">
        <f t="shared" si="1277"/>
        <v>2.4234693877551017</v>
      </c>
      <c r="L778" s="365">
        <f t="shared" si="1277"/>
        <v>2.0166666666666666</v>
      </c>
      <c r="M778" s="365">
        <f t="shared" si="1277"/>
        <v>1.0683760683760684</v>
      </c>
      <c r="N778" s="365">
        <f t="shared" si="1277"/>
        <v>1.7955801104972375</v>
      </c>
      <c r="O778" s="365">
        <f t="shared" si="1277"/>
        <v>2.0865384615384612</v>
      </c>
      <c r="P778" s="365">
        <f t="shared" si="1277"/>
        <v>1.8983606557377048</v>
      </c>
      <c r="Q778" s="365">
        <f t="shared" si="1277"/>
        <v>2.188976377952756</v>
      </c>
      <c r="R778" s="365">
        <f t="shared" si="1277"/>
        <v>1.8910891089108912</v>
      </c>
      <c r="S778" s="365">
        <f t="shared" si="1277"/>
        <v>1.9903846153846152</v>
      </c>
      <c r="T778" s="365">
        <f t="shared" si="1277"/>
        <v>1.7980769230769229</v>
      </c>
      <c r="U778" s="365">
        <f t="shared" si="1277"/>
        <v>2.0588235294117645</v>
      </c>
      <c r="V778" s="365">
        <f t="shared" si="1277"/>
        <v>2.0352941176470587</v>
      </c>
      <c r="W778" s="365">
        <f t="shared" si="1277"/>
        <v>1.6686991869918699</v>
      </c>
      <c r="X778" s="365">
        <f t="shared" si="1277"/>
        <v>2.3684210526315792</v>
      </c>
      <c r="Y778" s="365">
        <f t="shared" si="1277"/>
        <v>2.1382371591629679</v>
      </c>
      <c r="Z778" s="365">
        <f t="shared" si="1277"/>
        <v>2.203597122302158</v>
      </c>
      <c r="AA778" s="365">
        <f t="shared" si="1277"/>
        <v>2.519843851659076</v>
      </c>
      <c r="AB778" s="365">
        <f t="shared" si="1277"/>
        <v>2.7084382871536521</v>
      </c>
      <c r="AC778" s="365">
        <f t="shared" si="1277"/>
        <v>2.4210884353741502</v>
      </c>
      <c r="AD778" s="365">
        <f t="shared" si="1277"/>
        <v>2.3576248313090415</v>
      </c>
      <c r="AE778" s="365">
        <f t="shared" si="1277"/>
        <v>2.3109048723897914</v>
      </c>
      <c r="AF778" s="365">
        <f t="shared" si="1277"/>
        <v>2.6385442514474771</v>
      </c>
      <c r="AG778" s="365">
        <f t="shared" si="1277"/>
        <v>2.6949429037520392</v>
      </c>
      <c r="AH778" s="365">
        <f t="shared" si="1277"/>
        <v>2.2411260709914318</v>
      </c>
      <c r="AI778" s="365">
        <f t="shared" si="1277"/>
        <v>2.0317757009345794</v>
      </c>
      <c r="AJ778" s="365">
        <f t="shared" ref="AJ778" si="1278">IF(OR(AJ713=0,AJ746=0),":",AJ746/AJ713)</f>
        <v>2.3141470765750398</v>
      </c>
      <c r="AK778" s="653">
        <f t="shared" si="1230"/>
        <v>13.897763198495516</v>
      </c>
      <c r="AL778" s="653">
        <f t="shared" si="1231"/>
        <v>-0.55554141315015126</v>
      </c>
      <c r="AM778" s="654">
        <f t="shared" si="1232"/>
        <v>-0.94171284617081685</v>
      </c>
    </row>
    <row r="779" spans="1:39" ht="18" customHeight="1" thickBot="1">
      <c r="A779" s="320" t="s">
        <v>26</v>
      </c>
      <c r="B779" s="320" t="s">
        <v>55</v>
      </c>
      <c r="C779" s="371" t="str">
        <f t="shared" ref="C779:AI779" si="1279">IF(OR(C714=0,C747=0),":",C747/C714)</f>
        <v>:</v>
      </c>
      <c r="D779" s="371" t="str">
        <f t="shared" si="1279"/>
        <v>:</v>
      </c>
      <c r="E779" s="371" t="str">
        <f t="shared" si="1279"/>
        <v>:</v>
      </c>
      <c r="F779" s="365">
        <f t="shared" si="1279"/>
        <v>3.6181161600962981</v>
      </c>
      <c r="G779" s="365">
        <f t="shared" si="1279"/>
        <v>3.4583458646616543</v>
      </c>
      <c r="H779" s="365">
        <f t="shared" si="1279"/>
        <v>3.3319161858487703</v>
      </c>
      <c r="I779" s="365">
        <f t="shared" si="1279"/>
        <v>3.3675213675213675</v>
      </c>
      <c r="J779" s="365">
        <f t="shared" si="1279"/>
        <v>3.3678223185265441</v>
      </c>
      <c r="K779" s="365">
        <f t="shared" si="1279"/>
        <v>2.5899070385126164</v>
      </c>
      <c r="L779" s="365">
        <f t="shared" si="1279"/>
        <v>2.4513493438970042</v>
      </c>
      <c r="M779" s="365">
        <f t="shared" si="1279"/>
        <v>3.534650988241181</v>
      </c>
      <c r="N779" s="365">
        <f t="shared" si="1279"/>
        <v>3.0449491365034302</v>
      </c>
      <c r="O779" s="365">
        <f t="shared" si="1279"/>
        <v>3.3837106080781179</v>
      </c>
      <c r="P779" s="365">
        <f t="shared" si="1279"/>
        <v>3.0423031727379555</v>
      </c>
      <c r="Q779" s="365">
        <f t="shared" si="1279"/>
        <v>2.696073157611619</v>
      </c>
      <c r="R779" s="365">
        <f t="shared" si="1279"/>
        <v>3.1029199190517494</v>
      </c>
      <c r="S779" s="365">
        <f t="shared" si="1279"/>
        <v>2.9095022624434388</v>
      </c>
      <c r="T779" s="365">
        <f t="shared" si="1279"/>
        <v>3.3803596127247579</v>
      </c>
      <c r="U779" s="365">
        <f t="shared" si="1279"/>
        <v>3.2539554840439799</v>
      </c>
      <c r="V779" s="365">
        <f t="shared" si="1279"/>
        <v>3.2536485697606539</v>
      </c>
      <c r="W779" s="365">
        <f t="shared" si="1279"/>
        <v>2.9094502335609054</v>
      </c>
      <c r="X779" s="365">
        <f t="shared" si="1279"/>
        <v>3.3844905905256324</v>
      </c>
      <c r="Y779" s="365">
        <f t="shared" si="1279"/>
        <v>3.4196940726577432</v>
      </c>
      <c r="Z779" s="365">
        <f t="shared" si="1279"/>
        <v>3.4748765611385419</v>
      </c>
      <c r="AA779" s="365">
        <f t="shared" si="1279"/>
        <v>3.4099113882507384</v>
      </c>
      <c r="AB779" s="365">
        <f t="shared" si="1279"/>
        <v>3.4848808253290642</v>
      </c>
      <c r="AC779" s="365">
        <f t="shared" si="1279"/>
        <v>3.3948835683830763</v>
      </c>
      <c r="AD779" s="365">
        <f t="shared" si="1279"/>
        <v>3.7621521335807051</v>
      </c>
      <c r="AE779" s="365">
        <f t="shared" si="1279"/>
        <v>2.8340838240387947</v>
      </c>
      <c r="AF779" s="365">
        <f t="shared" si="1279"/>
        <v>3.9321008403361342</v>
      </c>
      <c r="AG779" s="365">
        <f t="shared" si="1279"/>
        <v>3.6813559322033895</v>
      </c>
      <c r="AH779" s="365">
        <f t="shared" si="1279"/>
        <v>2.5146384928716903</v>
      </c>
      <c r="AI779" s="365">
        <f t="shared" si="1279"/>
        <v>3.6474069554606463</v>
      </c>
      <c r="AJ779" s="365">
        <f t="shared" ref="AJ779" si="1280">IF(OR(AJ714=0,AJ747=0),":",AJ747/AJ714)</f>
        <v>3.3120231295570979</v>
      </c>
      <c r="AK779" s="653">
        <f t="shared" si="1230"/>
        <v>-9.195130403571639</v>
      </c>
      <c r="AL779" s="653">
        <f t="shared" si="1231"/>
        <v>-2.2314350443798259</v>
      </c>
      <c r="AM779" s="654">
        <f t="shared" si="1232"/>
        <v>-0.32311114706582433</v>
      </c>
    </row>
    <row r="780" spans="1:39" ht="18" customHeight="1" thickBot="1">
      <c r="A780" s="320" t="s">
        <v>27</v>
      </c>
      <c r="B780" s="320" t="s">
        <v>56</v>
      </c>
      <c r="C780" s="371" t="str">
        <f t="shared" ref="C780:AI780" si="1281">IF(OR(C715=0,C748=0),":",C748/C715)</f>
        <v>:</v>
      </c>
      <c r="D780" s="371" t="str">
        <f t="shared" si="1281"/>
        <v>:</v>
      </c>
      <c r="E780" s="371" t="str">
        <f t="shared" si="1281"/>
        <v>:</v>
      </c>
      <c r="F780" s="365">
        <f t="shared" si="1281"/>
        <v>4.0211180124223604</v>
      </c>
      <c r="G780" s="365">
        <f t="shared" si="1281"/>
        <v>2.904985337243402</v>
      </c>
      <c r="H780" s="365">
        <f t="shared" si="1281"/>
        <v>3.4053956834532375</v>
      </c>
      <c r="I780" s="365">
        <f t="shared" si="1281"/>
        <v>4.2246478873239433</v>
      </c>
      <c r="J780" s="365">
        <f t="shared" si="1281"/>
        <v>4.0453968253968249</v>
      </c>
      <c r="K780" s="365">
        <f t="shared" si="1281"/>
        <v>3.6475120385232747</v>
      </c>
      <c r="L780" s="365">
        <f t="shared" si="1281"/>
        <v>3.4514229636898919</v>
      </c>
      <c r="M780" s="365">
        <f t="shared" si="1281"/>
        <v>3.9583906464924343</v>
      </c>
      <c r="N780" s="365">
        <f t="shared" si="1281"/>
        <v>3.5482326951399115</v>
      </c>
      <c r="O780" s="365">
        <f t="shared" si="1281"/>
        <v>4.1039277024678489</v>
      </c>
      <c r="P780" s="365">
        <f t="shared" si="1281"/>
        <v>4.0098217533648599</v>
      </c>
      <c r="Q780" s="365">
        <f t="shared" si="1281"/>
        <v>4.1142730102267668</v>
      </c>
      <c r="R780" s="365">
        <f t="shared" si="1281"/>
        <v>3.8728593668915412</v>
      </c>
      <c r="S780" s="365">
        <f t="shared" si="1281"/>
        <v>3.1743772241992882</v>
      </c>
      <c r="T780" s="365">
        <f t="shared" si="1281"/>
        <v>4.372481572481572</v>
      </c>
      <c r="U780" s="365">
        <f t="shared" si="1281"/>
        <v>3.6853932584269664</v>
      </c>
      <c r="V780" s="365">
        <f t="shared" si="1281"/>
        <v>3.9989253089736705</v>
      </c>
      <c r="W780" s="365">
        <f t="shared" si="1281"/>
        <v>3.5340578794388979</v>
      </c>
      <c r="X780" s="365">
        <f t="shared" si="1281"/>
        <v>3.9416723627249941</v>
      </c>
      <c r="Y780" s="365">
        <f t="shared" si="1281"/>
        <v>3.8220688934190581</v>
      </c>
      <c r="Z780" s="365">
        <f t="shared" si="1281"/>
        <v>4.3664427465258191</v>
      </c>
      <c r="AA780" s="365">
        <f t="shared" si="1281"/>
        <v>4.1730901798583693</v>
      </c>
      <c r="AB780" s="365">
        <f t="shared" si="1281"/>
        <v>4.6134308016354861</v>
      </c>
      <c r="AC780" s="365">
        <f t="shared" si="1281"/>
        <v>4.450790354217145</v>
      </c>
      <c r="AD780" s="365">
        <f t="shared" si="1281"/>
        <v>4.49196440430336</v>
      </c>
      <c r="AE780" s="365">
        <f t="shared" si="1281"/>
        <v>2.5730869965314644</v>
      </c>
      <c r="AF780" s="365">
        <f t="shared" si="1281"/>
        <v>4.7558988166938292</v>
      </c>
      <c r="AG780" s="365">
        <f t="shared" si="1281"/>
        <v>4.5340220076353024</v>
      </c>
      <c r="AH780" s="365">
        <f t="shared" si="1281"/>
        <v>3.3055472263868069</v>
      </c>
      <c r="AI780" s="365">
        <f t="shared" si="1281"/>
        <v>4.7789624236120147</v>
      </c>
      <c r="AJ780" s="365">
        <f t="shared" ref="AJ780" si="1282">IF(OR(AJ715=0,AJ748=0),":",AJ748/AJ715)</f>
        <v>4.0789662767110286</v>
      </c>
      <c r="AK780" s="653">
        <f t="shared" si="1230"/>
        <v>-14.647450321903099</v>
      </c>
      <c r="AL780" s="653">
        <f t="shared" si="1231"/>
        <v>-3.0243838019786584</v>
      </c>
      <c r="AM780" s="654">
        <f t="shared" si="1232"/>
        <v>-0.25315922053570361</v>
      </c>
    </row>
    <row r="781" spans="1:39" ht="18" customHeight="1">
      <c r="AM781" s="646"/>
    </row>
    <row r="782" spans="1:39" ht="18" customHeight="1">
      <c r="A782" s="59" t="s">
        <v>195</v>
      </c>
      <c r="B782" s="11"/>
      <c r="C782" s="11"/>
      <c r="D782" s="11"/>
      <c r="E782" s="11"/>
      <c r="F782" s="11"/>
      <c r="G782" s="11"/>
      <c r="H782" s="11"/>
      <c r="I782" s="11"/>
      <c r="J782" s="11"/>
      <c r="K782" s="11"/>
      <c r="L782" s="11"/>
      <c r="AM782" s="646"/>
    </row>
    <row r="783" spans="1:39" ht="18" customHeight="1">
      <c r="A783" s="215"/>
      <c r="B783" s="211"/>
      <c r="C783" s="204" t="s">
        <v>195</v>
      </c>
      <c r="D783" s="205"/>
      <c r="E783" s="205"/>
      <c r="F783" s="205"/>
      <c r="G783" s="205"/>
      <c r="H783" s="205"/>
      <c r="I783" s="205"/>
      <c r="J783" s="205"/>
      <c r="K783" s="205"/>
      <c r="L783" s="205"/>
      <c r="M783" s="205"/>
      <c r="N783" s="205"/>
      <c r="O783" s="205"/>
      <c r="P783" s="205"/>
      <c r="Q783" s="205"/>
      <c r="R783" s="205"/>
      <c r="S783" s="205"/>
      <c r="T783" s="205"/>
      <c r="U783" s="205"/>
      <c r="V783" s="205"/>
      <c r="W783" s="205"/>
      <c r="X783" s="205"/>
      <c r="Y783" s="205"/>
      <c r="Z783" s="205"/>
      <c r="AA783" s="205"/>
      <c r="AB783" s="205"/>
      <c r="AC783" s="205"/>
      <c r="AD783" s="205"/>
      <c r="AE783" s="205"/>
      <c r="AF783" s="205"/>
      <c r="AG783" s="205"/>
      <c r="AH783" s="205"/>
      <c r="AI783" s="205"/>
      <c r="AJ783" s="205"/>
      <c r="AK783" s="765" t="s">
        <v>58</v>
      </c>
      <c r="AL783" s="766"/>
      <c r="AM783" s="656" t="str">
        <f>AM$3</f>
        <v xml:space="preserve">Annual rate of change
</v>
      </c>
    </row>
    <row r="784" spans="1:39" ht="26.25" thickBot="1">
      <c r="A784" s="215"/>
      <c r="B784" s="216"/>
      <c r="C784" s="568">
        <v>1990</v>
      </c>
      <c r="D784" s="203">
        <v>1991</v>
      </c>
      <c r="E784" s="203">
        <v>1992</v>
      </c>
      <c r="F784" s="203">
        <f>F$4</f>
        <v>1993</v>
      </c>
      <c r="G784" s="203">
        <f t="shared" ref="G784:AJ784" si="1283">G$4</f>
        <v>1994</v>
      </c>
      <c r="H784" s="203">
        <f t="shared" si="1283"/>
        <v>1995</v>
      </c>
      <c r="I784" s="203">
        <f t="shared" si="1283"/>
        <v>1996</v>
      </c>
      <c r="J784" s="203">
        <f t="shared" si="1283"/>
        <v>1997</v>
      </c>
      <c r="K784" s="203">
        <f t="shared" si="1283"/>
        <v>1998</v>
      </c>
      <c r="L784" s="203">
        <f t="shared" si="1283"/>
        <v>1999</v>
      </c>
      <c r="M784" s="637">
        <f t="shared" si="1283"/>
        <v>2000</v>
      </c>
      <c r="N784" s="636">
        <f t="shared" si="1283"/>
        <v>2001</v>
      </c>
      <c r="O784" s="203">
        <f t="shared" si="1283"/>
        <v>2002</v>
      </c>
      <c r="P784" s="636">
        <f t="shared" si="1283"/>
        <v>2003</v>
      </c>
      <c r="Q784" s="203">
        <f t="shared" si="1283"/>
        <v>2004</v>
      </c>
      <c r="R784" s="636">
        <f t="shared" si="1283"/>
        <v>2005</v>
      </c>
      <c r="S784" s="203">
        <f t="shared" si="1283"/>
        <v>2006</v>
      </c>
      <c r="T784" s="636">
        <f t="shared" si="1283"/>
        <v>2007</v>
      </c>
      <c r="U784" s="203">
        <f t="shared" si="1283"/>
        <v>2008</v>
      </c>
      <c r="V784" s="636">
        <f t="shared" si="1283"/>
        <v>2009</v>
      </c>
      <c r="W784" s="203">
        <f t="shared" si="1283"/>
        <v>2010</v>
      </c>
      <c r="X784" s="636">
        <f t="shared" si="1283"/>
        <v>2011</v>
      </c>
      <c r="Y784" s="203">
        <f t="shared" si="1283"/>
        <v>2012</v>
      </c>
      <c r="Z784" s="637">
        <f t="shared" si="1283"/>
        <v>2013</v>
      </c>
      <c r="AA784" s="203">
        <f t="shared" si="1283"/>
        <v>2014</v>
      </c>
      <c r="AB784" s="636">
        <f t="shared" si="1283"/>
        <v>2015</v>
      </c>
      <c r="AC784" s="203">
        <f t="shared" si="1283"/>
        <v>2016</v>
      </c>
      <c r="AD784" s="203">
        <f t="shared" si="1283"/>
        <v>2017</v>
      </c>
      <c r="AE784" s="203">
        <f t="shared" si="1283"/>
        <v>2018</v>
      </c>
      <c r="AF784" s="203">
        <f t="shared" si="1283"/>
        <v>2019</v>
      </c>
      <c r="AG784" s="203">
        <f t="shared" si="1283"/>
        <v>2020</v>
      </c>
      <c r="AH784" s="203">
        <f t="shared" si="1283"/>
        <v>2021</v>
      </c>
      <c r="AI784" s="203">
        <f t="shared" si="1283"/>
        <v>2022</v>
      </c>
      <c r="AJ784" s="203" t="str">
        <f t="shared" si="1283"/>
        <v>2023f</v>
      </c>
      <c r="AK784" s="648" t="s">
        <v>1070</v>
      </c>
      <c r="AL784" s="649" t="s">
        <v>1071</v>
      </c>
      <c r="AM784" s="650" t="s">
        <v>1072</v>
      </c>
    </row>
    <row r="785" spans="1:39" ht="18" customHeight="1" thickBot="1">
      <c r="A785" s="235" t="s">
        <v>373</v>
      </c>
      <c r="B785" s="235"/>
      <c r="C785" s="339"/>
      <c r="D785" s="339"/>
      <c r="E785" s="339"/>
      <c r="F785" s="363">
        <f>IF(COUNT(F786:F812)=27,SUM(F786:F812),"N.A.")</f>
        <v>1253.3999999999996</v>
      </c>
      <c r="G785" s="363">
        <f t="shared" ref="G785" si="1284">IF(COUNT(G786:G812)=27,SUM(G786:G812),"N.A.")</f>
        <v>1212.6000000000004</v>
      </c>
      <c r="H785" s="363">
        <f t="shared" ref="H785" si="1285">IF(COUNT(H786:H812)=27,SUM(H786:H812),"N.A.")</f>
        <v>1366.9999999999998</v>
      </c>
      <c r="I785" s="363">
        <f t="shared" ref="I785" si="1286">IF(COUNT(I786:I812)=27,SUM(I786:I812),"N.A.")</f>
        <v>1614.9000000000003</v>
      </c>
      <c r="J785" s="363">
        <f t="shared" ref="J785" si="1287">IF(COUNT(J786:J812)=27,SUM(J786:J812),"N.A.")</f>
        <v>1681.8999999999999</v>
      </c>
      <c r="K785" s="363">
        <f t="shared" ref="K785" si="1288">IF(COUNT(K786:K812)=27,SUM(K786:K812),"N.A.")</f>
        <v>1740.9999999999998</v>
      </c>
      <c r="L785" s="363">
        <f t="shared" ref="L785" si="1289">IF(COUNT(L786:L812)=27,SUM(L786:L812),"N.A.")</f>
        <v>1652.9999999999998</v>
      </c>
      <c r="M785" s="363">
        <f t="shared" ref="M785" si="1290">IF(COUNT(M786:M812)=27,SUM(M786:M812),"N.A.")</f>
        <v>1841.1999999999998</v>
      </c>
      <c r="N785" s="363">
        <f t="shared" ref="N785" si="1291">IF(COUNT(N786:N812)=27,SUM(N786:N812),"N.A.")</f>
        <v>2058.94</v>
      </c>
      <c r="O785" s="363">
        <f t="shared" ref="O785" si="1292">IF(COUNT(O786:O812)=27,SUM(O786:O812),"N.A.")</f>
        <v>2241.4899999999998</v>
      </c>
      <c r="P785" s="363">
        <f t="shared" ref="P785" si="1293">IF(COUNT(P786:P812)=27,SUM(P786:P812),"N.A.")</f>
        <v>2288.4800000000005</v>
      </c>
      <c r="Q785" s="363">
        <f t="shared" ref="Q785" si="1294">IF(COUNT(Q786:Q812)=27,SUM(Q786:Q812),"N.A.")</f>
        <v>2462.5099999999993</v>
      </c>
      <c r="R785" s="363">
        <f t="shared" ref="R785" si="1295">IF(COUNT(R786:R812)=27,SUM(R786:R812),"N.A.")</f>
        <v>2584.3599999999992</v>
      </c>
      <c r="S785" s="363">
        <f t="shared" ref="S785" si="1296">IF(COUNT(S786:S812)=27,SUM(S786:S812),"N.A.")</f>
        <v>2427.7299999999996</v>
      </c>
      <c r="T785" s="363">
        <f t="shared" ref="T785" si="1297">IF(COUNT(T786:T812)=27,SUM(T786:T812),"N.A.")</f>
        <v>2507.14</v>
      </c>
      <c r="U785" s="363">
        <f t="shared" ref="U785" si="1298">IF(COUNT(U786:U812)=27,SUM(U786:U812),"N.A.")</f>
        <v>2659.7899999999995</v>
      </c>
      <c r="V785" s="363">
        <f t="shared" ref="V785" si="1299">IF(COUNT(V786:V812)=27,SUM(V786:V812),"N.A.")</f>
        <v>2869.72</v>
      </c>
      <c r="W785" s="363">
        <f t="shared" ref="W785" si="1300">IF(COUNT(W786:W812)=27,SUM(W786:W812),"N.A.")</f>
        <v>2705.5599999999995</v>
      </c>
      <c r="X785" s="363">
        <f t="shared" ref="X785" si="1301">IF(COUNT(X786:X812)=27,SUM(X786:X812),"N.A.")</f>
        <v>2609.5099999999998</v>
      </c>
      <c r="Y785" s="363">
        <f t="shared" ref="Y785" si="1302">IF(COUNT(Y786:Y812)=27,SUM(Y786:Y812),"N.A.")</f>
        <v>2517.1799999999998</v>
      </c>
      <c r="Z785" s="363">
        <f t="shared" ref="Z785" si="1303">IF(COUNT(Z786:Z812)=27,SUM(Z786:Z812),"N.A.")</f>
        <v>2737.81</v>
      </c>
      <c r="AA785" s="363">
        <f t="shared" ref="AA785" si="1304">IF(COUNT(AA786:AA812)=27,SUM(AA786:AA812),"N.A.")</f>
        <v>2942.2366666666667</v>
      </c>
      <c r="AB785" s="363">
        <f t="shared" ref="AB785" si="1305">IF(COUNT(AB786:AB812)=27,SUM(AB786:AB812),"N.A.")</f>
        <v>3108.5488888888885</v>
      </c>
      <c r="AC785" s="363">
        <f t="shared" ref="AC785" si="1306">IF(COUNT(AC786:AC812)=27,SUM(AC786:AC812),"N.A.")</f>
        <v>2900.2800000000007</v>
      </c>
      <c r="AD785" s="363">
        <f t="shared" ref="AD785" si="1307">IF(COUNT(AD786:AD812)=27,SUM(AD786:AD812),"N.A.")</f>
        <v>2748.83</v>
      </c>
      <c r="AE785" s="363">
        <f t="shared" ref="AE785:AF785" si="1308">IF(COUNT(AE786:AE812)=27,SUM(AE786:AE812),"N.A.")</f>
        <v>2600.2799999999997</v>
      </c>
      <c r="AF785" s="363">
        <f t="shared" si="1308"/>
        <v>2753.94</v>
      </c>
      <c r="AG785" s="363">
        <f t="shared" ref="AG785:AH785" si="1309">IF(COUNT(AG786:AG812)=27,SUM(AG786:AG812),"N.A.")</f>
        <v>2753.4599999999996</v>
      </c>
      <c r="AH785" s="363">
        <f t="shared" si="1309"/>
        <v>2654.7200000000007</v>
      </c>
      <c r="AI785" s="363">
        <f t="shared" ref="AI785:AJ785" si="1310">IF(COUNT(AI786:AI812)=27,SUM(AI786:AI812),"N.A.")</f>
        <v>2579.16</v>
      </c>
      <c r="AJ785" s="363">
        <f t="shared" si="1310"/>
        <v>2514.5666666666671</v>
      </c>
      <c r="AK785" s="651">
        <f>+(AJ785/AI785-1)*100</f>
        <v>-2.5044329678396426</v>
      </c>
      <c r="AL785" s="651">
        <f>+((AJ785/((SUM(AE785:AI785)-MIN(AD785:AH785)-MAX(AD785:AH785))/3))-1)*100</f>
        <v>-5.5542896633922867</v>
      </c>
      <c r="AM785" s="652">
        <f>100*((POWER(AJ785/AA785,1/($AI$4-$Z$4)))-1)</f>
        <v>-1.730076774957745</v>
      </c>
    </row>
    <row r="786" spans="1:39" ht="18" customHeight="1" thickBot="1">
      <c r="A786" s="320" t="s">
        <v>3</v>
      </c>
      <c r="B786" s="320" t="s">
        <v>30</v>
      </c>
      <c r="C786" s="352"/>
      <c r="D786" s="352"/>
      <c r="E786" s="352"/>
      <c r="F786" s="581">
        <v>8.8000000000000007</v>
      </c>
      <c r="G786" s="581">
        <v>8.9</v>
      </c>
      <c r="H786" s="581">
        <v>9.4</v>
      </c>
      <c r="I786" s="581">
        <v>9</v>
      </c>
      <c r="J786" s="581">
        <v>8.6</v>
      </c>
      <c r="K786" s="581">
        <v>9.6</v>
      </c>
      <c r="L786" s="581">
        <v>4.9000000000000004</v>
      </c>
      <c r="M786" s="581">
        <v>8.6</v>
      </c>
      <c r="N786" s="581">
        <v>5.6</v>
      </c>
      <c r="O786" s="581">
        <v>7.6</v>
      </c>
      <c r="P786" s="581">
        <v>7.3</v>
      </c>
      <c r="Q786" s="581">
        <v>8.1</v>
      </c>
      <c r="R786" s="581">
        <v>7.5</v>
      </c>
      <c r="S786" s="581">
        <v>7.2</v>
      </c>
      <c r="T786" s="581">
        <v>6.6</v>
      </c>
      <c r="U786" s="581">
        <v>6.1</v>
      </c>
      <c r="V786" s="581">
        <v>6.2</v>
      </c>
      <c r="W786" s="581">
        <v>7.2</v>
      </c>
      <c r="X786" s="581">
        <v>4.79</v>
      </c>
      <c r="Y786" s="581">
        <v>6</v>
      </c>
      <c r="Z786" s="581">
        <v>6.1</v>
      </c>
      <c r="AA786" s="581">
        <v>5.71</v>
      </c>
      <c r="AB786" s="581">
        <v>5.55</v>
      </c>
      <c r="AC786" s="581">
        <v>5.99</v>
      </c>
      <c r="AD786" s="581">
        <v>5.53</v>
      </c>
      <c r="AE786" s="581">
        <v>5.59</v>
      </c>
      <c r="AF786" s="581">
        <v>6.06</v>
      </c>
      <c r="AG786" s="581">
        <v>5.08</v>
      </c>
      <c r="AH786" s="581">
        <v>5.05</v>
      </c>
      <c r="AI786" s="581">
        <v>4.4000000000000004</v>
      </c>
      <c r="AJ786" s="581">
        <v>5.2400000000000011</v>
      </c>
      <c r="AK786" s="653">
        <f>+(AJ786/AI786-1)*100</f>
        <v>19.090909090909115</v>
      </c>
      <c r="AL786" s="653">
        <f>+((AJ786/((SUM(AE786:AI786)-MIN(AD786:AH786)-MAX(AD786:AH786))/3))-1)*100</f>
        <v>4.3132050431320623</v>
      </c>
      <c r="AM786" s="654">
        <f>100*((POWER(AJ786/AA786,1/($AI$4-$Z$4)))-1)</f>
        <v>-0.94987684493037516</v>
      </c>
    </row>
    <row r="787" spans="1:39" ht="18" customHeight="1" thickBot="1">
      <c r="A787" s="320" t="s">
        <v>4</v>
      </c>
      <c r="B787" s="320" t="s">
        <v>31</v>
      </c>
      <c r="C787" s="352"/>
      <c r="D787" s="352"/>
      <c r="E787" s="352"/>
      <c r="F787" s="581">
        <v>5</v>
      </c>
      <c r="G787" s="581">
        <v>5</v>
      </c>
      <c r="H787" s="581">
        <v>5</v>
      </c>
      <c r="I787" s="581">
        <v>5</v>
      </c>
      <c r="J787" s="581">
        <v>5</v>
      </c>
      <c r="K787" s="581">
        <v>4.8</v>
      </c>
      <c r="L787" s="581">
        <v>7.7</v>
      </c>
      <c r="M787" s="581">
        <v>7.9</v>
      </c>
      <c r="N787" s="581">
        <v>4.3</v>
      </c>
      <c r="O787" s="581">
        <v>10.199999999999999</v>
      </c>
      <c r="P787" s="581">
        <v>11.9</v>
      </c>
      <c r="Q787" s="581">
        <v>9.5</v>
      </c>
      <c r="R787" s="581">
        <v>9.3000000000000007</v>
      </c>
      <c r="S787" s="581">
        <v>9.6</v>
      </c>
      <c r="T787" s="581">
        <v>6.5</v>
      </c>
      <c r="U787" s="581">
        <v>4.5999999999999996</v>
      </c>
      <c r="V787" s="581">
        <v>6</v>
      </c>
      <c r="W787" s="581">
        <v>11.01</v>
      </c>
      <c r="X787" s="581">
        <v>8.59</v>
      </c>
      <c r="Y787" s="581">
        <v>10.8</v>
      </c>
      <c r="Z787" s="581">
        <v>13.73</v>
      </c>
      <c r="AA787" s="581">
        <v>18.91</v>
      </c>
      <c r="AB787" s="581">
        <v>12.71</v>
      </c>
      <c r="AC787" s="581">
        <v>16.100000000000001</v>
      </c>
      <c r="AD787" s="581">
        <v>18.66</v>
      </c>
      <c r="AE787" s="581">
        <v>15.17</v>
      </c>
      <c r="AF787" s="581">
        <v>15.2</v>
      </c>
      <c r="AG787" s="581">
        <v>13.56</v>
      </c>
      <c r="AH787" s="581">
        <v>15.94</v>
      </c>
      <c r="AI787" s="581">
        <v>16</v>
      </c>
      <c r="AJ787" s="581">
        <v>13</v>
      </c>
      <c r="AK787" s="653">
        <f t="shared" ref="AK787:AK812" si="1311">+(AJ787/AI787-1)*100</f>
        <v>-18.75</v>
      </c>
      <c r="AL787" s="653">
        <f t="shared" ref="AL787:AL812" si="1312">+((AJ787/((SUM(AE787:AI787)-MIN(AD787:AH787)-MAX(AD787:AH787))/3))-1)*100</f>
        <v>-10.65292096219933</v>
      </c>
      <c r="AM787" s="654">
        <f t="shared" ref="AM787:AM812" si="1313">100*((POWER(AJ787/AA787,1/($AI$4-$Z$4)))-1)</f>
        <v>-4.078299512921701</v>
      </c>
    </row>
    <row r="788" spans="1:39" ht="18" customHeight="1" thickBot="1">
      <c r="A788" s="320" t="s">
        <v>340</v>
      </c>
      <c r="B788" s="320" t="s">
        <v>32</v>
      </c>
      <c r="C788" s="352"/>
      <c r="D788" s="352"/>
      <c r="E788" s="352"/>
      <c r="F788" s="581">
        <v>17</v>
      </c>
      <c r="G788" s="581">
        <v>15</v>
      </c>
      <c r="H788" s="581">
        <v>16</v>
      </c>
      <c r="I788" s="581">
        <v>14</v>
      </c>
      <c r="J788" s="581">
        <v>14.9</v>
      </c>
      <c r="K788" s="581">
        <v>20.3</v>
      </c>
      <c r="L788" s="581">
        <v>26</v>
      </c>
      <c r="M788" s="581">
        <v>37</v>
      </c>
      <c r="N788" s="581">
        <v>49.5</v>
      </c>
      <c r="O788" s="581">
        <v>53.1</v>
      </c>
      <c r="P788" s="581">
        <v>46</v>
      </c>
      <c r="Q788" s="581">
        <v>62.8</v>
      </c>
      <c r="R788" s="581">
        <v>64.8</v>
      </c>
      <c r="S788" s="581">
        <v>41</v>
      </c>
      <c r="T788" s="581">
        <v>50.1</v>
      </c>
      <c r="U788" s="581">
        <v>57.8</v>
      </c>
      <c r="V788" s="581">
        <v>53</v>
      </c>
      <c r="W788" s="581">
        <v>45.87</v>
      </c>
      <c r="X788" s="581">
        <v>43.53</v>
      </c>
      <c r="Y788" s="581">
        <v>44.2</v>
      </c>
      <c r="Z788" s="581">
        <v>46.82</v>
      </c>
      <c r="AA788" s="581">
        <v>48.5</v>
      </c>
      <c r="AB788" s="581">
        <v>42.89</v>
      </c>
      <c r="AC788" s="581">
        <v>39.6</v>
      </c>
      <c r="AD788" s="581">
        <v>36.26</v>
      </c>
      <c r="AE788" s="581">
        <v>37.85</v>
      </c>
      <c r="AF788" s="581">
        <v>39.67</v>
      </c>
      <c r="AG788" s="581">
        <v>42.1</v>
      </c>
      <c r="AH788" s="581">
        <v>40.86</v>
      </c>
      <c r="AI788" s="581">
        <v>40.57</v>
      </c>
      <c r="AJ788" s="581">
        <v>39.119999999999997</v>
      </c>
      <c r="AK788" s="653">
        <f t="shared" si="1311"/>
        <v>-3.5740695094897745</v>
      </c>
      <c r="AL788" s="653">
        <f t="shared" si="1312"/>
        <v>-4.3442823375988482</v>
      </c>
      <c r="AM788" s="654">
        <f t="shared" si="1313"/>
        <v>-2.3598208695658096</v>
      </c>
    </row>
    <row r="789" spans="1:39" ht="18" customHeight="1" thickBot="1">
      <c r="A789" s="320" t="s">
        <v>5</v>
      </c>
      <c r="B789" s="320" t="s">
        <v>33</v>
      </c>
      <c r="C789" s="352"/>
      <c r="D789" s="352"/>
      <c r="E789" s="352"/>
      <c r="F789" s="581">
        <v>0</v>
      </c>
      <c r="G789" s="581">
        <v>0</v>
      </c>
      <c r="H789" s="581">
        <v>0</v>
      </c>
      <c r="I789" s="581">
        <v>0</v>
      </c>
      <c r="J789" s="581">
        <v>13</v>
      </c>
      <c r="K789" s="581">
        <v>28</v>
      </c>
      <c r="L789" s="581">
        <v>54</v>
      </c>
      <c r="M789" s="581">
        <v>54.5</v>
      </c>
      <c r="N789" s="581">
        <v>34.700000000000003</v>
      </c>
      <c r="O789" s="581">
        <v>25.1</v>
      </c>
      <c r="P789" s="581">
        <v>28</v>
      </c>
      <c r="Q789" s="581">
        <v>33.5</v>
      </c>
      <c r="R789" s="581">
        <v>31.3</v>
      </c>
      <c r="S789" s="581">
        <v>31.6</v>
      </c>
      <c r="T789" s="581">
        <v>32.200000000000003</v>
      </c>
      <c r="U789" s="581">
        <v>35.1</v>
      </c>
      <c r="V789" s="581">
        <v>44.5</v>
      </c>
      <c r="W789" s="581">
        <v>36.5</v>
      </c>
      <c r="X789" s="581">
        <v>26.7</v>
      </c>
      <c r="Y789" s="581">
        <v>22</v>
      </c>
      <c r="Z789" s="581">
        <v>13.3</v>
      </c>
      <c r="AA789" s="581">
        <v>15.5</v>
      </c>
      <c r="AB789" s="581">
        <v>16</v>
      </c>
      <c r="AC789" s="581">
        <v>10.1</v>
      </c>
      <c r="AD789" s="581">
        <v>9.1999999999999993</v>
      </c>
      <c r="AE789" s="581">
        <v>6.4</v>
      </c>
      <c r="AF789" s="581">
        <v>8.6</v>
      </c>
      <c r="AG789" s="581">
        <v>6.5</v>
      </c>
      <c r="AH789" s="581">
        <v>6.9</v>
      </c>
      <c r="AI789" s="581">
        <v>5.3</v>
      </c>
      <c r="AJ789" s="581">
        <v>5</v>
      </c>
      <c r="AK789" s="653">
        <f t="shared" si="1311"/>
        <v>-5.6603773584905648</v>
      </c>
      <c r="AL789" s="653">
        <f t="shared" si="1312"/>
        <v>-17.12707182320441</v>
      </c>
      <c r="AM789" s="654">
        <f t="shared" si="1313"/>
        <v>-11.813063458665718</v>
      </c>
    </row>
    <row r="790" spans="1:39" ht="18" customHeight="1" thickBot="1">
      <c r="A790" s="320" t="s">
        <v>28</v>
      </c>
      <c r="B790" s="320" t="s">
        <v>34</v>
      </c>
      <c r="C790" s="352"/>
      <c r="D790" s="352"/>
      <c r="E790" s="352"/>
      <c r="F790" s="581">
        <v>218.5</v>
      </c>
      <c r="G790" s="581">
        <v>208.1</v>
      </c>
      <c r="H790" s="581">
        <v>288.60000000000002</v>
      </c>
      <c r="I790" s="581">
        <v>364.2</v>
      </c>
      <c r="J790" s="581">
        <v>437.8</v>
      </c>
      <c r="K790" s="581">
        <v>468.5</v>
      </c>
      <c r="L790" s="581">
        <v>386.5</v>
      </c>
      <c r="M790" s="581">
        <v>499.5</v>
      </c>
      <c r="N790" s="581">
        <v>533.5</v>
      </c>
      <c r="O790" s="581">
        <v>560.5</v>
      </c>
      <c r="P790" s="581">
        <v>499.8</v>
      </c>
      <c r="Q790" s="581">
        <v>507.4</v>
      </c>
      <c r="R790" s="581">
        <v>480.8</v>
      </c>
      <c r="S790" s="581">
        <v>404.6</v>
      </c>
      <c r="T790" s="581">
        <v>381</v>
      </c>
      <c r="U790" s="581">
        <v>398.8</v>
      </c>
      <c r="V790" s="581">
        <v>401.1</v>
      </c>
      <c r="W790" s="581">
        <v>397.52</v>
      </c>
      <c r="X790" s="581">
        <v>383.4</v>
      </c>
      <c r="Y790" s="581">
        <v>371.4</v>
      </c>
      <c r="Z790" s="581">
        <v>396.9</v>
      </c>
      <c r="AA790" s="581">
        <v>418.2</v>
      </c>
      <c r="AB790" s="581">
        <v>401.6</v>
      </c>
      <c r="AC790" s="581">
        <v>396.1</v>
      </c>
      <c r="AD790" s="581">
        <v>389</v>
      </c>
      <c r="AE790" s="581">
        <v>357.7</v>
      </c>
      <c r="AF790" s="581">
        <v>358.2</v>
      </c>
      <c r="AG790" s="581">
        <v>341.3</v>
      </c>
      <c r="AH790" s="581">
        <v>328.3</v>
      </c>
      <c r="AI790" s="581">
        <v>324.39999999999998</v>
      </c>
      <c r="AJ790" s="581">
        <v>304.89999999999998</v>
      </c>
      <c r="AK790" s="653">
        <f t="shared" si="1311"/>
        <v>-6.0110974106041937</v>
      </c>
      <c r="AL790" s="653">
        <f t="shared" si="1312"/>
        <v>-7.8480757606286815</v>
      </c>
      <c r="AM790" s="654">
        <f t="shared" si="1313"/>
        <v>-3.4499285420120485</v>
      </c>
    </row>
    <row r="791" spans="1:39" ht="18" customHeight="1" thickBot="1">
      <c r="A791" s="320" t="s">
        <v>6</v>
      </c>
      <c r="B791" s="320" t="s">
        <v>35</v>
      </c>
      <c r="C791" s="352"/>
      <c r="D791" s="352"/>
      <c r="E791" s="352"/>
      <c r="F791" s="581">
        <v>4</v>
      </c>
      <c r="G791" s="581">
        <v>4</v>
      </c>
      <c r="H791" s="581">
        <v>4</v>
      </c>
      <c r="I791" s="581">
        <v>4</v>
      </c>
      <c r="J791" s="581">
        <v>4</v>
      </c>
      <c r="K791" s="581">
        <v>4</v>
      </c>
      <c r="L791" s="581">
        <v>4</v>
      </c>
      <c r="M791" s="581">
        <v>0</v>
      </c>
      <c r="N791" s="581">
        <v>4.2</v>
      </c>
      <c r="O791" s="581">
        <v>5.3</v>
      </c>
      <c r="P791" s="581">
        <v>7.2</v>
      </c>
      <c r="Q791" s="581">
        <v>6.5</v>
      </c>
      <c r="R791" s="581">
        <v>6.2</v>
      </c>
      <c r="S791" s="581">
        <v>2.5</v>
      </c>
      <c r="T791" s="581">
        <v>4.4000000000000004</v>
      </c>
      <c r="U791" s="581">
        <v>5.9</v>
      </c>
      <c r="V791" s="581">
        <v>8</v>
      </c>
      <c r="W791" s="581">
        <v>4</v>
      </c>
      <c r="X791" s="581">
        <v>4.5</v>
      </c>
      <c r="Y791" s="581">
        <v>5.6</v>
      </c>
      <c r="Z791" s="581">
        <v>3.2</v>
      </c>
      <c r="AA791" s="581">
        <v>6.2</v>
      </c>
      <c r="AB791" s="581">
        <v>7.1</v>
      </c>
      <c r="AC791" s="581">
        <v>5.7</v>
      </c>
      <c r="AD791" s="581">
        <v>5.83</v>
      </c>
      <c r="AE791" s="581">
        <v>3.34</v>
      </c>
      <c r="AF791" s="581">
        <v>5.89</v>
      </c>
      <c r="AG791" s="581">
        <v>5.94</v>
      </c>
      <c r="AH791" s="581">
        <v>7.39</v>
      </c>
      <c r="AI791" s="581">
        <v>5.13</v>
      </c>
      <c r="AJ791" s="581">
        <v>5.6533333333333333</v>
      </c>
      <c r="AK791" s="653">
        <f t="shared" si="1311"/>
        <v>10.201429499675108</v>
      </c>
      <c r="AL791" s="653">
        <f t="shared" si="1312"/>
        <v>0</v>
      </c>
      <c r="AM791" s="654">
        <f t="shared" si="1313"/>
        <v>-1.0203581109303861</v>
      </c>
    </row>
    <row r="792" spans="1:39" ht="18" customHeight="1" thickBot="1">
      <c r="A792" s="320" t="s">
        <v>7</v>
      </c>
      <c r="B792" s="320" t="s">
        <v>36</v>
      </c>
      <c r="C792" s="352"/>
      <c r="D792" s="352"/>
      <c r="E792" s="352"/>
      <c r="F792" s="581">
        <v>0</v>
      </c>
      <c r="G792" s="581">
        <v>0</v>
      </c>
      <c r="H792" s="581">
        <v>0</v>
      </c>
      <c r="I792" s="581">
        <v>0</v>
      </c>
      <c r="J792" s="581">
        <v>0</v>
      </c>
      <c r="K792" s="581">
        <v>0</v>
      </c>
      <c r="L792" s="581">
        <v>0</v>
      </c>
      <c r="M792" s="581">
        <v>0</v>
      </c>
      <c r="N792" s="581">
        <v>0</v>
      </c>
      <c r="O792" s="581">
        <v>0</v>
      </c>
      <c r="P792" s="581">
        <v>0</v>
      </c>
      <c r="Q792" s="581">
        <v>0</v>
      </c>
      <c r="R792" s="581">
        <v>0</v>
      </c>
      <c r="S792" s="581">
        <v>0</v>
      </c>
      <c r="T792" s="581">
        <v>0</v>
      </c>
      <c r="U792" s="581">
        <v>0</v>
      </c>
      <c r="V792" s="581">
        <v>0</v>
      </c>
      <c r="W792" s="581">
        <v>0</v>
      </c>
      <c r="X792" s="581">
        <v>0</v>
      </c>
      <c r="Y792" s="581">
        <v>0</v>
      </c>
      <c r="Z792" s="581">
        <v>0</v>
      </c>
      <c r="AA792" s="581">
        <v>0</v>
      </c>
      <c r="AB792" s="581">
        <v>0</v>
      </c>
      <c r="AC792" s="581">
        <v>0</v>
      </c>
      <c r="AD792" s="581">
        <v>0</v>
      </c>
      <c r="AE792" s="581">
        <v>0</v>
      </c>
      <c r="AF792" s="581">
        <v>0</v>
      </c>
      <c r="AG792" s="581">
        <v>0</v>
      </c>
      <c r="AH792" s="581">
        <v>0</v>
      </c>
      <c r="AI792" s="581">
        <v>0</v>
      </c>
      <c r="AJ792" s="581">
        <v>0</v>
      </c>
      <c r="AK792" s="653"/>
      <c r="AL792" s="653"/>
      <c r="AM792" s="654"/>
    </row>
    <row r="793" spans="1:39" ht="18" customHeight="1" thickBot="1">
      <c r="A793" s="320" t="s">
        <v>8</v>
      </c>
      <c r="B793" s="320" t="s">
        <v>37</v>
      </c>
      <c r="C793" s="352"/>
      <c r="D793" s="352"/>
      <c r="E793" s="352"/>
      <c r="F793" s="581">
        <v>0</v>
      </c>
      <c r="G793" s="581">
        <v>0</v>
      </c>
      <c r="H793" s="581">
        <v>0</v>
      </c>
      <c r="I793" s="581">
        <v>0</v>
      </c>
      <c r="J793" s="581">
        <v>0</v>
      </c>
      <c r="K793" s="581">
        <v>0</v>
      </c>
      <c r="L793" s="581">
        <v>0</v>
      </c>
      <c r="M793" s="581">
        <v>2</v>
      </c>
      <c r="N793" s="581">
        <v>1.46</v>
      </c>
      <c r="O793" s="581">
        <v>1.1000000000000001</v>
      </c>
      <c r="P793" s="581">
        <v>1.1499999999999999</v>
      </c>
      <c r="Q793" s="581">
        <v>4.03</v>
      </c>
      <c r="R793" s="581">
        <v>2.29</v>
      </c>
      <c r="S793" s="581">
        <v>2.44</v>
      </c>
      <c r="T793" s="581">
        <v>4.0999999999999996</v>
      </c>
      <c r="U793" s="581">
        <v>3.11</v>
      </c>
      <c r="V793" s="581">
        <v>4.12</v>
      </c>
      <c r="W793" s="581">
        <v>3.91</v>
      </c>
      <c r="X793" s="581">
        <v>4.24</v>
      </c>
      <c r="Y793" s="581">
        <v>5.22</v>
      </c>
      <c r="Z793" s="581">
        <v>7.96</v>
      </c>
      <c r="AA793" s="581">
        <v>16.05</v>
      </c>
      <c r="AB793" s="581">
        <v>18.89</v>
      </c>
      <c r="AC793" s="581">
        <v>21.11</v>
      </c>
      <c r="AD793" s="581">
        <v>20.47</v>
      </c>
      <c r="AE793" s="581">
        <v>17.09</v>
      </c>
      <c r="AF793" s="581">
        <v>16</v>
      </c>
      <c r="AG793" s="581">
        <v>14.65</v>
      </c>
      <c r="AH793" s="581">
        <v>14.77</v>
      </c>
      <c r="AI793" s="581">
        <v>13.76</v>
      </c>
      <c r="AJ793" s="581">
        <v>13.54</v>
      </c>
      <c r="AK793" s="653">
        <f t="shared" si="1311"/>
        <v>-1.5988372093023284</v>
      </c>
      <c r="AL793" s="653">
        <f t="shared" si="1312"/>
        <v>-1.2879708383961463</v>
      </c>
      <c r="AM793" s="654">
        <f t="shared" si="1313"/>
        <v>-1.8718217138194215</v>
      </c>
    </row>
    <row r="794" spans="1:39" ht="18" customHeight="1" thickBot="1">
      <c r="A794" s="320" t="s">
        <v>9</v>
      </c>
      <c r="B794" s="320" t="s">
        <v>38</v>
      </c>
      <c r="C794" s="352"/>
      <c r="D794" s="352"/>
      <c r="E794" s="352"/>
      <c r="F794" s="581">
        <v>35.200000000000003</v>
      </c>
      <c r="G794" s="581">
        <v>32.6</v>
      </c>
      <c r="H794" s="581">
        <v>29.9</v>
      </c>
      <c r="I794" s="581">
        <v>33.299999999999997</v>
      </c>
      <c r="J794" s="581">
        <v>33.200000000000003</v>
      </c>
      <c r="K794" s="581">
        <v>24.7</v>
      </c>
      <c r="L794" s="581">
        <v>28</v>
      </c>
      <c r="M794" s="581">
        <v>37.200000000000003</v>
      </c>
      <c r="N794" s="581">
        <v>37.5</v>
      </c>
      <c r="O794" s="581">
        <v>35.799999999999997</v>
      </c>
      <c r="P794" s="581">
        <v>41.5</v>
      </c>
      <c r="Q794" s="581">
        <v>23.5</v>
      </c>
      <c r="R794" s="581">
        <v>39</v>
      </c>
      <c r="S794" s="581">
        <v>45</v>
      </c>
      <c r="T794" s="581">
        <v>47.4</v>
      </c>
      <c r="U794" s="581">
        <v>54.4</v>
      </c>
      <c r="V794" s="581">
        <v>60.9</v>
      </c>
      <c r="W794" s="581">
        <v>65.98</v>
      </c>
      <c r="X794" s="581">
        <v>81.319999999999993</v>
      </c>
      <c r="Y794" s="581">
        <v>125.88</v>
      </c>
      <c r="Z794" s="581">
        <v>142.31</v>
      </c>
      <c r="AA794" s="581">
        <v>195.68</v>
      </c>
      <c r="AB794" s="581">
        <v>215.62</v>
      </c>
      <c r="AC794" s="581">
        <v>227.79</v>
      </c>
      <c r="AD794" s="581">
        <v>195.88</v>
      </c>
      <c r="AE794" s="581">
        <v>213.09</v>
      </c>
      <c r="AF794" s="581">
        <v>250.78</v>
      </c>
      <c r="AG794" s="581">
        <v>257.11</v>
      </c>
      <c r="AH794" s="581">
        <v>267.51</v>
      </c>
      <c r="AI794" s="581">
        <v>271.13</v>
      </c>
      <c r="AJ794" s="581">
        <v>271.77999999999997</v>
      </c>
      <c r="AK794" s="653">
        <f t="shared" si="1311"/>
        <v>0.23973739534539629</v>
      </c>
      <c r="AL794" s="653">
        <f t="shared" si="1312"/>
        <v>2.4000602840887897</v>
      </c>
      <c r="AM794" s="654">
        <f t="shared" si="1313"/>
        <v>3.7175714985272723</v>
      </c>
    </row>
    <row r="795" spans="1:39" ht="18" customHeight="1" thickBot="1">
      <c r="A795" s="320" t="s">
        <v>10</v>
      </c>
      <c r="B795" s="320" t="s">
        <v>39</v>
      </c>
      <c r="C795" s="352"/>
      <c r="D795" s="352"/>
      <c r="E795" s="352"/>
      <c r="F795" s="581">
        <v>163.19999999999999</v>
      </c>
      <c r="G795" s="581">
        <v>174.8</v>
      </c>
      <c r="H795" s="581">
        <v>185.4</v>
      </c>
      <c r="I795" s="581">
        <v>205.6</v>
      </c>
      <c r="J795" s="581">
        <v>217.9</v>
      </c>
      <c r="K795" s="581">
        <v>236.7</v>
      </c>
      <c r="L795" s="581">
        <v>241</v>
      </c>
      <c r="M795" s="581">
        <v>244.1</v>
      </c>
      <c r="N795" s="581">
        <v>240.8</v>
      </c>
      <c r="O795" s="581">
        <v>270.7</v>
      </c>
      <c r="P795" s="581">
        <v>290.10000000000002</v>
      </c>
      <c r="Q795" s="581">
        <v>328.2</v>
      </c>
      <c r="R795" s="581">
        <v>332.9</v>
      </c>
      <c r="S795" s="581">
        <v>330.8</v>
      </c>
      <c r="T795" s="581">
        <v>324.2</v>
      </c>
      <c r="U795" s="581">
        <v>343.1</v>
      </c>
      <c r="V795" s="581">
        <v>355.5</v>
      </c>
      <c r="W795" s="581">
        <v>383.3</v>
      </c>
      <c r="X795" s="581">
        <v>391.11</v>
      </c>
      <c r="Y795" s="581">
        <v>415.72</v>
      </c>
      <c r="Z795" s="581">
        <v>384.77</v>
      </c>
      <c r="AA795" s="581">
        <v>387.6</v>
      </c>
      <c r="AB795" s="581">
        <v>342.89</v>
      </c>
      <c r="AC795" s="581">
        <v>331.65</v>
      </c>
      <c r="AD795" s="581">
        <v>303.89</v>
      </c>
      <c r="AE795" s="581">
        <v>283.81</v>
      </c>
      <c r="AF795" s="581">
        <v>305.22000000000003</v>
      </c>
      <c r="AG795" s="581">
        <v>261</v>
      </c>
      <c r="AH795" s="581">
        <v>338.6</v>
      </c>
      <c r="AI795" s="581">
        <v>341.57</v>
      </c>
      <c r="AJ795" s="581">
        <v>340.37</v>
      </c>
      <c r="AK795" s="653">
        <f t="shared" si="1311"/>
        <v>-0.35131890974031688</v>
      </c>
      <c r="AL795" s="653">
        <f t="shared" si="1312"/>
        <v>9.7259832366215484</v>
      </c>
      <c r="AM795" s="654">
        <f t="shared" si="1313"/>
        <v>-1.4334120621253277</v>
      </c>
    </row>
    <row r="796" spans="1:39" ht="18" customHeight="1" thickBot="1">
      <c r="A796" s="320" t="s">
        <v>11</v>
      </c>
      <c r="B796" s="320" t="s">
        <v>40</v>
      </c>
      <c r="C796" s="352"/>
      <c r="D796" s="352"/>
      <c r="E796" s="352"/>
      <c r="F796" s="581">
        <v>0</v>
      </c>
      <c r="G796" s="581">
        <v>0</v>
      </c>
      <c r="H796" s="581">
        <v>0</v>
      </c>
      <c r="I796" s="581">
        <v>0</v>
      </c>
      <c r="J796" s="581">
        <v>0</v>
      </c>
      <c r="K796" s="581">
        <v>0</v>
      </c>
      <c r="L796" s="581">
        <v>0</v>
      </c>
      <c r="M796" s="581">
        <v>0</v>
      </c>
      <c r="N796" s="581">
        <v>0</v>
      </c>
      <c r="O796" s="581">
        <v>0</v>
      </c>
      <c r="P796" s="581">
        <v>0</v>
      </c>
      <c r="Q796" s="581">
        <v>0</v>
      </c>
      <c r="R796" s="581">
        <v>0</v>
      </c>
      <c r="S796" s="581">
        <v>1.59</v>
      </c>
      <c r="T796" s="581">
        <v>2.71</v>
      </c>
      <c r="U796" s="581">
        <v>3.21</v>
      </c>
      <c r="V796" s="581">
        <v>3.09</v>
      </c>
      <c r="W796" s="581">
        <v>10.85</v>
      </c>
      <c r="X796" s="581">
        <v>9.9499999999999993</v>
      </c>
      <c r="Y796" s="581">
        <v>13.04</v>
      </c>
      <c r="Z796" s="581">
        <v>14.09</v>
      </c>
      <c r="AA796" s="581">
        <v>16.86</v>
      </c>
      <c r="AB796" s="581">
        <v>13.97</v>
      </c>
      <c r="AC796" s="581">
        <v>19.75</v>
      </c>
      <c r="AD796" s="581">
        <v>17.29</v>
      </c>
      <c r="AE796" s="581">
        <v>17.03</v>
      </c>
      <c r="AF796" s="581">
        <v>17.46</v>
      </c>
      <c r="AG796" s="581">
        <v>11.7</v>
      </c>
      <c r="AH796" s="581">
        <v>9.39</v>
      </c>
      <c r="AI796" s="581">
        <v>8.6</v>
      </c>
      <c r="AJ796" s="581">
        <v>9.5</v>
      </c>
      <c r="AK796" s="653">
        <f t="shared" si="1311"/>
        <v>10.465116279069765</v>
      </c>
      <c r="AL796" s="653">
        <f t="shared" si="1312"/>
        <v>-23.653897669434755</v>
      </c>
      <c r="AM796" s="654">
        <f t="shared" si="1313"/>
        <v>-6.1750269513749174</v>
      </c>
    </row>
    <row r="797" spans="1:39" ht="18" customHeight="1" thickBot="1">
      <c r="A797" s="320" t="s">
        <v>12</v>
      </c>
      <c r="B797" s="320" t="s">
        <v>41</v>
      </c>
      <c r="C797" s="352"/>
      <c r="D797" s="352"/>
      <c r="E797" s="352"/>
      <c r="F797" s="581">
        <v>0</v>
      </c>
      <c r="G797" s="581">
        <v>0</v>
      </c>
      <c r="H797" s="581">
        <v>0</v>
      </c>
      <c r="I797" s="581">
        <v>1.5</v>
      </c>
      <c r="J797" s="581">
        <v>0</v>
      </c>
      <c r="K797" s="581">
        <v>0</v>
      </c>
      <c r="L797" s="581">
        <v>0</v>
      </c>
      <c r="M797" s="581">
        <v>0</v>
      </c>
      <c r="N797" s="581">
        <v>0</v>
      </c>
      <c r="O797" s="581">
        <v>0</v>
      </c>
      <c r="P797" s="581">
        <v>0</v>
      </c>
      <c r="Q797" s="581">
        <v>0</v>
      </c>
      <c r="R797" s="581">
        <v>0</v>
      </c>
      <c r="S797" s="581">
        <v>0</v>
      </c>
      <c r="T797" s="581">
        <v>0</v>
      </c>
      <c r="U797" s="581">
        <v>0</v>
      </c>
      <c r="V797" s="581">
        <v>0</v>
      </c>
      <c r="W797" s="581">
        <v>0</v>
      </c>
      <c r="X797" s="581">
        <v>25.55</v>
      </c>
      <c r="Y797" s="581">
        <v>104.29</v>
      </c>
      <c r="Z797" s="581">
        <v>61.9</v>
      </c>
      <c r="AA797" s="581">
        <v>33.416666666666671</v>
      </c>
      <c r="AB797" s="581">
        <v>40.288888888888899</v>
      </c>
      <c r="AC797" s="581">
        <v>16.54</v>
      </c>
      <c r="AD797" s="581">
        <v>17.45</v>
      </c>
      <c r="AE797" s="581">
        <v>15.15</v>
      </c>
      <c r="AF797" s="581">
        <v>14.18</v>
      </c>
      <c r="AG797" s="581">
        <v>13.04</v>
      </c>
      <c r="AH797" s="581">
        <v>13.21</v>
      </c>
      <c r="AI797" s="581">
        <v>14.58</v>
      </c>
      <c r="AJ797" s="581">
        <v>16.72</v>
      </c>
      <c r="AK797" s="653">
        <f t="shared" si="1311"/>
        <v>14.677640603566511</v>
      </c>
      <c r="AL797" s="653">
        <f t="shared" si="1312"/>
        <v>26.44315603730778</v>
      </c>
      <c r="AM797" s="654">
        <f t="shared" si="1313"/>
        <v>-7.4053477099811253</v>
      </c>
    </row>
    <row r="798" spans="1:39" ht="18" customHeight="1" thickBot="1">
      <c r="A798" s="320" t="s">
        <v>13</v>
      </c>
      <c r="B798" s="320" t="s">
        <v>42</v>
      </c>
      <c r="C798" s="352"/>
      <c r="D798" s="352"/>
      <c r="E798" s="352"/>
      <c r="F798" s="581">
        <v>0</v>
      </c>
      <c r="G798" s="581">
        <v>0</v>
      </c>
      <c r="H798" s="581">
        <v>0</v>
      </c>
      <c r="I798" s="581">
        <v>0</v>
      </c>
      <c r="J798" s="581">
        <v>0</v>
      </c>
      <c r="K798" s="581">
        <v>0</v>
      </c>
      <c r="L798" s="581">
        <v>0</v>
      </c>
      <c r="M798" s="581">
        <v>0</v>
      </c>
      <c r="N798" s="581">
        <v>0</v>
      </c>
      <c r="O798" s="581">
        <v>0</v>
      </c>
      <c r="P798" s="581">
        <v>0</v>
      </c>
      <c r="Q798" s="581">
        <v>0</v>
      </c>
      <c r="R798" s="581">
        <v>0</v>
      </c>
      <c r="S798" s="581">
        <v>0</v>
      </c>
      <c r="T798" s="581">
        <v>0</v>
      </c>
      <c r="U798" s="581">
        <v>0</v>
      </c>
      <c r="V798" s="581">
        <v>0</v>
      </c>
      <c r="W798" s="581">
        <v>0</v>
      </c>
      <c r="X798" s="581">
        <v>0</v>
      </c>
      <c r="Y798" s="581">
        <v>0</v>
      </c>
      <c r="Z798" s="581">
        <v>0</v>
      </c>
      <c r="AA798" s="581">
        <v>0</v>
      </c>
      <c r="AB798" s="581">
        <v>0</v>
      </c>
      <c r="AC798" s="581">
        <v>0.51</v>
      </c>
      <c r="AD798" s="581">
        <v>0.34</v>
      </c>
      <c r="AE798" s="581">
        <v>0.8</v>
      </c>
      <c r="AF798" s="581">
        <v>0.68</v>
      </c>
      <c r="AG798" s="581">
        <v>0.69</v>
      </c>
      <c r="AH798" s="581">
        <v>0.7</v>
      </c>
      <c r="AI798" s="581">
        <v>0.7</v>
      </c>
      <c r="AJ798" s="581">
        <v>0.65</v>
      </c>
      <c r="AK798" s="653">
        <f t="shared" si="1311"/>
        <v>-7.1428571428571281</v>
      </c>
      <c r="AL798" s="653">
        <f t="shared" si="1312"/>
        <v>-19.753086419753096</v>
      </c>
      <c r="AM798" s="654"/>
    </row>
    <row r="799" spans="1:39" ht="18" customHeight="1" thickBot="1">
      <c r="A799" s="320" t="s">
        <v>14</v>
      </c>
      <c r="B799" s="320" t="s">
        <v>43</v>
      </c>
      <c r="C799" s="352"/>
      <c r="D799" s="352"/>
      <c r="E799" s="352"/>
      <c r="F799" s="581">
        <v>6.8</v>
      </c>
      <c r="G799" s="581">
        <v>3.1</v>
      </c>
      <c r="H799" s="581">
        <v>2.7</v>
      </c>
      <c r="I799" s="581">
        <v>1.7</v>
      </c>
      <c r="J799" s="581">
        <v>2.8</v>
      </c>
      <c r="K799" s="581">
        <v>5.3</v>
      </c>
      <c r="L799" s="581">
        <v>5.8</v>
      </c>
      <c r="M799" s="581">
        <v>5.9</v>
      </c>
      <c r="N799" s="581">
        <v>13</v>
      </c>
      <c r="O799" s="581">
        <v>15.5</v>
      </c>
      <c r="P799" s="581">
        <v>19.100000000000001</v>
      </c>
      <c r="Q799" s="581">
        <v>17.100000000000001</v>
      </c>
      <c r="R799" s="581">
        <v>13.3</v>
      </c>
      <c r="S799" s="581">
        <v>11.3</v>
      </c>
      <c r="T799" s="581">
        <v>12.4</v>
      </c>
      <c r="U799" s="581">
        <v>13.8</v>
      </c>
      <c r="V799" s="581">
        <v>13.1</v>
      </c>
      <c r="W799" s="581">
        <v>11.25</v>
      </c>
      <c r="X799" s="581">
        <v>9.4</v>
      </c>
      <c r="Y799" s="581">
        <v>13.2</v>
      </c>
      <c r="Z799" s="581">
        <v>14.1</v>
      </c>
      <c r="AA799" s="581">
        <v>9.9</v>
      </c>
      <c r="AB799" s="581">
        <v>10.3</v>
      </c>
      <c r="AC799" s="581">
        <v>10.8</v>
      </c>
      <c r="AD799" s="581">
        <v>7.5</v>
      </c>
      <c r="AE799" s="581">
        <v>4.5</v>
      </c>
      <c r="AF799" s="581">
        <v>7.6</v>
      </c>
      <c r="AG799" s="581">
        <v>7</v>
      </c>
      <c r="AH799" s="581">
        <v>7.7</v>
      </c>
      <c r="AI799" s="581">
        <v>8</v>
      </c>
      <c r="AJ799" s="581">
        <v>5.9</v>
      </c>
      <c r="AK799" s="653">
        <f t="shared" si="1311"/>
        <v>-26.249999999999996</v>
      </c>
      <c r="AL799" s="653">
        <f t="shared" si="1312"/>
        <v>-21.681415929203528</v>
      </c>
      <c r="AM799" s="654">
        <f t="shared" si="1313"/>
        <v>-5.5886754187844172</v>
      </c>
    </row>
    <row r="800" spans="1:39" ht="18" customHeight="1" thickBot="1">
      <c r="A800" s="320" t="s">
        <v>15</v>
      </c>
      <c r="B800" s="320" t="s">
        <v>44</v>
      </c>
      <c r="C800" s="352"/>
      <c r="D800" s="352"/>
      <c r="E800" s="352"/>
      <c r="F800" s="581">
        <v>15.8</v>
      </c>
      <c r="G800" s="581">
        <v>27.5</v>
      </c>
      <c r="H800" s="581">
        <v>22.5</v>
      </c>
      <c r="I800" s="581">
        <v>34.1</v>
      </c>
      <c r="J800" s="581">
        <v>40.6</v>
      </c>
      <c r="K800" s="581">
        <v>36.9</v>
      </c>
      <c r="L800" s="581">
        <v>45</v>
      </c>
      <c r="M800" s="581">
        <v>50.8</v>
      </c>
      <c r="N800" s="581">
        <v>60.6</v>
      </c>
      <c r="O800" s="581">
        <v>56</v>
      </c>
      <c r="P800" s="581">
        <v>78.5</v>
      </c>
      <c r="Q800" s="581">
        <v>83.9</v>
      </c>
      <c r="R800" s="581">
        <v>75.2</v>
      </c>
      <c r="S800" s="581">
        <v>65.3</v>
      </c>
      <c r="T800" s="581">
        <v>80.5</v>
      </c>
      <c r="U800" s="581">
        <v>98.2</v>
      </c>
      <c r="V800" s="581">
        <v>136.1</v>
      </c>
      <c r="W800" s="581">
        <v>108.6</v>
      </c>
      <c r="X800" s="581">
        <v>94.4</v>
      </c>
      <c r="Y800" s="581">
        <v>119.1</v>
      </c>
      <c r="Z800" s="581">
        <v>144.9</v>
      </c>
      <c r="AA800" s="581">
        <v>120.1</v>
      </c>
      <c r="AB800" s="581">
        <v>121.98</v>
      </c>
      <c r="AC800" s="581">
        <v>100.9</v>
      </c>
      <c r="AD800" s="581">
        <v>75.819999999999993</v>
      </c>
      <c r="AE800" s="581">
        <v>57.07</v>
      </c>
      <c r="AF800" s="581">
        <v>105.41</v>
      </c>
      <c r="AG800" s="581">
        <v>115.07</v>
      </c>
      <c r="AH800" s="581">
        <v>74.510000000000005</v>
      </c>
      <c r="AI800" s="581">
        <v>63.1</v>
      </c>
      <c r="AJ800" s="581">
        <v>58.4</v>
      </c>
      <c r="AK800" s="653">
        <f t="shared" si="1311"/>
        <v>-7.4484944532488111</v>
      </c>
      <c r="AL800" s="653">
        <f t="shared" si="1312"/>
        <v>-27.907168134309934</v>
      </c>
      <c r="AM800" s="654">
        <f t="shared" si="1313"/>
        <v>-7.6987122925724849</v>
      </c>
    </row>
    <row r="801" spans="1:39" ht="18" customHeight="1" thickBot="1">
      <c r="A801" s="320" t="s">
        <v>16</v>
      </c>
      <c r="B801" s="320" t="s">
        <v>45</v>
      </c>
      <c r="C801" s="352"/>
      <c r="D801" s="352"/>
      <c r="E801" s="352"/>
      <c r="F801" s="581">
        <v>2.7</v>
      </c>
      <c r="G801" s="581">
        <v>2.4</v>
      </c>
      <c r="H801" s="581">
        <v>2.9</v>
      </c>
      <c r="I801" s="581">
        <v>3</v>
      </c>
      <c r="J801" s="581">
        <v>3.1</v>
      </c>
      <c r="K801" s="581">
        <v>3.4</v>
      </c>
      <c r="L801" s="581">
        <v>2.8</v>
      </c>
      <c r="M801" s="581">
        <v>3.6</v>
      </c>
      <c r="N801" s="581">
        <v>3.1</v>
      </c>
      <c r="O801" s="581">
        <v>4</v>
      </c>
      <c r="P801" s="581">
        <v>3.7</v>
      </c>
      <c r="Q801" s="581">
        <v>3.6</v>
      </c>
      <c r="R801" s="581">
        <v>3.4</v>
      </c>
      <c r="S801" s="581">
        <v>3.5</v>
      </c>
      <c r="T801" s="581">
        <v>3.5</v>
      </c>
      <c r="U801" s="581">
        <v>3.6</v>
      </c>
      <c r="V801" s="581">
        <v>4.0999999999999996</v>
      </c>
      <c r="W801" s="581">
        <v>4.78</v>
      </c>
      <c r="X801" s="581">
        <v>4.34</v>
      </c>
      <c r="Y801" s="581">
        <v>4.74</v>
      </c>
      <c r="Z801" s="581">
        <v>4.5599999999999996</v>
      </c>
      <c r="AA801" s="581">
        <v>4.79</v>
      </c>
      <c r="AB801" s="581">
        <v>4.5999999999999996</v>
      </c>
      <c r="AC801" s="581">
        <v>4.6100000000000003</v>
      </c>
      <c r="AD801" s="581">
        <v>4.5199999999999996</v>
      </c>
      <c r="AE801" s="581">
        <v>4.67</v>
      </c>
      <c r="AF801" s="581">
        <v>4.91</v>
      </c>
      <c r="AG801" s="581">
        <v>4.5199999999999996</v>
      </c>
      <c r="AH801" s="581">
        <v>4.72</v>
      </c>
      <c r="AI801" s="581">
        <v>4.67</v>
      </c>
      <c r="AJ801" s="581">
        <v>4.6866666666666674</v>
      </c>
      <c r="AK801" s="653">
        <f t="shared" si="1311"/>
        <v>0.35688793718773315</v>
      </c>
      <c r="AL801" s="653">
        <f t="shared" si="1312"/>
        <v>0</v>
      </c>
      <c r="AM801" s="654">
        <f t="shared" si="1313"/>
        <v>-0.24202679403787508</v>
      </c>
    </row>
    <row r="802" spans="1:39" ht="18" customHeight="1" thickBot="1">
      <c r="A802" s="320" t="s">
        <v>17</v>
      </c>
      <c r="B802" s="320" t="s">
        <v>46</v>
      </c>
      <c r="C802" s="352"/>
      <c r="D802" s="352"/>
      <c r="E802" s="352"/>
      <c r="F802" s="581">
        <v>23</v>
      </c>
      <c r="G802" s="581">
        <v>42</v>
      </c>
      <c r="H802" s="581">
        <v>64</v>
      </c>
      <c r="I802" s="581">
        <v>108</v>
      </c>
      <c r="J802" s="581">
        <v>124</v>
      </c>
      <c r="K802" s="581">
        <v>129.30000000000001</v>
      </c>
      <c r="L802" s="581">
        <v>92.6</v>
      </c>
      <c r="M802" s="581">
        <v>83.4</v>
      </c>
      <c r="N802" s="581">
        <v>119.6</v>
      </c>
      <c r="O802" s="581">
        <v>131.69999999999999</v>
      </c>
      <c r="P802" s="581">
        <v>139</v>
      </c>
      <c r="Q802" s="581">
        <v>157.19999999999999</v>
      </c>
      <c r="R802" s="581">
        <v>157</v>
      </c>
      <c r="S802" s="581">
        <v>132.80000000000001</v>
      </c>
      <c r="T802" s="581">
        <v>130.4</v>
      </c>
      <c r="U802" s="581">
        <v>131.19999999999999</v>
      </c>
      <c r="V802" s="581">
        <v>125.4</v>
      </c>
      <c r="W802" s="581">
        <v>119.66</v>
      </c>
      <c r="X802" s="581">
        <v>100.64</v>
      </c>
      <c r="Y802" s="581">
        <v>111.36</v>
      </c>
      <c r="Z802" s="581">
        <v>118</v>
      </c>
      <c r="AA802" s="581">
        <v>123.16</v>
      </c>
      <c r="AB802" s="581">
        <v>127.26</v>
      </c>
      <c r="AC802" s="581">
        <v>115.87</v>
      </c>
      <c r="AD802" s="581">
        <v>94.34</v>
      </c>
      <c r="AE802" s="581">
        <v>87.57</v>
      </c>
      <c r="AF802" s="581">
        <v>83.91</v>
      </c>
      <c r="AG802" s="581">
        <v>73.81</v>
      </c>
      <c r="AH802" s="581">
        <v>61.88</v>
      </c>
      <c r="AI802" s="581">
        <v>50.09</v>
      </c>
      <c r="AJ802" s="581">
        <v>71.209999999999994</v>
      </c>
      <c r="AK802" s="653">
        <f t="shared" si="1311"/>
        <v>42.164104611698924</v>
      </c>
      <c r="AL802" s="653">
        <f t="shared" si="1312"/>
        <v>6.2624353362514817</v>
      </c>
      <c r="AM802" s="654">
        <f t="shared" si="1313"/>
        <v>-5.9056647591796736</v>
      </c>
    </row>
    <row r="803" spans="1:39" ht="18" customHeight="1" thickBot="1">
      <c r="A803" s="320" t="s">
        <v>18</v>
      </c>
      <c r="B803" s="320" t="s">
        <v>47</v>
      </c>
      <c r="C803" s="352"/>
      <c r="D803" s="352"/>
      <c r="E803" s="352"/>
      <c r="F803" s="581">
        <v>0</v>
      </c>
      <c r="G803" s="581">
        <v>0</v>
      </c>
      <c r="H803" s="581">
        <v>0</v>
      </c>
      <c r="I803" s="581">
        <v>0</v>
      </c>
      <c r="J803" s="581">
        <v>0</v>
      </c>
      <c r="K803" s="581">
        <v>0</v>
      </c>
      <c r="L803" s="581">
        <v>0</v>
      </c>
      <c r="M803" s="581">
        <v>0</v>
      </c>
      <c r="N803" s="581">
        <v>0</v>
      </c>
      <c r="O803" s="581">
        <v>0</v>
      </c>
      <c r="P803" s="581">
        <v>0</v>
      </c>
      <c r="Q803" s="581">
        <v>0</v>
      </c>
      <c r="R803" s="581">
        <v>0</v>
      </c>
      <c r="S803" s="581">
        <v>0</v>
      </c>
      <c r="T803" s="581">
        <v>0</v>
      </c>
      <c r="U803" s="581">
        <v>0</v>
      </c>
      <c r="V803" s="581">
        <v>0</v>
      </c>
      <c r="W803" s="581">
        <v>0</v>
      </c>
      <c r="X803" s="581">
        <v>0</v>
      </c>
      <c r="Y803" s="581">
        <v>0</v>
      </c>
      <c r="Z803" s="581">
        <v>0</v>
      </c>
      <c r="AA803" s="581">
        <v>0</v>
      </c>
      <c r="AB803" s="581">
        <v>0</v>
      </c>
      <c r="AC803" s="581">
        <v>0</v>
      </c>
      <c r="AD803" s="581">
        <v>0</v>
      </c>
      <c r="AE803" s="581">
        <v>0</v>
      </c>
      <c r="AF803" s="581">
        <v>0</v>
      </c>
      <c r="AG803" s="581">
        <v>0</v>
      </c>
      <c r="AH803" s="581">
        <v>0</v>
      </c>
      <c r="AI803" s="581">
        <v>0</v>
      </c>
      <c r="AJ803" s="581">
        <v>0</v>
      </c>
      <c r="AK803" s="653"/>
      <c r="AL803" s="653"/>
      <c r="AM803" s="654"/>
    </row>
    <row r="804" spans="1:39" ht="18" customHeight="1" thickBot="1">
      <c r="A804" s="320" t="s">
        <v>19</v>
      </c>
      <c r="B804" s="320" t="s">
        <v>48</v>
      </c>
      <c r="C804" s="352"/>
      <c r="D804" s="352"/>
      <c r="E804" s="352"/>
      <c r="F804" s="581">
        <v>1.9</v>
      </c>
      <c r="G804" s="581">
        <v>1.6</v>
      </c>
      <c r="H804" s="581">
        <v>2.6</v>
      </c>
      <c r="I804" s="581">
        <v>3.3</v>
      </c>
      <c r="J804" s="581">
        <v>2.9</v>
      </c>
      <c r="K804" s="581">
        <v>4.4000000000000004</v>
      </c>
      <c r="L804" s="581">
        <v>1.8</v>
      </c>
      <c r="M804" s="581">
        <v>6.6</v>
      </c>
      <c r="N804" s="581">
        <v>4</v>
      </c>
      <c r="O804" s="581">
        <v>4.4000000000000004</v>
      </c>
      <c r="P804" s="581">
        <v>3.8</v>
      </c>
      <c r="Q804" s="581">
        <v>3.6</v>
      </c>
      <c r="R804" s="581">
        <v>3.7</v>
      </c>
      <c r="S804" s="581">
        <v>3.6</v>
      </c>
      <c r="T804" s="581">
        <v>3.9</v>
      </c>
      <c r="U804" s="581">
        <v>3.2</v>
      </c>
      <c r="V804" s="581">
        <v>2.7</v>
      </c>
      <c r="W804" s="581">
        <v>2.7</v>
      </c>
      <c r="X804" s="581">
        <v>2</v>
      </c>
      <c r="Y804" s="581">
        <v>2</v>
      </c>
      <c r="Z804" s="581">
        <v>2</v>
      </c>
      <c r="AA804" s="581">
        <v>2</v>
      </c>
      <c r="AB804" s="581">
        <v>1.36</v>
      </c>
      <c r="AC804" s="581">
        <v>1.04</v>
      </c>
      <c r="AD804" s="581">
        <v>1.23</v>
      </c>
      <c r="AE804" s="581">
        <v>1.1000000000000001</v>
      </c>
      <c r="AF804" s="581">
        <v>1.33</v>
      </c>
      <c r="AG804" s="581">
        <v>1.17</v>
      </c>
      <c r="AH804" s="581">
        <v>1.2</v>
      </c>
      <c r="AI804" s="581">
        <v>1.28</v>
      </c>
      <c r="AJ804" s="581">
        <v>1</v>
      </c>
      <c r="AK804" s="653">
        <f t="shared" si="1311"/>
        <v>-21.875</v>
      </c>
      <c r="AL804" s="653">
        <f t="shared" si="1312"/>
        <v>-17.808219178082197</v>
      </c>
      <c r="AM804" s="654">
        <f t="shared" si="1313"/>
        <v>-7.4125287712709547</v>
      </c>
    </row>
    <row r="805" spans="1:39" ht="18" customHeight="1" thickBot="1">
      <c r="A805" s="320" t="s">
        <v>20</v>
      </c>
      <c r="B805" s="320" t="s">
        <v>49</v>
      </c>
      <c r="C805" s="352"/>
      <c r="D805" s="352"/>
      <c r="E805" s="352"/>
      <c r="F805" s="581">
        <v>0</v>
      </c>
      <c r="G805" s="581">
        <v>0</v>
      </c>
      <c r="H805" s="581">
        <v>19.3</v>
      </c>
      <c r="I805" s="581">
        <v>17.600000000000001</v>
      </c>
      <c r="J805" s="581">
        <v>21.9</v>
      </c>
      <c r="K805" s="581">
        <v>25.8</v>
      </c>
      <c r="L805" s="581">
        <v>23.6</v>
      </c>
      <c r="M805" s="581">
        <v>27.5</v>
      </c>
      <c r="N805" s="581">
        <v>31.2</v>
      </c>
      <c r="O805" s="581">
        <v>37.6</v>
      </c>
      <c r="P805" s="581">
        <v>40.700000000000003</v>
      </c>
      <c r="Q805" s="581">
        <v>43.1</v>
      </c>
      <c r="R805" s="581">
        <v>39.5</v>
      </c>
      <c r="S805" s="581">
        <v>23.6</v>
      </c>
      <c r="T805" s="581">
        <v>38.9</v>
      </c>
      <c r="U805" s="581">
        <v>46.3</v>
      </c>
      <c r="V805" s="581">
        <v>50.6</v>
      </c>
      <c r="W805" s="581">
        <v>47.8</v>
      </c>
      <c r="X805" s="581">
        <v>45.59</v>
      </c>
      <c r="Y805" s="581">
        <v>43.75</v>
      </c>
      <c r="Z805" s="581">
        <v>45</v>
      </c>
      <c r="AA805" s="581">
        <v>51.3</v>
      </c>
      <c r="AB805" s="581">
        <v>53.73</v>
      </c>
      <c r="AC805" s="581">
        <v>54.89</v>
      </c>
      <c r="AD805" s="581">
        <v>55.24</v>
      </c>
      <c r="AE805" s="581">
        <v>56.68</v>
      </c>
      <c r="AF805" s="581">
        <v>59.82</v>
      </c>
      <c r="AG805" s="581">
        <v>56.21</v>
      </c>
      <c r="AH805" s="581">
        <v>49.95</v>
      </c>
      <c r="AI805" s="581">
        <v>51.5</v>
      </c>
      <c r="AJ805" s="581">
        <v>51.83</v>
      </c>
      <c r="AK805" s="653">
        <f t="shared" si="1311"/>
        <v>0.64077669902913303</v>
      </c>
      <c r="AL805" s="653">
        <f t="shared" si="1312"/>
        <v>-5.4139546201107391</v>
      </c>
      <c r="AM805" s="654">
        <f t="shared" si="1313"/>
        <v>0.11426946035340002</v>
      </c>
    </row>
    <row r="806" spans="1:39" ht="18" customHeight="1" thickBot="1">
      <c r="A806" s="320" t="s">
        <v>21</v>
      </c>
      <c r="B806" s="320" t="s">
        <v>50</v>
      </c>
      <c r="C806" s="352"/>
      <c r="D806" s="352"/>
      <c r="E806" s="352"/>
      <c r="F806" s="581">
        <v>656.8</v>
      </c>
      <c r="G806" s="581">
        <v>586.20000000000005</v>
      </c>
      <c r="H806" s="581">
        <v>616.4</v>
      </c>
      <c r="I806" s="581">
        <v>696.5</v>
      </c>
      <c r="J806" s="581">
        <v>630.1</v>
      </c>
      <c r="K806" s="581">
        <v>635.5</v>
      </c>
      <c r="L806" s="581">
        <v>660.1</v>
      </c>
      <c r="M806" s="581">
        <v>695.3</v>
      </c>
      <c r="N806" s="581">
        <v>838.3</v>
      </c>
      <c r="O806" s="581">
        <v>943.9</v>
      </c>
      <c r="P806" s="581">
        <v>985.6</v>
      </c>
      <c r="Q806" s="581">
        <v>1058.2</v>
      </c>
      <c r="R806" s="581">
        <v>1194.5</v>
      </c>
      <c r="S806" s="581">
        <v>1194.3</v>
      </c>
      <c r="T806" s="581">
        <v>1260.2</v>
      </c>
      <c r="U806" s="581">
        <v>1333.5</v>
      </c>
      <c r="V806" s="581">
        <v>1465</v>
      </c>
      <c r="W806" s="581">
        <v>1329.9</v>
      </c>
      <c r="X806" s="581">
        <v>1269.3</v>
      </c>
      <c r="Y806" s="581">
        <v>991.8</v>
      </c>
      <c r="Z806" s="581">
        <v>1176.7</v>
      </c>
      <c r="AA806" s="581">
        <v>1306.03</v>
      </c>
      <c r="AB806" s="581">
        <v>1516.2</v>
      </c>
      <c r="AC806" s="581">
        <v>1373.5</v>
      </c>
      <c r="AD806" s="581">
        <v>1352.01</v>
      </c>
      <c r="AE806" s="581">
        <v>1287.97</v>
      </c>
      <c r="AF806" s="581">
        <v>1314.79</v>
      </c>
      <c r="AG806" s="581">
        <v>1390.71</v>
      </c>
      <c r="AH806" s="581">
        <v>1281.5999999999999</v>
      </c>
      <c r="AI806" s="581">
        <v>1225.6500000000001</v>
      </c>
      <c r="AJ806" s="581">
        <v>1174.52</v>
      </c>
      <c r="AK806" s="653">
        <f t="shared" si="1311"/>
        <v>-4.1716640150124551</v>
      </c>
      <c r="AL806" s="653">
        <f t="shared" si="1312"/>
        <v>-7.9628357464325727</v>
      </c>
      <c r="AM806" s="654">
        <f t="shared" si="1313"/>
        <v>-1.1723235274728849</v>
      </c>
    </row>
    <row r="807" spans="1:39" ht="18" customHeight="1" thickBot="1">
      <c r="A807" s="320" t="s">
        <v>22</v>
      </c>
      <c r="B807" s="320" t="s">
        <v>51</v>
      </c>
      <c r="C807" s="352"/>
      <c r="D807" s="352"/>
      <c r="E807" s="352"/>
      <c r="F807" s="581">
        <v>52.7</v>
      </c>
      <c r="G807" s="581">
        <v>50</v>
      </c>
      <c r="H807" s="581">
        <v>44</v>
      </c>
      <c r="I807" s="581">
        <v>42</v>
      </c>
      <c r="J807" s="581">
        <v>44</v>
      </c>
      <c r="K807" s="581">
        <v>23</v>
      </c>
      <c r="L807" s="581">
        <v>27</v>
      </c>
      <c r="M807" s="581">
        <v>23.83</v>
      </c>
      <c r="N807" s="581">
        <v>18.82</v>
      </c>
      <c r="O807" s="581">
        <v>17.059999999999999</v>
      </c>
      <c r="P807" s="581">
        <v>13.44</v>
      </c>
      <c r="Q807" s="581">
        <v>11.93</v>
      </c>
      <c r="R807" s="581">
        <v>20.49</v>
      </c>
      <c r="S807" s="581">
        <v>19.23</v>
      </c>
      <c r="T807" s="581">
        <v>15.93</v>
      </c>
      <c r="U807" s="581">
        <v>20.239999999999998</v>
      </c>
      <c r="V807" s="581">
        <v>23.85</v>
      </c>
      <c r="W807" s="581">
        <v>24.49</v>
      </c>
      <c r="X807" s="581">
        <v>20.48</v>
      </c>
      <c r="Y807" s="581">
        <v>20.81</v>
      </c>
      <c r="Z807" s="581">
        <v>30.4</v>
      </c>
      <c r="AA807" s="581">
        <v>30.2</v>
      </c>
      <c r="AB807" s="581">
        <v>22.73</v>
      </c>
      <c r="AC807" s="581">
        <v>21.09</v>
      </c>
      <c r="AD807" s="581">
        <v>17.190000000000001</v>
      </c>
      <c r="AE807" s="581">
        <v>16.38</v>
      </c>
      <c r="AF807" s="581">
        <v>15.64</v>
      </c>
      <c r="AG807" s="581">
        <v>14.94</v>
      </c>
      <c r="AH807" s="581">
        <v>13.61</v>
      </c>
      <c r="AI807" s="581">
        <v>14.5</v>
      </c>
      <c r="AJ807" s="581">
        <v>13.78</v>
      </c>
      <c r="AK807" s="653">
        <f t="shared" si="1311"/>
        <v>-4.9655172413793132</v>
      </c>
      <c r="AL807" s="653">
        <f t="shared" si="1312"/>
        <v>-6.618477524282806</v>
      </c>
      <c r="AM807" s="654">
        <f t="shared" si="1313"/>
        <v>-8.3488263986953086</v>
      </c>
    </row>
    <row r="808" spans="1:39" ht="18" customHeight="1" thickBot="1">
      <c r="A808" s="320" t="s">
        <v>23</v>
      </c>
      <c r="B808" s="320" t="s">
        <v>52</v>
      </c>
      <c r="C808" s="352"/>
      <c r="D808" s="352"/>
      <c r="E808" s="352"/>
      <c r="F808" s="581">
        <v>1.3</v>
      </c>
      <c r="G808" s="581">
        <v>1.3</v>
      </c>
      <c r="H808" s="581">
        <v>1.3</v>
      </c>
      <c r="I808" s="581">
        <v>1.3</v>
      </c>
      <c r="J808" s="581">
        <v>1.3</v>
      </c>
      <c r="K808" s="581">
        <v>1.9</v>
      </c>
      <c r="L808" s="581">
        <v>1.7</v>
      </c>
      <c r="M808" s="581">
        <v>3.23</v>
      </c>
      <c r="N808" s="581">
        <v>5.33</v>
      </c>
      <c r="O808" s="581">
        <v>10.47</v>
      </c>
      <c r="P808" s="581">
        <v>11.27</v>
      </c>
      <c r="Q808" s="581">
        <v>27.93</v>
      </c>
      <c r="R808" s="581">
        <v>33.89</v>
      </c>
      <c r="S808" s="581">
        <v>27.9</v>
      </c>
      <c r="T808" s="581">
        <v>32.909999999999997</v>
      </c>
      <c r="U808" s="581">
        <v>31.79</v>
      </c>
      <c r="V808" s="581">
        <v>38.56</v>
      </c>
      <c r="W808" s="581">
        <v>41.02</v>
      </c>
      <c r="X808" s="581">
        <v>41.81</v>
      </c>
      <c r="Y808" s="581">
        <v>48.07</v>
      </c>
      <c r="Z808" s="581">
        <v>72.89</v>
      </c>
      <c r="AA808" s="581">
        <v>76.73</v>
      </c>
      <c r="AB808" s="581">
        <v>75.77</v>
      </c>
      <c r="AC808" s="581">
        <v>82.59</v>
      </c>
      <c r="AD808" s="581">
        <v>80.12</v>
      </c>
      <c r="AE808" s="581">
        <v>78.989999999999995</v>
      </c>
      <c r="AF808" s="581">
        <v>78.77</v>
      </c>
      <c r="AG808" s="581">
        <v>73.97</v>
      </c>
      <c r="AH808" s="581">
        <v>64.55</v>
      </c>
      <c r="AI808" s="581">
        <v>69.510000000000005</v>
      </c>
      <c r="AJ808" s="581">
        <v>64.989999999999995</v>
      </c>
      <c r="AK808" s="653">
        <f t="shared" si="1311"/>
        <v>-6.5026614875557609</v>
      </c>
      <c r="AL808" s="653">
        <f t="shared" si="1312"/>
        <v>-11.826157742402298</v>
      </c>
      <c r="AM808" s="654">
        <f t="shared" si="1313"/>
        <v>-1.8281861041191005</v>
      </c>
    </row>
    <row r="809" spans="1:39" ht="18" customHeight="1" thickBot="1">
      <c r="A809" s="320" t="s">
        <v>24</v>
      </c>
      <c r="B809" s="320" t="s">
        <v>53</v>
      </c>
      <c r="C809" s="352"/>
      <c r="D809" s="352"/>
      <c r="E809" s="352"/>
      <c r="F809" s="581">
        <v>0.1</v>
      </c>
      <c r="G809" s="581">
        <v>0.7</v>
      </c>
      <c r="H809" s="581">
        <v>0.7</v>
      </c>
      <c r="I809" s="581">
        <v>0.7</v>
      </c>
      <c r="J809" s="581">
        <v>0.6</v>
      </c>
      <c r="K809" s="581">
        <v>0.5</v>
      </c>
      <c r="L809" s="581">
        <v>0.6</v>
      </c>
      <c r="M809" s="581">
        <v>0.84</v>
      </c>
      <c r="N809" s="581">
        <v>1.23</v>
      </c>
      <c r="O809" s="581">
        <v>1.66</v>
      </c>
      <c r="P809" s="581">
        <v>1.82</v>
      </c>
      <c r="Q809" s="581">
        <v>2.12</v>
      </c>
      <c r="R809" s="581">
        <v>1.99</v>
      </c>
      <c r="S809" s="581">
        <v>2.87</v>
      </c>
      <c r="T809" s="581">
        <v>3.09</v>
      </c>
      <c r="U809" s="581">
        <v>3.24</v>
      </c>
      <c r="V809" s="581">
        <v>3.4</v>
      </c>
      <c r="W809" s="581">
        <v>3.48</v>
      </c>
      <c r="X809" s="581">
        <v>3.35</v>
      </c>
      <c r="Y809" s="581">
        <v>3.64</v>
      </c>
      <c r="Z809" s="581">
        <v>3.49</v>
      </c>
      <c r="AA809" s="581">
        <v>4.2300000000000004</v>
      </c>
      <c r="AB809" s="581">
        <v>4.49</v>
      </c>
      <c r="AC809" s="581">
        <v>5.29</v>
      </c>
      <c r="AD809" s="581">
        <v>5.03</v>
      </c>
      <c r="AE809" s="581">
        <v>5.67</v>
      </c>
      <c r="AF809" s="581">
        <v>5.8</v>
      </c>
      <c r="AG809" s="581">
        <v>5.59</v>
      </c>
      <c r="AH809" s="581">
        <v>5.15</v>
      </c>
      <c r="AI809" s="581">
        <v>5.17</v>
      </c>
      <c r="AJ809" s="581">
        <v>5.4766666666666675</v>
      </c>
      <c r="AK809" s="653">
        <f t="shared" si="1311"/>
        <v>5.9316569954867893</v>
      </c>
      <c r="AL809" s="653">
        <f t="shared" si="1312"/>
        <v>-0.72507552870089143</v>
      </c>
      <c r="AM809" s="654">
        <f t="shared" si="1313"/>
        <v>2.9115201701186866</v>
      </c>
    </row>
    <row r="810" spans="1:39" ht="18" customHeight="1" thickBot="1">
      <c r="A810" s="320" t="s">
        <v>25</v>
      </c>
      <c r="B810" s="320" t="s">
        <v>54</v>
      </c>
      <c r="C810" s="352"/>
      <c r="D810" s="352"/>
      <c r="E810" s="352"/>
      <c r="F810" s="581">
        <v>5.6</v>
      </c>
      <c r="G810" s="581">
        <v>6.9</v>
      </c>
      <c r="H810" s="581">
        <v>7.7</v>
      </c>
      <c r="I810" s="581">
        <v>8.4</v>
      </c>
      <c r="J810" s="581">
        <v>9.6999999999999993</v>
      </c>
      <c r="K810" s="581">
        <v>11.6</v>
      </c>
      <c r="L810" s="581">
        <v>7.3</v>
      </c>
      <c r="M810" s="581">
        <v>8.6999999999999993</v>
      </c>
      <c r="N810" s="581">
        <v>12</v>
      </c>
      <c r="O810" s="581">
        <v>18.8</v>
      </c>
      <c r="P810" s="581">
        <v>13.7</v>
      </c>
      <c r="Q810" s="581">
        <v>18.399999999999999</v>
      </c>
      <c r="R810" s="581">
        <v>17.2</v>
      </c>
      <c r="S810" s="581">
        <v>12.2</v>
      </c>
      <c r="T810" s="581">
        <v>12.6</v>
      </c>
      <c r="U810" s="581">
        <v>13.7</v>
      </c>
      <c r="V810" s="581">
        <v>11.3</v>
      </c>
      <c r="W810" s="581">
        <v>9.83</v>
      </c>
      <c r="X810" s="581">
        <v>10.5</v>
      </c>
      <c r="Y810" s="581">
        <v>10.85</v>
      </c>
      <c r="Z810" s="581">
        <v>11.78</v>
      </c>
      <c r="AA810" s="581">
        <v>13</v>
      </c>
      <c r="AB810" s="581">
        <v>10.64</v>
      </c>
      <c r="AC810" s="581">
        <v>8.61</v>
      </c>
      <c r="AD810" s="581">
        <v>9.08</v>
      </c>
      <c r="AE810" s="581">
        <v>9.56</v>
      </c>
      <c r="AF810" s="581">
        <v>10.029999999999999</v>
      </c>
      <c r="AG810" s="581">
        <v>9.99</v>
      </c>
      <c r="AH810" s="581">
        <v>9.02</v>
      </c>
      <c r="AI810" s="581">
        <v>8.25</v>
      </c>
      <c r="AJ810" s="581">
        <v>8</v>
      </c>
      <c r="AK810" s="653">
        <f t="shared" si="1311"/>
        <v>-3.0303030303030276</v>
      </c>
      <c r="AL810" s="653">
        <f t="shared" si="1312"/>
        <v>-13.669064748201432</v>
      </c>
      <c r="AM810" s="654">
        <f t="shared" si="1313"/>
        <v>-5.2516079733582526</v>
      </c>
    </row>
    <row r="811" spans="1:39" ht="18" customHeight="1" thickBot="1">
      <c r="A811" s="320" t="s">
        <v>26</v>
      </c>
      <c r="B811" s="320" t="s">
        <v>55</v>
      </c>
      <c r="C811" s="352"/>
      <c r="D811" s="352"/>
      <c r="E811" s="352"/>
      <c r="F811" s="581">
        <v>0</v>
      </c>
      <c r="G811" s="581">
        <v>0</v>
      </c>
      <c r="H811" s="581">
        <v>0</v>
      </c>
      <c r="I811" s="581">
        <v>0</v>
      </c>
      <c r="J811" s="581">
        <v>0</v>
      </c>
      <c r="K811" s="581">
        <v>0</v>
      </c>
      <c r="L811" s="581">
        <v>0</v>
      </c>
      <c r="M811" s="581">
        <v>0</v>
      </c>
      <c r="N811" s="581">
        <v>0.6</v>
      </c>
      <c r="O811" s="581">
        <v>0.4</v>
      </c>
      <c r="P811" s="581">
        <v>0.5</v>
      </c>
      <c r="Q811" s="581">
        <v>0</v>
      </c>
      <c r="R811" s="581">
        <v>0</v>
      </c>
      <c r="S811" s="581">
        <v>0</v>
      </c>
      <c r="T811" s="581">
        <v>0</v>
      </c>
      <c r="U811" s="581">
        <v>0</v>
      </c>
      <c r="V811" s="581">
        <v>0</v>
      </c>
      <c r="W811" s="581">
        <v>0</v>
      </c>
      <c r="X811" s="581">
        <v>0</v>
      </c>
      <c r="Y811" s="581">
        <v>0</v>
      </c>
      <c r="Z811" s="581">
        <v>0</v>
      </c>
      <c r="AA811" s="581">
        <v>0</v>
      </c>
      <c r="AB811" s="581">
        <v>0</v>
      </c>
      <c r="AC811" s="581">
        <v>0</v>
      </c>
      <c r="AD811" s="581">
        <v>0</v>
      </c>
      <c r="AE811" s="581">
        <v>0</v>
      </c>
      <c r="AF811" s="581">
        <v>0</v>
      </c>
      <c r="AG811" s="581">
        <v>0</v>
      </c>
      <c r="AH811" s="581">
        <v>2.5</v>
      </c>
      <c r="AI811" s="581">
        <v>2.68</v>
      </c>
      <c r="AJ811" s="581">
        <v>0.5</v>
      </c>
      <c r="AK811" s="653">
        <f t="shared" si="1311"/>
        <v>-81.343283582089555</v>
      </c>
      <c r="AL811" s="653">
        <f t="shared" si="1312"/>
        <v>-44.02985074626865</v>
      </c>
      <c r="AM811" s="654"/>
    </row>
    <row r="812" spans="1:39" ht="18" customHeight="1" thickBot="1">
      <c r="A812" s="320" t="s">
        <v>27</v>
      </c>
      <c r="B812" s="320" t="s">
        <v>56</v>
      </c>
      <c r="C812" s="352"/>
      <c r="D812" s="352"/>
      <c r="E812" s="352"/>
      <c r="F812" s="581">
        <v>35</v>
      </c>
      <c r="G812" s="581">
        <v>42.5</v>
      </c>
      <c r="H812" s="581">
        <v>44.6</v>
      </c>
      <c r="I812" s="581">
        <v>61.7</v>
      </c>
      <c r="J812" s="581">
        <v>66.5</v>
      </c>
      <c r="K812" s="581">
        <v>66.8</v>
      </c>
      <c r="L812" s="581">
        <v>32.6</v>
      </c>
      <c r="M812" s="581">
        <v>40.700000000000003</v>
      </c>
      <c r="N812" s="581">
        <v>39.6</v>
      </c>
      <c r="O812" s="581">
        <v>30.6</v>
      </c>
      <c r="P812" s="581">
        <v>44.4</v>
      </c>
      <c r="Q812" s="581">
        <v>51.9</v>
      </c>
      <c r="R812" s="581">
        <v>50.1</v>
      </c>
      <c r="S812" s="581">
        <v>54.8</v>
      </c>
      <c r="T812" s="581">
        <v>53.6</v>
      </c>
      <c r="U812" s="581">
        <v>48.9</v>
      </c>
      <c r="V812" s="581">
        <v>53.2</v>
      </c>
      <c r="W812" s="581">
        <v>35.909999999999997</v>
      </c>
      <c r="X812" s="581">
        <v>24.02</v>
      </c>
      <c r="Y812" s="581">
        <v>23.71</v>
      </c>
      <c r="Z812" s="581">
        <v>22.91</v>
      </c>
      <c r="AA812" s="581">
        <v>38.17</v>
      </c>
      <c r="AB812" s="581">
        <v>41.98</v>
      </c>
      <c r="AC812" s="581">
        <v>30.15</v>
      </c>
      <c r="AD812" s="581">
        <v>26.95</v>
      </c>
      <c r="AE812" s="581">
        <v>17.100000000000001</v>
      </c>
      <c r="AF812" s="581">
        <v>27.99</v>
      </c>
      <c r="AG812" s="581">
        <v>27.81</v>
      </c>
      <c r="AH812" s="581">
        <v>29.71</v>
      </c>
      <c r="AI812" s="581">
        <v>28.62</v>
      </c>
      <c r="AJ812" s="581">
        <v>28.8</v>
      </c>
      <c r="AK812" s="653">
        <f t="shared" si="1311"/>
        <v>0.62893081761006275</v>
      </c>
      <c r="AL812" s="653">
        <f t="shared" si="1312"/>
        <v>2.3454157782515805</v>
      </c>
      <c r="AM812" s="654">
        <f t="shared" si="1313"/>
        <v>-3.0812477751257727</v>
      </c>
    </row>
    <row r="813" spans="1:39" ht="18" customHeight="1">
      <c r="A813" s="79" t="s">
        <v>984</v>
      </c>
      <c r="B813" s="34"/>
      <c r="C813" s="34"/>
      <c r="D813" s="34"/>
      <c r="E813" s="34"/>
      <c r="F813" s="34"/>
      <c r="G813" s="34"/>
      <c r="H813" s="34"/>
      <c r="I813" s="34"/>
      <c r="J813" s="34"/>
      <c r="K813" s="34"/>
      <c r="L813" s="34"/>
      <c r="M813" s="33"/>
      <c r="N813" s="33"/>
      <c r="O813" s="33"/>
      <c r="P813" s="33"/>
      <c r="Q813" s="21"/>
      <c r="R813" s="33"/>
      <c r="S813" s="33"/>
      <c r="T813" s="33"/>
      <c r="U813" s="33"/>
      <c r="V813" s="33"/>
      <c r="W813" s="33"/>
      <c r="X813" s="33"/>
      <c r="Y813" s="33"/>
      <c r="Z813" s="33"/>
      <c r="AA813" s="33"/>
      <c r="AB813" s="33"/>
      <c r="AC813" s="33"/>
      <c r="AD813" s="33"/>
      <c r="AE813" s="33"/>
      <c r="AF813" s="33"/>
      <c r="AG813" s="33"/>
      <c r="AH813" s="33"/>
      <c r="AI813" s="33"/>
      <c r="AJ813" s="33"/>
      <c r="AK813" s="655"/>
      <c r="AL813" s="655"/>
      <c r="AM813" s="655"/>
    </row>
    <row r="814" spans="1:39" ht="18" customHeight="1">
      <c r="A814" s="22"/>
      <c r="B814" s="34"/>
      <c r="C814" s="34"/>
      <c r="D814" s="34"/>
      <c r="E814" s="34"/>
      <c r="F814" s="34"/>
      <c r="G814" s="34"/>
      <c r="H814" s="34"/>
      <c r="I814" s="34"/>
      <c r="J814" s="34"/>
      <c r="K814" s="34"/>
      <c r="L814" s="34"/>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655"/>
      <c r="AL814" s="655"/>
      <c r="AM814" s="655"/>
    </row>
    <row r="815" spans="1:39" ht="18" customHeight="1">
      <c r="A815" s="59" t="s">
        <v>287</v>
      </c>
      <c r="B815" s="34"/>
      <c r="C815" s="34"/>
      <c r="D815" s="34"/>
      <c r="E815" s="34"/>
      <c r="F815" s="34"/>
      <c r="G815" s="34"/>
      <c r="H815" s="34"/>
      <c r="I815" s="34"/>
      <c r="J815" s="34"/>
      <c r="K815" s="34"/>
      <c r="L815" s="34"/>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655"/>
      <c r="AL815" s="655"/>
      <c r="AM815" s="655"/>
    </row>
    <row r="816" spans="1:39" ht="18" customHeight="1">
      <c r="A816" s="210"/>
      <c r="B816" s="211"/>
      <c r="C816" s="204" t="s">
        <v>196</v>
      </c>
      <c r="D816" s="205"/>
      <c r="E816" s="205"/>
      <c r="F816" s="205"/>
      <c r="G816" s="205"/>
      <c r="H816" s="205"/>
      <c r="I816" s="205"/>
      <c r="J816" s="205"/>
      <c r="K816" s="205"/>
      <c r="L816" s="205"/>
      <c r="M816" s="205"/>
      <c r="N816" s="205"/>
      <c r="O816" s="205"/>
      <c r="P816" s="205"/>
      <c r="Q816" s="205"/>
      <c r="R816" s="205"/>
      <c r="S816" s="205"/>
      <c r="T816" s="205"/>
      <c r="U816" s="205"/>
      <c r="V816" s="205"/>
      <c r="W816" s="205"/>
      <c r="X816" s="205"/>
      <c r="Y816" s="205"/>
      <c r="Z816" s="205"/>
      <c r="AA816" s="205"/>
      <c r="AB816" s="205"/>
      <c r="AC816" s="205"/>
      <c r="AD816" s="205"/>
      <c r="AE816" s="205"/>
      <c r="AF816" s="205"/>
      <c r="AG816" s="205"/>
      <c r="AH816" s="205"/>
      <c r="AI816" s="205"/>
      <c r="AJ816" s="205"/>
      <c r="AK816" s="765" t="s">
        <v>58</v>
      </c>
      <c r="AL816" s="766"/>
      <c r="AM816" s="656" t="str">
        <f>AM$3</f>
        <v xml:space="preserve">Annual rate of change
</v>
      </c>
    </row>
    <row r="817" spans="1:39" ht="26.25" thickBot="1">
      <c r="A817" s="210"/>
      <c r="B817" s="211"/>
      <c r="C817" s="568">
        <v>1990</v>
      </c>
      <c r="D817" s="203">
        <v>1991</v>
      </c>
      <c r="E817" s="203">
        <v>1992</v>
      </c>
      <c r="F817" s="203">
        <f>F$4</f>
        <v>1993</v>
      </c>
      <c r="G817" s="203">
        <f t="shared" ref="G817:AJ817" si="1314">G$4</f>
        <v>1994</v>
      </c>
      <c r="H817" s="203">
        <f t="shared" si="1314"/>
        <v>1995</v>
      </c>
      <c r="I817" s="203">
        <f t="shared" si="1314"/>
        <v>1996</v>
      </c>
      <c r="J817" s="203">
        <f t="shared" si="1314"/>
        <v>1997</v>
      </c>
      <c r="K817" s="203">
        <f t="shared" si="1314"/>
        <v>1998</v>
      </c>
      <c r="L817" s="203">
        <f t="shared" si="1314"/>
        <v>1999</v>
      </c>
      <c r="M817" s="637">
        <f t="shared" si="1314"/>
        <v>2000</v>
      </c>
      <c r="N817" s="636">
        <f t="shared" si="1314"/>
        <v>2001</v>
      </c>
      <c r="O817" s="203">
        <f t="shared" si="1314"/>
        <v>2002</v>
      </c>
      <c r="P817" s="636">
        <f t="shared" si="1314"/>
        <v>2003</v>
      </c>
      <c r="Q817" s="203">
        <f t="shared" si="1314"/>
        <v>2004</v>
      </c>
      <c r="R817" s="636">
        <f t="shared" si="1314"/>
        <v>2005</v>
      </c>
      <c r="S817" s="203">
        <f t="shared" si="1314"/>
        <v>2006</v>
      </c>
      <c r="T817" s="636">
        <f t="shared" si="1314"/>
        <v>2007</v>
      </c>
      <c r="U817" s="203">
        <f t="shared" si="1314"/>
        <v>2008</v>
      </c>
      <c r="V817" s="636">
        <f t="shared" si="1314"/>
        <v>2009</v>
      </c>
      <c r="W817" s="203">
        <f t="shared" si="1314"/>
        <v>2010</v>
      </c>
      <c r="X817" s="636">
        <f t="shared" si="1314"/>
        <v>2011</v>
      </c>
      <c r="Y817" s="203">
        <f t="shared" si="1314"/>
        <v>2012</v>
      </c>
      <c r="Z817" s="637">
        <f t="shared" si="1314"/>
        <v>2013</v>
      </c>
      <c r="AA817" s="203">
        <f t="shared" si="1314"/>
        <v>2014</v>
      </c>
      <c r="AB817" s="636">
        <f t="shared" si="1314"/>
        <v>2015</v>
      </c>
      <c r="AC817" s="203">
        <f t="shared" si="1314"/>
        <v>2016</v>
      </c>
      <c r="AD817" s="203">
        <f t="shared" si="1314"/>
        <v>2017</v>
      </c>
      <c r="AE817" s="203">
        <f t="shared" si="1314"/>
        <v>2018</v>
      </c>
      <c r="AF817" s="203">
        <f t="shared" si="1314"/>
        <v>2019</v>
      </c>
      <c r="AG817" s="203">
        <f t="shared" si="1314"/>
        <v>2020</v>
      </c>
      <c r="AH817" s="203">
        <f t="shared" si="1314"/>
        <v>2021</v>
      </c>
      <c r="AI817" s="203">
        <f t="shared" si="1314"/>
        <v>2022</v>
      </c>
      <c r="AJ817" s="203" t="str">
        <f t="shared" si="1314"/>
        <v>2023f</v>
      </c>
      <c r="AK817" s="648" t="s">
        <v>1070</v>
      </c>
      <c r="AL817" s="649" t="s">
        <v>1071</v>
      </c>
      <c r="AM817" s="650" t="s">
        <v>1072</v>
      </c>
    </row>
    <row r="818" spans="1:39" ht="18" customHeight="1" thickBot="1">
      <c r="A818" s="235" t="s">
        <v>373</v>
      </c>
      <c r="B818" s="235"/>
      <c r="C818" s="339"/>
      <c r="D818" s="339"/>
      <c r="E818" s="339"/>
      <c r="F818" s="363">
        <f>IF(COUNT(F819:F845)=27,SUM(F819:F845),"N.A.")</f>
        <v>4340.7222222222226</v>
      </c>
      <c r="G818" s="363">
        <f t="shared" ref="G818" si="1315">IF(COUNT(G819:G845)=27,SUM(G819:G845),"N.A.")</f>
        <v>4178.5555555555547</v>
      </c>
      <c r="H818" s="363">
        <f t="shared" ref="H818" si="1316">IF(COUNT(H819:H845)=27,SUM(H819:H845),"N.A.")</f>
        <v>5232.1999999999989</v>
      </c>
      <c r="I818" s="363">
        <f t="shared" ref="I818" si="1317">IF(COUNT(I819:I845)=27,SUM(I819:I845),"N.A.")</f>
        <v>6376.4</v>
      </c>
      <c r="J818" s="363">
        <f t="shared" ref="J818" si="1318">IF(COUNT(J819:J845)=27,SUM(J819:J845),"N.A.")</f>
        <v>6827.7999999999993</v>
      </c>
      <c r="K818" s="363">
        <f t="shared" ref="K818" si="1319">IF(COUNT(K819:K845)=27,SUM(K819:K845),"N.A.")</f>
        <v>7474.8</v>
      </c>
      <c r="L818" s="363">
        <f t="shared" ref="L818" si="1320">IF(COUNT(L819:L845)=27,SUM(L819:L845),"N.A.")</f>
        <v>6843.6</v>
      </c>
      <c r="M818" s="363">
        <f t="shared" ref="M818" si="1321">IF(COUNT(M819:M845)=27,SUM(M819:M845),"N.A.")</f>
        <v>7337.2100000000009</v>
      </c>
      <c r="N818" s="363">
        <f t="shared" ref="N818" si="1322">IF(COUNT(N819:N845)=27,SUM(N819:N845),"N.A.")</f>
        <v>8751.3900000000012</v>
      </c>
      <c r="O818" s="363">
        <f t="shared" ref="O818" si="1323">IF(COUNT(O819:O845)=27,SUM(O819:O845),"N.A.")</f>
        <v>9150.5999999999985</v>
      </c>
      <c r="P818" s="363">
        <f t="shared" ref="P818" si="1324">IF(COUNT(P819:P845)=27,SUM(P819:P845),"N.A.")</f>
        <v>8063.1900000000005</v>
      </c>
      <c r="Q818" s="363">
        <f t="shared" ref="Q818" si="1325">IF(COUNT(Q819:Q845)=27,SUM(Q819:Q845),"N.A.")</f>
        <v>11114.59</v>
      </c>
      <c r="R818" s="363">
        <f t="shared" ref="R818" si="1326">IF(COUNT(R819:R845)=27,SUM(R819:R845),"N.A.")</f>
        <v>10413.699999999999</v>
      </c>
      <c r="S818" s="363">
        <f t="shared" ref="S818" si="1327">IF(COUNT(S819:S845)=27,SUM(S819:S845),"N.A.")</f>
        <v>8754.77</v>
      </c>
      <c r="T818" s="363">
        <f t="shared" ref="T818" si="1328">IF(COUNT(T819:T845)=27,SUM(T819:T845),"N.A.")</f>
        <v>9579.8300000000017</v>
      </c>
      <c r="U818" s="363">
        <f t="shared" ref="U818" si="1329">IF(COUNT(U819:U845)=27,SUM(U819:U845),"N.A.")</f>
        <v>10959.95</v>
      </c>
      <c r="V818" s="363">
        <f t="shared" ref="V818" si="1330">IF(COUNT(V819:V845)=27,SUM(V819:V845),"N.A.")</f>
        <v>12009.510000000002</v>
      </c>
      <c r="W818" s="363">
        <f t="shared" ref="W818" si="1331">IF(COUNT(W819:W845)=27,SUM(W819:W845),"N.A.")</f>
        <v>10680.610000000002</v>
      </c>
      <c r="X818" s="363">
        <f t="shared" ref="X818" si="1332">IF(COUNT(X819:X845)=27,SUM(X819:X845),"N.A.")</f>
        <v>10073.949999999997</v>
      </c>
      <c r="Y818" s="363">
        <f t="shared" ref="Y818" si="1333">IF(COUNT(Y819:Y845)=27,SUM(Y819:Y845),"N.A.")</f>
        <v>10051.210000000001</v>
      </c>
      <c r="Z818" s="363">
        <f t="shared" ref="Z818" si="1334">IF(COUNT(Z819:Z845)=27,SUM(Z819:Z845),"N.A.")</f>
        <v>11420.78</v>
      </c>
      <c r="AA818" s="363">
        <f t="shared" ref="AA818" si="1335">IF(COUNT(AA819:AA845)=27,SUM(AA819:AA845),"N.A.")</f>
        <v>13126.209999999997</v>
      </c>
      <c r="AB818" s="363">
        <f t="shared" ref="AB818" si="1336">IF(COUNT(AB819:AB845)=27,SUM(AB819:AB845),"N.A.")</f>
        <v>12675.789999999999</v>
      </c>
      <c r="AC818" s="363">
        <f t="shared" ref="AC818" si="1337">IF(COUNT(AC819:AC845)=27,SUM(AC819:AC845),"N.A.")</f>
        <v>11784.790000000003</v>
      </c>
      <c r="AD818" s="363">
        <f t="shared" ref="AD818" si="1338">IF(COUNT(AD819:AD845)=27,SUM(AD819:AD845),"N.A.")</f>
        <v>11645.88</v>
      </c>
      <c r="AE818" s="363">
        <f t="shared" ref="AE818:AF818" si="1339">IF(COUNT(AE819:AE845)=27,SUM(AE819:AE845),"N.A.")</f>
        <v>9770.2300000000014</v>
      </c>
      <c r="AF818" s="363">
        <f t="shared" si="1339"/>
        <v>11203.179999999998</v>
      </c>
      <c r="AG818" s="363">
        <f t="shared" ref="AG818:AH818" si="1340">IF(COUNT(AG819:AG845)=27,SUM(AG819:AG845),"N.A.")</f>
        <v>12344.610000000004</v>
      </c>
      <c r="AH818" s="363">
        <f t="shared" si="1340"/>
        <v>11675.969999999996</v>
      </c>
      <c r="AI818" s="363">
        <f t="shared" ref="AI818:AJ818" si="1341">IF(COUNT(AI819:AI845)=27,SUM(AI819:AI845),"N.A.")</f>
        <v>11395.490000000002</v>
      </c>
      <c r="AJ818" s="363">
        <f t="shared" si="1341"/>
        <v>11036.373979183862</v>
      </c>
      <c r="AK818" s="651">
        <f>+(AJ818/AI818-1)*100</f>
        <v>-3.1513872665075437</v>
      </c>
      <c r="AL818" s="651">
        <f>+((AJ818/((SUM(AE818:AI818)-MIN(AD818:AH818)-MAX(AD818:AH818))/3))-1)*100</f>
        <v>-3.4005260520559855</v>
      </c>
      <c r="AM818" s="652">
        <f>100*((POWER(AJ818/AA818,1/($AI$4-$Z$4)))-1)</f>
        <v>-1.9083825807954424</v>
      </c>
    </row>
    <row r="819" spans="1:39" ht="18" customHeight="1" thickBot="1">
      <c r="A819" s="320" t="s">
        <v>3</v>
      </c>
      <c r="B819" s="320" t="s">
        <v>30</v>
      </c>
      <c r="C819" s="352"/>
      <c r="D819" s="352"/>
      <c r="E819" s="352"/>
      <c r="F819" s="581">
        <v>51</v>
      </c>
      <c r="G819" s="581">
        <v>50.6</v>
      </c>
      <c r="H819" s="581">
        <v>55.4</v>
      </c>
      <c r="I819" s="581">
        <v>64.400000000000006</v>
      </c>
      <c r="J819" s="581">
        <v>55.2</v>
      </c>
      <c r="K819" s="581">
        <v>58.1</v>
      </c>
      <c r="L819" s="581">
        <v>32.299999999999997</v>
      </c>
      <c r="M819" s="581">
        <v>55.8</v>
      </c>
      <c r="N819" s="581">
        <v>32.799999999999997</v>
      </c>
      <c r="O819" s="581">
        <v>50.4</v>
      </c>
      <c r="P819" s="581">
        <v>46.8</v>
      </c>
      <c r="Q819" s="581">
        <v>56.6</v>
      </c>
      <c r="R819" s="581">
        <v>48.8</v>
      </c>
      <c r="S819" s="581">
        <v>46.1</v>
      </c>
      <c r="T819" s="581">
        <v>37.700000000000003</v>
      </c>
      <c r="U819" s="581">
        <v>40.799999999999997</v>
      </c>
      <c r="V819" s="581">
        <v>45.1</v>
      </c>
      <c r="W819" s="581">
        <v>43.8</v>
      </c>
      <c r="X819" s="581">
        <v>29.54</v>
      </c>
      <c r="Y819" s="581">
        <v>41.6</v>
      </c>
      <c r="Z819" s="581">
        <v>43.1</v>
      </c>
      <c r="AA819" s="581">
        <v>39.770000000000003</v>
      </c>
      <c r="AB819" s="581">
        <v>40.630000000000003</v>
      </c>
      <c r="AC819" s="581">
        <v>31.53</v>
      </c>
      <c r="AD819" s="581">
        <v>34.11</v>
      </c>
      <c r="AE819" s="581">
        <v>32.130000000000003</v>
      </c>
      <c r="AF819" s="581">
        <v>39.840000000000003</v>
      </c>
      <c r="AG819" s="581">
        <v>32.76</v>
      </c>
      <c r="AH819" s="581">
        <v>32.49</v>
      </c>
      <c r="AI819" s="581">
        <v>26.1</v>
      </c>
      <c r="AJ819" s="581">
        <v>30.913759244727121</v>
      </c>
      <c r="AK819" s="653">
        <f>+(AJ819/AI819-1)*100</f>
        <v>18.443522010448742</v>
      </c>
      <c r="AL819" s="653">
        <f>+((AJ819/((SUM(AE819:AI819)-MIN(AD819:AH819)-MAX(AD819:AH819))/3))-1)*100</f>
        <v>1.523018866098913</v>
      </c>
      <c r="AM819" s="654">
        <f>100*((POWER(AJ819/AA819,1/($AI$4-$Z$4)))-1)</f>
        <v>-2.7602070406221646</v>
      </c>
    </row>
    <row r="820" spans="1:39" ht="18" customHeight="1" thickBot="1">
      <c r="A820" s="320" t="s">
        <v>4</v>
      </c>
      <c r="B820" s="320" t="s">
        <v>31</v>
      </c>
      <c r="C820" s="352"/>
      <c r="D820" s="352"/>
      <c r="E820" s="352"/>
      <c r="F820" s="581">
        <v>8</v>
      </c>
      <c r="G820" s="581">
        <v>8</v>
      </c>
      <c r="H820" s="581">
        <v>8</v>
      </c>
      <c r="I820" s="581">
        <v>8</v>
      </c>
      <c r="J820" s="581">
        <v>8</v>
      </c>
      <c r="K820" s="581">
        <v>7.9</v>
      </c>
      <c r="L820" s="581">
        <v>12.7</v>
      </c>
      <c r="M820" s="581">
        <v>12</v>
      </c>
      <c r="N820" s="581">
        <v>10</v>
      </c>
      <c r="O820" s="581">
        <v>23.4</v>
      </c>
      <c r="P820" s="581">
        <v>18.3</v>
      </c>
      <c r="Q820" s="581">
        <v>27.6</v>
      </c>
      <c r="R820" s="581">
        <v>22.6</v>
      </c>
      <c r="S820" s="581">
        <v>25.7</v>
      </c>
      <c r="T820" s="581">
        <v>12.7</v>
      </c>
      <c r="U820" s="581">
        <v>20.5</v>
      </c>
      <c r="V820" s="581">
        <v>17.2</v>
      </c>
      <c r="W820" s="581">
        <v>29.44</v>
      </c>
      <c r="X820" s="581">
        <v>26.52</v>
      </c>
      <c r="Y820" s="581">
        <v>26.5</v>
      </c>
      <c r="Z820" s="581">
        <v>38.81</v>
      </c>
      <c r="AA820" s="581">
        <v>60.36</v>
      </c>
      <c r="AB820" s="581">
        <v>38.4</v>
      </c>
      <c r="AC820" s="581">
        <v>49.27</v>
      </c>
      <c r="AD820" s="581">
        <v>59.14</v>
      </c>
      <c r="AE820" s="581">
        <v>40.31</v>
      </c>
      <c r="AF820" s="581">
        <v>43.17</v>
      </c>
      <c r="AG820" s="581">
        <v>40.049999999999997</v>
      </c>
      <c r="AH820" s="581">
        <v>52.21</v>
      </c>
      <c r="AI820" s="581">
        <v>49</v>
      </c>
      <c r="AJ820" s="581">
        <v>42.379999999999995</v>
      </c>
      <c r="AK820" s="653">
        <f t="shared" ref="AK820:AK845" si="1342">+(AJ820/AI820-1)*100</f>
        <v>-13.51020408163266</v>
      </c>
      <c r="AL820" s="653">
        <f t="shared" ref="AL820:AL845" si="1343">+((AJ820/((SUM(AE820:AI820)-MIN(AD820:AH820)-MAX(AD820:AH820))/3))-1)*100</f>
        <v>1.266427718040597</v>
      </c>
      <c r="AM820" s="654">
        <f t="shared" ref="AM820:AM845" si="1344">100*((POWER(AJ820/AA820,1/($AI$4-$Z$4)))-1)</f>
        <v>-3.8532439979831579</v>
      </c>
    </row>
    <row r="821" spans="1:39" ht="18" customHeight="1" thickBot="1">
      <c r="A821" s="320" t="s">
        <v>340</v>
      </c>
      <c r="B821" s="320" t="s">
        <v>32</v>
      </c>
      <c r="C821" s="352"/>
      <c r="D821" s="352"/>
      <c r="E821" s="352"/>
      <c r="F821" s="581">
        <v>59.9</v>
      </c>
      <c r="G821" s="581">
        <v>56.1</v>
      </c>
      <c r="H821" s="581">
        <v>63.8</v>
      </c>
      <c r="I821" s="581">
        <v>52.1</v>
      </c>
      <c r="J821" s="581">
        <v>79.099999999999994</v>
      </c>
      <c r="K821" s="581">
        <v>79.099999999999994</v>
      </c>
      <c r="L821" s="581">
        <v>108</v>
      </c>
      <c r="M821" s="581">
        <v>138.5</v>
      </c>
      <c r="N821" s="581">
        <v>191.8</v>
      </c>
      <c r="O821" s="581">
        <v>199.9</v>
      </c>
      <c r="P821" s="581">
        <v>161.9</v>
      </c>
      <c r="Q821" s="581">
        <v>305.39999999999998</v>
      </c>
      <c r="R821" s="581">
        <v>255.2</v>
      </c>
      <c r="S821" s="581">
        <v>131.4</v>
      </c>
      <c r="T821" s="581">
        <v>205.5</v>
      </c>
      <c r="U821" s="581">
        <v>255.57</v>
      </c>
      <c r="V821" s="581">
        <v>222.7</v>
      </c>
      <c r="W821" s="581">
        <v>171.2</v>
      </c>
      <c r="X821" s="581">
        <v>196.92</v>
      </c>
      <c r="Y821" s="581">
        <v>190.37</v>
      </c>
      <c r="Z821" s="581">
        <v>214.21</v>
      </c>
      <c r="AA821" s="581">
        <v>243.89</v>
      </c>
      <c r="AB821" s="581">
        <v>202.65</v>
      </c>
      <c r="AC821" s="581">
        <v>193.2</v>
      </c>
      <c r="AD821" s="581">
        <v>177.25</v>
      </c>
      <c r="AE821" s="581">
        <v>172.15</v>
      </c>
      <c r="AF821" s="581">
        <v>195.41</v>
      </c>
      <c r="AG821" s="581">
        <v>213.26</v>
      </c>
      <c r="AH821" s="581">
        <v>193.45</v>
      </c>
      <c r="AI821" s="581">
        <v>206.73</v>
      </c>
      <c r="AJ821" s="581">
        <v>195.99119999999999</v>
      </c>
      <c r="AK821" s="653">
        <f t="shared" si="1342"/>
        <v>-5.1946016543317324</v>
      </c>
      <c r="AL821" s="653">
        <f t="shared" si="1343"/>
        <v>-1.2787991739283799</v>
      </c>
      <c r="AM821" s="654">
        <f t="shared" si="1344"/>
        <v>-2.4001443458095073</v>
      </c>
    </row>
    <row r="822" spans="1:39" ht="18" customHeight="1" thickBot="1">
      <c r="A822" s="320" t="s">
        <v>5</v>
      </c>
      <c r="B822" s="320" t="s">
        <v>33</v>
      </c>
      <c r="C822" s="352"/>
      <c r="D822" s="352"/>
      <c r="E822" s="352"/>
      <c r="F822" s="581">
        <v>0</v>
      </c>
      <c r="G822" s="581">
        <v>0</v>
      </c>
      <c r="H822" s="581">
        <v>0</v>
      </c>
      <c r="I822" s="581">
        <v>0</v>
      </c>
      <c r="J822" s="581">
        <v>70</v>
      </c>
      <c r="K822" s="581">
        <v>142</v>
      </c>
      <c r="L822" s="581">
        <v>251</v>
      </c>
      <c r="M822" s="581">
        <v>244</v>
      </c>
      <c r="N822" s="581">
        <v>169</v>
      </c>
      <c r="O822" s="581">
        <v>121.6</v>
      </c>
      <c r="P822" s="581">
        <v>145.80000000000001</v>
      </c>
      <c r="Q822" s="581">
        <v>159.5</v>
      </c>
      <c r="R822" s="581">
        <v>151.6</v>
      </c>
      <c r="S822" s="581">
        <v>156.30000000000001</v>
      </c>
      <c r="T822" s="581">
        <v>149.9</v>
      </c>
      <c r="U822" s="581">
        <v>185.3</v>
      </c>
      <c r="V822" s="581">
        <v>229.3</v>
      </c>
      <c r="W822" s="581">
        <v>177.4</v>
      </c>
      <c r="X822" s="581">
        <v>138</v>
      </c>
      <c r="Y822" s="581">
        <v>114.6</v>
      </c>
      <c r="Z822" s="581">
        <v>74.400000000000006</v>
      </c>
      <c r="AA822" s="581">
        <v>95.9</v>
      </c>
      <c r="AB822" s="581">
        <v>82</v>
      </c>
      <c r="AC822" s="581">
        <v>56.2</v>
      </c>
      <c r="AD822" s="581">
        <v>60.5</v>
      </c>
      <c r="AE822" s="581">
        <v>37.6</v>
      </c>
      <c r="AF822" s="581">
        <v>51.7</v>
      </c>
      <c r="AG822" s="581">
        <v>41.9</v>
      </c>
      <c r="AH822" s="581">
        <v>49.6</v>
      </c>
      <c r="AI822" s="581">
        <v>34.700000000000003</v>
      </c>
      <c r="AJ822" s="581">
        <v>34.363161826631199</v>
      </c>
      <c r="AK822" s="653">
        <f t="shared" si="1342"/>
        <v>-0.97071519702824904</v>
      </c>
      <c r="AL822" s="653">
        <f t="shared" si="1343"/>
        <v>-12.189535366359793</v>
      </c>
      <c r="AM822" s="654">
        <f t="shared" si="1344"/>
        <v>-10.777385437494647</v>
      </c>
    </row>
    <row r="823" spans="1:39" ht="18" customHeight="1" thickBot="1">
      <c r="A823" s="320" t="s">
        <v>28</v>
      </c>
      <c r="B823" s="320" t="s">
        <v>34</v>
      </c>
      <c r="C823" s="352"/>
      <c r="D823" s="352"/>
      <c r="E823" s="352"/>
      <c r="F823" s="581">
        <v>1147.0999999999999</v>
      </c>
      <c r="G823" s="581">
        <v>1124.9000000000001</v>
      </c>
      <c r="H823" s="581">
        <v>1643.2</v>
      </c>
      <c r="I823" s="581">
        <v>2127.5</v>
      </c>
      <c r="J823" s="581">
        <v>2620.5</v>
      </c>
      <c r="K823" s="581">
        <v>2814.1</v>
      </c>
      <c r="L823" s="581">
        <v>2373.9</v>
      </c>
      <c r="M823" s="581">
        <v>2799.8</v>
      </c>
      <c r="N823" s="581">
        <v>3418.9</v>
      </c>
      <c r="O823" s="581">
        <v>3068.3</v>
      </c>
      <c r="P823" s="581">
        <v>2480.4</v>
      </c>
      <c r="Q823" s="581">
        <v>3289.8</v>
      </c>
      <c r="R823" s="581">
        <v>2675.9</v>
      </c>
      <c r="S823" s="581">
        <v>2237.1</v>
      </c>
      <c r="T823" s="581">
        <v>2061.5</v>
      </c>
      <c r="U823" s="581">
        <v>2381.5</v>
      </c>
      <c r="V823" s="581">
        <v>2514.4</v>
      </c>
      <c r="W823" s="581">
        <v>2156.96</v>
      </c>
      <c r="X823" s="581">
        <v>2004.3</v>
      </c>
      <c r="Y823" s="581">
        <v>2294.8000000000002</v>
      </c>
      <c r="Z823" s="581">
        <v>2609</v>
      </c>
      <c r="AA823" s="581">
        <v>2972.2</v>
      </c>
      <c r="AB823" s="581">
        <v>2598.3000000000002</v>
      </c>
      <c r="AC823" s="581">
        <v>2397.3000000000002</v>
      </c>
      <c r="AD823" s="581">
        <v>2317</v>
      </c>
      <c r="AE823" s="581">
        <v>1935.5</v>
      </c>
      <c r="AF823" s="581">
        <v>2194.9</v>
      </c>
      <c r="AG823" s="581">
        <v>2036.3</v>
      </c>
      <c r="AH823" s="581">
        <v>1908.6</v>
      </c>
      <c r="AI823" s="581">
        <v>1929.7</v>
      </c>
      <c r="AJ823" s="581">
        <v>1902.576</v>
      </c>
      <c r="AK823" s="653">
        <f t="shared" si="1342"/>
        <v>-1.405607089184846</v>
      </c>
      <c r="AL823" s="653">
        <f t="shared" si="1343"/>
        <v>-1.2401287330864652</v>
      </c>
      <c r="AM823" s="654">
        <f t="shared" si="1344"/>
        <v>-4.8357616586348069</v>
      </c>
    </row>
    <row r="824" spans="1:39" ht="18" customHeight="1" thickBot="1">
      <c r="A824" s="320" t="s">
        <v>6</v>
      </c>
      <c r="B824" s="320" t="s">
        <v>35</v>
      </c>
      <c r="C824" s="352"/>
      <c r="D824" s="352"/>
      <c r="E824" s="352"/>
      <c r="F824" s="581">
        <v>10</v>
      </c>
      <c r="G824" s="581">
        <v>10</v>
      </c>
      <c r="H824" s="581">
        <v>10</v>
      </c>
      <c r="I824" s="581">
        <v>10</v>
      </c>
      <c r="J824" s="581">
        <v>10</v>
      </c>
      <c r="K824" s="581">
        <v>10</v>
      </c>
      <c r="L824" s="581">
        <v>10</v>
      </c>
      <c r="M824" s="581">
        <v>0</v>
      </c>
      <c r="N824" s="581">
        <v>9</v>
      </c>
      <c r="O824" s="581">
        <v>12.9</v>
      </c>
      <c r="P824" s="581">
        <v>9.9</v>
      </c>
      <c r="Q824" s="581">
        <v>16</v>
      </c>
      <c r="R824" s="581">
        <v>15</v>
      </c>
      <c r="S824" s="581">
        <v>5.4</v>
      </c>
      <c r="T824" s="581">
        <v>15.4</v>
      </c>
      <c r="U824" s="581">
        <v>21.8</v>
      </c>
      <c r="V824" s="581">
        <v>22.6</v>
      </c>
      <c r="W824" s="581">
        <v>9</v>
      </c>
      <c r="X824" s="581">
        <v>13.6</v>
      </c>
      <c r="Y824" s="581">
        <v>24.8</v>
      </c>
      <c r="Z824" s="581">
        <v>8.8000000000000007</v>
      </c>
      <c r="AA824" s="581">
        <v>25.2</v>
      </c>
      <c r="AB824" s="581">
        <v>35.1</v>
      </c>
      <c r="AC824" s="581">
        <v>18.899999999999999</v>
      </c>
      <c r="AD824" s="581">
        <v>26.45</v>
      </c>
      <c r="AE824" s="581">
        <v>11.52</v>
      </c>
      <c r="AF824" s="581">
        <v>35.21</v>
      </c>
      <c r="AG824" s="581">
        <v>30.76</v>
      </c>
      <c r="AH824" s="581">
        <v>27.69</v>
      </c>
      <c r="AI824" s="581">
        <v>23.97</v>
      </c>
      <c r="AJ824" s="581">
        <v>28.466358536704472</v>
      </c>
      <c r="AK824" s="653">
        <f t="shared" si="1342"/>
        <v>18.758275080118779</v>
      </c>
      <c r="AL824" s="653">
        <f t="shared" si="1343"/>
        <v>3.6145057147699555</v>
      </c>
      <c r="AM824" s="654">
        <f t="shared" si="1344"/>
        <v>1.3634220061614855</v>
      </c>
    </row>
    <row r="825" spans="1:39" ht="18" customHeight="1" thickBot="1">
      <c r="A825" s="320" t="s">
        <v>7</v>
      </c>
      <c r="B825" s="320" t="s">
        <v>36</v>
      </c>
      <c r="C825" s="352"/>
      <c r="D825" s="352"/>
      <c r="E825" s="352"/>
      <c r="F825" s="581">
        <v>0</v>
      </c>
      <c r="G825" s="581">
        <v>0</v>
      </c>
      <c r="H825" s="581">
        <v>0</v>
      </c>
      <c r="I825" s="581">
        <v>0</v>
      </c>
      <c r="J825" s="581">
        <v>0</v>
      </c>
      <c r="K825" s="581">
        <v>0</v>
      </c>
      <c r="L825" s="581">
        <v>0</v>
      </c>
      <c r="M825" s="581">
        <v>0</v>
      </c>
      <c r="N825" s="581">
        <v>0</v>
      </c>
      <c r="O825" s="581">
        <v>0</v>
      </c>
      <c r="P825" s="581">
        <v>0</v>
      </c>
      <c r="Q825" s="581">
        <v>0</v>
      </c>
      <c r="R825" s="581">
        <v>0</v>
      </c>
      <c r="S825" s="581">
        <v>0</v>
      </c>
      <c r="T825" s="581">
        <v>0</v>
      </c>
      <c r="U825" s="581">
        <v>0</v>
      </c>
      <c r="V825" s="581">
        <v>0</v>
      </c>
      <c r="W825" s="581">
        <v>0</v>
      </c>
      <c r="X825" s="581">
        <v>0</v>
      </c>
      <c r="Y825" s="581">
        <v>0</v>
      </c>
      <c r="Z825" s="581">
        <v>0</v>
      </c>
      <c r="AA825" s="581">
        <v>0</v>
      </c>
      <c r="AB825" s="581">
        <v>0</v>
      </c>
      <c r="AC825" s="581">
        <v>0</v>
      </c>
      <c r="AD825" s="581">
        <v>0</v>
      </c>
      <c r="AE825" s="581">
        <v>0</v>
      </c>
      <c r="AF825" s="581">
        <v>0</v>
      </c>
      <c r="AG825" s="581">
        <v>0</v>
      </c>
      <c r="AH825" s="581">
        <v>0</v>
      </c>
      <c r="AI825" s="581">
        <v>0</v>
      </c>
      <c r="AJ825" s="581">
        <v>0</v>
      </c>
      <c r="AK825" s="653"/>
      <c r="AL825" s="653"/>
      <c r="AM825" s="654"/>
    </row>
    <row r="826" spans="1:39" ht="18" customHeight="1" thickBot="1">
      <c r="A826" s="320" t="s">
        <v>8</v>
      </c>
      <c r="B826" s="320" t="s">
        <v>37</v>
      </c>
      <c r="C826" s="352"/>
      <c r="D826" s="352"/>
      <c r="E826" s="352"/>
      <c r="F826" s="581">
        <v>0</v>
      </c>
      <c r="G826" s="581">
        <v>0</v>
      </c>
      <c r="H826" s="581">
        <v>0</v>
      </c>
      <c r="I826" s="581">
        <v>0</v>
      </c>
      <c r="J826" s="581">
        <v>0</v>
      </c>
      <c r="K826" s="581">
        <v>0</v>
      </c>
      <c r="L826" s="581">
        <v>0</v>
      </c>
      <c r="M826" s="581">
        <v>1.7</v>
      </c>
      <c r="N826" s="581">
        <v>1.06</v>
      </c>
      <c r="O826" s="581">
        <v>1.02</v>
      </c>
      <c r="P826" s="581">
        <v>2.2400000000000002</v>
      </c>
      <c r="Q826" s="581">
        <v>8.24</v>
      </c>
      <c r="R826" s="581">
        <v>5.16</v>
      </c>
      <c r="S826" s="581">
        <v>7.9</v>
      </c>
      <c r="T826" s="581">
        <v>10.08</v>
      </c>
      <c r="U826" s="581">
        <v>7.32</v>
      </c>
      <c r="V826" s="581">
        <v>8.25</v>
      </c>
      <c r="W826" s="581">
        <v>9.6300000000000008</v>
      </c>
      <c r="X826" s="581">
        <v>11.87</v>
      </c>
      <c r="Y826" s="581">
        <v>12.05</v>
      </c>
      <c r="Z826" s="581">
        <v>21.18</v>
      </c>
      <c r="AA826" s="581">
        <v>39.520000000000003</v>
      </c>
      <c r="AB826" s="581">
        <v>31.99</v>
      </c>
      <c r="AC826" s="581">
        <v>48.04</v>
      </c>
      <c r="AD826" s="581">
        <v>43.42</v>
      </c>
      <c r="AE826" s="581">
        <v>38.33</v>
      </c>
      <c r="AF826" s="581">
        <v>38.090000000000003</v>
      </c>
      <c r="AG826" s="581">
        <v>40.270000000000003</v>
      </c>
      <c r="AH826" s="581">
        <v>37.950000000000003</v>
      </c>
      <c r="AI826" s="581">
        <v>38.450000000000003</v>
      </c>
      <c r="AJ826" s="581">
        <v>33.714599999999997</v>
      </c>
      <c r="AK826" s="653">
        <f t="shared" si="1342"/>
        <v>-12.315734720416138</v>
      </c>
      <c r="AL826" s="653">
        <f t="shared" si="1343"/>
        <v>-9.466702470461863</v>
      </c>
      <c r="AM826" s="654">
        <f t="shared" si="1344"/>
        <v>-1.749797798785846</v>
      </c>
    </row>
    <row r="827" spans="1:39" ht="18" customHeight="1" thickBot="1">
      <c r="A827" s="320" t="s">
        <v>9</v>
      </c>
      <c r="B827" s="320" t="s">
        <v>38</v>
      </c>
      <c r="C827" s="352"/>
      <c r="D827" s="352"/>
      <c r="E827" s="352"/>
      <c r="F827" s="581">
        <v>47.2</v>
      </c>
      <c r="G827" s="581">
        <v>50.7</v>
      </c>
      <c r="H827" s="581">
        <v>22.8</v>
      </c>
      <c r="I827" s="581">
        <v>84</v>
      </c>
      <c r="J827" s="581">
        <v>61.6</v>
      </c>
      <c r="K827" s="581">
        <v>49.6</v>
      </c>
      <c r="L827" s="581">
        <v>31</v>
      </c>
      <c r="M827" s="581">
        <v>95</v>
      </c>
      <c r="N827" s="581">
        <v>88.7</v>
      </c>
      <c r="O827" s="581">
        <v>96.6</v>
      </c>
      <c r="P827" s="581">
        <v>94.7</v>
      </c>
      <c r="Q827" s="581">
        <v>26.1</v>
      </c>
      <c r="R827" s="581">
        <v>55.5</v>
      </c>
      <c r="S827" s="581">
        <v>114.3</v>
      </c>
      <c r="T827" s="581">
        <v>133.80000000000001</v>
      </c>
      <c r="U827" s="581">
        <v>136.19999999999999</v>
      </c>
      <c r="V827" s="581">
        <v>138.30000000000001</v>
      </c>
      <c r="W827" s="581">
        <v>144.99</v>
      </c>
      <c r="X827" s="581">
        <v>207.22</v>
      </c>
      <c r="Y827" s="581">
        <v>217.31</v>
      </c>
      <c r="Z827" s="581">
        <v>394.75</v>
      </c>
      <c r="AA827" s="581">
        <v>449.67</v>
      </c>
      <c r="AB827" s="581">
        <v>449.98</v>
      </c>
      <c r="AC827" s="581">
        <v>550.84</v>
      </c>
      <c r="AD827" s="581">
        <v>355.84</v>
      </c>
      <c r="AE827" s="581">
        <v>649.01</v>
      </c>
      <c r="AF827" s="581">
        <v>576.51</v>
      </c>
      <c r="AG827" s="581">
        <v>756.19</v>
      </c>
      <c r="AH827" s="581">
        <v>757.01</v>
      </c>
      <c r="AI827" s="581">
        <v>590.47</v>
      </c>
      <c r="AJ827" s="581">
        <v>597.91599999999994</v>
      </c>
      <c r="AK827" s="653">
        <f t="shared" si="1342"/>
        <v>1.2610293495012304</v>
      </c>
      <c r="AL827" s="653">
        <f t="shared" si="1343"/>
        <v>-19.067110641869046</v>
      </c>
      <c r="AM827" s="654">
        <f t="shared" si="1344"/>
        <v>3.2166084168754994</v>
      </c>
    </row>
    <row r="828" spans="1:39" ht="18" customHeight="1" thickBot="1">
      <c r="A828" s="320" t="s">
        <v>10</v>
      </c>
      <c r="B828" s="320" t="s">
        <v>39</v>
      </c>
      <c r="C828" s="352"/>
      <c r="D828" s="352"/>
      <c r="E828" s="352"/>
      <c r="F828" s="581">
        <v>761.7</v>
      </c>
      <c r="G828" s="581">
        <v>808.7</v>
      </c>
      <c r="H828" s="581">
        <v>850.5</v>
      </c>
      <c r="I828" s="581">
        <v>1054.2</v>
      </c>
      <c r="J828" s="581">
        <v>1042.8</v>
      </c>
      <c r="K828" s="581">
        <v>1247.7</v>
      </c>
      <c r="L828" s="581">
        <v>1215.8</v>
      </c>
      <c r="M828" s="581">
        <v>1261.5999999999999</v>
      </c>
      <c r="N828" s="581">
        <v>1122.0999999999999</v>
      </c>
      <c r="O828" s="581">
        <v>1490.9</v>
      </c>
      <c r="P828" s="581">
        <v>1282.0999999999999</v>
      </c>
      <c r="Q828" s="581">
        <v>1833.6</v>
      </c>
      <c r="R828" s="581">
        <v>1809.4</v>
      </c>
      <c r="S828" s="581">
        <v>1694.3</v>
      </c>
      <c r="T828" s="581">
        <v>1476</v>
      </c>
      <c r="U828" s="581">
        <v>1821</v>
      </c>
      <c r="V828" s="581">
        <v>2015.5</v>
      </c>
      <c r="W828" s="581">
        <v>2060.66</v>
      </c>
      <c r="X828" s="581">
        <v>1987.37</v>
      </c>
      <c r="Y828" s="581">
        <v>2300.5</v>
      </c>
      <c r="Z828" s="581">
        <v>2030.56</v>
      </c>
      <c r="AA828" s="581">
        <v>2023.28</v>
      </c>
      <c r="AB828" s="581">
        <v>1865.63</v>
      </c>
      <c r="AC828" s="581">
        <v>1420.2</v>
      </c>
      <c r="AD828" s="581">
        <v>1579.32</v>
      </c>
      <c r="AE828" s="581">
        <v>1349.47</v>
      </c>
      <c r="AF828" s="581">
        <v>1660.79</v>
      </c>
      <c r="AG828" s="581">
        <v>1218.21</v>
      </c>
      <c r="AH828" s="581">
        <v>1757.35</v>
      </c>
      <c r="AI828" s="581">
        <v>1637.01</v>
      </c>
      <c r="AJ828" s="581">
        <v>1698.4463000000001</v>
      </c>
      <c r="AK828" s="653">
        <f t="shared" si="1342"/>
        <v>3.7529581370914</v>
      </c>
      <c r="AL828" s="653">
        <f t="shared" si="1343"/>
        <v>9.6415508459805288</v>
      </c>
      <c r="AM828" s="654">
        <f t="shared" si="1344"/>
        <v>-1.9257281485249078</v>
      </c>
    </row>
    <row r="829" spans="1:39" ht="18" customHeight="1" thickBot="1">
      <c r="A829" s="320" t="s">
        <v>11</v>
      </c>
      <c r="B829" s="320" t="s">
        <v>40</v>
      </c>
      <c r="C829" s="352"/>
      <c r="D829" s="352"/>
      <c r="E829" s="352"/>
      <c r="F829" s="581">
        <v>0</v>
      </c>
      <c r="G829" s="581">
        <v>0</v>
      </c>
      <c r="H829" s="581">
        <v>0</v>
      </c>
      <c r="I829" s="581">
        <v>0</v>
      </c>
      <c r="J829" s="581">
        <v>0</v>
      </c>
      <c r="K829" s="581">
        <v>0</v>
      </c>
      <c r="L829" s="581">
        <v>0</v>
      </c>
      <c r="M829" s="581">
        <v>0</v>
      </c>
      <c r="N829" s="581">
        <v>0</v>
      </c>
      <c r="O829" s="581">
        <v>0</v>
      </c>
      <c r="P829" s="581">
        <v>0</v>
      </c>
      <c r="Q829" s="581">
        <v>0</v>
      </c>
      <c r="R829" s="581">
        <v>0</v>
      </c>
      <c r="S829" s="581">
        <v>7.29</v>
      </c>
      <c r="T829" s="581">
        <v>9.5500000000000007</v>
      </c>
      <c r="U829" s="581">
        <v>12.53</v>
      </c>
      <c r="V829" s="581">
        <v>12.59</v>
      </c>
      <c r="W829" s="581">
        <v>33.56</v>
      </c>
      <c r="X829" s="581">
        <v>35.15</v>
      </c>
      <c r="Y829" s="581">
        <v>54.36</v>
      </c>
      <c r="Z829" s="581">
        <v>47.86</v>
      </c>
      <c r="AA829" s="581">
        <v>61.32</v>
      </c>
      <c r="AB829" s="581">
        <v>54.6</v>
      </c>
      <c r="AC829" s="581">
        <v>81.39</v>
      </c>
      <c r="AD829" s="581">
        <v>68.650000000000006</v>
      </c>
      <c r="AE829" s="581">
        <v>62.01</v>
      </c>
      <c r="AF829" s="581">
        <v>66.13</v>
      </c>
      <c r="AG829" s="581">
        <v>49.67</v>
      </c>
      <c r="AH829" s="581">
        <v>42.5</v>
      </c>
      <c r="AI829" s="581">
        <v>36.299999999999997</v>
      </c>
      <c r="AJ829" s="581">
        <v>39.234999999999999</v>
      </c>
      <c r="AK829" s="653">
        <f t="shared" si="1342"/>
        <v>8.0853994490358119</v>
      </c>
      <c r="AL829" s="653">
        <f t="shared" si="1343"/>
        <v>-19.080846968238696</v>
      </c>
      <c r="AM829" s="654">
        <f t="shared" si="1344"/>
        <v>-4.8404477102964583</v>
      </c>
    </row>
    <row r="830" spans="1:39" ht="18" customHeight="1" thickBot="1">
      <c r="A830" s="320" t="s">
        <v>12</v>
      </c>
      <c r="B830" s="320" t="s">
        <v>41</v>
      </c>
      <c r="C830" s="352"/>
      <c r="D830" s="352"/>
      <c r="E830" s="352"/>
      <c r="F830" s="581">
        <v>0</v>
      </c>
      <c r="G830" s="581">
        <v>0</v>
      </c>
      <c r="H830" s="581">
        <v>0</v>
      </c>
      <c r="I830" s="581">
        <v>6</v>
      </c>
      <c r="J830" s="581">
        <v>0</v>
      </c>
      <c r="K830" s="581">
        <v>0</v>
      </c>
      <c r="L830" s="581">
        <v>0</v>
      </c>
      <c r="M830" s="581">
        <v>0</v>
      </c>
      <c r="N830" s="581">
        <v>0</v>
      </c>
      <c r="O830" s="581">
        <v>0</v>
      </c>
      <c r="P830" s="581">
        <v>0</v>
      </c>
      <c r="Q830" s="581">
        <v>0</v>
      </c>
      <c r="R830" s="581">
        <v>0</v>
      </c>
      <c r="S830" s="581">
        <v>0</v>
      </c>
      <c r="T830" s="581">
        <v>0</v>
      </c>
      <c r="U830" s="581">
        <v>0</v>
      </c>
      <c r="V830" s="581">
        <v>0</v>
      </c>
      <c r="W830" s="581">
        <v>0</v>
      </c>
      <c r="X830" s="581">
        <v>0</v>
      </c>
      <c r="Y830" s="581">
        <v>0</v>
      </c>
      <c r="Z830" s="581">
        <v>0</v>
      </c>
      <c r="AA830" s="581">
        <v>0</v>
      </c>
      <c r="AB830" s="581">
        <v>0</v>
      </c>
      <c r="AC830" s="581">
        <v>86.5</v>
      </c>
      <c r="AD830" s="581">
        <v>76.650000000000006</v>
      </c>
      <c r="AE830" s="581">
        <v>59.84</v>
      </c>
      <c r="AF830" s="581">
        <v>59.2</v>
      </c>
      <c r="AG830" s="581">
        <v>58.53</v>
      </c>
      <c r="AH830" s="581">
        <v>61.75</v>
      </c>
      <c r="AI830" s="581">
        <v>62.89</v>
      </c>
      <c r="AJ830" s="581">
        <v>73.066400000000002</v>
      </c>
      <c r="AK830" s="653">
        <f t="shared" si="1342"/>
        <v>16.181268882175239</v>
      </c>
      <c r="AL830" s="653">
        <f t="shared" si="1343"/>
        <v>31.233431120158084</v>
      </c>
      <c r="AM830" s="654"/>
    </row>
    <row r="831" spans="1:39" ht="18" customHeight="1" thickBot="1">
      <c r="A831" s="320" t="s">
        <v>13</v>
      </c>
      <c r="B831" s="320" t="s">
        <v>42</v>
      </c>
      <c r="C831" s="352"/>
      <c r="D831" s="352"/>
      <c r="E831" s="352"/>
      <c r="F831" s="581">
        <v>0</v>
      </c>
      <c r="G831" s="581">
        <v>0</v>
      </c>
      <c r="H831" s="581">
        <v>0</v>
      </c>
      <c r="I831" s="581">
        <v>0</v>
      </c>
      <c r="J831" s="581">
        <v>0</v>
      </c>
      <c r="K831" s="581">
        <v>0</v>
      </c>
      <c r="L831" s="581">
        <v>0</v>
      </c>
      <c r="M831" s="581">
        <v>0</v>
      </c>
      <c r="N831" s="581">
        <v>0</v>
      </c>
      <c r="O831" s="581">
        <v>0</v>
      </c>
      <c r="P831" s="581">
        <v>0</v>
      </c>
      <c r="Q831" s="581">
        <v>0</v>
      </c>
      <c r="R831" s="581">
        <v>0</v>
      </c>
      <c r="S831" s="581">
        <v>0</v>
      </c>
      <c r="T831" s="581">
        <v>0</v>
      </c>
      <c r="U831" s="581">
        <v>0</v>
      </c>
      <c r="V831" s="581">
        <v>0</v>
      </c>
      <c r="W831" s="581">
        <v>0</v>
      </c>
      <c r="X831" s="581">
        <v>0</v>
      </c>
      <c r="Y831" s="581">
        <v>0</v>
      </c>
      <c r="Z831" s="581">
        <v>0</v>
      </c>
      <c r="AA831" s="581">
        <v>0</v>
      </c>
      <c r="AB831" s="581">
        <v>0</v>
      </c>
      <c r="AC831" s="581">
        <v>0.26</v>
      </c>
      <c r="AD831" s="581">
        <v>0.62</v>
      </c>
      <c r="AE831" s="581">
        <v>1.59</v>
      </c>
      <c r="AF831" s="581">
        <v>1.17</v>
      </c>
      <c r="AG831" s="581">
        <v>1.39</v>
      </c>
      <c r="AH831" s="581">
        <v>1.1200000000000001</v>
      </c>
      <c r="AI831" s="581">
        <v>1.3</v>
      </c>
      <c r="AJ831" s="581">
        <v>1.1464847663703157</v>
      </c>
      <c r="AK831" s="653">
        <f t="shared" si="1342"/>
        <v>-11.80886412536033</v>
      </c>
      <c r="AL831" s="653">
        <f t="shared" si="1343"/>
        <v>-21.11343350662964</v>
      </c>
      <c r="AM831" s="654"/>
    </row>
    <row r="832" spans="1:39" ht="18" customHeight="1" thickBot="1">
      <c r="A832" s="320" t="s">
        <v>14</v>
      </c>
      <c r="B832" s="320" t="s">
        <v>43</v>
      </c>
      <c r="C832" s="352"/>
      <c r="D832" s="352"/>
      <c r="E832" s="352"/>
      <c r="F832" s="581">
        <v>13.6</v>
      </c>
      <c r="G832" s="581">
        <v>5.6</v>
      </c>
      <c r="H832" s="581">
        <v>4.9000000000000004</v>
      </c>
      <c r="I832" s="581">
        <v>3.4</v>
      </c>
      <c r="J832" s="581">
        <v>7.5</v>
      </c>
      <c r="K832" s="581">
        <v>12.6</v>
      </c>
      <c r="L832" s="581">
        <v>11.9</v>
      </c>
      <c r="M832" s="581">
        <v>13.5</v>
      </c>
      <c r="N832" s="581">
        <v>28.9</v>
      </c>
      <c r="O832" s="581">
        <v>40.9</v>
      </c>
      <c r="P832" s="581">
        <v>33</v>
      </c>
      <c r="Q832" s="581">
        <v>42.1</v>
      </c>
      <c r="R832" s="581">
        <v>31.8</v>
      </c>
      <c r="S832" s="581">
        <v>22.2</v>
      </c>
      <c r="T832" s="581">
        <v>37.9</v>
      </c>
      <c r="U832" s="581">
        <v>35.200000000000003</v>
      </c>
      <c r="V832" s="581">
        <v>33.299999999999997</v>
      </c>
      <c r="W832" s="581">
        <v>26.4</v>
      </c>
      <c r="X832" s="581">
        <v>21.4</v>
      </c>
      <c r="Y832" s="581">
        <v>48.8</v>
      </c>
      <c r="Z832" s="581">
        <v>36.6</v>
      </c>
      <c r="AA832" s="581">
        <v>26.9</v>
      </c>
      <c r="AB832" s="581">
        <v>41.2</v>
      </c>
      <c r="AC832" s="581">
        <v>37.299999999999997</v>
      </c>
      <c r="AD832" s="581">
        <v>26</v>
      </c>
      <c r="AE832" s="581">
        <v>13.7</v>
      </c>
      <c r="AF832" s="581">
        <v>29.9</v>
      </c>
      <c r="AG832" s="581">
        <v>27.7</v>
      </c>
      <c r="AH832" s="581">
        <v>23.9</v>
      </c>
      <c r="AI832" s="581">
        <v>26.1</v>
      </c>
      <c r="AJ832" s="581">
        <v>21.656800231558918</v>
      </c>
      <c r="AK832" s="653">
        <f t="shared" si="1342"/>
        <v>-17.023753902073114</v>
      </c>
      <c r="AL832" s="653">
        <f t="shared" si="1343"/>
        <v>-16.383010688961686</v>
      </c>
      <c r="AM832" s="654">
        <f t="shared" si="1344"/>
        <v>-2.3801803068012162</v>
      </c>
    </row>
    <row r="833" spans="1:39" ht="18" customHeight="1" thickBot="1">
      <c r="A833" s="320" t="s">
        <v>15</v>
      </c>
      <c r="B833" s="320" t="s">
        <v>44</v>
      </c>
      <c r="C833" s="352"/>
      <c r="D833" s="352"/>
      <c r="E833" s="352"/>
      <c r="F833" s="581">
        <v>39.299999999999997</v>
      </c>
      <c r="G833" s="581">
        <v>50.6</v>
      </c>
      <c r="H833" s="581">
        <v>46.6</v>
      </c>
      <c r="I833" s="581">
        <v>77.599999999999994</v>
      </c>
      <c r="J833" s="581">
        <v>114.1</v>
      </c>
      <c r="K833" s="581">
        <v>94.9</v>
      </c>
      <c r="L833" s="581">
        <v>85.1</v>
      </c>
      <c r="M833" s="581">
        <v>130.9</v>
      </c>
      <c r="N833" s="581">
        <v>143.80000000000001</v>
      </c>
      <c r="O833" s="581">
        <v>145.30000000000001</v>
      </c>
      <c r="P833" s="581">
        <v>214.2</v>
      </c>
      <c r="Q833" s="581">
        <v>263.39999999999998</v>
      </c>
      <c r="R833" s="581">
        <v>201.1</v>
      </c>
      <c r="S833" s="581">
        <v>110.4</v>
      </c>
      <c r="T833" s="581">
        <v>227.6</v>
      </c>
      <c r="U833" s="581">
        <v>311</v>
      </c>
      <c r="V833" s="581">
        <v>426</v>
      </c>
      <c r="W833" s="581">
        <v>258.39999999999998</v>
      </c>
      <c r="X833" s="581">
        <v>237</v>
      </c>
      <c r="Y833" s="581">
        <v>434.8</v>
      </c>
      <c r="Z833" s="581">
        <v>453.8</v>
      </c>
      <c r="AA833" s="581">
        <v>395.2</v>
      </c>
      <c r="AB833" s="581">
        <v>468.5</v>
      </c>
      <c r="AC833" s="581">
        <v>331.46</v>
      </c>
      <c r="AD833" s="581">
        <v>247.51</v>
      </c>
      <c r="AE833" s="581">
        <v>153.28</v>
      </c>
      <c r="AF833" s="581">
        <v>347.03</v>
      </c>
      <c r="AG833" s="581">
        <v>437.26</v>
      </c>
      <c r="AH833" s="581">
        <v>206.12</v>
      </c>
      <c r="AI833" s="581">
        <v>204.56</v>
      </c>
      <c r="AJ833" s="581">
        <v>189.79999999999998</v>
      </c>
      <c r="AK833" s="653">
        <f t="shared" si="1342"/>
        <v>-7.2154868987094334</v>
      </c>
      <c r="AL833" s="653">
        <f t="shared" si="1343"/>
        <v>-24.852516134141045</v>
      </c>
      <c r="AM833" s="654">
        <f t="shared" si="1344"/>
        <v>-7.8259207508015844</v>
      </c>
    </row>
    <row r="834" spans="1:39" ht="18" customHeight="1" thickBot="1">
      <c r="A834" s="320" t="s">
        <v>16</v>
      </c>
      <c r="B834" s="320" t="s">
        <v>45</v>
      </c>
      <c r="C834" s="352"/>
      <c r="D834" s="352"/>
      <c r="E834" s="352"/>
      <c r="F834" s="581">
        <v>13.9</v>
      </c>
      <c r="G834" s="581">
        <v>11.6</v>
      </c>
      <c r="H834" s="581">
        <v>14.6</v>
      </c>
      <c r="I834" s="581">
        <v>18.100000000000001</v>
      </c>
      <c r="J834" s="581">
        <v>15.5</v>
      </c>
      <c r="K834" s="581">
        <v>21.6</v>
      </c>
      <c r="L834" s="581">
        <v>17.3</v>
      </c>
      <c r="M834" s="581">
        <v>19.8</v>
      </c>
      <c r="N834" s="581">
        <v>16.600000000000001</v>
      </c>
      <c r="O834" s="581">
        <v>23</v>
      </c>
      <c r="P834" s="581">
        <v>20</v>
      </c>
      <c r="Q834" s="581">
        <v>23.1</v>
      </c>
      <c r="R834" s="581">
        <v>18.5</v>
      </c>
      <c r="S834" s="581">
        <v>19.7</v>
      </c>
      <c r="T834" s="581">
        <v>17.7</v>
      </c>
      <c r="U834" s="581">
        <v>21.5</v>
      </c>
      <c r="V834" s="581">
        <v>25.4</v>
      </c>
      <c r="W834" s="581">
        <v>25.52</v>
      </c>
      <c r="X834" s="581">
        <v>22.3</v>
      </c>
      <c r="Y834" s="581">
        <v>23.42</v>
      </c>
      <c r="Z834" s="581">
        <v>25.75</v>
      </c>
      <c r="AA834" s="581">
        <v>30.07</v>
      </c>
      <c r="AB834" s="581">
        <v>27.37</v>
      </c>
      <c r="AC834" s="581">
        <v>22.84</v>
      </c>
      <c r="AD834" s="581">
        <v>23.69</v>
      </c>
      <c r="AE834" s="581">
        <v>26.74</v>
      </c>
      <c r="AF834" s="581">
        <v>28.24</v>
      </c>
      <c r="AG834" s="581">
        <v>25.27</v>
      </c>
      <c r="AH834" s="581">
        <v>26.99</v>
      </c>
      <c r="AI834" s="581">
        <v>29.58</v>
      </c>
      <c r="AJ834" s="581">
        <v>27.32628369263389</v>
      </c>
      <c r="AK834" s="653">
        <f t="shared" si="1342"/>
        <v>-7.6190544535703513</v>
      </c>
      <c r="AL834" s="653">
        <f t="shared" si="1343"/>
        <v>-3.4293190270919149</v>
      </c>
      <c r="AM834" s="654">
        <f t="shared" si="1344"/>
        <v>-1.0574689027623263</v>
      </c>
    </row>
    <row r="835" spans="1:39" ht="18" customHeight="1" thickBot="1">
      <c r="A835" s="320" t="s">
        <v>17</v>
      </c>
      <c r="B835" s="320" t="s">
        <v>46</v>
      </c>
      <c r="C835" s="352"/>
      <c r="D835" s="352"/>
      <c r="E835" s="352"/>
      <c r="F835" s="581">
        <v>8</v>
      </c>
      <c r="G835" s="581">
        <v>33</v>
      </c>
      <c r="H835" s="581">
        <v>58</v>
      </c>
      <c r="I835" s="581">
        <v>244</v>
      </c>
      <c r="J835" s="581">
        <v>383</v>
      </c>
      <c r="K835" s="581">
        <v>364</v>
      </c>
      <c r="L835" s="581">
        <v>253.8</v>
      </c>
      <c r="M835" s="581">
        <v>235.6</v>
      </c>
      <c r="N835" s="581">
        <v>393.9</v>
      </c>
      <c r="O835" s="581">
        <v>358.9</v>
      </c>
      <c r="P835" s="581">
        <v>278.60000000000002</v>
      </c>
      <c r="Q835" s="581">
        <v>622.29999999999995</v>
      </c>
      <c r="R835" s="581">
        <v>567.70000000000005</v>
      </c>
      <c r="S835" s="581">
        <v>440.3</v>
      </c>
      <c r="T835" s="581">
        <v>380.2</v>
      </c>
      <c r="U835" s="581">
        <v>503.4</v>
      </c>
      <c r="V835" s="581">
        <v>360.7</v>
      </c>
      <c r="W835" s="581">
        <v>366.82</v>
      </c>
      <c r="X835" s="581">
        <v>345.73</v>
      </c>
      <c r="Y835" s="581">
        <v>345.09</v>
      </c>
      <c r="Z835" s="581">
        <v>459.05</v>
      </c>
      <c r="AA835" s="581">
        <v>486.45</v>
      </c>
      <c r="AB835" s="581">
        <v>502.31</v>
      </c>
      <c r="AC835" s="581">
        <v>480.43</v>
      </c>
      <c r="AD835" s="581">
        <v>373.81</v>
      </c>
      <c r="AE835" s="581">
        <v>328.66</v>
      </c>
      <c r="AF835" s="581">
        <v>338.34</v>
      </c>
      <c r="AG835" s="581">
        <v>304.60000000000002</v>
      </c>
      <c r="AH835" s="581">
        <v>277.44</v>
      </c>
      <c r="AI835" s="581">
        <v>171.56</v>
      </c>
      <c r="AJ835" s="581">
        <v>302.64249999999998</v>
      </c>
      <c r="AK835" s="653">
        <f t="shared" si="1342"/>
        <v>76.40621356959663</v>
      </c>
      <c r="AL835" s="653">
        <f t="shared" si="1343"/>
        <v>18.012283096120107</v>
      </c>
      <c r="AM835" s="654">
        <f t="shared" si="1344"/>
        <v>-5.1365142593368551</v>
      </c>
    </row>
    <row r="836" spans="1:39" ht="18" customHeight="1" thickBot="1">
      <c r="A836" s="320" t="s">
        <v>18</v>
      </c>
      <c r="B836" s="320" t="s">
        <v>47</v>
      </c>
      <c r="C836" s="352"/>
      <c r="D836" s="352"/>
      <c r="E836" s="352"/>
      <c r="F836" s="581">
        <v>0</v>
      </c>
      <c r="G836" s="581">
        <v>0</v>
      </c>
      <c r="H836" s="581">
        <v>0</v>
      </c>
      <c r="I836" s="581">
        <v>0</v>
      </c>
      <c r="J836" s="581">
        <v>0</v>
      </c>
      <c r="K836" s="581">
        <v>0</v>
      </c>
      <c r="L836" s="581">
        <v>0</v>
      </c>
      <c r="M836" s="581">
        <v>0</v>
      </c>
      <c r="N836" s="581">
        <v>0</v>
      </c>
      <c r="O836" s="581">
        <v>0</v>
      </c>
      <c r="P836" s="581">
        <v>0</v>
      </c>
      <c r="Q836" s="581">
        <v>0</v>
      </c>
      <c r="R836" s="581">
        <v>0</v>
      </c>
      <c r="S836" s="581">
        <v>0</v>
      </c>
      <c r="T836" s="581">
        <v>0</v>
      </c>
      <c r="U836" s="581">
        <v>0</v>
      </c>
      <c r="V836" s="581">
        <v>0</v>
      </c>
      <c r="W836" s="581">
        <v>0</v>
      </c>
      <c r="X836" s="581">
        <v>0</v>
      </c>
      <c r="Y836" s="581">
        <v>0</v>
      </c>
      <c r="Z836" s="581">
        <v>0</v>
      </c>
      <c r="AA836" s="581">
        <v>0</v>
      </c>
      <c r="AB836" s="581">
        <v>0</v>
      </c>
      <c r="AC836" s="581">
        <v>0</v>
      </c>
      <c r="AD836" s="581">
        <v>0</v>
      </c>
      <c r="AE836" s="581">
        <v>0</v>
      </c>
      <c r="AF836" s="581">
        <v>0</v>
      </c>
      <c r="AG836" s="581">
        <v>0</v>
      </c>
      <c r="AH836" s="581">
        <v>0</v>
      </c>
      <c r="AI836" s="581">
        <v>0</v>
      </c>
      <c r="AJ836" s="581">
        <v>0</v>
      </c>
      <c r="AK836" s="653"/>
      <c r="AL836" s="653"/>
      <c r="AM836" s="654"/>
    </row>
    <row r="837" spans="1:39" ht="18" customHeight="1" thickBot="1">
      <c r="A837" s="320" t="s">
        <v>19</v>
      </c>
      <c r="B837" s="320" t="s">
        <v>48</v>
      </c>
      <c r="C837" s="352"/>
      <c r="D837" s="352"/>
      <c r="E837" s="352"/>
      <c r="F837" s="581">
        <v>11.3</v>
      </c>
      <c r="G837" s="581">
        <v>8.6999999999999993</v>
      </c>
      <c r="H837" s="581">
        <v>14</v>
      </c>
      <c r="I837" s="581">
        <v>19.600000000000001</v>
      </c>
      <c r="J837" s="581">
        <v>16.399999999999999</v>
      </c>
      <c r="K837" s="581">
        <v>19.399999999999999</v>
      </c>
      <c r="L837" s="581">
        <v>10.9</v>
      </c>
      <c r="M837" s="581">
        <v>36</v>
      </c>
      <c r="N837" s="581">
        <v>21.3</v>
      </c>
      <c r="O837" s="581">
        <v>23.8</v>
      </c>
      <c r="P837" s="581">
        <v>21.1</v>
      </c>
      <c r="Q837" s="581">
        <v>19.3</v>
      </c>
      <c r="R837" s="581">
        <v>19.899999999999999</v>
      </c>
      <c r="S837" s="581">
        <v>20.5</v>
      </c>
      <c r="T837" s="581">
        <v>17.2</v>
      </c>
      <c r="U837" s="581">
        <v>19.100000000000001</v>
      </c>
      <c r="V837" s="581">
        <v>17</v>
      </c>
      <c r="W837" s="581">
        <v>14</v>
      </c>
      <c r="X837" s="581">
        <v>10</v>
      </c>
      <c r="Y837" s="581">
        <v>12</v>
      </c>
      <c r="Z837" s="581">
        <v>10</v>
      </c>
      <c r="AA837" s="581">
        <v>9</v>
      </c>
      <c r="AB837" s="581">
        <v>6.84</v>
      </c>
      <c r="AC837" s="581">
        <v>5.39</v>
      </c>
      <c r="AD837" s="581">
        <v>6.4</v>
      </c>
      <c r="AE837" s="581">
        <v>5.36</v>
      </c>
      <c r="AF837" s="581">
        <v>7.04</v>
      </c>
      <c r="AG837" s="581">
        <v>5.48</v>
      </c>
      <c r="AH837" s="581">
        <v>5.69</v>
      </c>
      <c r="AI837" s="581">
        <v>7.84</v>
      </c>
      <c r="AJ837" s="581">
        <v>5.3994913419843442</v>
      </c>
      <c r="AK837" s="653">
        <f t="shared" si="1342"/>
        <v>-31.128936964485398</v>
      </c>
      <c r="AL837" s="653">
        <f t="shared" si="1343"/>
        <v>-14.789721062845729</v>
      </c>
      <c r="AM837" s="654">
        <f t="shared" si="1344"/>
        <v>-5.5187580757596884</v>
      </c>
    </row>
    <row r="838" spans="1:39" ht="18" customHeight="1" thickBot="1">
      <c r="A838" s="320" t="s">
        <v>20</v>
      </c>
      <c r="B838" s="320" t="s">
        <v>49</v>
      </c>
      <c r="C838" s="352"/>
      <c r="D838" s="352"/>
      <c r="E838" s="352"/>
      <c r="F838" s="581">
        <v>0</v>
      </c>
      <c r="G838" s="581">
        <v>0</v>
      </c>
      <c r="H838" s="581">
        <v>86.9</v>
      </c>
      <c r="I838" s="581">
        <v>76.400000000000006</v>
      </c>
      <c r="J838" s="581">
        <v>105.8</v>
      </c>
      <c r="K838" s="581">
        <v>127.8</v>
      </c>
      <c r="L838" s="581">
        <v>120</v>
      </c>
      <c r="M838" s="581">
        <v>134.80000000000001</v>
      </c>
      <c r="N838" s="581">
        <v>157</v>
      </c>
      <c r="O838" s="581">
        <v>172.5</v>
      </c>
      <c r="P838" s="581">
        <v>168.6</v>
      </c>
      <c r="Q838" s="581">
        <v>235.7</v>
      </c>
      <c r="R838" s="581">
        <v>198.5</v>
      </c>
      <c r="S838" s="581">
        <v>110.1</v>
      </c>
      <c r="T838" s="581">
        <v>209</v>
      </c>
      <c r="U838" s="581">
        <v>250.7</v>
      </c>
      <c r="V838" s="581">
        <v>254.5</v>
      </c>
      <c r="W838" s="581">
        <v>230.52</v>
      </c>
      <c r="X838" s="581">
        <v>228.07</v>
      </c>
      <c r="Y838" s="581">
        <v>220.1</v>
      </c>
      <c r="Z838" s="581">
        <v>224.14</v>
      </c>
      <c r="AA838" s="581">
        <v>302.60000000000002</v>
      </c>
      <c r="AB838" s="581">
        <v>284.13</v>
      </c>
      <c r="AC838" s="581">
        <v>322.56</v>
      </c>
      <c r="AD838" s="581">
        <v>289.13</v>
      </c>
      <c r="AE838" s="581">
        <v>278.58</v>
      </c>
      <c r="AF838" s="581">
        <v>328.24</v>
      </c>
      <c r="AG838" s="581">
        <v>330.19</v>
      </c>
      <c r="AH838" s="581">
        <v>264.07</v>
      </c>
      <c r="AI838" s="581">
        <v>289.51</v>
      </c>
      <c r="AJ838" s="581">
        <v>279.88200000000001</v>
      </c>
      <c r="AK838" s="653">
        <f t="shared" si="1342"/>
        <v>-3.3256191495975918</v>
      </c>
      <c r="AL838" s="653">
        <f t="shared" si="1343"/>
        <v>-6.3240101301975766</v>
      </c>
      <c r="AM838" s="654">
        <f t="shared" si="1344"/>
        <v>-0.86340347309205034</v>
      </c>
    </row>
    <row r="839" spans="1:39" ht="18" customHeight="1" thickBot="1">
      <c r="A839" s="320" t="s">
        <v>21</v>
      </c>
      <c r="B839" s="320" t="s">
        <v>50</v>
      </c>
      <c r="C839" s="352"/>
      <c r="D839" s="352"/>
      <c r="E839" s="352"/>
      <c r="F839" s="581">
        <v>1894.5</v>
      </c>
      <c r="G839" s="581">
        <v>1631.1</v>
      </c>
      <c r="H839" s="581">
        <v>2048.1</v>
      </c>
      <c r="I839" s="581">
        <v>2130.3000000000002</v>
      </c>
      <c r="J839" s="581">
        <v>1840.7</v>
      </c>
      <c r="K839" s="581">
        <v>2058.4</v>
      </c>
      <c r="L839" s="581">
        <v>2096.9</v>
      </c>
      <c r="M839" s="581">
        <v>1901</v>
      </c>
      <c r="N839" s="581">
        <v>2697.9</v>
      </c>
      <c r="O839" s="581">
        <v>3047.7</v>
      </c>
      <c r="P839" s="581">
        <v>2811.6</v>
      </c>
      <c r="Q839" s="581">
        <v>3723.3</v>
      </c>
      <c r="R839" s="581">
        <v>3902.9</v>
      </c>
      <c r="S839" s="581">
        <v>3197</v>
      </c>
      <c r="T839" s="581">
        <v>4147.1000000000004</v>
      </c>
      <c r="U839" s="581">
        <v>4459.6000000000004</v>
      </c>
      <c r="V839" s="581">
        <v>5234</v>
      </c>
      <c r="W839" s="581">
        <v>4575.8</v>
      </c>
      <c r="X839" s="581">
        <v>4235.3</v>
      </c>
      <c r="Y839" s="581">
        <v>3349.2</v>
      </c>
      <c r="Z839" s="581">
        <v>4273</v>
      </c>
      <c r="AA839" s="581">
        <v>5246.65</v>
      </c>
      <c r="AB839" s="581">
        <v>5339.4</v>
      </c>
      <c r="AC839" s="581">
        <v>5102.3999999999996</v>
      </c>
      <c r="AD839" s="581">
        <v>5312.06</v>
      </c>
      <c r="AE839" s="581">
        <v>4085.67</v>
      </c>
      <c r="AF839" s="581">
        <v>4583.47</v>
      </c>
      <c r="AG839" s="581">
        <v>6202.79</v>
      </c>
      <c r="AH839" s="581">
        <v>5450.83</v>
      </c>
      <c r="AI839" s="581">
        <v>5526.49</v>
      </c>
      <c r="AJ839" s="581">
        <v>5026.9456</v>
      </c>
      <c r="AK839" s="653">
        <f t="shared" si="1342"/>
        <v>-9.0390899105942442</v>
      </c>
      <c r="AL839" s="653">
        <f t="shared" si="1343"/>
        <v>-3.0843755362034986</v>
      </c>
      <c r="AM839" s="654">
        <f t="shared" si="1344"/>
        <v>-0.47417461023314678</v>
      </c>
    </row>
    <row r="840" spans="1:39" ht="18" customHeight="1" thickBot="1">
      <c r="A840" s="320" t="s">
        <v>22</v>
      </c>
      <c r="B840" s="320" t="s">
        <v>51</v>
      </c>
      <c r="C840" s="352"/>
      <c r="D840" s="352"/>
      <c r="E840" s="352"/>
      <c r="F840" s="581">
        <v>78</v>
      </c>
      <c r="G840" s="581">
        <v>85</v>
      </c>
      <c r="H840" s="581">
        <v>48</v>
      </c>
      <c r="I840" s="581">
        <v>56</v>
      </c>
      <c r="J840" s="581">
        <v>39</v>
      </c>
      <c r="K840" s="581">
        <v>17</v>
      </c>
      <c r="L840" s="581">
        <v>33</v>
      </c>
      <c r="M840" s="581">
        <v>40.29</v>
      </c>
      <c r="N840" s="581">
        <v>16.190000000000001</v>
      </c>
      <c r="O840" s="581">
        <v>25.4</v>
      </c>
      <c r="P840" s="581">
        <v>11.28</v>
      </c>
      <c r="Q840" s="581">
        <v>16.66</v>
      </c>
      <c r="R840" s="581">
        <v>8.25</v>
      </c>
      <c r="S840" s="581">
        <v>40.24</v>
      </c>
      <c r="T840" s="581">
        <v>25.2</v>
      </c>
      <c r="U840" s="581">
        <v>41.55</v>
      </c>
      <c r="V840" s="581">
        <v>35.29</v>
      </c>
      <c r="W840" s="581">
        <v>25.87</v>
      </c>
      <c r="X840" s="581">
        <v>23.49</v>
      </c>
      <c r="Y840" s="581">
        <v>17.02</v>
      </c>
      <c r="Z840" s="581">
        <v>46.91</v>
      </c>
      <c r="AA840" s="581">
        <v>47.16</v>
      </c>
      <c r="AB840" s="581">
        <v>38.479999999999997</v>
      </c>
      <c r="AC840" s="581">
        <v>40.17</v>
      </c>
      <c r="AD840" s="581">
        <v>25.84</v>
      </c>
      <c r="AE840" s="581">
        <v>28.24</v>
      </c>
      <c r="AF840" s="581">
        <v>24.92</v>
      </c>
      <c r="AG840" s="581">
        <v>24.43</v>
      </c>
      <c r="AH840" s="581">
        <v>19.96</v>
      </c>
      <c r="AI840" s="581">
        <v>18.07</v>
      </c>
      <c r="AJ840" s="581">
        <v>20.5322</v>
      </c>
      <c r="AK840" s="653">
        <f t="shared" si="1342"/>
        <v>13.625899280575538</v>
      </c>
      <c r="AL840" s="653">
        <f t="shared" si="1343"/>
        <v>-8.6374962919015132</v>
      </c>
      <c r="AM840" s="654">
        <f t="shared" si="1344"/>
        <v>-8.8254725535949383</v>
      </c>
    </row>
    <row r="841" spans="1:39" ht="18" customHeight="1" thickBot="1">
      <c r="A841" s="320" t="s">
        <v>23</v>
      </c>
      <c r="B841" s="320" t="s">
        <v>52</v>
      </c>
      <c r="C841" s="352"/>
      <c r="D841" s="352"/>
      <c r="E841" s="352"/>
      <c r="F841" s="581">
        <v>4</v>
      </c>
      <c r="G841" s="581">
        <v>4</v>
      </c>
      <c r="H841" s="581">
        <v>4</v>
      </c>
      <c r="I841" s="581">
        <v>4</v>
      </c>
      <c r="J841" s="581">
        <v>3.7</v>
      </c>
      <c r="K841" s="581">
        <v>3.4</v>
      </c>
      <c r="L841" s="581">
        <v>4.0999999999999996</v>
      </c>
      <c r="M841" s="581">
        <v>7.43</v>
      </c>
      <c r="N841" s="581">
        <v>17.059999999999999</v>
      </c>
      <c r="O841" s="581">
        <v>23.01</v>
      </c>
      <c r="P841" s="581">
        <v>19.47</v>
      </c>
      <c r="Q841" s="581">
        <v>101</v>
      </c>
      <c r="R841" s="581">
        <v>94.14</v>
      </c>
      <c r="S841" s="581">
        <v>71.290000000000006</v>
      </c>
      <c r="T841" s="581">
        <v>81.77</v>
      </c>
      <c r="U841" s="581">
        <v>100.82</v>
      </c>
      <c r="V841" s="581">
        <v>97.25</v>
      </c>
      <c r="W841" s="581">
        <v>123.12</v>
      </c>
      <c r="X841" s="581">
        <v>144.80000000000001</v>
      </c>
      <c r="Y841" s="581">
        <v>133.93</v>
      </c>
      <c r="Z841" s="581">
        <v>245.03</v>
      </c>
      <c r="AA841" s="581">
        <v>275.22000000000003</v>
      </c>
      <c r="AB841" s="581">
        <v>265.08999999999997</v>
      </c>
      <c r="AC841" s="581">
        <v>287.33</v>
      </c>
      <c r="AD841" s="581">
        <v>331.57</v>
      </c>
      <c r="AE841" s="581">
        <v>337.45</v>
      </c>
      <c r="AF841" s="581">
        <v>314</v>
      </c>
      <c r="AG841" s="581">
        <v>236.45</v>
      </c>
      <c r="AH841" s="581">
        <v>259.20999999999998</v>
      </c>
      <c r="AI841" s="581">
        <v>264.08</v>
      </c>
      <c r="AJ841" s="581">
        <v>265.1592</v>
      </c>
      <c r="AK841" s="653">
        <f t="shared" si="1342"/>
        <v>0.40866404119963562</v>
      </c>
      <c r="AL841" s="653">
        <f t="shared" si="1343"/>
        <v>-4.9937775442200349</v>
      </c>
      <c r="AM841" s="654">
        <f t="shared" si="1344"/>
        <v>-0.41292707432788456</v>
      </c>
    </row>
    <row r="842" spans="1:39" ht="18" customHeight="1" thickBot="1">
      <c r="A842" s="320" t="s">
        <v>24</v>
      </c>
      <c r="B842" s="320" t="s">
        <v>53</v>
      </c>
      <c r="C842" s="352"/>
      <c r="D842" s="352"/>
      <c r="E842" s="352"/>
      <c r="F842" s="581">
        <v>0.1</v>
      </c>
      <c r="G842" s="581">
        <v>0.8</v>
      </c>
      <c r="H842" s="581">
        <v>2.1</v>
      </c>
      <c r="I842" s="581">
        <v>1.5</v>
      </c>
      <c r="J842" s="581">
        <v>1.3</v>
      </c>
      <c r="K842" s="581">
        <v>1.6</v>
      </c>
      <c r="L842" s="581">
        <v>2.5</v>
      </c>
      <c r="M842" s="581">
        <v>2.89</v>
      </c>
      <c r="N842" s="581">
        <v>4.28</v>
      </c>
      <c r="O842" s="581">
        <v>6.57</v>
      </c>
      <c r="P842" s="581">
        <v>5.5</v>
      </c>
      <c r="Q842" s="581">
        <v>8.89</v>
      </c>
      <c r="R842" s="581">
        <v>7.85</v>
      </c>
      <c r="S842" s="581">
        <v>10.95</v>
      </c>
      <c r="T842" s="581">
        <v>12.03</v>
      </c>
      <c r="U842" s="581">
        <v>13.26</v>
      </c>
      <c r="V842" s="581">
        <v>13.53</v>
      </c>
      <c r="W842" s="581">
        <v>14.07</v>
      </c>
      <c r="X842" s="581">
        <v>14.77</v>
      </c>
      <c r="Y842" s="581">
        <v>15.92</v>
      </c>
      <c r="Z842" s="581">
        <v>12.64</v>
      </c>
      <c r="AA842" s="581">
        <v>20.059999999999999</v>
      </c>
      <c r="AB842" s="581">
        <v>20.93</v>
      </c>
      <c r="AC842" s="581">
        <v>24.72</v>
      </c>
      <c r="AD842" s="581">
        <v>22.92</v>
      </c>
      <c r="AE842" s="581">
        <v>23.57</v>
      </c>
      <c r="AF842" s="581">
        <v>26.89</v>
      </c>
      <c r="AG842" s="581">
        <v>28.26</v>
      </c>
      <c r="AH842" s="581">
        <v>26.39</v>
      </c>
      <c r="AI842" s="581">
        <v>25.15</v>
      </c>
      <c r="AJ842" s="581">
        <v>28.040016881544631</v>
      </c>
      <c r="AK842" s="653">
        <f t="shared" si="1342"/>
        <v>11.491120801370315</v>
      </c>
      <c r="AL842" s="653">
        <f t="shared" si="1343"/>
        <v>6.3733569102603749</v>
      </c>
      <c r="AM842" s="654">
        <f t="shared" si="1344"/>
        <v>3.7912675463750656</v>
      </c>
    </row>
    <row r="843" spans="1:39" ht="18" customHeight="1" thickBot="1">
      <c r="A843" s="320" t="s">
        <v>25</v>
      </c>
      <c r="B843" s="320" t="s">
        <v>54</v>
      </c>
      <c r="C843" s="352"/>
      <c r="D843" s="352"/>
      <c r="E843" s="352"/>
      <c r="F843" s="581">
        <v>18.899999999999999</v>
      </c>
      <c r="G843" s="581">
        <v>27.6</v>
      </c>
      <c r="H843" s="581">
        <v>27.4</v>
      </c>
      <c r="I843" s="581">
        <v>26.4</v>
      </c>
      <c r="J843" s="581">
        <v>32.799999999999997</v>
      </c>
      <c r="K843" s="581">
        <v>38.200000000000003</v>
      </c>
      <c r="L843" s="581">
        <v>19.2</v>
      </c>
      <c r="M843" s="581">
        <v>19.3</v>
      </c>
      <c r="N843" s="581">
        <v>35.6</v>
      </c>
      <c r="O843" s="581">
        <v>48.7</v>
      </c>
      <c r="P843" s="581">
        <v>31.1</v>
      </c>
      <c r="Q843" s="581">
        <v>65.8</v>
      </c>
      <c r="R843" s="581">
        <v>52.4</v>
      </c>
      <c r="S843" s="581">
        <v>30.4</v>
      </c>
      <c r="T843" s="581">
        <v>35.9</v>
      </c>
      <c r="U843" s="581">
        <v>47.2</v>
      </c>
      <c r="V843" s="581">
        <v>33.9</v>
      </c>
      <c r="W843" s="581">
        <v>24.75</v>
      </c>
      <c r="X843" s="581">
        <v>33.4</v>
      </c>
      <c r="Y843" s="581">
        <v>33.64</v>
      </c>
      <c r="Z843" s="581">
        <v>39.49</v>
      </c>
      <c r="AA843" s="581">
        <v>49.39</v>
      </c>
      <c r="AB843" s="581">
        <v>38.46</v>
      </c>
      <c r="AC843" s="581">
        <v>37.86</v>
      </c>
      <c r="AD843" s="581">
        <v>31.5</v>
      </c>
      <c r="AE843" s="581">
        <v>32.619999999999997</v>
      </c>
      <c r="AF843" s="581">
        <v>34.69</v>
      </c>
      <c r="AG843" s="581">
        <v>35.79</v>
      </c>
      <c r="AH843" s="581">
        <v>30.81</v>
      </c>
      <c r="AI843" s="581">
        <v>23.74</v>
      </c>
      <c r="AJ843" s="581">
        <v>25.639361467679123</v>
      </c>
      <c r="AK843" s="653">
        <f t="shared" si="1342"/>
        <v>8.0006801502911848</v>
      </c>
      <c r="AL843" s="653">
        <f t="shared" si="1343"/>
        <v>-15.521049529887588</v>
      </c>
      <c r="AM843" s="654">
        <f t="shared" si="1344"/>
        <v>-7.0256542418456247</v>
      </c>
    </row>
    <row r="844" spans="1:39" ht="18" customHeight="1" thickBot="1">
      <c r="A844" s="320" t="s">
        <v>26</v>
      </c>
      <c r="B844" s="320" t="s">
        <v>55</v>
      </c>
      <c r="C844" s="352"/>
      <c r="D844" s="352"/>
      <c r="E844" s="352"/>
      <c r="F844" s="581">
        <v>0</v>
      </c>
      <c r="G844" s="581">
        <v>0</v>
      </c>
      <c r="H844" s="581">
        <v>0</v>
      </c>
      <c r="I844" s="581">
        <v>0</v>
      </c>
      <c r="J844" s="581">
        <v>0</v>
      </c>
      <c r="K844" s="581">
        <v>0</v>
      </c>
      <c r="L844" s="581">
        <v>0</v>
      </c>
      <c r="M844" s="581">
        <v>0</v>
      </c>
      <c r="N844" s="581">
        <v>1</v>
      </c>
      <c r="O844" s="581">
        <v>0.4</v>
      </c>
      <c r="P844" s="581">
        <v>1.5</v>
      </c>
      <c r="Q844" s="581">
        <v>0</v>
      </c>
      <c r="R844" s="581">
        <v>0</v>
      </c>
      <c r="S844" s="581">
        <v>0</v>
      </c>
      <c r="T844" s="581">
        <v>0</v>
      </c>
      <c r="U844" s="581">
        <v>0</v>
      </c>
      <c r="V844" s="581">
        <v>0</v>
      </c>
      <c r="W844" s="581">
        <v>0</v>
      </c>
      <c r="X844" s="581">
        <v>0</v>
      </c>
      <c r="Y844" s="581">
        <v>0</v>
      </c>
      <c r="Z844" s="581">
        <v>0</v>
      </c>
      <c r="AA844" s="581">
        <v>0</v>
      </c>
      <c r="AB844" s="581">
        <v>0</v>
      </c>
      <c r="AC844" s="581">
        <v>0</v>
      </c>
      <c r="AD844" s="581">
        <v>0</v>
      </c>
      <c r="AE844" s="581">
        <v>0</v>
      </c>
      <c r="AF844" s="581">
        <v>0</v>
      </c>
      <c r="AG844" s="581">
        <v>0</v>
      </c>
      <c r="AH844" s="581">
        <v>9.5399999999999991</v>
      </c>
      <c r="AI844" s="581">
        <v>9.49</v>
      </c>
      <c r="AJ844" s="581">
        <v>1.8392611940298507</v>
      </c>
      <c r="AK844" s="653">
        <f t="shared" si="1342"/>
        <v>-80.618954752056368</v>
      </c>
      <c r="AL844" s="653">
        <f t="shared" si="1343"/>
        <v>-41.856864256169111</v>
      </c>
      <c r="AM844" s="654"/>
    </row>
    <row r="845" spans="1:39" ht="18" customHeight="1" thickBot="1">
      <c r="A845" s="320" t="s">
        <v>27</v>
      </c>
      <c r="B845" s="320" t="s">
        <v>56</v>
      </c>
      <c r="C845" s="352"/>
      <c r="D845" s="352"/>
      <c r="E845" s="352"/>
      <c r="F845" s="581">
        <v>174.22222222222223</v>
      </c>
      <c r="G845" s="581">
        <v>211.55555555555557</v>
      </c>
      <c r="H845" s="581">
        <v>223.9</v>
      </c>
      <c r="I845" s="581">
        <v>312.89999999999998</v>
      </c>
      <c r="J845" s="581">
        <v>320.8</v>
      </c>
      <c r="K845" s="581">
        <v>307.39999999999998</v>
      </c>
      <c r="L845" s="581">
        <v>154.19999999999999</v>
      </c>
      <c r="M845" s="581">
        <v>187.3</v>
      </c>
      <c r="N845" s="581">
        <v>174.5</v>
      </c>
      <c r="O845" s="581">
        <v>169.4</v>
      </c>
      <c r="P845" s="581">
        <v>205.1</v>
      </c>
      <c r="Q845" s="581">
        <v>270.2</v>
      </c>
      <c r="R845" s="581">
        <v>271.5</v>
      </c>
      <c r="S845" s="581">
        <v>255.9</v>
      </c>
      <c r="T845" s="581">
        <v>276.10000000000002</v>
      </c>
      <c r="U845" s="581">
        <v>274.10000000000002</v>
      </c>
      <c r="V845" s="581">
        <v>252.7</v>
      </c>
      <c r="W845" s="581">
        <v>158.69999999999999</v>
      </c>
      <c r="X845" s="581">
        <v>107.2</v>
      </c>
      <c r="Y845" s="581">
        <v>140.4</v>
      </c>
      <c r="Z845" s="581">
        <v>111.7</v>
      </c>
      <c r="AA845" s="581">
        <v>226.4</v>
      </c>
      <c r="AB845" s="581">
        <v>243.8</v>
      </c>
      <c r="AC845" s="581">
        <v>158.69999999999999</v>
      </c>
      <c r="AD845" s="581">
        <v>156.5</v>
      </c>
      <c r="AE845" s="581">
        <v>66.900000000000006</v>
      </c>
      <c r="AF845" s="581">
        <v>178.3</v>
      </c>
      <c r="AG845" s="581">
        <v>167.1</v>
      </c>
      <c r="AH845" s="581">
        <v>153.30000000000001</v>
      </c>
      <c r="AI845" s="581">
        <v>162.69999999999999</v>
      </c>
      <c r="AJ845" s="581">
        <v>163.29599999999999</v>
      </c>
      <c r="AK845" s="653">
        <f t="shared" si="1342"/>
        <v>0.36631837738168027</v>
      </c>
      <c r="AL845" s="653">
        <f t="shared" si="1343"/>
        <v>1.4050921134340699</v>
      </c>
      <c r="AM845" s="654">
        <f t="shared" si="1344"/>
        <v>-3.565321705664215</v>
      </c>
    </row>
    <row r="846" spans="1:39" ht="18" customHeight="1">
      <c r="A846" s="31"/>
      <c r="B846" s="31"/>
      <c r="C846" s="31"/>
      <c r="D846" s="31"/>
      <c r="E846" s="31"/>
      <c r="F846" s="31"/>
      <c r="G846" s="31"/>
      <c r="H846" s="31"/>
      <c r="I846" s="31"/>
      <c r="J846" s="31"/>
      <c r="K846" s="31"/>
      <c r="L846" s="31"/>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657"/>
      <c r="AL846" s="657"/>
      <c r="AM846" s="657"/>
    </row>
    <row r="847" spans="1:39" ht="18" customHeight="1">
      <c r="A847" s="59" t="s">
        <v>222</v>
      </c>
      <c r="B847" s="31"/>
      <c r="C847" s="31"/>
      <c r="D847" s="31"/>
      <c r="E847" s="31"/>
      <c r="F847" s="31"/>
      <c r="G847" s="31"/>
      <c r="H847" s="31"/>
      <c r="I847" s="31"/>
      <c r="J847" s="31"/>
      <c r="K847" s="31"/>
      <c r="L847" s="31"/>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657"/>
      <c r="AL847" s="657"/>
      <c r="AM847" s="657"/>
    </row>
    <row r="848" spans="1:39" ht="18" customHeight="1">
      <c r="A848" s="215"/>
      <c r="B848" s="211"/>
      <c r="C848" s="204" t="s">
        <v>222</v>
      </c>
      <c r="D848" s="205"/>
      <c r="E848" s="205"/>
      <c r="F848" s="205"/>
      <c r="G848" s="205"/>
      <c r="H848" s="205"/>
      <c r="I848" s="205"/>
      <c r="J848" s="205"/>
      <c r="K848" s="205"/>
      <c r="L848" s="205"/>
      <c r="M848" s="205"/>
      <c r="N848" s="205"/>
      <c r="O848" s="205"/>
      <c r="P848" s="205"/>
      <c r="Q848" s="205"/>
      <c r="R848" s="205"/>
      <c r="S848" s="205"/>
      <c r="T848" s="205"/>
      <c r="U848" s="205"/>
      <c r="V848" s="205"/>
      <c r="W848" s="205"/>
      <c r="X848" s="205"/>
      <c r="Y848" s="205"/>
      <c r="Z848" s="205"/>
      <c r="AA848" s="205"/>
      <c r="AB848" s="205"/>
      <c r="AC848" s="205"/>
      <c r="AD848" s="205"/>
      <c r="AE848" s="205"/>
      <c r="AF848" s="205"/>
      <c r="AG848" s="205"/>
      <c r="AH848" s="205"/>
      <c r="AI848" s="205"/>
      <c r="AJ848" s="205"/>
      <c r="AK848" s="765" t="s">
        <v>58</v>
      </c>
      <c r="AL848" s="766"/>
      <c r="AM848" s="656" t="str">
        <f>AM$3</f>
        <v xml:space="preserve">Annual rate of change
</v>
      </c>
    </row>
    <row r="849" spans="1:39" ht="26.25" thickBot="1">
      <c r="A849" s="215"/>
      <c r="B849" s="216"/>
      <c r="C849" s="568">
        <v>1990</v>
      </c>
      <c r="D849" s="203">
        <v>1991</v>
      </c>
      <c r="E849" s="203">
        <v>1992</v>
      </c>
      <c r="F849" s="203">
        <f>F$4</f>
        <v>1993</v>
      </c>
      <c r="G849" s="203">
        <f t="shared" ref="G849:AJ849" si="1345">G$4</f>
        <v>1994</v>
      </c>
      <c r="H849" s="203">
        <f t="shared" si="1345"/>
        <v>1995</v>
      </c>
      <c r="I849" s="203">
        <f t="shared" si="1345"/>
        <v>1996</v>
      </c>
      <c r="J849" s="203">
        <f t="shared" si="1345"/>
        <v>1997</v>
      </c>
      <c r="K849" s="203">
        <f t="shared" si="1345"/>
        <v>1998</v>
      </c>
      <c r="L849" s="203">
        <f t="shared" si="1345"/>
        <v>1999</v>
      </c>
      <c r="M849" s="637">
        <f t="shared" si="1345"/>
        <v>2000</v>
      </c>
      <c r="N849" s="636">
        <f t="shared" si="1345"/>
        <v>2001</v>
      </c>
      <c r="O849" s="203">
        <f t="shared" si="1345"/>
        <v>2002</v>
      </c>
      <c r="P849" s="636">
        <f t="shared" si="1345"/>
        <v>2003</v>
      </c>
      <c r="Q849" s="203">
        <f t="shared" si="1345"/>
        <v>2004</v>
      </c>
      <c r="R849" s="636">
        <f t="shared" si="1345"/>
        <v>2005</v>
      </c>
      <c r="S849" s="203">
        <f t="shared" si="1345"/>
        <v>2006</v>
      </c>
      <c r="T849" s="636">
        <f t="shared" si="1345"/>
        <v>2007</v>
      </c>
      <c r="U849" s="203">
        <f t="shared" si="1345"/>
        <v>2008</v>
      </c>
      <c r="V849" s="636">
        <f t="shared" si="1345"/>
        <v>2009</v>
      </c>
      <c r="W849" s="203">
        <f t="shared" si="1345"/>
        <v>2010</v>
      </c>
      <c r="X849" s="636">
        <f t="shared" si="1345"/>
        <v>2011</v>
      </c>
      <c r="Y849" s="203">
        <f t="shared" si="1345"/>
        <v>2012</v>
      </c>
      <c r="Z849" s="637">
        <f t="shared" si="1345"/>
        <v>2013</v>
      </c>
      <c r="AA849" s="203">
        <f t="shared" si="1345"/>
        <v>2014</v>
      </c>
      <c r="AB849" s="636">
        <f t="shared" si="1345"/>
        <v>2015</v>
      </c>
      <c r="AC849" s="203">
        <f t="shared" si="1345"/>
        <v>2016</v>
      </c>
      <c r="AD849" s="203">
        <f t="shared" si="1345"/>
        <v>2017</v>
      </c>
      <c r="AE849" s="203">
        <f t="shared" si="1345"/>
        <v>2018</v>
      </c>
      <c r="AF849" s="203">
        <f t="shared" si="1345"/>
        <v>2019</v>
      </c>
      <c r="AG849" s="203">
        <f t="shared" si="1345"/>
        <v>2020</v>
      </c>
      <c r="AH849" s="203">
        <f t="shared" si="1345"/>
        <v>2021</v>
      </c>
      <c r="AI849" s="203">
        <f t="shared" si="1345"/>
        <v>2022</v>
      </c>
      <c r="AJ849" s="203" t="str">
        <f t="shared" si="1345"/>
        <v>2023f</v>
      </c>
      <c r="AK849" s="648" t="s">
        <v>1070</v>
      </c>
      <c r="AL849" s="649" t="s">
        <v>1071</v>
      </c>
      <c r="AM849" s="650" t="s">
        <v>1072</v>
      </c>
    </row>
    <row r="850" spans="1:39" ht="18" customHeight="1" thickBot="1">
      <c r="A850" s="235" t="s">
        <v>373</v>
      </c>
      <c r="B850" s="235"/>
      <c r="C850" s="372" t="str">
        <f t="shared" ref="C850:AI850" si="1346">IF(OR(C785=0,C818=0),":",C818/C785)</f>
        <v>:</v>
      </c>
      <c r="D850" s="372" t="str">
        <f t="shared" si="1346"/>
        <v>:</v>
      </c>
      <c r="E850" s="372" t="str">
        <f t="shared" si="1346"/>
        <v>:</v>
      </c>
      <c r="F850" s="344">
        <f t="shared" si="1346"/>
        <v>3.4631579880502823</v>
      </c>
      <c r="G850" s="344">
        <f t="shared" si="1346"/>
        <v>3.4459471841955742</v>
      </c>
      <c r="H850" s="344">
        <f t="shared" si="1346"/>
        <v>3.8275054864667153</v>
      </c>
      <c r="I850" s="344">
        <f t="shared" si="1346"/>
        <v>3.9484797820298461</v>
      </c>
      <c r="J850" s="344">
        <f t="shared" si="1346"/>
        <v>4.0595754801117785</v>
      </c>
      <c r="K850" s="344">
        <f t="shared" si="1346"/>
        <v>4.2933946008041364</v>
      </c>
      <c r="L850" s="344">
        <f t="shared" si="1346"/>
        <v>4.1401088929219609</v>
      </c>
      <c r="M850" s="344">
        <f t="shared" si="1346"/>
        <v>3.985015207473388</v>
      </c>
      <c r="N850" s="344">
        <f t="shared" si="1346"/>
        <v>4.2504346896946981</v>
      </c>
      <c r="O850" s="344">
        <f t="shared" si="1346"/>
        <v>4.0823737781564935</v>
      </c>
      <c r="P850" s="344">
        <f t="shared" si="1346"/>
        <v>3.5233823323778224</v>
      </c>
      <c r="Q850" s="344">
        <f t="shared" si="1346"/>
        <v>4.5135207572761136</v>
      </c>
      <c r="R850" s="344">
        <f t="shared" si="1346"/>
        <v>4.0295082728412455</v>
      </c>
      <c r="S850" s="344">
        <f t="shared" si="1346"/>
        <v>3.6061547206649842</v>
      </c>
      <c r="T850" s="344">
        <f t="shared" si="1346"/>
        <v>3.8210191692526156</v>
      </c>
      <c r="U850" s="344">
        <f t="shared" si="1346"/>
        <v>4.1206072659871653</v>
      </c>
      <c r="V850" s="344">
        <f t="shared" si="1346"/>
        <v>4.1849065414047377</v>
      </c>
      <c r="W850" s="344">
        <f t="shared" si="1346"/>
        <v>3.9476522420497067</v>
      </c>
      <c r="X850" s="344">
        <f t="shared" si="1346"/>
        <v>3.8604757214956056</v>
      </c>
      <c r="Y850" s="344">
        <f t="shared" si="1346"/>
        <v>3.9930438029858815</v>
      </c>
      <c r="Z850" s="344">
        <f t="shared" si="1346"/>
        <v>4.1715020399516405</v>
      </c>
      <c r="AA850" s="344">
        <f t="shared" si="1346"/>
        <v>4.4613032488888829</v>
      </c>
      <c r="AB850" s="344">
        <f t="shared" si="1346"/>
        <v>4.0777193645909815</v>
      </c>
      <c r="AC850" s="344">
        <f t="shared" si="1346"/>
        <v>4.0633283682954753</v>
      </c>
      <c r="AD850" s="344">
        <f t="shared" si="1346"/>
        <v>4.2366679641884</v>
      </c>
      <c r="AE850" s="344">
        <f t="shared" si="1346"/>
        <v>3.7573761287245997</v>
      </c>
      <c r="AF850" s="344">
        <f t="shared" si="1346"/>
        <v>4.0680552226991145</v>
      </c>
      <c r="AG850" s="344">
        <f t="shared" si="1346"/>
        <v>4.4833082739535008</v>
      </c>
      <c r="AH850" s="344">
        <f t="shared" si="1346"/>
        <v>4.3981926530858217</v>
      </c>
      <c r="AI850" s="344">
        <f t="shared" si="1346"/>
        <v>4.4182951038322562</v>
      </c>
      <c r="AJ850" s="344">
        <f t="shared" ref="AJ850" si="1347">IF(OR(AJ785=0,AJ818=0),":",AJ818/AJ785)</f>
        <v>4.3889764886662483</v>
      </c>
      <c r="AK850" s="651">
        <f>+(AJ850/AI850-1)*100</f>
        <v>-0.66357304066398948</v>
      </c>
      <c r="AL850" s="651">
        <f>+((AJ850/((SUM(AE850:AI850)-MIN(AD850:AH850)-MAX(AD850:AH850))/3))-1)*100</f>
        <v>2.1916686282802411</v>
      </c>
      <c r="AM850" s="652">
        <f>100*((POWER(AJ850/AA850,1/($AI$4-$Z$4)))-1)</f>
        <v>-0.18144494264981104</v>
      </c>
    </row>
    <row r="851" spans="1:39" ht="18" customHeight="1" thickBot="1">
      <c r="A851" s="320" t="s">
        <v>3</v>
      </c>
      <c r="B851" s="320" t="s">
        <v>30</v>
      </c>
      <c r="C851" s="371" t="str">
        <f t="shared" ref="C851:AI851" si="1348">IF(OR(C786=0,C819=0),":",C819/C786)</f>
        <v>:</v>
      </c>
      <c r="D851" s="371" t="str">
        <f t="shared" si="1348"/>
        <v>:</v>
      </c>
      <c r="E851" s="371" t="str">
        <f t="shared" si="1348"/>
        <v>:</v>
      </c>
      <c r="F851" s="365">
        <f t="shared" si="1348"/>
        <v>5.795454545454545</v>
      </c>
      <c r="G851" s="365">
        <f t="shared" si="1348"/>
        <v>5.6853932584269664</v>
      </c>
      <c r="H851" s="365">
        <f t="shared" si="1348"/>
        <v>5.8936170212765955</v>
      </c>
      <c r="I851" s="365">
        <f t="shared" si="1348"/>
        <v>7.1555555555555559</v>
      </c>
      <c r="J851" s="365">
        <f t="shared" si="1348"/>
        <v>6.4186046511627914</v>
      </c>
      <c r="K851" s="365">
        <f t="shared" si="1348"/>
        <v>6.0520833333333339</v>
      </c>
      <c r="L851" s="365">
        <f t="shared" si="1348"/>
        <v>6.5918367346938762</v>
      </c>
      <c r="M851" s="365">
        <f t="shared" si="1348"/>
        <v>6.4883720930232558</v>
      </c>
      <c r="N851" s="365">
        <f t="shared" si="1348"/>
        <v>5.8571428571428568</v>
      </c>
      <c r="O851" s="365">
        <f t="shared" si="1348"/>
        <v>6.6315789473684212</v>
      </c>
      <c r="P851" s="365">
        <f t="shared" si="1348"/>
        <v>6.4109589041095889</v>
      </c>
      <c r="Q851" s="365">
        <f t="shared" si="1348"/>
        <v>6.9876543209876552</v>
      </c>
      <c r="R851" s="365">
        <f t="shared" si="1348"/>
        <v>6.5066666666666659</v>
      </c>
      <c r="S851" s="365">
        <f t="shared" si="1348"/>
        <v>6.4027777777777777</v>
      </c>
      <c r="T851" s="365">
        <f t="shared" si="1348"/>
        <v>5.7121212121212128</v>
      </c>
      <c r="U851" s="365">
        <f t="shared" si="1348"/>
        <v>6.6885245901639347</v>
      </c>
      <c r="V851" s="365">
        <f t="shared" si="1348"/>
        <v>7.274193548387097</v>
      </c>
      <c r="W851" s="365">
        <f t="shared" si="1348"/>
        <v>6.083333333333333</v>
      </c>
      <c r="X851" s="365">
        <f t="shared" si="1348"/>
        <v>6.1670146137787052</v>
      </c>
      <c r="Y851" s="365">
        <f t="shared" si="1348"/>
        <v>6.9333333333333336</v>
      </c>
      <c r="Z851" s="365">
        <f t="shared" si="1348"/>
        <v>7.0655737704918042</v>
      </c>
      <c r="AA851" s="365">
        <f t="shared" si="1348"/>
        <v>6.9649737302977242</v>
      </c>
      <c r="AB851" s="365">
        <f t="shared" si="1348"/>
        <v>7.320720720720721</v>
      </c>
      <c r="AC851" s="365">
        <f t="shared" si="1348"/>
        <v>5.2637729549248746</v>
      </c>
      <c r="AD851" s="365">
        <f t="shared" si="1348"/>
        <v>6.168173598553345</v>
      </c>
      <c r="AE851" s="365">
        <f t="shared" si="1348"/>
        <v>5.747763864042934</v>
      </c>
      <c r="AF851" s="365">
        <f t="shared" si="1348"/>
        <v>6.5742574257425757</v>
      </c>
      <c r="AG851" s="365">
        <f t="shared" si="1348"/>
        <v>6.4488188976377945</v>
      </c>
      <c r="AH851" s="365">
        <f t="shared" si="1348"/>
        <v>6.433663366336634</v>
      </c>
      <c r="AI851" s="365">
        <f t="shared" si="1348"/>
        <v>5.9318181818181817</v>
      </c>
      <c r="AJ851" s="365">
        <f t="shared" ref="AJ851" si="1349">IF(OR(AJ786=0,AJ819=0),":",AJ819/AJ786)</f>
        <v>5.8995723749479225</v>
      </c>
      <c r="AK851" s="653">
        <f>+(AJ851/AI851-1)*100</f>
        <v>-0.54360747214230454</v>
      </c>
      <c r="AL851" s="653">
        <f>+((AJ851/((SUM(AE851:AI851)-MIN(AD851:AH851)-MAX(AD851:AH851))/3))-1)*100</f>
        <v>-5.9294435323972827</v>
      </c>
      <c r="AM851" s="654">
        <f>100*((POWER(AJ851/AA851,1/($AI$4-$Z$4)))-1)</f>
        <v>-1.8276910093868226</v>
      </c>
    </row>
    <row r="852" spans="1:39" ht="18" customHeight="1" thickBot="1">
      <c r="A852" s="320" t="s">
        <v>4</v>
      </c>
      <c r="B852" s="320" t="s">
        <v>31</v>
      </c>
      <c r="C852" s="371" t="str">
        <f t="shared" ref="C852:AI852" si="1350">IF(OR(C787=0,C820=0),":",C820/C787)</f>
        <v>:</v>
      </c>
      <c r="D852" s="371" t="str">
        <f t="shared" si="1350"/>
        <v>:</v>
      </c>
      <c r="E852" s="371" t="str">
        <f t="shared" si="1350"/>
        <v>:</v>
      </c>
      <c r="F852" s="365">
        <f t="shared" si="1350"/>
        <v>1.6</v>
      </c>
      <c r="G852" s="365">
        <f t="shared" si="1350"/>
        <v>1.6</v>
      </c>
      <c r="H852" s="365">
        <f t="shared" si="1350"/>
        <v>1.6</v>
      </c>
      <c r="I852" s="365">
        <f t="shared" si="1350"/>
        <v>1.6</v>
      </c>
      <c r="J852" s="365">
        <f t="shared" si="1350"/>
        <v>1.6</v>
      </c>
      <c r="K852" s="365">
        <f t="shared" si="1350"/>
        <v>1.6458333333333335</v>
      </c>
      <c r="L852" s="365">
        <f t="shared" si="1350"/>
        <v>1.6493506493506491</v>
      </c>
      <c r="M852" s="365">
        <f t="shared" si="1350"/>
        <v>1.5189873417721518</v>
      </c>
      <c r="N852" s="365">
        <f t="shared" si="1350"/>
        <v>2.3255813953488373</v>
      </c>
      <c r="O852" s="365">
        <f t="shared" si="1350"/>
        <v>2.2941176470588234</v>
      </c>
      <c r="P852" s="365">
        <f t="shared" si="1350"/>
        <v>1.5378151260504203</v>
      </c>
      <c r="Q852" s="365">
        <f t="shared" si="1350"/>
        <v>2.905263157894737</v>
      </c>
      <c r="R852" s="365">
        <f t="shared" si="1350"/>
        <v>2.4301075268817205</v>
      </c>
      <c r="S852" s="365">
        <f t="shared" si="1350"/>
        <v>2.6770833333333335</v>
      </c>
      <c r="T852" s="365">
        <f t="shared" si="1350"/>
        <v>1.9538461538461538</v>
      </c>
      <c r="U852" s="365">
        <f t="shared" si="1350"/>
        <v>4.4565217391304355</v>
      </c>
      <c r="V852" s="365">
        <f t="shared" si="1350"/>
        <v>2.8666666666666667</v>
      </c>
      <c r="W852" s="365">
        <f t="shared" si="1350"/>
        <v>2.6739327883742052</v>
      </c>
      <c r="X852" s="365">
        <f t="shared" si="1350"/>
        <v>3.0873108265424913</v>
      </c>
      <c r="Y852" s="365">
        <f t="shared" si="1350"/>
        <v>2.4537037037037037</v>
      </c>
      <c r="Z852" s="365">
        <f t="shared" si="1350"/>
        <v>2.8266569555717407</v>
      </c>
      <c r="AA852" s="365">
        <f t="shared" si="1350"/>
        <v>3.1919619249074564</v>
      </c>
      <c r="AB852" s="365">
        <f t="shared" si="1350"/>
        <v>3.0212431156569628</v>
      </c>
      <c r="AC852" s="365">
        <f t="shared" si="1350"/>
        <v>3.0602484472049687</v>
      </c>
      <c r="AD852" s="365">
        <f t="shared" si="1350"/>
        <v>3.1693461950696675</v>
      </c>
      <c r="AE852" s="365">
        <f t="shared" si="1350"/>
        <v>2.6572181938035597</v>
      </c>
      <c r="AF852" s="365">
        <f t="shared" si="1350"/>
        <v>2.8401315789473687</v>
      </c>
      <c r="AG852" s="365">
        <f t="shared" si="1350"/>
        <v>2.9535398230088492</v>
      </c>
      <c r="AH852" s="365">
        <f t="shared" si="1350"/>
        <v>3.275407779171895</v>
      </c>
      <c r="AI852" s="365">
        <f t="shared" si="1350"/>
        <v>3.0625</v>
      </c>
      <c r="AJ852" s="365">
        <f t="shared" ref="AJ852" si="1351">IF(OR(AJ787=0,AJ820=0),":",AJ820/AJ787)</f>
        <v>3.26</v>
      </c>
      <c r="AK852" s="653">
        <f t="shared" ref="AK852:AK877" si="1352">+(AJ852/AI852-1)*100</f>
        <v>6.4489795918367232</v>
      </c>
      <c r="AL852" s="653">
        <f t="shared" ref="AL852:AL877" si="1353">+((AJ852/((SUM(AE852:AI852)-MIN(AD852:AH852)-MAX(AD852:AH852))/3))-1)*100</f>
        <v>10.431467008867056</v>
      </c>
      <c r="AM852" s="654">
        <f t="shared" ref="AM852:AM877" si="1354">100*((POWER(AJ852/AA852,1/($AI$4-$Z$4)))-1)</f>
        <v>0.23462419222735065</v>
      </c>
    </row>
    <row r="853" spans="1:39" ht="18" customHeight="1" thickBot="1">
      <c r="A853" s="320" t="s">
        <v>340</v>
      </c>
      <c r="B853" s="320" t="s">
        <v>32</v>
      </c>
      <c r="C853" s="371" t="str">
        <f t="shared" ref="C853:AI853" si="1355">IF(OR(C788=0,C821=0),":",C821/C788)</f>
        <v>:</v>
      </c>
      <c r="D853" s="371" t="str">
        <f t="shared" si="1355"/>
        <v>:</v>
      </c>
      <c r="E853" s="371" t="str">
        <f t="shared" si="1355"/>
        <v>:</v>
      </c>
      <c r="F853" s="365">
        <f t="shared" si="1355"/>
        <v>3.5235294117647058</v>
      </c>
      <c r="G853" s="365">
        <f t="shared" si="1355"/>
        <v>3.74</v>
      </c>
      <c r="H853" s="365">
        <f t="shared" si="1355"/>
        <v>3.9874999999999998</v>
      </c>
      <c r="I853" s="365">
        <f t="shared" si="1355"/>
        <v>3.7214285714285715</v>
      </c>
      <c r="J853" s="365">
        <f t="shared" si="1355"/>
        <v>5.3087248322147644</v>
      </c>
      <c r="K853" s="365">
        <f t="shared" si="1355"/>
        <v>3.8965517241379306</v>
      </c>
      <c r="L853" s="365">
        <f t="shared" si="1355"/>
        <v>4.1538461538461542</v>
      </c>
      <c r="M853" s="365">
        <f t="shared" si="1355"/>
        <v>3.7432432432432434</v>
      </c>
      <c r="N853" s="365">
        <f t="shared" si="1355"/>
        <v>3.8747474747474748</v>
      </c>
      <c r="O853" s="365">
        <f t="shared" si="1355"/>
        <v>3.7645951035781544</v>
      </c>
      <c r="P853" s="365">
        <f t="shared" si="1355"/>
        <v>3.5195652173913046</v>
      </c>
      <c r="Q853" s="365">
        <f t="shared" si="1355"/>
        <v>4.8630573248407645</v>
      </c>
      <c r="R853" s="365">
        <f t="shared" si="1355"/>
        <v>3.9382716049382718</v>
      </c>
      <c r="S853" s="365">
        <f t="shared" si="1355"/>
        <v>3.204878048780488</v>
      </c>
      <c r="T853" s="365">
        <f t="shared" si="1355"/>
        <v>4.1017964071856285</v>
      </c>
      <c r="U853" s="365">
        <f t="shared" si="1355"/>
        <v>4.4216262975778546</v>
      </c>
      <c r="V853" s="365">
        <f t="shared" si="1355"/>
        <v>4.2018867924528296</v>
      </c>
      <c r="W853" s="365">
        <f t="shared" si="1355"/>
        <v>3.7322868977545238</v>
      </c>
      <c r="X853" s="365">
        <f t="shared" si="1355"/>
        <v>4.5237767057201923</v>
      </c>
      <c r="Y853" s="365">
        <f t="shared" si="1355"/>
        <v>4.3070135746606333</v>
      </c>
      <c r="Z853" s="365">
        <f t="shared" si="1355"/>
        <v>4.5751815463477152</v>
      </c>
      <c r="AA853" s="365">
        <f t="shared" si="1355"/>
        <v>5.0286597938144331</v>
      </c>
      <c r="AB853" s="365">
        <f t="shared" si="1355"/>
        <v>4.7248775938447194</v>
      </c>
      <c r="AC853" s="365">
        <f t="shared" si="1355"/>
        <v>4.878787878787878</v>
      </c>
      <c r="AD853" s="365">
        <f t="shared" si="1355"/>
        <v>4.88830667402096</v>
      </c>
      <c r="AE853" s="365">
        <f t="shared" si="1355"/>
        <v>4.5482166446499344</v>
      </c>
      <c r="AF853" s="365">
        <f t="shared" si="1355"/>
        <v>4.92588858079153</v>
      </c>
      <c r="AG853" s="365">
        <f t="shared" si="1355"/>
        <v>5.0655581947743462</v>
      </c>
      <c r="AH853" s="365">
        <f t="shared" si="1355"/>
        <v>4.7344591287322562</v>
      </c>
      <c r="AI853" s="365">
        <f t="shared" si="1355"/>
        <v>5.095637170322898</v>
      </c>
      <c r="AJ853" s="365">
        <f t="shared" ref="AJ853" si="1356">IF(OR(AJ788=0,AJ821=0),":",AJ821/AJ788)</f>
        <v>5.01</v>
      </c>
      <c r="AK853" s="653">
        <f t="shared" si="1352"/>
        <v>-1.6805978812944322</v>
      </c>
      <c r="AL853" s="653">
        <f t="shared" si="1353"/>
        <v>1.8569761516058492</v>
      </c>
      <c r="AM853" s="654">
        <f t="shared" si="1354"/>
        <v>-4.1298035913917008E-2</v>
      </c>
    </row>
    <row r="854" spans="1:39" ht="18" customHeight="1" thickBot="1">
      <c r="A854" s="320" t="s">
        <v>5</v>
      </c>
      <c r="B854" s="320" t="s">
        <v>33</v>
      </c>
      <c r="C854" s="371" t="str">
        <f t="shared" ref="C854:AI854" si="1357">IF(OR(C789=0,C822=0),":",C822/C789)</f>
        <v>:</v>
      </c>
      <c r="D854" s="371" t="str">
        <f t="shared" si="1357"/>
        <v>:</v>
      </c>
      <c r="E854" s="371" t="str">
        <f t="shared" si="1357"/>
        <v>:</v>
      </c>
      <c r="F854" s="365" t="str">
        <f t="shared" si="1357"/>
        <v>:</v>
      </c>
      <c r="G854" s="365" t="str">
        <f t="shared" si="1357"/>
        <v>:</v>
      </c>
      <c r="H854" s="365" t="str">
        <f t="shared" si="1357"/>
        <v>:</v>
      </c>
      <c r="I854" s="365" t="str">
        <f t="shared" si="1357"/>
        <v>:</v>
      </c>
      <c r="J854" s="365">
        <f t="shared" si="1357"/>
        <v>5.384615384615385</v>
      </c>
      <c r="K854" s="365">
        <f t="shared" si="1357"/>
        <v>5.0714285714285712</v>
      </c>
      <c r="L854" s="365">
        <f t="shared" si="1357"/>
        <v>4.6481481481481479</v>
      </c>
      <c r="M854" s="365">
        <f t="shared" si="1357"/>
        <v>4.477064220183486</v>
      </c>
      <c r="N854" s="365">
        <f t="shared" si="1357"/>
        <v>4.8703170028818441</v>
      </c>
      <c r="O854" s="365">
        <f t="shared" si="1357"/>
        <v>4.8446215139442224</v>
      </c>
      <c r="P854" s="365">
        <f t="shared" si="1357"/>
        <v>5.2071428571428573</v>
      </c>
      <c r="Q854" s="365">
        <f t="shared" si="1357"/>
        <v>4.7611940298507465</v>
      </c>
      <c r="R854" s="365">
        <f t="shared" si="1357"/>
        <v>4.8434504792332262</v>
      </c>
      <c r="S854" s="365">
        <f t="shared" si="1357"/>
        <v>4.9462025316455698</v>
      </c>
      <c r="T854" s="365">
        <f t="shared" si="1357"/>
        <v>4.6552795031055902</v>
      </c>
      <c r="U854" s="365">
        <f t="shared" si="1357"/>
        <v>5.2792022792022797</v>
      </c>
      <c r="V854" s="365">
        <f t="shared" si="1357"/>
        <v>5.1528089887640451</v>
      </c>
      <c r="W854" s="365">
        <f t="shared" si="1357"/>
        <v>4.86027397260274</v>
      </c>
      <c r="X854" s="365">
        <f t="shared" si="1357"/>
        <v>5.1685393258426968</v>
      </c>
      <c r="Y854" s="365">
        <f t="shared" si="1357"/>
        <v>5.209090909090909</v>
      </c>
      <c r="Z854" s="365">
        <f t="shared" si="1357"/>
        <v>5.5939849624060152</v>
      </c>
      <c r="AA854" s="365">
        <f t="shared" si="1357"/>
        <v>6.1870967741935488</v>
      </c>
      <c r="AB854" s="365">
        <f t="shared" si="1357"/>
        <v>5.125</v>
      </c>
      <c r="AC854" s="365">
        <f t="shared" si="1357"/>
        <v>5.5643564356435649</v>
      </c>
      <c r="AD854" s="365">
        <f t="shared" si="1357"/>
        <v>6.5760869565217392</v>
      </c>
      <c r="AE854" s="365">
        <f t="shared" si="1357"/>
        <v>5.875</v>
      </c>
      <c r="AF854" s="365">
        <f t="shared" si="1357"/>
        <v>6.0116279069767451</v>
      </c>
      <c r="AG854" s="365">
        <f t="shared" si="1357"/>
        <v>6.4461538461538463</v>
      </c>
      <c r="AH854" s="365">
        <f t="shared" si="1357"/>
        <v>7.1884057971014492</v>
      </c>
      <c r="AI854" s="365">
        <f t="shared" si="1357"/>
        <v>6.5471698113207557</v>
      </c>
      <c r="AJ854" s="365">
        <f t="shared" ref="AJ854" si="1358">IF(OR(AJ789=0,AJ822=0),":",AJ822/AJ789)</f>
        <v>6.8726323653262398</v>
      </c>
      <c r="AK854" s="653">
        <f t="shared" si="1352"/>
        <v>4.971041891150052</v>
      </c>
      <c r="AL854" s="653">
        <f t="shared" si="1353"/>
        <v>8.4869752288365916</v>
      </c>
      <c r="AM854" s="654">
        <f t="shared" si="1354"/>
        <v>1.1744120634983535</v>
      </c>
    </row>
    <row r="855" spans="1:39" ht="18" customHeight="1" thickBot="1">
      <c r="A855" s="320" t="s">
        <v>28</v>
      </c>
      <c r="B855" s="320" t="s">
        <v>34</v>
      </c>
      <c r="C855" s="371" t="str">
        <f t="shared" ref="C855:AI855" si="1359">IF(OR(C790=0,C823=0),":",C823/C790)</f>
        <v>:</v>
      </c>
      <c r="D855" s="371" t="str">
        <f t="shared" si="1359"/>
        <v>:</v>
      </c>
      <c r="E855" s="371" t="str">
        <f t="shared" si="1359"/>
        <v>:</v>
      </c>
      <c r="F855" s="365">
        <f t="shared" si="1359"/>
        <v>5.2498855835240272</v>
      </c>
      <c r="G855" s="365">
        <f t="shared" si="1359"/>
        <v>5.4055742431523308</v>
      </c>
      <c r="H855" s="365">
        <f t="shared" si="1359"/>
        <v>5.6936936936936933</v>
      </c>
      <c r="I855" s="365">
        <f t="shared" si="1359"/>
        <v>5.8415705656232841</v>
      </c>
      <c r="J855" s="365">
        <f t="shared" si="1359"/>
        <v>5.9856098675194147</v>
      </c>
      <c r="K855" s="365">
        <f t="shared" si="1359"/>
        <v>6.0066168623265739</v>
      </c>
      <c r="L855" s="365">
        <f t="shared" si="1359"/>
        <v>6.1420439844760679</v>
      </c>
      <c r="M855" s="365">
        <f t="shared" si="1359"/>
        <v>5.6052052052052055</v>
      </c>
      <c r="N855" s="365">
        <f t="shared" si="1359"/>
        <v>6.4084348641049678</v>
      </c>
      <c r="O855" s="365">
        <f t="shared" si="1359"/>
        <v>5.4742194469223913</v>
      </c>
      <c r="P855" s="365">
        <f t="shared" si="1359"/>
        <v>4.9627851140456185</v>
      </c>
      <c r="Q855" s="365">
        <f t="shared" si="1359"/>
        <v>6.4836420969649202</v>
      </c>
      <c r="R855" s="365">
        <f t="shared" si="1359"/>
        <v>5.565515806988353</v>
      </c>
      <c r="S855" s="365">
        <f t="shared" si="1359"/>
        <v>5.5291646070192781</v>
      </c>
      <c r="T855" s="365">
        <f t="shared" si="1359"/>
        <v>5.4107611548556429</v>
      </c>
      <c r="U855" s="365">
        <f t="shared" si="1359"/>
        <v>5.9716649949849545</v>
      </c>
      <c r="V855" s="365">
        <f t="shared" si="1359"/>
        <v>6.2687609075043627</v>
      </c>
      <c r="W855" s="365">
        <f t="shared" si="1359"/>
        <v>5.4260414570336089</v>
      </c>
      <c r="X855" s="365">
        <f t="shared" si="1359"/>
        <v>5.227699530516432</v>
      </c>
      <c r="Y855" s="365">
        <f t="shared" si="1359"/>
        <v>6.1787829833064087</v>
      </c>
      <c r="Z855" s="365">
        <f t="shared" si="1359"/>
        <v>6.5734441924918121</v>
      </c>
      <c r="AA855" s="365">
        <f t="shared" si="1359"/>
        <v>7.1071257771401237</v>
      </c>
      <c r="AB855" s="365">
        <f t="shared" si="1359"/>
        <v>6.4698705179282872</v>
      </c>
      <c r="AC855" s="365">
        <f t="shared" si="1359"/>
        <v>6.0522595304216109</v>
      </c>
      <c r="AD855" s="365">
        <f t="shared" si="1359"/>
        <v>5.9562982005141389</v>
      </c>
      <c r="AE855" s="365">
        <f t="shared" si="1359"/>
        <v>5.4109589041095889</v>
      </c>
      <c r="AF855" s="365">
        <f t="shared" si="1359"/>
        <v>6.1275823562255729</v>
      </c>
      <c r="AG855" s="365">
        <f t="shared" si="1359"/>
        <v>5.9663053032522706</v>
      </c>
      <c r="AH855" s="365">
        <f t="shared" si="1359"/>
        <v>5.8135851355467558</v>
      </c>
      <c r="AI855" s="365">
        <f t="shared" si="1359"/>
        <v>5.9485203452527751</v>
      </c>
      <c r="AJ855" s="365">
        <f t="shared" ref="AJ855" si="1360">IF(OR(AJ790=0,AJ823=0),":",AJ823/AJ790)</f>
        <v>6.24</v>
      </c>
      <c r="AK855" s="653">
        <f t="shared" si="1352"/>
        <v>4.9000362750686532</v>
      </c>
      <c r="AL855" s="653">
        <f t="shared" si="1353"/>
        <v>5.5932211185010461</v>
      </c>
      <c r="AM855" s="654">
        <f t="shared" si="1354"/>
        <v>-1.4353517254783066</v>
      </c>
    </row>
    <row r="856" spans="1:39" ht="18" customHeight="1" thickBot="1">
      <c r="A856" s="320" t="s">
        <v>6</v>
      </c>
      <c r="B856" s="320" t="s">
        <v>35</v>
      </c>
      <c r="C856" s="371" t="str">
        <f t="shared" ref="C856:AI856" si="1361">IF(OR(C791=0,C824=0),":",C824/C791)</f>
        <v>:</v>
      </c>
      <c r="D856" s="371" t="str">
        <f t="shared" si="1361"/>
        <v>:</v>
      </c>
      <c r="E856" s="371" t="str">
        <f t="shared" si="1361"/>
        <v>:</v>
      </c>
      <c r="F856" s="365">
        <f t="shared" si="1361"/>
        <v>2.5</v>
      </c>
      <c r="G856" s="365">
        <f t="shared" si="1361"/>
        <v>2.5</v>
      </c>
      <c r="H856" s="365">
        <f t="shared" si="1361"/>
        <v>2.5</v>
      </c>
      <c r="I856" s="365">
        <f t="shared" si="1361"/>
        <v>2.5</v>
      </c>
      <c r="J856" s="365">
        <f t="shared" si="1361"/>
        <v>2.5</v>
      </c>
      <c r="K856" s="365">
        <f t="shared" si="1361"/>
        <v>2.5</v>
      </c>
      <c r="L856" s="365">
        <f t="shared" si="1361"/>
        <v>2.5</v>
      </c>
      <c r="M856" s="365" t="str">
        <f t="shared" si="1361"/>
        <v>:</v>
      </c>
      <c r="N856" s="365">
        <f t="shared" si="1361"/>
        <v>2.1428571428571428</v>
      </c>
      <c r="O856" s="365">
        <f t="shared" si="1361"/>
        <v>2.4339622641509435</v>
      </c>
      <c r="P856" s="365">
        <f t="shared" si="1361"/>
        <v>1.375</v>
      </c>
      <c r="Q856" s="365">
        <f t="shared" si="1361"/>
        <v>2.4615384615384617</v>
      </c>
      <c r="R856" s="365">
        <f t="shared" si="1361"/>
        <v>2.4193548387096775</v>
      </c>
      <c r="S856" s="365">
        <f t="shared" si="1361"/>
        <v>2.16</v>
      </c>
      <c r="T856" s="365">
        <f t="shared" si="1361"/>
        <v>3.5</v>
      </c>
      <c r="U856" s="365">
        <f t="shared" si="1361"/>
        <v>3.6949152542372881</v>
      </c>
      <c r="V856" s="365">
        <f t="shared" si="1361"/>
        <v>2.8250000000000002</v>
      </c>
      <c r="W856" s="365">
        <f t="shared" si="1361"/>
        <v>2.25</v>
      </c>
      <c r="X856" s="365">
        <f t="shared" si="1361"/>
        <v>3.0222222222222221</v>
      </c>
      <c r="Y856" s="365">
        <f t="shared" si="1361"/>
        <v>4.4285714285714288</v>
      </c>
      <c r="Z856" s="365">
        <f t="shared" si="1361"/>
        <v>2.75</v>
      </c>
      <c r="AA856" s="365">
        <f t="shared" si="1361"/>
        <v>4.064516129032258</v>
      </c>
      <c r="AB856" s="365">
        <f t="shared" si="1361"/>
        <v>4.943661971830986</v>
      </c>
      <c r="AC856" s="365">
        <f t="shared" si="1361"/>
        <v>3.3157894736842102</v>
      </c>
      <c r="AD856" s="365">
        <f t="shared" si="1361"/>
        <v>4.5368782161234993</v>
      </c>
      <c r="AE856" s="365">
        <f t="shared" si="1361"/>
        <v>3.4491017964071857</v>
      </c>
      <c r="AF856" s="365">
        <f t="shared" si="1361"/>
        <v>5.977928692699491</v>
      </c>
      <c r="AG856" s="365">
        <f t="shared" si="1361"/>
        <v>5.1784511784511782</v>
      </c>
      <c r="AH856" s="365">
        <f t="shared" si="1361"/>
        <v>3.7469553450608934</v>
      </c>
      <c r="AI856" s="365">
        <f t="shared" si="1361"/>
        <v>4.6725146198830405</v>
      </c>
      <c r="AJ856" s="365">
        <f t="shared" ref="AJ856" si="1362">IF(OR(AJ791=0,AJ824=0),":",AJ824/AJ791)</f>
        <v>5.0353228543698947</v>
      </c>
      <c r="AK856" s="653">
        <f t="shared" si="1352"/>
        <v>7.7647319270653492</v>
      </c>
      <c r="AL856" s="653">
        <f t="shared" si="1353"/>
        <v>11.090279196442253</v>
      </c>
      <c r="AM856" s="654">
        <f t="shared" si="1354"/>
        <v>2.4083539519808017</v>
      </c>
    </row>
    <row r="857" spans="1:39" ht="18" customHeight="1" thickBot="1">
      <c r="A857" s="320" t="s">
        <v>7</v>
      </c>
      <c r="B857" s="320" t="s">
        <v>36</v>
      </c>
      <c r="C857" s="371" t="str">
        <f t="shared" ref="C857:AI857" si="1363">IF(OR(C792=0,C825=0),":",C825/C792)</f>
        <v>:</v>
      </c>
      <c r="D857" s="371" t="str">
        <f t="shared" si="1363"/>
        <v>:</v>
      </c>
      <c r="E857" s="371" t="str">
        <f t="shared" si="1363"/>
        <v>:</v>
      </c>
      <c r="F857" s="365" t="str">
        <f t="shared" si="1363"/>
        <v>:</v>
      </c>
      <c r="G857" s="365" t="str">
        <f t="shared" si="1363"/>
        <v>:</v>
      </c>
      <c r="H857" s="365" t="str">
        <f t="shared" si="1363"/>
        <v>:</v>
      </c>
      <c r="I857" s="365" t="str">
        <f t="shared" si="1363"/>
        <v>:</v>
      </c>
      <c r="J857" s="365" t="str">
        <f t="shared" si="1363"/>
        <v>:</v>
      </c>
      <c r="K857" s="365" t="str">
        <f t="shared" si="1363"/>
        <v>:</v>
      </c>
      <c r="L857" s="365" t="str">
        <f t="shared" si="1363"/>
        <v>:</v>
      </c>
      <c r="M857" s="365" t="str">
        <f t="shared" si="1363"/>
        <v>:</v>
      </c>
      <c r="N857" s="365" t="str">
        <f t="shared" si="1363"/>
        <v>:</v>
      </c>
      <c r="O857" s="365" t="str">
        <f t="shared" si="1363"/>
        <v>:</v>
      </c>
      <c r="P857" s="365" t="str">
        <f t="shared" si="1363"/>
        <v>:</v>
      </c>
      <c r="Q857" s="365" t="str">
        <f t="shared" si="1363"/>
        <v>:</v>
      </c>
      <c r="R857" s="365" t="str">
        <f t="shared" si="1363"/>
        <v>:</v>
      </c>
      <c r="S857" s="365" t="str">
        <f t="shared" si="1363"/>
        <v>:</v>
      </c>
      <c r="T857" s="365" t="str">
        <f t="shared" si="1363"/>
        <v>:</v>
      </c>
      <c r="U857" s="365" t="str">
        <f t="shared" si="1363"/>
        <v>:</v>
      </c>
      <c r="V857" s="365" t="str">
        <f t="shared" si="1363"/>
        <v>:</v>
      </c>
      <c r="W857" s="365" t="str">
        <f t="shared" si="1363"/>
        <v>:</v>
      </c>
      <c r="X857" s="365" t="str">
        <f t="shared" si="1363"/>
        <v>:</v>
      </c>
      <c r="Y857" s="365" t="str">
        <f t="shared" si="1363"/>
        <v>:</v>
      </c>
      <c r="Z857" s="365" t="str">
        <f t="shared" si="1363"/>
        <v>:</v>
      </c>
      <c r="AA857" s="365" t="str">
        <f t="shared" si="1363"/>
        <v>:</v>
      </c>
      <c r="AB857" s="365" t="str">
        <f t="shared" si="1363"/>
        <v>:</v>
      </c>
      <c r="AC857" s="365" t="str">
        <f t="shared" si="1363"/>
        <v>:</v>
      </c>
      <c r="AD857" s="365" t="str">
        <f t="shared" si="1363"/>
        <v>:</v>
      </c>
      <c r="AE857" s="365" t="str">
        <f t="shared" si="1363"/>
        <v>:</v>
      </c>
      <c r="AF857" s="365" t="str">
        <f t="shared" si="1363"/>
        <v>:</v>
      </c>
      <c r="AG857" s="365" t="str">
        <f t="shared" si="1363"/>
        <v>:</v>
      </c>
      <c r="AH857" s="365" t="str">
        <f t="shared" si="1363"/>
        <v>:</v>
      </c>
      <c r="AI857" s="365" t="str">
        <f t="shared" si="1363"/>
        <v>:</v>
      </c>
      <c r="AJ857" s="365" t="str">
        <f t="shared" ref="AJ857" si="1364">IF(OR(AJ792=0,AJ825=0),":",AJ825/AJ792)</f>
        <v>:</v>
      </c>
      <c r="AK857" s="653"/>
      <c r="AL857" s="653"/>
      <c r="AM857" s="654"/>
    </row>
    <row r="858" spans="1:39" ht="18" customHeight="1" thickBot="1">
      <c r="A858" s="320" t="s">
        <v>8</v>
      </c>
      <c r="B858" s="320" t="s">
        <v>37</v>
      </c>
      <c r="C858" s="371" t="str">
        <f t="shared" ref="C858:AI858" si="1365">IF(OR(C793=0,C826=0),":",C826/C793)</f>
        <v>:</v>
      </c>
      <c r="D858" s="371" t="str">
        <f t="shared" si="1365"/>
        <v>:</v>
      </c>
      <c r="E858" s="371" t="str">
        <f t="shared" si="1365"/>
        <v>:</v>
      </c>
      <c r="F858" s="365" t="str">
        <f t="shared" si="1365"/>
        <v>:</v>
      </c>
      <c r="G858" s="365" t="str">
        <f t="shared" si="1365"/>
        <v>:</v>
      </c>
      <c r="H858" s="365" t="str">
        <f t="shared" si="1365"/>
        <v>:</v>
      </c>
      <c r="I858" s="365" t="str">
        <f t="shared" si="1365"/>
        <v>:</v>
      </c>
      <c r="J858" s="365" t="str">
        <f t="shared" si="1365"/>
        <v>:</v>
      </c>
      <c r="K858" s="365" t="str">
        <f t="shared" si="1365"/>
        <v>:</v>
      </c>
      <c r="L858" s="365" t="str">
        <f t="shared" si="1365"/>
        <v>:</v>
      </c>
      <c r="M858" s="365">
        <f t="shared" si="1365"/>
        <v>0.85</v>
      </c>
      <c r="N858" s="365">
        <f t="shared" si="1365"/>
        <v>0.72602739726027399</v>
      </c>
      <c r="O858" s="365">
        <f t="shared" si="1365"/>
        <v>0.92727272727272725</v>
      </c>
      <c r="P858" s="365">
        <f t="shared" si="1365"/>
        <v>1.947826086956522</v>
      </c>
      <c r="Q858" s="365">
        <f t="shared" si="1365"/>
        <v>2.0446650124069476</v>
      </c>
      <c r="R858" s="365">
        <f t="shared" si="1365"/>
        <v>2.2532751091703056</v>
      </c>
      <c r="S858" s="365">
        <f t="shared" si="1365"/>
        <v>3.237704918032787</v>
      </c>
      <c r="T858" s="365">
        <f t="shared" si="1365"/>
        <v>2.4585365853658541</v>
      </c>
      <c r="U858" s="365">
        <f t="shared" si="1365"/>
        <v>2.3536977491961415</v>
      </c>
      <c r="V858" s="365">
        <f t="shared" si="1365"/>
        <v>2.0024271844660193</v>
      </c>
      <c r="W858" s="365">
        <f t="shared" si="1365"/>
        <v>2.4629156010230182</v>
      </c>
      <c r="X858" s="365">
        <f t="shared" si="1365"/>
        <v>2.799528301886792</v>
      </c>
      <c r="Y858" s="365">
        <f t="shared" si="1365"/>
        <v>2.3084291187739465</v>
      </c>
      <c r="Z858" s="365">
        <f t="shared" si="1365"/>
        <v>2.6608040201005023</v>
      </c>
      <c r="AA858" s="365">
        <f t="shared" si="1365"/>
        <v>2.4623052959501557</v>
      </c>
      <c r="AB858" s="365">
        <f t="shared" si="1365"/>
        <v>1.6934886183165694</v>
      </c>
      <c r="AC858" s="365">
        <f t="shared" si="1365"/>
        <v>2.2756987209853152</v>
      </c>
      <c r="AD858" s="365">
        <f t="shared" si="1365"/>
        <v>2.1211529066927213</v>
      </c>
      <c r="AE858" s="365">
        <f t="shared" si="1365"/>
        <v>2.2428320655354006</v>
      </c>
      <c r="AF858" s="365">
        <f t="shared" si="1365"/>
        <v>2.3806250000000002</v>
      </c>
      <c r="AG858" s="365">
        <f t="shared" si="1365"/>
        <v>2.7488054607508534</v>
      </c>
      <c r="AH858" s="365">
        <f t="shared" si="1365"/>
        <v>2.5693974272173326</v>
      </c>
      <c r="AI858" s="365">
        <f t="shared" si="1365"/>
        <v>2.7943313953488373</v>
      </c>
      <c r="AJ858" s="365">
        <f t="shared" ref="AJ858" si="1366">IF(OR(AJ793=0,AJ826=0),":",AJ826/AJ793)</f>
        <v>2.4899999999999998</v>
      </c>
      <c r="AK858" s="653">
        <f t="shared" si="1352"/>
        <v>-10.89102730819247</v>
      </c>
      <c r="AL858" s="653">
        <f t="shared" si="1353"/>
        <v>-5.0347231233947802</v>
      </c>
      <c r="AM858" s="654">
        <f t="shared" si="1354"/>
        <v>0.12435155443089041</v>
      </c>
    </row>
    <row r="859" spans="1:39" ht="18" customHeight="1" thickBot="1">
      <c r="A859" s="320" t="s">
        <v>9</v>
      </c>
      <c r="B859" s="320" t="s">
        <v>38</v>
      </c>
      <c r="C859" s="371" t="str">
        <f t="shared" ref="C859:AI859" si="1367">IF(OR(C794=0,C827=0),":",C827/C794)</f>
        <v>:</v>
      </c>
      <c r="D859" s="371" t="str">
        <f t="shared" si="1367"/>
        <v>:</v>
      </c>
      <c r="E859" s="371" t="str">
        <f t="shared" si="1367"/>
        <v>:</v>
      </c>
      <c r="F859" s="365">
        <f t="shared" si="1367"/>
        <v>1.3409090909090908</v>
      </c>
      <c r="G859" s="365">
        <f t="shared" si="1367"/>
        <v>1.5552147239263805</v>
      </c>
      <c r="H859" s="365">
        <f t="shared" si="1367"/>
        <v>0.76254180602006694</v>
      </c>
      <c r="I859" s="365">
        <f t="shared" si="1367"/>
        <v>2.522522522522523</v>
      </c>
      <c r="J859" s="365">
        <f t="shared" si="1367"/>
        <v>1.8554216867469879</v>
      </c>
      <c r="K859" s="365">
        <f t="shared" si="1367"/>
        <v>2.0080971659919031</v>
      </c>
      <c r="L859" s="365">
        <f t="shared" si="1367"/>
        <v>1.1071428571428572</v>
      </c>
      <c r="M859" s="365">
        <f t="shared" si="1367"/>
        <v>2.553763440860215</v>
      </c>
      <c r="N859" s="365">
        <f t="shared" si="1367"/>
        <v>2.3653333333333335</v>
      </c>
      <c r="O859" s="365">
        <f t="shared" si="1367"/>
        <v>2.6983240223463687</v>
      </c>
      <c r="P859" s="365">
        <f t="shared" si="1367"/>
        <v>2.2819277108433735</v>
      </c>
      <c r="Q859" s="365">
        <f t="shared" si="1367"/>
        <v>1.1106382978723406</v>
      </c>
      <c r="R859" s="365">
        <f t="shared" si="1367"/>
        <v>1.4230769230769231</v>
      </c>
      <c r="S859" s="365">
        <f t="shared" si="1367"/>
        <v>2.54</v>
      </c>
      <c r="T859" s="365">
        <f t="shared" si="1367"/>
        <v>2.8227848101265827</v>
      </c>
      <c r="U859" s="365">
        <f t="shared" si="1367"/>
        <v>2.5036764705882351</v>
      </c>
      <c r="V859" s="365">
        <f t="shared" si="1367"/>
        <v>2.2709359605911335</v>
      </c>
      <c r="W859" s="365">
        <f t="shared" si="1367"/>
        <v>2.1974840860866931</v>
      </c>
      <c r="X859" s="365">
        <f t="shared" si="1367"/>
        <v>2.5482046237088047</v>
      </c>
      <c r="Y859" s="365">
        <f t="shared" si="1367"/>
        <v>1.7263266603114078</v>
      </c>
      <c r="Z859" s="365">
        <f t="shared" si="1367"/>
        <v>2.7738739371793972</v>
      </c>
      <c r="AA859" s="365">
        <f t="shared" si="1367"/>
        <v>2.2979865085854456</v>
      </c>
      <c r="AB859" s="365">
        <f t="shared" si="1367"/>
        <v>2.0869121602819778</v>
      </c>
      <c r="AC859" s="365">
        <f t="shared" si="1367"/>
        <v>2.4181921945651701</v>
      </c>
      <c r="AD859" s="365">
        <f t="shared" si="1367"/>
        <v>1.8166224218909535</v>
      </c>
      <c r="AE859" s="365">
        <f t="shared" si="1367"/>
        <v>3.0457083861279273</v>
      </c>
      <c r="AF859" s="365">
        <f t="shared" si="1367"/>
        <v>2.2988675332961162</v>
      </c>
      <c r="AG859" s="365">
        <f t="shared" si="1367"/>
        <v>2.9411146979891876</v>
      </c>
      <c r="AH859" s="365">
        <f t="shared" si="1367"/>
        <v>2.8298381368920791</v>
      </c>
      <c r="AI859" s="365">
        <f t="shared" si="1367"/>
        <v>2.1778113819938776</v>
      </c>
      <c r="AJ859" s="365">
        <f t="shared" ref="AJ859" si="1368">IF(OR(AJ794=0,AJ827=0),":",AJ827/AJ794)</f>
        <v>2.2000000000000002</v>
      </c>
      <c r="AK859" s="653">
        <f t="shared" si="1352"/>
        <v>1.0188493911629681</v>
      </c>
      <c r="AL859" s="653">
        <f t="shared" si="1353"/>
        <v>-21.717557850855574</v>
      </c>
      <c r="AM859" s="654">
        <f t="shared" si="1354"/>
        <v>-0.48300695283717276</v>
      </c>
    </row>
    <row r="860" spans="1:39" ht="18" customHeight="1" thickBot="1">
      <c r="A860" s="320" t="s">
        <v>10</v>
      </c>
      <c r="B860" s="320" t="s">
        <v>39</v>
      </c>
      <c r="C860" s="371" t="str">
        <f t="shared" ref="C860:AI860" si="1369">IF(OR(C795=0,C828=0),":",C828/C795)</f>
        <v>:</v>
      </c>
      <c r="D860" s="371" t="str">
        <f t="shared" si="1369"/>
        <v>:</v>
      </c>
      <c r="E860" s="371" t="str">
        <f t="shared" si="1369"/>
        <v>:</v>
      </c>
      <c r="F860" s="365">
        <f t="shared" si="1369"/>
        <v>4.6672794117647065</v>
      </c>
      <c r="G860" s="365">
        <f t="shared" si="1369"/>
        <v>4.6264302059496565</v>
      </c>
      <c r="H860" s="365">
        <f t="shared" si="1369"/>
        <v>4.5873786407766985</v>
      </c>
      <c r="I860" s="365">
        <f t="shared" si="1369"/>
        <v>5.1274319066147864</v>
      </c>
      <c r="J860" s="365">
        <f t="shared" si="1369"/>
        <v>4.7856815052776502</v>
      </c>
      <c r="K860" s="365">
        <f t="shared" si="1369"/>
        <v>5.2712294043092527</v>
      </c>
      <c r="L860" s="365">
        <f t="shared" si="1369"/>
        <v>5.0448132780082986</v>
      </c>
      <c r="M860" s="365">
        <f t="shared" si="1369"/>
        <v>5.1683736173699302</v>
      </c>
      <c r="N860" s="365">
        <f t="shared" si="1369"/>
        <v>4.6598837209302317</v>
      </c>
      <c r="O860" s="365">
        <f t="shared" si="1369"/>
        <v>5.5075729589951985</v>
      </c>
      <c r="P860" s="365">
        <f t="shared" si="1369"/>
        <v>4.419510513615994</v>
      </c>
      <c r="Q860" s="365">
        <f t="shared" si="1369"/>
        <v>5.5868372943327236</v>
      </c>
      <c r="R860" s="365">
        <f t="shared" si="1369"/>
        <v>5.4352658455992797</v>
      </c>
      <c r="S860" s="365">
        <f t="shared" si="1369"/>
        <v>5.1218258766626361</v>
      </c>
      <c r="T860" s="365">
        <f t="shared" si="1369"/>
        <v>4.5527452190006175</v>
      </c>
      <c r="U860" s="365">
        <f t="shared" si="1369"/>
        <v>5.3074905275429902</v>
      </c>
      <c r="V860" s="365">
        <f t="shared" si="1369"/>
        <v>5.6694796061884674</v>
      </c>
      <c r="W860" s="365">
        <f t="shared" si="1369"/>
        <v>5.3761022697625878</v>
      </c>
      <c r="X860" s="365">
        <f t="shared" si="1369"/>
        <v>5.0813581856766632</v>
      </c>
      <c r="Y860" s="365">
        <f t="shared" si="1369"/>
        <v>5.5337727316462999</v>
      </c>
      <c r="Z860" s="365">
        <f t="shared" si="1369"/>
        <v>5.2773345115263668</v>
      </c>
      <c r="AA860" s="365">
        <f t="shared" si="1369"/>
        <v>5.220020639834881</v>
      </c>
      <c r="AB860" s="365">
        <f t="shared" si="1369"/>
        <v>5.4408994138061777</v>
      </c>
      <c r="AC860" s="365">
        <f t="shared" si="1369"/>
        <v>4.2822252374491185</v>
      </c>
      <c r="AD860" s="365">
        <f t="shared" si="1369"/>
        <v>5.1970120767382939</v>
      </c>
      <c r="AE860" s="365">
        <f t="shared" si="1369"/>
        <v>4.7548359818188226</v>
      </c>
      <c r="AF860" s="365">
        <f t="shared" si="1369"/>
        <v>5.4412882510975686</v>
      </c>
      <c r="AG860" s="365">
        <f t="shared" si="1369"/>
        <v>4.6674712643678165</v>
      </c>
      <c r="AH860" s="365">
        <f t="shared" si="1369"/>
        <v>5.1900472533963375</v>
      </c>
      <c r="AI860" s="365">
        <f t="shared" si="1369"/>
        <v>4.7926047369499667</v>
      </c>
      <c r="AJ860" s="365">
        <f t="shared" ref="AJ860" si="1370">IF(OR(AJ795=0,AJ828=0),":",AJ828/AJ795)</f>
        <v>4.99</v>
      </c>
      <c r="AK860" s="653">
        <f t="shared" si="1352"/>
        <v>4.1187469838302793</v>
      </c>
      <c r="AL860" s="653">
        <f t="shared" si="1353"/>
        <v>1.5776910439148084</v>
      </c>
      <c r="AM860" s="654">
        <f t="shared" si="1354"/>
        <v>-0.49947563033213571</v>
      </c>
    </row>
    <row r="861" spans="1:39" ht="18" customHeight="1" thickBot="1">
      <c r="A861" s="320" t="s">
        <v>11</v>
      </c>
      <c r="B861" s="320" t="s">
        <v>40</v>
      </c>
      <c r="C861" s="371" t="str">
        <f t="shared" ref="C861:AI861" si="1371">IF(OR(C796=0,C829=0),":",C829/C796)</f>
        <v>:</v>
      </c>
      <c r="D861" s="371" t="str">
        <f t="shared" si="1371"/>
        <v>:</v>
      </c>
      <c r="E861" s="371" t="str">
        <f t="shared" si="1371"/>
        <v>:</v>
      </c>
      <c r="F861" s="365" t="str">
        <f t="shared" si="1371"/>
        <v>:</v>
      </c>
      <c r="G861" s="365" t="str">
        <f t="shared" si="1371"/>
        <v>:</v>
      </c>
      <c r="H861" s="365" t="str">
        <f t="shared" si="1371"/>
        <v>:</v>
      </c>
      <c r="I861" s="365" t="str">
        <f t="shared" si="1371"/>
        <v>:</v>
      </c>
      <c r="J861" s="365" t="str">
        <f t="shared" si="1371"/>
        <v>:</v>
      </c>
      <c r="K861" s="365" t="str">
        <f t="shared" si="1371"/>
        <v>:</v>
      </c>
      <c r="L861" s="365" t="str">
        <f t="shared" si="1371"/>
        <v>:</v>
      </c>
      <c r="M861" s="365" t="str">
        <f t="shared" si="1371"/>
        <v>:</v>
      </c>
      <c r="N861" s="365" t="str">
        <f t="shared" si="1371"/>
        <v>:</v>
      </c>
      <c r="O861" s="365" t="str">
        <f t="shared" si="1371"/>
        <v>:</v>
      </c>
      <c r="P861" s="365" t="str">
        <f t="shared" si="1371"/>
        <v>:</v>
      </c>
      <c r="Q861" s="365" t="str">
        <f t="shared" si="1371"/>
        <v>:</v>
      </c>
      <c r="R861" s="365" t="str">
        <f t="shared" si="1371"/>
        <v>:</v>
      </c>
      <c r="S861" s="365">
        <f t="shared" si="1371"/>
        <v>4.5849056603773581</v>
      </c>
      <c r="T861" s="365">
        <f t="shared" si="1371"/>
        <v>3.523985239852399</v>
      </c>
      <c r="U861" s="365">
        <f t="shared" si="1371"/>
        <v>3.9034267912772584</v>
      </c>
      <c r="V861" s="365">
        <f t="shared" si="1371"/>
        <v>4.0744336569579289</v>
      </c>
      <c r="W861" s="365">
        <f t="shared" si="1371"/>
        <v>3.0930875576036869</v>
      </c>
      <c r="X861" s="365">
        <f t="shared" si="1371"/>
        <v>3.5326633165829149</v>
      </c>
      <c r="Y861" s="365">
        <f t="shared" si="1371"/>
        <v>4.1687116564417179</v>
      </c>
      <c r="Z861" s="365">
        <f t="shared" si="1371"/>
        <v>3.396735273243435</v>
      </c>
      <c r="AA861" s="365">
        <f t="shared" si="1371"/>
        <v>3.6370106761565837</v>
      </c>
      <c r="AB861" s="365">
        <f t="shared" si="1371"/>
        <v>3.9083750894774516</v>
      </c>
      <c r="AC861" s="365">
        <f t="shared" si="1371"/>
        <v>4.1210126582278486</v>
      </c>
      <c r="AD861" s="365">
        <f t="shared" si="1371"/>
        <v>3.9705031810294975</v>
      </c>
      <c r="AE861" s="365">
        <f t="shared" si="1371"/>
        <v>3.6412213740458013</v>
      </c>
      <c r="AF861" s="365">
        <f t="shared" si="1371"/>
        <v>3.7875143184421529</v>
      </c>
      <c r="AG861" s="365">
        <f t="shared" si="1371"/>
        <v>4.2452991452991453</v>
      </c>
      <c r="AH861" s="365">
        <f t="shared" si="1371"/>
        <v>4.526091586794462</v>
      </c>
      <c r="AI861" s="365">
        <f t="shared" si="1371"/>
        <v>4.220930232558139</v>
      </c>
      <c r="AJ861" s="365">
        <f t="shared" ref="AJ861" si="1372">IF(OR(AJ796=0,AJ829=0),":",AJ829/AJ796)</f>
        <v>4.13</v>
      </c>
      <c r="AK861" s="653">
        <f t="shared" si="1352"/>
        <v>-2.1542699724517833</v>
      </c>
      <c r="AL861" s="653">
        <f t="shared" si="1353"/>
        <v>1.1119565340811821</v>
      </c>
      <c r="AM861" s="654">
        <f t="shared" si="1354"/>
        <v>1.4224136684662936</v>
      </c>
    </row>
    <row r="862" spans="1:39" ht="18" customHeight="1" thickBot="1">
      <c r="A862" s="320" t="s">
        <v>12</v>
      </c>
      <c r="B862" s="320" t="s">
        <v>41</v>
      </c>
      <c r="C862" s="371" t="str">
        <f t="shared" ref="C862:AI862" si="1373">IF(OR(C797=0,C830=0),":",C830/C797)</f>
        <v>:</v>
      </c>
      <c r="D862" s="371" t="str">
        <f t="shared" si="1373"/>
        <v>:</v>
      </c>
      <c r="E862" s="371" t="str">
        <f t="shared" si="1373"/>
        <v>:</v>
      </c>
      <c r="F862" s="365" t="str">
        <f t="shared" si="1373"/>
        <v>:</v>
      </c>
      <c r="G862" s="365" t="str">
        <f t="shared" si="1373"/>
        <v>:</v>
      </c>
      <c r="H862" s="365" t="str">
        <f t="shared" si="1373"/>
        <v>:</v>
      </c>
      <c r="I862" s="365">
        <f t="shared" si="1373"/>
        <v>4</v>
      </c>
      <c r="J862" s="365" t="str">
        <f t="shared" si="1373"/>
        <v>:</v>
      </c>
      <c r="K862" s="365" t="str">
        <f t="shared" si="1373"/>
        <v>:</v>
      </c>
      <c r="L862" s="365" t="str">
        <f t="shared" si="1373"/>
        <v>:</v>
      </c>
      <c r="M862" s="365" t="str">
        <f t="shared" si="1373"/>
        <v>:</v>
      </c>
      <c r="N862" s="365" t="str">
        <f t="shared" si="1373"/>
        <v>:</v>
      </c>
      <c r="O862" s="365" t="str">
        <f t="shared" si="1373"/>
        <v>:</v>
      </c>
      <c r="P862" s="365" t="str">
        <f t="shared" si="1373"/>
        <v>:</v>
      </c>
      <c r="Q862" s="365" t="str">
        <f t="shared" si="1373"/>
        <v>:</v>
      </c>
      <c r="R862" s="365" t="str">
        <f t="shared" si="1373"/>
        <v>:</v>
      </c>
      <c r="S862" s="365" t="str">
        <f t="shared" si="1373"/>
        <v>:</v>
      </c>
      <c r="T862" s="365" t="str">
        <f t="shared" si="1373"/>
        <v>:</v>
      </c>
      <c r="U862" s="365" t="str">
        <f t="shared" si="1373"/>
        <v>:</v>
      </c>
      <c r="V862" s="365" t="str">
        <f t="shared" si="1373"/>
        <v>:</v>
      </c>
      <c r="W862" s="365" t="str">
        <f t="shared" si="1373"/>
        <v>:</v>
      </c>
      <c r="X862" s="365" t="str">
        <f t="shared" si="1373"/>
        <v>:</v>
      </c>
      <c r="Y862" s="365" t="str">
        <f t="shared" si="1373"/>
        <v>:</v>
      </c>
      <c r="Z862" s="365" t="str">
        <f t="shared" si="1373"/>
        <v>:</v>
      </c>
      <c r="AA862" s="365" t="str">
        <f t="shared" si="1373"/>
        <v>:</v>
      </c>
      <c r="AB862" s="365" t="str">
        <f t="shared" si="1373"/>
        <v>:</v>
      </c>
      <c r="AC862" s="365">
        <f t="shared" si="1373"/>
        <v>5.229746070133011</v>
      </c>
      <c r="AD862" s="365">
        <f t="shared" si="1373"/>
        <v>4.392550143266476</v>
      </c>
      <c r="AE862" s="365">
        <f t="shared" si="1373"/>
        <v>3.9498349834983499</v>
      </c>
      <c r="AF862" s="365">
        <f t="shared" si="1373"/>
        <v>4.1748942172073349</v>
      </c>
      <c r="AG862" s="365">
        <f t="shared" si="1373"/>
        <v>4.4884969325153374</v>
      </c>
      <c r="AH862" s="365">
        <f t="shared" si="1373"/>
        <v>4.6744890234670704</v>
      </c>
      <c r="AI862" s="365">
        <f t="shared" si="1373"/>
        <v>4.3134430727023316</v>
      </c>
      <c r="AJ862" s="365">
        <f t="shared" ref="AJ862" si="1374">IF(OR(AJ797=0,AJ830=0),":",AJ830/AJ797)</f>
        <v>4.37</v>
      </c>
      <c r="AK862" s="653">
        <f t="shared" si="1352"/>
        <v>1.311178247734146</v>
      </c>
      <c r="AL862" s="653">
        <f t="shared" si="1353"/>
        <v>1.0261807717700133</v>
      </c>
      <c r="AM862" s="654"/>
    </row>
    <row r="863" spans="1:39" ht="18" customHeight="1" thickBot="1">
      <c r="A863" s="320" t="s">
        <v>13</v>
      </c>
      <c r="B863" s="320" t="s">
        <v>42</v>
      </c>
      <c r="C863" s="371" t="str">
        <f t="shared" ref="C863:AI863" si="1375">IF(OR(C798=0,C831=0),":",C831/C798)</f>
        <v>:</v>
      </c>
      <c r="D863" s="371" t="str">
        <f t="shared" si="1375"/>
        <v>:</v>
      </c>
      <c r="E863" s="371" t="str">
        <f t="shared" si="1375"/>
        <v>:</v>
      </c>
      <c r="F863" s="365" t="str">
        <f t="shared" si="1375"/>
        <v>:</v>
      </c>
      <c r="G863" s="365" t="str">
        <f t="shared" si="1375"/>
        <v>:</v>
      </c>
      <c r="H863" s="365" t="str">
        <f t="shared" si="1375"/>
        <v>:</v>
      </c>
      <c r="I863" s="365" t="str">
        <f t="shared" si="1375"/>
        <v>:</v>
      </c>
      <c r="J863" s="365" t="str">
        <f t="shared" si="1375"/>
        <v>:</v>
      </c>
      <c r="K863" s="365" t="str">
        <f t="shared" si="1375"/>
        <v>:</v>
      </c>
      <c r="L863" s="365" t="str">
        <f t="shared" si="1375"/>
        <v>:</v>
      </c>
      <c r="M863" s="365" t="str">
        <f t="shared" si="1375"/>
        <v>:</v>
      </c>
      <c r="N863" s="365" t="str">
        <f t="shared" si="1375"/>
        <v>:</v>
      </c>
      <c r="O863" s="365" t="str">
        <f t="shared" si="1375"/>
        <v>:</v>
      </c>
      <c r="P863" s="365" t="str">
        <f t="shared" si="1375"/>
        <v>:</v>
      </c>
      <c r="Q863" s="365" t="str">
        <f t="shared" si="1375"/>
        <v>:</v>
      </c>
      <c r="R863" s="365" t="str">
        <f t="shared" si="1375"/>
        <v>:</v>
      </c>
      <c r="S863" s="365" t="str">
        <f t="shared" si="1375"/>
        <v>:</v>
      </c>
      <c r="T863" s="365" t="str">
        <f t="shared" si="1375"/>
        <v>:</v>
      </c>
      <c r="U863" s="365" t="str">
        <f t="shared" si="1375"/>
        <v>:</v>
      </c>
      <c r="V863" s="365" t="str">
        <f t="shared" si="1375"/>
        <v>:</v>
      </c>
      <c r="W863" s="365" t="str">
        <f t="shared" si="1375"/>
        <v>:</v>
      </c>
      <c r="X863" s="365" t="str">
        <f t="shared" si="1375"/>
        <v>:</v>
      </c>
      <c r="Y863" s="365" t="str">
        <f t="shared" si="1375"/>
        <v>:</v>
      </c>
      <c r="Z863" s="365" t="str">
        <f t="shared" si="1375"/>
        <v>:</v>
      </c>
      <c r="AA863" s="365" t="str">
        <f t="shared" si="1375"/>
        <v>:</v>
      </c>
      <c r="AB863" s="365" t="str">
        <f t="shared" si="1375"/>
        <v>:</v>
      </c>
      <c r="AC863" s="365">
        <f t="shared" si="1375"/>
        <v>0.50980392156862742</v>
      </c>
      <c r="AD863" s="365">
        <f t="shared" si="1375"/>
        <v>1.8235294117647058</v>
      </c>
      <c r="AE863" s="365">
        <f t="shared" si="1375"/>
        <v>1.9875</v>
      </c>
      <c r="AF863" s="365">
        <f t="shared" si="1375"/>
        <v>1.7205882352941175</v>
      </c>
      <c r="AG863" s="365">
        <f t="shared" si="1375"/>
        <v>2.0144927536231885</v>
      </c>
      <c r="AH863" s="365">
        <f t="shared" si="1375"/>
        <v>1.6000000000000003</v>
      </c>
      <c r="AI863" s="365">
        <f t="shared" si="1375"/>
        <v>1.8571428571428574</v>
      </c>
      <c r="AJ863" s="365">
        <f t="shared" ref="AJ863" si="1376">IF(OR(AJ798=0,AJ831=0),":",AJ831/AJ798)</f>
        <v>1.7638227174927934</v>
      </c>
      <c r="AK863" s="653">
        <f t="shared" si="1352"/>
        <v>-5.0249305965419104</v>
      </c>
      <c r="AL863" s="653">
        <f t="shared" si="1353"/>
        <v>-4.9191657167773624</v>
      </c>
      <c r="AM863" s="654"/>
    </row>
    <row r="864" spans="1:39" ht="18" customHeight="1" thickBot="1">
      <c r="A864" s="320" t="s">
        <v>14</v>
      </c>
      <c r="B864" s="320" t="s">
        <v>43</v>
      </c>
      <c r="C864" s="371" t="str">
        <f t="shared" ref="C864:AI864" si="1377">IF(OR(C799=0,C832=0),":",C832/C799)</f>
        <v>:</v>
      </c>
      <c r="D864" s="371" t="str">
        <f t="shared" si="1377"/>
        <v>:</v>
      </c>
      <c r="E864" s="371" t="str">
        <f t="shared" si="1377"/>
        <v>:</v>
      </c>
      <c r="F864" s="365">
        <f t="shared" si="1377"/>
        <v>2</v>
      </c>
      <c r="G864" s="365">
        <f t="shared" si="1377"/>
        <v>1.8064516129032255</v>
      </c>
      <c r="H864" s="365">
        <f t="shared" si="1377"/>
        <v>1.8148148148148149</v>
      </c>
      <c r="I864" s="365">
        <f t="shared" si="1377"/>
        <v>2</v>
      </c>
      <c r="J864" s="365">
        <f t="shared" si="1377"/>
        <v>2.6785714285714288</v>
      </c>
      <c r="K864" s="365">
        <f t="shared" si="1377"/>
        <v>2.3773584905660377</v>
      </c>
      <c r="L864" s="365">
        <f t="shared" si="1377"/>
        <v>2.0517241379310347</v>
      </c>
      <c r="M864" s="365">
        <f t="shared" si="1377"/>
        <v>2.2881355932203387</v>
      </c>
      <c r="N864" s="365">
        <f t="shared" si="1377"/>
        <v>2.2230769230769232</v>
      </c>
      <c r="O864" s="365">
        <f t="shared" si="1377"/>
        <v>2.6387096774193548</v>
      </c>
      <c r="P864" s="365">
        <f t="shared" si="1377"/>
        <v>1.7277486910994764</v>
      </c>
      <c r="Q864" s="365">
        <f t="shared" si="1377"/>
        <v>2.4619883040935671</v>
      </c>
      <c r="R864" s="365">
        <f t="shared" si="1377"/>
        <v>2.3909774436090223</v>
      </c>
      <c r="S864" s="365">
        <f t="shared" si="1377"/>
        <v>1.9646017699115041</v>
      </c>
      <c r="T864" s="365">
        <f t="shared" si="1377"/>
        <v>3.0564516129032255</v>
      </c>
      <c r="U864" s="365">
        <f t="shared" si="1377"/>
        <v>2.5507246376811596</v>
      </c>
      <c r="V864" s="365">
        <f t="shared" si="1377"/>
        <v>2.5419847328244272</v>
      </c>
      <c r="W864" s="365">
        <f t="shared" si="1377"/>
        <v>2.3466666666666667</v>
      </c>
      <c r="X864" s="365">
        <f t="shared" si="1377"/>
        <v>2.2765957446808507</v>
      </c>
      <c r="Y864" s="365">
        <f t="shared" si="1377"/>
        <v>3.6969696969696968</v>
      </c>
      <c r="Z864" s="365">
        <f t="shared" si="1377"/>
        <v>2.5957446808510638</v>
      </c>
      <c r="AA864" s="365">
        <f t="shared" si="1377"/>
        <v>2.7171717171717171</v>
      </c>
      <c r="AB864" s="365">
        <f t="shared" si="1377"/>
        <v>4</v>
      </c>
      <c r="AC864" s="365">
        <f t="shared" si="1377"/>
        <v>3.4537037037037033</v>
      </c>
      <c r="AD864" s="365">
        <f t="shared" si="1377"/>
        <v>3.4666666666666668</v>
      </c>
      <c r="AE864" s="365">
        <f t="shared" si="1377"/>
        <v>3.0444444444444443</v>
      </c>
      <c r="AF864" s="365">
        <f t="shared" si="1377"/>
        <v>3.9342105263157894</v>
      </c>
      <c r="AG864" s="365">
        <f t="shared" si="1377"/>
        <v>3.9571428571428569</v>
      </c>
      <c r="AH864" s="365">
        <f t="shared" si="1377"/>
        <v>3.1038961038961035</v>
      </c>
      <c r="AI864" s="365">
        <f t="shared" si="1377"/>
        <v>3.2625000000000002</v>
      </c>
      <c r="AJ864" s="365">
        <f t="shared" ref="AJ864" si="1378">IF(OR(AJ799=0,AJ832=0),":",AJ832/AJ799)</f>
        <v>3.6706441070438842</v>
      </c>
      <c r="AK864" s="653">
        <f t="shared" si="1352"/>
        <v>12.510164200578821</v>
      </c>
      <c r="AL864" s="653">
        <f t="shared" si="1353"/>
        <v>6.9056679519575725</v>
      </c>
      <c r="AM864" s="654">
        <f t="shared" si="1354"/>
        <v>3.3984218802302069</v>
      </c>
    </row>
    <row r="865" spans="1:39" ht="18" customHeight="1" thickBot="1">
      <c r="A865" s="320" t="s">
        <v>15</v>
      </c>
      <c r="B865" s="320" t="s">
        <v>44</v>
      </c>
      <c r="C865" s="371" t="str">
        <f t="shared" ref="C865:AI865" si="1379">IF(OR(C800=0,C833=0),":",C833/C800)</f>
        <v>:</v>
      </c>
      <c r="D865" s="371" t="str">
        <f t="shared" si="1379"/>
        <v>:</v>
      </c>
      <c r="E865" s="371" t="str">
        <f t="shared" si="1379"/>
        <v>:</v>
      </c>
      <c r="F865" s="365">
        <f t="shared" si="1379"/>
        <v>2.4873417721518982</v>
      </c>
      <c r="G865" s="365">
        <f t="shared" si="1379"/>
        <v>1.84</v>
      </c>
      <c r="H865" s="365">
        <f t="shared" si="1379"/>
        <v>2.0711111111111111</v>
      </c>
      <c r="I865" s="365">
        <f t="shared" si="1379"/>
        <v>2.2756598240469206</v>
      </c>
      <c r="J865" s="365">
        <f t="shared" si="1379"/>
        <v>2.8103448275862069</v>
      </c>
      <c r="K865" s="365">
        <f t="shared" si="1379"/>
        <v>2.5718157181571817</v>
      </c>
      <c r="L865" s="365">
        <f t="shared" si="1379"/>
        <v>1.891111111111111</v>
      </c>
      <c r="M865" s="365">
        <f t="shared" si="1379"/>
        <v>2.5767716535433074</v>
      </c>
      <c r="N865" s="365">
        <f t="shared" si="1379"/>
        <v>2.3729372937293731</v>
      </c>
      <c r="O865" s="365">
        <f t="shared" si="1379"/>
        <v>2.5946428571428575</v>
      </c>
      <c r="P865" s="365">
        <f t="shared" si="1379"/>
        <v>2.7286624203821654</v>
      </c>
      <c r="Q865" s="365">
        <f t="shared" si="1379"/>
        <v>3.1394517282479137</v>
      </c>
      <c r="R865" s="365">
        <f t="shared" si="1379"/>
        <v>2.6742021276595742</v>
      </c>
      <c r="S865" s="365">
        <f t="shared" si="1379"/>
        <v>1.6906584992343034</v>
      </c>
      <c r="T865" s="365">
        <f t="shared" si="1379"/>
        <v>2.8273291925465838</v>
      </c>
      <c r="U865" s="365">
        <f t="shared" si="1379"/>
        <v>3.1670061099796332</v>
      </c>
      <c r="V865" s="365">
        <f t="shared" si="1379"/>
        <v>3.130051432770022</v>
      </c>
      <c r="W865" s="365">
        <f t="shared" si="1379"/>
        <v>2.3793738489871084</v>
      </c>
      <c r="X865" s="365">
        <f t="shared" si="1379"/>
        <v>2.5105932203389827</v>
      </c>
      <c r="Y865" s="365">
        <f t="shared" si="1379"/>
        <v>3.6507136859781699</v>
      </c>
      <c r="Z865" s="365">
        <f t="shared" si="1379"/>
        <v>3.1318150448585231</v>
      </c>
      <c r="AA865" s="365">
        <f t="shared" si="1379"/>
        <v>3.2905911740216487</v>
      </c>
      <c r="AB865" s="365">
        <f t="shared" si="1379"/>
        <v>3.8407935727168385</v>
      </c>
      <c r="AC865" s="365">
        <f t="shared" si="1379"/>
        <v>3.2850346878097123</v>
      </c>
      <c r="AD865" s="365">
        <f t="shared" si="1379"/>
        <v>3.2644420997098393</v>
      </c>
      <c r="AE865" s="365">
        <f t="shared" si="1379"/>
        <v>2.6858244261433328</v>
      </c>
      <c r="AF865" s="365">
        <f t="shared" si="1379"/>
        <v>3.2921923916136988</v>
      </c>
      <c r="AG865" s="365">
        <f t="shared" si="1379"/>
        <v>3.7999478578256713</v>
      </c>
      <c r="AH865" s="365">
        <f t="shared" si="1379"/>
        <v>2.7663400885787142</v>
      </c>
      <c r="AI865" s="365">
        <f t="shared" si="1379"/>
        <v>3.241838351822504</v>
      </c>
      <c r="AJ865" s="365">
        <f t="shared" ref="AJ865" si="1380">IF(OR(AJ800=0,AJ833=0),":",AJ833/AJ800)</f>
        <v>3.25</v>
      </c>
      <c r="AK865" s="653">
        <f t="shared" si="1352"/>
        <v>0.25175987485335227</v>
      </c>
      <c r="AL865" s="653">
        <f t="shared" si="1353"/>
        <v>4.8345294623877821</v>
      </c>
      <c r="AM865" s="654">
        <f t="shared" si="1354"/>
        <v>-0.13781872538151108</v>
      </c>
    </row>
    <row r="866" spans="1:39" ht="18" customHeight="1" thickBot="1">
      <c r="A866" s="320" t="s">
        <v>16</v>
      </c>
      <c r="B866" s="320" t="s">
        <v>45</v>
      </c>
      <c r="C866" s="371" t="str">
        <f t="shared" ref="C866:AI866" si="1381">IF(OR(C801=0,C834=0),":",C834/C801)</f>
        <v>:</v>
      </c>
      <c r="D866" s="371" t="str">
        <f t="shared" si="1381"/>
        <v>:</v>
      </c>
      <c r="E866" s="371" t="str">
        <f t="shared" si="1381"/>
        <v>:</v>
      </c>
      <c r="F866" s="365">
        <f t="shared" si="1381"/>
        <v>5.1481481481481479</v>
      </c>
      <c r="G866" s="365">
        <f t="shared" si="1381"/>
        <v>4.833333333333333</v>
      </c>
      <c r="H866" s="365">
        <f t="shared" si="1381"/>
        <v>5.0344827586206895</v>
      </c>
      <c r="I866" s="365">
        <f t="shared" si="1381"/>
        <v>6.0333333333333341</v>
      </c>
      <c r="J866" s="365">
        <f t="shared" si="1381"/>
        <v>5</v>
      </c>
      <c r="K866" s="365">
        <f t="shared" si="1381"/>
        <v>6.3529411764705888</v>
      </c>
      <c r="L866" s="365">
        <f t="shared" si="1381"/>
        <v>6.1785714285714288</v>
      </c>
      <c r="M866" s="365">
        <f t="shared" si="1381"/>
        <v>5.5</v>
      </c>
      <c r="N866" s="365">
        <f t="shared" si="1381"/>
        <v>5.3548387096774199</v>
      </c>
      <c r="O866" s="365">
        <f t="shared" si="1381"/>
        <v>5.75</v>
      </c>
      <c r="P866" s="365">
        <f t="shared" si="1381"/>
        <v>5.4054054054054053</v>
      </c>
      <c r="Q866" s="365">
        <f t="shared" si="1381"/>
        <v>6.416666666666667</v>
      </c>
      <c r="R866" s="365">
        <f t="shared" si="1381"/>
        <v>5.4411764705882355</v>
      </c>
      <c r="S866" s="365">
        <f t="shared" si="1381"/>
        <v>5.6285714285714281</v>
      </c>
      <c r="T866" s="365">
        <f t="shared" si="1381"/>
        <v>5.0571428571428569</v>
      </c>
      <c r="U866" s="365">
        <f t="shared" si="1381"/>
        <v>5.9722222222222223</v>
      </c>
      <c r="V866" s="365">
        <f t="shared" si="1381"/>
        <v>6.1951219512195124</v>
      </c>
      <c r="W866" s="365">
        <f t="shared" si="1381"/>
        <v>5.3389121338912133</v>
      </c>
      <c r="X866" s="365">
        <f t="shared" si="1381"/>
        <v>5.1382488479262678</v>
      </c>
      <c r="Y866" s="365">
        <f t="shared" si="1381"/>
        <v>4.9409282700421944</v>
      </c>
      <c r="Z866" s="365">
        <f t="shared" si="1381"/>
        <v>5.6469298245614041</v>
      </c>
      <c r="AA866" s="365">
        <f t="shared" si="1381"/>
        <v>6.2776617954070986</v>
      </c>
      <c r="AB866" s="365">
        <f t="shared" si="1381"/>
        <v>5.9500000000000011</v>
      </c>
      <c r="AC866" s="365">
        <f t="shared" si="1381"/>
        <v>4.9544468546637743</v>
      </c>
      <c r="AD866" s="365">
        <f t="shared" si="1381"/>
        <v>5.2411504424778768</v>
      </c>
      <c r="AE866" s="365">
        <f t="shared" si="1381"/>
        <v>5.7259100642398284</v>
      </c>
      <c r="AF866" s="365">
        <f t="shared" si="1381"/>
        <v>5.7515274949083501</v>
      </c>
      <c r="AG866" s="365">
        <f t="shared" si="1381"/>
        <v>5.5907079646017701</v>
      </c>
      <c r="AH866" s="365">
        <f t="shared" si="1381"/>
        <v>5.718220338983051</v>
      </c>
      <c r="AI866" s="365">
        <f t="shared" si="1381"/>
        <v>6.3340471092077086</v>
      </c>
      <c r="AJ866" s="365">
        <f t="shared" ref="AJ866" si="1382">IF(OR(AJ801=0,AJ834=0),":",AJ834/AJ801)</f>
        <v>5.830643746650189</v>
      </c>
      <c r="AK866" s="653">
        <f t="shared" si="1352"/>
        <v>-7.9475784420000579</v>
      </c>
      <c r="AL866" s="653">
        <f t="shared" si="1353"/>
        <v>-3.5073537504380359</v>
      </c>
      <c r="AM866" s="654">
        <f t="shared" si="1354"/>
        <v>-0.81742048531887601</v>
      </c>
    </row>
    <row r="867" spans="1:39" ht="18" customHeight="1" thickBot="1">
      <c r="A867" s="320" t="s">
        <v>17</v>
      </c>
      <c r="B867" s="320" t="s">
        <v>46</v>
      </c>
      <c r="C867" s="371" t="str">
        <f t="shared" ref="C867:AI867" si="1383">IF(OR(C802=0,C835=0),":",C835/C802)</f>
        <v>:</v>
      </c>
      <c r="D867" s="371" t="str">
        <f t="shared" si="1383"/>
        <v>:</v>
      </c>
      <c r="E867" s="371" t="str">
        <f t="shared" si="1383"/>
        <v>:</v>
      </c>
      <c r="F867" s="365">
        <f t="shared" si="1383"/>
        <v>0.34782608695652173</v>
      </c>
      <c r="G867" s="365">
        <f t="shared" si="1383"/>
        <v>0.7857142857142857</v>
      </c>
      <c r="H867" s="365">
        <f t="shared" si="1383"/>
        <v>0.90625</v>
      </c>
      <c r="I867" s="365">
        <f t="shared" si="1383"/>
        <v>2.2592592592592591</v>
      </c>
      <c r="J867" s="365">
        <f t="shared" si="1383"/>
        <v>3.088709677419355</v>
      </c>
      <c r="K867" s="365">
        <f t="shared" si="1383"/>
        <v>2.8151585460170145</v>
      </c>
      <c r="L867" s="365">
        <f t="shared" si="1383"/>
        <v>2.740820734341253</v>
      </c>
      <c r="M867" s="365">
        <f t="shared" si="1383"/>
        <v>2.8249400479616305</v>
      </c>
      <c r="N867" s="365">
        <f t="shared" si="1383"/>
        <v>3.293478260869565</v>
      </c>
      <c r="O867" s="365">
        <f t="shared" si="1383"/>
        <v>2.7251328777524679</v>
      </c>
      <c r="P867" s="365">
        <f t="shared" si="1383"/>
        <v>2.0043165467625901</v>
      </c>
      <c r="Q867" s="365">
        <f t="shared" si="1383"/>
        <v>3.9586513994910941</v>
      </c>
      <c r="R867" s="365">
        <f t="shared" si="1383"/>
        <v>3.6159235668789811</v>
      </c>
      <c r="S867" s="365">
        <f t="shared" si="1383"/>
        <v>3.3155120481927707</v>
      </c>
      <c r="T867" s="365">
        <f t="shared" si="1383"/>
        <v>2.915644171779141</v>
      </c>
      <c r="U867" s="365">
        <f t="shared" si="1383"/>
        <v>3.836890243902439</v>
      </c>
      <c r="V867" s="365">
        <f t="shared" si="1383"/>
        <v>2.8763955342902707</v>
      </c>
      <c r="W867" s="365">
        <f t="shared" si="1383"/>
        <v>3.0655189704161794</v>
      </c>
      <c r="X867" s="365">
        <f t="shared" si="1383"/>
        <v>3.4353139904610495</v>
      </c>
      <c r="Y867" s="365">
        <f t="shared" si="1383"/>
        <v>3.0988685344827585</v>
      </c>
      <c r="Z867" s="365">
        <f t="shared" si="1383"/>
        <v>3.8902542372881359</v>
      </c>
      <c r="AA867" s="365">
        <f t="shared" si="1383"/>
        <v>3.9497401753816175</v>
      </c>
      <c r="AB867" s="365">
        <f t="shared" si="1383"/>
        <v>3.9471161401854471</v>
      </c>
      <c r="AC867" s="365">
        <f t="shared" si="1383"/>
        <v>4.1462846293259688</v>
      </c>
      <c r="AD867" s="365">
        <f t="shared" si="1383"/>
        <v>3.9623701505193978</v>
      </c>
      <c r="AE867" s="365">
        <f t="shared" si="1383"/>
        <v>3.7531117962772647</v>
      </c>
      <c r="AF867" s="365">
        <f t="shared" si="1383"/>
        <v>4.0321773328566319</v>
      </c>
      <c r="AG867" s="365">
        <f t="shared" si="1383"/>
        <v>4.1268120850833219</v>
      </c>
      <c r="AH867" s="365">
        <f t="shared" si="1383"/>
        <v>4.4835164835164836</v>
      </c>
      <c r="AI867" s="365">
        <f t="shared" si="1383"/>
        <v>3.4250349371131961</v>
      </c>
      <c r="AJ867" s="365">
        <f t="shared" ref="AJ867" si="1384">IF(OR(AJ802=0,AJ835=0),":",AJ835/AJ802)</f>
        <v>4.25</v>
      </c>
      <c r="AK867" s="653">
        <f t="shared" si="1352"/>
        <v>24.086325483795768</v>
      </c>
      <c r="AL867" s="653">
        <f t="shared" si="1353"/>
        <v>10.065376325268405</v>
      </c>
      <c r="AM867" s="654">
        <f t="shared" si="1354"/>
        <v>0.81742487246898587</v>
      </c>
    </row>
    <row r="868" spans="1:39" ht="18" customHeight="1" thickBot="1">
      <c r="A868" s="320" t="s">
        <v>18</v>
      </c>
      <c r="B868" s="320" t="s">
        <v>47</v>
      </c>
      <c r="C868" s="371" t="str">
        <f t="shared" ref="C868:AI868" si="1385">IF(OR(C803=0,C836=0),":",C836/C803)</f>
        <v>:</v>
      </c>
      <c r="D868" s="371" t="str">
        <f t="shared" si="1385"/>
        <v>:</v>
      </c>
      <c r="E868" s="371" t="str">
        <f t="shared" si="1385"/>
        <v>:</v>
      </c>
      <c r="F868" s="365" t="str">
        <f t="shared" si="1385"/>
        <v>:</v>
      </c>
      <c r="G868" s="365" t="str">
        <f t="shared" si="1385"/>
        <v>:</v>
      </c>
      <c r="H868" s="365" t="str">
        <f t="shared" si="1385"/>
        <v>:</v>
      </c>
      <c r="I868" s="365" t="str">
        <f t="shared" si="1385"/>
        <v>:</v>
      </c>
      <c r="J868" s="365" t="str">
        <f t="shared" si="1385"/>
        <v>:</v>
      </c>
      <c r="K868" s="365" t="str">
        <f t="shared" si="1385"/>
        <v>:</v>
      </c>
      <c r="L868" s="365" t="str">
        <f t="shared" si="1385"/>
        <v>:</v>
      </c>
      <c r="M868" s="365" t="str">
        <f t="shared" si="1385"/>
        <v>:</v>
      </c>
      <c r="N868" s="365" t="str">
        <f t="shared" si="1385"/>
        <v>:</v>
      </c>
      <c r="O868" s="365" t="str">
        <f t="shared" si="1385"/>
        <v>:</v>
      </c>
      <c r="P868" s="365" t="str">
        <f t="shared" si="1385"/>
        <v>:</v>
      </c>
      <c r="Q868" s="365" t="str">
        <f t="shared" si="1385"/>
        <v>:</v>
      </c>
      <c r="R868" s="365" t="str">
        <f t="shared" si="1385"/>
        <v>:</v>
      </c>
      <c r="S868" s="365" t="str">
        <f t="shared" si="1385"/>
        <v>:</v>
      </c>
      <c r="T868" s="365" t="str">
        <f t="shared" si="1385"/>
        <v>:</v>
      </c>
      <c r="U868" s="365" t="str">
        <f t="shared" si="1385"/>
        <v>:</v>
      </c>
      <c r="V868" s="365" t="str">
        <f t="shared" si="1385"/>
        <v>:</v>
      </c>
      <c r="W868" s="365" t="str">
        <f t="shared" si="1385"/>
        <v>:</v>
      </c>
      <c r="X868" s="365" t="str">
        <f t="shared" si="1385"/>
        <v>:</v>
      </c>
      <c r="Y868" s="365" t="str">
        <f t="shared" si="1385"/>
        <v>:</v>
      </c>
      <c r="Z868" s="365" t="str">
        <f t="shared" si="1385"/>
        <v>:</v>
      </c>
      <c r="AA868" s="365" t="str">
        <f t="shared" si="1385"/>
        <v>:</v>
      </c>
      <c r="AB868" s="365" t="str">
        <f t="shared" si="1385"/>
        <v>:</v>
      </c>
      <c r="AC868" s="365" t="str">
        <f t="shared" si="1385"/>
        <v>:</v>
      </c>
      <c r="AD868" s="365" t="str">
        <f t="shared" si="1385"/>
        <v>:</v>
      </c>
      <c r="AE868" s="365" t="str">
        <f t="shared" si="1385"/>
        <v>:</v>
      </c>
      <c r="AF868" s="365" t="str">
        <f t="shared" si="1385"/>
        <v>:</v>
      </c>
      <c r="AG868" s="365" t="str">
        <f t="shared" si="1385"/>
        <v>:</v>
      </c>
      <c r="AH868" s="365" t="str">
        <f t="shared" si="1385"/>
        <v>:</v>
      </c>
      <c r="AI868" s="365" t="str">
        <f t="shared" si="1385"/>
        <v>:</v>
      </c>
      <c r="AJ868" s="365" t="str">
        <f t="shared" ref="AJ868" si="1386">IF(OR(AJ803=0,AJ836=0),":",AJ836/AJ803)</f>
        <v>:</v>
      </c>
      <c r="AK868" s="653"/>
      <c r="AL868" s="653"/>
      <c r="AM868" s="654"/>
    </row>
    <row r="869" spans="1:39" ht="18" customHeight="1" thickBot="1">
      <c r="A869" s="320" t="s">
        <v>19</v>
      </c>
      <c r="B869" s="320" t="s">
        <v>48</v>
      </c>
      <c r="C869" s="371" t="str">
        <f t="shared" ref="C869:AI869" si="1387">IF(OR(C804=0,C837=0),":",C837/C804)</f>
        <v>:</v>
      </c>
      <c r="D869" s="371" t="str">
        <f t="shared" si="1387"/>
        <v>:</v>
      </c>
      <c r="E869" s="371" t="str">
        <f t="shared" si="1387"/>
        <v>:</v>
      </c>
      <c r="F869" s="365">
        <f t="shared" si="1387"/>
        <v>5.9473684210526319</v>
      </c>
      <c r="G869" s="365">
        <f t="shared" si="1387"/>
        <v>5.4374999999999991</v>
      </c>
      <c r="H869" s="365">
        <f t="shared" si="1387"/>
        <v>5.3846153846153841</v>
      </c>
      <c r="I869" s="365">
        <f t="shared" si="1387"/>
        <v>5.9393939393939403</v>
      </c>
      <c r="J869" s="365">
        <f t="shared" si="1387"/>
        <v>5.6551724137931032</v>
      </c>
      <c r="K869" s="365">
        <f t="shared" si="1387"/>
        <v>4.4090909090909083</v>
      </c>
      <c r="L869" s="365">
        <f t="shared" si="1387"/>
        <v>6.0555555555555554</v>
      </c>
      <c r="M869" s="365">
        <f t="shared" si="1387"/>
        <v>5.454545454545455</v>
      </c>
      <c r="N869" s="365">
        <f t="shared" si="1387"/>
        <v>5.3250000000000002</v>
      </c>
      <c r="O869" s="365">
        <f t="shared" si="1387"/>
        <v>5.4090909090909092</v>
      </c>
      <c r="P869" s="365">
        <f t="shared" si="1387"/>
        <v>5.552631578947369</v>
      </c>
      <c r="Q869" s="365">
        <f t="shared" si="1387"/>
        <v>5.3611111111111116</v>
      </c>
      <c r="R869" s="365">
        <f t="shared" si="1387"/>
        <v>5.3783783783783781</v>
      </c>
      <c r="S869" s="365">
        <f t="shared" si="1387"/>
        <v>5.6944444444444446</v>
      </c>
      <c r="T869" s="365">
        <f t="shared" si="1387"/>
        <v>4.4102564102564106</v>
      </c>
      <c r="U869" s="365">
        <f t="shared" si="1387"/>
        <v>5.96875</v>
      </c>
      <c r="V869" s="365">
        <f t="shared" si="1387"/>
        <v>6.2962962962962958</v>
      </c>
      <c r="W869" s="365">
        <f t="shared" si="1387"/>
        <v>5.1851851851851851</v>
      </c>
      <c r="X869" s="365">
        <f t="shared" si="1387"/>
        <v>5</v>
      </c>
      <c r="Y869" s="365">
        <f t="shared" si="1387"/>
        <v>6</v>
      </c>
      <c r="Z869" s="365">
        <f t="shared" si="1387"/>
        <v>5</v>
      </c>
      <c r="AA869" s="365">
        <f t="shared" si="1387"/>
        <v>4.5</v>
      </c>
      <c r="AB869" s="365">
        <f t="shared" si="1387"/>
        <v>5.0294117647058822</v>
      </c>
      <c r="AC869" s="365">
        <f t="shared" si="1387"/>
        <v>5.1826923076923075</v>
      </c>
      <c r="AD869" s="365">
        <f t="shared" si="1387"/>
        <v>5.203252032520326</v>
      </c>
      <c r="AE869" s="365">
        <f t="shared" si="1387"/>
        <v>4.872727272727273</v>
      </c>
      <c r="AF869" s="365">
        <f t="shared" si="1387"/>
        <v>5.2932330827067666</v>
      </c>
      <c r="AG869" s="365">
        <f t="shared" si="1387"/>
        <v>4.683760683760684</v>
      </c>
      <c r="AH869" s="365">
        <f t="shared" si="1387"/>
        <v>4.7416666666666671</v>
      </c>
      <c r="AI869" s="365">
        <f t="shared" si="1387"/>
        <v>6.125</v>
      </c>
      <c r="AJ869" s="365">
        <f t="shared" ref="AJ869" si="1388">IF(OR(AJ804=0,AJ837=0),":",AJ837/AJ804)</f>
        <v>5.3994913419843442</v>
      </c>
      <c r="AK869" s="653">
        <f t="shared" si="1352"/>
        <v>-11.845039314541317</v>
      </c>
      <c r="AL869" s="653">
        <f t="shared" si="1353"/>
        <v>2.9167583474104974</v>
      </c>
      <c r="AM869" s="654">
        <f t="shared" si="1354"/>
        <v>2.0453854829157958</v>
      </c>
    </row>
    <row r="870" spans="1:39" ht="18" customHeight="1" thickBot="1">
      <c r="A870" s="320" t="s">
        <v>20</v>
      </c>
      <c r="B870" s="320" t="s">
        <v>49</v>
      </c>
      <c r="C870" s="371" t="str">
        <f t="shared" ref="C870:AI870" si="1389">IF(OR(C805=0,C838=0),":",C838/C805)</f>
        <v>:</v>
      </c>
      <c r="D870" s="371" t="str">
        <f t="shared" si="1389"/>
        <v>:</v>
      </c>
      <c r="E870" s="371" t="str">
        <f t="shared" si="1389"/>
        <v>:</v>
      </c>
      <c r="F870" s="365" t="str">
        <f t="shared" si="1389"/>
        <v>:</v>
      </c>
      <c r="G870" s="365" t="str">
        <f t="shared" si="1389"/>
        <v>:</v>
      </c>
      <c r="H870" s="365">
        <f t="shared" si="1389"/>
        <v>4.5025906735751295</v>
      </c>
      <c r="I870" s="365">
        <f t="shared" si="1389"/>
        <v>4.3409090909090908</v>
      </c>
      <c r="J870" s="365">
        <f t="shared" si="1389"/>
        <v>4.8310502283105023</v>
      </c>
      <c r="K870" s="365">
        <f t="shared" si="1389"/>
        <v>4.9534883720930232</v>
      </c>
      <c r="L870" s="365">
        <f t="shared" si="1389"/>
        <v>5.0847457627118642</v>
      </c>
      <c r="M870" s="365">
        <f t="shared" si="1389"/>
        <v>4.9018181818181823</v>
      </c>
      <c r="N870" s="365">
        <f t="shared" si="1389"/>
        <v>5.0320512820512819</v>
      </c>
      <c r="O870" s="365">
        <f t="shared" si="1389"/>
        <v>4.5877659574468082</v>
      </c>
      <c r="P870" s="365">
        <f t="shared" si="1389"/>
        <v>4.142506142506142</v>
      </c>
      <c r="Q870" s="365">
        <f t="shared" si="1389"/>
        <v>5.4686774941995351</v>
      </c>
      <c r="R870" s="365">
        <f t="shared" si="1389"/>
        <v>5.0253164556962027</v>
      </c>
      <c r="S870" s="365">
        <f t="shared" si="1389"/>
        <v>4.6652542372881349</v>
      </c>
      <c r="T870" s="365">
        <f t="shared" si="1389"/>
        <v>5.3727506426735223</v>
      </c>
      <c r="U870" s="365">
        <f t="shared" si="1389"/>
        <v>5.4146868250539955</v>
      </c>
      <c r="V870" s="365">
        <f t="shared" si="1389"/>
        <v>5.0296442687747032</v>
      </c>
      <c r="W870" s="365">
        <f t="shared" si="1389"/>
        <v>4.8225941422594145</v>
      </c>
      <c r="X870" s="365">
        <f t="shared" si="1389"/>
        <v>5.0026321561745988</v>
      </c>
      <c r="Y870" s="365">
        <f t="shared" si="1389"/>
        <v>5.0308571428571431</v>
      </c>
      <c r="Z870" s="365">
        <f t="shared" si="1389"/>
        <v>4.9808888888888889</v>
      </c>
      <c r="AA870" s="365">
        <f t="shared" si="1389"/>
        <v>5.8986354775828467</v>
      </c>
      <c r="AB870" s="365">
        <f t="shared" si="1389"/>
        <v>5.2881072026800675</v>
      </c>
      <c r="AC870" s="365">
        <f t="shared" si="1389"/>
        <v>5.8764802331936599</v>
      </c>
      <c r="AD870" s="365">
        <f t="shared" si="1389"/>
        <v>5.2340695148443155</v>
      </c>
      <c r="AE870" s="365">
        <f t="shared" si="1389"/>
        <v>4.9149611856033868</v>
      </c>
      <c r="AF870" s="365">
        <f t="shared" si="1389"/>
        <v>5.4871280508191242</v>
      </c>
      <c r="AG870" s="365">
        <f t="shared" si="1389"/>
        <v>5.8742216687422166</v>
      </c>
      <c r="AH870" s="365">
        <f t="shared" si="1389"/>
        <v>5.2866866866866866</v>
      </c>
      <c r="AI870" s="365">
        <f t="shared" si="1389"/>
        <v>5.6215533980582526</v>
      </c>
      <c r="AJ870" s="365">
        <f t="shared" ref="AJ870" si="1390">IF(OR(AJ805=0,AJ838=0),":",AJ838/AJ805)</f>
        <v>5.4</v>
      </c>
      <c r="AK870" s="653">
        <f t="shared" si="1352"/>
        <v>-3.9411419294670291</v>
      </c>
      <c r="AL870" s="653">
        <f t="shared" si="1353"/>
        <v>-1.1916056653847096</v>
      </c>
      <c r="AM870" s="654">
        <f t="shared" si="1354"/>
        <v>-0.97655702700065738</v>
      </c>
    </row>
    <row r="871" spans="1:39" ht="18" customHeight="1" thickBot="1">
      <c r="A871" s="320" t="s">
        <v>21</v>
      </c>
      <c r="B871" s="320" t="s">
        <v>50</v>
      </c>
      <c r="C871" s="371" t="str">
        <f t="shared" ref="C871:AI871" si="1391">IF(OR(C806=0,C839=0),":",C839/C806)</f>
        <v>:</v>
      </c>
      <c r="D871" s="371" t="str">
        <f t="shared" si="1391"/>
        <v>:</v>
      </c>
      <c r="E871" s="371" t="str">
        <f t="shared" si="1391"/>
        <v>:</v>
      </c>
      <c r="F871" s="365">
        <f t="shared" si="1391"/>
        <v>2.8844397076735691</v>
      </c>
      <c r="G871" s="365">
        <f t="shared" si="1391"/>
        <v>2.7824974411463659</v>
      </c>
      <c r="H871" s="365">
        <f t="shared" si="1391"/>
        <v>3.322680077871512</v>
      </c>
      <c r="I871" s="365">
        <f t="shared" si="1391"/>
        <v>3.058578607322326</v>
      </c>
      <c r="J871" s="365">
        <f t="shared" si="1391"/>
        <v>2.921282336137121</v>
      </c>
      <c r="K871" s="365">
        <f t="shared" si="1391"/>
        <v>3.2390243902439027</v>
      </c>
      <c r="L871" s="365">
        <f t="shared" si="1391"/>
        <v>3.1766399030449932</v>
      </c>
      <c r="M871" s="365">
        <f t="shared" si="1391"/>
        <v>2.7340716237595286</v>
      </c>
      <c r="N871" s="365">
        <f t="shared" si="1391"/>
        <v>3.218298938327568</v>
      </c>
      <c r="O871" s="365">
        <f t="shared" si="1391"/>
        <v>3.2288378006144716</v>
      </c>
      <c r="P871" s="365">
        <f t="shared" si="1391"/>
        <v>2.8526785714285712</v>
      </c>
      <c r="Q871" s="365">
        <f t="shared" si="1391"/>
        <v>3.5185220185220185</v>
      </c>
      <c r="R871" s="365">
        <f t="shared" si="1391"/>
        <v>3.2673922143156133</v>
      </c>
      <c r="S871" s="365">
        <f t="shared" si="1391"/>
        <v>2.6768818554801976</v>
      </c>
      <c r="T871" s="365">
        <f t="shared" si="1391"/>
        <v>3.2908268528804951</v>
      </c>
      <c r="U871" s="365">
        <f t="shared" si="1391"/>
        <v>3.3442819647544058</v>
      </c>
      <c r="V871" s="365">
        <f t="shared" si="1391"/>
        <v>3.5726962457337885</v>
      </c>
      <c r="W871" s="365">
        <f t="shared" si="1391"/>
        <v>3.440709827806602</v>
      </c>
      <c r="X871" s="365">
        <f t="shared" si="1391"/>
        <v>3.3367210273379029</v>
      </c>
      <c r="Y871" s="365">
        <f t="shared" si="1391"/>
        <v>3.3768905021173623</v>
      </c>
      <c r="Z871" s="365">
        <f t="shared" si="1391"/>
        <v>3.6313418883317752</v>
      </c>
      <c r="AA871" s="365">
        <f t="shared" si="1391"/>
        <v>4.0172507522798098</v>
      </c>
      <c r="AB871" s="365">
        <f t="shared" si="1391"/>
        <v>3.5215670755836959</v>
      </c>
      <c r="AC871" s="365">
        <f t="shared" si="1391"/>
        <v>3.7148889697852199</v>
      </c>
      <c r="AD871" s="365">
        <f t="shared" si="1391"/>
        <v>3.9290094008180416</v>
      </c>
      <c r="AE871" s="365">
        <f t="shared" si="1391"/>
        <v>3.172177923398837</v>
      </c>
      <c r="AF871" s="365">
        <f t="shared" si="1391"/>
        <v>3.4860852303409673</v>
      </c>
      <c r="AG871" s="365">
        <f t="shared" si="1391"/>
        <v>4.4601606373722777</v>
      </c>
      <c r="AH871" s="365">
        <f t="shared" si="1391"/>
        <v>4.2531445068664171</v>
      </c>
      <c r="AI871" s="365">
        <f t="shared" si="1391"/>
        <v>4.5090278627666951</v>
      </c>
      <c r="AJ871" s="365">
        <f t="shared" ref="AJ871" si="1392">IF(OR(AJ806=0,AJ839=0),":",AJ839/AJ806)</f>
        <v>4.28</v>
      </c>
      <c r="AK871" s="653">
        <f t="shared" si="1352"/>
        <v>-5.0793179757857025</v>
      </c>
      <c r="AL871" s="653">
        <f t="shared" si="1353"/>
        <v>4.8312373837334777</v>
      </c>
      <c r="AM871" s="654">
        <f t="shared" si="1354"/>
        <v>0.7064305690054562</v>
      </c>
    </row>
    <row r="872" spans="1:39" ht="18" customHeight="1" thickBot="1">
      <c r="A872" s="320" t="s">
        <v>22</v>
      </c>
      <c r="B872" s="320" t="s">
        <v>51</v>
      </c>
      <c r="C872" s="371" t="str">
        <f t="shared" ref="C872:AI872" si="1393">IF(OR(C807=0,C840=0),":",C840/C807)</f>
        <v>:</v>
      </c>
      <c r="D872" s="371" t="str">
        <f t="shared" si="1393"/>
        <v>:</v>
      </c>
      <c r="E872" s="371" t="str">
        <f t="shared" si="1393"/>
        <v>:</v>
      </c>
      <c r="F872" s="365">
        <f t="shared" si="1393"/>
        <v>1.4800759013282732</v>
      </c>
      <c r="G872" s="365">
        <f t="shared" si="1393"/>
        <v>1.7</v>
      </c>
      <c r="H872" s="365">
        <f t="shared" si="1393"/>
        <v>1.0909090909090908</v>
      </c>
      <c r="I872" s="365">
        <f t="shared" si="1393"/>
        <v>1.3333333333333333</v>
      </c>
      <c r="J872" s="365">
        <f t="shared" si="1393"/>
        <v>0.88636363636363635</v>
      </c>
      <c r="K872" s="365">
        <f t="shared" si="1393"/>
        <v>0.73913043478260865</v>
      </c>
      <c r="L872" s="365">
        <f t="shared" si="1393"/>
        <v>1.2222222222222223</v>
      </c>
      <c r="M872" s="365">
        <f t="shared" si="1393"/>
        <v>1.6907259756609316</v>
      </c>
      <c r="N872" s="365">
        <f t="shared" si="1393"/>
        <v>0.86025504782146656</v>
      </c>
      <c r="O872" s="365">
        <f t="shared" si="1393"/>
        <v>1.4888628370457211</v>
      </c>
      <c r="P872" s="365">
        <f t="shared" si="1393"/>
        <v>0.8392857142857143</v>
      </c>
      <c r="Q872" s="365">
        <f t="shared" si="1393"/>
        <v>1.396479463537301</v>
      </c>
      <c r="R872" s="365">
        <f t="shared" si="1393"/>
        <v>0.40263543191800882</v>
      </c>
      <c r="S872" s="365">
        <f t="shared" si="1393"/>
        <v>2.0925637025481021</v>
      </c>
      <c r="T872" s="365">
        <f t="shared" si="1393"/>
        <v>1.5819209039548023</v>
      </c>
      <c r="U872" s="365">
        <f t="shared" si="1393"/>
        <v>2.0528656126482212</v>
      </c>
      <c r="V872" s="365">
        <f t="shared" si="1393"/>
        <v>1.4796645702306079</v>
      </c>
      <c r="W872" s="365">
        <f t="shared" si="1393"/>
        <v>1.0563495304205799</v>
      </c>
      <c r="X872" s="365">
        <f t="shared" si="1393"/>
        <v>1.14697265625</v>
      </c>
      <c r="Y872" s="365">
        <f t="shared" si="1393"/>
        <v>0.81787602114368096</v>
      </c>
      <c r="Z872" s="365">
        <f t="shared" si="1393"/>
        <v>1.5430921052631579</v>
      </c>
      <c r="AA872" s="365">
        <f t="shared" si="1393"/>
        <v>1.5615894039735099</v>
      </c>
      <c r="AB872" s="365">
        <f t="shared" si="1393"/>
        <v>1.6929168499780025</v>
      </c>
      <c r="AC872" s="365">
        <f t="shared" si="1393"/>
        <v>1.9046941678520626</v>
      </c>
      <c r="AD872" s="365">
        <f t="shared" si="1393"/>
        <v>1.503199534613147</v>
      </c>
      <c r="AE872" s="365">
        <f t="shared" si="1393"/>
        <v>1.7240537240537241</v>
      </c>
      <c r="AF872" s="365">
        <f t="shared" si="1393"/>
        <v>1.5933503836317136</v>
      </c>
      <c r="AG872" s="365">
        <f t="shared" si="1393"/>
        <v>1.6352074966532799</v>
      </c>
      <c r="AH872" s="365">
        <f t="shared" si="1393"/>
        <v>1.4665686994856724</v>
      </c>
      <c r="AI872" s="365">
        <f t="shared" si="1393"/>
        <v>1.2462068965517241</v>
      </c>
      <c r="AJ872" s="365">
        <f t="shared" ref="AJ872" si="1394">IF(OR(AJ807=0,AJ840=0),":",AJ840/AJ807)</f>
        <v>1.49</v>
      </c>
      <c r="AK872" s="653">
        <f t="shared" si="1352"/>
        <v>19.562811289430005</v>
      </c>
      <c r="AL872" s="653">
        <f t="shared" si="1353"/>
        <v>-0.10648105709114564</v>
      </c>
      <c r="AM872" s="654">
        <f t="shared" si="1354"/>
        <v>-0.52006552253559546</v>
      </c>
    </row>
    <row r="873" spans="1:39" ht="18" customHeight="1" thickBot="1">
      <c r="A873" s="320" t="s">
        <v>23</v>
      </c>
      <c r="B873" s="320" t="s">
        <v>52</v>
      </c>
      <c r="C873" s="371" t="str">
        <f t="shared" ref="C873:AI873" si="1395">IF(OR(C808=0,C841=0),":",C841/C808)</f>
        <v>:</v>
      </c>
      <c r="D873" s="371" t="str">
        <f t="shared" si="1395"/>
        <v>:</v>
      </c>
      <c r="E873" s="371" t="str">
        <f t="shared" si="1395"/>
        <v>:</v>
      </c>
      <c r="F873" s="365">
        <f t="shared" si="1395"/>
        <v>3.0769230769230766</v>
      </c>
      <c r="G873" s="365">
        <f t="shared" si="1395"/>
        <v>3.0769230769230766</v>
      </c>
      <c r="H873" s="365">
        <f t="shared" si="1395"/>
        <v>3.0769230769230766</v>
      </c>
      <c r="I873" s="365">
        <f t="shared" si="1395"/>
        <v>3.0769230769230766</v>
      </c>
      <c r="J873" s="365">
        <f t="shared" si="1395"/>
        <v>2.8461538461538463</v>
      </c>
      <c r="K873" s="365">
        <f t="shared" si="1395"/>
        <v>1.7894736842105263</v>
      </c>
      <c r="L873" s="365">
        <f t="shared" si="1395"/>
        <v>2.4117647058823528</v>
      </c>
      <c r="M873" s="365">
        <f t="shared" si="1395"/>
        <v>2.3003095975232197</v>
      </c>
      <c r="N873" s="365">
        <f t="shared" si="1395"/>
        <v>3.2007504690431516</v>
      </c>
      <c r="O873" s="365">
        <f t="shared" si="1395"/>
        <v>2.1977077363896846</v>
      </c>
      <c r="P873" s="365">
        <f t="shared" si="1395"/>
        <v>1.7275953859804791</v>
      </c>
      <c r="Q873" s="365">
        <f t="shared" si="1395"/>
        <v>3.6161833154314356</v>
      </c>
      <c r="R873" s="365">
        <f t="shared" si="1395"/>
        <v>2.777810563588079</v>
      </c>
      <c r="S873" s="365">
        <f t="shared" si="1395"/>
        <v>2.5551971326164877</v>
      </c>
      <c r="T873" s="365">
        <f t="shared" si="1395"/>
        <v>2.4846551200243088</v>
      </c>
      <c r="U873" s="365">
        <f t="shared" si="1395"/>
        <v>3.1714375589808115</v>
      </c>
      <c r="V873" s="365">
        <f t="shared" si="1395"/>
        <v>2.52204356846473</v>
      </c>
      <c r="W873" s="365">
        <f t="shared" si="1395"/>
        <v>3.0014627011214041</v>
      </c>
      <c r="X873" s="365">
        <f t="shared" si="1395"/>
        <v>3.4632862951447021</v>
      </c>
      <c r="Y873" s="365">
        <f t="shared" si="1395"/>
        <v>2.786145204909507</v>
      </c>
      <c r="Z873" s="365">
        <f t="shared" si="1395"/>
        <v>3.3616408286459047</v>
      </c>
      <c r="AA873" s="365">
        <f t="shared" si="1395"/>
        <v>3.5868630261957515</v>
      </c>
      <c r="AB873" s="365">
        <f t="shared" si="1395"/>
        <v>3.498614227266728</v>
      </c>
      <c r="AC873" s="365">
        <f t="shared" si="1395"/>
        <v>3.4789926141179315</v>
      </c>
      <c r="AD873" s="365">
        <f t="shared" si="1395"/>
        <v>4.1384173739390908</v>
      </c>
      <c r="AE873" s="365">
        <f t="shared" si="1395"/>
        <v>4.2720597543992911</v>
      </c>
      <c r="AF873" s="365">
        <f t="shared" si="1395"/>
        <v>3.9862891963945666</v>
      </c>
      <c r="AG873" s="365">
        <f t="shared" si="1395"/>
        <v>3.1965661754765446</v>
      </c>
      <c r="AH873" s="365">
        <f t="shared" si="1395"/>
        <v>4.015646785437645</v>
      </c>
      <c r="AI873" s="365">
        <f t="shared" si="1395"/>
        <v>3.7991655876852248</v>
      </c>
      <c r="AJ873" s="365">
        <f t="shared" ref="AJ873" si="1396">IF(OR(AJ808=0,AJ841=0),":",AJ841/AJ808)</f>
        <v>4.08</v>
      </c>
      <c r="AK873" s="653">
        <f t="shared" si="1352"/>
        <v>7.3920024235080373</v>
      </c>
      <c r="AL873" s="653">
        <f t="shared" si="1353"/>
        <v>3.7191310310916492</v>
      </c>
      <c r="AM873" s="654">
        <f t="shared" si="1354"/>
        <v>1.4416144243725615</v>
      </c>
    </row>
    <row r="874" spans="1:39" ht="18" customHeight="1" thickBot="1">
      <c r="A874" s="320" t="s">
        <v>24</v>
      </c>
      <c r="B874" s="320" t="s">
        <v>53</v>
      </c>
      <c r="C874" s="371" t="str">
        <f t="shared" ref="C874:AI874" si="1397">IF(OR(C809=0,C842=0),":",C842/C809)</f>
        <v>:</v>
      </c>
      <c r="D874" s="371" t="str">
        <f t="shared" si="1397"/>
        <v>:</v>
      </c>
      <c r="E874" s="371" t="str">
        <f t="shared" si="1397"/>
        <v>:</v>
      </c>
      <c r="F874" s="365">
        <f t="shared" si="1397"/>
        <v>1</v>
      </c>
      <c r="G874" s="365">
        <f t="shared" si="1397"/>
        <v>1.142857142857143</v>
      </c>
      <c r="H874" s="365">
        <f t="shared" si="1397"/>
        <v>3.0000000000000004</v>
      </c>
      <c r="I874" s="365">
        <f t="shared" si="1397"/>
        <v>2.1428571428571428</v>
      </c>
      <c r="J874" s="365">
        <f t="shared" si="1397"/>
        <v>2.166666666666667</v>
      </c>
      <c r="K874" s="365">
        <f t="shared" si="1397"/>
        <v>3.2</v>
      </c>
      <c r="L874" s="365">
        <f t="shared" si="1397"/>
        <v>4.166666666666667</v>
      </c>
      <c r="M874" s="365">
        <f t="shared" si="1397"/>
        <v>3.4404761904761907</v>
      </c>
      <c r="N874" s="365">
        <f t="shared" si="1397"/>
        <v>3.4796747967479678</v>
      </c>
      <c r="O874" s="365">
        <f t="shared" si="1397"/>
        <v>3.9578313253012052</v>
      </c>
      <c r="P874" s="365">
        <f t="shared" si="1397"/>
        <v>3.0219780219780219</v>
      </c>
      <c r="Q874" s="365">
        <f t="shared" si="1397"/>
        <v>4.1933962264150946</v>
      </c>
      <c r="R874" s="365">
        <f t="shared" si="1397"/>
        <v>3.9447236180904519</v>
      </c>
      <c r="S874" s="365">
        <f t="shared" si="1397"/>
        <v>3.8153310104529612</v>
      </c>
      <c r="T874" s="365">
        <f t="shared" si="1397"/>
        <v>3.8932038834951457</v>
      </c>
      <c r="U874" s="365">
        <f t="shared" si="1397"/>
        <v>4.0925925925925926</v>
      </c>
      <c r="V874" s="365">
        <f t="shared" si="1397"/>
        <v>3.9794117647058824</v>
      </c>
      <c r="W874" s="365">
        <f t="shared" si="1397"/>
        <v>4.0431034482758621</v>
      </c>
      <c r="X874" s="365">
        <f t="shared" si="1397"/>
        <v>4.4089552238805965</v>
      </c>
      <c r="Y874" s="365">
        <f t="shared" si="1397"/>
        <v>4.3736263736263732</v>
      </c>
      <c r="Z874" s="365">
        <f t="shared" si="1397"/>
        <v>3.6217765042979941</v>
      </c>
      <c r="AA874" s="365">
        <f t="shared" si="1397"/>
        <v>4.7423167848699759</v>
      </c>
      <c r="AB874" s="365">
        <f t="shared" si="1397"/>
        <v>4.661469933184855</v>
      </c>
      <c r="AC874" s="365">
        <f t="shared" si="1397"/>
        <v>4.6729678638941392</v>
      </c>
      <c r="AD874" s="365">
        <f t="shared" si="1397"/>
        <v>4.5566600397614314</v>
      </c>
      <c r="AE874" s="365">
        <f t="shared" si="1397"/>
        <v>4.1569664902998236</v>
      </c>
      <c r="AF874" s="365">
        <f t="shared" si="1397"/>
        <v>4.636206896551724</v>
      </c>
      <c r="AG874" s="365">
        <f t="shared" si="1397"/>
        <v>5.0554561717352415</v>
      </c>
      <c r="AH874" s="365">
        <f t="shared" si="1397"/>
        <v>5.1242718446601936</v>
      </c>
      <c r="AI874" s="365">
        <f t="shared" si="1397"/>
        <v>4.8646034816247576</v>
      </c>
      <c r="AJ874" s="365">
        <f t="shared" ref="AJ874" si="1398">IF(OR(AJ809=0,AJ842=0),":",AJ842/AJ809)</f>
        <v>5.1199056996125307</v>
      </c>
      <c r="AK874" s="653">
        <f t="shared" si="1352"/>
        <v>5.2481609025717191</v>
      </c>
      <c r="AL874" s="653">
        <f t="shared" si="1353"/>
        <v>5.5196196508969564</v>
      </c>
      <c r="AM874" s="654">
        <f t="shared" si="1354"/>
        <v>0.8548580127881733</v>
      </c>
    </row>
    <row r="875" spans="1:39" ht="18" customHeight="1" thickBot="1">
      <c r="A875" s="320" t="s">
        <v>25</v>
      </c>
      <c r="B875" s="320" t="s">
        <v>54</v>
      </c>
      <c r="C875" s="371" t="str">
        <f t="shared" ref="C875:AI875" si="1399">IF(OR(C810=0,C843=0),":",C843/C810)</f>
        <v>:</v>
      </c>
      <c r="D875" s="371" t="str">
        <f t="shared" si="1399"/>
        <v>:</v>
      </c>
      <c r="E875" s="371" t="str">
        <f t="shared" si="1399"/>
        <v>:</v>
      </c>
      <c r="F875" s="365">
        <f t="shared" si="1399"/>
        <v>3.375</v>
      </c>
      <c r="G875" s="365">
        <f t="shared" si="1399"/>
        <v>4</v>
      </c>
      <c r="H875" s="365">
        <f t="shared" si="1399"/>
        <v>3.5584415584415581</v>
      </c>
      <c r="I875" s="365">
        <f t="shared" si="1399"/>
        <v>3.1428571428571423</v>
      </c>
      <c r="J875" s="365">
        <f t="shared" si="1399"/>
        <v>3.3814432989690721</v>
      </c>
      <c r="K875" s="365">
        <f t="shared" si="1399"/>
        <v>3.2931034482758625</v>
      </c>
      <c r="L875" s="365">
        <f t="shared" si="1399"/>
        <v>2.6301369863013697</v>
      </c>
      <c r="M875" s="365">
        <f t="shared" si="1399"/>
        <v>2.2183908045977012</v>
      </c>
      <c r="N875" s="365">
        <f t="shared" si="1399"/>
        <v>2.9666666666666668</v>
      </c>
      <c r="O875" s="365">
        <f t="shared" si="1399"/>
        <v>2.5904255319148937</v>
      </c>
      <c r="P875" s="365">
        <f t="shared" si="1399"/>
        <v>2.2700729927007299</v>
      </c>
      <c r="Q875" s="365">
        <f t="shared" si="1399"/>
        <v>3.5760869565217392</v>
      </c>
      <c r="R875" s="365">
        <f t="shared" si="1399"/>
        <v>3.0465116279069768</v>
      </c>
      <c r="S875" s="365">
        <f t="shared" si="1399"/>
        <v>2.4918032786885247</v>
      </c>
      <c r="T875" s="365">
        <f t="shared" si="1399"/>
        <v>2.8492063492063493</v>
      </c>
      <c r="U875" s="365">
        <f t="shared" si="1399"/>
        <v>3.445255474452555</v>
      </c>
      <c r="V875" s="365">
        <f t="shared" si="1399"/>
        <v>2.9999999999999996</v>
      </c>
      <c r="W875" s="365">
        <f t="shared" si="1399"/>
        <v>2.5178026449643949</v>
      </c>
      <c r="X875" s="365">
        <f t="shared" si="1399"/>
        <v>3.1809523809523808</v>
      </c>
      <c r="Y875" s="365">
        <f t="shared" si="1399"/>
        <v>3.1004608294930875</v>
      </c>
      <c r="Z875" s="365">
        <f t="shared" si="1399"/>
        <v>3.3522920203735147</v>
      </c>
      <c r="AA875" s="365">
        <f t="shared" si="1399"/>
        <v>3.7992307692307694</v>
      </c>
      <c r="AB875" s="365">
        <f t="shared" si="1399"/>
        <v>3.6146616541353382</v>
      </c>
      <c r="AC875" s="365">
        <f t="shared" si="1399"/>
        <v>4.3972125435540068</v>
      </c>
      <c r="AD875" s="365">
        <f t="shared" si="1399"/>
        <v>3.4691629955947136</v>
      </c>
      <c r="AE875" s="365">
        <f t="shared" si="1399"/>
        <v>3.4121338912133887</v>
      </c>
      <c r="AF875" s="365">
        <f t="shared" si="1399"/>
        <v>3.4586241276171488</v>
      </c>
      <c r="AG875" s="365">
        <f t="shared" si="1399"/>
        <v>3.5825825825825826</v>
      </c>
      <c r="AH875" s="365">
        <f t="shared" si="1399"/>
        <v>3.4157427937915741</v>
      </c>
      <c r="AI875" s="365">
        <f t="shared" si="1399"/>
        <v>2.8775757575757575</v>
      </c>
      <c r="AJ875" s="365">
        <f t="shared" ref="AJ875" si="1400">IF(OR(AJ810=0,AJ843=0),":",AJ843/AJ810)</f>
        <v>3.2049201834598904</v>
      </c>
      <c r="AK875" s="653">
        <f t="shared" si="1352"/>
        <v>11.375701404987781</v>
      </c>
      <c r="AL875" s="653">
        <f t="shared" si="1353"/>
        <v>-1.4067159039033106</v>
      </c>
      <c r="AM875" s="654">
        <f t="shared" si="1354"/>
        <v>-1.8723761222127489</v>
      </c>
    </row>
    <row r="876" spans="1:39" ht="18" customHeight="1" thickBot="1">
      <c r="A876" s="320" t="s">
        <v>26</v>
      </c>
      <c r="B876" s="320" t="s">
        <v>55</v>
      </c>
      <c r="C876" s="371" t="str">
        <f t="shared" ref="C876:AI876" si="1401">IF(OR(C811=0,C844=0),":",C844/C811)</f>
        <v>:</v>
      </c>
      <c r="D876" s="371" t="str">
        <f t="shared" si="1401"/>
        <v>:</v>
      </c>
      <c r="E876" s="371" t="str">
        <f t="shared" si="1401"/>
        <v>:</v>
      </c>
      <c r="F876" s="365" t="str">
        <f t="shared" si="1401"/>
        <v>:</v>
      </c>
      <c r="G876" s="365" t="str">
        <f t="shared" si="1401"/>
        <v>:</v>
      </c>
      <c r="H876" s="365" t="str">
        <f t="shared" si="1401"/>
        <v>:</v>
      </c>
      <c r="I876" s="365" t="str">
        <f t="shared" si="1401"/>
        <v>:</v>
      </c>
      <c r="J876" s="365" t="str">
        <f t="shared" si="1401"/>
        <v>:</v>
      </c>
      <c r="K876" s="365" t="str">
        <f t="shared" si="1401"/>
        <v>:</v>
      </c>
      <c r="L876" s="365" t="str">
        <f t="shared" si="1401"/>
        <v>:</v>
      </c>
      <c r="M876" s="365" t="str">
        <f t="shared" si="1401"/>
        <v>:</v>
      </c>
      <c r="N876" s="365">
        <f t="shared" si="1401"/>
        <v>1.6666666666666667</v>
      </c>
      <c r="O876" s="365">
        <f t="shared" si="1401"/>
        <v>1</v>
      </c>
      <c r="P876" s="365">
        <f t="shared" si="1401"/>
        <v>3</v>
      </c>
      <c r="Q876" s="365" t="str">
        <f t="shared" si="1401"/>
        <v>:</v>
      </c>
      <c r="R876" s="365" t="str">
        <f t="shared" si="1401"/>
        <v>:</v>
      </c>
      <c r="S876" s="365" t="str">
        <f t="shared" si="1401"/>
        <v>:</v>
      </c>
      <c r="T876" s="365" t="str">
        <f t="shared" si="1401"/>
        <v>:</v>
      </c>
      <c r="U876" s="365" t="str">
        <f t="shared" si="1401"/>
        <v>:</v>
      </c>
      <c r="V876" s="365" t="str">
        <f t="shared" si="1401"/>
        <v>:</v>
      </c>
      <c r="W876" s="365" t="str">
        <f t="shared" si="1401"/>
        <v>:</v>
      </c>
      <c r="X876" s="365" t="str">
        <f t="shared" si="1401"/>
        <v>:</v>
      </c>
      <c r="Y876" s="365" t="str">
        <f t="shared" si="1401"/>
        <v>:</v>
      </c>
      <c r="Z876" s="365" t="str">
        <f t="shared" si="1401"/>
        <v>:</v>
      </c>
      <c r="AA876" s="365" t="str">
        <f t="shared" si="1401"/>
        <v>:</v>
      </c>
      <c r="AB876" s="365" t="str">
        <f t="shared" si="1401"/>
        <v>:</v>
      </c>
      <c r="AC876" s="365" t="str">
        <f t="shared" si="1401"/>
        <v>:</v>
      </c>
      <c r="AD876" s="365" t="str">
        <f t="shared" si="1401"/>
        <v>:</v>
      </c>
      <c r="AE876" s="365" t="str">
        <f t="shared" si="1401"/>
        <v>:</v>
      </c>
      <c r="AF876" s="365" t="str">
        <f t="shared" si="1401"/>
        <v>:</v>
      </c>
      <c r="AG876" s="365" t="str">
        <f t="shared" si="1401"/>
        <v>:</v>
      </c>
      <c r="AH876" s="365">
        <f t="shared" si="1401"/>
        <v>3.8159999999999998</v>
      </c>
      <c r="AI876" s="365">
        <f t="shared" si="1401"/>
        <v>3.5410447761194028</v>
      </c>
      <c r="AJ876" s="365">
        <f t="shared" ref="AJ876" si="1402">IF(OR(AJ811=0,AJ844=0),":",AJ844/AJ811)</f>
        <v>3.6785223880597013</v>
      </c>
      <c r="AK876" s="653">
        <f t="shared" si="1352"/>
        <v>3.8824025289778685</v>
      </c>
      <c r="AL876" s="653">
        <f t="shared" si="1353"/>
        <v>-4113.5870155249158</v>
      </c>
      <c r="AM876" s="654"/>
    </row>
    <row r="877" spans="1:39" ht="18" customHeight="1" thickBot="1">
      <c r="A877" s="320" t="s">
        <v>27</v>
      </c>
      <c r="B877" s="320" t="s">
        <v>56</v>
      </c>
      <c r="C877" s="371" t="str">
        <f t="shared" ref="C877:AI877" si="1403">IF(OR(C812=0,C845=0),":",C845/C812)</f>
        <v>:</v>
      </c>
      <c r="D877" s="371" t="str">
        <f t="shared" si="1403"/>
        <v>:</v>
      </c>
      <c r="E877" s="371" t="str">
        <f t="shared" si="1403"/>
        <v>:</v>
      </c>
      <c r="F877" s="365">
        <f t="shared" si="1403"/>
        <v>4.9777777777777779</v>
      </c>
      <c r="G877" s="365">
        <f t="shared" si="1403"/>
        <v>4.9777777777777779</v>
      </c>
      <c r="H877" s="365">
        <f t="shared" si="1403"/>
        <v>5.0201793721973091</v>
      </c>
      <c r="I877" s="365">
        <f t="shared" si="1403"/>
        <v>5.0713128038897883</v>
      </c>
      <c r="J877" s="365">
        <f t="shared" si="1403"/>
        <v>4.8240601503759404</v>
      </c>
      <c r="K877" s="365">
        <f t="shared" si="1403"/>
        <v>4.6017964071856285</v>
      </c>
      <c r="L877" s="365">
        <f t="shared" si="1403"/>
        <v>4.7300613496932513</v>
      </c>
      <c r="M877" s="365">
        <f t="shared" si="1403"/>
        <v>4.6019656019656017</v>
      </c>
      <c r="N877" s="365">
        <f t="shared" si="1403"/>
        <v>4.4065656565656566</v>
      </c>
      <c r="O877" s="365">
        <f t="shared" si="1403"/>
        <v>5.5359477124183005</v>
      </c>
      <c r="P877" s="365">
        <f t="shared" si="1403"/>
        <v>4.6193693693693696</v>
      </c>
      <c r="Q877" s="365">
        <f t="shared" si="1403"/>
        <v>5.2061657032755297</v>
      </c>
      <c r="R877" s="365">
        <f t="shared" si="1403"/>
        <v>5.4191616766467066</v>
      </c>
      <c r="S877" s="365">
        <f t="shared" si="1403"/>
        <v>4.6697080291970803</v>
      </c>
      <c r="T877" s="365">
        <f t="shared" si="1403"/>
        <v>5.1511194029850751</v>
      </c>
      <c r="U877" s="365">
        <f t="shared" si="1403"/>
        <v>5.6053169734151336</v>
      </c>
      <c r="V877" s="365">
        <f t="shared" si="1403"/>
        <v>4.7499999999999991</v>
      </c>
      <c r="W877" s="365">
        <f t="shared" si="1403"/>
        <v>4.4193817878028403</v>
      </c>
      <c r="X877" s="365">
        <f t="shared" si="1403"/>
        <v>4.4629475437135726</v>
      </c>
      <c r="Y877" s="365">
        <f t="shared" si="1403"/>
        <v>5.9215520877266981</v>
      </c>
      <c r="Z877" s="365">
        <f t="shared" si="1403"/>
        <v>4.8756001745962463</v>
      </c>
      <c r="AA877" s="365">
        <f t="shared" si="1403"/>
        <v>5.9313597065758445</v>
      </c>
      <c r="AB877" s="365">
        <f t="shared" si="1403"/>
        <v>5.8075273939971419</v>
      </c>
      <c r="AC877" s="365">
        <f t="shared" si="1403"/>
        <v>5.2636815920398012</v>
      </c>
      <c r="AD877" s="365">
        <f t="shared" si="1403"/>
        <v>5.8070500927643787</v>
      </c>
      <c r="AE877" s="365">
        <f t="shared" si="1403"/>
        <v>3.9122807017543861</v>
      </c>
      <c r="AF877" s="365">
        <f t="shared" si="1403"/>
        <v>6.3701321900678822</v>
      </c>
      <c r="AG877" s="365">
        <f t="shared" si="1403"/>
        <v>6.0086299892125137</v>
      </c>
      <c r="AH877" s="365">
        <f t="shared" si="1403"/>
        <v>5.159878828677213</v>
      </c>
      <c r="AI877" s="365">
        <f t="shared" si="1403"/>
        <v>5.6848357791754012</v>
      </c>
      <c r="AJ877" s="365">
        <f t="shared" ref="AJ877" si="1404">IF(OR(AJ812=0,AJ845=0),":",AJ845/AJ812)</f>
        <v>5.67</v>
      </c>
      <c r="AK877" s="653">
        <f t="shared" si="1352"/>
        <v>-0.26097111247693761</v>
      </c>
      <c r="AL877" s="653">
        <f t="shared" si="1353"/>
        <v>0.92952115250850564</v>
      </c>
      <c r="AM877" s="654">
        <f t="shared" si="1354"/>
        <v>-0.49946364292359213</v>
      </c>
    </row>
    <row r="878" spans="1:39" ht="18" customHeight="1">
      <c r="AM878" s="646"/>
    </row>
    <row r="879" spans="1:39" ht="18" customHeight="1">
      <c r="A879" s="59" t="s">
        <v>181</v>
      </c>
      <c r="B879" s="11"/>
      <c r="C879" s="11"/>
      <c r="D879" s="11"/>
      <c r="E879" s="11"/>
      <c r="F879" s="11"/>
      <c r="G879" s="11"/>
      <c r="H879" s="11"/>
      <c r="I879" s="11"/>
      <c r="J879" s="11"/>
      <c r="K879" s="11"/>
      <c r="L879" s="11"/>
      <c r="AM879" s="646"/>
    </row>
    <row r="880" spans="1:39" ht="18" customHeight="1">
      <c r="A880" s="215"/>
      <c r="B880" s="211"/>
      <c r="C880" s="204" t="s">
        <v>181</v>
      </c>
      <c r="D880" s="205"/>
      <c r="E880" s="205"/>
      <c r="F880" s="205"/>
      <c r="G880" s="205"/>
      <c r="H880" s="205"/>
      <c r="I880" s="205"/>
      <c r="J880" s="205"/>
      <c r="K880" s="205"/>
      <c r="L880" s="205"/>
      <c r="M880" s="205"/>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765" t="s">
        <v>58</v>
      </c>
      <c r="AL880" s="766"/>
      <c r="AM880" s="656" t="str">
        <f>AM$3</f>
        <v xml:space="preserve">Annual rate of change
</v>
      </c>
    </row>
    <row r="881" spans="1:39" ht="26.25" thickBot="1">
      <c r="A881" s="215"/>
      <c r="B881" s="216"/>
      <c r="C881" s="568">
        <v>1990</v>
      </c>
      <c r="D881" s="203">
        <v>1991</v>
      </c>
      <c r="E881" s="203">
        <v>1992</v>
      </c>
      <c r="F881" s="203">
        <f>F$4</f>
        <v>1993</v>
      </c>
      <c r="G881" s="203">
        <f t="shared" ref="G881:AJ881" si="1405">G$4</f>
        <v>1994</v>
      </c>
      <c r="H881" s="203">
        <f t="shared" si="1405"/>
        <v>1995</v>
      </c>
      <c r="I881" s="203">
        <f t="shared" si="1405"/>
        <v>1996</v>
      </c>
      <c r="J881" s="203">
        <f t="shared" si="1405"/>
        <v>1997</v>
      </c>
      <c r="K881" s="203">
        <f t="shared" si="1405"/>
        <v>1998</v>
      </c>
      <c r="L881" s="203">
        <f t="shared" si="1405"/>
        <v>1999</v>
      </c>
      <c r="M881" s="637">
        <f t="shared" si="1405"/>
        <v>2000</v>
      </c>
      <c r="N881" s="636">
        <f t="shared" si="1405"/>
        <v>2001</v>
      </c>
      <c r="O881" s="203">
        <f t="shared" si="1405"/>
        <v>2002</v>
      </c>
      <c r="P881" s="636">
        <f t="shared" si="1405"/>
        <v>2003</v>
      </c>
      <c r="Q881" s="203">
        <f t="shared" si="1405"/>
        <v>2004</v>
      </c>
      <c r="R881" s="636">
        <f t="shared" si="1405"/>
        <v>2005</v>
      </c>
      <c r="S881" s="203">
        <f t="shared" si="1405"/>
        <v>2006</v>
      </c>
      <c r="T881" s="636">
        <f t="shared" si="1405"/>
        <v>2007</v>
      </c>
      <c r="U881" s="203">
        <f t="shared" si="1405"/>
        <v>2008</v>
      </c>
      <c r="V881" s="636">
        <f t="shared" si="1405"/>
        <v>2009</v>
      </c>
      <c r="W881" s="203">
        <f t="shared" si="1405"/>
        <v>2010</v>
      </c>
      <c r="X881" s="636">
        <f t="shared" si="1405"/>
        <v>2011</v>
      </c>
      <c r="Y881" s="203">
        <f t="shared" si="1405"/>
        <v>2012</v>
      </c>
      <c r="Z881" s="637">
        <f t="shared" si="1405"/>
        <v>2013</v>
      </c>
      <c r="AA881" s="203">
        <f t="shared" si="1405"/>
        <v>2014</v>
      </c>
      <c r="AB881" s="636">
        <f t="shared" si="1405"/>
        <v>2015</v>
      </c>
      <c r="AC881" s="203">
        <f t="shared" si="1405"/>
        <v>2016</v>
      </c>
      <c r="AD881" s="203">
        <f t="shared" si="1405"/>
        <v>2017</v>
      </c>
      <c r="AE881" s="203">
        <f t="shared" si="1405"/>
        <v>2018</v>
      </c>
      <c r="AF881" s="203">
        <f t="shared" si="1405"/>
        <v>2019</v>
      </c>
      <c r="AG881" s="203">
        <f t="shared" si="1405"/>
        <v>2020</v>
      </c>
      <c r="AH881" s="203">
        <f t="shared" si="1405"/>
        <v>2021</v>
      </c>
      <c r="AI881" s="203">
        <f t="shared" si="1405"/>
        <v>2022</v>
      </c>
      <c r="AJ881" s="203" t="str">
        <f t="shared" si="1405"/>
        <v>2023f</v>
      </c>
      <c r="AK881" s="648" t="s">
        <v>1070</v>
      </c>
      <c r="AL881" s="649" t="s">
        <v>1071</v>
      </c>
      <c r="AM881" s="650" t="s">
        <v>1072</v>
      </c>
    </row>
    <row r="882" spans="1:39" ht="18" customHeight="1" thickBot="1">
      <c r="A882" s="235" t="s">
        <v>373</v>
      </c>
      <c r="B882" s="235"/>
      <c r="C882" s="339"/>
      <c r="D882" s="339"/>
      <c r="E882" s="339"/>
      <c r="F882" s="363">
        <f>IF(COUNT(F883:F909)=27,SUM(F883:F909),"N.A.")</f>
        <v>1678.8</v>
      </c>
      <c r="G882" s="363">
        <f t="shared" ref="G882" si="1406">IF(COUNT(G883:G909)=27,SUM(G883:G909),"N.A.")</f>
        <v>1719.7</v>
      </c>
      <c r="H882" s="363">
        <f t="shared" ref="H882" si="1407">IF(COUNT(H883:H909)=27,SUM(H883:H909),"N.A.")</f>
        <v>1854.8</v>
      </c>
      <c r="I882" s="363">
        <f t="shared" ref="I882" si="1408">IF(COUNT(I883:I909)=27,SUM(I883:I909),"N.A.")</f>
        <v>1799.3999999999999</v>
      </c>
      <c r="J882" s="363">
        <f t="shared" ref="J882" si="1409">IF(COUNT(J883:J909)=27,SUM(J883:J909),"N.A.")</f>
        <v>2006.5000000000002</v>
      </c>
      <c r="K882" s="363">
        <f t="shared" ref="K882" si="1410">IF(COUNT(K883:K909)=27,SUM(K883:K909),"N.A.")</f>
        <v>1933</v>
      </c>
      <c r="L882" s="363">
        <f t="shared" ref="L882" si="1411">IF(COUNT(L883:L909)=27,SUM(L883:L909),"N.A.")</f>
        <v>1867.5999999999997</v>
      </c>
      <c r="M882" s="363">
        <f t="shared" ref="M882" si="1412">IF(COUNT(M883:M909)=27,SUM(M883:M909),"N.A.")</f>
        <v>1960.61</v>
      </c>
      <c r="N882" s="363">
        <f t="shared" ref="N882" si="1413">IF(COUNT(N883:N909)=27,SUM(N883:N909),"N.A.")</f>
        <v>1852.8200000000002</v>
      </c>
      <c r="O882" s="363">
        <f t="shared" ref="O882" si="1414">IF(COUNT(O883:O909)=27,SUM(O883:O909),"N.A.")</f>
        <v>1742.4600000000003</v>
      </c>
      <c r="P882" s="363">
        <f t="shared" ref="P882" si="1415">IF(COUNT(P883:P909)=27,SUM(P883:P909),"N.A.")</f>
        <v>1880.9800000000002</v>
      </c>
      <c r="Q882" s="363">
        <f t="shared" ref="Q882" si="1416">IF(COUNT(Q883:Q909)=27,SUM(Q883:Q909),"N.A.")</f>
        <v>1909.7300000000002</v>
      </c>
      <c r="R882" s="363">
        <f t="shared" ref="R882" si="1417">IF(COUNT(R883:R909)=27,SUM(R883:R909),"N.A.")</f>
        <v>1907.1900000000003</v>
      </c>
      <c r="S882" s="363">
        <f t="shared" ref="S882" si="1418">IF(COUNT(S883:S909)=27,SUM(S883:S909),"N.A.")</f>
        <v>2041.1999999999998</v>
      </c>
      <c r="T882" s="363">
        <f t="shared" ref="T882" si="1419">IF(COUNT(T883:T909)=27,SUM(T883:T909),"N.A.")</f>
        <v>1973.62</v>
      </c>
      <c r="U882" s="363">
        <f t="shared" ref="U882" si="1420">IF(COUNT(U883:U909)=27,SUM(U883:U909),"N.A.")</f>
        <v>1887.0700000000002</v>
      </c>
      <c r="V882" s="363">
        <f t="shared" ref="V882" si="1421">IF(COUNT(V883:V909)=27,SUM(V883:V909),"N.A.")</f>
        <v>1804.6899999999998</v>
      </c>
      <c r="W882" s="363">
        <f t="shared" ref="W882" si="1422">IF(COUNT(W883:W909)=27,SUM(W883:W909),"N.A.")</f>
        <v>1525.9130303030304</v>
      </c>
      <c r="X882" s="363">
        <f t="shared" ref="X882" si="1423">IF(COUNT(X883:X909)=27,SUM(X883:X909),"N.A.")</f>
        <v>1655.8008925619838</v>
      </c>
      <c r="Y882" s="363">
        <f t="shared" ref="Y882" si="1424">IF(COUNT(Y883:Y909)=27,SUM(Y883:Y909),"N.A.")</f>
        <v>1762.1429078220222</v>
      </c>
      <c r="Z882" s="363">
        <f t="shared" ref="Z882" si="1425">IF(COUNT(Z883:Z909)=27,SUM(Z883:Z909),"N.A.")</f>
        <v>1471.2626517024994</v>
      </c>
      <c r="AA882" s="363">
        <f t="shared" ref="AA882" si="1426">IF(COUNT(AA883:AA909)=27,SUM(AA883:AA909),"N.A.")</f>
        <v>1334.396086394695</v>
      </c>
      <c r="AB882" s="363">
        <f t="shared" ref="AB882" si="1427">IF(COUNT(AB883:AB909)=27,SUM(AB883:AB909),"N.A.")</f>
        <v>1299.5944051908555</v>
      </c>
      <c r="AC882" s="363">
        <f t="shared" ref="AC882" si="1428">IF(COUNT(AC883:AC909)=27,SUM(AC883:AC909),"N.A.")</f>
        <v>1320.930391420012</v>
      </c>
      <c r="AD882" s="363">
        <f t="shared" ref="AD882" si="1429">IF(COUNT(AD883:AD909)=27,SUM(AD883:AD909),"N.A.")</f>
        <v>1412.4155653898838</v>
      </c>
      <c r="AE882" s="363">
        <f t="shared" ref="AE882:AF882" si="1430">IF(COUNT(AE883:AE909)=27,SUM(AE883:AE909),"N.A.")</f>
        <v>1541.1723717688656</v>
      </c>
      <c r="AF882" s="363">
        <f t="shared" si="1430"/>
        <v>1454.4890561265777</v>
      </c>
      <c r="AG882" s="363">
        <f t="shared" ref="AG882:AH882" si="1431">IF(COUNT(AG883:AG909)=27,SUM(AG883:AG909),"N.A.")</f>
        <v>1190.5566830855187</v>
      </c>
      <c r="AH882" s="363">
        <f t="shared" si="1431"/>
        <v>1258.4486583941607</v>
      </c>
      <c r="AI882" s="363">
        <f t="shared" ref="AI882:AJ882" si="1432">IF(COUNT(AI883:AI909)=27,SUM(AI883:AI909),"N.A.")</f>
        <v>970.36865839416055</v>
      </c>
      <c r="AJ882" s="363">
        <f t="shared" si="1432"/>
        <v>1290.5264576382997</v>
      </c>
      <c r="AK882" s="651">
        <f>+(AJ882/AI882-1)*100</f>
        <v>32.993419199457705</v>
      </c>
      <c r="AL882" s="651">
        <f>+((AJ882/((SUM(AE882:AI882)-MIN(AD882:AH882)-MAX(AD882:AH882))/3))-1)*100</f>
        <v>5.1115215770390687</v>
      </c>
      <c r="AM882" s="652">
        <f>100*((POWER(AJ882/AA882,1/($AI$4-$Z$4)))-1)</f>
        <v>-0.37073970086833885</v>
      </c>
    </row>
    <row r="883" spans="1:39" ht="18" customHeight="1" thickBot="1">
      <c r="A883" s="320" t="s">
        <v>3</v>
      </c>
      <c r="B883" s="320" t="s">
        <v>30</v>
      </c>
      <c r="C883" s="352"/>
      <c r="D883" s="352"/>
      <c r="E883" s="352"/>
      <c r="F883" s="581">
        <v>1.4</v>
      </c>
      <c r="G883" s="581">
        <v>1.5</v>
      </c>
      <c r="H883" s="581">
        <v>1.2</v>
      </c>
      <c r="I883" s="581">
        <v>1.5999999999999999</v>
      </c>
      <c r="J883" s="581">
        <v>1.2000000000000002</v>
      </c>
      <c r="K883" s="581">
        <v>1</v>
      </c>
      <c r="L883" s="581">
        <v>1.3</v>
      </c>
      <c r="M883" s="581">
        <v>2</v>
      </c>
      <c r="N883" s="581">
        <v>0.6</v>
      </c>
      <c r="O883" s="581">
        <v>0.5</v>
      </c>
      <c r="P883" s="581">
        <v>0.5</v>
      </c>
      <c r="Q883" s="581">
        <v>0.8</v>
      </c>
      <c r="R883" s="581">
        <v>0.5</v>
      </c>
      <c r="S883" s="581">
        <v>0.6</v>
      </c>
      <c r="T883" s="581">
        <v>0.7</v>
      </c>
      <c r="U883" s="581">
        <v>0.6</v>
      </c>
      <c r="V883" s="581">
        <v>0.5</v>
      </c>
      <c r="W883" s="581">
        <v>0</v>
      </c>
      <c r="X883" s="581">
        <v>2.0499999999999998</v>
      </c>
      <c r="Y883" s="581">
        <v>3</v>
      </c>
      <c r="Z883" s="581">
        <v>3.6</v>
      </c>
      <c r="AA883" s="581">
        <v>3.83</v>
      </c>
      <c r="AB883" s="581">
        <v>3.04</v>
      </c>
      <c r="AC883" s="581">
        <v>3.52</v>
      </c>
      <c r="AD883" s="581">
        <v>3.47</v>
      </c>
      <c r="AE883" s="581">
        <v>3</v>
      </c>
      <c r="AF883" s="581">
        <v>3.26</v>
      </c>
      <c r="AG883" s="581">
        <v>4.07</v>
      </c>
      <c r="AH883" s="581">
        <v>5.08</v>
      </c>
      <c r="AI883" s="581">
        <v>0.8</v>
      </c>
      <c r="AJ883" s="581">
        <v>3.4433333333333334</v>
      </c>
      <c r="AK883" s="653">
        <f>+(AJ883/AI883-1)*100</f>
        <v>330.41666666666663</v>
      </c>
      <c r="AL883" s="653">
        <f>+((AJ883/((SUM(AE883:AI883)-MIN(AD883:AH883)-MAX(AD883:AH883))/3))-1)*100</f>
        <v>27.060270602706016</v>
      </c>
      <c r="AM883" s="654">
        <f>100*((POWER(AJ883/AA883,1/($AI$4-$Z$4)))-1)</f>
        <v>-1.175533845509602</v>
      </c>
    </row>
    <row r="884" spans="1:39" ht="18" customHeight="1" thickBot="1">
      <c r="A884" s="320" t="s">
        <v>4</v>
      </c>
      <c r="B884" s="320" t="s">
        <v>31</v>
      </c>
      <c r="C884" s="352"/>
      <c r="D884" s="352"/>
      <c r="E884" s="352"/>
      <c r="F884" s="581">
        <v>19</v>
      </c>
      <c r="G884" s="581">
        <v>12</v>
      </c>
      <c r="H884" s="581">
        <v>83.4</v>
      </c>
      <c r="I884" s="581">
        <v>94.2</v>
      </c>
      <c r="J884" s="581">
        <v>78.7</v>
      </c>
      <c r="K884" s="581">
        <v>6.7</v>
      </c>
      <c r="L884" s="581">
        <v>7.1</v>
      </c>
      <c r="M884" s="581">
        <v>1</v>
      </c>
      <c r="N884" s="581">
        <v>0.6</v>
      </c>
      <c r="O884" s="581">
        <v>0.5</v>
      </c>
      <c r="P884" s="581">
        <v>0.5</v>
      </c>
      <c r="Q884" s="581">
        <v>0.8</v>
      </c>
      <c r="R884" s="581">
        <v>0.5</v>
      </c>
      <c r="S884" s="581">
        <v>0.6</v>
      </c>
      <c r="T884" s="581">
        <v>2.2000000000000002</v>
      </c>
      <c r="U884" s="581">
        <v>3.5</v>
      </c>
      <c r="V884" s="581">
        <v>3.6</v>
      </c>
      <c r="W884" s="581">
        <v>4.26</v>
      </c>
      <c r="X884" s="581">
        <v>4.51</v>
      </c>
      <c r="Y884" s="581">
        <v>4.5999999999999996</v>
      </c>
      <c r="Z884" s="581">
        <v>5.29</v>
      </c>
      <c r="AA884" s="581">
        <v>3.71</v>
      </c>
      <c r="AB884" s="581">
        <v>5.93</v>
      </c>
      <c r="AC884" s="581">
        <v>3.11</v>
      </c>
      <c r="AD884" s="581">
        <v>3.4</v>
      </c>
      <c r="AE884" s="581">
        <v>2.88</v>
      </c>
      <c r="AF884" s="581">
        <v>3.63</v>
      </c>
      <c r="AG884" s="581">
        <v>5.66</v>
      </c>
      <c r="AH884" s="581">
        <v>3.38</v>
      </c>
      <c r="AI884" s="581">
        <v>3</v>
      </c>
      <c r="AJ884" s="581">
        <v>3.3366666666666673</v>
      </c>
      <c r="AK884" s="653">
        <f t="shared" ref="AK884:AK909" si="1433">+(AJ884/AI884-1)*100</f>
        <v>11.222222222222245</v>
      </c>
      <c r="AL884" s="653">
        <f t="shared" ref="AL884:AL909" si="1434">+((AJ884/((SUM(AE884:AI884)-MIN(AD884:AH884)-MAX(AD884:AH884))/3))-1)*100</f>
        <v>0</v>
      </c>
      <c r="AM884" s="654">
        <f t="shared" ref="AM884:AM909" si="1435">100*((POWER(AJ884/AA884,1/($AI$4-$Z$4)))-1)</f>
        <v>-1.1715232831658873</v>
      </c>
    </row>
    <row r="885" spans="1:39" ht="18" customHeight="1" thickBot="1">
      <c r="A885" s="320" t="s">
        <v>340</v>
      </c>
      <c r="B885" s="320" t="s">
        <v>32</v>
      </c>
      <c r="C885" s="352"/>
      <c r="D885" s="352"/>
      <c r="E885" s="352"/>
      <c r="F885" s="581">
        <v>4</v>
      </c>
      <c r="G885" s="581">
        <v>6</v>
      </c>
      <c r="H885" s="581">
        <v>6</v>
      </c>
      <c r="I885" s="581">
        <v>7</v>
      </c>
      <c r="J885" s="581">
        <v>4.5999999999999996</v>
      </c>
      <c r="K885" s="581">
        <v>5.5</v>
      </c>
      <c r="L885" s="581">
        <v>6.6</v>
      </c>
      <c r="M885" s="581">
        <v>6.7</v>
      </c>
      <c r="N885" s="581">
        <v>5.9</v>
      </c>
      <c r="O885" s="581">
        <v>5.2</v>
      </c>
      <c r="P885" s="581">
        <v>10.7</v>
      </c>
      <c r="Q885" s="581">
        <v>6.7</v>
      </c>
      <c r="R885" s="581">
        <v>8.1999999999999993</v>
      </c>
      <c r="S885" s="581">
        <v>11.3</v>
      </c>
      <c r="T885" s="581">
        <v>11.9</v>
      </c>
      <c r="U885" s="581">
        <v>9.9</v>
      </c>
      <c r="V885" s="581">
        <v>8.9</v>
      </c>
      <c r="W885" s="581">
        <v>8.66</v>
      </c>
      <c r="X885" s="581">
        <v>8.82</v>
      </c>
      <c r="Y885" s="581">
        <v>11.86</v>
      </c>
      <c r="Z885" s="581">
        <v>9.98</v>
      </c>
      <c r="AA885" s="581">
        <v>8.48</v>
      </c>
      <c r="AB885" s="581">
        <v>6.82</v>
      </c>
      <c r="AC885" s="581">
        <v>9.06</v>
      </c>
      <c r="AD885" s="581">
        <v>6.370000000000001</v>
      </c>
      <c r="AE885" s="581">
        <v>6.49</v>
      </c>
      <c r="AF885" s="581">
        <v>5.35</v>
      </c>
      <c r="AG885" s="581">
        <v>6.88</v>
      </c>
      <c r="AH885" s="581">
        <v>8.15</v>
      </c>
      <c r="AI885" s="581">
        <v>6.7799999999999994</v>
      </c>
      <c r="AJ885" s="581">
        <v>6.0866666666666669</v>
      </c>
      <c r="AK885" s="653">
        <f t="shared" si="1433"/>
        <v>-10.226155358898714</v>
      </c>
      <c r="AL885" s="653">
        <f t="shared" si="1434"/>
        <v>-9.379652605459043</v>
      </c>
      <c r="AM885" s="654">
        <f t="shared" si="1435"/>
        <v>-3.6175004092796836</v>
      </c>
    </row>
    <row r="886" spans="1:39" ht="18" customHeight="1" thickBot="1">
      <c r="A886" s="320" t="s">
        <v>5</v>
      </c>
      <c r="B886" s="320" t="s">
        <v>33</v>
      </c>
      <c r="C886" s="352"/>
      <c r="D886" s="352"/>
      <c r="E886" s="352"/>
      <c r="F886" s="581">
        <v>2.7</v>
      </c>
      <c r="G886" s="581">
        <v>4</v>
      </c>
      <c r="H886" s="581">
        <v>5</v>
      </c>
      <c r="I886" s="581">
        <v>5.8</v>
      </c>
      <c r="J886" s="581">
        <v>4</v>
      </c>
      <c r="K886" s="581">
        <v>4</v>
      </c>
      <c r="L886" s="581">
        <v>0</v>
      </c>
      <c r="M886" s="581">
        <v>0</v>
      </c>
      <c r="N886" s="581">
        <v>0</v>
      </c>
      <c r="O886" s="581">
        <v>0</v>
      </c>
      <c r="P886" s="581">
        <v>0</v>
      </c>
      <c r="Q886" s="581">
        <v>0</v>
      </c>
      <c r="R886" s="581">
        <v>0</v>
      </c>
      <c r="S886" s="581">
        <v>0</v>
      </c>
      <c r="T886" s="581">
        <v>0</v>
      </c>
      <c r="U886" s="581">
        <v>9.1999999999999993</v>
      </c>
      <c r="V886" s="581">
        <v>11.6</v>
      </c>
      <c r="W886" s="581">
        <v>5</v>
      </c>
      <c r="X886" s="581">
        <v>5.0999999999999996</v>
      </c>
      <c r="Y886" s="581">
        <v>7.9</v>
      </c>
      <c r="Z886" s="581">
        <v>8</v>
      </c>
      <c r="AA886" s="581">
        <v>8.1</v>
      </c>
      <c r="AB886" s="581">
        <v>6</v>
      </c>
      <c r="AC886" s="581">
        <v>6.5</v>
      </c>
      <c r="AD886" s="581">
        <v>6.97</v>
      </c>
      <c r="AE886" s="581">
        <v>6.89</v>
      </c>
      <c r="AF886" s="581">
        <v>7.16</v>
      </c>
      <c r="AG886" s="581">
        <v>8.3699999999999992</v>
      </c>
      <c r="AH886" s="581">
        <v>10.6</v>
      </c>
      <c r="AI886" s="581">
        <v>10.61</v>
      </c>
      <c r="AJ886" s="581">
        <v>8.7100000000000009</v>
      </c>
      <c r="AK886" s="653">
        <f t="shared" si="1433"/>
        <v>-17.907634307257293</v>
      </c>
      <c r="AL886" s="653">
        <f t="shared" si="1434"/>
        <v>-3.8255547054311112E-2</v>
      </c>
      <c r="AM886" s="654">
        <f t="shared" si="1435"/>
        <v>0.81001556379038941</v>
      </c>
    </row>
    <row r="887" spans="1:39" ht="18" customHeight="1" thickBot="1">
      <c r="A887" s="320" t="s">
        <v>28</v>
      </c>
      <c r="B887" s="320" t="s">
        <v>34</v>
      </c>
      <c r="C887" s="352"/>
      <c r="D887" s="352"/>
      <c r="E887" s="352"/>
      <c r="F887" s="581">
        <v>58.1</v>
      </c>
      <c r="G887" s="581">
        <v>63</v>
      </c>
      <c r="H887" s="581">
        <v>55</v>
      </c>
      <c r="I887" s="581">
        <v>57.3</v>
      </c>
      <c r="J887" s="581">
        <v>58.6</v>
      </c>
      <c r="K887" s="581">
        <v>48.3</v>
      </c>
      <c r="L887" s="581">
        <v>50.099999999999994</v>
      </c>
      <c r="M887" s="581">
        <v>39.1</v>
      </c>
      <c r="N887" s="581">
        <v>36.299999999999997</v>
      </c>
      <c r="O887" s="581">
        <v>35.299999999999997</v>
      </c>
      <c r="P887" s="581">
        <v>44.800000000000004</v>
      </c>
      <c r="Q887" s="581">
        <v>34</v>
      </c>
      <c r="R887" s="581">
        <v>35.6</v>
      </c>
      <c r="S887" s="581">
        <v>34</v>
      </c>
      <c r="T887" s="581">
        <v>29.8</v>
      </c>
      <c r="U887" s="581">
        <v>27.5</v>
      </c>
      <c r="V887" s="581">
        <v>27.2</v>
      </c>
      <c r="W887" s="581">
        <v>33.766363636363636</v>
      </c>
      <c r="X887" s="581">
        <v>35.350892561983471</v>
      </c>
      <c r="Y887" s="581">
        <v>51.434018933132982</v>
      </c>
      <c r="Z887" s="581">
        <v>35.167466517314388</v>
      </c>
      <c r="AA887" s="581">
        <v>31.176086394694845</v>
      </c>
      <c r="AB887" s="581">
        <v>35.114405190855294</v>
      </c>
      <c r="AC887" s="581">
        <v>28.900391420012127</v>
      </c>
      <c r="AD887" s="581">
        <v>30.635565389883705</v>
      </c>
      <c r="AE887" s="581">
        <v>28.142371768865537</v>
      </c>
      <c r="AF887" s="581">
        <v>25.929056126577652</v>
      </c>
      <c r="AG887" s="581">
        <v>26.836683085518569</v>
      </c>
      <c r="AH887" s="581">
        <v>24.948658394160539</v>
      </c>
      <c r="AI887" s="581">
        <v>25.948658394160539</v>
      </c>
      <c r="AJ887" s="581">
        <v>26.10879097163291</v>
      </c>
      <c r="AK887" s="653">
        <f t="shared" si="1433"/>
        <v>0.61711312793113482</v>
      </c>
      <c r="AL887" s="653">
        <f t="shared" si="1434"/>
        <v>2.7619203313396179</v>
      </c>
      <c r="AM887" s="654">
        <f t="shared" si="1435"/>
        <v>-1.9515858114767526</v>
      </c>
    </row>
    <row r="888" spans="1:39" ht="18" customHeight="1" thickBot="1">
      <c r="A888" s="320" t="s">
        <v>6</v>
      </c>
      <c r="B888" s="320" t="s">
        <v>35</v>
      </c>
      <c r="C888" s="352"/>
      <c r="D888" s="352"/>
      <c r="E888" s="352"/>
      <c r="F888" s="581">
        <v>9.1</v>
      </c>
      <c r="G888" s="581">
        <v>9.6</v>
      </c>
      <c r="H888" s="581">
        <v>9</v>
      </c>
      <c r="I888" s="581">
        <v>14.5</v>
      </c>
      <c r="J888" s="581">
        <v>21.6</v>
      </c>
      <c r="K888" s="581">
        <v>20.900000000000002</v>
      </c>
      <c r="L888" s="581">
        <v>16</v>
      </c>
      <c r="M888" s="581">
        <v>12.6</v>
      </c>
      <c r="N888" s="581">
        <v>7</v>
      </c>
      <c r="O888" s="581">
        <v>6.3999999999999995</v>
      </c>
      <c r="P888" s="581">
        <v>5.6999999999999993</v>
      </c>
      <c r="Q888" s="581">
        <v>5.3</v>
      </c>
      <c r="R888" s="581">
        <v>5.2</v>
      </c>
      <c r="S888" s="581">
        <v>5</v>
      </c>
      <c r="T888" s="581">
        <v>4</v>
      </c>
      <c r="U888" s="581">
        <v>3.6999999999999997</v>
      </c>
      <c r="V888" s="581">
        <v>2.7</v>
      </c>
      <c r="W888" s="581">
        <v>4.0999999999999996</v>
      </c>
      <c r="X888" s="581">
        <v>4.0999999999999996</v>
      </c>
      <c r="Y888" s="581">
        <v>2.9</v>
      </c>
      <c r="Z888" s="581">
        <v>4.3</v>
      </c>
      <c r="AA888" s="581">
        <v>3.8</v>
      </c>
      <c r="AB888" s="581">
        <v>3.5</v>
      </c>
      <c r="AC888" s="581">
        <v>4.0999999999999996</v>
      </c>
      <c r="AD888" s="581">
        <v>5.65</v>
      </c>
      <c r="AE888" s="581">
        <v>3.52</v>
      </c>
      <c r="AF888" s="581">
        <v>1.96</v>
      </c>
      <c r="AG888" s="581">
        <v>3.69</v>
      </c>
      <c r="AH888" s="581">
        <v>6.29</v>
      </c>
      <c r="AI888" s="581">
        <v>9.1499999999999986</v>
      </c>
      <c r="AJ888" s="581">
        <v>4.4000000000000012</v>
      </c>
      <c r="AK888" s="653">
        <f t="shared" si="1433"/>
        <v>-51.912568306010911</v>
      </c>
      <c r="AL888" s="653">
        <f t="shared" si="1434"/>
        <v>-19.315403422982858</v>
      </c>
      <c r="AM888" s="654">
        <f t="shared" si="1435"/>
        <v>1.6422668459236567</v>
      </c>
    </row>
    <row r="889" spans="1:39" ht="18" customHeight="1" thickBot="1">
      <c r="A889" s="320" t="s">
        <v>7</v>
      </c>
      <c r="B889" s="320" t="s">
        <v>36</v>
      </c>
      <c r="C889" s="352"/>
      <c r="D889" s="352"/>
      <c r="E889" s="352"/>
      <c r="F889" s="581">
        <v>4.7</v>
      </c>
      <c r="G889" s="581">
        <v>5.3</v>
      </c>
      <c r="H889" s="581">
        <v>4.7</v>
      </c>
      <c r="I889" s="581">
        <v>5.5</v>
      </c>
      <c r="J889" s="581">
        <v>5.6</v>
      </c>
      <c r="K889" s="581">
        <v>6.6</v>
      </c>
      <c r="L889" s="581">
        <v>9.5</v>
      </c>
      <c r="M889" s="581">
        <v>0</v>
      </c>
      <c r="N889" s="581">
        <v>0</v>
      </c>
      <c r="O889" s="581">
        <v>0</v>
      </c>
      <c r="P889" s="581">
        <v>0</v>
      </c>
      <c r="Q889" s="581">
        <v>0</v>
      </c>
      <c r="R889" s="581">
        <v>0</v>
      </c>
      <c r="S889" s="581">
        <v>0</v>
      </c>
      <c r="T889" s="581">
        <v>0</v>
      </c>
      <c r="U889" s="581">
        <v>0</v>
      </c>
      <c r="V889" s="581">
        <v>0</v>
      </c>
      <c r="W889" s="581">
        <v>0</v>
      </c>
      <c r="X889" s="581">
        <v>0</v>
      </c>
      <c r="Y889" s="581">
        <v>0</v>
      </c>
      <c r="Z889" s="581">
        <v>0</v>
      </c>
      <c r="AA889" s="581">
        <v>0</v>
      </c>
      <c r="AB889" s="581">
        <v>0</v>
      </c>
      <c r="AC889" s="581">
        <v>0</v>
      </c>
      <c r="AD889" s="581">
        <v>0</v>
      </c>
      <c r="AE889" s="581">
        <v>0</v>
      </c>
      <c r="AF889" s="581">
        <v>0</v>
      </c>
      <c r="AG889" s="581">
        <v>0.03</v>
      </c>
      <c r="AH889" s="581">
        <v>0.04</v>
      </c>
      <c r="AI889" s="581">
        <v>0</v>
      </c>
      <c r="AJ889" s="581">
        <v>0</v>
      </c>
      <c r="AK889" s="653"/>
      <c r="AL889" s="653"/>
      <c r="AM889" s="654"/>
    </row>
    <row r="890" spans="1:39" ht="18" customHeight="1" thickBot="1">
      <c r="A890" s="320" t="s">
        <v>8</v>
      </c>
      <c r="B890" s="320" t="s">
        <v>37</v>
      </c>
      <c r="C890" s="352"/>
      <c r="D890" s="352"/>
      <c r="E890" s="352"/>
      <c r="F890" s="581">
        <v>1</v>
      </c>
      <c r="G890" s="581">
        <v>1</v>
      </c>
      <c r="H890" s="581">
        <v>1</v>
      </c>
      <c r="I890" s="581">
        <v>0.5</v>
      </c>
      <c r="J890" s="581">
        <v>0.4</v>
      </c>
      <c r="K890" s="581">
        <v>0.6</v>
      </c>
      <c r="L890" s="581">
        <v>1</v>
      </c>
      <c r="M890" s="581">
        <v>1.21</v>
      </c>
      <c r="N890" s="581">
        <v>1.4</v>
      </c>
      <c r="O890" s="581">
        <v>1.35</v>
      </c>
      <c r="P890" s="581">
        <v>1.3800000000000001</v>
      </c>
      <c r="Q890" s="581">
        <v>1.37</v>
      </c>
      <c r="R890" s="581">
        <v>1.25</v>
      </c>
      <c r="S890" s="581">
        <v>1.01</v>
      </c>
      <c r="T890" s="581">
        <v>1.31</v>
      </c>
      <c r="U890" s="581">
        <v>2.6399999999999997</v>
      </c>
      <c r="V890" s="581">
        <v>2.13</v>
      </c>
      <c r="W890" s="581">
        <v>1.66</v>
      </c>
      <c r="X890" s="581">
        <v>2.61</v>
      </c>
      <c r="Y890" s="581">
        <v>1.94</v>
      </c>
      <c r="Z890" s="581">
        <v>2.2000000000000002</v>
      </c>
      <c r="AA890" s="581">
        <v>3.02</v>
      </c>
      <c r="AB890" s="581">
        <v>1.23</v>
      </c>
      <c r="AC890" s="581">
        <v>8.32</v>
      </c>
      <c r="AD890" s="581">
        <v>1.91</v>
      </c>
      <c r="AE890" s="581">
        <v>0.54</v>
      </c>
      <c r="AF890" s="581">
        <v>0.39</v>
      </c>
      <c r="AG890" s="581">
        <v>1.47</v>
      </c>
      <c r="AH890" s="581">
        <v>1.53</v>
      </c>
      <c r="AI890" s="581">
        <v>1.26</v>
      </c>
      <c r="AJ890" s="581">
        <v>1.1300000000000001</v>
      </c>
      <c r="AK890" s="653">
        <f t="shared" si="1433"/>
        <v>-10.317460317460315</v>
      </c>
      <c r="AL890" s="653">
        <f t="shared" si="1434"/>
        <v>17.301038062283759</v>
      </c>
      <c r="AM890" s="654">
        <f t="shared" si="1435"/>
        <v>-10.34727385375902</v>
      </c>
    </row>
    <row r="891" spans="1:39" ht="18" customHeight="1" thickBot="1">
      <c r="A891" s="320" t="s">
        <v>9</v>
      </c>
      <c r="B891" s="320" t="s">
        <v>38</v>
      </c>
      <c r="C891" s="352"/>
      <c r="D891" s="352"/>
      <c r="E891" s="352"/>
      <c r="F891" s="581">
        <v>23.1</v>
      </c>
      <c r="G891" s="581">
        <v>28.3</v>
      </c>
      <c r="H891" s="581">
        <v>41.5</v>
      </c>
      <c r="I891" s="581">
        <v>47.400000000000006</v>
      </c>
      <c r="J891" s="581">
        <v>52.5</v>
      </c>
      <c r="K891" s="581">
        <v>48.5</v>
      </c>
      <c r="L891" s="581">
        <v>37</v>
      </c>
      <c r="M891" s="581">
        <v>37.6</v>
      </c>
      <c r="N891" s="581">
        <v>36.299999999999997</v>
      </c>
      <c r="O891" s="581">
        <v>41.6</v>
      </c>
      <c r="P891" s="581">
        <v>48.600000000000009</v>
      </c>
      <c r="Q891" s="581">
        <v>55.599999999999994</v>
      </c>
      <c r="R891" s="581">
        <v>55.599999999999994</v>
      </c>
      <c r="S891" s="581">
        <v>55.1</v>
      </c>
      <c r="T891" s="581">
        <v>52.300000000000004</v>
      </c>
      <c r="U891" s="581">
        <v>49.800000000000004</v>
      </c>
      <c r="V891" s="581">
        <v>48.4</v>
      </c>
      <c r="W891" s="581">
        <v>49.83</v>
      </c>
      <c r="X891" s="581">
        <v>34.09999999999998</v>
      </c>
      <c r="Y891" s="581">
        <v>38.043333333333337</v>
      </c>
      <c r="Z891" s="581">
        <v>46.964444444444453</v>
      </c>
      <c r="AA891" s="581">
        <v>48.1025925925926</v>
      </c>
      <c r="AB891" s="581">
        <v>58.710000000000008</v>
      </c>
      <c r="AC891" s="581">
        <v>50.19</v>
      </c>
      <c r="AD891" s="581">
        <v>44.08</v>
      </c>
      <c r="AE891" s="581">
        <v>55.28</v>
      </c>
      <c r="AF891" s="581">
        <v>53.05</v>
      </c>
      <c r="AG891" s="581">
        <v>53.57</v>
      </c>
      <c r="AH891" s="581">
        <v>54.56</v>
      </c>
      <c r="AI891" s="581">
        <v>54.56</v>
      </c>
      <c r="AJ891" s="581">
        <v>59.824333333333321</v>
      </c>
      <c r="AK891" s="653">
        <f t="shared" si="1433"/>
        <v>9.6487047898337952</v>
      </c>
      <c r="AL891" s="653">
        <f t="shared" si="1434"/>
        <v>4.5514388908306946</v>
      </c>
      <c r="AM891" s="654">
        <f t="shared" si="1435"/>
        <v>2.4526661950247552</v>
      </c>
    </row>
    <row r="892" spans="1:39" ht="18" customHeight="1" thickBot="1">
      <c r="A892" s="320" t="s">
        <v>10</v>
      </c>
      <c r="B892" s="320" t="s">
        <v>39</v>
      </c>
      <c r="C892" s="352"/>
      <c r="D892" s="352"/>
      <c r="E892" s="352"/>
      <c r="F892" s="581">
        <v>70.900000000000006</v>
      </c>
      <c r="G892" s="581">
        <v>65.8</v>
      </c>
      <c r="H892" s="581">
        <v>63.199999999999996</v>
      </c>
      <c r="I892" s="581">
        <v>66.2</v>
      </c>
      <c r="J892" s="581">
        <v>69.5</v>
      </c>
      <c r="K892" s="581">
        <v>67.5</v>
      </c>
      <c r="L892" s="581">
        <v>61</v>
      </c>
      <c r="M892" s="581">
        <v>69.5</v>
      </c>
      <c r="N892" s="581">
        <v>74.699999999999989</v>
      </c>
      <c r="O892" s="581">
        <v>82.5</v>
      </c>
      <c r="P892" s="581">
        <v>97</v>
      </c>
      <c r="Q892" s="581">
        <v>103.9</v>
      </c>
      <c r="R892" s="581">
        <v>93.2</v>
      </c>
      <c r="S892" s="581">
        <v>94.4</v>
      </c>
      <c r="T892" s="581">
        <v>96.1</v>
      </c>
      <c r="U892" s="581">
        <v>89.300000000000011</v>
      </c>
      <c r="V892" s="581">
        <v>91.3</v>
      </c>
      <c r="W892" s="581">
        <v>83.740000000000009</v>
      </c>
      <c r="X892" s="581">
        <v>89.460000000000008</v>
      </c>
      <c r="Y892" s="581">
        <v>92.4</v>
      </c>
      <c r="Z892" s="581">
        <v>99.07</v>
      </c>
      <c r="AA892" s="581">
        <v>84.16</v>
      </c>
      <c r="AB892" s="581">
        <v>103.64</v>
      </c>
      <c r="AC892" s="581">
        <v>120.86</v>
      </c>
      <c r="AD892" s="581">
        <v>152.88999999999999</v>
      </c>
      <c r="AE892" s="581">
        <v>152.85999999999999</v>
      </c>
      <c r="AF892" s="581">
        <v>179.89</v>
      </c>
      <c r="AG892" s="581">
        <v>208.03</v>
      </c>
      <c r="AH892" s="581">
        <v>200.65000000000003</v>
      </c>
      <c r="AI892" s="581">
        <v>186.85000000000002</v>
      </c>
      <c r="AJ892" s="581">
        <v>180.26333333333338</v>
      </c>
      <c r="AK892" s="653">
        <f t="shared" si="1433"/>
        <v>-3.5251092676835127</v>
      </c>
      <c r="AL892" s="653">
        <f t="shared" si="1434"/>
        <v>-4.688133382682091</v>
      </c>
      <c r="AM892" s="654">
        <f t="shared" si="1435"/>
        <v>8.831782218265527</v>
      </c>
    </row>
    <row r="893" spans="1:39" ht="18" customHeight="1" thickBot="1">
      <c r="A893" s="320" t="s">
        <v>11</v>
      </c>
      <c r="B893" s="320" t="s">
        <v>40</v>
      </c>
      <c r="C893" s="352"/>
      <c r="D893" s="352"/>
      <c r="E893" s="352"/>
      <c r="F893" s="581">
        <v>2.5</v>
      </c>
      <c r="G893" s="581">
        <v>2.5</v>
      </c>
      <c r="H893" s="581">
        <v>2.5</v>
      </c>
      <c r="I893" s="581">
        <v>2.5</v>
      </c>
      <c r="J893" s="581">
        <v>2.5</v>
      </c>
      <c r="K893" s="581">
        <v>2.5</v>
      </c>
      <c r="L893" s="581">
        <v>2.5</v>
      </c>
      <c r="M893" s="581">
        <v>2.5</v>
      </c>
      <c r="N893" s="581">
        <v>2.35</v>
      </c>
      <c r="O893" s="581">
        <v>2.8</v>
      </c>
      <c r="P893" s="581">
        <v>2.73</v>
      </c>
      <c r="Q893" s="581">
        <v>3.11</v>
      </c>
      <c r="R893" s="581">
        <v>4.59</v>
      </c>
      <c r="S893" s="581">
        <v>0.22</v>
      </c>
      <c r="T893" s="581">
        <v>0.71</v>
      </c>
      <c r="U893" s="581">
        <v>0.37</v>
      </c>
      <c r="V893" s="581">
        <v>0.8</v>
      </c>
      <c r="W893" s="581">
        <v>0.68</v>
      </c>
      <c r="X893" s="581">
        <v>0.76</v>
      </c>
      <c r="Y893" s="581">
        <v>0.73</v>
      </c>
      <c r="Z893" s="581">
        <v>0.69</v>
      </c>
      <c r="AA893" s="581">
        <v>0.28000000000000003</v>
      </c>
      <c r="AB893" s="581">
        <v>0.74</v>
      </c>
      <c r="AC893" s="581">
        <v>0.85</v>
      </c>
      <c r="AD893" s="581">
        <v>0.84</v>
      </c>
      <c r="AE893" s="581">
        <v>0.7</v>
      </c>
      <c r="AF893" s="581">
        <v>0.63</v>
      </c>
      <c r="AG893" s="581">
        <v>1.04</v>
      </c>
      <c r="AH893" s="581">
        <v>0.97</v>
      </c>
      <c r="AI893" s="581">
        <v>0.7</v>
      </c>
      <c r="AJ893" s="581">
        <v>0.79</v>
      </c>
      <c r="AK893" s="653">
        <f t="shared" si="1433"/>
        <v>12.857142857142879</v>
      </c>
      <c r="AL893" s="653">
        <f t="shared" si="1434"/>
        <v>0</v>
      </c>
      <c r="AM893" s="654">
        <f t="shared" si="1435"/>
        <v>12.215311088494119</v>
      </c>
    </row>
    <row r="894" spans="1:39" ht="18" customHeight="1" thickBot="1">
      <c r="A894" s="320" t="s">
        <v>12</v>
      </c>
      <c r="B894" s="320" t="s">
        <v>41</v>
      </c>
      <c r="C894" s="352"/>
      <c r="D894" s="352"/>
      <c r="E894" s="352"/>
      <c r="F894" s="581">
        <v>2.9</v>
      </c>
      <c r="G894" s="581">
        <v>3.3</v>
      </c>
      <c r="H894" s="581">
        <v>3.7</v>
      </c>
      <c r="I894" s="581">
        <v>9.9</v>
      </c>
      <c r="J894" s="581">
        <v>10.5</v>
      </c>
      <c r="K894" s="581">
        <v>8.6999999999999993</v>
      </c>
      <c r="L894" s="581">
        <v>6.8</v>
      </c>
      <c r="M894" s="581">
        <v>5.9</v>
      </c>
      <c r="N894" s="581">
        <v>6.5</v>
      </c>
      <c r="O894" s="581">
        <v>7.3</v>
      </c>
      <c r="P894" s="581">
        <v>7.5</v>
      </c>
      <c r="Q894" s="581">
        <v>7.4</v>
      </c>
      <c r="R894" s="581">
        <v>6.8</v>
      </c>
      <c r="S894" s="581">
        <v>8.1</v>
      </c>
      <c r="T894" s="581">
        <v>10.6</v>
      </c>
      <c r="U894" s="581">
        <v>12.3</v>
      </c>
      <c r="V894" s="581">
        <v>19.100000000000001</v>
      </c>
      <c r="W894" s="581">
        <v>22.67</v>
      </c>
      <c r="X894" s="581">
        <v>22.92</v>
      </c>
      <c r="Y894" s="581">
        <v>29.240000000000002</v>
      </c>
      <c r="Z894" s="581">
        <v>35.56</v>
      </c>
      <c r="AA894" s="581">
        <v>37.31</v>
      </c>
      <c r="AB894" s="581">
        <v>36.96</v>
      </c>
      <c r="AC894" s="581">
        <v>28.7</v>
      </c>
      <c r="AD894" s="581">
        <v>33.21</v>
      </c>
      <c r="AE894" s="581">
        <v>34.35</v>
      </c>
      <c r="AF894" s="581">
        <v>32.96</v>
      </c>
      <c r="AG894" s="581">
        <v>33.909999999999997</v>
      </c>
      <c r="AH894" s="581">
        <v>30.759999999999998</v>
      </c>
      <c r="AI894" s="581">
        <v>25.63</v>
      </c>
      <c r="AJ894" s="581">
        <v>32.52000000000001</v>
      </c>
      <c r="AK894" s="653">
        <f t="shared" si="1433"/>
        <v>26.882559500585291</v>
      </c>
      <c r="AL894" s="653">
        <f t="shared" si="1434"/>
        <v>5.4702702702703165</v>
      </c>
      <c r="AM894" s="654">
        <f t="shared" si="1435"/>
        <v>-1.5151389679223359</v>
      </c>
    </row>
    <row r="895" spans="1:39" ht="18" customHeight="1" thickBot="1">
      <c r="A895" s="320" t="s">
        <v>13</v>
      </c>
      <c r="B895" s="320" t="s">
        <v>42</v>
      </c>
      <c r="C895" s="352"/>
      <c r="D895" s="352"/>
      <c r="E895" s="352"/>
      <c r="F895" s="581">
        <v>0</v>
      </c>
      <c r="G895" s="581">
        <v>0</v>
      </c>
      <c r="H895" s="581">
        <v>0</v>
      </c>
      <c r="I895" s="581">
        <v>0</v>
      </c>
      <c r="J895" s="581">
        <v>0</v>
      </c>
      <c r="K895" s="581">
        <v>0</v>
      </c>
      <c r="L895" s="581">
        <v>0</v>
      </c>
      <c r="M895" s="581">
        <v>0</v>
      </c>
      <c r="N895" s="581">
        <v>0</v>
      </c>
      <c r="O895" s="581">
        <v>0</v>
      </c>
      <c r="P895" s="581">
        <v>0</v>
      </c>
      <c r="Q895" s="581">
        <v>0</v>
      </c>
      <c r="R895" s="581">
        <v>0</v>
      </c>
      <c r="S895" s="581">
        <v>0</v>
      </c>
      <c r="T895" s="581">
        <v>0</v>
      </c>
      <c r="U895" s="581">
        <v>0</v>
      </c>
      <c r="V895" s="581">
        <v>0</v>
      </c>
      <c r="W895" s="581">
        <v>0</v>
      </c>
      <c r="X895" s="581">
        <v>0</v>
      </c>
      <c r="Y895" s="581">
        <v>0</v>
      </c>
      <c r="Z895" s="581">
        <v>0</v>
      </c>
      <c r="AA895" s="581">
        <v>0</v>
      </c>
      <c r="AB895" s="581">
        <v>0</v>
      </c>
      <c r="AC895" s="581">
        <v>0</v>
      </c>
      <c r="AD895" s="581">
        <v>0</v>
      </c>
      <c r="AE895" s="581">
        <v>0</v>
      </c>
      <c r="AF895" s="581">
        <v>0</v>
      </c>
      <c r="AG895" s="581">
        <v>0</v>
      </c>
      <c r="AH895" s="581">
        <v>0</v>
      </c>
      <c r="AI895" s="581">
        <v>0</v>
      </c>
      <c r="AJ895" s="581">
        <v>0</v>
      </c>
      <c r="AK895" s="653"/>
      <c r="AL895" s="653"/>
      <c r="AM895" s="654"/>
    </row>
    <row r="896" spans="1:39" ht="18" customHeight="1" thickBot="1">
      <c r="A896" s="320" t="s">
        <v>14</v>
      </c>
      <c r="B896" s="320" t="s">
        <v>43</v>
      </c>
      <c r="C896" s="352"/>
      <c r="D896" s="352"/>
      <c r="E896" s="352"/>
      <c r="F896" s="581">
        <v>6.3</v>
      </c>
      <c r="G896" s="581">
        <v>5.3999999999999995</v>
      </c>
      <c r="H896" s="581">
        <v>6.8999999999999995</v>
      </c>
      <c r="I896" s="581">
        <v>6.8999999999999995</v>
      </c>
      <c r="J896" s="581">
        <v>11.6</v>
      </c>
      <c r="K896" s="581">
        <v>19</v>
      </c>
      <c r="L896" s="581">
        <v>22.1</v>
      </c>
      <c r="M896" s="581">
        <v>20.8</v>
      </c>
      <c r="N896" s="581">
        <v>22.6</v>
      </c>
      <c r="O896" s="581">
        <v>19.7</v>
      </c>
      <c r="P896" s="581">
        <v>15.4</v>
      </c>
      <c r="Q896" s="581">
        <v>20.6</v>
      </c>
      <c r="R896" s="581">
        <v>22.200000000000003</v>
      </c>
      <c r="S896" s="581">
        <v>25.5</v>
      </c>
      <c r="T896" s="581">
        <v>19.7</v>
      </c>
      <c r="U896" s="581">
        <v>17.399999999999999</v>
      </c>
      <c r="V896" s="581">
        <v>17.8</v>
      </c>
      <c r="W896" s="581">
        <v>18.049999999999997</v>
      </c>
      <c r="X896" s="581">
        <v>18.3</v>
      </c>
      <c r="Y896" s="581">
        <v>15.899999999999999</v>
      </c>
      <c r="Z896" s="581">
        <v>20</v>
      </c>
      <c r="AA896" s="581">
        <v>21.700000000000003</v>
      </c>
      <c r="AB896" s="581">
        <v>16</v>
      </c>
      <c r="AC896" s="581">
        <v>23.9</v>
      </c>
      <c r="AD896" s="581">
        <v>23</v>
      </c>
      <c r="AE896" s="581">
        <v>31.3</v>
      </c>
      <c r="AF896" s="581">
        <v>20.399999999999999</v>
      </c>
      <c r="AG896" s="581">
        <v>21.4</v>
      </c>
      <c r="AH896" s="581">
        <v>25</v>
      </c>
      <c r="AI896" s="581">
        <v>35.4</v>
      </c>
      <c r="AJ896" s="581">
        <v>26.366666666666671</v>
      </c>
      <c r="AK896" s="653">
        <f t="shared" si="1433"/>
        <v>-25.517890772128048</v>
      </c>
      <c r="AL896" s="653">
        <f t="shared" si="1434"/>
        <v>-3.3007334963324975</v>
      </c>
      <c r="AM896" s="654">
        <f t="shared" si="1435"/>
        <v>2.1879059080379681</v>
      </c>
    </row>
    <row r="897" spans="1:39" ht="18" customHeight="1" thickBot="1">
      <c r="A897" s="320" t="s">
        <v>15</v>
      </c>
      <c r="B897" s="320" t="s">
        <v>44</v>
      </c>
      <c r="C897" s="352"/>
      <c r="D897" s="352"/>
      <c r="E897" s="352"/>
      <c r="F897" s="581">
        <v>15.200000000000001</v>
      </c>
      <c r="G897" s="581">
        <v>19.099999999999998</v>
      </c>
      <c r="H897" s="581">
        <v>17</v>
      </c>
      <c r="I897" s="581">
        <v>19.5</v>
      </c>
      <c r="J897" s="581">
        <v>27.799999999999997</v>
      </c>
      <c r="K897" s="581">
        <v>24.200000000000003</v>
      </c>
      <c r="L897" s="581">
        <v>26.799999999999997</v>
      </c>
      <c r="M897" s="581">
        <v>27.8</v>
      </c>
      <c r="N897" s="581">
        <v>28.4</v>
      </c>
      <c r="O897" s="581">
        <v>29.4</v>
      </c>
      <c r="P897" s="581">
        <v>30.6</v>
      </c>
      <c r="Q897" s="581">
        <v>37.299999999999997</v>
      </c>
      <c r="R897" s="581">
        <v>49.900000000000006</v>
      </c>
      <c r="S897" s="581">
        <v>58</v>
      </c>
      <c r="T897" s="581">
        <v>49.9</v>
      </c>
      <c r="U897" s="581">
        <v>37.9</v>
      </c>
      <c r="V897" s="581">
        <v>38.5</v>
      </c>
      <c r="W897" s="581">
        <v>39.599999999999994</v>
      </c>
      <c r="X897" s="581">
        <v>51.7</v>
      </c>
      <c r="Y897" s="581">
        <v>56.7</v>
      </c>
      <c r="Z897" s="581">
        <v>51.6</v>
      </c>
      <c r="AA897" s="581">
        <v>60.9</v>
      </c>
      <c r="AB897" s="581">
        <v>53.9</v>
      </c>
      <c r="AC897" s="581">
        <v>56.99</v>
      </c>
      <c r="AD897" s="581">
        <v>58.34</v>
      </c>
      <c r="AE897" s="581">
        <v>63.73</v>
      </c>
      <c r="AF897" s="581">
        <v>33.630000000000003</v>
      </c>
      <c r="AG897" s="581">
        <v>46.93</v>
      </c>
      <c r="AH897" s="581">
        <v>56.739999999999995</v>
      </c>
      <c r="AI897" s="581">
        <v>64.149999999999991</v>
      </c>
      <c r="AJ897" s="581">
        <v>54.11666666666666</v>
      </c>
      <c r="AK897" s="653">
        <f t="shared" si="1433"/>
        <v>-15.640426084697323</v>
      </c>
      <c r="AL897" s="653">
        <f t="shared" si="1434"/>
        <v>-3.2594446430699531</v>
      </c>
      <c r="AM897" s="654">
        <f t="shared" si="1435"/>
        <v>-1.3035510403579642</v>
      </c>
    </row>
    <row r="898" spans="1:39" ht="18" customHeight="1" thickBot="1">
      <c r="A898" s="320" t="s">
        <v>16</v>
      </c>
      <c r="B898" s="320" t="s">
        <v>45</v>
      </c>
      <c r="C898" s="352"/>
      <c r="D898" s="352"/>
      <c r="E898" s="352"/>
      <c r="F898" s="581">
        <v>0.5</v>
      </c>
      <c r="G898" s="581">
        <v>0.7</v>
      </c>
      <c r="H898" s="581">
        <v>0.7</v>
      </c>
      <c r="I898" s="581">
        <v>0.9</v>
      </c>
      <c r="J898" s="581">
        <v>0.4</v>
      </c>
      <c r="K898" s="581">
        <v>0.4</v>
      </c>
      <c r="L898" s="581">
        <v>0.6</v>
      </c>
      <c r="M898" s="581">
        <v>0.7</v>
      </c>
      <c r="N898" s="581">
        <v>0.6</v>
      </c>
      <c r="O898" s="581">
        <v>0.4</v>
      </c>
      <c r="P898" s="581">
        <v>0.4</v>
      </c>
      <c r="Q898" s="581">
        <v>0.3</v>
      </c>
      <c r="R898" s="581">
        <v>0.3</v>
      </c>
      <c r="S898" s="581">
        <v>0.30000000000000004</v>
      </c>
      <c r="T898" s="581">
        <v>0.2</v>
      </c>
      <c r="U898" s="581">
        <v>0.2</v>
      </c>
      <c r="V898" s="581">
        <v>0.2</v>
      </c>
      <c r="W898" s="581">
        <v>0.27</v>
      </c>
      <c r="X898" s="581">
        <v>0.37</v>
      </c>
      <c r="Y898" s="581">
        <v>0.31</v>
      </c>
      <c r="Z898" s="581">
        <v>0.31000000000000005</v>
      </c>
      <c r="AA898" s="581">
        <v>0.37</v>
      </c>
      <c r="AB898" s="581">
        <v>0.25</v>
      </c>
      <c r="AC898" s="581">
        <v>0.42</v>
      </c>
      <c r="AD898" s="581">
        <v>0.4</v>
      </c>
      <c r="AE898" s="581">
        <v>0.35</v>
      </c>
      <c r="AF898" s="581">
        <v>0.38</v>
      </c>
      <c r="AG898" s="581">
        <v>0.3</v>
      </c>
      <c r="AH898" s="581">
        <v>0.25</v>
      </c>
      <c r="AI898" s="581">
        <v>0.27</v>
      </c>
      <c r="AJ898" s="581">
        <v>0.30000000000000004</v>
      </c>
      <c r="AK898" s="653">
        <f t="shared" si="1433"/>
        <v>11.111111111111116</v>
      </c>
      <c r="AL898" s="653">
        <f t="shared" si="1434"/>
        <v>2.2204460492503131E-14</v>
      </c>
      <c r="AM898" s="654">
        <f t="shared" si="1435"/>
        <v>-2.303287967914136</v>
      </c>
    </row>
    <row r="899" spans="1:39" ht="18" customHeight="1" thickBot="1">
      <c r="A899" s="320" t="s">
        <v>17</v>
      </c>
      <c r="B899" s="320" t="s">
        <v>46</v>
      </c>
      <c r="C899" s="352"/>
      <c r="D899" s="352"/>
      <c r="E899" s="352"/>
      <c r="F899" s="581">
        <v>0</v>
      </c>
      <c r="G899" s="581">
        <v>0</v>
      </c>
      <c r="H899" s="581">
        <v>0</v>
      </c>
      <c r="I899" s="581">
        <v>0</v>
      </c>
      <c r="J899" s="581">
        <v>28</v>
      </c>
      <c r="K899" s="581">
        <v>11.2</v>
      </c>
      <c r="L899" s="581">
        <v>28.3</v>
      </c>
      <c r="M899" s="581">
        <v>29.599999999999998</v>
      </c>
      <c r="N899" s="581">
        <v>13.799999999999999</v>
      </c>
      <c r="O899" s="581">
        <v>18</v>
      </c>
      <c r="P899" s="581">
        <v>26.6</v>
      </c>
      <c r="Q899" s="581">
        <v>26.3</v>
      </c>
      <c r="R899" s="581">
        <v>20.399999999999999</v>
      </c>
      <c r="S899" s="581">
        <v>18.8</v>
      </c>
      <c r="T899" s="581">
        <v>15.9</v>
      </c>
      <c r="U899" s="581">
        <v>14.1</v>
      </c>
      <c r="V899" s="581">
        <v>14.299999999999999</v>
      </c>
      <c r="W899" s="581">
        <v>11.746666666666666</v>
      </c>
      <c r="X899" s="581">
        <v>13.319999999999999</v>
      </c>
      <c r="Y899" s="581">
        <v>12.538888888888888</v>
      </c>
      <c r="Z899" s="581">
        <v>7.2151851851851854</v>
      </c>
      <c r="AA899" s="581">
        <v>10.36</v>
      </c>
      <c r="AB899" s="581">
        <v>8.52</v>
      </c>
      <c r="AC899" s="581">
        <v>11.03</v>
      </c>
      <c r="AD899" s="581">
        <v>12.79</v>
      </c>
      <c r="AE899" s="581">
        <v>9.58</v>
      </c>
      <c r="AF899" s="581">
        <v>10.27</v>
      </c>
      <c r="AG899" s="581">
        <v>6.9399999999999995</v>
      </c>
      <c r="AH899" s="581">
        <v>6.63</v>
      </c>
      <c r="AI899" s="581">
        <v>5.75</v>
      </c>
      <c r="AJ899" s="581">
        <v>7.6966666666666663</v>
      </c>
      <c r="AK899" s="653">
        <f t="shared" si="1433"/>
        <v>33.85507246376811</v>
      </c>
      <c r="AL899" s="653">
        <f t="shared" si="1434"/>
        <v>16.911392405063296</v>
      </c>
      <c r="AM899" s="654">
        <f t="shared" si="1435"/>
        <v>-3.2479167934370223</v>
      </c>
    </row>
    <row r="900" spans="1:39" ht="18" customHeight="1" thickBot="1">
      <c r="A900" s="320" t="s">
        <v>18</v>
      </c>
      <c r="B900" s="320" t="s">
        <v>47</v>
      </c>
      <c r="C900" s="352"/>
      <c r="D900" s="352"/>
      <c r="E900" s="352"/>
      <c r="F900" s="581">
        <v>0</v>
      </c>
      <c r="G900" s="581">
        <v>0</v>
      </c>
      <c r="H900" s="581">
        <v>0</v>
      </c>
      <c r="I900" s="581">
        <v>0</v>
      </c>
      <c r="J900" s="581">
        <v>0</v>
      </c>
      <c r="K900" s="581">
        <v>0</v>
      </c>
      <c r="L900" s="581">
        <v>0</v>
      </c>
      <c r="M900" s="581">
        <v>0</v>
      </c>
      <c r="N900" s="581">
        <v>0</v>
      </c>
      <c r="O900" s="581">
        <v>0</v>
      </c>
      <c r="P900" s="581">
        <v>0</v>
      </c>
      <c r="Q900" s="581">
        <v>0</v>
      </c>
      <c r="R900" s="581">
        <v>0</v>
      </c>
      <c r="S900" s="581">
        <v>0</v>
      </c>
      <c r="T900" s="581">
        <v>0</v>
      </c>
      <c r="U900" s="581">
        <v>0</v>
      </c>
      <c r="V900" s="581">
        <v>0</v>
      </c>
      <c r="W900" s="581">
        <v>0</v>
      </c>
      <c r="X900" s="581">
        <v>0</v>
      </c>
      <c r="Y900" s="581">
        <v>0</v>
      </c>
      <c r="Z900" s="581">
        <v>0</v>
      </c>
      <c r="AA900" s="581">
        <v>0</v>
      </c>
      <c r="AB900" s="581">
        <v>0</v>
      </c>
      <c r="AC900" s="581">
        <v>0</v>
      </c>
      <c r="AD900" s="581">
        <v>0</v>
      </c>
      <c r="AE900" s="581">
        <v>0</v>
      </c>
      <c r="AF900" s="581">
        <v>0</v>
      </c>
      <c r="AG900" s="581">
        <v>0</v>
      </c>
      <c r="AH900" s="581">
        <v>0</v>
      </c>
      <c r="AI900" s="581">
        <v>0</v>
      </c>
      <c r="AJ900" s="581">
        <v>0</v>
      </c>
      <c r="AK900" s="653"/>
      <c r="AL900" s="653"/>
      <c r="AM900" s="654"/>
    </row>
    <row r="901" spans="1:39" ht="18" customHeight="1" thickBot="1">
      <c r="A901" s="320" t="s">
        <v>19</v>
      </c>
      <c r="B901" s="320" t="s">
        <v>48</v>
      </c>
      <c r="C901" s="352"/>
      <c r="D901" s="352"/>
      <c r="E901" s="352"/>
      <c r="F901" s="581">
        <v>3.8</v>
      </c>
      <c r="G901" s="581">
        <v>5.2</v>
      </c>
      <c r="H901" s="581">
        <v>5</v>
      </c>
      <c r="I901" s="581">
        <v>5.6</v>
      </c>
      <c r="J901" s="581">
        <v>5.4</v>
      </c>
      <c r="K901" s="581">
        <v>5.8</v>
      </c>
      <c r="L901" s="581">
        <v>6</v>
      </c>
      <c r="M901" s="581">
        <v>7.2</v>
      </c>
      <c r="N901" s="581">
        <v>7.7</v>
      </c>
      <c r="O901" s="581">
        <v>6.7</v>
      </c>
      <c r="P901" s="581">
        <v>7.1</v>
      </c>
      <c r="Q901" s="581">
        <v>6.8</v>
      </c>
      <c r="R901" s="581">
        <v>7.3</v>
      </c>
      <c r="S901" s="581">
        <v>7.5</v>
      </c>
      <c r="T901" s="581">
        <v>7.2</v>
      </c>
      <c r="U901" s="581">
        <v>7.6</v>
      </c>
      <c r="V901" s="581">
        <v>7.6</v>
      </c>
      <c r="W901" s="581">
        <v>0</v>
      </c>
      <c r="X901" s="581">
        <v>0</v>
      </c>
      <c r="Y901" s="581">
        <v>0</v>
      </c>
      <c r="Z901" s="581">
        <v>0</v>
      </c>
      <c r="AA901" s="581">
        <v>0</v>
      </c>
      <c r="AB901" s="581">
        <v>0</v>
      </c>
      <c r="AC901" s="581">
        <v>1.05</v>
      </c>
      <c r="AD901" s="581">
        <v>0</v>
      </c>
      <c r="AE901" s="581">
        <v>0.92</v>
      </c>
      <c r="AF901" s="581">
        <v>0.97</v>
      </c>
      <c r="AG901" s="581">
        <v>1.05</v>
      </c>
      <c r="AH901" s="581">
        <v>0</v>
      </c>
      <c r="AI901" s="581">
        <v>0.63000000000000012</v>
      </c>
      <c r="AJ901" s="581">
        <v>0.84000000000000019</v>
      </c>
      <c r="AK901" s="653">
        <f t="shared" si="1433"/>
        <v>33.33333333333335</v>
      </c>
      <c r="AL901" s="653">
        <f t="shared" si="1434"/>
        <v>0</v>
      </c>
      <c r="AM901" s="654"/>
    </row>
    <row r="902" spans="1:39" ht="18" customHeight="1" thickBot="1">
      <c r="A902" s="320" t="s">
        <v>20</v>
      </c>
      <c r="B902" s="320" t="s">
        <v>49</v>
      </c>
      <c r="C902" s="352"/>
      <c r="D902" s="352"/>
      <c r="E902" s="352"/>
      <c r="F902" s="581">
        <v>47.2</v>
      </c>
      <c r="G902" s="581">
        <v>46.8</v>
      </c>
      <c r="H902" s="581">
        <v>37.4</v>
      </c>
      <c r="I902" s="581">
        <v>36.299999999999997</v>
      </c>
      <c r="J902" s="581">
        <v>40.799999999999997</v>
      </c>
      <c r="K902" s="581">
        <v>39.799999999999997</v>
      </c>
      <c r="L902" s="581">
        <v>37.700000000000003</v>
      </c>
      <c r="M902" s="581">
        <v>35.300000000000004</v>
      </c>
      <c r="N902" s="581">
        <v>33.799999999999997</v>
      </c>
      <c r="O902" s="581">
        <v>35.299999999999997</v>
      </c>
      <c r="P902" s="581">
        <v>37.200000000000003</v>
      </c>
      <c r="Q902" s="581">
        <v>36.5</v>
      </c>
      <c r="R902" s="581">
        <v>35.799999999999997</v>
      </c>
      <c r="S902" s="581">
        <v>40.700000000000003</v>
      </c>
      <c r="T902" s="581">
        <v>37.299999999999997</v>
      </c>
      <c r="U902" s="581">
        <v>38.200000000000003</v>
      </c>
      <c r="V902" s="581">
        <v>39.299999999999997</v>
      </c>
      <c r="W902" s="581">
        <v>17.670000000000002</v>
      </c>
      <c r="X902" s="581">
        <v>14.88</v>
      </c>
      <c r="Y902" s="581">
        <v>14.780000000000001</v>
      </c>
      <c r="Z902" s="581">
        <v>16.02</v>
      </c>
      <c r="AA902" s="581">
        <v>16.68</v>
      </c>
      <c r="AB902" s="581">
        <v>17.53</v>
      </c>
      <c r="AC902" s="581">
        <v>13.91</v>
      </c>
      <c r="AD902" s="581">
        <v>14.57</v>
      </c>
      <c r="AE902" s="581">
        <v>13.09</v>
      </c>
      <c r="AF902" s="581">
        <v>12.09</v>
      </c>
      <c r="AG902" s="581">
        <v>14.74</v>
      </c>
      <c r="AH902" s="581">
        <v>14.200000000000001</v>
      </c>
      <c r="AI902" s="581">
        <v>11.8</v>
      </c>
      <c r="AJ902" s="581">
        <v>12.893333333333334</v>
      </c>
      <c r="AK902" s="653">
        <f t="shared" si="1433"/>
        <v>9.2655367231638373</v>
      </c>
      <c r="AL902" s="653">
        <f t="shared" si="1434"/>
        <v>-1.0488616014325824</v>
      </c>
      <c r="AM902" s="654">
        <f t="shared" si="1435"/>
        <v>-2.8205690619610202</v>
      </c>
    </row>
    <row r="903" spans="1:39" ht="18" customHeight="1" thickBot="1">
      <c r="A903" s="320" t="s">
        <v>21</v>
      </c>
      <c r="B903" s="320" t="s">
        <v>50</v>
      </c>
      <c r="C903" s="352"/>
      <c r="D903" s="352"/>
      <c r="E903" s="352"/>
      <c r="F903" s="581">
        <v>1368.6</v>
      </c>
      <c r="G903" s="581">
        <v>1403.5</v>
      </c>
      <c r="H903" s="581">
        <v>1470.2</v>
      </c>
      <c r="I903" s="581">
        <v>1369.4</v>
      </c>
      <c r="J903" s="581">
        <v>1536.6000000000001</v>
      </c>
      <c r="K903" s="581">
        <v>1567</v>
      </c>
      <c r="L903" s="581">
        <v>1496.7</v>
      </c>
      <c r="M903" s="581">
        <v>1604.4</v>
      </c>
      <c r="N903" s="581">
        <v>1525.9</v>
      </c>
      <c r="O903" s="581">
        <v>1400.8000000000002</v>
      </c>
      <c r="P903" s="581">
        <v>1490.8999999999999</v>
      </c>
      <c r="Q903" s="581">
        <v>1513.3000000000002</v>
      </c>
      <c r="R903" s="581">
        <v>1509.3</v>
      </c>
      <c r="S903" s="581">
        <v>1630.5</v>
      </c>
      <c r="T903" s="581">
        <v>1587.6000000000001</v>
      </c>
      <c r="U903" s="581">
        <v>1516.5</v>
      </c>
      <c r="V903" s="581">
        <v>1419.5</v>
      </c>
      <c r="W903" s="581">
        <v>1173.8</v>
      </c>
      <c r="X903" s="581">
        <v>1294.9000000000001</v>
      </c>
      <c r="Y903" s="581">
        <v>1365.8666666666668</v>
      </c>
      <c r="Z903" s="581">
        <v>1053.2555555555555</v>
      </c>
      <c r="AA903" s="581">
        <v>942.30740740740737</v>
      </c>
      <c r="AB903" s="581">
        <v>904.69999999999993</v>
      </c>
      <c r="AC903" s="581">
        <v>906.26</v>
      </c>
      <c r="AD903" s="581">
        <v>977.78</v>
      </c>
      <c r="AE903" s="581">
        <v>1088.78</v>
      </c>
      <c r="AF903" s="581">
        <v>1025.78</v>
      </c>
      <c r="AG903" s="581">
        <v>705.68</v>
      </c>
      <c r="AH903" s="581">
        <v>770.47</v>
      </c>
      <c r="AI903" s="581">
        <v>479.35</v>
      </c>
      <c r="AJ903" s="581">
        <v>822.91666666666674</v>
      </c>
      <c r="AK903" s="653">
        <f t="shared" si="1433"/>
        <v>71.67344668126978</v>
      </c>
      <c r="AL903" s="653">
        <f t="shared" si="1434"/>
        <v>8.4878713306380646</v>
      </c>
      <c r="AM903" s="654">
        <f t="shared" si="1435"/>
        <v>-1.4940227937401351</v>
      </c>
    </row>
    <row r="904" spans="1:39" ht="18" customHeight="1" thickBot="1">
      <c r="A904" s="320" t="s">
        <v>22</v>
      </c>
      <c r="B904" s="320" t="s">
        <v>51</v>
      </c>
      <c r="C904" s="352"/>
      <c r="D904" s="352"/>
      <c r="E904" s="352"/>
      <c r="F904" s="581">
        <v>0</v>
      </c>
      <c r="G904" s="581">
        <v>0</v>
      </c>
      <c r="H904" s="581">
        <v>0</v>
      </c>
      <c r="I904" s="581">
        <v>0</v>
      </c>
      <c r="J904" s="581">
        <v>0</v>
      </c>
      <c r="K904" s="581">
        <v>0</v>
      </c>
      <c r="L904" s="581">
        <v>0</v>
      </c>
      <c r="M904" s="581">
        <v>6.86</v>
      </c>
      <c r="N904" s="581">
        <v>6.03</v>
      </c>
      <c r="O904" s="581">
        <v>5.21</v>
      </c>
      <c r="P904" s="581">
        <v>4.3899999999999997</v>
      </c>
      <c r="Q904" s="581">
        <v>3.51</v>
      </c>
      <c r="R904" s="581">
        <v>2.62</v>
      </c>
      <c r="S904" s="581">
        <v>1.61</v>
      </c>
      <c r="T904" s="581">
        <v>0.6</v>
      </c>
      <c r="U904" s="581">
        <v>0.96</v>
      </c>
      <c r="V904" s="581">
        <v>1.33</v>
      </c>
      <c r="W904" s="581">
        <v>1.23</v>
      </c>
      <c r="X904" s="581">
        <v>1.1299999999999999</v>
      </c>
      <c r="Y904" s="581">
        <v>1.02</v>
      </c>
      <c r="Z904" s="581">
        <v>0.92</v>
      </c>
      <c r="AA904" s="581">
        <v>1.28</v>
      </c>
      <c r="AB904" s="581">
        <v>1.64</v>
      </c>
      <c r="AC904" s="581">
        <v>2</v>
      </c>
      <c r="AD904" s="581">
        <v>2</v>
      </c>
      <c r="AE904" s="581">
        <v>2</v>
      </c>
      <c r="AF904" s="581">
        <v>1.18</v>
      </c>
      <c r="AG904" s="581">
        <v>1.18</v>
      </c>
      <c r="AH904" s="581">
        <v>1.18</v>
      </c>
      <c r="AI904" s="581">
        <v>1.18</v>
      </c>
      <c r="AJ904" s="581">
        <v>1.1799999999999997</v>
      </c>
      <c r="AK904" s="653">
        <f t="shared" si="1433"/>
        <v>-2.2204460492503131E-14</v>
      </c>
      <c r="AL904" s="653">
        <f t="shared" si="1434"/>
        <v>0</v>
      </c>
      <c r="AM904" s="654">
        <f t="shared" si="1435"/>
        <v>-0.89976807913250134</v>
      </c>
    </row>
    <row r="905" spans="1:39" ht="18" customHeight="1" thickBot="1">
      <c r="A905" s="320" t="s">
        <v>23</v>
      </c>
      <c r="B905" s="320" t="s">
        <v>52</v>
      </c>
      <c r="C905" s="352"/>
      <c r="D905" s="352"/>
      <c r="E905" s="352"/>
      <c r="F905" s="581">
        <v>0</v>
      </c>
      <c r="G905" s="581">
        <v>0</v>
      </c>
      <c r="H905" s="581">
        <v>1.6</v>
      </c>
      <c r="I905" s="581">
        <v>1.5</v>
      </c>
      <c r="J905" s="581">
        <v>1.4</v>
      </c>
      <c r="K905" s="581">
        <v>2</v>
      </c>
      <c r="L905" s="581">
        <v>1.8</v>
      </c>
      <c r="M905" s="581">
        <v>1.1200000000000001</v>
      </c>
      <c r="N905" s="581">
        <v>1.48</v>
      </c>
      <c r="O905" s="581">
        <v>1.83</v>
      </c>
      <c r="P905" s="581">
        <v>4.0999999999999996</v>
      </c>
      <c r="Q905" s="581">
        <v>3.46</v>
      </c>
      <c r="R905" s="581">
        <v>1.9</v>
      </c>
      <c r="S905" s="581">
        <v>1.75</v>
      </c>
      <c r="T905" s="581">
        <v>2.4500000000000002</v>
      </c>
      <c r="U905" s="581">
        <v>1.82</v>
      </c>
      <c r="V905" s="581">
        <v>1.06</v>
      </c>
      <c r="W905" s="581">
        <v>4.4000000000000004</v>
      </c>
      <c r="X905" s="581">
        <v>3.34</v>
      </c>
      <c r="Y905" s="581">
        <v>5.67</v>
      </c>
      <c r="Z905" s="581">
        <v>3.79</v>
      </c>
      <c r="AA905" s="581">
        <v>3.43</v>
      </c>
      <c r="AB905" s="581">
        <v>2.59</v>
      </c>
      <c r="AC905" s="581">
        <v>4.6500000000000004</v>
      </c>
      <c r="AD905" s="581">
        <v>3.3</v>
      </c>
      <c r="AE905" s="581">
        <v>2.76</v>
      </c>
      <c r="AF905" s="581">
        <v>0.88</v>
      </c>
      <c r="AG905" s="581">
        <v>1.58</v>
      </c>
      <c r="AH905" s="581">
        <v>1.34</v>
      </c>
      <c r="AI905" s="581">
        <v>4.76</v>
      </c>
      <c r="AJ905" s="581">
        <v>1.8933333333333333</v>
      </c>
      <c r="AK905" s="653">
        <f t="shared" si="1433"/>
        <v>-60.224089635854341</v>
      </c>
      <c r="AL905" s="653">
        <f t="shared" si="1434"/>
        <v>-20.448179271708678</v>
      </c>
      <c r="AM905" s="654">
        <f t="shared" si="1435"/>
        <v>-6.3892155623138773</v>
      </c>
    </row>
    <row r="906" spans="1:39" ht="18" customHeight="1" thickBot="1">
      <c r="A906" s="320" t="s">
        <v>24</v>
      </c>
      <c r="B906" s="320" t="s">
        <v>53</v>
      </c>
      <c r="C906" s="352"/>
      <c r="D906" s="352"/>
      <c r="E906" s="352"/>
      <c r="F906" s="581">
        <v>0.6</v>
      </c>
      <c r="G906" s="581">
        <v>0.6</v>
      </c>
      <c r="H906" s="581">
        <v>0.6</v>
      </c>
      <c r="I906" s="581">
        <v>0.6</v>
      </c>
      <c r="J906" s="581">
        <v>0.6</v>
      </c>
      <c r="K906" s="581">
        <v>0.6</v>
      </c>
      <c r="L906" s="581">
        <v>0.8</v>
      </c>
      <c r="M906" s="581">
        <v>0.92</v>
      </c>
      <c r="N906" s="581">
        <v>1.06</v>
      </c>
      <c r="O906" s="581">
        <v>1.47</v>
      </c>
      <c r="P906" s="581">
        <v>1.38</v>
      </c>
      <c r="Q906" s="581">
        <v>0.98</v>
      </c>
      <c r="R906" s="581">
        <v>1.63</v>
      </c>
      <c r="S906" s="581">
        <v>1.1100000000000001</v>
      </c>
      <c r="T906" s="581">
        <v>1.55</v>
      </c>
      <c r="U906" s="581">
        <v>1.38</v>
      </c>
      <c r="V906" s="581">
        <v>1.57</v>
      </c>
      <c r="W906" s="581">
        <v>1.61</v>
      </c>
      <c r="X906" s="581">
        <v>1.66</v>
      </c>
      <c r="Y906" s="581">
        <v>2.1</v>
      </c>
      <c r="Z906" s="581">
        <v>1.86</v>
      </c>
      <c r="AA906" s="581">
        <v>2.71</v>
      </c>
      <c r="AB906" s="581">
        <v>3.05</v>
      </c>
      <c r="AC906" s="581">
        <v>3.73</v>
      </c>
      <c r="AD906" s="581">
        <v>4.22</v>
      </c>
      <c r="AE906" s="581">
        <v>4.1399999999999997</v>
      </c>
      <c r="AF906" s="581">
        <v>3.69</v>
      </c>
      <c r="AG906" s="581">
        <v>4.71</v>
      </c>
      <c r="AH906" s="581">
        <v>4.84</v>
      </c>
      <c r="AI906" s="581">
        <v>4.8499999999999996</v>
      </c>
      <c r="AJ906" s="581">
        <v>4.5633333333333317</v>
      </c>
      <c r="AK906" s="653">
        <f t="shared" si="1433"/>
        <v>-5.9106529209622227</v>
      </c>
      <c r="AL906" s="653">
        <f t="shared" si="1434"/>
        <v>-7.299270072993469E-2</v>
      </c>
      <c r="AM906" s="654">
        <f t="shared" si="1435"/>
        <v>5.9609584713856023</v>
      </c>
    </row>
    <row r="907" spans="1:39" ht="18" customHeight="1" thickBot="1">
      <c r="A907" s="320" t="s">
        <v>25</v>
      </c>
      <c r="B907" s="320" t="s">
        <v>54</v>
      </c>
      <c r="C907" s="352"/>
      <c r="D907" s="352"/>
      <c r="E907" s="352"/>
      <c r="F907" s="581">
        <v>1.7</v>
      </c>
      <c r="G907" s="581">
        <v>1.4</v>
      </c>
      <c r="H907" s="581">
        <v>1.5</v>
      </c>
      <c r="I907" s="581">
        <v>1.7</v>
      </c>
      <c r="J907" s="581">
        <v>1.3</v>
      </c>
      <c r="K907" s="581">
        <v>2</v>
      </c>
      <c r="L907" s="581">
        <v>1.8</v>
      </c>
      <c r="M907" s="581">
        <v>1.5</v>
      </c>
      <c r="N907" s="581">
        <v>1.4</v>
      </c>
      <c r="O907" s="581">
        <v>1.7</v>
      </c>
      <c r="P907" s="581">
        <v>2.7</v>
      </c>
      <c r="Q907" s="581">
        <v>2.9</v>
      </c>
      <c r="R907" s="581">
        <v>3.6</v>
      </c>
      <c r="S907" s="581">
        <v>4.8</v>
      </c>
      <c r="T907" s="581">
        <v>2.1</v>
      </c>
      <c r="U907" s="581">
        <v>1.5</v>
      </c>
      <c r="V907" s="581">
        <v>2.8</v>
      </c>
      <c r="W907" s="581">
        <v>0.79</v>
      </c>
      <c r="X907" s="581">
        <v>1.8</v>
      </c>
      <c r="Y907" s="581">
        <v>2</v>
      </c>
      <c r="Z907" s="581">
        <v>0</v>
      </c>
      <c r="AA907" s="581">
        <v>0.92</v>
      </c>
      <c r="AB907" s="581">
        <v>1.1599999999999999</v>
      </c>
      <c r="AC907" s="581">
        <v>1.87</v>
      </c>
      <c r="AD907" s="581">
        <v>1.1499999999999999</v>
      </c>
      <c r="AE907" s="581">
        <v>1.33</v>
      </c>
      <c r="AF907" s="581">
        <v>1.6</v>
      </c>
      <c r="AG907" s="581">
        <v>1.83</v>
      </c>
      <c r="AH907" s="581">
        <v>2.15</v>
      </c>
      <c r="AI907" s="581">
        <v>1.84</v>
      </c>
      <c r="AJ907" s="581">
        <v>1.7566666666666666</v>
      </c>
      <c r="AK907" s="653">
        <f t="shared" si="1433"/>
        <v>-4.5289855072463858</v>
      </c>
      <c r="AL907" s="653">
        <f t="shared" si="1434"/>
        <v>-3.3027522935779707</v>
      </c>
      <c r="AM907" s="654">
        <f t="shared" si="1435"/>
        <v>7.4512028368983074</v>
      </c>
    </row>
    <row r="908" spans="1:39" ht="18" customHeight="1" thickBot="1">
      <c r="A908" s="320" t="s">
        <v>26</v>
      </c>
      <c r="B908" s="320" t="s">
        <v>55</v>
      </c>
      <c r="C908" s="352"/>
      <c r="D908" s="352"/>
      <c r="E908" s="352"/>
      <c r="F908" s="581">
        <v>10.5</v>
      </c>
      <c r="G908" s="581">
        <v>9.6999999999999993</v>
      </c>
      <c r="H908" s="581">
        <v>10.7</v>
      </c>
      <c r="I908" s="581">
        <v>10.6</v>
      </c>
      <c r="J908" s="581">
        <v>12.9</v>
      </c>
      <c r="K908" s="581">
        <v>13.200000000000001</v>
      </c>
      <c r="L908" s="581">
        <v>13.1</v>
      </c>
      <c r="M908" s="581">
        <v>14.5</v>
      </c>
      <c r="N908" s="581">
        <v>11.9</v>
      </c>
      <c r="O908" s="581">
        <v>12.5</v>
      </c>
      <c r="P908" s="581">
        <v>12.899999999999999</v>
      </c>
      <c r="Q908" s="581">
        <v>18.3</v>
      </c>
      <c r="R908" s="581">
        <v>17.400000000000002</v>
      </c>
      <c r="S908" s="581">
        <v>20.2</v>
      </c>
      <c r="T908" s="581">
        <v>20.8</v>
      </c>
      <c r="U908" s="581">
        <v>21.8</v>
      </c>
      <c r="V908" s="581">
        <v>25</v>
      </c>
      <c r="W908" s="581">
        <v>19.399999999999999</v>
      </c>
      <c r="X908" s="581">
        <v>21.9</v>
      </c>
      <c r="Y908" s="581">
        <v>23.299999999999997</v>
      </c>
      <c r="Z908" s="581">
        <v>21.3</v>
      </c>
      <c r="AA908" s="581">
        <v>26.299999999999997</v>
      </c>
      <c r="AB908" s="581">
        <v>13.9</v>
      </c>
      <c r="AC908" s="581">
        <v>16.2</v>
      </c>
      <c r="AD908" s="581">
        <v>13.52</v>
      </c>
      <c r="AE908" s="581">
        <v>18.8</v>
      </c>
      <c r="AF908" s="581">
        <v>17.100000000000001</v>
      </c>
      <c r="AG908" s="581">
        <v>17.5</v>
      </c>
      <c r="AH908" s="581">
        <v>18.5</v>
      </c>
      <c r="AI908" s="581">
        <v>22.95</v>
      </c>
      <c r="AJ908" s="581">
        <v>17.84</v>
      </c>
      <c r="AK908" s="653">
        <f t="shared" si="1433"/>
        <v>-22.265795206971674</v>
      </c>
      <c r="AL908" s="653">
        <f t="shared" si="1434"/>
        <v>-14.409083639852883</v>
      </c>
      <c r="AM908" s="654">
        <f t="shared" si="1435"/>
        <v>-4.2208427790834886</v>
      </c>
    </row>
    <row r="909" spans="1:39" ht="18" customHeight="1" thickBot="1">
      <c r="A909" s="320" t="s">
        <v>27</v>
      </c>
      <c r="B909" s="320" t="s">
        <v>56</v>
      </c>
      <c r="C909" s="352"/>
      <c r="D909" s="352"/>
      <c r="E909" s="352"/>
      <c r="F909" s="581">
        <v>25</v>
      </c>
      <c r="G909" s="581">
        <v>25</v>
      </c>
      <c r="H909" s="581">
        <v>27</v>
      </c>
      <c r="I909" s="581">
        <v>34</v>
      </c>
      <c r="J909" s="581">
        <v>30</v>
      </c>
      <c r="K909" s="581">
        <v>27</v>
      </c>
      <c r="L909" s="581">
        <v>33</v>
      </c>
      <c r="M909" s="581">
        <v>31.8</v>
      </c>
      <c r="N909" s="581">
        <v>26.5</v>
      </c>
      <c r="O909" s="581">
        <v>26</v>
      </c>
      <c r="P909" s="581">
        <v>27.900000000000002</v>
      </c>
      <c r="Q909" s="581">
        <v>20.5</v>
      </c>
      <c r="R909" s="581">
        <v>23.4</v>
      </c>
      <c r="S909" s="581">
        <v>20.100000000000001</v>
      </c>
      <c r="T909" s="581">
        <v>18.7</v>
      </c>
      <c r="U909" s="581">
        <v>18.899999999999999</v>
      </c>
      <c r="V909" s="581">
        <v>19.5</v>
      </c>
      <c r="W909" s="581">
        <v>22.98</v>
      </c>
      <c r="X909" s="581">
        <v>22.72</v>
      </c>
      <c r="Y909" s="581">
        <v>17.91</v>
      </c>
      <c r="Z909" s="581">
        <v>44.17</v>
      </c>
      <c r="AA909" s="581">
        <v>15.47</v>
      </c>
      <c r="AB909" s="581">
        <v>14.67</v>
      </c>
      <c r="AC909" s="581">
        <v>14.81</v>
      </c>
      <c r="AD909" s="581">
        <v>11.92</v>
      </c>
      <c r="AE909" s="581">
        <v>9.74</v>
      </c>
      <c r="AF909" s="581">
        <v>12.31</v>
      </c>
      <c r="AG909" s="581">
        <v>13.16</v>
      </c>
      <c r="AH909" s="581">
        <v>10.19</v>
      </c>
      <c r="AI909" s="581">
        <v>12.15</v>
      </c>
      <c r="AJ909" s="581">
        <v>11.549999999999997</v>
      </c>
      <c r="AK909" s="653">
        <f t="shared" si="1433"/>
        <v>-4.9382716049382935</v>
      </c>
      <c r="AL909" s="653">
        <f t="shared" si="1434"/>
        <v>0</v>
      </c>
      <c r="AM909" s="654">
        <f t="shared" si="1435"/>
        <v>-3.1947135244805414</v>
      </c>
    </row>
    <row r="910" spans="1:39" ht="18" customHeight="1">
      <c r="A910" s="79" t="s">
        <v>984</v>
      </c>
      <c r="B910" s="34"/>
      <c r="C910" s="34"/>
      <c r="D910" s="34"/>
      <c r="E910" s="34"/>
      <c r="F910" s="34"/>
      <c r="G910" s="34"/>
      <c r="H910" s="34"/>
      <c r="I910" s="34"/>
      <c r="J910" s="34"/>
      <c r="K910" s="34"/>
      <c r="L910" s="34"/>
      <c r="M910" s="33"/>
      <c r="N910" s="33"/>
      <c r="O910" s="33"/>
      <c r="P910" s="33"/>
      <c r="Q910" s="21"/>
      <c r="R910" s="33"/>
      <c r="S910" s="33"/>
      <c r="T910" s="33"/>
      <c r="U910" s="33"/>
      <c r="V910" s="33"/>
      <c r="W910" s="33"/>
      <c r="X910" s="33"/>
      <c r="Y910" s="33"/>
      <c r="Z910" s="33"/>
      <c r="AA910" s="33"/>
      <c r="AB910" s="33"/>
      <c r="AC910" s="33"/>
      <c r="AD910" s="33"/>
      <c r="AE910" s="33"/>
      <c r="AF910" s="33"/>
      <c r="AG910" s="33"/>
      <c r="AH910" s="33"/>
      <c r="AI910" s="33"/>
      <c r="AJ910" s="33"/>
      <c r="AK910" s="655"/>
      <c r="AL910" s="655"/>
      <c r="AM910" s="655"/>
    </row>
    <row r="911" spans="1:39" ht="18" customHeight="1">
      <c r="A911" s="22"/>
      <c r="B911" s="34"/>
      <c r="C911" s="34"/>
      <c r="D911" s="34"/>
      <c r="E911" s="34"/>
      <c r="F911" s="34"/>
      <c r="G911" s="34"/>
      <c r="H911" s="34"/>
      <c r="I911" s="34"/>
      <c r="J911" s="34"/>
      <c r="K911" s="34"/>
      <c r="L911" s="34"/>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655"/>
      <c r="AL911" s="655"/>
      <c r="AM911" s="655"/>
    </row>
    <row r="912" spans="1:39" ht="18" customHeight="1">
      <c r="A912" s="59" t="s">
        <v>288</v>
      </c>
      <c r="B912" s="34"/>
      <c r="C912" s="34"/>
      <c r="D912" s="34"/>
      <c r="E912" s="34"/>
      <c r="F912" s="34"/>
      <c r="G912" s="34"/>
      <c r="H912" s="34"/>
      <c r="I912" s="34"/>
      <c r="J912" s="34"/>
      <c r="K912" s="34"/>
      <c r="L912" s="34"/>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655"/>
      <c r="AL912" s="655"/>
      <c r="AM912" s="655"/>
    </row>
    <row r="913" spans="1:39" ht="18" customHeight="1">
      <c r="A913" s="210"/>
      <c r="B913" s="211"/>
      <c r="C913" s="204" t="s">
        <v>182</v>
      </c>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765" t="s">
        <v>58</v>
      </c>
      <c r="AL913" s="766"/>
      <c r="AM913" s="656" t="str">
        <f>AM$3</f>
        <v xml:space="preserve">Annual rate of change
</v>
      </c>
    </row>
    <row r="914" spans="1:39" ht="26.25" thickBot="1">
      <c r="A914" s="210"/>
      <c r="B914" s="211"/>
      <c r="C914" s="568">
        <v>1990</v>
      </c>
      <c r="D914" s="203">
        <v>1991</v>
      </c>
      <c r="E914" s="203">
        <v>1992</v>
      </c>
      <c r="F914" s="203">
        <f>F$4</f>
        <v>1993</v>
      </c>
      <c r="G914" s="203">
        <f t="shared" ref="G914:AJ914" si="1436">G$4</f>
        <v>1994</v>
      </c>
      <c r="H914" s="203">
        <f t="shared" si="1436"/>
        <v>1995</v>
      </c>
      <c r="I914" s="203">
        <f t="shared" si="1436"/>
        <v>1996</v>
      </c>
      <c r="J914" s="203">
        <f t="shared" si="1436"/>
        <v>1997</v>
      </c>
      <c r="K914" s="203">
        <f t="shared" si="1436"/>
        <v>1998</v>
      </c>
      <c r="L914" s="203">
        <f t="shared" si="1436"/>
        <v>1999</v>
      </c>
      <c r="M914" s="637">
        <f t="shared" si="1436"/>
        <v>2000</v>
      </c>
      <c r="N914" s="636">
        <f t="shared" si="1436"/>
        <v>2001</v>
      </c>
      <c r="O914" s="203">
        <f t="shared" si="1436"/>
        <v>2002</v>
      </c>
      <c r="P914" s="636">
        <f t="shared" si="1436"/>
        <v>2003</v>
      </c>
      <c r="Q914" s="203">
        <f t="shared" si="1436"/>
        <v>2004</v>
      </c>
      <c r="R914" s="636">
        <f t="shared" si="1436"/>
        <v>2005</v>
      </c>
      <c r="S914" s="203">
        <f t="shared" si="1436"/>
        <v>2006</v>
      </c>
      <c r="T914" s="636">
        <f t="shared" si="1436"/>
        <v>2007</v>
      </c>
      <c r="U914" s="203">
        <f t="shared" si="1436"/>
        <v>2008</v>
      </c>
      <c r="V914" s="636">
        <f t="shared" si="1436"/>
        <v>2009</v>
      </c>
      <c r="W914" s="203">
        <f t="shared" si="1436"/>
        <v>2010</v>
      </c>
      <c r="X914" s="636">
        <f t="shared" si="1436"/>
        <v>2011</v>
      </c>
      <c r="Y914" s="203">
        <f t="shared" si="1436"/>
        <v>2012</v>
      </c>
      <c r="Z914" s="637">
        <f t="shared" si="1436"/>
        <v>2013</v>
      </c>
      <c r="AA914" s="203">
        <f t="shared" si="1436"/>
        <v>2014</v>
      </c>
      <c r="AB914" s="636">
        <f t="shared" si="1436"/>
        <v>2015</v>
      </c>
      <c r="AC914" s="203">
        <f t="shared" si="1436"/>
        <v>2016</v>
      </c>
      <c r="AD914" s="203">
        <f t="shared" si="1436"/>
        <v>2017</v>
      </c>
      <c r="AE914" s="203">
        <f t="shared" si="1436"/>
        <v>2018</v>
      </c>
      <c r="AF914" s="203">
        <f t="shared" si="1436"/>
        <v>2019</v>
      </c>
      <c r="AG914" s="203">
        <f t="shared" si="1436"/>
        <v>2020</v>
      </c>
      <c r="AH914" s="203">
        <f t="shared" si="1436"/>
        <v>2021</v>
      </c>
      <c r="AI914" s="203">
        <f t="shared" si="1436"/>
        <v>2022</v>
      </c>
      <c r="AJ914" s="203" t="str">
        <f t="shared" si="1436"/>
        <v>2023f</v>
      </c>
      <c r="AK914" s="648" t="s">
        <v>1070</v>
      </c>
      <c r="AL914" s="649" t="s">
        <v>1071</v>
      </c>
      <c r="AM914" s="650" t="s">
        <v>1072</v>
      </c>
    </row>
    <row r="915" spans="1:39" ht="18" customHeight="1" thickBot="1">
      <c r="A915" s="235" t="s">
        <v>373</v>
      </c>
      <c r="B915" s="235"/>
      <c r="C915" s="339"/>
      <c r="D915" s="339"/>
      <c r="E915" s="339"/>
      <c r="F915" s="363">
        <f>IF(COUNT(F916:F942)=27,SUM(F916:F942),"N.A.")</f>
        <v>4654.3500000000013</v>
      </c>
      <c r="G915" s="363">
        <f t="shared" ref="G915" si="1437">IF(COUNT(G916:G942)=27,SUM(G916:G942),"N.A.")</f>
        <v>4378.55</v>
      </c>
      <c r="H915" s="363">
        <f t="shared" ref="H915" si="1438">IF(COUNT(H916:H942)=27,SUM(H916:H942),"N.A.")</f>
        <v>5195.25</v>
      </c>
      <c r="I915" s="363">
        <f t="shared" ref="I915" si="1439">IF(COUNT(I916:I942)=27,SUM(I916:I942),"N.A.")</f>
        <v>5170.05</v>
      </c>
      <c r="J915" s="363">
        <f t="shared" ref="J915" si="1440">IF(COUNT(J916:J942)=27,SUM(J916:J942),"N.A.")</f>
        <v>5748.7999999999993</v>
      </c>
      <c r="K915" s="363">
        <f t="shared" ref="K915" si="1441">IF(COUNT(K916:K942)=27,SUM(K916:K942),"N.A.")</f>
        <v>5758.55</v>
      </c>
      <c r="L915" s="363">
        <f t="shared" ref="L915" si="1442">IF(COUNT(L916:L942)=27,SUM(L916:L942),"N.A.")</f>
        <v>5282.1500000000005</v>
      </c>
      <c r="M915" s="363">
        <f t="shared" ref="M915" si="1443">IF(COUNT(M916:M942)=27,SUM(M916:M942),"N.A.")</f>
        <v>4347.0300000000007</v>
      </c>
      <c r="N915" s="363">
        <f t="shared" ref="N915" si="1444">IF(COUNT(N916:N942)=27,SUM(N916:N942),"N.A.")</f>
        <v>5283.1600000000008</v>
      </c>
      <c r="O915" s="363">
        <f t="shared" ref="O915" si="1445">IF(COUNT(O916:O942)=27,SUM(O916:O942),"N.A.")</f>
        <v>5141.78</v>
      </c>
      <c r="P915" s="363">
        <f t="shared" ref="P915" si="1446">IF(COUNT(P916:P942)=27,SUM(P916:P942),"N.A.")</f>
        <v>4964.6500000000005</v>
      </c>
      <c r="Q915" s="363">
        <f t="shared" ref="Q915" si="1447">IF(COUNT(Q916:Q942)=27,SUM(Q916:Q942),"N.A.")</f>
        <v>5927.1900000000005</v>
      </c>
      <c r="R915" s="363">
        <f t="shared" ref="R915" si="1448">IF(COUNT(R916:R942)=27,SUM(R916:R942),"N.A.")</f>
        <v>5431.0000000000009</v>
      </c>
      <c r="S915" s="363">
        <f t="shared" ref="S915" si="1449">IF(COUNT(S916:S942)=27,SUM(S916:S942),"N.A.")</f>
        <v>4741.0099999999993</v>
      </c>
      <c r="T915" s="363">
        <f t="shared" ref="T915" si="1450">IF(COUNT(T916:T942)=27,SUM(T916:T942),"N.A.")</f>
        <v>5636.0030365371395</v>
      </c>
      <c r="U915" s="363">
        <f t="shared" ref="U915" si="1451">IF(COUNT(U916:U942)=27,SUM(U916:U942),"N.A.")</f>
        <v>5056.84</v>
      </c>
      <c r="V915" s="363">
        <f t="shared" ref="V915" si="1452">IF(COUNT(V916:V942)=27,SUM(V916:V942),"N.A.")</f>
        <v>5312.25</v>
      </c>
      <c r="W915" s="363">
        <f t="shared" ref="W915" si="1453">IF(COUNT(W916:W942)=27,SUM(W916:W942),"N.A.")</f>
        <v>4319.675167986994</v>
      </c>
      <c r="X915" s="363">
        <f t="shared" ref="X915" si="1454">IF(COUNT(X916:X942)=27,SUM(X916:X942),"N.A.")</f>
        <v>4510.6795495012911</v>
      </c>
      <c r="Y915" s="363">
        <f t="shared" ref="Y915" si="1455">IF(COUNT(Y916:Y942)=27,SUM(Y916:Y942),"N.A.")</f>
        <v>5088.1400234217481</v>
      </c>
      <c r="Z915" s="363">
        <f t="shared" ref="Z915" si="1456">IF(COUNT(Z916:Z942)=27,SUM(Z916:Z942),"N.A.")</f>
        <v>4031.8626702081019</v>
      </c>
      <c r="AA915" s="363">
        <f t="shared" ref="AA915" si="1457">IF(COUNT(AA916:AA942)=27,SUM(AA916:AA942),"N.A.")</f>
        <v>3973.7566371020685</v>
      </c>
      <c r="AB915" s="363">
        <f t="shared" ref="AB915" si="1458">IF(COUNT(AB916:AB942)=27,SUM(AB916:AB942),"N.A.")</f>
        <v>3450.0314168617178</v>
      </c>
      <c r="AC915" s="363">
        <f t="shared" ref="AC915" si="1459">IF(COUNT(AC916:AC942)=27,SUM(AC916:AC942),"N.A.")</f>
        <v>3625.0323840450678</v>
      </c>
      <c r="AD915" s="363">
        <f t="shared" ref="AD915" si="1460">IF(COUNT(AD916:AD942)=27,SUM(AD916:AD942),"N.A.")</f>
        <v>4158.0679257995262</v>
      </c>
      <c r="AE915" s="363">
        <f t="shared" ref="AE915:AF915" si="1461">IF(COUNT(AE916:AE942)=27,SUM(AE916:AE942),"N.A.")</f>
        <v>3876.1966701284791</v>
      </c>
      <c r="AF915" s="363">
        <f t="shared" si="1461"/>
        <v>3908.2070995927052</v>
      </c>
      <c r="AG915" s="363">
        <f t="shared" ref="AG915:AH915" si="1462">IF(COUNT(AG916:AG942)=27,SUM(AG916:AG942),"N.A.")</f>
        <v>3674.1604020012428</v>
      </c>
      <c r="AH915" s="363">
        <f t="shared" si="1462"/>
        <v>3835.6750000402371</v>
      </c>
      <c r="AI915" s="363">
        <f t="shared" ref="AI915:AJ915" si="1463">IF(COUNT(AI916:AI942)=27,SUM(AI916:AI942),"N.A.")</f>
        <v>2764.9758909865518</v>
      </c>
      <c r="AJ915" s="363">
        <f t="shared" si="1463"/>
        <v>3873.8267749202423</v>
      </c>
      <c r="AK915" s="651">
        <f>+(AJ915/AI915-1)*100</f>
        <v>40.103455785939921</v>
      </c>
      <c r="AL915" s="651">
        <f>+((AJ915/((SUM(AE915:AI915)-MIN(AD915:AH915)-MAX(AD915:AH915))/3))-1)*100</f>
        <v>13.635429730703642</v>
      </c>
      <c r="AM915" s="652">
        <f>100*((POWER(AJ915/AA915,1/($AI$4-$Z$4)))-1)</f>
        <v>-0.28258945416492764</v>
      </c>
    </row>
    <row r="916" spans="1:39" ht="18" customHeight="1" thickBot="1">
      <c r="A916" s="320" t="s">
        <v>3</v>
      </c>
      <c r="B916" s="320" t="s">
        <v>30</v>
      </c>
      <c r="C916" s="352"/>
      <c r="D916" s="352"/>
      <c r="E916" s="352"/>
      <c r="F916" s="581">
        <v>6.2</v>
      </c>
      <c r="G916" s="581">
        <v>6.5</v>
      </c>
      <c r="H916" s="581">
        <v>5.3</v>
      </c>
      <c r="I916" s="581">
        <v>7.6</v>
      </c>
      <c r="J916" s="581">
        <v>6.8</v>
      </c>
      <c r="K916" s="581">
        <v>3.6</v>
      </c>
      <c r="L916" s="581">
        <v>6.2</v>
      </c>
      <c r="M916" s="581">
        <v>5.0999999999999996</v>
      </c>
      <c r="N916" s="581">
        <v>1.9</v>
      </c>
      <c r="O916" s="581">
        <v>1.7</v>
      </c>
      <c r="P916" s="581">
        <v>3.1</v>
      </c>
      <c r="Q916" s="581">
        <v>4.2</v>
      </c>
      <c r="R916" s="581">
        <v>2.1</v>
      </c>
      <c r="S916" s="581">
        <v>3.5</v>
      </c>
      <c r="T916" s="581">
        <v>3.5</v>
      </c>
      <c r="U916" s="581">
        <v>1.5</v>
      </c>
      <c r="V916" s="581">
        <v>2.9</v>
      </c>
      <c r="W916" s="581">
        <v>0</v>
      </c>
      <c r="X916" s="581">
        <v>7.5</v>
      </c>
      <c r="Y916" s="581">
        <v>17.899999999999999</v>
      </c>
      <c r="Z916" s="581">
        <v>15</v>
      </c>
      <c r="AA916" s="581">
        <v>16.22</v>
      </c>
      <c r="AB916" s="581">
        <v>13.78</v>
      </c>
      <c r="AC916" s="581">
        <v>11.77</v>
      </c>
      <c r="AD916" s="581">
        <v>16.95</v>
      </c>
      <c r="AE916" s="581">
        <v>14.72</v>
      </c>
      <c r="AF916" s="581">
        <v>18</v>
      </c>
      <c r="AG916" s="581">
        <v>19.989999999999998</v>
      </c>
      <c r="AH916" s="581">
        <v>22.07</v>
      </c>
      <c r="AI916" s="581">
        <v>3.2</v>
      </c>
      <c r="AJ916" s="581">
        <v>16.327882809560183</v>
      </c>
      <c r="AK916" s="653">
        <f>+(AJ916/AI916-1)*100</f>
        <v>410.24633779875569</v>
      </c>
      <c r="AL916" s="653">
        <f>+((AJ916/((SUM(AE916:AI916)-MIN(AD916:AH916)-MAX(AD916:AH916))/3))-1)*100</f>
        <v>18.921214927605099</v>
      </c>
      <c r="AM916" s="654">
        <f>100*((POWER(AJ916/AA916,1/($AI$4-$Z$4)))-1)</f>
        <v>7.3684906510451675E-2</v>
      </c>
    </row>
    <row r="917" spans="1:39" ht="18" customHeight="1" thickBot="1">
      <c r="A917" s="320" t="s">
        <v>4</v>
      </c>
      <c r="B917" s="320" t="s">
        <v>31</v>
      </c>
      <c r="C917" s="352"/>
      <c r="D917" s="352"/>
      <c r="E917" s="352"/>
      <c r="F917" s="581">
        <v>26</v>
      </c>
      <c r="G917" s="581">
        <v>18</v>
      </c>
      <c r="H917" s="581">
        <v>102.9</v>
      </c>
      <c r="I917" s="581">
        <v>68.599999999999994</v>
      </c>
      <c r="J917" s="581">
        <v>72.7</v>
      </c>
      <c r="K917" s="581">
        <v>4.3</v>
      </c>
      <c r="L917" s="581">
        <v>6.6</v>
      </c>
      <c r="M917" s="581">
        <v>3</v>
      </c>
      <c r="N917" s="581">
        <v>6.3</v>
      </c>
      <c r="O917" s="581">
        <v>0.6</v>
      </c>
      <c r="P917" s="581">
        <v>12.8</v>
      </c>
      <c r="Q917" s="581">
        <v>17.2</v>
      </c>
      <c r="R917" s="581">
        <v>7.6</v>
      </c>
      <c r="S917" s="581">
        <v>4.3</v>
      </c>
      <c r="T917" s="581">
        <v>2.5</v>
      </c>
      <c r="U917" s="581">
        <v>5.2</v>
      </c>
      <c r="V917" s="581">
        <v>4.3</v>
      </c>
      <c r="W917" s="581">
        <v>6.1099999999999994</v>
      </c>
      <c r="X917" s="581">
        <v>4.8899999999999997</v>
      </c>
      <c r="Y917" s="581">
        <v>8.3000000000000007</v>
      </c>
      <c r="Z917" s="581">
        <v>10.16</v>
      </c>
      <c r="AA917" s="581">
        <v>5.67</v>
      </c>
      <c r="AB917" s="581">
        <v>8.35</v>
      </c>
      <c r="AC917" s="581">
        <v>5.26</v>
      </c>
      <c r="AD917" s="581">
        <v>6.34</v>
      </c>
      <c r="AE917" s="581">
        <v>6.06</v>
      </c>
      <c r="AF917" s="581">
        <v>6.23</v>
      </c>
      <c r="AG917" s="581">
        <v>9.32</v>
      </c>
      <c r="AH917" s="581">
        <v>5.85</v>
      </c>
      <c r="AI917" s="581">
        <v>5</v>
      </c>
      <c r="AJ917" s="581">
        <v>5.8141543857645441</v>
      </c>
      <c r="AK917" s="653">
        <f t="shared" ref="AK917:AK942" si="1464">+(AJ917/AI917-1)*100</f>
        <v>16.283087715290879</v>
      </c>
      <c r="AL917" s="653">
        <f t="shared" ref="AL917:AL942" si="1465">+((AJ917/((SUM(AE917:AI917)-MIN(AD917:AH917)-MAX(AD917:AH917))/3))-1)*100</f>
        <v>0.88179963732581967</v>
      </c>
      <c r="AM917" s="654">
        <f t="shared" ref="AM917:AM942" si="1466">100*((POWER(AJ917/AA917,1/($AI$4-$Z$4)))-1)</f>
        <v>0.27934765248218696</v>
      </c>
    </row>
    <row r="918" spans="1:39" ht="18" customHeight="1" thickBot="1">
      <c r="A918" s="320" t="s">
        <v>340</v>
      </c>
      <c r="B918" s="320" t="s">
        <v>32</v>
      </c>
      <c r="C918" s="352"/>
      <c r="D918" s="352"/>
      <c r="E918" s="352"/>
      <c r="F918" s="581">
        <v>9.4</v>
      </c>
      <c r="G918" s="581">
        <v>13.7</v>
      </c>
      <c r="H918" s="581">
        <v>12.7</v>
      </c>
      <c r="I918" s="581">
        <v>15.4</v>
      </c>
      <c r="J918" s="581">
        <v>9.6</v>
      </c>
      <c r="K918" s="581">
        <v>10.5</v>
      </c>
      <c r="L918" s="581">
        <v>12.6</v>
      </c>
      <c r="M918" s="581">
        <v>12.4</v>
      </c>
      <c r="N918" s="581">
        <v>9.8000000000000007</v>
      </c>
      <c r="O918" s="581">
        <v>8.8000000000000007</v>
      </c>
      <c r="P918" s="581">
        <v>24.7</v>
      </c>
      <c r="Q918" s="581">
        <v>13.3</v>
      </c>
      <c r="R918" s="581">
        <v>13.5</v>
      </c>
      <c r="S918" s="581">
        <v>14.7</v>
      </c>
      <c r="T918" s="581">
        <v>15.143036537139187</v>
      </c>
      <c r="U918" s="581">
        <v>14.51</v>
      </c>
      <c r="V918" s="581">
        <v>14.5</v>
      </c>
      <c r="W918" s="581">
        <v>11.34</v>
      </c>
      <c r="X918" s="581">
        <v>14.73</v>
      </c>
      <c r="Y918" s="581">
        <v>22.68</v>
      </c>
      <c r="Z918" s="581">
        <v>13.180000000000001</v>
      </c>
      <c r="AA918" s="581">
        <v>12.49</v>
      </c>
      <c r="AB918" s="581">
        <v>10.02</v>
      </c>
      <c r="AC918" s="581">
        <v>20.95</v>
      </c>
      <c r="AD918" s="581">
        <v>9.2600000000000016</v>
      </c>
      <c r="AE918" s="581">
        <v>12.93</v>
      </c>
      <c r="AF918" s="581">
        <v>8.2899999999999991</v>
      </c>
      <c r="AG918" s="581">
        <v>13.59</v>
      </c>
      <c r="AH918" s="581">
        <v>14.24</v>
      </c>
      <c r="AI918" s="581">
        <v>9.17</v>
      </c>
      <c r="AJ918" s="581">
        <v>10.359439780753299</v>
      </c>
      <c r="AK918" s="653">
        <f t="shared" si="1464"/>
        <v>12.970989975499435</v>
      </c>
      <c r="AL918" s="653">
        <f t="shared" si="1465"/>
        <v>-12.921492456542749</v>
      </c>
      <c r="AM918" s="654">
        <f t="shared" si="1466"/>
        <v>-2.0566689665189708</v>
      </c>
    </row>
    <row r="919" spans="1:39" ht="18" customHeight="1" thickBot="1">
      <c r="A919" s="320" t="s">
        <v>5</v>
      </c>
      <c r="B919" s="320" t="s">
        <v>33</v>
      </c>
      <c r="C919" s="352"/>
      <c r="D919" s="352"/>
      <c r="E919" s="352"/>
      <c r="F919" s="581">
        <v>0</v>
      </c>
      <c r="G919" s="581">
        <v>25</v>
      </c>
      <c r="H919" s="581">
        <v>30</v>
      </c>
      <c r="I919" s="581">
        <v>30</v>
      </c>
      <c r="J919" s="581">
        <v>0</v>
      </c>
      <c r="K919" s="581">
        <v>21.5</v>
      </c>
      <c r="L919" s="581">
        <v>0</v>
      </c>
      <c r="M919" s="581">
        <v>0</v>
      </c>
      <c r="N919" s="581">
        <v>0</v>
      </c>
      <c r="O919" s="581">
        <v>0</v>
      </c>
      <c r="P919" s="581">
        <v>0</v>
      </c>
      <c r="Q919" s="581">
        <v>0</v>
      </c>
      <c r="R919" s="581">
        <v>0</v>
      </c>
      <c r="S919" s="581">
        <v>0</v>
      </c>
      <c r="T919" s="581">
        <v>0</v>
      </c>
      <c r="U919" s="581">
        <v>31.9</v>
      </c>
      <c r="V919" s="581">
        <v>47</v>
      </c>
      <c r="W919" s="581">
        <v>24.1</v>
      </c>
      <c r="X919" s="581">
        <v>16</v>
      </c>
      <c r="Y919" s="581">
        <v>31.4</v>
      </c>
      <c r="Z919" s="581">
        <v>31.7</v>
      </c>
      <c r="AA919" s="581">
        <v>32</v>
      </c>
      <c r="AB919" s="581">
        <v>24.6</v>
      </c>
      <c r="AC919" s="581">
        <v>24.13</v>
      </c>
      <c r="AD919" s="581">
        <v>28.06</v>
      </c>
      <c r="AE919" s="581">
        <v>19.23</v>
      </c>
      <c r="AF919" s="581">
        <v>28.8</v>
      </c>
      <c r="AG919" s="581">
        <v>36.020000000000003</v>
      </c>
      <c r="AH919" s="581">
        <v>33.36</v>
      </c>
      <c r="AI919" s="581">
        <v>42.15</v>
      </c>
      <c r="AJ919" s="581">
        <v>31.916659950830038</v>
      </c>
      <c r="AK919" s="653">
        <f t="shared" si="1464"/>
        <v>-24.278386830770959</v>
      </c>
      <c r="AL919" s="653">
        <f t="shared" si="1465"/>
        <v>-8.2063274350588582</v>
      </c>
      <c r="AM919" s="654">
        <f t="shared" si="1466"/>
        <v>-2.8971067297378639E-2</v>
      </c>
    </row>
    <row r="920" spans="1:39" ht="18" customHeight="1" thickBot="1">
      <c r="A920" s="320" t="s">
        <v>28</v>
      </c>
      <c r="B920" s="320" t="s">
        <v>34</v>
      </c>
      <c r="C920" s="352"/>
      <c r="D920" s="352"/>
      <c r="E920" s="352"/>
      <c r="F920" s="581">
        <v>257.60000000000002</v>
      </c>
      <c r="G920" s="581">
        <v>261.10000000000002</v>
      </c>
      <c r="H920" s="581">
        <v>230</v>
      </c>
      <c r="I920" s="581">
        <v>279.90000000000003</v>
      </c>
      <c r="J920" s="581">
        <v>272.10000000000002</v>
      </c>
      <c r="K920" s="581">
        <v>225.3</v>
      </c>
      <c r="L920" s="581">
        <v>237</v>
      </c>
      <c r="M920" s="581">
        <v>178.7</v>
      </c>
      <c r="N920" s="581">
        <v>170.1</v>
      </c>
      <c r="O920" s="581">
        <v>157.1</v>
      </c>
      <c r="P920" s="581">
        <v>189.6</v>
      </c>
      <c r="Q920" s="581">
        <v>171.6</v>
      </c>
      <c r="R920" s="581">
        <v>158</v>
      </c>
      <c r="S920" s="581">
        <v>149.30000000000001</v>
      </c>
      <c r="T920" s="581">
        <v>122.89999999999999</v>
      </c>
      <c r="U920" s="581">
        <v>124.5</v>
      </c>
      <c r="V920" s="581">
        <v>132.5</v>
      </c>
      <c r="W920" s="581">
        <v>114.18516798699295</v>
      </c>
      <c r="X920" s="581">
        <v>119.86491749193218</v>
      </c>
      <c r="Y920" s="581">
        <v>205.57781521045365</v>
      </c>
      <c r="Z920" s="581">
        <v>136.38714301903946</v>
      </c>
      <c r="AA920" s="581">
        <v>117.04594745894387</v>
      </c>
      <c r="AB920" s="581">
        <v>112.56141686171824</v>
      </c>
      <c r="AC920" s="581">
        <v>96.962384045066813</v>
      </c>
      <c r="AD920" s="581">
        <v>97.59792579952601</v>
      </c>
      <c r="AE920" s="581">
        <v>120.63667012847908</v>
      </c>
      <c r="AF920" s="581">
        <v>113.93709959270461</v>
      </c>
      <c r="AG920" s="581">
        <v>113.99040200124287</v>
      </c>
      <c r="AH920" s="581">
        <v>106.50500004023749</v>
      </c>
      <c r="AI920" s="581">
        <v>108.89589098655189</v>
      </c>
      <c r="AJ920" s="581">
        <v>107.26394761777571</v>
      </c>
      <c r="AK920" s="653">
        <f t="shared" si="1464"/>
        <v>-1.4986271327516953</v>
      </c>
      <c r="AL920" s="653">
        <f t="shared" si="1465"/>
        <v>-6.9240712824603872</v>
      </c>
      <c r="AM920" s="654">
        <f t="shared" si="1466"/>
        <v>-0.96502428722762268</v>
      </c>
    </row>
    <row r="921" spans="1:39" ht="18" customHeight="1" thickBot="1">
      <c r="A921" s="320" t="s">
        <v>6</v>
      </c>
      <c r="B921" s="320" t="s">
        <v>35</v>
      </c>
      <c r="C921" s="352"/>
      <c r="D921" s="352"/>
      <c r="E921" s="352"/>
      <c r="F921" s="581">
        <v>21</v>
      </c>
      <c r="G921" s="581">
        <v>14.9</v>
      </c>
      <c r="H921" s="581">
        <v>18.8</v>
      </c>
      <c r="I921" s="581">
        <v>33.9</v>
      </c>
      <c r="J921" s="581">
        <v>41</v>
      </c>
      <c r="K921" s="581">
        <v>31.3</v>
      </c>
      <c r="L921" s="581">
        <v>17.2</v>
      </c>
      <c r="M921" s="581">
        <v>23.9</v>
      </c>
      <c r="N921" s="581">
        <v>12.2</v>
      </c>
      <c r="O921" s="581">
        <v>10.799999999999999</v>
      </c>
      <c r="P921" s="581">
        <v>10.6</v>
      </c>
      <c r="Q921" s="581">
        <v>11.299999999999999</v>
      </c>
      <c r="R921" s="581">
        <v>10.4</v>
      </c>
      <c r="S921" s="581">
        <v>10.199999999999999</v>
      </c>
      <c r="T921" s="581">
        <v>9.4</v>
      </c>
      <c r="U921" s="581">
        <v>7.7</v>
      </c>
      <c r="V921" s="581">
        <v>5.8999999999999995</v>
      </c>
      <c r="W921" s="581">
        <v>7.5</v>
      </c>
      <c r="X921" s="581">
        <v>9</v>
      </c>
      <c r="Y921" s="581">
        <v>4.9000000000000004</v>
      </c>
      <c r="Z921" s="581">
        <v>11.700000000000001</v>
      </c>
      <c r="AA921" s="581">
        <v>8.1999999999999993</v>
      </c>
      <c r="AB921" s="581">
        <v>8.5</v>
      </c>
      <c r="AC921" s="581">
        <v>5.4</v>
      </c>
      <c r="AD921" s="581">
        <v>4.75</v>
      </c>
      <c r="AE921" s="581">
        <v>2.65</v>
      </c>
      <c r="AF921" s="581">
        <v>3.38</v>
      </c>
      <c r="AG921" s="581">
        <v>3.7</v>
      </c>
      <c r="AH921" s="581">
        <v>4.96</v>
      </c>
      <c r="AI921" s="581">
        <v>9.9599999999999991</v>
      </c>
      <c r="AJ921" s="581">
        <v>4.7158300521631791</v>
      </c>
      <c r="AK921" s="653">
        <f t="shared" si="1464"/>
        <v>-52.652308713221089</v>
      </c>
      <c r="AL921" s="653">
        <f t="shared" si="1465"/>
        <v>-16.974823025296139</v>
      </c>
      <c r="AM921" s="654">
        <f t="shared" si="1466"/>
        <v>-5.9616670828277929</v>
      </c>
    </row>
    <row r="922" spans="1:39" ht="18" customHeight="1" thickBot="1">
      <c r="A922" s="320" t="s">
        <v>7</v>
      </c>
      <c r="B922" s="320" t="s">
        <v>36</v>
      </c>
      <c r="C922" s="352"/>
      <c r="D922" s="352"/>
      <c r="E922" s="352"/>
      <c r="F922" s="581">
        <v>0</v>
      </c>
      <c r="G922" s="581">
        <v>0</v>
      </c>
      <c r="H922" s="581">
        <v>0</v>
      </c>
      <c r="I922" s="581">
        <v>0</v>
      </c>
      <c r="J922" s="581">
        <v>0</v>
      </c>
      <c r="K922" s="581">
        <v>0</v>
      </c>
      <c r="L922" s="581">
        <v>0</v>
      </c>
      <c r="M922" s="581">
        <v>0</v>
      </c>
      <c r="N922" s="581">
        <v>0</v>
      </c>
      <c r="O922" s="581">
        <v>0</v>
      </c>
      <c r="P922" s="581">
        <v>0</v>
      </c>
      <c r="Q922" s="581">
        <v>0</v>
      </c>
      <c r="R922" s="581">
        <v>0</v>
      </c>
      <c r="S922" s="581">
        <v>0</v>
      </c>
      <c r="T922" s="581">
        <v>0</v>
      </c>
      <c r="U922" s="581">
        <v>0</v>
      </c>
      <c r="V922" s="581">
        <v>0</v>
      </c>
      <c r="W922" s="581">
        <v>0</v>
      </c>
      <c r="X922" s="581">
        <v>0</v>
      </c>
      <c r="Y922" s="581">
        <v>0</v>
      </c>
      <c r="Z922" s="581">
        <v>0</v>
      </c>
      <c r="AA922" s="581">
        <v>0</v>
      </c>
      <c r="AB922" s="581">
        <v>0</v>
      </c>
      <c r="AC922" s="581">
        <v>0</v>
      </c>
      <c r="AD922" s="581">
        <v>0</v>
      </c>
      <c r="AE922" s="581">
        <v>0</v>
      </c>
      <c r="AF922" s="581">
        <v>0</v>
      </c>
      <c r="AG922" s="581">
        <v>0</v>
      </c>
      <c r="AH922" s="581">
        <v>0</v>
      </c>
      <c r="AI922" s="581">
        <v>0</v>
      </c>
      <c r="AJ922" s="581">
        <v>0</v>
      </c>
      <c r="AK922" s="653"/>
      <c r="AL922" s="653"/>
      <c r="AM922" s="654"/>
    </row>
    <row r="923" spans="1:39" ht="18" customHeight="1" thickBot="1">
      <c r="A923" s="320" t="s">
        <v>8</v>
      </c>
      <c r="B923" s="320" t="s">
        <v>37</v>
      </c>
      <c r="C923" s="352"/>
      <c r="D923" s="352"/>
      <c r="E923" s="352"/>
      <c r="F923" s="581">
        <v>2</v>
      </c>
      <c r="G923" s="581">
        <v>2</v>
      </c>
      <c r="H923" s="581">
        <v>2</v>
      </c>
      <c r="I923" s="581">
        <v>1</v>
      </c>
      <c r="J923" s="581">
        <v>1.75</v>
      </c>
      <c r="K923" s="581">
        <v>1</v>
      </c>
      <c r="L923" s="581">
        <v>2</v>
      </c>
      <c r="M923" s="581">
        <v>0.52</v>
      </c>
      <c r="N923" s="581">
        <v>1.8800000000000001</v>
      </c>
      <c r="O923" s="581">
        <v>1.85</v>
      </c>
      <c r="P923" s="581">
        <v>1.73</v>
      </c>
      <c r="Q923" s="581">
        <v>1.95</v>
      </c>
      <c r="R923" s="581">
        <v>2.2899999999999996</v>
      </c>
      <c r="S923" s="581">
        <v>3.11</v>
      </c>
      <c r="T923" s="581">
        <v>3.8699999999999997</v>
      </c>
      <c r="U923" s="581">
        <v>4.1399999999999997</v>
      </c>
      <c r="V923" s="581">
        <v>4.38</v>
      </c>
      <c r="W923" s="581">
        <v>4.92</v>
      </c>
      <c r="X923" s="581">
        <v>8.83</v>
      </c>
      <c r="Y923" s="581">
        <v>3.3</v>
      </c>
      <c r="Z923" s="581">
        <v>3.16</v>
      </c>
      <c r="AA923" s="581">
        <v>1.65</v>
      </c>
      <c r="AB923" s="581">
        <v>2.87</v>
      </c>
      <c r="AC923" s="581">
        <v>13.99</v>
      </c>
      <c r="AD923" s="581">
        <v>4.21</v>
      </c>
      <c r="AE923" s="581">
        <v>2.11</v>
      </c>
      <c r="AF923" s="581">
        <v>1.1600000000000001</v>
      </c>
      <c r="AG923" s="581">
        <v>3.29</v>
      </c>
      <c r="AH923" s="581">
        <v>3.45</v>
      </c>
      <c r="AI923" s="581">
        <v>2.52</v>
      </c>
      <c r="AJ923" s="581">
        <v>3.1758709470469437</v>
      </c>
      <c r="AK923" s="653">
        <f t="shared" si="1464"/>
        <v>26.02662488281522</v>
      </c>
      <c r="AL923" s="653">
        <f t="shared" si="1465"/>
        <v>33.067218451687566</v>
      </c>
      <c r="AM923" s="654">
        <f t="shared" si="1466"/>
        <v>7.5468403865227351</v>
      </c>
    </row>
    <row r="924" spans="1:39" ht="18" customHeight="1" thickBot="1">
      <c r="A924" s="320" t="s">
        <v>9</v>
      </c>
      <c r="B924" s="320" t="s">
        <v>38</v>
      </c>
      <c r="C924" s="352"/>
      <c r="D924" s="352"/>
      <c r="E924" s="352"/>
      <c r="F924" s="581">
        <v>25.1</v>
      </c>
      <c r="G924" s="581">
        <v>31.8</v>
      </c>
      <c r="H924" s="581">
        <v>25.5</v>
      </c>
      <c r="I924" s="581">
        <v>77.800000000000011</v>
      </c>
      <c r="J924" s="581">
        <v>52.6</v>
      </c>
      <c r="K924" s="581">
        <v>51.7</v>
      </c>
      <c r="L924" s="581">
        <v>28</v>
      </c>
      <c r="M924" s="581">
        <v>80.900000000000006</v>
      </c>
      <c r="N924" s="581">
        <v>51.899999999999991</v>
      </c>
      <c r="O924" s="581">
        <v>71.300000000000011</v>
      </c>
      <c r="P924" s="581">
        <v>67.099999999999994</v>
      </c>
      <c r="Q924" s="581">
        <v>141.5</v>
      </c>
      <c r="R924" s="581">
        <v>141.5</v>
      </c>
      <c r="S924" s="581">
        <v>105.9</v>
      </c>
      <c r="T924" s="581">
        <v>96.4</v>
      </c>
      <c r="U924" s="581">
        <v>95</v>
      </c>
      <c r="V924" s="581">
        <v>77</v>
      </c>
      <c r="W924" s="581">
        <v>68.38</v>
      </c>
      <c r="X924" s="581">
        <v>59.138574175631547</v>
      </c>
      <c r="Y924" s="581">
        <v>54.701149428466834</v>
      </c>
      <c r="Z924" s="581">
        <v>72.503364849630884</v>
      </c>
      <c r="AA924" s="581">
        <v>78.691574856129932</v>
      </c>
      <c r="AB924" s="581">
        <v>98.960000000000008</v>
      </c>
      <c r="AC924" s="581">
        <v>85.919999999999987</v>
      </c>
      <c r="AD924" s="581">
        <v>63.38</v>
      </c>
      <c r="AE924" s="581">
        <v>170.57</v>
      </c>
      <c r="AF924" s="581">
        <v>107.65</v>
      </c>
      <c r="AG924" s="581">
        <v>158.43</v>
      </c>
      <c r="AH924" s="581">
        <v>135.1</v>
      </c>
      <c r="AI924" s="581">
        <v>135.1</v>
      </c>
      <c r="AJ924" s="581">
        <v>173.20563587661235</v>
      </c>
      <c r="AK924" s="653">
        <f t="shared" si="1464"/>
        <v>28.205503979727876</v>
      </c>
      <c r="AL924" s="653">
        <f t="shared" si="1465"/>
        <v>9.8788132014880468</v>
      </c>
      <c r="AM924" s="654">
        <f t="shared" si="1466"/>
        <v>9.1617326360293063</v>
      </c>
    </row>
    <row r="925" spans="1:39" ht="18" customHeight="1" thickBot="1">
      <c r="A925" s="320" t="s">
        <v>10</v>
      </c>
      <c r="B925" s="320" t="s">
        <v>39</v>
      </c>
      <c r="C925" s="352"/>
      <c r="D925" s="352"/>
      <c r="E925" s="352"/>
      <c r="F925" s="581">
        <v>281</v>
      </c>
      <c r="G925" s="581">
        <v>259.7</v>
      </c>
      <c r="H925" s="581">
        <v>241</v>
      </c>
      <c r="I925" s="581">
        <v>270.10000000000002</v>
      </c>
      <c r="J925" s="581">
        <v>268.60000000000002</v>
      </c>
      <c r="K925" s="581">
        <v>273.5</v>
      </c>
      <c r="L925" s="581">
        <v>235.1</v>
      </c>
      <c r="M925" s="581">
        <v>263.59999999999997</v>
      </c>
      <c r="N925" s="581">
        <v>256.59999999999997</v>
      </c>
      <c r="O925" s="581">
        <v>338.40000000000003</v>
      </c>
      <c r="P925" s="581">
        <v>321.7</v>
      </c>
      <c r="Q925" s="581">
        <v>418.1</v>
      </c>
      <c r="R925" s="581">
        <v>365.8</v>
      </c>
      <c r="S925" s="581">
        <v>359.9</v>
      </c>
      <c r="T925" s="581">
        <v>309.89999999999998</v>
      </c>
      <c r="U925" s="581">
        <v>309.39999999999998</v>
      </c>
      <c r="V925" s="581">
        <v>329.7</v>
      </c>
      <c r="W925" s="581">
        <v>306.33000000000004</v>
      </c>
      <c r="X925" s="581">
        <v>301.96999999999997</v>
      </c>
      <c r="Y925" s="581">
        <v>350.44</v>
      </c>
      <c r="Z925" s="581">
        <v>372.53</v>
      </c>
      <c r="AA925" s="581">
        <v>333</v>
      </c>
      <c r="AB925" s="581">
        <v>403.37</v>
      </c>
      <c r="AC925" s="581">
        <v>388.68</v>
      </c>
      <c r="AD925" s="581">
        <v>581.14</v>
      </c>
      <c r="AE925" s="581">
        <v>544.78</v>
      </c>
      <c r="AF925" s="581">
        <v>686.74</v>
      </c>
      <c r="AG925" s="581">
        <v>696.29</v>
      </c>
      <c r="AH925" s="581">
        <v>791.56</v>
      </c>
      <c r="AI925" s="581">
        <v>701.74</v>
      </c>
      <c r="AJ925" s="581">
        <v>659.98079750959243</v>
      </c>
      <c r="AK925" s="653">
        <f t="shared" si="1464"/>
        <v>-5.9508083464541839</v>
      </c>
      <c r="AL925" s="653">
        <f t="shared" si="1465"/>
        <v>-5.0282576721279888</v>
      </c>
      <c r="AM925" s="654">
        <f t="shared" si="1466"/>
        <v>7.8970756313289314</v>
      </c>
    </row>
    <row r="926" spans="1:39" ht="18" customHeight="1" thickBot="1">
      <c r="A926" s="320" t="s">
        <v>11</v>
      </c>
      <c r="B926" s="320" t="s">
        <v>40</v>
      </c>
      <c r="C926" s="352"/>
      <c r="D926" s="352"/>
      <c r="E926" s="352"/>
      <c r="F926" s="581">
        <v>8.75</v>
      </c>
      <c r="G926" s="581">
        <v>8.75</v>
      </c>
      <c r="H926" s="581">
        <v>8.75</v>
      </c>
      <c r="I926" s="581">
        <v>8.75</v>
      </c>
      <c r="J926" s="581">
        <v>8.75</v>
      </c>
      <c r="K926" s="581">
        <v>8.75</v>
      </c>
      <c r="L926" s="581">
        <v>8.75</v>
      </c>
      <c r="M926" s="581">
        <v>7.91</v>
      </c>
      <c r="N926" s="581">
        <v>9.85</v>
      </c>
      <c r="O926" s="581">
        <v>11.29</v>
      </c>
      <c r="P926" s="581">
        <v>8.81</v>
      </c>
      <c r="Q926" s="581">
        <v>14.37</v>
      </c>
      <c r="R926" s="581">
        <v>13.63</v>
      </c>
      <c r="S926" s="581">
        <v>0.86</v>
      </c>
      <c r="T926" s="581">
        <v>1.96</v>
      </c>
      <c r="U926" s="581">
        <v>1.21</v>
      </c>
      <c r="V926" s="581">
        <v>1.81</v>
      </c>
      <c r="W926" s="581">
        <v>1.73</v>
      </c>
      <c r="X926" s="581">
        <v>2.0499999999999998</v>
      </c>
      <c r="Y926" s="581">
        <v>2.17</v>
      </c>
      <c r="Z926" s="581">
        <v>2.2400000000000002</v>
      </c>
      <c r="AA926" s="581">
        <v>0.77</v>
      </c>
      <c r="AB926" s="581">
        <v>1.38</v>
      </c>
      <c r="AC926" s="581">
        <v>1.0900000000000001</v>
      </c>
      <c r="AD926" s="581">
        <v>0.8</v>
      </c>
      <c r="AE926" s="581">
        <v>0.77</v>
      </c>
      <c r="AF926" s="581">
        <v>0.99</v>
      </c>
      <c r="AG926" s="581">
        <v>1.88</v>
      </c>
      <c r="AH926" s="581">
        <v>1.69</v>
      </c>
      <c r="AI926" s="581">
        <v>0.7</v>
      </c>
      <c r="AJ926" s="581">
        <v>0.66911845567594697</v>
      </c>
      <c r="AK926" s="653">
        <f t="shared" si="1464"/>
        <v>-4.4116491891504239</v>
      </c>
      <c r="AL926" s="653">
        <f t="shared" si="1465"/>
        <v>-40.610787957756187</v>
      </c>
      <c r="AM926" s="654">
        <f t="shared" si="1466"/>
        <v>-1.5482167095136612</v>
      </c>
    </row>
    <row r="927" spans="1:39" ht="18" customHeight="1" thickBot="1">
      <c r="A927" s="320" t="s">
        <v>12</v>
      </c>
      <c r="B927" s="320" t="s">
        <v>41</v>
      </c>
      <c r="C927" s="352"/>
      <c r="D927" s="352"/>
      <c r="E927" s="352"/>
      <c r="F927" s="581">
        <v>11.6</v>
      </c>
      <c r="G927" s="581">
        <v>12.8</v>
      </c>
      <c r="H927" s="581">
        <v>14.3</v>
      </c>
      <c r="I927" s="581">
        <v>30.7</v>
      </c>
      <c r="J927" s="581">
        <v>28.2</v>
      </c>
      <c r="K927" s="581">
        <v>30.5</v>
      </c>
      <c r="L927" s="581">
        <v>22.3</v>
      </c>
      <c r="M927" s="581">
        <v>20.2</v>
      </c>
      <c r="N927" s="581">
        <v>34.799999999999997</v>
      </c>
      <c r="O927" s="581">
        <v>31.4</v>
      </c>
      <c r="P927" s="581">
        <v>37.6</v>
      </c>
      <c r="Q927" s="581">
        <v>36.1</v>
      </c>
      <c r="R927" s="581">
        <v>29.2</v>
      </c>
      <c r="S927" s="581">
        <v>27</v>
      </c>
      <c r="T927" s="581">
        <v>42.5</v>
      </c>
      <c r="U927" s="581">
        <v>48.6</v>
      </c>
      <c r="V927" s="581">
        <v>53.5</v>
      </c>
      <c r="W927" s="581">
        <v>148.56</v>
      </c>
      <c r="X927" s="581">
        <v>149.34</v>
      </c>
      <c r="Y927" s="581">
        <v>63</v>
      </c>
      <c r="Z927" s="581">
        <v>116.22</v>
      </c>
      <c r="AA927" s="581">
        <v>134.99</v>
      </c>
      <c r="AB927" s="581">
        <v>126.7</v>
      </c>
      <c r="AC927" s="581">
        <v>91.78</v>
      </c>
      <c r="AD927" s="581">
        <v>95.96</v>
      </c>
      <c r="AE927" s="581">
        <v>104.59</v>
      </c>
      <c r="AF927" s="581">
        <v>103.39</v>
      </c>
      <c r="AG927" s="581">
        <v>107.03</v>
      </c>
      <c r="AH927" s="581">
        <v>94.45</v>
      </c>
      <c r="AI927" s="581">
        <v>73.760000000000005</v>
      </c>
      <c r="AJ927" s="581">
        <v>93.925328804678358</v>
      </c>
      <c r="AK927" s="653">
        <f t="shared" si="1464"/>
        <v>27.339111720008603</v>
      </c>
      <c r="AL927" s="653">
        <f t="shared" si="1465"/>
        <v>1.2772916176273519E-2</v>
      </c>
      <c r="AM927" s="654">
        <f t="shared" si="1466"/>
        <v>-3.9498819490331849</v>
      </c>
    </row>
    <row r="928" spans="1:39" ht="18" customHeight="1" thickBot="1">
      <c r="A928" s="320" t="s">
        <v>13</v>
      </c>
      <c r="B928" s="320" t="s">
        <v>42</v>
      </c>
      <c r="C928" s="352"/>
      <c r="D928" s="352"/>
      <c r="E928" s="352"/>
      <c r="F928" s="581">
        <v>0</v>
      </c>
      <c r="G928" s="581">
        <v>0</v>
      </c>
      <c r="H928" s="581">
        <v>0</v>
      </c>
      <c r="I928" s="581">
        <v>0</v>
      </c>
      <c r="J928" s="581">
        <v>0</v>
      </c>
      <c r="K928" s="581">
        <v>0</v>
      </c>
      <c r="L928" s="581">
        <v>0</v>
      </c>
      <c r="M928" s="581">
        <v>0</v>
      </c>
      <c r="N928" s="581">
        <v>0</v>
      </c>
      <c r="O928" s="581">
        <v>0</v>
      </c>
      <c r="P928" s="581">
        <v>0</v>
      </c>
      <c r="Q928" s="581">
        <v>0</v>
      </c>
      <c r="R928" s="581">
        <v>0</v>
      </c>
      <c r="S928" s="581">
        <v>0</v>
      </c>
      <c r="T928" s="581">
        <v>0</v>
      </c>
      <c r="U928" s="581">
        <v>0</v>
      </c>
      <c r="V928" s="581">
        <v>0</v>
      </c>
      <c r="W928" s="581">
        <v>0</v>
      </c>
      <c r="X928" s="581">
        <v>0</v>
      </c>
      <c r="Y928" s="581">
        <v>0</v>
      </c>
      <c r="Z928" s="581">
        <v>0</v>
      </c>
      <c r="AA928" s="581">
        <v>0</v>
      </c>
      <c r="AB928" s="581">
        <v>0</v>
      </c>
      <c r="AC928" s="581">
        <v>0</v>
      </c>
      <c r="AD928" s="581">
        <v>0</v>
      </c>
      <c r="AE928" s="581">
        <v>0</v>
      </c>
      <c r="AF928" s="581">
        <v>0</v>
      </c>
      <c r="AG928" s="581">
        <v>0</v>
      </c>
      <c r="AH928" s="581">
        <v>0</v>
      </c>
      <c r="AI928" s="581">
        <v>0</v>
      </c>
      <c r="AJ928" s="581">
        <v>0</v>
      </c>
      <c r="AK928" s="653"/>
      <c r="AL928" s="653"/>
      <c r="AM928" s="654"/>
    </row>
    <row r="929" spans="1:39" ht="18" customHeight="1" thickBot="1">
      <c r="A929" s="320" t="s">
        <v>14</v>
      </c>
      <c r="B929" s="320" t="s">
        <v>43</v>
      </c>
      <c r="C929" s="352"/>
      <c r="D929" s="352"/>
      <c r="E929" s="352"/>
      <c r="F929" s="581">
        <v>8.9</v>
      </c>
      <c r="G929" s="581">
        <v>7.6999999999999993</v>
      </c>
      <c r="H929" s="581">
        <v>11.9</v>
      </c>
      <c r="I929" s="581">
        <v>14.1</v>
      </c>
      <c r="J929" s="581">
        <v>23.3</v>
      </c>
      <c r="K929" s="581">
        <v>30.900000000000002</v>
      </c>
      <c r="L929" s="581">
        <v>32.200000000000003</v>
      </c>
      <c r="M929" s="581">
        <v>31.299999999999997</v>
      </c>
      <c r="N929" s="581">
        <v>26.7</v>
      </c>
      <c r="O929" s="581">
        <v>24.5</v>
      </c>
      <c r="P929" s="581">
        <v>18.5</v>
      </c>
      <c r="Q929" s="581">
        <v>29.799999999999997</v>
      </c>
      <c r="R929" s="581">
        <v>31</v>
      </c>
      <c r="S929" s="581">
        <v>22.8</v>
      </c>
      <c r="T929" s="581">
        <v>28.200000000000003</v>
      </c>
      <c r="U929" s="581">
        <v>21.1</v>
      </c>
      <c r="V929" s="581">
        <v>24.400000000000002</v>
      </c>
      <c r="W929" s="581">
        <v>20.5</v>
      </c>
      <c r="X929" s="581">
        <v>29.5</v>
      </c>
      <c r="Y929" s="581">
        <v>26.1</v>
      </c>
      <c r="Z929" s="581">
        <v>34.700000000000003</v>
      </c>
      <c r="AA929" s="581">
        <v>44.6</v>
      </c>
      <c r="AB929" s="581">
        <v>25.1</v>
      </c>
      <c r="AC929" s="581">
        <v>33.400000000000006</v>
      </c>
      <c r="AD929" s="581">
        <v>23.400000000000002</v>
      </c>
      <c r="AE929" s="581">
        <v>35.9</v>
      </c>
      <c r="AF929" s="581">
        <v>27.9</v>
      </c>
      <c r="AG929" s="581">
        <v>34.700000000000003</v>
      </c>
      <c r="AH929" s="581">
        <v>25.9</v>
      </c>
      <c r="AI929" s="581">
        <v>43.1</v>
      </c>
      <c r="AJ929" s="581">
        <v>31.175199884128894</v>
      </c>
      <c r="AK929" s="653">
        <f t="shared" si="1464"/>
        <v>-27.667749688796071</v>
      </c>
      <c r="AL929" s="653">
        <f t="shared" si="1465"/>
        <v>-13.562292373025242</v>
      </c>
      <c r="AM929" s="654">
        <f t="shared" si="1466"/>
        <v>-3.9008875935861109</v>
      </c>
    </row>
    <row r="930" spans="1:39" ht="18" customHeight="1" thickBot="1">
      <c r="A930" s="320" t="s">
        <v>15</v>
      </c>
      <c r="B930" s="320" t="s">
        <v>44</v>
      </c>
      <c r="C930" s="352"/>
      <c r="D930" s="352"/>
      <c r="E930" s="352"/>
      <c r="F930" s="581">
        <v>22.900000000000002</v>
      </c>
      <c r="G930" s="581">
        <v>25.7</v>
      </c>
      <c r="H930" s="581">
        <v>25.1</v>
      </c>
      <c r="I930" s="581">
        <v>36.299999999999997</v>
      </c>
      <c r="J930" s="581">
        <v>50.4</v>
      </c>
      <c r="K930" s="581">
        <v>40.700000000000003</v>
      </c>
      <c r="L930" s="581">
        <v>23</v>
      </c>
      <c r="M930" s="581">
        <v>35.299999999999997</v>
      </c>
      <c r="N930" s="581">
        <v>33.6</v>
      </c>
      <c r="O930" s="581">
        <v>29.1</v>
      </c>
      <c r="P930" s="581">
        <v>43.3</v>
      </c>
      <c r="Q930" s="581">
        <v>44.7</v>
      </c>
      <c r="R930" s="581">
        <v>55</v>
      </c>
      <c r="S930" s="581">
        <v>36.299999999999997</v>
      </c>
      <c r="T930" s="581">
        <v>74.3</v>
      </c>
      <c r="U930" s="581">
        <v>40.299999999999997</v>
      </c>
      <c r="V930" s="581">
        <v>48</v>
      </c>
      <c r="W930" s="581">
        <v>49.5</v>
      </c>
      <c r="X930" s="581">
        <v>74.400000000000006</v>
      </c>
      <c r="Y930" s="581">
        <v>82.1</v>
      </c>
      <c r="Z930" s="581">
        <v>75.599999999999994</v>
      </c>
      <c r="AA930" s="581">
        <v>94.8</v>
      </c>
      <c r="AB930" s="581">
        <v>78.819999999999993</v>
      </c>
      <c r="AC930" s="581">
        <v>80.930000000000007</v>
      </c>
      <c r="AD930" s="581">
        <v>73.61</v>
      </c>
      <c r="AE930" s="581">
        <v>73.77</v>
      </c>
      <c r="AF930" s="581">
        <v>44.66</v>
      </c>
      <c r="AG930" s="581">
        <v>55.48</v>
      </c>
      <c r="AH930" s="581">
        <v>47.04</v>
      </c>
      <c r="AI930" s="581">
        <v>57.36</v>
      </c>
      <c r="AJ930" s="581">
        <v>53.382324482296276</v>
      </c>
      <c r="AK930" s="653">
        <f t="shared" si="1464"/>
        <v>-6.9345807491347999</v>
      </c>
      <c r="AL930" s="653">
        <f t="shared" si="1465"/>
        <v>0.16698364203704408</v>
      </c>
      <c r="AM930" s="654">
        <f t="shared" si="1466"/>
        <v>-6.181673342984773</v>
      </c>
    </row>
    <row r="931" spans="1:39" ht="18" customHeight="1" thickBot="1">
      <c r="A931" s="320" t="s">
        <v>16</v>
      </c>
      <c r="B931" s="320" t="s">
        <v>45</v>
      </c>
      <c r="C931" s="352"/>
      <c r="D931" s="352"/>
      <c r="E931" s="352"/>
      <c r="F931" s="581">
        <v>2.4</v>
      </c>
      <c r="G931" s="581">
        <v>3</v>
      </c>
      <c r="H931" s="581">
        <v>3.6</v>
      </c>
      <c r="I931" s="581">
        <v>4.9000000000000004</v>
      </c>
      <c r="J931" s="581">
        <v>2.2999999999999998</v>
      </c>
      <c r="K931" s="581">
        <v>2.2999999999999998</v>
      </c>
      <c r="L931" s="581">
        <v>3.4</v>
      </c>
      <c r="M931" s="581">
        <v>3.4</v>
      </c>
      <c r="N931" s="581">
        <v>3.1</v>
      </c>
      <c r="O931" s="581">
        <v>2.2999999999999998</v>
      </c>
      <c r="P931" s="581">
        <v>2.2999999999999998</v>
      </c>
      <c r="Q931" s="581">
        <v>2.1</v>
      </c>
      <c r="R931" s="581">
        <v>2</v>
      </c>
      <c r="S931" s="581">
        <v>1.5</v>
      </c>
      <c r="T931" s="581">
        <v>0.9</v>
      </c>
      <c r="U931" s="581">
        <v>1.3</v>
      </c>
      <c r="V931" s="581">
        <v>1.2000000000000002</v>
      </c>
      <c r="W931" s="581">
        <v>1.1299999999999999</v>
      </c>
      <c r="X931" s="581">
        <v>1.3433333333333335</v>
      </c>
      <c r="Y931" s="581">
        <v>1.3011111111111111</v>
      </c>
      <c r="Z931" s="581">
        <v>1.3448148148148149</v>
      </c>
      <c r="AA931" s="581">
        <v>1.5686419753086418</v>
      </c>
      <c r="AB931" s="581">
        <v>1.29</v>
      </c>
      <c r="AC931" s="581">
        <v>2.0499999999999998</v>
      </c>
      <c r="AD931" s="581">
        <v>1.95</v>
      </c>
      <c r="AE931" s="581">
        <v>1.41</v>
      </c>
      <c r="AF931" s="581">
        <v>1.95</v>
      </c>
      <c r="AG931" s="581">
        <v>1.45</v>
      </c>
      <c r="AH931" s="581">
        <v>0.97</v>
      </c>
      <c r="AI931" s="581">
        <v>1.26</v>
      </c>
      <c r="AJ931" s="581">
        <v>1.3371206897855665</v>
      </c>
      <c r="AK931" s="653">
        <f t="shared" si="1464"/>
        <v>6.1206896655211507</v>
      </c>
      <c r="AL931" s="653">
        <f t="shared" si="1465"/>
        <v>-2.6368429767791191</v>
      </c>
      <c r="AM931" s="654">
        <f t="shared" si="1466"/>
        <v>-1.7587032640222433</v>
      </c>
    </row>
    <row r="932" spans="1:39" ht="18" customHeight="1" thickBot="1">
      <c r="A932" s="320" t="s">
        <v>17</v>
      </c>
      <c r="B932" s="320" t="s">
        <v>46</v>
      </c>
      <c r="C932" s="352"/>
      <c r="D932" s="352"/>
      <c r="E932" s="352"/>
      <c r="F932" s="581">
        <v>49</v>
      </c>
      <c r="G932" s="581">
        <v>49</v>
      </c>
      <c r="H932" s="581">
        <v>49</v>
      </c>
      <c r="I932" s="581">
        <v>51</v>
      </c>
      <c r="J932" s="581">
        <v>31</v>
      </c>
      <c r="K932" s="581">
        <v>19.799999999999997</v>
      </c>
      <c r="L932" s="581">
        <v>30.6</v>
      </c>
      <c r="M932" s="581">
        <v>0</v>
      </c>
      <c r="N932" s="581">
        <v>0</v>
      </c>
      <c r="O932" s="581">
        <v>21.4</v>
      </c>
      <c r="P932" s="581">
        <v>20.599999999999998</v>
      </c>
      <c r="Q932" s="581">
        <v>41.300000000000004</v>
      </c>
      <c r="R932" s="581">
        <v>29.5</v>
      </c>
      <c r="S932" s="581">
        <v>23.099999999999998</v>
      </c>
      <c r="T932" s="581">
        <v>15.2</v>
      </c>
      <c r="U932" s="581">
        <v>24.400000000000002</v>
      </c>
      <c r="V932" s="581">
        <v>15.200000000000001</v>
      </c>
      <c r="W932" s="581">
        <v>11.75</v>
      </c>
      <c r="X932" s="581">
        <v>15.67</v>
      </c>
      <c r="Y932" s="581">
        <v>14.859753086419753</v>
      </c>
      <c r="Z932" s="581">
        <v>7.2261042524005479</v>
      </c>
      <c r="AA932" s="581">
        <v>16.28</v>
      </c>
      <c r="AB932" s="581">
        <v>12.53</v>
      </c>
      <c r="AC932" s="581">
        <v>22.71</v>
      </c>
      <c r="AD932" s="581">
        <v>24.150000000000002</v>
      </c>
      <c r="AE932" s="581">
        <v>17.850000000000001</v>
      </c>
      <c r="AF932" s="581">
        <v>22.84</v>
      </c>
      <c r="AG932" s="581">
        <v>9.39</v>
      </c>
      <c r="AH932" s="581">
        <v>10.79</v>
      </c>
      <c r="AI932" s="581">
        <v>7.42</v>
      </c>
      <c r="AJ932" s="581">
        <v>13.364543060666387</v>
      </c>
      <c r="AK932" s="653">
        <f t="shared" si="1464"/>
        <v>80.115135588495789</v>
      </c>
      <c r="AL932" s="653">
        <f t="shared" si="1465"/>
        <v>15.377350164026415</v>
      </c>
      <c r="AM932" s="654">
        <f t="shared" si="1466"/>
        <v>-2.1687176919338524</v>
      </c>
    </row>
    <row r="933" spans="1:39" ht="18" customHeight="1" thickBot="1">
      <c r="A933" s="320" t="s">
        <v>18</v>
      </c>
      <c r="B933" s="320" t="s">
        <v>47</v>
      </c>
      <c r="C933" s="352"/>
      <c r="D933" s="352"/>
      <c r="E933" s="352"/>
      <c r="F933" s="581">
        <v>0</v>
      </c>
      <c r="G933" s="581">
        <v>0</v>
      </c>
      <c r="H933" s="581">
        <v>0</v>
      </c>
      <c r="I933" s="581">
        <v>0</v>
      </c>
      <c r="J933" s="581">
        <v>0</v>
      </c>
      <c r="K933" s="581">
        <v>0</v>
      </c>
      <c r="L933" s="581">
        <v>0</v>
      </c>
      <c r="M933" s="581">
        <v>0</v>
      </c>
      <c r="N933" s="581">
        <v>0</v>
      </c>
      <c r="O933" s="581">
        <v>0</v>
      </c>
      <c r="P933" s="581">
        <v>0</v>
      </c>
      <c r="Q933" s="581">
        <v>0</v>
      </c>
      <c r="R933" s="581">
        <v>0</v>
      </c>
      <c r="S933" s="581">
        <v>0</v>
      </c>
      <c r="T933" s="581">
        <v>0</v>
      </c>
      <c r="U933" s="581">
        <v>0</v>
      </c>
      <c r="V933" s="581">
        <v>0</v>
      </c>
      <c r="W933" s="581">
        <v>0</v>
      </c>
      <c r="X933" s="581">
        <v>0</v>
      </c>
      <c r="Y933" s="581">
        <v>0</v>
      </c>
      <c r="Z933" s="581">
        <v>0</v>
      </c>
      <c r="AA933" s="581">
        <v>0</v>
      </c>
      <c r="AB933" s="581">
        <v>0</v>
      </c>
      <c r="AC933" s="581">
        <v>0</v>
      </c>
      <c r="AD933" s="581">
        <v>0</v>
      </c>
      <c r="AE933" s="581">
        <v>0</v>
      </c>
      <c r="AF933" s="581">
        <v>0</v>
      </c>
      <c r="AG933" s="581">
        <v>0</v>
      </c>
      <c r="AH933" s="581">
        <v>0</v>
      </c>
      <c r="AI933" s="581">
        <v>0</v>
      </c>
      <c r="AJ933" s="581">
        <v>0</v>
      </c>
      <c r="AK933" s="653"/>
      <c r="AL933" s="653"/>
      <c r="AM933" s="654"/>
    </row>
    <row r="934" spans="1:39" ht="18" customHeight="1" thickBot="1">
      <c r="A934" s="320" t="s">
        <v>19</v>
      </c>
      <c r="B934" s="320" t="s">
        <v>48</v>
      </c>
      <c r="C934" s="352"/>
      <c r="D934" s="352"/>
      <c r="E934" s="352"/>
      <c r="F934" s="581">
        <v>43.7</v>
      </c>
      <c r="G934" s="581">
        <v>47.1</v>
      </c>
      <c r="H934" s="581">
        <v>43.5</v>
      </c>
      <c r="I934" s="581">
        <v>51.9</v>
      </c>
      <c r="J934" s="581">
        <v>78</v>
      </c>
      <c r="K934" s="581">
        <v>72</v>
      </c>
      <c r="L934" s="581">
        <v>49.6</v>
      </c>
      <c r="M934" s="581">
        <v>86.6</v>
      </c>
      <c r="N934" s="581">
        <v>97</v>
      </c>
      <c r="O934" s="581">
        <v>83.3</v>
      </c>
      <c r="P934" s="581">
        <v>97.4</v>
      </c>
      <c r="Q934" s="581">
        <v>100.8</v>
      </c>
      <c r="R934" s="581">
        <v>82.1</v>
      </c>
      <c r="S934" s="581">
        <v>75.099999999999994</v>
      </c>
      <c r="T934" s="581">
        <v>80.7</v>
      </c>
      <c r="U934" s="581">
        <v>99.5</v>
      </c>
      <c r="V934" s="581">
        <v>94.4</v>
      </c>
      <c r="W934" s="581">
        <v>0</v>
      </c>
      <c r="X934" s="581">
        <v>0</v>
      </c>
      <c r="Y934" s="581">
        <v>0</v>
      </c>
      <c r="Z934" s="581">
        <v>0</v>
      </c>
      <c r="AA934" s="581">
        <v>0</v>
      </c>
      <c r="AB934" s="581">
        <v>0</v>
      </c>
      <c r="AC934" s="581">
        <v>0</v>
      </c>
      <c r="AD934" s="581">
        <v>0</v>
      </c>
      <c r="AE934" s="581">
        <v>0</v>
      </c>
      <c r="AF934" s="581">
        <v>0</v>
      </c>
      <c r="AG934" s="581">
        <v>0</v>
      </c>
      <c r="AH934" s="581">
        <v>0</v>
      </c>
      <c r="AI934" s="581">
        <v>0</v>
      </c>
      <c r="AJ934" s="581">
        <v>0</v>
      </c>
      <c r="AK934" s="653"/>
      <c r="AL934" s="653"/>
      <c r="AM934" s="654"/>
    </row>
    <row r="935" spans="1:39" ht="18" customHeight="1" thickBot="1">
      <c r="A935" s="320" t="s">
        <v>20</v>
      </c>
      <c r="B935" s="320" t="s">
        <v>49</v>
      </c>
      <c r="C935" s="352"/>
      <c r="D935" s="352"/>
      <c r="E935" s="352"/>
      <c r="F935" s="581">
        <v>331.8</v>
      </c>
      <c r="G935" s="581">
        <v>335.3</v>
      </c>
      <c r="H935" s="581">
        <v>299.40000000000003</v>
      </c>
      <c r="I935" s="581">
        <v>265.29999999999995</v>
      </c>
      <c r="J935" s="581">
        <v>314.40000000000003</v>
      </c>
      <c r="K935" s="581">
        <v>303.8</v>
      </c>
      <c r="L935" s="581">
        <v>282.5</v>
      </c>
      <c r="M935" s="581">
        <v>269.90000000000003</v>
      </c>
      <c r="N935" s="581">
        <v>321.40000000000003</v>
      </c>
      <c r="O935" s="581">
        <v>334.6</v>
      </c>
      <c r="P935" s="581">
        <v>307.90000000000003</v>
      </c>
      <c r="Q935" s="581">
        <v>347.9</v>
      </c>
      <c r="R935" s="581">
        <v>350.2</v>
      </c>
      <c r="S935" s="581">
        <v>343</v>
      </c>
      <c r="T935" s="581">
        <v>354.5</v>
      </c>
      <c r="U935" s="581">
        <v>365.7</v>
      </c>
      <c r="V935" s="581">
        <v>347.8</v>
      </c>
      <c r="W935" s="581">
        <v>68.67</v>
      </c>
      <c r="X935" s="581">
        <v>62.56</v>
      </c>
      <c r="Y935" s="581">
        <v>60.14</v>
      </c>
      <c r="Z935" s="581">
        <v>63.43</v>
      </c>
      <c r="AA935" s="581">
        <v>66.599999999999994</v>
      </c>
      <c r="AB935" s="581">
        <v>67.59</v>
      </c>
      <c r="AC935" s="581">
        <v>52.6</v>
      </c>
      <c r="AD935" s="581">
        <v>48.26</v>
      </c>
      <c r="AE935" s="581">
        <v>43.58</v>
      </c>
      <c r="AF935" s="581">
        <v>42.230000000000004</v>
      </c>
      <c r="AG935" s="581">
        <v>49.600000000000009</v>
      </c>
      <c r="AH935" s="581">
        <v>46.320000000000007</v>
      </c>
      <c r="AI935" s="581">
        <v>37.86</v>
      </c>
      <c r="AJ935" s="581">
        <v>40.02001494249177</v>
      </c>
      <c r="AK935" s="653">
        <f t="shared" si="1464"/>
        <v>5.7052692617320933</v>
      </c>
      <c r="AL935" s="653">
        <f t="shared" si="1465"/>
        <v>-6.0268903980312256</v>
      </c>
      <c r="AM935" s="654">
        <f t="shared" si="1466"/>
        <v>-5.5020129505672362</v>
      </c>
    </row>
    <row r="936" spans="1:39" ht="18" customHeight="1" thickBot="1">
      <c r="A936" s="320" t="s">
        <v>21</v>
      </c>
      <c r="B936" s="320" t="s">
        <v>50</v>
      </c>
      <c r="C936" s="352"/>
      <c r="D936" s="352"/>
      <c r="E936" s="352"/>
      <c r="F936" s="581">
        <v>3410.3</v>
      </c>
      <c r="G936" s="581">
        <v>3128.7</v>
      </c>
      <c r="H936" s="581">
        <v>3969.4</v>
      </c>
      <c r="I936" s="581">
        <v>3751.4</v>
      </c>
      <c r="J936" s="581">
        <v>4334</v>
      </c>
      <c r="K936" s="581">
        <v>4512</v>
      </c>
      <c r="L936" s="581">
        <v>4154.6000000000004</v>
      </c>
      <c r="M936" s="581">
        <v>3156.8</v>
      </c>
      <c r="N936" s="581">
        <v>4118.2</v>
      </c>
      <c r="O936" s="581">
        <v>3876.1</v>
      </c>
      <c r="P936" s="581">
        <v>3651.8</v>
      </c>
      <c r="Q936" s="581">
        <v>4393.4000000000005</v>
      </c>
      <c r="R936" s="581">
        <v>3998.4</v>
      </c>
      <c r="S936" s="581">
        <v>3441.2999999999997</v>
      </c>
      <c r="T936" s="581">
        <v>4360.1000000000004</v>
      </c>
      <c r="U936" s="581">
        <v>3754.8</v>
      </c>
      <c r="V936" s="581">
        <v>3984.1000000000004</v>
      </c>
      <c r="W936" s="581">
        <v>3349.7</v>
      </c>
      <c r="X936" s="581">
        <v>3496.2827245003946</v>
      </c>
      <c r="Y936" s="581">
        <v>4019.2701945852973</v>
      </c>
      <c r="Z936" s="581">
        <v>2919.561243272216</v>
      </c>
      <c r="AA936" s="581">
        <v>2875.5504728116857</v>
      </c>
      <c r="AB936" s="581">
        <v>2355.9</v>
      </c>
      <c r="AC936" s="581">
        <v>2577.2200000000003</v>
      </c>
      <c r="AD936" s="581">
        <v>2994.3199999999997</v>
      </c>
      <c r="AE936" s="581">
        <v>2628.57</v>
      </c>
      <c r="AF936" s="581">
        <v>2592.12</v>
      </c>
      <c r="AG936" s="581">
        <v>2251.37</v>
      </c>
      <c r="AH936" s="581">
        <v>2416.77</v>
      </c>
      <c r="AI936" s="581">
        <v>1406.3</v>
      </c>
      <c r="AJ936" s="581">
        <v>2538.1845296638157</v>
      </c>
      <c r="AK936" s="653">
        <f t="shared" si="1464"/>
        <v>80.486704804367193</v>
      </c>
      <c r="AL936" s="653">
        <f t="shared" si="1465"/>
        <v>25.87204086645125</v>
      </c>
      <c r="AM936" s="654">
        <f t="shared" si="1466"/>
        <v>-1.377042502101955</v>
      </c>
    </row>
    <row r="937" spans="1:39" ht="18" customHeight="1" thickBot="1">
      <c r="A937" s="320" t="s">
        <v>22</v>
      </c>
      <c r="B937" s="320" t="s">
        <v>51</v>
      </c>
      <c r="C937" s="352"/>
      <c r="D937" s="352"/>
      <c r="E937" s="352"/>
      <c r="F937" s="581">
        <v>0</v>
      </c>
      <c r="G937" s="581">
        <v>0</v>
      </c>
      <c r="H937" s="581">
        <v>0</v>
      </c>
      <c r="I937" s="581">
        <v>0</v>
      </c>
      <c r="J937" s="581">
        <v>0</v>
      </c>
      <c r="K937" s="581">
        <v>0</v>
      </c>
      <c r="L937" s="581">
        <v>0</v>
      </c>
      <c r="M937" s="581">
        <v>9.06</v>
      </c>
      <c r="N937" s="581">
        <v>3.81</v>
      </c>
      <c r="O937" s="581">
        <v>5.61</v>
      </c>
      <c r="P937" s="581">
        <v>3.17</v>
      </c>
      <c r="Q937" s="581">
        <v>3.85</v>
      </c>
      <c r="R937" s="581">
        <v>1.23</v>
      </c>
      <c r="S937" s="581">
        <v>2.61</v>
      </c>
      <c r="T937" s="581">
        <v>0.8</v>
      </c>
      <c r="U937" s="581">
        <v>1.61</v>
      </c>
      <c r="V937" s="581">
        <v>1.61</v>
      </c>
      <c r="W937" s="581">
        <v>1.31</v>
      </c>
      <c r="X937" s="581">
        <v>1.04</v>
      </c>
      <c r="Y937" s="581">
        <v>0.76</v>
      </c>
      <c r="Z937" s="581">
        <v>1.1499999999999999</v>
      </c>
      <c r="AA937" s="581">
        <v>1.71</v>
      </c>
      <c r="AB937" s="581">
        <v>1.99</v>
      </c>
      <c r="AC937" s="581">
        <v>3.11</v>
      </c>
      <c r="AD937" s="581">
        <v>2.59</v>
      </c>
      <c r="AE937" s="581">
        <v>2.99</v>
      </c>
      <c r="AF937" s="581">
        <v>1.61</v>
      </c>
      <c r="AG937" s="581">
        <v>1.49</v>
      </c>
      <c r="AH937" s="581">
        <v>1.43</v>
      </c>
      <c r="AI937" s="581">
        <v>1.49</v>
      </c>
      <c r="AJ937" s="581">
        <v>1.5284438821138202</v>
      </c>
      <c r="AK937" s="653">
        <f t="shared" si="1464"/>
        <v>2.5801263163637733</v>
      </c>
      <c r="AL937" s="653">
        <f t="shared" si="1465"/>
        <v>-0.10170705138430325</v>
      </c>
      <c r="AM937" s="654">
        <f t="shared" si="1466"/>
        <v>-1.23940227623901</v>
      </c>
    </row>
    <row r="938" spans="1:39" ht="18" customHeight="1" thickBot="1">
      <c r="A938" s="320" t="s">
        <v>23</v>
      </c>
      <c r="B938" s="320" t="s">
        <v>52</v>
      </c>
      <c r="C938" s="352"/>
      <c r="D938" s="352"/>
      <c r="E938" s="352"/>
      <c r="F938" s="581">
        <v>2.8</v>
      </c>
      <c r="G938" s="581">
        <v>1.4</v>
      </c>
      <c r="H938" s="581">
        <v>1.2</v>
      </c>
      <c r="I938" s="581">
        <v>2.2999999999999998</v>
      </c>
      <c r="J938" s="581">
        <v>0.4</v>
      </c>
      <c r="K938" s="581">
        <v>0.3</v>
      </c>
      <c r="L938" s="581">
        <v>1.3</v>
      </c>
      <c r="M938" s="581">
        <v>0.35</v>
      </c>
      <c r="N938" s="581">
        <v>1.47</v>
      </c>
      <c r="O938" s="581">
        <v>1.66</v>
      </c>
      <c r="P938" s="581">
        <v>2.38</v>
      </c>
      <c r="Q938" s="581">
        <v>6.6</v>
      </c>
      <c r="R938" s="581">
        <v>0.43</v>
      </c>
      <c r="S938" s="581">
        <v>1.8</v>
      </c>
      <c r="T938" s="581">
        <v>2.33</v>
      </c>
      <c r="U938" s="581">
        <v>2.85</v>
      </c>
      <c r="V938" s="581">
        <v>2.21</v>
      </c>
      <c r="W938" s="581">
        <v>5.88</v>
      </c>
      <c r="X938" s="581">
        <v>6.29</v>
      </c>
      <c r="Y938" s="581">
        <v>7.17</v>
      </c>
      <c r="Z938" s="581">
        <v>6.26</v>
      </c>
      <c r="AA938" s="581">
        <v>6.95</v>
      </c>
      <c r="AB938" s="581">
        <v>3.78</v>
      </c>
      <c r="AC938" s="581">
        <v>7.37</v>
      </c>
      <c r="AD938" s="581">
        <v>6.02</v>
      </c>
      <c r="AE938" s="581">
        <v>5.49</v>
      </c>
      <c r="AF938" s="581">
        <v>1.4</v>
      </c>
      <c r="AG938" s="581">
        <v>1.39</v>
      </c>
      <c r="AH938" s="581">
        <v>2.73</v>
      </c>
      <c r="AI938" s="581">
        <v>8.4700000000000006</v>
      </c>
      <c r="AJ938" s="581">
        <v>3.0912040521558342</v>
      </c>
      <c r="AK938" s="653">
        <f t="shared" si="1464"/>
        <v>-63.50408439013183</v>
      </c>
      <c r="AL938" s="653">
        <f t="shared" si="1465"/>
        <v>-23.168084867709194</v>
      </c>
      <c r="AM938" s="654">
        <f t="shared" si="1466"/>
        <v>-8.6087193057654225</v>
      </c>
    </row>
    <row r="939" spans="1:39" ht="18" customHeight="1" thickBot="1">
      <c r="A939" s="320" t="s">
        <v>24</v>
      </c>
      <c r="B939" s="320" t="s">
        <v>53</v>
      </c>
      <c r="C939" s="352"/>
      <c r="D939" s="352"/>
      <c r="E939" s="352"/>
      <c r="F939" s="581">
        <v>1</v>
      </c>
      <c r="G939" s="581">
        <v>1</v>
      </c>
      <c r="H939" s="581">
        <v>1</v>
      </c>
      <c r="I939" s="581">
        <v>1</v>
      </c>
      <c r="J939" s="581">
        <v>1</v>
      </c>
      <c r="K939" s="581">
        <v>0.9</v>
      </c>
      <c r="L939" s="581">
        <v>1.1000000000000001</v>
      </c>
      <c r="M939" s="581">
        <v>1.0900000000000001</v>
      </c>
      <c r="N939" s="581">
        <v>1.35</v>
      </c>
      <c r="O939" s="581">
        <v>1.87</v>
      </c>
      <c r="P939" s="581">
        <v>1.36</v>
      </c>
      <c r="Q939" s="581">
        <v>1.32</v>
      </c>
      <c r="R939" s="581">
        <v>3.02</v>
      </c>
      <c r="S939" s="581">
        <v>2.0299999999999998</v>
      </c>
      <c r="T939" s="581">
        <v>2.2999999999999998</v>
      </c>
      <c r="U939" s="581">
        <v>2.3199999999999998</v>
      </c>
      <c r="V939" s="581">
        <v>2.44</v>
      </c>
      <c r="W939" s="581">
        <v>2.2200000000000002</v>
      </c>
      <c r="X939" s="581">
        <v>2.38</v>
      </c>
      <c r="Y939" s="581">
        <v>2.57</v>
      </c>
      <c r="Z939" s="581">
        <v>2.41</v>
      </c>
      <c r="AA939" s="581">
        <v>4.1100000000000003</v>
      </c>
      <c r="AB939" s="581">
        <v>3.97</v>
      </c>
      <c r="AC939" s="581">
        <v>4.01</v>
      </c>
      <c r="AD939" s="581">
        <v>3.95</v>
      </c>
      <c r="AE939" s="581">
        <v>4.71</v>
      </c>
      <c r="AF939" s="581">
        <v>3.69</v>
      </c>
      <c r="AG939" s="581">
        <v>4.3099999999999996</v>
      </c>
      <c r="AH939" s="581">
        <v>4.57</v>
      </c>
      <c r="AI939" s="581">
        <v>3.57</v>
      </c>
      <c r="AJ939" s="581">
        <v>3.2817367705494882</v>
      </c>
      <c r="AK939" s="653">
        <f t="shared" si="1464"/>
        <v>-8.0746002647202104</v>
      </c>
      <c r="AL939" s="653">
        <f t="shared" si="1465"/>
        <v>-20.92200552892799</v>
      </c>
      <c r="AM939" s="654">
        <f t="shared" si="1466"/>
        <v>-2.4695532681829224</v>
      </c>
    </row>
    <row r="940" spans="1:39" ht="18" customHeight="1" thickBot="1">
      <c r="A940" s="320" t="s">
        <v>25</v>
      </c>
      <c r="B940" s="320" t="s">
        <v>54</v>
      </c>
      <c r="C940" s="352"/>
      <c r="D940" s="352"/>
      <c r="E940" s="352"/>
      <c r="F940" s="581">
        <v>3.1</v>
      </c>
      <c r="G940" s="581">
        <v>1.8</v>
      </c>
      <c r="H940" s="581">
        <v>2.2999999999999998</v>
      </c>
      <c r="I940" s="581">
        <v>2.1</v>
      </c>
      <c r="J940" s="581">
        <v>1.7</v>
      </c>
      <c r="K940" s="581">
        <v>4.0999999999999996</v>
      </c>
      <c r="L940" s="581">
        <v>2</v>
      </c>
      <c r="M940" s="581">
        <v>1.5</v>
      </c>
      <c r="N940" s="581">
        <v>1.7</v>
      </c>
      <c r="O940" s="581">
        <v>1.7</v>
      </c>
      <c r="P940" s="581">
        <v>3</v>
      </c>
      <c r="Q940" s="581">
        <v>4.2</v>
      </c>
      <c r="R940" s="581">
        <v>4.8</v>
      </c>
      <c r="S940" s="581">
        <v>4</v>
      </c>
      <c r="T940" s="581">
        <v>1.8</v>
      </c>
      <c r="U940" s="581">
        <v>2.2000000000000002</v>
      </c>
      <c r="V940" s="581">
        <v>3.1</v>
      </c>
      <c r="W940" s="581">
        <v>0.76</v>
      </c>
      <c r="X940" s="581">
        <v>1.8</v>
      </c>
      <c r="Y940" s="581">
        <v>2.9</v>
      </c>
      <c r="Z940" s="581">
        <v>0</v>
      </c>
      <c r="AA940" s="581">
        <v>1.06</v>
      </c>
      <c r="AB940" s="581">
        <v>1.37</v>
      </c>
      <c r="AC940" s="581">
        <v>3</v>
      </c>
      <c r="AD940" s="581">
        <v>1.41</v>
      </c>
      <c r="AE940" s="581">
        <v>1.88</v>
      </c>
      <c r="AF940" s="581">
        <v>1.84</v>
      </c>
      <c r="AG940" s="581">
        <v>1.75</v>
      </c>
      <c r="AH940" s="581">
        <v>2.02</v>
      </c>
      <c r="AI940" s="581">
        <v>3.82</v>
      </c>
      <c r="AJ940" s="581">
        <v>2.5137343978948508</v>
      </c>
      <c r="AK940" s="653">
        <f t="shared" si="1464"/>
        <v>-34.195434610082444</v>
      </c>
      <c r="AL940" s="653">
        <f t="shared" si="1465"/>
        <v>-4.2994518567950335</v>
      </c>
      <c r="AM940" s="654">
        <f t="shared" si="1466"/>
        <v>10.069797934063796</v>
      </c>
    </row>
    <row r="941" spans="1:39" ht="18" customHeight="1" thickBot="1">
      <c r="A941" s="320" t="s">
        <v>26</v>
      </c>
      <c r="B941" s="320" t="s">
        <v>55</v>
      </c>
      <c r="C941" s="352"/>
      <c r="D941" s="352"/>
      <c r="E941" s="352"/>
      <c r="F941" s="581">
        <v>29.8</v>
      </c>
      <c r="G941" s="581">
        <v>23.6</v>
      </c>
      <c r="H941" s="581">
        <v>30.1</v>
      </c>
      <c r="I941" s="581">
        <v>33.6</v>
      </c>
      <c r="J941" s="581">
        <v>40.400000000000006</v>
      </c>
      <c r="K941" s="581">
        <v>31.1</v>
      </c>
      <c r="L941" s="581">
        <v>32.9</v>
      </c>
      <c r="M941" s="581">
        <v>45.199999999999996</v>
      </c>
      <c r="N941" s="581">
        <v>33.9</v>
      </c>
      <c r="O941" s="581">
        <v>33.299999999999997</v>
      </c>
      <c r="P941" s="581">
        <v>37.6</v>
      </c>
      <c r="Q941" s="581">
        <v>46.900000000000006</v>
      </c>
      <c r="R941" s="581">
        <v>48.5</v>
      </c>
      <c r="S941" s="581">
        <v>54</v>
      </c>
      <c r="T941" s="581">
        <v>47.4</v>
      </c>
      <c r="U941" s="581">
        <v>38.800000000000004</v>
      </c>
      <c r="V941" s="581">
        <v>46.5</v>
      </c>
      <c r="W941" s="581">
        <v>46.5</v>
      </c>
      <c r="X941" s="581">
        <v>57.2</v>
      </c>
      <c r="Y941" s="581">
        <v>53.2</v>
      </c>
      <c r="Z941" s="581">
        <v>64.099999999999994</v>
      </c>
      <c r="AA941" s="581">
        <v>70.900000000000006</v>
      </c>
      <c r="AB941" s="581">
        <v>34.6</v>
      </c>
      <c r="AC941" s="581">
        <v>37.299999999999997</v>
      </c>
      <c r="AD941" s="581">
        <v>28.86</v>
      </c>
      <c r="AE941" s="581">
        <v>38.799999999999997</v>
      </c>
      <c r="AF941" s="581">
        <v>47.1</v>
      </c>
      <c r="AG941" s="581">
        <v>49.8</v>
      </c>
      <c r="AH941" s="581">
        <v>35.700000000000003</v>
      </c>
      <c r="AI941" s="581">
        <v>55.03</v>
      </c>
      <c r="AJ941" s="581">
        <v>40.445568214785254</v>
      </c>
      <c r="AK941" s="653">
        <f t="shared" si="1464"/>
        <v>-26.502692686197982</v>
      </c>
      <c r="AL941" s="653">
        <f t="shared" si="1465"/>
        <v>-17.888133826652375</v>
      </c>
      <c r="AM941" s="654">
        <f t="shared" si="1466"/>
        <v>-6.0463068253126417</v>
      </c>
    </row>
    <row r="942" spans="1:39" ht="18" customHeight="1" thickBot="1">
      <c r="A942" s="320" t="s">
        <v>27</v>
      </c>
      <c r="B942" s="320" t="s">
        <v>56</v>
      </c>
      <c r="C942" s="352"/>
      <c r="D942" s="352"/>
      <c r="E942" s="352"/>
      <c r="F942" s="581">
        <v>100</v>
      </c>
      <c r="G942" s="581">
        <v>100</v>
      </c>
      <c r="H942" s="581">
        <v>67.5</v>
      </c>
      <c r="I942" s="581">
        <v>132.4</v>
      </c>
      <c r="J942" s="581">
        <v>109.8</v>
      </c>
      <c r="K942" s="581">
        <v>78.7</v>
      </c>
      <c r="L942" s="581">
        <v>93.2</v>
      </c>
      <c r="M942" s="581">
        <v>110.3</v>
      </c>
      <c r="N942" s="581">
        <v>85.6</v>
      </c>
      <c r="O942" s="581">
        <v>93.1</v>
      </c>
      <c r="P942" s="581">
        <v>97.6</v>
      </c>
      <c r="Q942" s="581">
        <v>74.7</v>
      </c>
      <c r="R942" s="581">
        <v>80.8</v>
      </c>
      <c r="S942" s="581">
        <v>54.7</v>
      </c>
      <c r="T942" s="581">
        <v>59.4</v>
      </c>
      <c r="U942" s="581">
        <v>58.3</v>
      </c>
      <c r="V942" s="581">
        <v>67.8</v>
      </c>
      <c r="W942" s="581">
        <v>68.599999999999994</v>
      </c>
      <c r="X942" s="581">
        <v>68.900000000000006</v>
      </c>
      <c r="Y942" s="581">
        <v>53.4</v>
      </c>
      <c r="Z942" s="581">
        <v>71.3</v>
      </c>
      <c r="AA942" s="581">
        <v>48.9</v>
      </c>
      <c r="AB942" s="581">
        <v>52</v>
      </c>
      <c r="AC942" s="581">
        <v>55.4</v>
      </c>
      <c r="AD942" s="581">
        <v>41.1</v>
      </c>
      <c r="AE942" s="581">
        <v>22.2</v>
      </c>
      <c r="AF942" s="581">
        <v>42.3</v>
      </c>
      <c r="AG942" s="581">
        <v>49.9</v>
      </c>
      <c r="AH942" s="581">
        <v>28.2</v>
      </c>
      <c r="AI942" s="581">
        <v>47.1</v>
      </c>
      <c r="AJ942" s="581">
        <v>38.147688689105372</v>
      </c>
      <c r="AK942" s="653">
        <f t="shared" si="1464"/>
        <v>-19.007030384065025</v>
      </c>
      <c r="AL942" s="653">
        <f t="shared" si="1465"/>
        <v>-2.6844676298332204</v>
      </c>
      <c r="AM942" s="654">
        <f t="shared" si="1466"/>
        <v>-2.7213112766400704</v>
      </c>
    </row>
    <row r="943" spans="1:39" ht="18" customHeight="1">
      <c r="A943" s="31"/>
      <c r="B943" s="31"/>
      <c r="C943" s="31"/>
      <c r="D943" s="31"/>
      <c r="E943" s="31"/>
      <c r="F943" s="31"/>
      <c r="G943" s="31"/>
      <c r="H943" s="31"/>
      <c r="I943" s="31"/>
      <c r="J943" s="31"/>
      <c r="K943" s="31"/>
      <c r="L943" s="31"/>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657"/>
      <c r="AL943" s="657"/>
      <c r="AM943" s="657"/>
    </row>
    <row r="944" spans="1:39" ht="18" customHeight="1">
      <c r="A944" s="59" t="s">
        <v>223</v>
      </c>
      <c r="B944" s="31"/>
      <c r="C944" s="31"/>
      <c r="D944" s="31"/>
      <c r="E944" s="31"/>
      <c r="F944" s="31"/>
      <c r="G944" s="31"/>
      <c r="H944" s="31"/>
      <c r="I944" s="31"/>
      <c r="J944" s="31"/>
      <c r="K944" s="31"/>
      <c r="L944" s="31"/>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657"/>
      <c r="AL944" s="657"/>
      <c r="AM944" s="657"/>
    </row>
    <row r="945" spans="1:40" ht="18" customHeight="1">
      <c r="A945" s="210"/>
      <c r="B945" s="211"/>
      <c r="C945" s="204" t="s">
        <v>223</v>
      </c>
      <c r="D945" s="205"/>
      <c r="E945" s="205"/>
      <c r="F945" s="205"/>
      <c r="G945" s="205"/>
      <c r="H945" s="205"/>
      <c r="I945" s="205"/>
      <c r="J945" s="205"/>
      <c r="K945" s="205"/>
      <c r="L945" s="205"/>
      <c r="M945" s="205"/>
      <c r="N945" s="205"/>
      <c r="O945" s="205"/>
      <c r="P945" s="205"/>
      <c r="Q945" s="205"/>
      <c r="R945" s="205"/>
      <c r="S945" s="205"/>
      <c r="T945" s="205"/>
      <c r="U945" s="205"/>
      <c r="V945" s="205"/>
      <c r="W945" s="205"/>
      <c r="X945" s="205"/>
      <c r="Y945" s="205"/>
      <c r="Z945" s="205"/>
      <c r="AA945" s="205"/>
      <c r="AB945" s="205"/>
      <c r="AC945" s="205"/>
      <c r="AD945" s="205"/>
      <c r="AE945" s="205"/>
      <c r="AF945" s="205"/>
      <c r="AG945" s="205"/>
      <c r="AH945" s="205"/>
      <c r="AI945" s="205"/>
      <c r="AJ945" s="205"/>
      <c r="AK945" s="765" t="s">
        <v>58</v>
      </c>
      <c r="AL945" s="766"/>
      <c r="AM945" s="656" t="str">
        <f>AM$3</f>
        <v xml:space="preserve">Annual rate of change
</v>
      </c>
    </row>
    <row r="946" spans="1:40" ht="26.25" thickBot="1">
      <c r="A946" s="210"/>
      <c r="B946" s="211"/>
      <c r="C946" s="568">
        <v>1990</v>
      </c>
      <c r="D946" s="203">
        <v>1991</v>
      </c>
      <c r="E946" s="203">
        <v>1992</v>
      </c>
      <c r="F946" s="203">
        <f>F$4</f>
        <v>1993</v>
      </c>
      <c r="G946" s="203">
        <f t="shared" ref="G946:AJ946" si="1467">G$4</f>
        <v>1994</v>
      </c>
      <c r="H946" s="203">
        <f t="shared" si="1467"/>
        <v>1995</v>
      </c>
      <c r="I946" s="203">
        <f t="shared" si="1467"/>
        <v>1996</v>
      </c>
      <c r="J946" s="203">
        <f t="shared" si="1467"/>
        <v>1997</v>
      </c>
      <c r="K946" s="203">
        <f t="shared" si="1467"/>
        <v>1998</v>
      </c>
      <c r="L946" s="203">
        <f t="shared" si="1467"/>
        <v>1999</v>
      </c>
      <c r="M946" s="637">
        <f t="shared" si="1467"/>
        <v>2000</v>
      </c>
      <c r="N946" s="636">
        <f t="shared" si="1467"/>
        <v>2001</v>
      </c>
      <c r="O946" s="203">
        <f t="shared" si="1467"/>
        <v>2002</v>
      </c>
      <c r="P946" s="636">
        <f t="shared" si="1467"/>
        <v>2003</v>
      </c>
      <c r="Q946" s="203">
        <f t="shared" si="1467"/>
        <v>2004</v>
      </c>
      <c r="R946" s="636">
        <f t="shared" si="1467"/>
        <v>2005</v>
      </c>
      <c r="S946" s="203">
        <f t="shared" si="1467"/>
        <v>2006</v>
      </c>
      <c r="T946" s="636">
        <f t="shared" si="1467"/>
        <v>2007</v>
      </c>
      <c r="U946" s="203">
        <f t="shared" si="1467"/>
        <v>2008</v>
      </c>
      <c r="V946" s="636">
        <f t="shared" si="1467"/>
        <v>2009</v>
      </c>
      <c r="W946" s="203">
        <f t="shared" si="1467"/>
        <v>2010</v>
      </c>
      <c r="X946" s="636">
        <f t="shared" si="1467"/>
        <v>2011</v>
      </c>
      <c r="Y946" s="203">
        <f t="shared" si="1467"/>
        <v>2012</v>
      </c>
      <c r="Z946" s="637">
        <f t="shared" si="1467"/>
        <v>2013</v>
      </c>
      <c r="AA946" s="203">
        <f t="shared" si="1467"/>
        <v>2014</v>
      </c>
      <c r="AB946" s="636">
        <f t="shared" si="1467"/>
        <v>2015</v>
      </c>
      <c r="AC946" s="203">
        <f t="shared" si="1467"/>
        <v>2016</v>
      </c>
      <c r="AD946" s="203">
        <f t="shared" si="1467"/>
        <v>2017</v>
      </c>
      <c r="AE946" s="203">
        <f t="shared" si="1467"/>
        <v>2018</v>
      </c>
      <c r="AF946" s="203">
        <f t="shared" si="1467"/>
        <v>2019</v>
      </c>
      <c r="AG946" s="203">
        <f t="shared" si="1467"/>
        <v>2020</v>
      </c>
      <c r="AH946" s="203">
        <f t="shared" si="1467"/>
        <v>2021</v>
      </c>
      <c r="AI946" s="203">
        <f t="shared" si="1467"/>
        <v>2022</v>
      </c>
      <c r="AJ946" s="203" t="str">
        <f t="shared" si="1467"/>
        <v>2023f</v>
      </c>
      <c r="AK946" s="648" t="s">
        <v>1070</v>
      </c>
      <c r="AL946" s="649" t="s">
        <v>1071</v>
      </c>
      <c r="AM946" s="650" t="s">
        <v>1072</v>
      </c>
    </row>
    <row r="947" spans="1:40" ht="18" customHeight="1" thickBot="1">
      <c r="A947" s="235" t="s">
        <v>373</v>
      </c>
      <c r="B947" s="235"/>
      <c r="C947" s="372" t="str">
        <f t="shared" ref="C947:AI947" si="1468">IF(OR(C882=0,C915=0),":",C915/C882)</f>
        <v>:</v>
      </c>
      <c r="D947" s="372" t="str">
        <f t="shared" si="1468"/>
        <v>:</v>
      </c>
      <c r="E947" s="372" t="str">
        <f t="shared" si="1468"/>
        <v>:</v>
      </c>
      <c r="F947" s="344">
        <f t="shared" si="1468"/>
        <v>2.7724267333809873</v>
      </c>
      <c r="G947" s="344">
        <f t="shared" si="1468"/>
        <v>2.546112694074548</v>
      </c>
      <c r="H947" s="344">
        <f t="shared" si="1468"/>
        <v>2.8009758464524479</v>
      </c>
      <c r="I947" s="344">
        <f t="shared" si="1468"/>
        <v>2.8732077359119708</v>
      </c>
      <c r="J947" s="344">
        <f t="shared" si="1468"/>
        <v>2.8650884624968844</v>
      </c>
      <c r="K947" s="344">
        <f t="shared" si="1468"/>
        <v>2.9790739782721158</v>
      </c>
      <c r="L947" s="344">
        <f t="shared" si="1468"/>
        <v>2.8283090597558371</v>
      </c>
      <c r="M947" s="344">
        <f t="shared" si="1468"/>
        <v>2.2171824075160287</v>
      </c>
      <c r="N947" s="344">
        <f t="shared" si="1468"/>
        <v>2.8514156798825576</v>
      </c>
      <c r="O947" s="344">
        <f t="shared" si="1468"/>
        <v>2.9508740516281571</v>
      </c>
      <c r="P947" s="344">
        <f t="shared" si="1468"/>
        <v>2.6393954215355824</v>
      </c>
      <c r="Q947" s="344">
        <f t="shared" si="1468"/>
        <v>3.1036795777413562</v>
      </c>
      <c r="R947" s="344">
        <f t="shared" si="1468"/>
        <v>2.8476449645813999</v>
      </c>
      <c r="S947" s="344">
        <f t="shared" si="1468"/>
        <v>2.3226582402508327</v>
      </c>
      <c r="T947" s="344">
        <f t="shared" si="1468"/>
        <v>2.8556677762371376</v>
      </c>
      <c r="U947" s="344">
        <f t="shared" si="1468"/>
        <v>2.6797310115681983</v>
      </c>
      <c r="V947" s="344">
        <f t="shared" si="1468"/>
        <v>2.9435803378973677</v>
      </c>
      <c r="W947" s="344">
        <f t="shared" si="1468"/>
        <v>2.8308790096177052</v>
      </c>
      <c r="X947" s="344">
        <f t="shared" si="1468"/>
        <v>2.7241678451580111</v>
      </c>
      <c r="Y947" s="344">
        <f t="shared" si="1468"/>
        <v>2.8874729744312284</v>
      </c>
      <c r="Z947" s="344">
        <f t="shared" si="1468"/>
        <v>2.7404098551285561</v>
      </c>
      <c r="AA947" s="344">
        <f t="shared" si="1468"/>
        <v>2.9779438636083415</v>
      </c>
      <c r="AB947" s="344">
        <f t="shared" si="1468"/>
        <v>2.6546985760184572</v>
      </c>
      <c r="AC947" s="344">
        <f t="shared" si="1468"/>
        <v>2.7443023550606065</v>
      </c>
      <c r="AD947" s="344">
        <f t="shared" si="1468"/>
        <v>2.9439408823363764</v>
      </c>
      <c r="AE947" s="344">
        <f t="shared" si="1468"/>
        <v>2.5150961314467453</v>
      </c>
      <c r="AF947" s="344">
        <f t="shared" si="1468"/>
        <v>2.68699656634102</v>
      </c>
      <c r="AG947" s="344">
        <f t="shared" si="1468"/>
        <v>3.0860860756995345</v>
      </c>
      <c r="AH947" s="344">
        <f t="shared" si="1468"/>
        <v>3.0479392023308582</v>
      </c>
      <c r="AI947" s="344">
        <f t="shared" si="1468"/>
        <v>2.8494076628178027</v>
      </c>
      <c r="AJ947" s="344">
        <f t="shared" ref="AJ947" si="1469">IF(OR(AJ882=0,AJ915=0),":",AJ915/AJ882)</f>
        <v>3.0017414613951083</v>
      </c>
      <c r="AK947" s="651">
        <f>+(AJ947/AI947-1)*100</f>
        <v>5.3461566965346652</v>
      </c>
      <c r="AL947" s="651">
        <f>+((AJ947/((SUM(AE947:AI947)-MIN(AD947:AH947)-MAX(AD947:AH947))/3))-1)*100</f>
        <v>4.9028904313373367</v>
      </c>
      <c r="AM947" s="652">
        <f>100*((POWER(AJ947/AA947,1/($AI$4-$Z$4)))-1)</f>
        <v>8.8478270779823731E-2</v>
      </c>
    </row>
    <row r="948" spans="1:40" ht="18" customHeight="1" thickBot="1">
      <c r="A948" s="320" t="s">
        <v>3</v>
      </c>
      <c r="B948" s="320" t="s">
        <v>30</v>
      </c>
      <c r="C948" s="371" t="str">
        <f t="shared" ref="C948:AI948" si="1470">IF(OR(C883=0,C916=0),":",C916/C883)</f>
        <v>:</v>
      </c>
      <c r="D948" s="371" t="str">
        <f t="shared" si="1470"/>
        <v>:</v>
      </c>
      <c r="E948" s="371" t="str">
        <f t="shared" si="1470"/>
        <v>:</v>
      </c>
      <c r="F948" s="365">
        <f t="shared" si="1470"/>
        <v>4.4285714285714288</v>
      </c>
      <c r="G948" s="365">
        <f t="shared" si="1470"/>
        <v>4.333333333333333</v>
      </c>
      <c r="H948" s="365">
        <f t="shared" si="1470"/>
        <v>4.416666666666667</v>
      </c>
      <c r="I948" s="365">
        <f t="shared" si="1470"/>
        <v>4.75</v>
      </c>
      <c r="J948" s="365">
        <f t="shared" si="1470"/>
        <v>5.6666666666666661</v>
      </c>
      <c r="K948" s="365">
        <f t="shared" si="1470"/>
        <v>3.6</v>
      </c>
      <c r="L948" s="365">
        <f t="shared" si="1470"/>
        <v>4.7692307692307692</v>
      </c>
      <c r="M948" s="365">
        <f t="shared" si="1470"/>
        <v>2.5499999999999998</v>
      </c>
      <c r="N948" s="365">
        <f t="shared" si="1470"/>
        <v>3.1666666666666665</v>
      </c>
      <c r="O948" s="365">
        <f t="shared" si="1470"/>
        <v>3.4</v>
      </c>
      <c r="P948" s="365">
        <f t="shared" si="1470"/>
        <v>6.2</v>
      </c>
      <c r="Q948" s="365">
        <f t="shared" si="1470"/>
        <v>5.25</v>
      </c>
      <c r="R948" s="365">
        <f t="shared" si="1470"/>
        <v>4.2</v>
      </c>
      <c r="S948" s="365">
        <f t="shared" si="1470"/>
        <v>5.8333333333333339</v>
      </c>
      <c r="T948" s="365">
        <f t="shared" si="1470"/>
        <v>5</v>
      </c>
      <c r="U948" s="365">
        <f t="shared" si="1470"/>
        <v>2.5</v>
      </c>
      <c r="V948" s="365">
        <f t="shared" si="1470"/>
        <v>5.8</v>
      </c>
      <c r="W948" s="365" t="str">
        <f t="shared" si="1470"/>
        <v>:</v>
      </c>
      <c r="X948" s="365">
        <f t="shared" si="1470"/>
        <v>3.6585365853658538</v>
      </c>
      <c r="Y948" s="365">
        <f t="shared" si="1470"/>
        <v>5.9666666666666659</v>
      </c>
      <c r="Z948" s="365">
        <f t="shared" si="1470"/>
        <v>4.166666666666667</v>
      </c>
      <c r="AA948" s="365">
        <f t="shared" si="1470"/>
        <v>4.2349869451697124</v>
      </c>
      <c r="AB948" s="365">
        <f t="shared" si="1470"/>
        <v>4.5328947368421053</v>
      </c>
      <c r="AC948" s="365">
        <f t="shared" si="1470"/>
        <v>3.34375</v>
      </c>
      <c r="AD948" s="365">
        <f t="shared" si="1470"/>
        <v>4.8847262247838614</v>
      </c>
      <c r="AE948" s="365">
        <f t="shared" si="1470"/>
        <v>4.9066666666666672</v>
      </c>
      <c r="AF948" s="365">
        <f t="shared" si="1470"/>
        <v>5.5214723926380369</v>
      </c>
      <c r="AG948" s="365">
        <f t="shared" si="1470"/>
        <v>4.9115479115479106</v>
      </c>
      <c r="AH948" s="365">
        <f t="shared" si="1470"/>
        <v>4.3444881889763778</v>
      </c>
      <c r="AI948" s="365">
        <f t="shared" si="1470"/>
        <v>4</v>
      </c>
      <c r="AJ948" s="365">
        <f t="shared" ref="AJ948" si="1471">IF(OR(AJ883=0,AJ916=0),":",AJ916/AJ883)</f>
        <v>4.7418827133282235</v>
      </c>
      <c r="AK948" s="653">
        <f>+(AJ948/AI948-1)*100</f>
        <v>18.547067833205588</v>
      </c>
      <c r="AL948" s="653">
        <f>+((AJ948/((SUM(AE948:AI948)-MIN(AD948:AH948)-MAX(AD948:AH948))/3))-1)*100</f>
        <v>2.9485253645752607</v>
      </c>
      <c r="AM948" s="654">
        <f>100*((POWER(AJ948/AA948,1/($AI$4-$Z$4)))-1)</f>
        <v>1.2640784217009315</v>
      </c>
    </row>
    <row r="949" spans="1:40" ht="18" customHeight="1" thickBot="1">
      <c r="A949" s="320" t="s">
        <v>4</v>
      </c>
      <c r="B949" s="320" t="s">
        <v>31</v>
      </c>
      <c r="C949" s="371" t="str">
        <f t="shared" ref="C949:AI949" si="1472">IF(OR(C884=0,C917=0),":",C917/C884)</f>
        <v>:</v>
      </c>
      <c r="D949" s="371" t="str">
        <f t="shared" si="1472"/>
        <v>:</v>
      </c>
      <c r="E949" s="371" t="str">
        <f t="shared" si="1472"/>
        <v>:</v>
      </c>
      <c r="F949" s="365">
        <f t="shared" si="1472"/>
        <v>1.368421052631579</v>
      </c>
      <c r="G949" s="365">
        <f t="shared" si="1472"/>
        <v>1.5</v>
      </c>
      <c r="H949" s="365">
        <f t="shared" si="1472"/>
        <v>1.2338129496402876</v>
      </c>
      <c r="I949" s="365">
        <f t="shared" si="1472"/>
        <v>0.7282377919320594</v>
      </c>
      <c r="J949" s="365">
        <f t="shared" si="1472"/>
        <v>0.92376111817026685</v>
      </c>
      <c r="K949" s="365">
        <f t="shared" si="1472"/>
        <v>0.64179104477611937</v>
      </c>
      <c r="L949" s="365">
        <f t="shared" si="1472"/>
        <v>0.92957746478873238</v>
      </c>
      <c r="M949" s="365">
        <f t="shared" si="1472"/>
        <v>3</v>
      </c>
      <c r="N949" s="365">
        <f t="shared" si="1472"/>
        <v>10.5</v>
      </c>
      <c r="O949" s="365">
        <f t="shared" si="1472"/>
        <v>1.2</v>
      </c>
      <c r="P949" s="365">
        <f t="shared" si="1472"/>
        <v>25.6</v>
      </c>
      <c r="Q949" s="365">
        <f t="shared" si="1472"/>
        <v>21.499999999999996</v>
      </c>
      <c r="R949" s="365">
        <f t="shared" si="1472"/>
        <v>15.2</v>
      </c>
      <c r="S949" s="365">
        <f t="shared" si="1472"/>
        <v>7.166666666666667</v>
      </c>
      <c r="T949" s="365">
        <f t="shared" si="1472"/>
        <v>1.1363636363636362</v>
      </c>
      <c r="U949" s="365">
        <f t="shared" si="1472"/>
        <v>1.4857142857142858</v>
      </c>
      <c r="V949" s="365">
        <f t="shared" si="1472"/>
        <v>1.1944444444444444</v>
      </c>
      <c r="W949" s="365">
        <f t="shared" si="1472"/>
        <v>1.4342723004694835</v>
      </c>
      <c r="X949" s="365">
        <f t="shared" si="1472"/>
        <v>1.0842572062084257</v>
      </c>
      <c r="Y949" s="365">
        <f t="shared" si="1472"/>
        <v>1.8043478260869568</v>
      </c>
      <c r="Z949" s="365">
        <f t="shared" si="1472"/>
        <v>1.9206049149338373</v>
      </c>
      <c r="AA949" s="365">
        <f t="shared" si="1472"/>
        <v>1.5283018867924529</v>
      </c>
      <c r="AB949" s="365">
        <f t="shared" si="1472"/>
        <v>1.4080944350758853</v>
      </c>
      <c r="AC949" s="365">
        <f t="shared" si="1472"/>
        <v>1.6913183279742765</v>
      </c>
      <c r="AD949" s="365">
        <f t="shared" si="1472"/>
        <v>1.8647058823529412</v>
      </c>
      <c r="AE949" s="365">
        <f t="shared" si="1472"/>
        <v>2.1041666666666665</v>
      </c>
      <c r="AF949" s="365">
        <f t="shared" si="1472"/>
        <v>1.7162534435261709</v>
      </c>
      <c r="AG949" s="365">
        <f t="shared" si="1472"/>
        <v>1.646643109540636</v>
      </c>
      <c r="AH949" s="365">
        <f t="shared" si="1472"/>
        <v>1.7307692307692306</v>
      </c>
      <c r="AI949" s="365">
        <f t="shared" si="1472"/>
        <v>1.6666666666666667</v>
      </c>
      <c r="AJ949" s="365">
        <f t="shared" ref="AJ949" si="1473">IF(OR(AJ884=0,AJ917=0),":",AJ917/AJ884)</f>
        <v>1.7425038119174454</v>
      </c>
      <c r="AK949" s="653">
        <f t="shared" ref="AK949:AK974" si="1474">+(AJ949/AI949-1)*100</f>
        <v>4.5502287150467113</v>
      </c>
      <c r="AL949" s="653">
        <f t="shared" ref="AL949:AL974" si="1475">+((AJ949/((SUM(AE949:AI949)-MIN(AD949:AH949)-MAX(AD949:AH949))/3))-1)*100</f>
        <v>2.2258312384861201</v>
      </c>
      <c r="AM949" s="654">
        <f t="shared" ref="AM949:AM974" si="1476">100*((POWER(AJ949/AA949,1/($AI$4-$Z$4)))-1)</f>
        <v>1.4680697141625787</v>
      </c>
    </row>
    <row r="950" spans="1:40" ht="18" customHeight="1" thickBot="1">
      <c r="A950" s="320" t="s">
        <v>340</v>
      </c>
      <c r="B950" s="320" t="s">
        <v>32</v>
      </c>
      <c r="C950" s="371" t="str">
        <f t="shared" ref="C950:AI950" si="1477">IF(OR(C885=0,C918=0),":",C918/C885)</f>
        <v>:</v>
      </c>
      <c r="D950" s="371" t="str">
        <f t="shared" si="1477"/>
        <v>:</v>
      </c>
      <c r="E950" s="371" t="str">
        <f t="shared" si="1477"/>
        <v>:</v>
      </c>
      <c r="F950" s="365">
        <f t="shared" si="1477"/>
        <v>2.35</v>
      </c>
      <c r="G950" s="365">
        <f t="shared" si="1477"/>
        <v>2.2833333333333332</v>
      </c>
      <c r="H950" s="365">
        <f t="shared" si="1477"/>
        <v>2.1166666666666667</v>
      </c>
      <c r="I950" s="365">
        <f t="shared" si="1477"/>
        <v>2.2000000000000002</v>
      </c>
      <c r="J950" s="365">
        <f t="shared" si="1477"/>
        <v>2.0869565217391304</v>
      </c>
      <c r="K950" s="365">
        <f t="shared" si="1477"/>
        <v>1.9090909090909092</v>
      </c>
      <c r="L950" s="365">
        <f t="shared" si="1477"/>
        <v>1.9090909090909092</v>
      </c>
      <c r="M950" s="365">
        <f t="shared" si="1477"/>
        <v>1.8507462686567164</v>
      </c>
      <c r="N950" s="365">
        <f t="shared" si="1477"/>
        <v>1.6610169491525424</v>
      </c>
      <c r="O950" s="365">
        <f t="shared" si="1477"/>
        <v>1.6923076923076923</v>
      </c>
      <c r="P950" s="365">
        <f t="shared" si="1477"/>
        <v>2.3084112149532712</v>
      </c>
      <c r="Q950" s="365">
        <f t="shared" si="1477"/>
        <v>1.9850746268656716</v>
      </c>
      <c r="R950" s="365">
        <f t="shared" si="1477"/>
        <v>1.6463414634146343</v>
      </c>
      <c r="S950" s="365">
        <f t="shared" si="1477"/>
        <v>1.3008849557522122</v>
      </c>
      <c r="T950" s="365">
        <f t="shared" si="1477"/>
        <v>1.2725240787511922</v>
      </c>
      <c r="U950" s="365">
        <f t="shared" si="1477"/>
        <v>1.4656565656565657</v>
      </c>
      <c r="V950" s="365">
        <f t="shared" si="1477"/>
        <v>1.6292134831460674</v>
      </c>
      <c r="W950" s="365">
        <f t="shared" si="1477"/>
        <v>1.3094688221709005</v>
      </c>
      <c r="X950" s="365">
        <f t="shared" si="1477"/>
        <v>1.6700680272108843</v>
      </c>
      <c r="Y950" s="365">
        <f t="shared" si="1477"/>
        <v>1.9123102866779089</v>
      </c>
      <c r="Z950" s="365">
        <f t="shared" si="1477"/>
        <v>1.3206412825651304</v>
      </c>
      <c r="AA950" s="365">
        <f t="shared" si="1477"/>
        <v>1.4728773584905659</v>
      </c>
      <c r="AB950" s="365">
        <f t="shared" si="1477"/>
        <v>1.4692082111436948</v>
      </c>
      <c r="AC950" s="365">
        <f t="shared" si="1477"/>
        <v>2.312362030905077</v>
      </c>
      <c r="AD950" s="365">
        <f t="shared" si="1477"/>
        <v>1.4536891679748822</v>
      </c>
      <c r="AE950" s="365">
        <f t="shared" si="1477"/>
        <v>1.9922958397534667</v>
      </c>
      <c r="AF950" s="365">
        <f t="shared" si="1477"/>
        <v>1.5495327102803738</v>
      </c>
      <c r="AG950" s="365">
        <f t="shared" si="1477"/>
        <v>1.9752906976744187</v>
      </c>
      <c r="AH950" s="365">
        <f t="shared" si="1477"/>
        <v>1.7472392638036809</v>
      </c>
      <c r="AI950" s="365">
        <f t="shared" si="1477"/>
        <v>1.3525073746312686</v>
      </c>
      <c r="AJ950" s="365">
        <f t="shared" ref="AJ950" si="1478">IF(OR(AJ885=0,AJ918=0),":",AJ918/AJ885)</f>
        <v>1.7019890110766644</v>
      </c>
      <c r="AK950" s="653">
        <f t="shared" si="1474"/>
        <v>25.839536478732651</v>
      </c>
      <c r="AL950" s="653">
        <f t="shared" si="1475"/>
        <v>-1.2553730536675078</v>
      </c>
      <c r="AM950" s="654">
        <f t="shared" si="1476"/>
        <v>1.6194137414869303</v>
      </c>
    </row>
    <row r="951" spans="1:40" ht="18" customHeight="1" thickBot="1">
      <c r="A951" s="320" t="s">
        <v>5</v>
      </c>
      <c r="B951" s="320" t="s">
        <v>33</v>
      </c>
      <c r="C951" s="371" t="str">
        <f t="shared" ref="C951:AI951" si="1479">IF(OR(C886=0,C919=0),":",C919/C886)</f>
        <v>:</v>
      </c>
      <c r="D951" s="371" t="str">
        <f t="shared" si="1479"/>
        <v>:</v>
      </c>
      <c r="E951" s="371" t="str">
        <f t="shared" si="1479"/>
        <v>:</v>
      </c>
      <c r="F951" s="365" t="str">
        <f t="shared" si="1479"/>
        <v>:</v>
      </c>
      <c r="G951" s="365">
        <f t="shared" si="1479"/>
        <v>6.25</v>
      </c>
      <c r="H951" s="365">
        <f t="shared" si="1479"/>
        <v>6</v>
      </c>
      <c r="I951" s="365">
        <f t="shared" si="1479"/>
        <v>5.1724137931034484</v>
      </c>
      <c r="J951" s="365" t="str">
        <f t="shared" si="1479"/>
        <v>:</v>
      </c>
      <c r="K951" s="365">
        <f t="shared" si="1479"/>
        <v>5.375</v>
      </c>
      <c r="L951" s="365" t="str">
        <f t="shared" si="1479"/>
        <v>:</v>
      </c>
      <c r="M951" s="365" t="str">
        <f t="shared" si="1479"/>
        <v>:</v>
      </c>
      <c r="N951" s="365" t="str">
        <f t="shared" si="1479"/>
        <v>:</v>
      </c>
      <c r="O951" s="365" t="str">
        <f t="shared" si="1479"/>
        <v>:</v>
      </c>
      <c r="P951" s="365" t="str">
        <f t="shared" si="1479"/>
        <v>:</v>
      </c>
      <c r="Q951" s="365" t="str">
        <f t="shared" si="1479"/>
        <v>:</v>
      </c>
      <c r="R951" s="365" t="str">
        <f t="shared" si="1479"/>
        <v>:</v>
      </c>
      <c r="S951" s="365" t="str">
        <f t="shared" si="1479"/>
        <v>:</v>
      </c>
      <c r="T951" s="365" t="str">
        <f t="shared" si="1479"/>
        <v>:</v>
      </c>
      <c r="U951" s="365">
        <f t="shared" si="1479"/>
        <v>3.4673913043478262</v>
      </c>
      <c r="V951" s="365">
        <f t="shared" si="1479"/>
        <v>4.0517241379310347</v>
      </c>
      <c r="W951" s="365">
        <f t="shared" si="1479"/>
        <v>4.82</v>
      </c>
      <c r="X951" s="365">
        <f t="shared" si="1479"/>
        <v>3.1372549019607847</v>
      </c>
      <c r="Y951" s="365">
        <f t="shared" si="1479"/>
        <v>3.9746835443037969</v>
      </c>
      <c r="Z951" s="365">
        <f t="shared" si="1479"/>
        <v>3.9624999999999999</v>
      </c>
      <c r="AA951" s="365">
        <f t="shared" si="1479"/>
        <v>3.9506172839506175</v>
      </c>
      <c r="AB951" s="365">
        <f t="shared" si="1479"/>
        <v>4.1000000000000005</v>
      </c>
      <c r="AC951" s="365">
        <f t="shared" si="1479"/>
        <v>3.7123076923076921</v>
      </c>
      <c r="AD951" s="365">
        <f t="shared" si="1479"/>
        <v>4.0258249641319939</v>
      </c>
      <c r="AE951" s="365">
        <f t="shared" si="1479"/>
        <v>2.7910014513788099</v>
      </c>
      <c r="AF951" s="365">
        <f t="shared" si="1479"/>
        <v>4.022346368715084</v>
      </c>
      <c r="AG951" s="365">
        <f t="shared" si="1479"/>
        <v>4.303464755077659</v>
      </c>
      <c r="AH951" s="365">
        <f t="shared" si="1479"/>
        <v>3.1471698113207549</v>
      </c>
      <c r="AI951" s="365">
        <f t="shared" si="1479"/>
        <v>3.9726672950047126</v>
      </c>
      <c r="AJ951" s="365">
        <f t="shared" ref="AJ951" si="1480">IF(OR(AJ886=0,AJ919=0),":",AJ919/AJ886)</f>
        <v>3.6643696843662497</v>
      </c>
      <c r="AK951" s="653">
        <f t="shared" si="1474"/>
        <v>-7.7604689178507495</v>
      </c>
      <c r="AL951" s="653">
        <f t="shared" si="1475"/>
        <v>-1.3379282640224255</v>
      </c>
      <c r="AM951" s="654">
        <f t="shared" si="1476"/>
        <v>-0.83224531451131512</v>
      </c>
    </row>
    <row r="952" spans="1:40" ht="18" customHeight="1" thickBot="1">
      <c r="A952" s="320" t="s">
        <v>28</v>
      </c>
      <c r="B952" s="320" t="s">
        <v>34</v>
      </c>
      <c r="C952" s="371" t="str">
        <f t="shared" ref="C952:AI952" si="1481">IF(OR(C887=0,C920=0),":",C920/C887)</f>
        <v>:</v>
      </c>
      <c r="D952" s="371" t="str">
        <f t="shared" si="1481"/>
        <v>:</v>
      </c>
      <c r="E952" s="371" t="str">
        <f t="shared" si="1481"/>
        <v>:</v>
      </c>
      <c r="F952" s="365">
        <f t="shared" si="1481"/>
        <v>4.4337349397590362</v>
      </c>
      <c r="G952" s="365">
        <f t="shared" si="1481"/>
        <v>4.1444444444444448</v>
      </c>
      <c r="H952" s="365">
        <f t="shared" si="1481"/>
        <v>4.1818181818181817</v>
      </c>
      <c r="I952" s="365">
        <f t="shared" si="1481"/>
        <v>4.8848167539267022</v>
      </c>
      <c r="J952" s="365">
        <f t="shared" si="1481"/>
        <v>4.6433447098976108</v>
      </c>
      <c r="K952" s="365">
        <f t="shared" si="1481"/>
        <v>4.6645962732919264</v>
      </c>
      <c r="L952" s="365">
        <f t="shared" si="1481"/>
        <v>4.7305389221556888</v>
      </c>
      <c r="M952" s="365">
        <f t="shared" si="1481"/>
        <v>4.570332480818414</v>
      </c>
      <c r="N952" s="365">
        <f t="shared" si="1481"/>
        <v>4.6859504132231411</v>
      </c>
      <c r="O952" s="365">
        <f t="shared" si="1481"/>
        <v>4.4504249291784701</v>
      </c>
      <c r="P952" s="365">
        <f t="shared" si="1481"/>
        <v>4.2321428571428568</v>
      </c>
      <c r="Q952" s="365">
        <f t="shared" si="1481"/>
        <v>5.0470588235294116</v>
      </c>
      <c r="R952" s="365">
        <f t="shared" si="1481"/>
        <v>4.4382022471910112</v>
      </c>
      <c r="S952" s="365">
        <f t="shared" si="1481"/>
        <v>4.3911764705882357</v>
      </c>
      <c r="T952" s="365">
        <f t="shared" si="1481"/>
        <v>4.124161073825503</v>
      </c>
      <c r="U952" s="365">
        <f t="shared" si="1481"/>
        <v>4.5272727272727273</v>
      </c>
      <c r="V952" s="365">
        <f t="shared" si="1481"/>
        <v>4.8713235294117645</v>
      </c>
      <c r="W952" s="365">
        <f t="shared" si="1481"/>
        <v>3.3816246610584026</v>
      </c>
      <c r="X952" s="365">
        <f t="shared" si="1481"/>
        <v>3.3907182762574859</v>
      </c>
      <c r="Y952" s="365">
        <f t="shared" si="1481"/>
        <v>3.9969230379938998</v>
      </c>
      <c r="Z952" s="365">
        <f t="shared" si="1481"/>
        <v>3.8782191760071902</v>
      </c>
      <c r="AA952" s="365">
        <f t="shared" si="1481"/>
        <v>3.7543502406659126</v>
      </c>
      <c r="AB952" s="365">
        <f t="shared" si="1481"/>
        <v>3.2055623966836313</v>
      </c>
      <c r="AC952" s="365">
        <f t="shared" si="1481"/>
        <v>3.3550543532751269</v>
      </c>
      <c r="AD952" s="365">
        <f t="shared" si="1481"/>
        <v>3.1857719796401804</v>
      </c>
      <c r="AE952" s="365">
        <f t="shared" si="1481"/>
        <v>4.2866561183710115</v>
      </c>
      <c r="AF952" s="365">
        <f t="shared" si="1481"/>
        <v>4.3941861607495021</v>
      </c>
      <c r="AG952" s="365">
        <f t="shared" si="1481"/>
        <v>4.2475592694521032</v>
      </c>
      <c r="AH952" s="365">
        <f t="shared" si="1481"/>
        <v>4.2689670265061608</v>
      </c>
      <c r="AI952" s="365">
        <f t="shared" si="1481"/>
        <v>4.1965904106648422</v>
      </c>
      <c r="AJ952" s="365">
        <f t="shared" ref="AJ952" si="1482">IF(OR(AJ887=0,AJ920=0),":",AJ920/AJ887)</f>
        <v>4.1083460254562354</v>
      </c>
      <c r="AK952" s="653">
        <f t="shared" si="1474"/>
        <v>-2.1027638290444184</v>
      </c>
      <c r="AL952" s="653">
        <f t="shared" si="1475"/>
        <v>-10.778649760152692</v>
      </c>
      <c r="AM952" s="654">
        <f t="shared" si="1476"/>
        <v>1.006198348452858</v>
      </c>
    </row>
    <row r="953" spans="1:40" ht="18" customHeight="1" thickBot="1">
      <c r="A953" s="320" t="s">
        <v>6</v>
      </c>
      <c r="B953" s="320" t="s">
        <v>35</v>
      </c>
      <c r="C953" s="371" t="str">
        <f t="shared" ref="C953:AI953" si="1483">IF(OR(C888=0,C921=0),":",C921/C888)</f>
        <v>:</v>
      </c>
      <c r="D953" s="371" t="str">
        <f t="shared" si="1483"/>
        <v>:</v>
      </c>
      <c r="E953" s="371" t="str">
        <f t="shared" si="1483"/>
        <v>:</v>
      </c>
      <c r="F953" s="365">
        <f t="shared" si="1483"/>
        <v>2.3076923076923079</v>
      </c>
      <c r="G953" s="365">
        <f t="shared" si="1483"/>
        <v>1.5520833333333335</v>
      </c>
      <c r="H953" s="365">
        <f t="shared" si="1483"/>
        <v>2.088888888888889</v>
      </c>
      <c r="I953" s="365">
        <f t="shared" si="1483"/>
        <v>2.3379310344827586</v>
      </c>
      <c r="J953" s="365">
        <f t="shared" si="1483"/>
        <v>1.8981481481481479</v>
      </c>
      <c r="K953" s="365">
        <f t="shared" si="1483"/>
        <v>1.4976076555023923</v>
      </c>
      <c r="L953" s="365">
        <f t="shared" si="1483"/>
        <v>1.075</v>
      </c>
      <c r="M953" s="365">
        <f t="shared" si="1483"/>
        <v>1.8968253968253967</v>
      </c>
      <c r="N953" s="365">
        <f t="shared" si="1483"/>
        <v>1.7428571428571427</v>
      </c>
      <c r="O953" s="365">
        <f t="shared" si="1483"/>
        <v>1.6875</v>
      </c>
      <c r="P953" s="365">
        <f t="shared" si="1483"/>
        <v>1.8596491228070178</v>
      </c>
      <c r="Q953" s="365">
        <f t="shared" si="1483"/>
        <v>2.132075471698113</v>
      </c>
      <c r="R953" s="365">
        <f t="shared" si="1483"/>
        <v>2</v>
      </c>
      <c r="S953" s="365">
        <f t="shared" si="1483"/>
        <v>2.04</v>
      </c>
      <c r="T953" s="365">
        <f t="shared" si="1483"/>
        <v>2.35</v>
      </c>
      <c r="U953" s="365">
        <f t="shared" si="1483"/>
        <v>2.0810810810810811</v>
      </c>
      <c r="V953" s="365">
        <f t="shared" si="1483"/>
        <v>2.1851851851851847</v>
      </c>
      <c r="W953" s="365">
        <f t="shared" si="1483"/>
        <v>1.8292682926829269</v>
      </c>
      <c r="X953" s="365">
        <f t="shared" si="1483"/>
        <v>2.1951219512195124</v>
      </c>
      <c r="Y953" s="365">
        <f t="shared" si="1483"/>
        <v>1.6896551724137934</v>
      </c>
      <c r="Z953" s="365">
        <f t="shared" si="1483"/>
        <v>2.7209302325581399</v>
      </c>
      <c r="AA953" s="365">
        <f t="shared" si="1483"/>
        <v>2.1578947368421053</v>
      </c>
      <c r="AB953" s="365">
        <f t="shared" si="1483"/>
        <v>2.4285714285714284</v>
      </c>
      <c r="AC953" s="365">
        <f t="shared" si="1483"/>
        <v>1.3170731707317076</v>
      </c>
      <c r="AD953" s="365">
        <f t="shared" si="1483"/>
        <v>0.84070796460176989</v>
      </c>
      <c r="AE953" s="365">
        <f t="shared" si="1483"/>
        <v>0.75284090909090906</v>
      </c>
      <c r="AF953" s="365">
        <f t="shared" si="1483"/>
        <v>1.7244897959183674</v>
      </c>
      <c r="AG953" s="365">
        <f t="shared" si="1483"/>
        <v>1.0027100271002711</v>
      </c>
      <c r="AH953" s="365">
        <f t="shared" si="1483"/>
        <v>0.78855325914149443</v>
      </c>
      <c r="AI953" s="365">
        <f t="shared" si="1483"/>
        <v>1.0885245901639344</v>
      </c>
      <c r="AJ953" s="365">
        <f t="shared" ref="AJ953" si="1484">IF(OR(AJ888=0,AJ921=0),":",AJ921/AJ888)</f>
        <v>1.0717795573098132</v>
      </c>
      <c r="AK953" s="653">
        <f t="shared" si="1474"/>
        <v>-1.5383238013575218</v>
      </c>
      <c r="AL953" s="653">
        <f t="shared" si="1475"/>
        <v>11.65192750038746</v>
      </c>
      <c r="AM953" s="654">
        <f t="shared" si="1476"/>
        <v>-7.4810747189237858</v>
      </c>
    </row>
    <row r="954" spans="1:40" ht="18" customHeight="1" thickBot="1">
      <c r="A954" s="320" t="s">
        <v>7</v>
      </c>
      <c r="B954" s="320" t="s">
        <v>36</v>
      </c>
      <c r="C954" s="371" t="str">
        <f t="shared" ref="C954:AI954" si="1485">IF(OR(C889=0,C922=0),":",C922/C889)</f>
        <v>:</v>
      </c>
      <c r="D954" s="371" t="str">
        <f t="shared" si="1485"/>
        <v>:</v>
      </c>
      <c r="E954" s="371" t="str">
        <f t="shared" si="1485"/>
        <v>:</v>
      </c>
      <c r="F954" s="365" t="str">
        <f t="shared" si="1485"/>
        <v>:</v>
      </c>
      <c r="G954" s="365" t="str">
        <f t="shared" si="1485"/>
        <v>:</v>
      </c>
      <c r="H954" s="365" t="str">
        <f t="shared" si="1485"/>
        <v>:</v>
      </c>
      <c r="I954" s="365" t="str">
        <f t="shared" si="1485"/>
        <v>:</v>
      </c>
      <c r="J954" s="365" t="str">
        <f t="shared" si="1485"/>
        <v>:</v>
      </c>
      <c r="K954" s="365" t="str">
        <f t="shared" si="1485"/>
        <v>:</v>
      </c>
      <c r="L954" s="365" t="str">
        <f t="shared" si="1485"/>
        <v>:</v>
      </c>
      <c r="M954" s="365" t="str">
        <f t="shared" si="1485"/>
        <v>:</v>
      </c>
      <c r="N954" s="365" t="str">
        <f t="shared" si="1485"/>
        <v>:</v>
      </c>
      <c r="O954" s="365" t="str">
        <f t="shared" si="1485"/>
        <v>:</v>
      </c>
      <c r="P954" s="365" t="str">
        <f t="shared" si="1485"/>
        <v>:</v>
      </c>
      <c r="Q954" s="365" t="str">
        <f t="shared" si="1485"/>
        <v>:</v>
      </c>
      <c r="R954" s="365" t="str">
        <f t="shared" si="1485"/>
        <v>:</v>
      </c>
      <c r="S954" s="365" t="str">
        <f t="shared" si="1485"/>
        <v>:</v>
      </c>
      <c r="T954" s="365" t="str">
        <f t="shared" si="1485"/>
        <v>:</v>
      </c>
      <c r="U954" s="365" t="str">
        <f t="shared" si="1485"/>
        <v>:</v>
      </c>
      <c r="V954" s="365" t="str">
        <f t="shared" si="1485"/>
        <v>:</v>
      </c>
      <c r="W954" s="365" t="str">
        <f t="shared" si="1485"/>
        <v>:</v>
      </c>
      <c r="X954" s="365" t="str">
        <f t="shared" si="1485"/>
        <v>:</v>
      </c>
      <c r="Y954" s="365" t="str">
        <f t="shared" si="1485"/>
        <v>:</v>
      </c>
      <c r="Z954" s="365" t="str">
        <f t="shared" si="1485"/>
        <v>:</v>
      </c>
      <c r="AA954" s="365" t="str">
        <f t="shared" si="1485"/>
        <v>:</v>
      </c>
      <c r="AB954" s="365" t="str">
        <f t="shared" si="1485"/>
        <v>:</v>
      </c>
      <c r="AC954" s="365" t="str">
        <f t="shared" si="1485"/>
        <v>:</v>
      </c>
      <c r="AD954" s="365" t="str">
        <f t="shared" si="1485"/>
        <v>:</v>
      </c>
      <c r="AE954" s="365" t="str">
        <f t="shared" si="1485"/>
        <v>:</v>
      </c>
      <c r="AF954" s="365" t="str">
        <f t="shared" si="1485"/>
        <v>:</v>
      </c>
      <c r="AG954" s="365" t="str">
        <f t="shared" si="1485"/>
        <v>:</v>
      </c>
      <c r="AH954" s="365" t="str">
        <f t="shared" si="1485"/>
        <v>:</v>
      </c>
      <c r="AI954" s="365" t="str">
        <f t="shared" si="1485"/>
        <v>:</v>
      </c>
      <c r="AJ954" s="365" t="str">
        <f t="shared" ref="AJ954" si="1486">IF(OR(AJ889=0,AJ922=0),":",AJ922/AJ889)</f>
        <v>:</v>
      </c>
      <c r="AK954" s="653"/>
      <c r="AL954" s="653"/>
      <c r="AM954" s="654"/>
    </row>
    <row r="955" spans="1:40" ht="18" customHeight="1" thickBot="1">
      <c r="A955" s="320" t="s">
        <v>8</v>
      </c>
      <c r="B955" s="320" t="s">
        <v>37</v>
      </c>
      <c r="C955" s="371" t="str">
        <f t="shared" ref="C955:AI955" si="1487">IF(OR(C890=0,C923=0),":",C923/C890)</f>
        <v>:</v>
      </c>
      <c r="D955" s="371" t="str">
        <f t="shared" si="1487"/>
        <v>:</v>
      </c>
      <c r="E955" s="371" t="str">
        <f t="shared" si="1487"/>
        <v>:</v>
      </c>
      <c r="F955" s="365">
        <f t="shared" si="1487"/>
        <v>2</v>
      </c>
      <c r="G955" s="365">
        <f t="shared" si="1487"/>
        <v>2</v>
      </c>
      <c r="H955" s="365">
        <f t="shared" si="1487"/>
        <v>2</v>
      </c>
      <c r="I955" s="365">
        <f t="shared" si="1487"/>
        <v>2</v>
      </c>
      <c r="J955" s="365">
        <f t="shared" si="1487"/>
        <v>4.375</v>
      </c>
      <c r="K955" s="365">
        <f t="shared" si="1487"/>
        <v>1.6666666666666667</v>
      </c>
      <c r="L955" s="365">
        <f t="shared" si="1487"/>
        <v>2</v>
      </c>
      <c r="M955" s="365">
        <f t="shared" si="1487"/>
        <v>0.42975206611570249</v>
      </c>
      <c r="N955" s="365">
        <f t="shared" si="1487"/>
        <v>1.342857142857143</v>
      </c>
      <c r="O955" s="365">
        <f t="shared" si="1487"/>
        <v>1.3703703703703702</v>
      </c>
      <c r="P955" s="365">
        <f t="shared" si="1487"/>
        <v>1.2536231884057969</v>
      </c>
      <c r="Q955" s="365">
        <f t="shared" si="1487"/>
        <v>1.4233576642335766</v>
      </c>
      <c r="R955" s="365">
        <f t="shared" si="1487"/>
        <v>1.8319999999999996</v>
      </c>
      <c r="S955" s="365">
        <f t="shared" si="1487"/>
        <v>3.0792079207920793</v>
      </c>
      <c r="T955" s="365">
        <f t="shared" si="1487"/>
        <v>2.9541984732824424</v>
      </c>
      <c r="U955" s="365">
        <f t="shared" si="1487"/>
        <v>1.5681818181818183</v>
      </c>
      <c r="V955" s="365">
        <f t="shared" si="1487"/>
        <v>2.056338028169014</v>
      </c>
      <c r="W955" s="365">
        <f t="shared" si="1487"/>
        <v>2.963855421686747</v>
      </c>
      <c r="X955" s="365">
        <f t="shared" si="1487"/>
        <v>3.3831417624521074</v>
      </c>
      <c r="Y955" s="365">
        <f t="shared" si="1487"/>
        <v>1.7010309278350515</v>
      </c>
      <c r="Z955" s="365">
        <f t="shared" si="1487"/>
        <v>1.4363636363636363</v>
      </c>
      <c r="AA955" s="365">
        <f t="shared" si="1487"/>
        <v>0.54635761589403975</v>
      </c>
      <c r="AB955" s="365">
        <f t="shared" si="1487"/>
        <v>2.3333333333333335</v>
      </c>
      <c r="AC955" s="365">
        <f t="shared" si="1487"/>
        <v>1.6814903846153846</v>
      </c>
      <c r="AD955" s="365">
        <f t="shared" si="1487"/>
        <v>2.2041884816753927</v>
      </c>
      <c r="AE955" s="365">
        <f t="shared" si="1487"/>
        <v>3.907407407407407</v>
      </c>
      <c r="AF955" s="365">
        <f t="shared" si="1487"/>
        <v>2.9743589743589745</v>
      </c>
      <c r="AG955" s="365">
        <f t="shared" si="1487"/>
        <v>2.2380952380952381</v>
      </c>
      <c r="AH955" s="365">
        <f t="shared" si="1487"/>
        <v>2.2549019607843137</v>
      </c>
      <c r="AI955" s="365">
        <f t="shared" si="1487"/>
        <v>2</v>
      </c>
      <c r="AJ955" s="365">
        <f t="shared" ref="AJ955" si="1488">IF(OR(AJ890=0,AJ923=0),":",AJ923/AJ890)</f>
        <v>2.8105052628734013</v>
      </c>
      <c r="AK955" s="653">
        <f t="shared" si="1474"/>
        <v>40.525263143670067</v>
      </c>
      <c r="AL955" s="653">
        <f t="shared" si="1475"/>
        <v>16.085930363610057</v>
      </c>
      <c r="AM955" s="654">
        <f t="shared" si="1476"/>
        <v>19.959364326627394</v>
      </c>
    </row>
    <row r="956" spans="1:40" ht="18" customHeight="1" thickBot="1">
      <c r="A956" s="320" t="s">
        <v>9</v>
      </c>
      <c r="B956" s="320" t="s">
        <v>38</v>
      </c>
      <c r="C956" s="371" t="str">
        <f t="shared" ref="C956:AI956" si="1489">IF(OR(C891=0,C924=0),":",C924/C891)</f>
        <v>:</v>
      </c>
      <c r="D956" s="371" t="str">
        <f t="shared" si="1489"/>
        <v>:</v>
      </c>
      <c r="E956" s="371" t="str">
        <f t="shared" si="1489"/>
        <v>:</v>
      </c>
      <c r="F956" s="365">
        <f t="shared" si="1489"/>
        <v>1.0865800865800865</v>
      </c>
      <c r="G956" s="365">
        <f t="shared" si="1489"/>
        <v>1.1236749116607774</v>
      </c>
      <c r="H956" s="365">
        <f t="shared" si="1489"/>
        <v>0.61445783132530118</v>
      </c>
      <c r="I956" s="365">
        <f t="shared" si="1489"/>
        <v>1.6413502109704641</v>
      </c>
      <c r="J956" s="365">
        <f t="shared" si="1489"/>
        <v>1.0019047619047619</v>
      </c>
      <c r="K956" s="365">
        <f t="shared" si="1489"/>
        <v>1.065979381443299</v>
      </c>
      <c r="L956" s="365">
        <f t="shared" si="1489"/>
        <v>0.7567567567567568</v>
      </c>
      <c r="M956" s="365">
        <f t="shared" si="1489"/>
        <v>2.1515957446808511</v>
      </c>
      <c r="N956" s="365">
        <f t="shared" si="1489"/>
        <v>1.4297520661157024</v>
      </c>
      <c r="O956" s="365">
        <f t="shared" si="1489"/>
        <v>1.7139423076923079</v>
      </c>
      <c r="P956" s="365">
        <f t="shared" si="1489"/>
        <v>1.3806584362139913</v>
      </c>
      <c r="Q956" s="365">
        <f t="shared" si="1489"/>
        <v>2.5449640287769788</v>
      </c>
      <c r="R956" s="365">
        <f t="shared" si="1489"/>
        <v>2.5449640287769788</v>
      </c>
      <c r="S956" s="365">
        <f t="shared" si="1489"/>
        <v>1.9219600725952815</v>
      </c>
      <c r="T956" s="365">
        <f t="shared" si="1489"/>
        <v>1.8432122370936903</v>
      </c>
      <c r="U956" s="365">
        <f t="shared" si="1489"/>
        <v>1.9076305220883532</v>
      </c>
      <c r="V956" s="365">
        <f t="shared" si="1489"/>
        <v>1.5909090909090911</v>
      </c>
      <c r="W956" s="365">
        <f t="shared" si="1489"/>
        <v>1.3722657033915311</v>
      </c>
      <c r="X956" s="365">
        <f t="shared" si="1489"/>
        <v>1.7342690374085508</v>
      </c>
      <c r="Y956" s="365">
        <f t="shared" si="1489"/>
        <v>1.4378642625549856</v>
      </c>
      <c r="Z956" s="365">
        <f t="shared" si="1489"/>
        <v>1.543792665010594</v>
      </c>
      <c r="AA956" s="365">
        <f t="shared" si="1489"/>
        <v>1.6359113015510889</v>
      </c>
      <c r="AB956" s="365">
        <f t="shared" si="1489"/>
        <v>1.6855731561914493</v>
      </c>
      <c r="AC956" s="365">
        <f t="shared" si="1489"/>
        <v>1.7118947997609084</v>
      </c>
      <c r="AD956" s="365">
        <f t="shared" si="1489"/>
        <v>1.4378402903811254</v>
      </c>
      <c r="AE956" s="365">
        <f t="shared" si="1489"/>
        <v>3.0855643994211288</v>
      </c>
      <c r="AF956" s="365">
        <f t="shared" si="1489"/>
        <v>2.0292177191328937</v>
      </c>
      <c r="AG956" s="365">
        <f t="shared" si="1489"/>
        <v>2.957438865036401</v>
      </c>
      <c r="AH956" s="365">
        <f t="shared" si="1489"/>
        <v>2.4761730205278591</v>
      </c>
      <c r="AI956" s="365">
        <f t="shared" si="1489"/>
        <v>2.4761730205278591</v>
      </c>
      <c r="AJ956" s="365">
        <f t="shared" ref="AJ956" si="1490">IF(OR(AJ891=0,AJ924=0),":",AJ924/AJ891)</f>
        <v>2.8952372091057548</v>
      </c>
      <c r="AK956" s="653">
        <f t="shared" si="1474"/>
        <v>16.923865380318269</v>
      </c>
      <c r="AL956" s="653">
        <f t="shared" si="1475"/>
        <v>2.170871290352383</v>
      </c>
      <c r="AM956" s="654">
        <f t="shared" si="1476"/>
        <v>6.5484547061307907</v>
      </c>
    </row>
    <row r="957" spans="1:40" ht="18" customHeight="1" thickBot="1">
      <c r="A957" s="320" t="s">
        <v>10</v>
      </c>
      <c r="B957" s="320" t="s">
        <v>39</v>
      </c>
      <c r="C957" s="371" t="str">
        <f t="shared" ref="C957:AI957" si="1491">IF(OR(C892=0,C925=0),":",C925/C892)</f>
        <v>:</v>
      </c>
      <c r="D957" s="371" t="str">
        <f t="shared" si="1491"/>
        <v>:</v>
      </c>
      <c r="E957" s="371" t="str">
        <f t="shared" si="1491"/>
        <v>:</v>
      </c>
      <c r="F957" s="365">
        <f t="shared" si="1491"/>
        <v>3.9633286318758811</v>
      </c>
      <c r="G957" s="365">
        <f t="shared" si="1491"/>
        <v>3.9468085106382977</v>
      </c>
      <c r="H957" s="365">
        <f t="shared" si="1491"/>
        <v>3.8132911392405067</v>
      </c>
      <c r="I957" s="365">
        <f t="shared" si="1491"/>
        <v>4.0800604229607256</v>
      </c>
      <c r="J957" s="365">
        <f t="shared" si="1491"/>
        <v>3.8647482014388492</v>
      </c>
      <c r="K957" s="365">
        <f t="shared" si="1491"/>
        <v>4.0518518518518523</v>
      </c>
      <c r="L957" s="365">
        <f t="shared" si="1491"/>
        <v>3.8540983606557377</v>
      </c>
      <c r="M957" s="365">
        <f t="shared" si="1491"/>
        <v>3.7928057553956829</v>
      </c>
      <c r="N957" s="365">
        <f t="shared" si="1491"/>
        <v>3.4350736278447123</v>
      </c>
      <c r="O957" s="365">
        <f t="shared" si="1491"/>
        <v>4.1018181818181825</v>
      </c>
      <c r="P957" s="365">
        <f t="shared" si="1491"/>
        <v>3.3164948453608245</v>
      </c>
      <c r="Q957" s="365">
        <f t="shared" si="1491"/>
        <v>4.0240615976900864</v>
      </c>
      <c r="R957" s="365">
        <f t="shared" si="1491"/>
        <v>3.9248927038626609</v>
      </c>
      <c r="S957" s="365">
        <f t="shared" si="1491"/>
        <v>3.8124999999999996</v>
      </c>
      <c r="T957" s="365">
        <f t="shared" si="1491"/>
        <v>3.2247658688865766</v>
      </c>
      <c r="U957" s="365">
        <f t="shared" si="1491"/>
        <v>3.4647256438969758</v>
      </c>
      <c r="V957" s="365">
        <f t="shared" si="1491"/>
        <v>3.6111719605695507</v>
      </c>
      <c r="W957" s="365">
        <f t="shared" si="1491"/>
        <v>3.6581084308574159</v>
      </c>
      <c r="X957" s="365">
        <f t="shared" si="1491"/>
        <v>3.3754750726581708</v>
      </c>
      <c r="Y957" s="365">
        <f t="shared" si="1491"/>
        <v>3.7926406926406924</v>
      </c>
      <c r="Z957" s="365">
        <f t="shared" si="1491"/>
        <v>3.7602705157969112</v>
      </c>
      <c r="AA957" s="365">
        <f t="shared" si="1491"/>
        <v>3.956749049429658</v>
      </c>
      <c r="AB957" s="365">
        <f t="shared" si="1491"/>
        <v>3.8920301042068699</v>
      </c>
      <c r="AC957" s="365">
        <f t="shared" si="1491"/>
        <v>3.2159523415522093</v>
      </c>
      <c r="AD957" s="365">
        <f t="shared" si="1491"/>
        <v>3.8010334227222189</v>
      </c>
      <c r="AE957" s="365">
        <f t="shared" si="1491"/>
        <v>3.563914693183305</v>
      </c>
      <c r="AF957" s="365">
        <f t="shared" si="1491"/>
        <v>3.8175551726054815</v>
      </c>
      <c r="AG957" s="365">
        <f t="shared" si="1491"/>
        <v>3.3470653271162809</v>
      </c>
      <c r="AH957" s="365">
        <f t="shared" si="1491"/>
        <v>3.9449788188387731</v>
      </c>
      <c r="AI957" s="365">
        <f t="shared" si="1491"/>
        <v>3.7556328605833551</v>
      </c>
      <c r="AJ957" s="365">
        <f t="shared" ref="AJ957" si="1492">IF(OR(AJ892=0,AJ925=0),":",AJ925/AJ892)</f>
        <v>3.6612037806334747</v>
      </c>
      <c r="AK957" s="653">
        <f t="shared" si="1474"/>
        <v>-2.5143320301871275</v>
      </c>
      <c r="AL957" s="653">
        <f t="shared" si="1475"/>
        <v>-1.3781985157437338</v>
      </c>
      <c r="AM957" s="654">
        <f t="shared" si="1476"/>
        <v>-0.85885443377377024</v>
      </c>
      <c r="AN957" s="10"/>
    </row>
    <row r="958" spans="1:40" ht="18" customHeight="1" thickBot="1">
      <c r="A958" s="320" t="s">
        <v>11</v>
      </c>
      <c r="B958" s="320" t="s">
        <v>40</v>
      </c>
      <c r="C958" s="371" t="str">
        <f t="shared" ref="C958:AI958" si="1493">IF(OR(C893=0,C926=0),":",C926/C893)</f>
        <v>:</v>
      </c>
      <c r="D958" s="371" t="str">
        <f t="shared" si="1493"/>
        <v>:</v>
      </c>
      <c r="E958" s="371" t="str">
        <f t="shared" si="1493"/>
        <v>:</v>
      </c>
      <c r="F958" s="365">
        <f t="shared" si="1493"/>
        <v>3.5</v>
      </c>
      <c r="G958" s="365">
        <f t="shared" si="1493"/>
        <v>3.5</v>
      </c>
      <c r="H958" s="365">
        <f t="shared" si="1493"/>
        <v>3.5</v>
      </c>
      <c r="I958" s="365">
        <f t="shared" si="1493"/>
        <v>3.5</v>
      </c>
      <c r="J958" s="365">
        <f t="shared" si="1493"/>
        <v>3.5</v>
      </c>
      <c r="K958" s="365">
        <f t="shared" si="1493"/>
        <v>3.5</v>
      </c>
      <c r="L958" s="365">
        <f t="shared" si="1493"/>
        <v>3.5</v>
      </c>
      <c r="M958" s="365">
        <f t="shared" si="1493"/>
        <v>3.1640000000000001</v>
      </c>
      <c r="N958" s="365">
        <f t="shared" si="1493"/>
        <v>4.1914893617021276</v>
      </c>
      <c r="O958" s="365">
        <f t="shared" si="1493"/>
        <v>4.0321428571428575</v>
      </c>
      <c r="P958" s="365">
        <f t="shared" si="1493"/>
        <v>3.2271062271062272</v>
      </c>
      <c r="Q958" s="365">
        <f t="shared" si="1493"/>
        <v>4.620578778135048</v>
      </c>
      <c r="R958" s="365">
        <f t="shared" si="1493"/>
        <v>2.9694989106753815</v>
      </c>
      <c r="S958" s="365">
        <f t="shared" si="1493"/>
        <v>3.9090909090909092</v>
      </c>
      <c r="T958" s="365">
        <f t="shared" si="1493"/>
        <v>2.76056338028169</v>
      </c>
      <c r="U958" s="365">
        <f t="shared" si="1493"/>
        <v>3.2702702702702702</v>
      </c>
      <c r="V958" s="365">
        <f t="shared" si="1493"/>
        <v>2.2624999999999997</v>
      </c>
      <c r="W958" s="365">
        <f t="shared" si="1493"/>
        <v>2.5441176470588234</v>
      </c>
      <c r="X958" s="365">
        <f t="shared" si="1493"/>
        <v>2.6973684210526314</v>
      </c>
      <c r="Y958" s="365">
        <f t="shared" si="1493"/>
        <v>2.9726027397260273</v>
      </c>
      <c r="Z958" s="365">
        <f t="shared" si="1493"/>
        <v>3.2463768115942035</v>
      </c>
      <c r="AA958" s="365">
        <f t="shared" si="1493"/>
        <v>2.75</v>
      </c>
      <c r="AB958" s="365">
        <f t="shared" si="1493"/>
        <v>1.8648648648648647</v>
      </c>
      <c r="AC958" s="365">
        <f t="shared" si="1493"/>
        <v>1.2823529411764707</v>
      </c>
      <c r="AD958" s="365">
        <f t="shared" si="1493"/>
        <v>0.95238095238095244</v>
      </c>
      <c r="AE958" s="365">
        <f t="shared" si="1493"/>
        <v>1.1000000000000001</v>
      </c>
      <c r="AF958" s="365">
        <f t="shared" si="1493"/>
        <v>1.5714285714285714</v>
      </c>
      <c r="AG958" s="365">
        <f t="shared" si="1493"/>
        <v>1.8076923076923075</v>
      </c>
      <c r="AH958" s="365">
        <f t="shared" si="1493"/>
        <v>1.7422680412371134</v>
      </c>
      <c r="AI958" s="365">
        <f t="shared" si="1493"/>
        <v>1</v>
      </c>
      <c r="AJ958" s="365">
        <f t="shared" ref="AJ958" si="1494">IF(OR(AJ893=0,AJ926=0),":",AJ926/AJ893)</f>
        <v>0.84698538693157843</v>
      </c>
      <c r="AK958" s="653">
        <f t="shared" si="1474"/>
        <v>-15.301461306842157</v>
      </c>
      <c r="AL958" s="653">
        <f t="shared" si="1475"/>
        <v>-43.044690080670847</v>
      </c>
      <c r="AM958" s="654">
        <f t="shared" si="1476"/>
        <v>-12.265285070727749</v>
      </c>
    </row>
    <row r="959" spans="1:40" ht="18" customHeight="1" thickBot="1">
      <c r="A959" s="320" t="s">
        <v>12</v>
      </c>
      <c r="B959" s="320" t="s">
        <v>41</v>
      </c>
      <c r="C959" s="371" t="str">
        <f t="shared" ref="C959:AI959" si="1495">IF(OR(C894=0,C927=0),":",C927/C894)</f>
        <v>:</v>
      </c>
      <c r="D959" s="371" t="str">
        <f t="shared" si="1495"/>
        <v>:</v>
      </c>
      <c r="E959" s="371" t="str">
        <f t="shared" si="1495"/>
        <v>:</v>
      </c>
      <c r="F959" s="365">
        <f t="shared" si="1495"/>
        <v>4</v>
      </c>
      <c r="G959" s="365">
        <f t="shared" si="1495"/>
        <v>3.8787878787878793</v>
      </c>
      <c r="H959" s="365">
        <f t="shared" si="1495"/>
        <v>3.8648648648648649</v>
      </c>
      <c r="I959" s="365">
        <f t="shared" si="1495"/>
        <v>3.1010101010101008</v>
      </c>
      <c r="J959" s="365">
        <f t="shared" si="1495"/>
        <v>2.6857142857142855</v>
      </c>
      <c r="K959" s="365">
        <f t="shared" si="1495"/>
        <v>3.5057471264367819</v>
      </c>
      <c r="L959" s="365">
        <f t="shared" si="1495"/>
        <v>3.2794117647058827</v>
      </c>
      <c r="M959" s="365">
        <f t="shared" si="1495"/>
        <v>3.4237288135593218</v>
      </c>
      <c r="N959" s="365">
        <f t="shared" si="1495"/>
        <v>5.3538461538461535</v>
      </c>
      <c r="O959" s="365">
        <f t="shared" si="1495"/>
        <v>4.3013698630136989</v>
      </c>
      <c r="P959" s="365">
        <f t="shared" si="1495"/>
        <v>5.0133333333333336</v>
      </c>
      <c r="Q959" s="365">
        <f t="shared" si="1495"/>
        <v>4.8783783783783781</v>
      </c>
      <c r="R959" s="365">
        <f t="shared" si="1495"/>
        <v>4.2941176470588234</v>
      </c>
      <c r="S959" s="365">
        <f t="shared" si="1495"/>
        <v>3.3333333333333335</v>
      </c>
      <c r="T959" s="365">
        <f t="shared" si="1495"/>
        <v>4.0094339622641515</v>
      </c>
      <c r="U959" s="365">
        <f t="shared" si="1495"/>
        <v>3.9512195121951219</v>
      </c>
      <c r="V959" s="365">
        <f t="shared" si="1495"/>
        <v>2.8010471204188478</v>
      </c>
      <c r="W959" s="365">
        <f t="shared" si="1495"/>
        <v>6.5531539479488305</v>
      </c>
      <c r="X959" s="365">
        <f t="shared" si="1495"/>
        <v>6.5157068062827221</v>
      </c>
      <c r="Y959" s="365">
        <f t="shared" si="1495"/>
        <v>2.1545827633378933</v>
      </c>
      <c r="Z959" s="365">
        <f t="shared" si="1495"/>
        <v>3.2682789651293587</v>
      </c>
      <c r="AA959" s="365">
        <f t="shared" si="1495"/>
        <v>3.618064861967301</v>
      </c>
      <c r="AB959" s="365">
        <f t="shared" si="1495"/>
        <v>3.4280303030303032</v>
      </c>
      <c r="AC959" s="365">
        <f t="shared" si="1495"/>
        <v>3.1979094076655055</v>
      </c>
      <c r="AD959" s="365">
        <f t="shared" si="1495"/>
        <v>2.8894911171333932</v>
      </c>
      <c r="AE959" s="365">
        <f t="shared" si="1495"/>
        <v>3.0448326055312953</v>
      </c>
      <c r="AF959" s="365">
        <f t="shared" si="1495"/>
        <v>3.1368325242718447</v>
      </c>
      <c r="AG959" s="365">
        <f t="shared" si="1495"/>
        <v>3.156296077853141</v>
      </c>
      <c r="AH959" s="365">
        <f t="shared" si="1495"/>
        <v>3.0705461638491549</v>
      </c>
      <c r="AI959" s="365">
        <f t="shared" si="1495"/>
        <v>2.8778774873195476</v>
      </c>
      <c r="AJ959" s="365">
        <f t="shared" ref="AJ959" si="1496">IF(OR(AJ894=0,AJ927=0),":",AJ927/AJ894)</f>
        <v>2.8882327430712893</v>
      </c>
      <c r="AK959" s="653">
        <f t="shared" si="1474"/>
        <v>0.35982267477920882</v>
      </c>
      <c r="AL959" s="653">
        <f t="shared" si="1475"/>
        <v>-6.232274746451405</v>
      </c>
      <c r="AM959" s="654">
        <f t="shared" si="1476"/>
        <v>-2.4722002504708018</v>
      </c>
    </row>
    <row r="960" spans="1:40" ht="18" customHeight="1" thickBot="1">
      <c r="A960" s="320" t="s">
        <v>13</v>
      </c>
      <c r="B960" s="320" t="s">
        <v>42</v>
      </c>
      <c r="C960" s="371" t="str">
        <f t="shared" ref="C960:AI960" si="1497">IF(OR(C895=0,C928=0),":",C928/C895)</f>
        <v>:</v>
      </c>
      <c r="D960" s="371" t="str">
        <f t="shared" si="1497"/>
        <v>:</v>
      </c>
      <c r="E960" s="371" t="str">
        <f t="shared" si="1497"/>
        <v>:</v>
      </c>
      <c r="F960" s="365" t="str">
        <f t="shared" si="1497"/>
        <v>:</v>
      </c>
      <c r="G960" s="365" t="str">
        <f t="shared" si="1497"/>
        <v>:</v>
      </c>
      <c r="H960" s="365" t="str">
        <f t="shared" si="1497"/>
        <v>:</v>
      </c>
      <c r="I960" s="365" t="str">
        <f t="shared" si="1497"/>
        <v>:</v>
      </c>
      <c r="J960" s="365" t="str">
        <f t="shared" si="1497"/>
        <v>:</v>
      </c>
      <c r="K960" s="365" t="str">
        <f t="shared" si="1497"/>
        <v>:</v>
      </c>
      <c r="L960" s="365" t="str">
        <f t="shared" si="1497"/>
        <v>:</v>
      </c>
      <c r="M960" s="365" t="str">
        <f t="shared" si="1497"/>
        <v>:</v>
      </c>
      <c r="N960" s="365" t="str">
        <f t="shared" si="1497"/>
        <v>:</v>
      </c>
      <c r="O960" s="365" t="str">
        <f t="shared" si="1497"/>
        <v>:</v>
      </c>
      <c r="P960" s="365" t="str">
        <f t="shared" si="1497"/>
        <v>:</v>
      </c>
      <c r="Q960" s="365" t="str">
        <f t="shared" si="1497"/>
        <v>:</v>
      </c>
      <c r="R960" s="365" t="str">
        <f t="shared" si="1497"/>
        <v>:</v>
      </c>
      <c r="S960" s="365" t="str">
        <f t="shared" si="1497"/>
        <v>:</v>
      </c>
      <c r="T960" s="365" t="str">
        <f t="shared" si="1497"/>
        <v>:</v>
      </c>
      <c r="U960" s="365" t="str">
        <f t="shared" si="1497"/>
        <v>:</v>
      </c>
      <c r="V960" s="365" t="str">
        <f t="shared" si="1497"/>
        <v>:</v>
      </c>
      <c r="W960" s="365" t="str">
        <f t="shared" si="1497"/>
        <v>:</v>
      </c>
      <c r="X960" s="365" t="str">
        <f t="shared" si="1497"/>
        <v>:</v>
      </c>
      <c r="Y960" s="365" t="str">
        <f t="shared" si="1497"/>
        <v>:</v>
      </c>
      <c r="Z960" s="365" t="str">
        <f t="shared" si="1497"/>
        <v>:</v>
      </c>
      <c r="AA960" s="365" t="str">
        <f t="shared" si="1497"/>
        <v>:</v>
      </c>
      <c r="AB960" s="365" t="str">
        <f t="shared" si="1497"/>
        <v>:</v>
      </c>
      <c r="AC960" s="365" t="str">
        <f t="shared" si="1497"/>
        <v>:</v>
      </c>
      <c r="AD960" s="365" t="str">
        <f t="shared" si="1497"/>
        <v>:</v>
      </c>
      <c r="AE960" s="365" t="str">
        <f t="shared" si="1497"/>
        <v>:</v>
      </c>
      <c r="AF960" s="365" t="str">
        <f t="shared" si="1497"/>
        <v>:</v>
      </c>
      <c r="AG960" s="365" t="str">
        <f t="shared" si="1497"/>
        <v>:</v>
      </c>
      <c r="AH960" s="365" t="str">
        <f t="shared" si="1497"/>
        <v>:</v>
      </c>
      <c r="AI960" s="365" t="str">
        <f t="shared" si="1497"/>
        <v>:</v>
      </c>
      <c r="AJ960" s="365" t="str">
        <f t="shared" ref="AJ960" si="1498">IF(OR(AJ895=0,AJ928=0),":",AJ928/AJ895)</f>
        <v>:</v>
      </c>
      <c r="AK960" s="653"/>
      <c r="AL960" s="653"/>
      <c r="AM960" s="654"/>
    </row>
    <row r="961" spans="1:39" ht="18" customHeight="1" thickBot="1">
      <c r="A961" s="320" t="s">
        <v>14</v>
      </c>
      <c r="B961" s="320" t="s">
        <v>43</v>
      </c>
      <c r="C961" s="371" t="str">
        <f t="shared" ref="C961:AI961" si="1499">IF(OR(C896=0,C929=0),":",C929/C896)</f>
        <v>:</v>
      </c>
      <c r="D961" s="371" t="str">
        <f t="shared" si="1499"/>
        <v>:</v>
      </c>
      <c r="E961" s="371" t="str">
        <f t="shared" si="1499"/>
        <v>:</v>
      </c>
      <c r="F961" s="365">
        <f t="shared" si="1499"/>
        <v>1.4126984126984128</v>
      </c>
      <c r="G961" s="365">
        <f t="shared" si="1499"/>
        <v>1.425925925925926</v>
      </c>
      <c r="H961" s="365">
        <f t="shared" si="1499"/>
        <v>1.7246376811594204</v>
      </c>
      <c r="I961" s="365">
        <f t="shared" si="1499"/>
        <v>2.0434782608695654</v>
      </c>
      <c r="J961" s="365">
        <f t="shared" si="1499"/>
        <v>2.0086206896551726</v>
      </c>
      <c r="K961" s="365">
        <f t="shared" si="1499"/>
        <v>1.6263157894736844</v>
      </c>
      <c r="L961" s="365">
        <f t="shared" si="1499"/>
        <v>1.4570135746606334</v>
      </c>
      <c r="M961" s="365">
        <f t="shared" si="1499"/>
        <v>1.5048076923076921</v>
      </c>
      <c r="N961" s="365">
        <f t="shared" si="1499"/>
        <v>1.1814159292035398</v>
      </c>
      <c r="O961" s="365">
        <f t="shared" si="1499"/>
        <v>1.2436548223350254</v>
      </c>
      <c r="P961" s="365">
        <f t="shared" si="1499"/>
        <v>1.2012987012987013</v>
      </c>
      <c r="Q961" s="365">
        <f t="shared" si="1499"/>
        <v>1.4466019417475726</v>
      </c>
      <c r="R961" s="365">
        <f t="shared" si="1499"/>
        <v>1.3963963963963961</v>
      </c>
      <c r="S961" s="365">
        <f t="shared" si="1499"/>
        <v>0.89411764705882357</v>
      </c>
      <c r="T961" s="365">
        <f t="shared" si="1499"/>
        <v>1.4314720812182744</v>
      </c>
      <c r="U961" s="365">
        <f t="shared" si="1499"/>
        <v>1.2126436781609198</v>
      </c>
      <c r="V961" s="365">
        <f t="shared" si="1499"/>
        <v>1.3707865168539326</v>
      </c>
      <c r="W961" s="365">
        <f t="shared" si="1499"/>
        <v>1.1357340720221609</v>
      </c>
      <c r="X961" s="365">
        <f t="shared" si="1499"/>
        <v>1.6120218579234973</v>
      </c>
      <c r="Y961" s="365">
        <f t="shared" si="1499"/>
        <v>1.6415094339622645</v>
      </c>
      <c r="Z961" s="365">
        <f t="shared" si="1499"/>
        <v>1.7350000000000001</v>
      </c>
      <c r="AA961" s="365">
        <f t="shared" si="1499"/>
        <v>2.0552995391705067</v>
      </c>
      <c r="AB961" s="365">
        <f t="shared" si="1499"/>
        <v>1.5687500000000001</v>
      </c>
      <c r="AC961" s="365">
        <f t="shared" si="1499"/>
        <v>1.3974895397489544</v>
      </c>
      <c r="AD961" s="365">
        <f t="shared" si="1499"/>
        <v>1.0173913043478262</v>
      </c>
      <c r="AE961" s="365">
        <f t="shared" si="1499"/>
        <v>1.1469648562300319</v>
      </c>
      <c r="AF961" s="365">
        <f t="shared" si="1499"/>
        <v>1.3676470588235294</v>
      </c>
      <c r="AG961" s="365">
        <f t="shared" si="1499"/>
        <v>1.6214953271028041</v>
      </c>
      <c r="AH961" s="365">
        <f t="shared" si="1499"/>
        <v>1.036</v>
      </c>
      <c r="AI961" s="365">
        <f t="shared" si="1499"/>
        <v>1.2175141242937855</v>
      </c>
      <c r="AJ961" s="365">
        <f t="shared" ref="AJ961" si="1500">IF(OR(AJ896=0,AJ929=0),":",AJ929/AJ896)</f>
        <v>1.1823716770213233</v>
      </c>
      <c r="AK961" s="653">
        <f t="shared" si="1474"/>
        <v>-2.8864098223785661</v>
      </c>
      <c r="AL961" s="653">
        <f t="shared" si="1475"/>
        <v>-5.4287951114084017</v>
      </c>
      <c r="AM961" s="654">
        <f t="shared" si="1476"/>
        <v>-5.9584286883259674</v>
      </c>
    </row>
    <row r="962" spans="1:39" ht="18" customHeight="1" thickBot="1">
      <c r="A962" s="320" t="s">
        <v>15</v>
      </c>
      <c r="B962" s="320" t="s">
        <v>44</v>
      </c>
      <c r="C962" s="371" t="str">
        <f t="shared" ref="C962:AI962" si="1501">IF(OR(C897=0,C930=0),":",C930/C897)</f>
        <v>:</v>
      </c>
      <c r="D962" s="371" t="str">
        <f t="shared" si="1501"/>
        <v>:</v>
      </c>
      <c r="E962" s="371" t="str">
        <f t="shared" si="1501"/>
        <v>:</v>
      </c>
      <c r="F962" s="365">
        <f t="shared" si="1501"/>
        <v>1.506578947368421</v>
      </c>
      <c r="G962" s="365">
        <f t="shared" si="1501"/>
        <v>1.3455497382198953</v>
      </c>
      <c r="H962" s="365">
        <f t="shared" si="1501"/>
        <v>1.4764705882352942</v>
      </c>
      <c r="I962" s="365">
        <f t="shared" si="1501"/>
        <v>1.8615384615384614</v>
      </c>
      <c r="J962" s="365">
        <f t="shared" si="1501"/>
        <v>1.8129496402877698</v>
      </c>
      <c r="K962" s="365">
        <f t="shared" si="1501"/>
        <v>1.6818181818181817</v>
      </c>
      <c r="L962" s="365">
        <f t="shared" si="1501"/>
        <v>0.85820895522388074</v>
      </c>
      <c r="M962" s="365">
        <f t="shared" si="1501"/>
        <v>1.2697841726618704</v>
      </c>
      <c r="N962" s="365">
        <f t="shared" si="1501"/>
        <v>1.183098591549296</v>
      </c>
      <c r="O962" s="365">
        <f t="shared" si="1501"/>
        <v>0.98979591836734704</v>
      </c>
      <c r="P962" s="365">
        <f t="shared" si="1501"/>
        <v>1.4150326797385619</v>
      </c>
      <c r="Q962" s="365">
        <f t="shared" si="1501"/>
        <v>1.1983914209115283</v>
      </c>
      <c r="R962" s="365">
        <f t="shared" si="1501"/>
        <v>1.102204408817635</v>
      </c>
      <c r="S962" s="365">
        <f t="shared" si="1501"/>
        <v>0.62586206896551722</v>
      </c>
      <c r="T962" s="365">
        <f t="shared" si="1501"/>
        <v>1.4889779559118237</v>
      </c>
      <c r="U962" s="365">
        <f t="shared" si="1501"/>
        <v>1.0633245382585752</v>
      </c>
      <c r="V962" s="365">
        <f t="shared" si="1501"/>
        <v>1.2467532467532467</v>
      </c>
      <c r="W962" s="365">
        <f t="shared" si="1501"/>
        <v>1.2500000000000002</v>
      </c>
      <c r="X962" s="365">
        <f t="shared" si="1501"/>
        <v>1.4390715667311413</v>
      </c>
      <c r="Y962" s="365">
        <f t="shared" si="1501"/>
        <v>1.4479717813051145</v>
      </c>
      <c r="Z962" s="365">
        <f t="shared" si="1501"/>
        <v>1.4651162790697674</v>
      </c>
      <c r="AA962" s="365">
        <f t="shared" si="1501"/>
        <v>1.5566502463054188</v>
      </c>
      <c r="AB962" s="365">
        <f t="shared" si="1501"/>
        <v>1.4623376623376623</v>
      </c>
      <c r="AC962" s="365">
        <f t="shared" si="1501"/>
        <v>1.4200736971398491</v>
      </c>
      <c r="AD962" s="365">
        <f t="shared" si="1501"/>
        <v>1.2617415152553992</v>
      </c>
      <c r="AE962" s="365">
        <f t="shared" si="1501"/>
        <v>1.1575396202730268</v>
      </c>
      <c r="AF962" s="365">
        <f t="shared" si="1501"/>
        <v>1.3279809693725837</v>
      </c>
      <c r="AG962" s="365">
        <f t="shared" si="1501"/>
        <v>1.1821862348178136</v>
      </c>
      <c r="AH962" s="365">
        <f t="shared" si="1501"/>
        <v>0.82904476559746221</v>
      </c>
      <c r="AI962" s="365">
        <f t="shared" si="1501"/>
        <v>0.89415432579890897</v>
      </c>
      <c r="AJ962" s="365">
        <f t="shared" ref="AJ962" si="1502">IF(OR(AJ897=0,AJ930=0),":",AJ930/AJ897)</f>
        <v>0.98643038772336833</v>
      </c>
      <c r="AK962" s="653">
        <f t="shared" si="1474"/>
        <v>10.319925684194686</v>
      </c>
      <c r="AL962" s="653">
        <f t="shared" si="1475"/>
        <v>-8.4910077788997178</v>
      </c>
      <c r="AM962" s="654">
        <f t="shared" si="1476"/>
        <v>-4.9425509773117771</v>
      </c>
    </row>
    <row r="963" spans="1:39" ht="18" customHeight="1" thickBot="1">
      <c r="A963" s="320" t="s">
        <v>16</v>
      </c>
      <c r="B963" s="320" t="s">
        <v>45</v>
      </c>
      <c r="C963" s="371" t="str">
        <f t="shared" ref="C963:AI963" si="1503">IF(OR(C898=0,C931=0),":",C931/C898)</f>
        <v>:</v>
      </c>
      <c r="D963" s="371" t="str">
        <f t="shared" si="1503"/>
        <v>:</v>
      </c>
      <c r="E963" s="371" t="str">
        <f t="shared" si="1503"/>
        <v>:</v>
      </c>
      <c r="F963" s="365">
        <f t="shared" si="1503"/>
        <v>4.8</v>
      </c>
      <c r="G963" s="365">
        <f t="shared" si="1503"/>
        <v>4.2857142857142856</v>
      </c>
      <c r="H963" s="365">
        <f t="shared" si="1503"/>
        <v>5.1428571428571432</v>
      </c>
      <c r="I963" s="365">
        <f t="shared" si="1503"/>
        <v>5.4444444444444446</v>
      </c>
      <c r="J963" s="365">
        <f t="shared" si="1503"/>
        <v>5.7499999999999991</v>
      </c>
      <c r="K963" s="365">
        <f t="shared" si="1503"/>
        <v>5.7499999999999991</v>
      </c>
      <c r="L963" s="365">
        <f t="shared" si="1503"/>
        <v>5.666666666666667</v>
      </c>
      <c r="M963" s="365">
        <f t="shared" si="1503"/>
        <v>4.8571428571428577</v>
      </c>
      <c r="N963" s="365">
        <f t="shared" si="1503"/>
        <v>5.166666666666667</v>
      </c>
      <c r="O963" s="365">
        <f t="shared" si="1503"/>
        <v>5.7499999999999991</v>
      </c>
      <c r="P963" s="365">
        <f t="shared" si="1503"/>
        <v>5.7499999999999991</v>
      </c>
      <c r="Q963" s="365">
        <f t="shared" si="1503"/>
        <v>7.0000000000000009</v>
      </c>
      <c r="R963" s="365">
        <f t="shared" si="1503"/>
        <v>6.666666666666667</v>
      </c>
      <c r="S963" s="365">
        <f t="shared" si="1503"/>
        <v>4.9999999999999991</v>
      </c>
      <c r="T963" s="365">
        <f t="shared" si="1503"/>
        <v>4.5</v>
      </c>
      <c r="U963" s="365">
        <f t="shared" si="1503"/>
        <v>6.5</v>
      </c>
      <c r="V963" s="365">
        <f t="shared" si="1503"/>
        <v>6.0000000000000009</v>
      </c>
      <c r="W963" s="365">
        <f t="shared" si="1503"/>
        <v>4.1851851851851842</v>
      </c>
      <c r="X963" s="365">
        <f t="shared" si="1503"/>
        <v>3.6306306306306313</v>
      </c>
      <c r="Y963" s="365">
        <f t="shared" si="1503"/>
        <v>4.1971326164874556</v>
      </c>
      <c r="Z963" s="365">
        <f t="shared" si="1503"/>
        <v>4.3381123058542412</v>
      </c>
      <c r="AA963" s="365">
        <f t="shared" si="1503"/>
        <v>4.2395729062395722</v>
      </c>
      <c r="AB963" s="365">
        <f t="shared" si="1503"/>
        <v>5.16</v>
      </c>
      <c r="AC963" s="365">
        <f t="shared" si="1503"/>
        <v>4.8809523809523805</v>
      </c>
      <c r="AD963" s="365">
        <f t="shared" si="1503"/>
        <v>4.875</v>
      </c>
      <c r="AE963" s="365">
        <f t="shared" si="1503"/>
        <v>4.0285714285714285</v>
      </c>
      <c r="AF963" s="365">
        <f t="shared" si="1503"/>
        <v>5.1315789473684212</v>
      </c>
      <c r="AG963" s="365">
        <f t="shared" si="1503"/>
        <v>4.833333333333333</v>
      </c>
      <c r="AH963" s="365">
        <f t="shared" si="1503"/>
        <v>3.88</v>
      </c>
      <c r="AI963" s="365">
        <f t="shared" si="1503"/>
        <v>4.6666666666666661</v>
      </c>
      <c r="AJ963" s="365">
        <f t="shared" ref="AJ963" si="1504">IF(OR(AJ898=0,AJ931=0),":",AJ931/AJ898)</f>
        <v>4.4570689659518878</v>
      </c>
      <c r="AK963" s="653">
        <f t="shared" si="1474"/>
        <v>-4.4913793010309622</v>
      </c>
      <c r="AL963" s="653">
        <f t="shared" si="1475"/>
        <v>-1.1632013886064829</v>
      </c>
      <c r="AM963" s="654">
        <f t="shared" si="1476"/>
        <v>0.5574237787173697</v>
      </c>
    </row>
    <row r="964" spans="1:39" ht="18" customHeight="1" thickBot="1">
      <c r="A964" s="320" t="s">
        <v>17</v>
      </c>
      <c r="B964" s="320" t="s">
        <v>46</v>
      </c>
      <c r="C964" s="371" t="str">
        <f t="shared" ref="C964:AI964" si="1505">IF(OR(C899=0,C932=0),":",C932/C899)</f>
        <v>:</v>
      </c>
      <c r="D964" s="371" t="str">
        <f t="shared" si="1505"/>
        <v>:</v>
      </c>
      <c r="E964" s="371" t="str">
        <f t="shared" si="1505"/>
        <v>:</v>
      </c>
      <c r="F964" s="365" t="str">
        <f t="shared" si="1505"/>
        <v>:</v>
      </c>
      <c r="G964" s="365" t="str">
        <f t="shared" si="1505"/>
        <v>:</v>
      </c>
      <c r="H964" s="365" t="str">
        <f t="shared" si="1505"/>
        <v>:</v>
      </c>
      <c r="I964" s="365" t="str">
        <f t="shared" si="1505"/>
        <v>:</v>
      </c>
      <c r="J964" s="365">
        <f t="shared" si="1505"/>
        <v>1.1071428571428572</v>
      </c>
      <c r="K964" s="365">
        <f t="shared" si="1505"/>
        <v>1.7678571428571428</v>
      </c>
      <c r="L964" s="365">
        <f t="shared" si="1505"/>
        <v>1.0812720848056538</v>
      </c>
      <c r="M964" s="365" t="str">
        <f t="shared" si="1505"/>
        <v>:</v>
      </c>
      <c r="N964" s="365" t="str">
        <f t="shared" si="1505"/>
        <v>:</v>
      </c>
      <c r="O964" s="365">
        <f t="shared" si="1505"/>
        <v>1.1888888888888889</v>
      </c>
      <c r="P964" s="365">
        <f t="shared" si="1505"/>
        <v>0.77443609022556381</v>
      </c>
      <c r="Q964" s="365">
        <f t="shared" si="1505"/>
        <v>1.5703422053231941</v>
      </c>
      <c r="R964" s="365">
        <f t="shared" si="1505"/>
        <v>1.4460784313725492</v>
      </c>
      <c r="S964" s="365">
        <f t="shared" si="1505"/>
        <v>1.228723404255319</v>
      </c>
      <c r="T964" s="365">
        <f t="shared" si="1505"/>
        <v>0.9559748427672955</v>
      </c>
      <c r="U964" s="365">
        <f t="shared" si="1505"/>
        <v>1.7304964539007095</v>
      </c>
      <c r="V964" s="365">
        <f t="shared" si="1505"/>
        <v>1.0629370629370631</v>
      </c>
      <c r="W964" s="365">
        <f t="shared" si="1505"/>
        <v>1.000283768444949</v>
      </c>
      <c r="X964" s="365">
        <f t="shared" si="1505"/>
        <v>1.1764264264264266</v>
      </c>
      <c r="Y964" s="365">
        <f t="shared" si="1505"/>
        <v>1.1850932900113229</v>
      </c>
      <c r="Z964" s="365">
        <f t="shared" si="1505"/>
        <v>1.001513345386863</v>
      </c>
      <c r="AA964" s="365">
        <f t="shared" si="1505"/>
        <v>1.5714285714285716</v>
      </c>
      <c r="AB964" s="365">
        <f t="shared" si="1505"/>
        <v>1.4706572769953052</v>
      </c>
      <c r="AC964" s="365">
        <f t="shared" si="1505"/>
        <v>2.0589301903898463</v>
      </c>
      <c r="AD964" s="365">
        <f t="shared" si="1505"/>
        <v>1.8881939014855358</v>
      </c>
      <c r="AE964" s="365">
        <f t="shared" si="1505"/>
        <v>1.863256784968685</v>
      </c>
      <c r="AF964" s="365">
        <f t="shared" si="1505"/>
        <v>2.2239532619279454</v>
      </c>
      <c r="AG964" s="365">
        <f t="shared" si="1505"/>
        <v>1.3530259365994237</v>
      </c>
      <c r="AH964" s="365">
        <f t="shared" si="1505"/>
        <v>1.6274509803921569</v>
      </c>
      <c r="AI964" s="365">
        <f t="shared" si="1505"/>
        <v>1.2904347826086957</v>
      </c>
      <c r="AJ964" s="365">
        <f t="shared" ref="AJ964" si="1506">IF(OR(AJ899=0,AJ932=0),":",AJ932/AJ899)</f>
        <v>1.7364066341272917</v>
      </c>
      <c r="AK964" s="653">
        <f t="shared" si="1474"/>
        <v>34.559813291535391</v>
      </c>
      <c r="AL964" s="653">
        <f t="shared" si="1475"/>
        <v>8.9534530735573714</v>
      </c>
      <c r="AM964" s="654">
        <f t="shared" si="1476"/>
        <v>1.1154272504904306</v>
      </c>
    </row>
    <row r="965" spans="1:39" ht="18" customHeight="1" thickBot="1">
      <c r="A965" s="320" t="s">
        <v>18</v>
      </c>
      <c r="B965" s="320" t="s">
        <v>47</v>
      </c>
      <c r="C965" s="371" t="str">
        <f t="shared" ref="C965:AI965" si="1507">IF(OR(C900=0,C933=0),":",C933/C900)</f>
        <v>:</v>
      </c>
      <c r="D965" s="371" t="str">
        <f t="shared" si="1507"/>
        <v>:</v>
      </c>
      <c r="E965" s="371" t="str">
        <f t="shared" si="1507"/>
        <v>:</v>
      </c>
      <c r="F965" s="365" t="str">
        <f t="shared" si="1507"/>
        <v>:</v>
      </c>
      <c r="G965" s="365" t="str">
        <f t="shared" si="1507"/>
        <v>:</v>
      </c>
      <c r="H965" s="365" t="str">
        <f t="shared" si="1507"/>
        <v>:</v>
      </c>
      <c r="I965" s="365" t="str">
        <f t="shared" si="1507"/>
        <v>:</v>
      </c>
      <c r="J965" s="365" t="str">
        <f t="shared" si="1507"/>
        <v>:</v>
      </c>
      <c r="K965" s="365" t="str">
        <f t="shared" si="1507"/>
        <v>:</v>
      </c>
      <c r="L965" s="365" t="str">
        <f t="shared" si="1507"/>
        <v>:</v>
      </c>
      <c r="M965" s="365" t="str">
        <f t="shared" si="1507"/>
        <v>:</v>
      </c>
      <c r="N965" s="365" t="str">
        <f t="shared" si="1507"/>
        <v>:</v>
      </c>
      <c r="O965" s="365" t="str">
        <f t="shared" si="1507"/>
        <v>:</v>
      </c>
      <c r="P965" s="365" t="str">
        <f t="shared" si="1507"/>
        <v>:</v>
      </c>
      <c r="Q965" s="365" t="str">
        <f t="shared" si="1507"/>
        <v>:</v>
      </c>
      <c r="R965" s="365" t="str">
        <f t="shared" si="1507"/>
        <v>:</v>
      </c>
      <c r="S965" s="365" t="str">
        <f t="shared" si="1507"/>
        <v>:</v>
      </c>
      <c r="T965" s="365" t="str">
        <f t="shared" si="1507"/>
        <v>:</v>
      </c>
      <c r="U965" s="365" t="str">
        <f t="shared" si="1507"/>
        <v>:</v>
      </c>
      <c r="V965" s="365" t="str">
        <f t="shared" si="1507"/>
        <v>:</v>
      </c>
      <c r="W965" s="365" t="str">
        <f t="shared" si="1507"/>
        <v>:</v>
      </c>
      <c r="X965" s="365" t="str">
        <f t="shared" si="1507"/>
        <v>:</v>
      </c>
      <c r="Y965" s="365" t="str">
        <f t="shared" si="1507"/>
        <v>:</v>
      </c>
      <c r="Z965" s="365" t="str">
        <f t="shared" si="1507"/>
        <v>:</v>
      </c>
      <c r="AA965" s="365" t="str">
        <f t="shared" si="1507"/>
        <v>:</v>
      </c>
      <c r="AB965" s="365" t="str">
        <f t="shared" si="1507"/>
        <v>:</v>
      </c>
      <c r="AC965" s="365" t="str">
        <f t="shared" si="1507"/>
        <v>:</v>
      </c>
      <c r="AD965" s="365" t="str">
        <f t="shared" si="1507"/>
        <v>:</v>
      </c>
      <c r="AE965" s="365" t="str">
        <f t="shared" si="1507"/>
        <v>:</v>
      </c>
      <c r="AF965" s="365" t="str">
        <f t="shared" si="1507"/>
        <v>:</v>
      </c>
      <c r="AG965" s="365" t="str">
        <f t="shared" si="1507"/>
        <v>:</v>
      </c>
      <c r="AH965" s="365" t="str">
        <f t="shared" si="1507"/>
        <v>:</v>
      </c>
      <c r="AI965" s="365" t="str">
        <f t="shared" si="1507"/>
        <v>:</v>
      </c>
      <c r="AJ965" s="365" t="str">
        <f t="shared" ref="AJ965" si="1508">IF(OR(AJ900=0,AJ933=0),":",AJ933/AJ900)</f>
        <v>:</v>
      </c>
      <c r="AK965" s="653"/>
      <c r="AL965" s="653"/>
      <c r="AM965" s="654"/>
    </row>
    <row r="966" spans="1:39" ht="18" customHeight="1" thickBot="1">
      <c r="A966" s="320" t="s">
        <v>19</v>
      </c>
      <c r="B966" s="320" t="s">
        <v>48</v>
      </c>
      <c r="C966" s="371" t="str">
        <f t="shared" ref="C966:AI966" si="1509">IF(OR(C901=0,C934=0),":",C934/C901)</f>
        <v>:</v>
      </c>
      <c r="D966" s="371" t="str">
        <f t="shared" si="1509"/>
        <v>:</v>
      </c>
      <c r="E966" s="371" t="str">
        <f t="shared" si="1509"/>
        <v>:</v>
      </c>
      <c r="F966" s="365">
        <f t="shared" si="1509"/>
        <v>11.500000000000002</v>
      </c>
      <c r="G966" s="365">
        <f t="shared" si="1509"/>
        <v>9.0576923076923084</v>
      </c>
      <c r="H966" s="365">
        <f t="shared" si="1509"/>
        <v>8.6999999999999993</v>
      </c>
      <c r="I966" s="365">
        <f t="shared" si="1509"/>
        <v>9.2678571428571423</v>
      </c>
      <c r="J966" s="365">
        <f t="shared" si="1509"/>
        <v>14.444444444444443</v>
      </c>
      <c r="K966" s="365">
        <f t="shared" si="1509"/>
        <v>12.413793103448276</v>
      </c>
      <c r="L966" s="365">
        <f t="shared" si="1509"/>
        <v>8.2666666666666675</v>
      </c>
      <c r="M966" s="365">
        <f t="shared" si="1509"/>
        <v>12.027777777777777</v>
      </c>
      <c r="N966" s="365">
        <f t="shared" si="1509"/>
        <v>12.597402597402597</v>
      </c>
      <c r="O966" s="365">
        <f t="shared" si="1509"/>
        <v>12.432835820895521</v>
      </c>
      <c r="P966" s="365">
        <f t="shared" si="1509"/>
        <v>13.718309859154932</v>
      </c>
      <c r="Q966" s="365">
        <f t="shared" si="1509"/>
        <v>14.823529411764707</v>
      </c>
      <c r="R966" s="365">
        <f t="shared" si="1509"/>
        <v>11.246575342465754</v>
      </c>
      <c r="S966" s="365">
        <f t="shared" si="1509"/>
        <v>10.013333333333332</v>
      </c>
      <c r="T966" s="365">
        <f t="shared" si="1509"/>
        <v>11.208333333333334</v>
      </c>
      <c r="U966" s="365">
        <f t="shared" si="1509"/>
        <v>13.092105263157896</v>
      </c>
      <c r="V966" s="365">
        <f t="shared" si="1509"/>
        <v>12.421052631578949</v>
      </c>
      <c r="W966" s="365" t="str">
        <f t="shared" si="1509"/>
        <v>:</v>
      </c>
      <c r="X966" s="365" t="str">
        <f t="shared" si="1509"/>
        <v>:</v>
      </c>
      <c r="Y966" s="365" t="str">
        <f t="shared" si="1509"/>
        <v>:</v>
      </c>
      <c r="Z966" s="365" t="str">
        <f t="shared" si="1509"/>
        <v>:</v>
      </c>
      <c r="AA966" s="365" t="str">
        <f t="shared" si="1509"/>
        <v>:</v>
      </c>
      <c r="AB966" s="365" t="str">
        <f t="shared" si="1509"/>
        <v>:</v>
      </c>
      <c r="AC966" s="365" t="str">
        <f t="shared" si="1509"/>
        <v>:</v>
      </c>
      <c r="AD966" s="365" t="str">
        <f t="shared" si="1509"/>
        <v>:</v>
      </c>
      <c r="AE966" s="365" t="str">
        <f t="shared" si="1509"/>
        <v>:</v>
      </c>
      <c r="AF966" s="365" t="str">
        <f t="shared" si="1509"/>
        <v>:</v>
      </c>
      <c r="AG966" s="365" t="str">
        <f t="shared" si="1509"/>
        <v>:</v>
      </c>
      <c r="AH966" s="365" t="str">
        <f t="shared" si="1509"/>
        <v>:</v>
      </c>
      <c r="AI966" s="365" t="str">
        <f t="shared" si="1509"/>
        <v>:</v>
      </c>
      <c r="AJ966" s="365" t="str">
        <f t="shared" ref="AJ966" si="1510">IF(OR(AJ901=0,AJ934=0),":",AJ934/AJ901)</f>
        <v>:</v>
      </c>
      <c r="AK966" s="653"/>
      <c r="AL966" s="653"/>
      <c r="AM966" s="654"/>
    </row>
    <row r="967" spans="1:39" ht="18" customHeight="1" thickBot="1">
      <c r="A967" s="320" t="s">
        <v>20</v>
      </c>
      <c r="B967" s="320" t="s">
        <v>49</v>
      </c>
      <c r="C967" s="371" t="str">
        <f t="shared" ref="C967:AI967" si="1511">IF(OR(C902=0,C935=0),":",C935/C902)</f>
        <v>:</v>
      </c>
      <c r="D967" s="371" t="str">
        <f t="shared" si="1511"/>
        <v>:</v>
      </c>
      <c r="E967" s="371" t="str">
        <f t="shared" si="1511"/>
        <v>:</v>
      </c>
      <c r="F967" s="365">
        <f t="shared" si="1511"/>
        <v>7.0296610169491522</v>
      </c>
      <c r="G967" s="365">
        <f t="shared" si="1511"/>
        <v>7.1645299145299148</v>
      </c>
      <c r="H967" s="365">
        <f t="shared" si="1511"/>
        <v>8.0053475935828882</v>
      </c>
      <c r="I967" s="365">
        <f t="shared" si="1511"/>
        <v>7.3085399449035808</v>
      </c>
      <c r="J967" s="365">
        <f t="shared" si="1511"/>
        <v>7.7058823529411775</v>
      </c>
      <c r="K967" s="365">
        <f t="shared" si="1511"/>
        <v>7.6331658291457298</v>
      </c>
      <c r="L967" s="365">
        <f t="shared" si="1511"/>
        <v>7.4933687002652514</v>
      </c>
      <c r="M967" s="365">
        <f t="shared" si="1511"/>
        <v>7.6458923512747878</v>
      </c>
      <c r="N967" s="365">
        <f t="shared" si="1511"/>
        <v>9.5088757396449726</v>
      </c>
      <c r="O967" s="365">
        <f t="shared" si="1511"/>
        <v>9.4787535410764878</v>
      </c>
      <c r="P967" s="365">
        <f t="shared" si="1511"/>
        <v>8.2768817204301079</v>
      </c>
      <c r="Q967" s="365">
        <f t="shared" si="1511"/>
        <v>9.5315068493150683</v>
      </c>
      <c r="R967" s="365">
        <f t="shared" si="1511"/>
        <v>9.7821229050279328</v>
      </c>
      <c r="S967" s="365">
        <f t="shared" si="1511"/>
        <v>8.4275184275184269</v>
      </c>
      <c r="T967" s="365">
        <f t="shared" si="1511"/>
        <v>9.5040214477211808</v>
      </c>
      <c r="U967" s="365">
        <f t="shared" si="1511"/>
        <v>9.5732984293193706</v>
      </c>
      <c r="V967" s="365">
        <f t="shared" si="1511"/>
        <v>8.8498727735368963</v>
      </c>
      <c r="W967" s="365">
        <f t="shared" si="1511"/>
        <v>3.8862478777589131</v>
      </c>
      <c r="X967" s="365">
        <f t="shared" si="1511"/>
        <v>4.204301075268817</v>
      </c>
      <c r="Y967" s="365">
        <f t="shared" si="1511"/>
        <v>4.0690121786197562</v>
      </c>
      <c r="Z967" s="365">
        <f t="shared" si="1511"/>
        <v>3.9594257178526844</v>
      </c>
      <c r="AA967" s="365">
        <f t="shared" si="1511"/>
        <v>3.9928057553956831</v>
      </c>
      <c r="AB967" s="365">
        <f t="shared" si="1511"/>
        <v>3.8556759840273815</v>
      </c>
      <c r="AC967" s="365">
        <f t="shared" si="1511"/>
        <v>3.7814521926671461</v>
      </c>
      <c r="AD967" s="365">
        <f t="shared" si="1511"/>
        <v>3.3122855181880575</v>
      </c>
      <c r="AE967" s="365">
        <f t="shared" si="1511"/>
        <v>3.3292589763177998</v>
      </c>
      <c r="AF967" s="365">
        <f t="shared" si="1511"/>
        <v>3.4929693961952029</v>
      </c>
      <c r="AG967" s="365">
        <f t="shared" si="1511"/>
        <v>3.3649932157394851</v>
      </c>
      <c r="AH967" s="365">
        <f t="shared" si="1511"/>
        <v>3.2619718309859156</v>
      </c>
      <c r="AI967" s="365">
        <f t="shared" si="1511"/>
        <v>3.2084745762711862</v>
      </c>
      <c r="AJ967" s="365">
        <f t="shared" ref="AJ967" si="1512">IF(OR(AJ902=0,AJ935=0),":",AJ935/AJ902)</f>
        <v>3.1039308383525155</v>
      </c>
      <c r="AK967" s="653">
        <f t="shared" si="1474"/>
        <v>-3.2583626715275038</v>
      </c>
      <c r="AL967" s="653">
        <f t="shared" si="1475"/>
        <v>-5.9673892564711455</v>
      </c>
      <c r="AM967" s="654">
        <f t="shared" si="1476"/>
        <v>-2.7592710337189463</v>
      </c>
    </row>
    <row r="968" spans="1:39" ht="18" customHeight="1" thickBot="1">
      <c r="A968" s="320" t="s">
        <v>21</v>
      </c>
      <c r="B968" s="320" t="s">
        <v>50</v>
      </c>
      <c r="C968" s="371" t="str">
        <f t="shared" ref="C968:AI968" si="1513">IF(OR(C903=0,C936=0),":",C936/C903)</f>
        <v>:</v>
      </c>
      <c r="D968" s="371" t="str">
        <f t="shared" si="1513"/>
        <v>:</v>
      </c>
      <c r="E968" s="371" t="str">
        <f t="shared" si="1513"/>
        <v>:</v>
      </c>
      <c r="F968" s="365">
        <f t="shared" si="1513"/>
        <v>2.4918164547712993</v>
      </c>
      <c r="G968" s="365">
        <f t="shared" si="1513"/>
        <v>2.229212682579266</v>
      </c>
      <c r="H968" s="365">
        <f t="shared" si="1513"/>
        <v>2.6999047748605634</v>
      </c>
      <c r="I968" s="365">
        <f t="shared" si="1513"/>
        <v>2.7394479334014896</v>
      </c>
      <c r="J968" s="365">
        <f t="shared" si="1513"/>
        <v>2.8205128205128203</v>
      </c>
      <c r="K968" s="365">
        <f t="shared" si="1513"/>
        <v>2.879387364390555</v>
      </c>
      <c r="L968" s="365">
        <f t="shared" si="1513"/>
        <v>2.7758401817331464</v>
      </c>
      <c r="M968" s="365">
        <f t="shared" si="1513"/>
        <v>1.9675891298927948</v>
      </c>
      <c r="N968" s="365">
        <f t="shared" si="1513"/>
        <v>2.6988662428730583</v>
      </c>
      <c r="O968" s="365">
        <f t="shared" si="1513"/>
        <v>2.7670616790405478</v>
      </c>
      <c r="P968" s="365">
        <f t="shared" si="1513"/>
        <v>2.4493929841035618</v>
      </c>
      <c r="Q968" s="365">
        <f t="shared" si="1513"/>
        <v>2.903191700257715</v>
      </c>
      <c r="R968" s="365">
        <f t="shared" si="1513"/>
        <v>2.6491751142913933</v>
      </c>
      <c r="S968" s="365">
        <f t="shared" si="1513"/>
        <v>2.1105795768169271</v>
      </c>
      <c r="T968" s="365">
        <f t="shared" si="1513"/>
        <v>2.7463466868228772</v>
      </c>
      <c r="U968" s="365">
        <f t="shared" si="1513"/>
        <v>2.4759643916913947</v>
      </c>
      <c r="V968" s="365">
        <f t="shared" si="1513"/>
        <v>2.8066924973582248</v>
      </c>
      <c r="W968" s="365">
        <f t="shared" si="1513"/>
        <v>2.8537229510989945</v>
      </c>
      <c r="X968" s="365">
        <f t="shared" si="1513"/>
        <v>2.7000407170440917</v>
      </c>
      <c r="Y968" s="365">
        <f t="shared" si="1513"/>
        <v>2.9426519386362484</v>
      </c>
      <c r="Z968" s="365">
        <f t="shared" si="1513"/>
        <v>2.7719400366535445</v>
      </c>
      <c r="AA968" s="365">
        <f t="shared" si="1513"/>
        <v>3.0516055060240435</v>
      </c>
      <c r="AB968" s="365">
        <f t="shared" si="1513"/>
        <v>2.604067646733724</v>
      </c>
      <c r="AC968" s="365">
        <f t="shared" si="1513"/>
        <v>2.8437975856818136</v>
      </c>
      <c r="AD968" s="365">
        <f t="shared" si="1513"/>
        <v>3.0623657673505287</v>
      </c>
      <c r="AE968" s="365">
        <f t="shared" si="1513"/>
        <v>2.4142342805709145</v>
      </c>
      <c r="AF968" s="365">
        <f t="shared" si="1513"/>
        <v>2.5269745949423852</v>
      </c>
      <c r="AG968" s="365">
        <f t="shared" si="1513"/>
        <v>3.1903554018818729</v>
      </c>
      <c r="AH968" s="365">
        <f t="shared" si="1513"/>
        <v>3.1367476994561758</v>
      </c>
      <c r="AI968" s="365">
        <f t="shared" si="1513"/>
        <v>2.9337644727234795</v>
      </c>
      <c r="AJ968" s="365">
        <f t="shared" ref="AJ968" si="1514">IF(OR(AJ903=0,AJ936=0),":",AJ936/AJ903)</f>
        <v>3.084376137312991</v>
      </c>
      <c r="AK968" s="653">
        <f t="shared" si="1474"/>
        <v>5.1337340127271869</v>
      </c>
      <c r="AL968" s="653">
        <f t="shared" si="1475"/>
        <v>7.6259686414894334</v>
      </c>
      <c r="AM968" s="654">
        <f t="shared" si="1476"/>
        <v>0.11875451110265889</v>
      </c>
    </row>
    <row r="969" spans="1:39" ht="18" customHeight="1" thickBot="1">
      <c r="A969" s="320" t="s">
        <v>22</v>
      </c>
      <c r="B969" s="320" t="s">
        <v>51</v>
      </c>
      <c r="C969" s="371" t="str">
        <f t="shared" ref="C969:AI969" si="1515">IF(OR(C904=0,C937=0),":",C937/C904)</f>
        <v>:</v>
      </c>
      <c r="D969" s="371" t="str">
        <f t="shared" si="1515"/>
        <v>:</v>
      </c>
      <c r="E969" s="371" t="str">
        <f t="shared" si="1515"/>
        <v>:</v>
      </c>
      <c r="F969" s="365" t="str">
        <f t="shared" si="1515"/>
        <v>:</v>
      </c>
      <c r="G969" s="365" t="str">
        <f t="shared" si="1515"/>
        <v>:</v>
      </c>
      <c r="H969" s="365" t="str">
        <f t="shared" si="1515"/>
        <v>:</v>
      </c>
      <c r="I969" s="365" t="str">
        <f t="shared" si="1515"/>
        <v>:</v>
      </c>
      <c r="J969" s="365" t="str">
        <f t="shared" si="1515"/>
        <v>:</v>
      </c>
      <c r="K969" s="365" t="str">
        <f t="shared" si="1515"/>
        <v>:</v>
      </c>
      <c r="L969" s="365" t="str">
        <f t="shared" si="1515"/>
        <v>:</v>
      </c>
      <c r="M969" s="365">
        <f t="shared" si="1515"/>
        <v>1.3206997084548104</v>
      </c>
      <c r="N969" s="365">
        <f t="shared" si="1515"/>
        <v>0.63184079601990051</v>
      </c>
      <c r="O969" s="365">
        <f t="shared" si="1515"/>
        <v>1.0767754318618044</v>
      </c>
      <c r="P969" s="365">
        <f t="shared" si="1515"/>
        <v>0.72209567198177682</v>
      </c>
      <c r="Q969" s="365">
        <f t="shared" si="1515"/>
        <v>1.096866096866097</v>
      </c>
      <c r="R969" s="365">
        <f t="shared" si="1515"/>
        <v>0.46946564885496178</v>
      </c>
      <c r="S969" s="365">
        <f t="shared" si="1515"/>
        <v>1.6211180124223601</v>
      </c>
      <c r="T969" s="365">
        <f t="shared" si="1515"/>
        <v>1.3333333333333335</v>
      </c>
      <c r="U969" s="365">
        <f t="shared" si="1515"/>
        <v>1.6770833333333335</v>
      </c>
      <c r="V969" s="365">
        <f t="shared" si="1515"/>
        <v>1.2105263157894737</v>
      </c>
      <c r="W969" s="365">
        <f t="shared" si="1515"/>
        <v>1.0650406504065042</v>
      </c>
      <c r="X969" s="365">
        <f t="shared" si="1515"/>
        <v>0.92035398230088505</v>
      </c>
      <c r="Y969" s="365">
        <f t="shared" si="1515"/>
        <v>0.74509803921568629</v>
      </c>
      <c r="Z969" s="365">
        <f t="shared" si="1515"/>
        <v>1.2499999999999998</v>
      </c>
      <c r="AA969" s="365">
        <f t="shared" si="1515"/>
        <v>1.3359375</v>
      </c>
      <c r="AB969" s="365">
        <f t="shared" si="1515"/>
        <v>1.2134146341463414</v>
      </c>
      <c r="AC969" s="365">
        <f t="shared" si="1515"/>
        <v>1.5549999999999999</v>
      </c>
      <c r="AD969" s="365">
        <f t="shared" si="1515"/>
        <v>1.2949999999999999</v>
      </c>
      <c r="AE969" s="365">
        <f t="shared" si="1515"/>
        <v>1.4950000000000001</v>
      </c>
      <c r="AF969" s="365">
        <f t="shared" si="1515"/>
        <v>1.3644067796610171</v>
      </c>
      <c r="AG969" s="365">
        <f t="shared" si="1515"/>
        <v>1.2627118644067796</v>
      </c>
      <c r="AH969" s="365">
        <f t="shared" si="1515"/>
        <v>1.2118644067796611</v>
      </c>
      <c r="AI969" s="365">
        <f t="shared" si="1515"/>
        <v>1.2627118644067796</v>
      </c>
      <c r="AJ969" s="365">
        <f t="shared" ref="AJ969" si="1516">IF(OR(AJ904=0,AJ937=0),":",AJ937/AJ904)</f>
        <v>1.2952914255201868</v>
      </c>
      <c r="AK969" s="653">
        <f t="shared" si="1474"/>
        <v>2.5801263163637955</v>
      </c>
      <c r="AL969" s="653">
        <f t="shared" si="1475"/>
        <v>-0.10170705138426994</v>
      </c>
      <c r="AM969" s="654">
        <f t="shared" si="1476"/>
        <v>-0.34271786303962104</v>
      </c>
    </row>
    <row r="970" spans="1:39" ht="18" customHeight="1" thickBot="1">
      <c r="A970" s="320" t="s">
        <v>23</v>
      </c>
      <c r="B970" s="320" t="s">
        <v>52</v>
      </c>
      <c r="C970" s="371" t="str">
        <f t="shared" ref="C970:AI970" si="1517">IF(OR(C905=0,C938=0),":",C938/C905)</f>
        <v>:</v>
      </c>
      <c r="D970" s="371" t="str">
        <f t="shared" si="1517"/>
        <v>:</v>
      </c>
      <c r="E970" s="371" t="str">
        <f t="shared" si="1517"/>
        <v>:</v>
      </c>
      <c r="F970" s="365" t="str">
        <f t="shared" si="1517"/>
        <v>:</v>
      </c>
      <c r="G970" s="365" t="str">
        <f t="shared" si="1517"/>
        <v>:</v>
      </c>
      <c r="H970" s="365">
        <f t="shared" si="1517"/>
        <v>0.74999999999999989</v>
      </c>
      <c r="I970" s="365">
        <f t="shared" si="1517"/>
        <v>1.5333333333333332</v>
      </c>
      <c r="J970" s="365">
        <f t="shared" si="1517"/>
        <v>0.28571428571428575</v>
      </c>
      <c r="K970" s="365">
        <f t="shared" si="1517"/>
        <v>0.15</v>
      </c>
      <c r="L970" s="365">
        <f t="shared" si="1517"/>
        <v>0.72222222222222221</v>
      </c>
      <c r="M970" s="365">
        <f t="shared" si="1517"/>
        <v>0.31249999999999994</v>
      </c>
      <c r="N970" s="365">
        <f t="shared" si="1517"/>
        <v>0.9932432432432432</v>
      </c>
      <c r="O970" s="365">
        <f t="shared" si="1517"/>
        <v>0.90710382513661192</v>
      </c>
      <c r="P970" s="365">
        <f t="shared" si="1517"/>
        <v>0.58048780487804885</v>
      </c>
      <c r="Q970" s="365">
        <f t="shared" si="1517"/>
        <v>1.9075144508670518</v>
      </c>
      <c r="R970" s="365">
        <f t="shared" si="1517"/>
        <v>0.22631578947368422</v>
      </c>
      <c r="S970" s="365">
        <f t="shared" si="1517"/>
        <v>1.0285714285714287</v>
      </c>
      <c r="T970" s="365">
        <f t="shared" si="1517"/>
        <v>0.95102040816326527</v>
      </c>
      <c r="U970" s="365">
        <f t="shared" si="1517"/>
        <v>1.5659340659340659</v>
      </c>
      <c r="V970" s="365">
        <f t="shared" si="1517"/>
        <v>2.0849056603773581</v>
      </c>
      <c r="W970" s="365">
        <f t="shared" si="1517"/>
        <v>1.3363636363636362</v>
      </c>
      <c r="X970" s="365">
        <f t="shared" si="1517"/>
        <v>1.8832335329341319</v>
      </c>
      <c r="Y970" s="365">
        <f t="shared" si="1517"/>
        <v>1.2645502645502646</v>
      </c>
      <c r="Z970" s="365">
        <f t="shared" si="1517"/>
        <v>1.6517150395778364</v>
      </c>
      <c r="AA970" s="365">
        <f t="shared" si="1517"/>
        <v>2.0262390670553936</v>
      </c>
      <c r="AB970" s="365">
        <f t="shared" si="1517"/>
        <v>1.4594594594594594</v>
      </c>
      <c r="AC970" s="365">
        <f t="shared" si="1517"/>
        <v>1.5849462365591396</v>
      </c>
      <c r="AD970" s="365">
        <f t="shared" si="1517"/>
        <v>1.8242424242424242</v>
      </c>
      <c r="AE970" s="365">
        <f t="shared" si="1517"/>
        <v>1.9891304347826089</v>
      </c>
      <c r="AF970" s="365">
        <f t="shared" si="1517"/>
        <v>1.5909090909090908</v>
      </c>
      <c r="AG970" s="365">
        <f t="shared" si="1517"/>
        <v>0.87974683544303789</v>
      </c>
      <c r="AH970" s="365">
        <f t="shared" si="1517"/>
        <v>2.0373134328358207</v>
      </c>
      <c r="AI970" s="365">
        <f t="shared" si="1517"/>
        <v>1.7794117647058825</v>
      </c>
      <c r="AJ970" s="365">
        <f t="shared" ref="AJ970" si="1518">IF(OR(AJ905=0,AJ938=0),":",AJ938/AJ905)</f>
        <v>1.6326781965611801</v>
      </c>
      <c r="AK970" s="653">
        <f t="shared" si="1474"/>
        <v>-8.2461839949088951</v>
      </c>
      <c r="AL970" s="653">
        <f t="shared" si="1475"/>
        <v>-8.6094018904650405</v>
      </c>
      <c r="AM970" s="654">
        <f t="shared" si="1476"/>
        <v>-2.3709915014428651</v>
      </c>
    </row>
    <row r="971" spans="1:39" ht="18" customHeight="1" thickBot="1">
      <c r="A971" s="320" t="s">
        <v>24</v>
      </c>
      <c r="B971" s="320" t="s">
        <v>53</v>
      </c>
      <c r="C971" s="371" t="str">
        <f t="shared" ref="C971:AI971" si="1519">IF(OR(C906=0,C939=0),":",C939/C906)</f>
        <v>:</v>
      </c>
      <c r="D971" s="371" t="str">
        <f t="shared" si="1519"/>
        <v>:</v>
      </c>
      <c r="E971" s="371" t="str">
        <f t="shared" si="1519"/>
        <v>:</v>
      </c>
      <c r="F971" s="365">
        <f t="shared" si="1519"/>
        <v>1.6666666666666667</v>
      </c>
      <c r="G971" s="365">
        <f t="shared" si="1519"/>
        <v>1.6666666666666667</v>
      </c>
      <c r="H971" s="365">
        <f t="shared" si="1519"/>
        <v>1.6666666666666667</v>
      </c>
      <c r="I971" s="365">
        <f t="shared" si="1519"/>
        <v>1.6666666666666667</v>
      </c>
      <c r="J971" s="365">
        <f t="shared" si="1519"/>
        <v>1.6666666666666667</v>
      </c>
      <c r="K971" s="365">
        <f t="shared" si="1519"/>
        <v>1.5</v>
      </c>
      <c r="L971" s="365">
        <f t="shared" si="1519"/>
        <v>1.375</v>
      </c>
      <c r="M971" s="365">
        <f t="shared" si="1519"/>
        <v>1.1847826086956521</v>
      </c>
      <c r="N971" s="365">
        <f t="shared" si="1519"/>
        <v>1.2735849056603774</v>
      </c>
      <c r="O971" s="365">
        <f t="shared" si="1519"/>
        <v>1.272108843537415</v>
      </c>
      <c r="P971" s="365">
        <f t="shared" si="1519"/>
        <v>0.98550724637681175</v>
      </c>
      <c r="Q971" s="365">
        <f t="shared" si="1519"/>
        <v>1.3469387755102042</v>
      </c>
      <c r="R971" s="365">
        <f t="shared" si="1519"/>
        <v>1.8527607361963192</v>
      </c>
      <c r="S971" s="365">
        <f t="shared" si="1519"/>
        <v>1.8288288288288286</v>
      </c>
      <c r="T971" s="365">
        <f t="shared" si="1519"/>
        <v>1.4838709677419353</v>
      </c>
      <c r="U971" s="365">
        <f t="shared" si="1519"/>
        <v>1.681159420289855</v>
      </c>
      <c r="V971" s="365">
        <f t="shared" si="1519"/>
        <v>1.5541401273885349</v>
      </c>
      <c r="W971" s="365">
        <f t="shared" si="1519"/>
        <v>1.3788819875776397</v>
      </c>
      <c r="X971" s="365">
        <f t="shared" si="1519"/>
        <v>1.4337349397590362</v>
      </c>
      <c r="Y971" s="365">
        <f t="shared" si="1519"/>
        <v>1.2238095238095237</v>
      </c>
      <c r="Z971" s="365">
        <f t="shared" si="1519"/>
        <v>1.2956989247311828</v>
      </c>
      <c r="AA971" s="365">
        <f t="shared" si="1519"/>
        <v>1.5166051660516606</v>
      </c>
      <c r="AB971" s="365">
        <f t="shared" si="1519"/>
        <v>1.3016393442622953</v>
      </c>
      <c r="AC971" s="365">
        <f t="shared" si="1519"/>
        <v>1.0750670241286864</v>
      </c>
      <c r="AD971" s="365">
        <f t="shared" si="1519"/>
        <v>0.93601895734597163</v>
      </c>
      <c r="AE971" s="365">
        <f t="shared" si="1519"/>
        <v>1.13768115942029</v>
      </c>
      <c r="AF971" s="365">
        <f t="shared" si="1519"/>
        <v>1</v>
      </c>
      <c r="AG971" s="365">
        <f t="shared" si="1519"/>
        <v>0.91507430997876849</v>
      </c>
      <c r="AH971" s="365">
        <f t="shared" si="1519"/>
        <v>0.94421487603305798</v>
      </c>
      <c r="AI971" s="365">
        <f t="shared" si="1519"/>
        <v>0.73608247422680417</v>
      </c>
      <c r="AJ971" s="365">
        <f t="shared" ref="AJ971" si="1520">IF(OR(AJ906=0,AJ939=0),":",AJ939/AJ906)</f>
        <v>0.71915341940456301</v>
      </c>
      <c r="AK971" s="653">
        <f t="shared" si="1474"/>
        <v>-2.2998855990999933</v>
      </c>
      <c r="AL971" s="653">
        <f t="shared" si="1475"/>
        <v>-19.506682420720324</v>
      </c>
      <c r="AM971" s="654">
        <f t="shared" si="1476"/>
        <v>-7.9562433760403835</v>
      </c>
    </row>
    <row r="972" spans="1:39" ht="18" customHeight="1" thickBot="1">
      <c r="A972" s="320" t="s">
        <v>25</v>
      </c>
      <c r="B972" s="320" t="s">
        <v>54</v>
      </c>
      <c r="C972" s="371" t="str">
        <f t="shared" ref="C972:AI972" si="1521">IF(OR(C907=0,C940=0),":",C940/C907)</f>
        <v>:</v>
      </c>
      <c r="D972" s="371" t="str">
        <f t="shared" si="1521"/>
        <v>:</v>
      </c>
      <c r="E972" s="371" t="str">
        <f t="shared" si="1521"/>
        <v>:</v>
      </c>
      <c r="F972" s="365">
        <f t="shared" si="1521"/>
        <v>1.8235294117647061</v>
      </c>
      <c r="G972" s="365">
        <f t="shared" si="1521"/>
        <v>1.2857142857142858</v>
      </c>
      <c r="H972" s="365">
        <f t="shared" si="1521"/>
        <v>1.5333333333333332</v>
      </c>
      <c r="I972" s="365">
        <f t="shared" si="1521"/>
        <v>1.2352941176470589</v>
      </c>
      <c r="J972" s="365">
        <f t="shared" si="1521"/>
        <v>1.3076923076923077</v>
      </c>
      <c r="K972" s="365">
        <f t="shared" si="1521"/>
        <v>2.0499999999999998</v>
      </c>
      <c r="L972" s="365">
        <f t="shared" si="1521"/>
        <v>1.1111111111111112</v>
      </c>
      <c r="M972" s="365">
        <f t="shared" si="1521"/>
        <v>1</v>
      </c>
      <c r="N972" s="365">
        <f t="shared" si="1521"/>
        <v>1.2142857142857144</v>
      </c>
      <c r="O972" s="365">
        <f t="shared" si="1521"/>
        <v>1</v>
      </c>
      <c r="P972" s="365">
        <f t="shared" si="1521"/>
        <v>1.1111111111111109</v>
      </c>
      <c r="Q972" s="365">
        <f t="shared" si="1521"/>
        <v>1.4482758620689655</v>
      </c>
      <c r="R972" s="365">
        <f t="shared" si="1521"/>
        <v>1.3333333333333333</v>
      </c>
      <c r="S972" s="365">
        <f t="shared" si="1521"/>
        <v>0.83333333333333337</v>
      </c>
      <c r="T972" s="365">
        <f t="shared" si="1521"/>
        <v>0.8571428571428571</v>
      </c>
      <c r="U972" s="365">
        <f t="shared" si="1521"/>
        <v>1.4666666666666668</v>
      </c>
      <c r="V972" s="365">
        <f t="shared" si="1521"/>
        <v>1.1071428571428572</v>
      </c>
      <c r="W972" s="365">
        <f t="shared" si="1521"/>
        <v>0.96202531645569622</v>
      </c>
      <c r="X972" s="365">
        <f t="shared" si="1521"/>
        <v>1</v>
      </c>
      <c r="Y972" s="365">
        <f t="shared" si="1521"/>
        <v>1.45</v>
      </c>
      <c r="Z972" s="365" t="str">
        <f t="shared" si="1521"/>
        <v>:</v>
      </c>
      <c r="AA972" s="365">
        <f t="shared" si="1521"/>
        <v>1.1521739130434783</v>
      </c>
      <c r="AB972" s="365">
        <f t="shared" si="1521"/>
        <v>1.1810344827586208</v>
      </c>
      <c r="AC972" s="365">
        <f t="shared" si="1521"/>
        <v>1.6042780748663101</v>
      </c>
      <c r="AD972" s="365">
        <f t="shared" si="1521"/>
        <v>1.2260869565217392</v>
      </c>
      <c r="AE972" s="365">
        <f t="shared" si="1521"/>
        <v>1.4135338345864661</v>
      </c>
      <c r="AF972" s="365">
        <f t="shared" si="1521"/>
        <v>1.1499999999999999</v>
      </c>
      <c r="AG972" s="365">
        <f t="shared" si="1521"/>
        <v>0.95628415300546443</v>
      </c>
      <c r="AH972" s="365">
        <f t="shared" si="1521"/>
        <v>0.9395348837209303</v>
      </c>
      <c r="AI972" s="365">
        <f t="shared" si="1521"/>
        <v>2.0760869565217388</v>
      </c>
      <c r="AJ972" s="365">
        <f t="shared" ref="AJ972" si="1522">IF(OR(AJ907=0,AJ940=0),":",AJ940/AJ907)</f>
        <v>1.4309683479477329</v>
      </c>
      <c r="AK972" s="653">
        <f t="shared" si="1474"/>
        <v>-31.073775910370969</v>
      </c>
      <c r="AL972" s="653">
        <f t="shared" si="1475"/>
        <v>2.6428533341817939</v>
      </c>
      <c r="AM972" s="654">
        <f t="shared" si="1476"/>
        <v>2.4370086402292657</v>
      </c>
    </row>
    <row r="973" spans="1:39" ht="18" customHeight="1" thickBot="1">
      <c r="A973" s="320" t="s">
        <v>26</v>
      </c>
      <c r="B973" s="320" t="s">
        <v>55</v>
      </c>
      <c r="C973" s="371" t="str">
        <f t="shared" ref="C973:AI973" si="1523">IF(OR(C908=0,C941=0),":",C941/C908)</f>
        <v>:</v>
      </c>
      <c r="D973" s="371" t="str">
        <f t="shared" si="1523"/>
        <v>:</v>
      </c>
      <c r="E973" s="371" t="str">
        <f t="shared" si="1523"/>
        <v>:</v>
      </c>
      <c r="F973" s="365">
        <f t="shared" si="1523"/>
        <v>2.8380952380952382</v>
      </c>
      <c r="G973" s="365">
        <f t="shared" si="1523"/>
        <v>2.4329896907216497</v>
      </c>
      <c r="H973" s="365">
        <f t="shared" si="1523"/>
        <v>2.8130841121495331</v>
      </c>
      <c r="I973" s="365">
        <f t="shared" si="1523"/>
        <v>3.1698113207547172</v>
      </c>
      <c r="J973" s="365">
        <f t="shared" si="1523"/>
        <v>3.1317829457364343</v>
      </c>
      <c r="K973" s="365">
        <f t="shared" si="1523"/>
        <v>2.356060606060606</v>
      </c>
      <c r="L973" s="365">
        <f t="shared" si="1523"/>
        <v>2.5114503816793894</v>
      </c>
      <c r="M973" s="365">
        <f t="shared" si="1523"/>
        <v>3.1172413793103444</v>
      </c>
      <c r="N973" s="365">
        <f t="shared" si="1523"/>
        <v>2.848739495798319</v>
      </c>
      <c r="O973" s="365">
        <f t="shared" si="1523"/>
        <v>2.6639999999999997</v>
      </c>
      <c r="P973" s="365">
        <f t="shared" si="1523"/>
        <v>2.9147286821705429</v>
      </c>
      <c r="Q973" s="365">
        <f t="shared" si="1523"/>
        <v>2.5628415300546452</v>
      </c>
      <c r="R973" s="365">
        <f t="shared" si="1523"/>
        <v>2.7873563218390802</v>
      </c>
      <c r="S973" s="365">
        <f t="shared" si="1523"/>
        <v>2.6732673267326734</v>
      </c>
      <c r="T973" s="365">
        <f t="shared" si="1523"/>
        <v>2.2788461538461537</v>
      </c>
      <c r="U973" s="365">
        <f t="shared" si="1523"/>
        <v>1.7798165137614681</v>
      </c>
      <c r="V973" s="365">
        <f t="shared" si="1523"/>
        <v>1.86</v>
      </c>
      <c r="W973" s="365">
        <f t="shared" si="1523"/>
        <v>2.3969072164948457</v>
      </c>
      <c r="X973" s="365">
        <f t="shared" si="1523"/>
        <v>2.611872146118722</v>
      </c>
      <c r="Y973" s="365">
        <f t="shared" si="1523"/>
        <v>2.2832618025751077</v>
      </c>
      <c r="Z973" s="365">
        <f t="shared" si="1523"/>
        <v>3.009389671361502</v>
      </c>
      <c r="AA973" s="365">
        <f t="shared" si="1523"/>
        <v>2.6958174904942971</v>
      </c>
      <c r="AB973" s="365">
        <f t="shared" si="1523"/>
        <v>2.4892086330935252</v>
      </c>
      <c r="AC973" s="365">
        <f t="shared" si="1523"/>
        <v>2.3024691358024691</v>
      </c>
      <c r="AD973" s="365">
        <f t="shared" si="1523"/>
        <v>2.1346153846153846</v>
      </c>
      <c r="AE973" s="365">
        <f t="shared" si="1523"/>
        <v>2.0638297872340425</v>
      </c>
      <c r="AF973" s="365">
        <f t="shared" si="1523"/>
        <v>2.7543859649122804</v>
      </c>
      <c r="AG973" s="365">
        <f t="shared" si="1523"/>
        <v>2.8457142857142856</v>
      </c>
      <c r="AH973" s="365">
        <f t="shared" si="1523"/>
        <v>1.9297297297297298</v>
      </c>
      <c r="AI973" s="365">
        <f t="shared" si="1523"/>
        <v>2.3978213507625274</v>
      </c>
      <c r="AJ973" s="365">
        <f t="shared" ref="AJ973" si="1524">IF(OR(AJ908=0,AJ941=0),":",AJ941/AJ908)</f>
        <v>2.2671282631606084</v>
      </c>
      <c r="AK973" s="653">
        <f t="shared" si="1474"/>
        <v>-5.4504931136907908</v>
      </c>
      <c r="AL973" s="653">
        <f t="shared" si="1475"/>
        <v>-5.7462608286738774</v>
      </c>
      <c r="AM973" s="654">
        <f t="shared" si="1476"/>
        <v>-1.9059094892834527</v>
      </c>
    </row>
    <row r="974" spans="1:39" ht="18" customHeight="1" thickBot="1">
      <c r="A974" s="320" t="s">
        <v>27</v>
      </c>
      <c r="B974" s="320" t="s">
        <v>56</v>
      </c>
      <c r="C974" s="371" t="str">
        <f t="shared" ref="C974:AI974" si="1525">IF(OR(C909=0,C942=0),":",C942/C909)</f>
        <v>:</v>
      </c>
      <c r="D974" s="371" t="str">
        <f t="shared" si="1525"/>
        <v>:</v>
      </c>
      <c r="E974" s="371" t="str">
        <f t="shared" si="1525"/>
        <v>:</v>
      </c>
      <c r="F974" s="365">
        <f t="shared" si="1525"/>
        <v>4</v>
      </c>
      <c r="G974" s="365">
        <f t="shared" si="1525"/>
        <v>4</v>
      </c>
      <c r="H974" s="365">
        <f t="shared" si="1525"/>
        <v>2.5</v>
      </c>
      <c r="I974" s="365">
        <f t="shared" si="1525"/>
        <v>3.8941176470588239</v>
      </c>
      <c r="J974" s="365">
        <f t="shared" si="1525"/>
        <v>3.6599999999999997</v>
      </c>
      <c r="K974" s="365">
        <f t="shared" si="1525"/>
        <v>2.914814814814815</v>
      </c>
      <c r="L974" s="365">
        <f t="shared" si="1525"/>
        <v>2.8242424242424242</v>
      </c>
      <c r="M974" s="365">
        <f t="shared" si="1525"/>
        <v>3.4685534591194966</v>
      </c>
      <c r="N974" s="365">
        <f t="shared" si="1525"/>
        <v>3.2301886792452827</v>
      </c>
      <c r="O974" s="365">
        <f t="shared" si="1525"/>
        <v>3.5807692307692305</v>
      </c>
      <c r="P974" s="365">
        <f t="shared" si="1525"/>
        <v>3.4982078853046592</v>
      </c>
      <c r="Q974" s="365">
        <f t="shared" si="1525"/>
        <v>3.6439024390243904</v>
      </c>
      <c r="R974" s="365">
        <f t="shared" si="1525"/>
        <v>3.4529914529914532</v>
      </c>
      <c r="S974" s="365">
        <f t="shared" si="1525"/>
        <v>2.7213930348258706</v>
      </c>
      <c r="T974" s="365">
        <f t="shared" si="1525"/>
        <v>3.1764705882352944</v>
      </c>
      <c r="U974" s="365">
        <f t="shared" si="1525"/>
        <v>3.0846560846560847</v>
      </c>
      <c r="V974" s="365">
        <f t="shared" si="1525"/>
        <v>3.4769230769230766</v>
      </c>
      <c r="W974" s="365">
        <f t="shared" si="1525"/>
        <v>2.9852045256744995</v>
      </c>
      <c r="X974" s="365">
        <f t="shared" si="1525"/>
        <v>3.0325704225352115</v>
      </c>
      <c r="Y974" s="365">
        <f t="shared" si="1525"/>
        <v>2.9815745393634838</v>
      </c>
      <c r="Z974" s="365">
        <f t="shared" si="1525"/>
        <v>1.6142177948834049</v>
      </c>
      <c r="AA974" s="365">
        <f t="shared" si="1525"/>
        <v>3.1609566903684549</v>
      </c>
      <c r="AB974" s="365">
        <f t="shared" si="1525"/>
        <v>3.5446489434219495</v>
      </c>
      <c r="AC974" s="365">
        <f t="shared" si="1525"/>
        <v>3.7407157326130989</v>
      </c>
      <c r="AD974" s="365">
        <f t="shared" si="1525"/>
        <v>3.4479865771812084</v>
      </c>
      <c r="AE974" s="365">
        <f t="shared" si="1525"/>
        <v>2.279260780287474</v>
      </c>
      <c r="AF974" s="365">
        <f t="shared" si="1525"/>
        <v>3.4362307067424855</v>
      </c>
      <c r="AG974" s="365">
        <f t="shared" si="1525"/>
        <v>3.7917933130699089</v>
      </c>
      <c r="AH974" s="365">
        <f t="shared" si="1525"/>
        <v>2.7674190382728168</v>
      </c>
      <c r="AI974" s="365">
        <f t="shared" si="1525"/>
        <v>3.8765432098765431</v>
      </c>
      <c r="AJ974" s="365">
        <f t="shared" ref="AJ974" si="1526">IF(OR(AJ909=0,AJ942=0),":",AJ942/AJ909)</f>
        <v>3.3028301895329335</v>
      </c>
      <c r="AK974" s="653">
        <f t="shared" si="1474"/>
        <v>-14.799603391029425</v>
      </c>
      <c r="AL974" s="653">
        <f t="shared" si="1475"/>
        <v>-1.703364083023029</v>
      </c>
      <c r="AM974" s="654">
        <f t="shared" si="1476"/>
        <v>0.48902520211040468</v>
      </c>
    </row>
    <row r="975" spans="1:39" ht="18" customHeight="1">
      <c r="AM975" s="646"/>
    </row>
    <row r="976" spans="1:39" ht="18" customHeight="1">
      <c r="AM976" s="646"/>
    </row>
    <row r="977" spans="39:39" ht="18" customHeight="1">
      <c r="AM977" s="646"/>
    </row>
    <row r="978" spans="39:39" ht="18" customHeight="1">
      <c r="AM978" s="646"/>
    </row>
    <row r="979" spans="39:39" ht="18" customHeight="1">
      <c r="AM979" s="646"/>
    </row>
    <row r="980" spans="39:39" ht="18" customHeight="1">
      <c r="AM980" s="646"/>
    </row>
    <row r="981" spans="39:39" ht="18" customHeight="1">
      <c r="AM981" s="646"/>
    </row>
    <row r="982" spans="39:39" ht="18" customHeight="1">
      <c r="AM982" s="646"/>
    </row>
    <row r="983" spans="39:39" ht="18" customHeight="1">
      <c r="AM983" s="646"/>
    </row>
    <row r="984" spans="39:39" ht="18" customHeight="1">
      <c r="AM984" s="646"/>
    </row>
    <row r="985" spans="39:39" ht="18" customHeight="1">
      <c r="AM985" s="646"/>
    </row>
    <row r="986" spans="39:39" ht="18" customHeight="1">
      <c r="AM986" s="646"/>
    </row>
    <row r="987" spans="39:39" ht="18" customHeight="1">
      <c r="AM987" s="646"/>
    </row>
    <row r="988" spans="39:39" ht="18" customHeight="1">
      <c r="AM988" s="646"/>
    </row>
    <row r="989" spans="39:39" ht="18" customHeight="1">
      <c r="AM989" s="646"/>
    </row>
    <row r="990" spans="39:39" ht="18" customHeight="1">
      <c r="AM990" s="646"/>
    </row>
    <row r="991" spans="39:39" ht="18" customHeight="1">
      <c r="AM991" s="646"/>
    </row>
    <row r="992" spans="39:39" ht="18" customHeight="1">
      <c r="AM992" s="646"/>
    </row>
    <row r="993" spans="39:39" ht="18" customHeight="1">
      <c r="AM993" s="646"/>
    </row>
    <row r="994" spans="39:39" ht="18" customHeight="1">
      <c r="AM994" s="646"/>
    </row>
    <row r="995" spans="39:39" ht="18" customHeight="1">
      <c r="AM995" s="646"/>
    </row>
    <row r="996" spans="39:39" ht="18" customHeight="1">
      <c r="AM996" s="646"/>
    </row>
    <row r="997" spans="39:39" ht="18" customHeight="1">
      <c r="AM997" s="646"/>
    </row>
    <row r="998" spans="39:39" ht="18" customHeight="1">
      <c r="AM998" s="646"/>
    </row>
    <row r="999" spans="39:39" ht="18" customHeight="1">
      <c r="AM999" s="646"/>
    </row>
    <row r="1000" spans="39:39" ht="18" customHeight="1">
      <c r="AM1000" s="646"/>
    </row>
    <row r="1001" spans="39:39" ht="18" customHeight="1">
      <c r="AM1001" s="646"/>
    </row>
  </sheetData>
  <mergeCells count="30">
    <mergeCell ref="AK816:AL816"/>
    <mergeCell ref="AK848:AL848"/>
    <mergeCell ref="AK880:AL880"/>
    <mergeCell ref="AK913:AL913"/>
    <mergeCell ref="AK945:AL945"/>
    <mergeCell ref="AK719:AL719"/>
    <mergeCell ref="AK751:AL751"/>
    <mergeCell ref="AK783:AL783"/>
    <mergeCell ref="AK622:AL622"/>
    <mergeCell ref="AK654:AL654"/>
    <mergeCell ref="AK686:AL686"/>
    <mergeCell ref="AK589:AL589"/>
    <mergeCell ref="AK460:AL460"/>
    <mergeCell ref="AK492:AL492"/>
    <mergeCell ref="AK525:AL525"/>
    <mergeCell ref="AK166:AL166"/>
    <mergeCell ref="AK198:AL198"/>
    <mergeCell ref="AK232:AL232"/>
    <mergeCell ref="AK557:AL557"/>
    <mergeCell ref="AK264:AL264"/>
    <mergeCell ref="AK296:AL296"/>
    <mergeCell ref="AK330:AL330"/>
    <mergeCell ref="AK362:AL362"/>
    <mergeCell ref="AK394:AL394"/>
    <mergeCell ref="AK3:AL3"/>
    <mergeCell ref="AK36:AL36"/>
    <mergeCell ref="AK68:AL68"/>
    <mergeCell ref="AK428:AL428"/>
    <mergeCell ref="AK100:AL100"/>
    <mergeCell ref="AK134:AL134"/>
  </mergeCells>
  <pageMargins left="0.7" right="0.7" top="0.75" bottom="0.75" header="0.3" footer="0.3"/>
  <pageSetup paperSize="9" scale="82" fitToHeight="0" orientation="landscape" r:id="rId1"/>
  <ignoredErrors>
    <ignoredError sqref="AM36 AM68 AM100 AM134 AM166 AM198 AM232 AM264 AM296 AM330 AM362 AM394 AM428 AM460 AM492 AM525 AM557 AM589 AM622 AM654 AM686 AM719 AM751 AM783 AM816 AM848 AM880 AM913 AM94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28290"/>
    <pageSetUpPr fitToPage="1"/>
  </sheetPr>
  <dimension ref="A2:Z96"/>
  <sheetViews>
    <sheetView showGridLines="0" zoomScale="70" zoomScaleNormal="70" workbookViewId="0">
      <pane xSplit="1" topLeftCell="B1" activePane="topRight" state="frozen"/>
      <selection activeCell="O13" sqref="O13"/>
      <selection pane="topRight" activeCell="B1" sqref="B1"/>
    </sheetView>
  </sheetViews>
  <sheetFormatPr defaultRowHeight="18" customHeight="1"/>
  <cols>
    <col min="1" max="1" width="28.7109375" style="53" customWidth="1"/>
    <col min="2" max="3" width="14.42578125" style="53" customWidth="1"/>
    <col min="4" max="13" width="14.42578125" style="52" customWidth="1"/>
    <col min="14" max="15" width="14.42578125" style="53" customWidth="1"/>
    <col min="16" max="23" width="14.42578125" style="52" customWidth="1"/>
    <col min="24" max="24" width="15.28515625" style="52" bestFit="1" customWidth="1"/>
    <col min="25" max="25" width="17.28515625" style="52" bestFit="1" customWidth="1"/>
    <col min="26" max="255" width="9.28515625" style="52"/>
    <col min="256" max="256" width="25.42578125" style="52" customWidth="1"/>
    <col min="257" max="266" width="10.28515625" style="52" customWidth="1"/>
    <col min="267" max="267" width="11.5703125" style="52" customWidth="1"/>
    <col min="268" max="269" width="10.5703125" style="52" customWidth="1"/>
    <col min="270" max="270" width="0" style="52" hidden="1" customWidth="1"/>
    <col min="271" max="271" width="11.5703125" style="52" customWidth="1"/>
    <col min="272" max="272" width="10" style="52" customWidth="1"/>
    <col min="273" max="274" width="9.5703125" style="52" customWidth="1"/>
    <col min="275" max="511" width="9.28515625" style="52"/>
    <col min="512" max="512" width="25.42578125" style="52" customWidth="1"/>
    <col min="513" max="522" width="10.28515625" style="52" customWidth="1"/>
    <col min="523" max="523" width="11.5703125" style="52" customWidth="1"/>
    <col min="524" max="525" width="10.5703125" style="52" customWidth="1"/>
    <col min="526" max="526" width="0" style="52" hidden="1" customWidth="1"/>
    <col min="527" max="527" width="11.5703125" style="52" customWidth="1"/>
    <col min="528" max="528" width="10" style="52" customWidth="1"/>
    <col min="529" max="530" width="9.5703125" style="52" customWidth="1"/>
    <col min="531" max="767" width="9.28515625" style="52"/>
    <col min="768" max="768" width="25.42578125" style="52" customWidth="1"/>
    <col min="769" max="778" width="10.28515625" style="52" customWidth="1"/>
    <col min="779" max="779" width="11.5703125" style="52" customWidth="1"/>
    <col min="780" max="781" width="10.5703125" style="52" customWidth="1"/>
    <col min="782" max="782" width="0" style="52" hidden="1" customWidth="1"/>
    <col min="783" max="783" width="11.5703125" style="52" customWidth="1"/>
    <col min="784" max="784" width="10" style="52" customWidth="1"/>
    <col min="785" max="786" width="9.5703125" style="52" customWidth="1"/>
    <col min="787" max="1023" width="9.28515625" style="52"/>
    <col min="1024" max="1024" width="25.42578125" style="52" customWidth="1"/>
    <col min="1025" max="1034" width="10.28515625" style="52" customWidth="1"/>
    <col min="1035" max="1035" width="11.5703125" style="52" customWidth="1"/>
    <col min="1036" max="1037" width="10.5703125" style="52" customWidth="1"/>
    <col min="1038" max="1038" width="0" style="52" hidden="1" customWidth="1"/>
    <col min="1039" max="1039" width="11.5703125" style="52" customWidth="1"/>
    <col min="1040" max="1040" width="10" style="52" customWidth="1"/>
    <col min="1041" max="1042" width="9.5703125" style="52" customWidth="1"/>
    <col min="1043" max="1279" width="9.28515625" style="52"/>
    <col min="1280" max="1280" width="25.42578125" style="52" customWidth="1"/>
    <col min="1281" max="1290" width="10.28515625" style="52" customWidth="1"/>
    <col min="1291" max="1291" width="11.5703125" style="52" customWidth="1"/>
    <col min="1292" max="1293" width="10.5703125" style="52" customWidth="1"/>
    <col min="1294" max="1294" width="0" style="52" hidden="1" customWidth="1"/>
    <col min="1295" max="1295" width="11.5703125" style="52" customWidth="1"/>
    <col min="1296" max="1296" width="10" style="52" customWidth="1"/>
    <col min="1297" max="1298" width="9.5703125" style="52" customWidth="1"/>
    <col min="1299" max="1535" width="9.28515625" style="52"/>
    <col min="1536" max="1536" width="25.42578125" style="52" customWidth="1"/>
    <col min="1537" max="1546" width="10.28515625" style="52" customWidth="1"/>
    <col min="1547" max="1547" width="11.5703125" style="52" customWidth="1"/>
    <col min="1548" max="1549" width="10.5703125" style="52" customWidth="1"/>
    <col min="1550" max="1550" width="0" style="52" hidden="1" customWidth="1"/>
    <col min="1551" max="1551" width="11.5703125" style="52" customWidth="1"/>
    <col min="1552" max="1552" width="10" style="52" customWidth="1"/>
    <col min="1553" max="1554" width="9.5703125" style="52" customWidth="1"/>
    <col min="1555" max="1791" width="9.28515625" style="52"/>
    <col min="1792" max="1792" width="25.42578125" style="52" customWidth="1"/>
    <col min="1793" max="1802" width="10.28515625" style="52" customWidth="1"/>
    <col min="1803" max="1803" width="11.5703125" style="52" customWidth="1"/>
    <col min="1804" max="1805" width="10.5703125" style="52" customWidth="1"/>
    <col min="1806" max="1806" width="0" style="52" hidden="1" customWidth="1"/>
    <col min="1807" max="1807" width="11.5703125" style="52" customWidth="1"/>
    <col min="1808" max="1808" width="10" style="52" customWidth="1"/>
    <col min="1809" max="1810" width="9.5703125" style="52" customWidth="1"/>
    <col min="1811" max="2047" width="9.28515625" style="52"/>
    <col min="2048" max="2048" width="25.42578125" style="52" customWidth="1"/>
    <col min="2049" max="2058" width="10.28515625" style="52" customWidth="1"/>
    <col min="2059" max="2059" width="11.5703125" style="52" customWidth="1"/>
    <col min="2060" max="2061" width="10.5703125" style="52" customWidth="1"/>
    <col min="2062" max="2062" width="0" style="52" hidden="1" customWidth="1"/>
    <col min="2063" max="2063" width="11.5703125" style="52" customWidth="1"/>
    <col min="2064" max="2064" width="10" style="52" customWidth="1"/>
    <col min="2065" max="2066" width="9.5703125" style="52" customWidth="1"/>
    <col min="2067" max="2303" width="9.28515625" style="52"/>
    <col min="2304" max="2304" width="25.42578125" style="52" customWidth="1"/>
    <col min="2305" max="2314" width="10.28515625" style="52" customWidth="1"/>
    <col min="2315" max="2315" width="11.5703125" style="52" customWidth="1"/>
    <col min="2316" max="2317" width="10.5703125" style="52" customWidth="1"/>
    <col min="2318" max="2318" width="0" style="52" hidden="1" customWidth="1"/>
    <col min="2319" max="2319" width="11.5703125" style="52" customWidth="1"/>
    <col min="2320" max="2320" width="10" style="52" customWidth="1"/>
    <col min="2321" max="2322" width="9.5703125" style="52" customWidth="1"/>
    <col min="2323" max="2559" width="9.28515625" style="52"/>
    <col min="2560" max="2560" width="25.42578125" style="52" customWidth="1"/>
    <col min="2561" max="2570" width="10.28515625" style="52" customWidth="1"/>
    <col min="2571" max="2571" width="11.5703125" style="52" customWidth="1"/>
    <col min="2572" max="2573" width="10.5703125" style="52" customWidth="1"/>
    <col min="2574" max="2574" width="0" style="52" hidden="1" customWidth="1"/>
    <col min="2575" max="2575" width="11.5703125" style="52" customWidth="1"/>
    <col min="2576" max="2576" width="10" style="52" customWidth="1"/>
    <col min="2577" max="2578" width="9.5703125" style="52" customWidth="1"/>
    <col min="2579" max="2815" width="9.28515625" style="52"/>
    <col min="2816" max="2816" width="25.42578125" style="52" customWidth="1"/>
    <col min="2817" max="2826" width="10.28515625" style="52" customWidth="1"/>
    <col min="2827" max="2827" width="11.5703125" style="52" customWidth="1"/>
    <col min="2828" max="2829" width="10.5703125" style="52" customWidth="1"/>
    <col min="2830" max="2830" width="0" style="52" hidden="1" customWidth="1"/>
    <col min="2831" max="2831" width="11.5703125" style="52" customWidth="1"/>
    <col min="2832" max="2832" width="10" style="52" customWidth="1"/>
    <col min="2833" max="2834" width="9.5703125" style="52" customWidth="1"/>
    <col min="2835" max="3071" width="9.28515625" style="52"/>
    <col min="3072" max="3072" width="25.42578125" style="52" customWidth="1"/>
    <col min="3073" max="3082" width="10.28515625" style="52" customWidth="1"/>
    <col min="3083" max="3083" width="11.5703125" style="52" customWidth="1"/>
    <col min="3084" max="3085" width="10.5703125" style="52" customWidth="1"/>
    <col min="3086" max="3086" width="0" style="52" hidden="1" customWidth="1"/>
    <col min="3087" max="3087" width="11.5703125" style="52" customWidth="1"/>
    <col min="3088" max="3088" width="10" style="52" customWidth="1"/>
    <col min="3089" max="3090" width="9.5703125" style="52" customWidth="1"/>
    <col min="3091" max="3327" width="9.28515625" style="52"/>
    <col min="3328" max="3328" width="25.42578125" style="52" customWidth="1"/>
    <col min="3329" max="3338" width="10.28515625" style="52" customWidth="1"/>
    <col min="3339" max="3339" width="11.5703125" style="52" customWidth="1"/>
    <col min="3340" max="3341" width="10.5703125" style="52" customWidth="1"/>
    <col min="3342" max="3342" width="0" style="52" hidden="1" customWidth="1"/>
    <col min="3343" max="3343" width="11.5703125" style="52" customWidth="1"/>
    <col min="3344" max="3344" width="10" style="52" customWidth="1"/>
    <col min="3345" max="3346" width="9.5703125" style="52" customWidth="1"/>
    <col min="3347" max="3583" width="9.28515625" style="52"/>
    <col min="3584" max="3584" width="25.42578125" style="52" customWidth="1"/>
    <col min="3585" max="3594" width="10.28515625" style="52" customWidth="1"/>
    <col min="3595" max="3595" width="11.5703125" style="52" customWidth="1"/>
    <col min="3596" max="3597" width="10.5703125" style="52" customWidth="1"/>
    <col min="3598" max="3598" width="0" style="52" hidden="1" customWidth="1"/>
    <col min="3599" max="3599" width="11.5703125" style="52" customWidth="1"/>
    <col min="3600" max="3600" width="10" style="52" customWidth="1"/>
    <col min="3601" max="3602" width="9.5703125" style="52" customWidth="1"/>
    <col min="3603" max="3839" width="9.28515625" style="52"/>
    <col min="3840" max="3840" width="25.42578125" style="52" customWidth="1"/>
    <col min="3841" max="3850" width="10.28515625" style="52" customWidth="1"/>
    <col min="3851" max="3851" width="11.5703125" style="52" customWidth="1"/>
    <col min="3852" max="3853" width="10.5703125" style="52" customWidth="1"/>
    <col min="3854" max="3854" width="0" style="52" hidden="1" customWidth="1"/>
    <col min="3855" max="3855" width="11.5703125" style="52" customWidth="1"/>
    <col min="3856" max="3856" width="10" style="52" customWidth="1"/>
    <col min="3857" max="3858" width="9.5703125" style="52" customWidth="1"/>
    <col min="3859" max="4095" width="9.28515625" style="52"/>
    <col min="4096" max="4096" width="25.42578125" style="52" customWidth="1"/>
    <col min="4097" max="4106" width="10.28515625" style="52" customWidth="1"/>
    <col min="4107" max="4107" width="11.5703125" style="52" customWidth="1"/>
    <col min="4108" max="4109" width="10.5703125" style="52" customWidth="1"/>
    <col min="4110" max="4110" width="0" style="52" hidden="1" customWidth="1"/>
    <col min="4111" max="4111" width="11.5703125" style="52" customWidth="1"/>
    <col min="4112" max="4112" width="10" style="52" customWidth="1"/>
    <col min="4113" max="4114" width="9.5703125" style="52" customWidth="1"/>
    <col min="4115" max="4351" width="9.28515625" style="52"/>
    <col min="4352" max="4352" width="25.42578125" style="52" customWidth="1"/>
    <col min="4353" max="4362" width="10.28515625" style="52" customWidth="1"/>
    <col min="4363" max="4363" width="11.5703125" style="52" customWidth="1"/>
    <col min="4364" max="4365" width="10.5703125" style="52" customWidth="1"/>
    <col min="4366" max="4366" width="0" style="52" hidden="1" customWidth="1"/>
    <col min="4367" max="4367" width="11.5703125" style="52" customWidth="1"/>
    <col min="4368" max="4368" width="10" style="52" customWidth="1"/>
    <col min="4369" max="4370" width="9.5703125" style="52" customWidth="1"/>
    <col min="4371" max="4607" width="9.28515625" style="52"/>
    <col min="4608" max="4608" width="25.42578125" style="52" customWidth="1"/>
    <col min="4609" max="4618" width="10.28515625" style="52" customWidth="1"/>
    <col min="4619" max="4619" width="11.5703125" style="52" customWidth="1"/>
    <col min="4620" max="4621" width="10.5703125" style="52" customWidth="1"/>
    <col min="4622" max="4622" width="0" style="52" hidden="1" customWidth="1"/>
    <col min="4623" max="4623" width="11.5703125" style="52" customWidth="1"/>
    <col min="4624" max="4624" width="10" style="52" customWidth="1"/>
    <col min="4625" max="4626" width="9.5703125" style="52" customWidth="1"/>
    <col min="4627" max="4863" width="9.28515625" style="52"/>
    <col min="4864" max="4864" width="25.42578125" style="52" customWidth="1"/>
    <col min="4865" max="4874" width="10.28515625" style="52" customWidth="1"/>
    <col min="4875" max="4875" width="11.5703125" style="52" customWidth="1"/>
    <col min="4876" max="4877" width="10.5703125" style="52" customWidth="1"/>
    <col min="4878" max="4878" width="0" style="52" hidden="1" customWidth="1"/>
    <col min="4879" max="4879" width="11.5703125" style="52" customWidth="1"/>
    <col min="4880" max="4880" width="10" style="52" customWidth="1"/>
    <col min="4881" max="4882" width="9.5703125" style="52" customWidth="1"/>
    <col min="4883" max="5119" width="9.28515625" style="52"/>
    <col min="5120" max="5120" width="25.42578125" style="52" customWidth="1"/>
    <col min="5121" max="5130" width="10.28515625" style="52" customWidth="1"/>
    <col min="5131" max="5131" width="11.5703125" style="52" customWidth="1"/>
    <col min="5132" max="5133" width="10.5703125" style="52" customWidth="1"/>
    <col min="5134" max="5134" width="0" style="52" hidden="1" customWidth="1"/>
    <col min="5135" max="5135" width="11.5703125" style="52" customWidth="1"/>
    <col min="5136" max="5136" width="10" style="52" customWidth="1"/>
    <col min="5137" max="5138" width="9.5703125" style="52" customWidth="1"/>
    <col min="5139" max="5375" width="9.28515625" style="52"/>
    <col min="5376" max="5376" width="25.42578125" style="52" customWidth="1"/>
    <col min="5377" max="5386" width="10.28515625" style="52" customWidth="1"/>
    <col min="5387" max="5387" width="11.5703125" style="52" customWidth="1"/>
    <col min="5388" max="5389" width="10.5703125" style="52" customWidth="1"/>
    <col min="5390" max="5390" width="0" style="52" hidden="1" customWidth="1"/>
    <col min="5391" max="5391" width="11.5703125" style="52" customWidth="1"/>
    <col min="5392" max="5392" width="10" style="52" customWidth="1"/>
    <col min="5393" max="5394" width="9.5703125" style="52" customWidth="1"/>
    <col min="5395" max="5631" width="9.28515625" style="52"/>
    <col min="5632" max="5632" width="25.42578125" style="52" customWidth="1"/>
    <col min="5633" max="5642" width="10.28515625" style="52" customWidth="1"/>
    <col min="5643" max="5643" width="11.5703125" style="52" customWidth="1"/>
    <col min="5644" max="5645" width="10.5703125" style="52" customWidth="1"/>
    <col min="5646" max="5646" width="0" style="52" hidden="1" customWidth="1"/>
    <col min="5647" max="5647" width="11.5703125" style="52" customWidth="1"/>
    <col min="5648" max="5648" width="10" style="52" customWidth="1"/>
    <col min="5649" max="5650" width="9.5703125" style="52" customWidth="1"/>
    <col min="5651" max="5887" width="9.28515625" style="52"/>
    <col min="5888" max="5888" width="25.42578125" style="52" customWidth="1"/>
    <col min="5889" max="5898" width="10.28515625" style="52" customWidth="1"/>
    <col min="5899" max="5899" width="11.5703125" style="52" customWidth="1"/>
    <col min="5900" max="5901" width="10.5703125" style="52" customWidth="1"/>
    <col min="5902" max="5902" width="0" style="52" hidden="1" customWidth="1"/>
    <col min="5903" max="5903" width="11.5703125" style="52" customWidth="1"/>
    <col min="5904" max="5904" width="10" style="52" customWidth="1"/>
    <col min="5905" max="5906" width="9.5703125" style="52" customWidth="1"/>
    <col min="5907" max="6143" width="9.28515625" style="52"/>
    <col min="6144" max="6144" width="25.42578125" style="52" customWidth="1"/>
    <col min="6145" max="6154" width="10.28515625" style="52" customWidth="1"/>
    <col min="6155" max="6155" width="11.5703125" style="52" customWidth="1"/>
    <col min="6156" max="6157" width="10.5703125" style="52" customWidth="1"/>
    <col min="6158" max="6158" width="0" style="52" hidden="1" customWidth="1"/>
    <col min="6159" max="6159" width="11.5703125" style="52" customWidth="1"/>
    <col min="6160" max="6160" width="10" style="52" customWidth="1"/>
    <col min="6161" max="6162" width="9.5703125" style="52" customWidth="1"/>
    <col min="6163" max="6399" width="9.28515625" style="52"/>
    <col min="6400" max="6400" width="25.42578125" style="52" customWidth="1"/>
    <col min="6401" max="6410" width="10.28515625" style="52" customWidth="1"/>
    <col min="6411" max="6411" width="11.5703125" style="52" customWidth="1"/>
    <col min="6412" max="6413" width="10.5703125" style="52" customWidth="1"/>
    <col min="6414" max="6414" width="0" style="52" hidden="1" customWidth="1"/>
    <col min="6415" max="6415" width="11.5703125" style="52" customWidth="1"/>
    <col min="6416" max="6416" width="10" style="52" customWidth="1"/>
    <col min="6417" max="6418" width="9.5703125" style="52" customWidth="1"/>
    <col min="6419" max="6655" width="9.28515625" style="52"/>
    <col min="6656" max="6656" width="25.42578125" style="52" customWidth="1"/>
    <col min="6657" max="6666" width="10.28515625" style="52" customWidth="1"/>
    <col min="6667" max="6667" width="11.5703125" style="52" customWidth="1"/>
    <col min="6668" max="6669" width="10.5703125" style="52" customWidth="1"/>
    <col min="6670" max="6670" width="0" style="52" hidden="1" customWidth="1"/>
    <col min="6671" max="6671" width="11.5703125" style="52" customWidth="1"/>
    <col min="6672" max="6672" width="10" style="52" customWidth="1"/>
    <col min="6673" max="6674" width="9.5703125" style="52" customWidth="1"/>
    <col min="6675" max="6911" width="9.28515625" style="52"/>
    <col min="6912" max="6912" width="25.42578125" style="52" customWidth="1"/>
    <col min="6913" max="6922" width="10.28515625" style="52" customWidth="1"/>
    <col min="6923" max="6923" width="11.5703125" style="52" customWidth="1"/>
    <col min="6924" max="6925" width="10.5703125" style="52" customWidth="1"/>
    <col min="6926" max="6926" width="0" style="52" hidden="1" customWidth="1"/>
    <col min="6927" max="6927" width="11.5703125" style="52" customWidth="1"/>
    <col min="6928" max="6928" width="10" style="52" customWidth="1"/>
    <col min="6929" max="6930" width="9.5703125" style="52" customWidth="1"/>
    <col min="6931" max="7167" width="9.28515625" style="52"/>
    <col min="7168" max="7168" width="25.42578125" style="52" customWidth="1"/>
    <col min="7169" max="7178" width="10.28515625" style="52" customWidth="1"/>
    <col min="7179" max="7179" width="11.5703125" style="52" customWidth="1"/>
    <col min="7180" max="7181" width="10.5703125" style="52" customWidth="1"/>
    <col min="7182" max="7182" width="0" style="52" hidden="1" customWidth="1"/>
    <col min="7183" max="7183" width="11.5703125" style="52" customWidth="1"/>
    <col min="7184" max="7184" width="10" style="52" customWidth="1"/>
    <col min="7185" max="7186" width="9.5703125" style="52" customWidth="1"/>
    <col min="7187" max="7423" width="9.28515625" style="52"/>
    <col min="7424" max="7424" width="25.42578125" style="52" customWidth="1"/>
    <col min="7425" max="7434" width="10.28515625" style="52" customWidth="1"/>
    <col min="7435" max="7435" width="11.5703125" style="52" customWidth="1"/>
    <col min="7436" max="7437" width="10.5703125" style="52" customWidth="1"/>
    <col min="7438" max="7438" width="0" style="52" hidden="1" customWidth="1"/>
    <col min="7439" max="7439" width="11.5703125" style="52" customWidth="1"/>
    <col min="7440" max="7440" width="10" style="52" customWidth="1"/>
    <col min="7441" max="7442" width="9.5703125" style="52" customWidth="1"/>
    <col min="7443" max="7679" width="9.28515625" style="52"/>
    <col min="7680" max="7680" width="25.42578125" style="52" customWidth="1"/>
    <col min="7681" max="7690" width="10.28515625" style="52" customWidth="1"/>
    <col min="7691" max="7691" width="11.5703125" style="52" customWidth="1"/>
    <col min="7692" max="7693" width="10.5703125" style="52" customWidth="1"/>
    <col min="7694" max="7694" width="0" style="52" hidden="1" customWidth="1"/>
    <col min="7695" max="7695" width="11.5703125" style="52" customWidth="1"/>
    <col min="7696" max="7696" width="10" style="52" customWidth="1"/>
    <col min="7697" max="7698" width="9.5703125" style="52" customWidth="1"/>
    <col min="7699" max="7935" width="9.28515625" style="52"/>
    <col min="7936" max="7936" width="25.42578125" style="52" customWidth="1"/>
    <col min="7937" max="7946" width="10.28515625" style="52" customWidth="1"/>
    <col min="7947" max="7947" width="11.5703125" style="52" customWidth="1"/>
    <col min="7948" max="7949" width="10.5703125" style="52" customWidth="1"/>
    <col min="7950" max="7950" width="0" style="52" hidden="1" customWidth="1"/>
    <col min="7951" max="7951" width="11.5703125" style="52" customWidth="1"/>
    <col min="7952" max="7952" width="10" style="52" customWidth="1"/>
    <col min="7953" max="7954" width="9.5703125" style="52" customWidth="1"/>
    <col min="7955" max="8191" width="9.28515625" style="52"/>
    <col min="8192" max="8192" width="25.42578125" style="52" customWidth="1"/>
    <col min="8193" max="8202" width="10.28515625" style="52" customWidth="1"/>
    <col min="8203" max="8203" width="11.5703125" style="52" customWidth="1"/>
    <col min="8204" max="8205" width="10.5703125" style="52" customWidth="1"/>
    <col min="8206" max="8206" width="0" style="52" hidden="1" customWidth="1"/>
    <col min="8207" max="8207" width="11.5703125" style="52" customWidth="1"/>
    <col min="8208" max="8208" width="10" style="52" customWidth="1"/>
    <col min="8209" max="8210" width="9.5703125" style="52" customWidth="1"/>
    <col min="8211" max="8447" width="9.28515625" style="52"/>
    <col min="8448" max="8448" width="25.42578125" style="52" customWidth="1"/>
    <col min="8449" max="8458" width="10.28515625" style="52" customWidth="1"/>
    <col min="8459" max="8459" width="11.5703125" style="52" customWidth="1"/>
    <col min="8460" max="8461" width="10.5703125" style="52" customWidth="1"/>
    <col min="8462" max="8462" width="0" style="52" hidden="1" customWidth="1"/>
    <col min="8463" max="8463" width="11.5703125" style="52" customWidth="1"/>
    <col min="8464" max="8464" width="10" style="52" customWidth="1"/>
    <col min="8465" max="8466" width="9.5703125" style="52" customWidth="1"/>
    <col min="8467" max="8703" width="9.28515625" style="52"/>
    <col min="8704" max="8704" width="25.42578125" style="52" customWidth="1"/>
    <col min="8705" max="8714" width="10.28515625" style="52" customWidth="1"/>
    <col min="8715" max="8715" width="11.5703125" style="52" customWidth="1"/>
    <col min="8716" max="8717" width="10.5703125" style="52" customWidth="1"/>
    <col min="8718" max="8718" width="0" style="52" hidden="1" customWidth="1"/>
    <col min="8719" max="8719" width="11.5703125" style="52" customWidth="1"/>
    <col min="8720" max="8720" width="10" style="52" customWidth="1"/>
    <col min="8721" max="8722" width="9.5703125" style="52" customWidth="1"/>
    <col min="8723" max="8959" width="9.28515625" style="52"/>
    <col min="8960" max="8960" width="25.42578125" style="52" customWidth="1"/>
    <col min="8961" max="8970" width="10.28515625" style="52" customWidth="1"/>
    <col min="8971" max="8971" width="11.5703125" style="52" customWidth="1"/>
    <col min="8972" max="8973" width="10.5703125" style="52" customWidth="1"/>
    <col min="8974" max="8974" width="0" style="52" hidden="1" customWidth="1"/>
    <col min="8975" max="8975" width="11.5703125" style="52" customWidth="1"/>
    <col min="8976" max="8976" width="10" style="52" customWidth="1"/>
    <col min="8977" max="8978" width="9.5703125" style="52" customWidth="1"/>
    <col min="8979" max="9215" width="9.28515625" style="52"/>
    <col min="9216" max="9216" width="25.42578125" style="52" customWidth="1"/>
    <col min="9217" max="9226" width="10.28515625" style="52" customWidth="1"/>
    <col min="9227" max="9227" width="11.5703125" style="52" customWidth="1"/>
    <col min="9228" max="9229" width="10.5703125" style="52" customWidth="1"/>
    <col min="9230" max="9230" width="0" style="52" hidden="1" customWidth="1"/>
    <col min="9231" max="9231" width="11.5703125" style="52" customWidth="1"/>
    <col min="9232" max="9232" width="10" style="52" customWidth="1"/>
    <col min="9233" max="9234" width="9.5703125" style="52" customWidth="1"/>
    <col min="9235" max="9471" width="9.28515625" style="52"/>
    <col min="9472" max="9472" width="25.42578125" style="52" customWidth="1"/>
    <col min="9473" max="9482" width="10.28515625" style="52" customWidth="1"/>
    <col min="9483" max="9483" width="11.5703125" style="52" customWidth="1"/>
    <col min="9484" max="9485" width="10.5703125" style="52" customWidth="1"/>
    <col min="9486" max="9486" width="0" style="52" hidden="1" customWidth="1"/>
    <col min="9487" max="9487" width="11.5703125" style="52" customWidth="1"/>
    <col min="9488" max="9488" width="10" style="52" customWidth="1"/>
    <col min="9489" max="9490" width="9.5703125" style="52" customWidth="1"/>
    <col min="9491" max="9727" width="9.28515625" style="52"/>
    <col min="9728" max="9728" width="25.42578125" style="52" customWidth="1"/>
    <col min="9729" max="9738" width="10.28515625" style="52" customWidth="1"/>
    <col min="9739" max="9739" width="11.5703125" style="52" customWidth="1"/>
    <col min="9740" max="9741" width="10.5703125" style="52" customWidth="1"/>
    <col min="9742" max="9742" width="0" style="52" hidden="1" customWidth="1"/>
    <col min="9743" max="9743" width="11.5703125" style="52" customWidth="1"/>
    <col min="9744" max="9744" width="10" style="52" customWidth="1"/>
    <col min="9745" max="9746" width="9.5703125" style="52" customWidth="1"/>
    <col min="9747" max="9983" width="9.28515625" style="52"/>
    <col min="9984" max="9984" width="25.42578125" style="52" customWidth="1"/>
    <col min="9985" max="9994" width="10.28515625" style="52" customWidth="1"/>
    <col min="9995" max="9995" width="11.5703125" style="52" customWidth="1"/>
    <col min="9996" max="9997" width="10.5703125" style="52" customWidth="1"/>
    <col min="9998" max="9998" width="0" style="52" hidden="1" customWidth="1"/>
    <col min="9999" max="9999" width="11.5703125" style="52" customWidth="1"/>
    <col min="10000" max="10000" width="10" style="52" customWidth="1"/>
    <col min="10001" max="10002" width="9.5703125" style="52" customWidth="1"/>
    <col min="10003" max="10239" width="9.28515625" style="52"/>
    <col min="10240" max="10240" width="25.42578125" style="52" customWidth="1"/>
    <col min="10241" max="10250" width="10.28515625" style="52" customWidth="1"/>
    <col min="10251" max="10251" width="11.5703125" style="52" customWidth="1"/>
    <col min="10252" max="10253" width="10.5703125" style="52" customWidth="1"/>
    <col min="10254" max="10254" width="0" style="52" hidden="1" customWidth="1"/>
    <col min="10255" max="10255" width="11.5703125" style="52" customWidth="1"/>
    <col min="10256" max="10256" width="10" style="52" customWidth="1"/>
    <col min="10257" max="10258" width="9.5703125" style="52" customWidth="1"/>
    <col min="10259" max="10495" width="9.28515625" style="52"/>
    <col min="10496" max="10496" width="25.42578125" style="52" customWidth="1"/>
    <col min="10497" max="10506" width="10.28515625" style="52" customWidth="1"/>
    <col min="10507" max="10507" width="11.5703125" style="52" customWidth="1"/>
    <col min="10508" max="10509" width="10.5703125" style="52" customWidth="1"/>
    <col min="10510" max="10510" width="0" style="52" hidden="1" customWidth="1"/>
    <col min="10511" max="10511" width="11.5703125" style="52" customWidth="1"/>
    <col min="10512" max="10512" width="10" style="52" customWidth="1"/>
    <col min="10513" max="10514" width="9.5703125" style="52" customWidth="1"/>
    <col min="10515" max="10751" width="9.28515625" style="52"/>
    <col min="10752" max="10752" width="25.42578125" style="52" customWidth="1"/>
    <col min="10753" max="10762" width="10.28515625" style="52" customWidth="1"/>
    <col min="10763" max="10763" width="11.5703125" style="52" customWidth="1"/>
    <col min="10764" max="10765" width="10.5703125" style="52" customWidth="1"/>
    <col min="10766" max="10766" width="0" style="52" hidden="1" customWidth="1"/>
    <col min="10767" max="10767" width="11.5703125" style="52" customWidth="1"/>
    <col min="10768" max="10768" width="10" style="52" customWidth="1"/>
    <col min="10769" max="10770" width="9.5703125" style="52" customWidth="1"/>
    <col min="10771" max="11007" width="9.28515625" style="52"/>
    <col min="11008" max="11008" width="25.42578125" style="52" customWidth="1"/>
    <col min="11009" max="11018" width="10.28515625" style="52" customWidth="1"/>
    <col min="11019" max="11019" width="11.5703125" style="52" customWidth="1"/>
    <col min="11020" max="11021" width="10.5703125" style="52" customWidth="1"/>
    <col min="11022" max="11022" width="0" style="52" hidden="1" customWidth="1"/>
    <col min="11023" max="11023" width="11.5703125" style="52" customWidth="1"/>
    <col min="11024" max="11024" width="10" style="52" customWidth="1"/>
    <col min="11025" max="11026" width="9.5703125" style="52" customWidth="1"/>
    <col min="11027" max="11263" width="9.28515625" style="52"/>
    <col min="11264" max="11264" width="25.42578125" style="52" customWidth="1"/>
    <col min="11265" max="11274" width="10.28515625" style="52" customWidth="1"/>
    <col min="11275" max="11275" width="11.5703125" style="52" customWidth="1"/>
    <col min="11276" max="11277" width="10.5703125" style="52" customWidth="1"/>
    <col min="11278" max="11278" width="0" style="52" hidden="1" customWidth="1"/>
    <col min="11279" max="11279" width="11.5703125" style="52" customWidth="1"/>
    <col min="11280" max="11280" width="10" style="52" customWidth="1"/>
    <col min="11281" max="11282" width="9.5703125" style="52" customWidth="1"/>
    <col min="11283" max="11519" width="9.28515625" style="52"/>
    <col min="11520" max="11520" width="25.42578125" style="52" customWidth="1"/>
    <col min="11521" max="11530" width="10.28515625" style="52" customWidth="1"/>
    <col min="11531" max="11531" width="11.5703125" style="52" customWidth="1"/>
    <col min="11532" max="11533" width="10.5703125" style="52" customWidth="1"/>
    <col min="11534" max="11534" width="0" style="52" hidden="1" customWidth="1"/>
    <col min="11535" max="11535" width="11.5703125" style="52" customWidth="1"/>
    <col min="11536" max="11536" width="10" style="52" customWidth="1"/>
    <col min="11537" max="11538" width="9.5703125" style="52" customWidth="1"/>
    <col min="11539" max="11775" width="9.28515625" style="52"/>
    <col min="11776" max="11776" width="25.42578125" style="52" customWidth="1"/>
    <col min="11777" max="11786" width="10.28515625" style="52" customWidth="1"/>
    <col min="11787" max="11787" width="11.5703125" style="52" customWidth="1"/>
    <col min="11788" max="11789" width="10.5703125" style="52" customWidth="1"/>
    <col min="11790" max="11790" width="0" style="52" hidden="1" customWidth="1"/>
    <col min="11791" max="11791" width="11.5703125" style="52" customWidth="1"/>
    <col min="11792" max="11792" width="10" style="52" customWidth="1"/>
    <col min="11793" max="11794" width="9.5703125" style="52" customWidth="1"/>
    <col min="11795" max="12031" width="9.28515625" style="52"/>
    <col min="12032" max="12032" width="25.42578125" style="52" customWidth="1"/>
    <col min="12033" max="12042" width="10.28515625" style="52" customWidth="1"/>
    <col min="12043" max="12043" width="11.5703125" style="52" customWidth="1"/>
    <col min="12044" max="12045" width="10.5703125" style="52" customWidth="1"/>
    <col min="12046" max="12046" width="0" style="52" hidden="1" customWidth="1"/>
    <col min="12047" max="12047" width="11.5703125" style="52" customWidth="1"/>
    <col min="12048" max="12048" width="10" style="52" customWidth="1"/>
    <col min="12049" max="12050" width="9.5703125" style="52" customWidth="1"/>
    <col min="12051" max="12287" width="9.28515625" style="52"/>
    <col min="12288" max="12288" width="25.42578125" style="52" customWidth="1"/>
    <col min="12289" max="12298" width="10.28515625" style="52" customWidth="1"/>
    <col min="12299" max="12299" width="11.5703125" style="52" customWidth="1"/>
    <col min="12300" max="12301" width="10.5703125" style="52" customWidth="1"/>
    <col min="12302" max="12302" width="0" style="52" hidden="1" customWidth="1"/>
    <col min="12303" max="12303" width="11.5703125" style="52" customWidth="1"/>
    <col min="12304" max="12304" width="10" style="52" customWidth="1"/>
    <col min="12305" max="12306" width="9.5703125" style="52" customWidth="1"/>
    <col min="12307" max="12543" width="9.28515625" style="52"/>
    <col min="12544" max="12544" width="25.42578125" style="52" customWidth="1"/>
    <col min="12545" max="12554" width="10.28515625" style="52" customWidth="1"/>
    <col min="12555" max="12555" width="11.5703125" style="52" customWidth="1"/>
    <col min="12556" max="12557" width="10.5703125" style="52" customWidth="1"/>
    <col min="12558" max="12558" width="0" style="52" hidden="1" customWidth="1"/>
    <col min="12559" max="12559" width="11.5703125" style="52" customWidth="1"/>
    <col min="12560" max="12560" width="10" style="52" customWidth="1"/>
    <col min="12561" max="12562" width="9.5703125" style="52" customWidth="1"/>
    <col min="12563" max="12799" width="9.28515625" style="52"/>
    <col min="12800" max="12800" width="25.42578125" style="52" customWidth="1"/>
    <col min="12801" max="12810" width="10.28515625" style="52" customWidth="1"/>
    <col min="12811" max="12811" width="11.5703125" style="52" customWidth="1"/>
    <col min="12812" max="12813" width="10.5703125" style="52" customWidth="1"/>
    <col min="12814" max="12814" width="0" style="52" hidden="1" customWidth="1"/>
    <col min="12815" max="12815" width="11.5703125" style="52" customWidth="1"/>
    <col min="12816" max="12816" width="10" style="52" customWidth="1"/>
    <col min="12817" max="12818" width="9.5703125" style="52" customWidth="1"/>
    <col min="12819" max="13055" width="9.28515625" style="52"/>
    <col min="13056" max="13056" width="25.42578125" style="52" customWidth="1"/>
    <col min="13057" max="13066" width="10.28515625" style="52" customWidth="1"/>
    <col min="13067" max="13067" width="11.5703125" style="52" customWidth="1"/>
    <col min="13068" max="13069" width="10.5703125" style="52" customWidth="1"/>
    <col min="13070" max="13070" width="0" style="52" hidden="1" customWidth="1"/>
    <col min="13071" max="13071" width="11.5703125" style="52" customWidth="1"/>
    <col min="13072" max="13072" width="10" style="52" customWidth="1"/>
    <col min="13073" max="13074" width="9.5703125" style="52" customWidth="1"/>
    <col min="13075" max="13311" width="9.28515625" style="52"/>
    <col min="13312" max="13312" width="25.42578125" style="52" customWidth="1"/>
    <col min="13313" max="13322" width="10.28515625" style="52" customWidth="1"/>
    <col min="13323" max="13323" width="11.5703125" style="52" customWidth="1"/>
    <col min="13324" max="13325" width="10.5703125" style="52" customWidth="1"/>
    <col min="13326" max="13326" width="0" style="52" hidden="1" customWidth="1"/>
    <col min="13327" max="13327" width="11.5703125" style="52" customWidth="1"/>
    <col min="13328" max="13328" width="10" style="52" customWidth="1"/>
    <col min="13329" max="13330" width="9.5703125" style="52" customWidth="1"/>
    <col min="13331" max="13567" width="9.28515625" style="52"/>
    <col min="13568" max="13568" width="25.42578125" style="52" customWidth="1"/>
    <col min="13569" max="13578" width="10.28515625" style="52" customWidth="1"/>
    <col min="13579" max="13579" width="11.5703125" style="52" customWidth="1"/>
    <col min="13580" max="13581" width="10.5703125" style="52" customWidth="1"/>
    <col min="13582" max="13582" width="0" style="52" hidden="1" customWidth="1"/>
    <col min="13583" max="13583" width="11.5703125" style="52" customWidth="1"/>
    <col min="13584" max="13584" width="10" style="52" customWidth="1"/>
    <col min="13585" max="13586" width="9.5703125" style="52" customWidth="1"/>
    <col min="13587" max="13823" width="9.28515625" style="52"/>
    <col min="13824" max="13824" width="25.42578125" style="52" customWidth="1"/>
    <col min="13825" max="13834" width="10.28515625" style="52" customWidth="1"/>
    <col min="13835" max="13835" width="11.5703125" style="52" customWidth="1"/>
    <col min="13836" max="13837" width="10.5703125" style="52" customWidth="1"/>
    <col min="13838" max="13838" width="0" style="52" hidden="1" customWidth="1"/>
    <col min="13839" max="13839" width="11.5703125" style="52" customWidth="1"/>
    <col min="13840" max="13840" width="10" style="52" customWidth="1"/>
    <col min="13841" max="13842" width="9.5703125" style="52" customWidth="1"/>
    <col min="13843" max="14079" width="9.28515625" style="52"/>
    <col min="14080" max="14080" width="25.42578125" style="52" customWidth="1"/>
    <col min="14081" max="14090" width="10.28515625" style="52" customWidth="1"/>
    <col min="14091" max="14091" width="11.5703125" style="52" customWidth="1"/>
    <col min="14092" max="14093" width="10.5703125" style="52" customWidth="1"/>
    <col min="14094" max="14094" width="0" style="52" hidden="1" customWidth="1"/>
    <col min="14095" max="14095" width="11.5703125" style="52" customWidth="1"/>
    <col min="14096" max="14096" width="10" style="52" customWidth="1"/>
    <col min="14097" max="14098" width="9.5703125" style="52" customWidth="1"/>
    <col min="14099" max="14335" width="9.28515625" style="52"/>
    <col min="14336" max="14336" width="25.42578125" style="52" customWidth="1"/>
    <col min="14337" max="14346" width="10.28515625" style="52" customWidth="1"/>
    <col min="14347" max="14347" width="11.5703125" style="52" customWidth="1"/>
    <col min="14348" max="14349" width="10.5703125" style="52" customWidth="1"/>
    <col min="14350" max="14350" width="0" style="52" hidden="1" customWidth="1"/>
    <col min="14351" max="14351" width="11.5703125" style="52" customWidth="1"/>
    <col min="14352" max="14352" width="10" style="52" customWidth="1"/>
    <col min="14353" max="14354" width="9.5703125" style="52" customWidth="1"/>
    <col min="14355" max="14591" width="9.28515625" style="52"/>
    <col min="14592" max="14592" width="25.42578125" style="52" customWidth="1"/>
    <col min="14593" max="14602" width="10.28515625" style="52" customWidth="1"/>
    <col min="14603" max="14603" width="11.5703125" style="52" customWidth="1"/>
    <col min="14604" max="14605" width="10.5703125" style="52" customWidth="1"/>
    <col min="14606" max="14606" width="0" style="52" hidden="1" customWidth="1"/>
    <col min="14607" max="14607" width="11.5703125" style="52" customWidth="1"/>
    <col min="14608" max="14608" width="10" style="52" customWidth="1"/>
    <col min="14609" max="14610" width="9.5703125" style="52" customWidth="1"/>
    <col min="14611" max="14847" width="9.28515625" style="52"/>
    <col min="14848" max="14848" width="25.42578125" style="52" customWidth="1"/>
    <col min="14849" max="14858" width="10.28515625" style="52" customWidth="1"/>
    <col min="14859" max="14859" width="11.5703125" style="52" customWidth="1"/>
    <col min="14860" max="14861" width="10.5703125" style="52" customWidth="1"/>
    <col min="14862" max="14862" width="0" style="52" hidden="1" customWidth="1"/>
    <col min="14863" max="14863" width="11.5703125" style="52" customWidth="1"/>
    <col min="14864" max="14864" width="10" style="52" customWidth="1"/>
    <col min="14865" max="14866" width="9.5703125" style="52" customWidth="1"/>
    <col min="14867" max="15103" width="9.28515625" style="52"/>
    <col min="15104" max="15104" width="25.42578125" style="52" customWidth="1"/>
    <col min="15105" max="15114" width="10.28515625" style="52" customWidth="1"/>
    <col min="15115" max="15115" width="11.5703125" style="52" customWidth="1"/>
    <col min="15116" max="15117" width="10.5703125" style="52" customWidth="1"/>
    <col min="15118" max="15118" width="0" style="52" hidden="1" customWidth="1"/>
    <col min="15119" max="15119" width="11.5703125" style="52" customWidth="1"/>
    <col min="15120" max="15120" width="10" style="52" customWidth="1"/>
    <col min="15121" max="15122" width="9.5703125" style="52" customWidth="1"/>
    <col min="15123" max="15359" width="9.28515625" style="52"/>
    <col min="15360" max="15360" width="25.42578125" style="52" customWidth="1"/>
    <col min="15361" max="15370" width="10.28515625" style="52" customWidth="1"/>
    <col min="15371" max="15371" width="11.5703125" style="52" customWidth="1"/>
    <col min="15372" max="15373" width="10.5703125" style="52" customWidth="1"/>
    <col min="15374" max="15374" width="0" style="52" hidden="1" customWidth="1"/>
    <col min="15375" max="15375" width="11.5703125" style="52" customWidth="1"/>
    <col min="15376" max="15376" width="10" style="52" customWidth="1"/>
    <col min="15377" max="15378" width="9.5703125" style="52" customWidth="1"/>
    <col min="15379" max="15615" width="9.28515625" style="52"/>
    <col min="15616" max="15616" width="25.42578125" style="52" customWidth="1"/>
    <col min="15617" max="15626" width="10.28515625" style="52" customWidth="1"/>
    <col min="15627" max="15627" width="11.5703125" style="52" customWidth="1"/>
    <col min="15628" max="15629" width="10.5703125" style="52" customWidth="1"/>
    <col min="15630" max="15630" width="0" style="52" hidden="1" customWidth="1"/>
    <col min="15631" max="15631" width="11.5703125" style="52" customWidth="1"/>
    <col min="15632" max="15632" width="10" style="52" customWidth="1"/>
    <col min="15633" max="15634" width="9.5703125" style="52" customWidth="1"/>
    <col min="15635" max="15871" width="9.28515625" style="52"/>
    <col min="15872" max="15872" width="25.42578125" style="52" customWidth="1"/>
    <col min="15873" max="15882" width="10.28515625" style="52" customWidth="1"/>
    <col min="15883" max="15883" width="11.5703125" style="52" customWidth="1"/>
    <col min="15884" max="15885" width="10.5703125" style="52" customWidth="1"/>
    <col min="15886" max="15886" width="0" style="52" hidden="1" customWidth="1"/>
    <col min="15887" max="15887" width="11.5703125" style="52" customWidth="1"/>
    <col min="15888" max="15888" width="10" style="52" customWidth="1"/>
    <col min="15889" max="15890" width="9.5703125" style="52" customWidth="1"/>
    <col min="15891" max="16127" width="9.28515625" style="52"/>
    <col min="16128" max="16128" width="25.42578125" style="52" customWidth="1"/>
    <col min="16129" max="16138" width="10.28515625" style="52" customWidth="1"/>
    <col min="16139" max="16139" width="11.5703125" style="52" customWidth="1"/>
    <col min="16140" max="16141" width="10.5703125" style="52" customWidth="1"/>
    <col min="16142" max="16142" width="0" style="52" hidden="1" customWidth="1"/>
    <col min="16143" max="16143" width="11.5703125" style="52" customWidth="1"/>
    <col min="16144" max="16144" width="10" style="52" customWidth="1"/>
    <col min="16145" max="16146" width="9.5703125" style="52" customWidth="1"/>
    <col min="16147" max="16384" width="9.28515625" style="52"/>
  </cols>
  <sheetData>
    <row r="2" spans="1:26" ht="18" customHeight="1">
      <c r="A2" s="75" t="s">
        <v>167</v>
      </c>
      <c r="B2" s="75"/>
      <c r="C2" s="75"/>
      <c r="D2" s="51"/>
      <c r="E2" s="51"/>
      <c r="F2" s="51"/>
      <c r="G2" s="51"/>
      <c r="H2" s="51"/>
      <c r="I2" s="51"/>
      <c r="J2" s="51"/>
      <c r="K2" s="51"/>
      <c r="L2" s="51"/>
      <c r="M2" s="51"/>
      <c r="N2" s="50"/>
      <c r="O2" s="50"/>
    </row>
    <row r="3" spans="1:26" ht="18" customHeight="1">
      <c r="A3" s="218"/>
      <c r="B3" s="219"/>
      <c r="C3" s="220"/>
      <c r="D3" s="220"/>
      <c r="E3" s="220"/>
      <c r="F3" s="220"/>
      <c r="G3" s="220"/>
      <c r="H3" s="220"/>
      <c r="I3" s="220"/>
      <c r="J3" s="220"/>
      <c r="K3" s="220" t="s">
        <v>167</v>
      </c>
      <c r="L3" s="220"/>
      <c r="M3" s="220"/>
      <c r="N3" s="220"/>
      <c r="O3" s="220"/>
      <c r="P3" s="220"/>
      <c r="Q3" s="220"/>
      <c r="R3" s="220"/>
      <c r="S3" s="220"/>
      <c r="T3" s="220"/>
      <c r="U3" s="220"/>
      <c r="V3" s="220"/>
      <c r="W3" s="220"/>
      <c r="X3" s="220"/>
      <c r="Y3" s="220"/>
      <c r="Z3" s="7"/>
    </row>
    <row r="4" spans="1:26" ht="18" customHeight="1" thickBot="1">
      <c r="A4" s="218"/>
      <c r="B4" s="218" t="s">
        <v>256</v>
      </c>
      <c r="C4" s="218" t="s">
        <v>257</v>
      </c>
      <c r="D4" s="218" t="s">
        <v>258</v>
      </c>
      <c r="E4" s="218" t="s">
        <v>259</v>
      </c>
      <c r="F4" s="218" t="s">
        <v>260</v>
      </c>
      <c r="G4" s="218" t="s">
        <v>89</v>
      </c>
      <c r="H4" s="218" t="s">
        <v>88</v>
      </c>
      <c r="I4" s="218" t="s">
        <v>87</v>
      </c>
      <c r="J4" s="218" t="s">
        <v>261</v>
      </c>
      <c r="K4" s="218" t="s">
        <v>85</v>
      </c>
      <c r="L4" s="218" t="s">
        <v>84</v>
      </c>
      <c r="M4" s="218" t="s">
        <v>159</v>
      </c>
      <c r="N4" s="218" t="s">
        <v>160</v>
      </c>
      <c r="O4" s="218" t="s">
        <v>211</v>
      </c>
      <c r="P4" s="218" t="s">
        <v>212</v>
      </c>
      <c r="Q4" s="218" t="s">
        <v>213</v>
      </c>
      <c r="R4" s="218" t="s">
        <v>338</v>
      </c>
      <c r="S4" s="218" t="s">
        <v>346</v>
      </c>
      <c r="T4" s="218" t="s">
        <v>347</v>
      </c>
      <c r="U4" s="218" t="s">
        <v>404</v>
      </c>
      <c r="V4" s="218" t="s">
        <v>869</v>
      </c>
      <c r="W4" s="218" t="s">
        <v>883</v>
      </c>
      <c r="X4" s="397" t="s">
        <v>973</v>
      </c>
      <c r="Y4" s="464" t="s">
        <v>1107</v>
      </c>
      <c r="Z4" s="7"/>
    </row>
    <row r="5" spans="1:26" s="237" customFormat="1" ht="18" customHeight="1" thickBot="1">
      <c r="A5" s="209" t="s">
        <v>1108</v>
      </c>
      <c r="B5" s="580">
        <f t="shared" ref="B5:J5" si="0">B6+B7+B8</f>
        <v>8090.25</v>
      </c>
      <c r="C5" s="580">
        <f t="shared" si="0"/>
        <v>7727.85</v>
      </c>
      <c r="D5" s="580">
        <f t="shared" si="0"/>
        <v>7800.5500000000011</v>
      </c>
      <c r="E5" s="580">
        <f t="shared" si="0"/>
        <v>8441.61</v>
      </c>
      <c r="F5" s="580">
        <f t="shared" si="0"/>
        <v>8276.61</v>
      </c>
      <c r="G5" s="580">
        <f t="shared" si="0"/>
        <v>8460.2100000000009</v>
      </c>
      <c r="H5" s="580">
        <f t="shared" si="0"/>
        <v>9390.8999999999978</v>
      </c>
      <c r="I5" s="580">
        <f t="shared" si="0"/>
        <v>9737.7099999999973</v>
      </c>
      <c r="J5" s="580">
        <f t="shared" si="0"/>
        <v>9641.02</v>
      </c>
      <c r="K5" s="580">
        <f>K6+K7+K8</f>
        <v>10226.849999999999</v>
      </c>
      <c r="L5" s="580">
        <f t="shared" ref="L5:W5" si="1">L6+L7+L8</f>
        <v>10674.63</v>
      </c>
      <c r="M5" s="580">
        <f t="shared" si="1"/>
        <v>10858.32</v>
      </c>
      <c r="N5" s="580">
        <f t="shared" si="1"/>
        <v>10200.120000000003</v>
      </c>
      <c r="O5" s="580">
        <f t="shared" si="1"/>
        <v>11086.22</v>
      </c>
      <c r="P5" s="580">
        <f t="shared" si="1"/>
        <v>10874.28</v>
      </c>
      <c r="Q5" s="580">
        <f t="shared" si="1"/>
        <v>10901.400000000001</v>
      </c>
      <c r="R5" s="580">
        <f t="shared" si="1"/>
        <v>10919.97</v>
      </c>
      <c r="S5" s="580">
        <f t="shared" si="1"/>
        <v>11459.8</v>
      </c>
      <c r="T5" s="580">
        <f t="shared" si="1"/>
        <v>11298.66</v>
      </c>
      <c r="U5" s="580">
        <f t="shared" si="1"/>
        <v>10364.490000000002</v>
      </c>
      <c r="V5" s="580">
        <f t="shared" si="1"/>
        <v>10661.990000000002</v>
      </c>
      <c r="W5" s="580">
        <f t="shared" si="1"/>
        <v>10633.48</v>
      </c>
      <c r="X5" s="580">
        <f t="shared" ref="X5:Y5" si="2">X6+X7+X8</f>
        <v>12134.53</v>
      </c>
      <c r="Y5" s="580">
        <f t="shared" si="2"/>
        <v>11822.930266666666</v>
      </c>
    </row>
    <row r="6" spans="1:26" s="390" customFormat="1" ht="18" customHeight="1" thickBot="1">
      <c r="A6" s="226" t="s">
        <v>332</v>
      </c>
      <c r="B6" s="579">
        <v>3746.34</v>
      </c>
      <c r="C6" s="579">
        <v>3729.8299999999995</v>
      </c>
      <c r="D6" s="579">
        <v>3851.9700000000003</v>
      </c>
      <c r="E6" s="579">
        <v>3646.75</v>
      </c>
      <c r="F6" s="579">
        <v>4038.4900000000002</v>
      </c>
      <c r="G6" s="579">
        <v>4307.67</v>
      </c>
      <c r="H6" s="579">
        <v>4860.5899999999992</v>
      </c>
      <c r="I6" s="579">
        <v>5936.9699999999984</v>
      </c>
      <c r="J6" s="579">
        <v>5575.5099999999993</v>
      </c>
      <c r="K6" s="579">
        <v>5960.6899999999978</v>
      </c>
      <c r="L6" s="579">
        <v>6463.5900000000011</v>
      </c>
      <c r="M6" s="579">
        <v>6043.3200000000006</v>
      </c>
      <c r="N6" s="579">
        <v>5453.1400000000012</v>
      </c>
      <c r="O6" s="579">
        <v>5997.4499999999989</v>
      </c>
      <c r="P6" s="579">
        <v>6039.39</v>
      </c>
      <c r="Q6" s="579">
        <v>5822.380000000001</v>
      </c>
      <c r="R6" s="579">
        <v>5955.6500000000005</v>
      </c>
      <c r="S6" s="579">
        <v>6185.7699999999977</v>
      </c>
      <c r="T6" s="579">
        <v>6317.6100000000015</v>
      </c>
      <c r="U6" s="579">
        <v>5118.7300000000005</v>
      </c>
      <c r="V6" s="579">
        <v>5322.7400000000007</v>
      </c>
      <c r="W6" s="579">
        <v>5324.96</v>
      </c>
      <c r="X6" s="579">
        <v>5877.94</v>
      </c>
      <c r="Y6" s="579">
        <v>6012.8399999999992</v>
      </c>
    </row>
    <row r="7" spans="1:26" s="390" customFormat="1" ht="18" customHeight="1" thickBot="1">
      <c r="A7" s="226" t="s">
        <v>333</v>
      </c>
      <c r="B7" s="579">
        <v>547.79</v>
      </c>
      <c r="C7" s="579">
        <v>490.20000000000005</v>
      </c>
      <c r="D7" s="579">
        <v>401.87</v>
      </c>
      <c r="E7" s="579">
        <v>477.62000000000006</v>
      </c>
      <c r="F7" s="579">
        <v>430.97999999999996</v>
      </c>
      <c r="G7" s="579">
        <v>477.89</v>
      </c>
      <c r="H7" s="579">
        <v>561.03</v>
      </c>
      <c r="I7" s="579">
        <v>411.95000000000005</v>
      </c>
      <c r="J7" s="579">
        <v>273.02</v>
      </c>
      <c r="K7" s="579">
        <v>347.23</v>
      </c>
      <c r="L7" s="579">
        <v>428.90000000000003</v>
      </c>
      <c r="M7" s="579">
        <v>447.43</v>
      </c>
      <c r="N7" s="579">
        <v>434.34999999999997</v>
      </c>
      <c r="O7" s="579">
        <v>465.53999999999996</v>
      </c>
      <c r="P7" s="579">
        <v>568.85</v>
      </c>
      <c r="Q7" s="579">
        <v>881.42000000000007</v>
      </c>
      <c r="R7" s="579">
        <v>831.18999999999994</v>
      </c>
      <c r="S7" s="579">
        <v>962.39</v>
      </c>
      <c r="T7" s="579">
        <v>955.39999999999986</v>
      </c>
      <c r="U7" s="579">
        <v>907.9</v>
      </c>
      <c r="V7" s="579">
        <v>942.5100000000001</v>
      </c>
      <c r="W7" s="579">
        <v>939.77999999999986</v>
      </c>
      <c r="X7" s="579">
        <v>1103.02</v>
      </c>
      <c r="Y7" s="579">
        <v>1006.453</v>
      </c>
    </row>
    <row r="8" spans="1:26" s="390" customFormat="1" ht="18" customHeight="1" thickBot="1">
      <c r="A8" s="226" t="s">
        <v>122</v>
      </c>
      <c r="B8" s="579">
        <v>3796.1200000000003</v>
      </c>
      <c r="C8" s="579">
        <v>3507.8200000000011</v>
      </c>
      <c r="D8" s="579">
        <v>3546.7100000000005</v>
      </c>
      <c r="E8" s="579">
        <v>4317.24</v>
      </c>
      <c r="F8" s="579">
        <v>3807.1400000000003</v>
      </c>
      <c r="G8" s="579">
        <v>3674.65</v>
      </c>
      <c r="H8" s="579">
        <v>3969.2799999999997</v>
      </c>
      <c r="I8" s="579">
        <v>3388.7899999999991</v>
      </c>
      <c r="J8" s="579">
        <v>3792.4900000000007</v>
      </c>
      <c r="K8" s="579">
        <v>3918.9300000000003</v>
      </c>
      <c r="L8" s="579">
        <v>3782.1399999999985</v>
      </c>
      <c r="M8" s="579">
        <v>4367.57</v>
      </c>
      <c r="N8" s="579">
        <v>4312.63</v>
      </c>
      <c r="O8" s="579">
        <v>4623.2300000000005</v>
      </c>
      <c r="P8" s="579">
        <v>4266.04</v>
      </c>
      <c r="Q8" s="579">
        <v>4197.5999999999995</v>
      </c>
      <c r="R8" s="579">
        <v>4133.1299999999992</v>
      </c>
      <c r="S8" s="579">
        <v>4311.6400000000003</v>
      </c>
      <c r="T8" s="579">
        <v>4025.6499999999996</v>
      </c>
      <c r="U8" s="579">
        <v>4337.8600000000006</v>
      </c>
      <c r="V8" s="579">
        <v>4396.7400000000007</v>
      </c>
      <c r="W8" s="579">
        <v>4368.7399999999989</v>
      </c>
      <c r="X8" s="579">
        <v>5153.5700000000015</v>
      </c>
      <c r="Y8" s="579">
        <v>4803.6372666666657</v>
      </c>
    </row>
    <row r="9" spans="1:26" s="237" customFormat="1" ht="18" customHeight="1" thickBot="1">
      <c r="A9" s="221" t="s">
        <v>130</v>
      </c>
      <c r="B9" s="222">
        <v>2.0892617657056327</v>
      </c>
      <c r="C9" s="222">
        <v>2.198766798009796</v>
      </c>
      <c r="D9" s="222">
        <v>2.1607758427290382</v>
      </c>
      <c r="E9" s="222">
        <v>1.9806316567574196</v>
      </c>
      <c r="F9" s="222">
        <v>2.6590850601876852</v>
      </c>
      <c r="G9" s="222">
        <v>2.5058018654383289</v>
      </c>
      <c r="H9" s="222">
        <v>2.401406680935799</v>
      </c>
      <c r="I9" s="222">
        <v>2.2712167439777935</v>
      </c>
      <c r="J9" s="222">
        <v>2.5955666516613389</v>
      </c>
      <c r="K9" s="222">
        <v>2.6990138703510858</v>
      </c>
      <c r="L9" s="222">
        <v>2.490065697827466</v>
      </c>
      <c r="M9" s="222">
        <v>2.4195105688541139</v>
      </c>
      <c r="N9" s="222">
        <v>2.4361134967039604</v>
      </c>
      <c r="O9" s="222">
        <v>2.6461291585409632</v>
      </c>
      <c r="P9" s="222">
        <v>3.0312002265897147</v>
      </c>
      <c r="Q9" s="222">
        <v>2.708226466325427</v>
      </c>
      <c r="R9" s="222">
        <v>2.704936002571436</v>
      </c>
      <c r="S9" s="222">
        <v>2.8733206513202676</v>
      </c>
      <c r="T9" s="222">
        <v>2.7266826331618086</v>
      </c>
      <c r="U9" s="222">
        <v>2.7367772075615879</v>
      </c>
      <c r="V9" s="222">
        <v>2.6553270074348219</v>
      </c>
      <c r="W9" s="222">
        <v>2.8287286946512338</v>
      </c>
      <c r="X9" s="222">
        <v>2.5798461085843458</v>
      </c>
      <c r="Y9" s="222">
        <v>2.8364807025434393</v>
      </c>
    </row>
    <row r="10" spans="1:26" s="390" customFormat="1" ht="18" customHeight="1" thickBot="1">
      <c r="A10" s="226" t="s">
        <v>332</v>
      </c>
      <c r="B10" s="225">
        <v>2.7116946139432079</v>
      </c>
      <c r="C10" s="225">
        <v>2.8000391438751904</v>
      </c>
      <c r="D10" s="225">
        <v>2.6603504180977526</v>
      </c>
      <c r="E10" s="225">
        <v>2.5608034551312815</v>
      </c>
      <c r="F10" s="225">
        <v>3.44220488350844</v>
      </c>
      <c r="G10" s="225">
        <v>3.205152669540611</v>
      </c>
      <c r="H10" s="225">
        <v>2.9366434938968315</v>
      </c>
      <c r="I10" s="225">
        <v>2.760280075526742</v>
      </c>
      <c r="J10" s="225">
        <v>3.0576019054759129</v>
      </c>
      <c r="K10" s="225">
        <v>3.2886041716646908</v>
      </c>
      <c r="L10" s="225">
        <v>2.8442599236647124</v>
      </c>
      <c r="M10" s="225">
        <v>2.7258195826135299</v>
      </c>
      <c r="N10" s="225">
        <v>3.0607979989510623</v>
      </c>
      <c r="O10" s="225">
        <v>3.1434993205445654</v>
      </c>
      <c r="P10" s="225">
        <v>3.6131678861606877</v>
      </c>
      <c r="Q10" s="225">
        <v>3.3147115097262629</v>
      </c>
      <c r="R10" s="225">
        <v>3.0780737618899696</v>
      </c>
      <c r="S10" s="225">
        <v>3.2094597762283441</v>
      </c>
      <c r="T10" s="225">
        <v>2.8496045181643055</v>
      </c>
      <c r="U10" s="225">
        <v>3.0045734000425885</v>
      </c>
      <c r="V10" s="225">
        <v>3.1363320395134835</v>
      </c>
      <c r="W10" s="225">
        <v>3.3194928537804356</v>
      </c>
      <c r="X10" s="225">
        <v>3.3340643150491514</v>
      </c>
      <c r="Y10" s="225">
        <v>3.2928372281455918</v>
      </c>
    </row>
    <row r="11" spans="1:26" s="390" customFormat="1" ht="18" customHeight="1" thickBot="1">
      <c r="A11" s="226" t="s">
        <v>333</v>
      </c>
      <c r="B11" s="225">
        <v>2.4068347359389546</v>
      </c>
      <c r="C11" s="225">
        <v>2.9656262749897997</v>
      </c>
      <c r="D11" s="225">
        <v>2.913728320103516</v>
      </c>
      <c r="E11" s="225">
        <v>2.0111594991834512</v>
      </c>
      <c r="F11" s="225">
        <v>2.7832149983757946</v>
      </c>
      <c r="G11" s="225">
        <v>2.7381196509657033</v>
      </c>
      <c r="H11" s="225">
        <v>2.4675151061440563</v>
      </c>
      <c r="I11" s="225">
        <v>2.0690617793421531</v>
      </c>
      <c r="J11" s="225">
        <v>2.7749615412790272</v>
      </c>
      <c r="K11" s="225">
        <v>2.7541687066209715</v>
      </c>
      <c r="L11" s="225">
        <v>2.8487526229890419</v>
      </c>
      <c r="M11" s="225">
        <v>2.7716067317792734</v>
      </c>
      <c r="N11" s="225">
        <v>2.2082422009899854</v>
      </c>
      <c r="O11" s="225">
        <v>2.6113330755681576</v>
      </c>
      <c r="P11" s="225">
        <v>3.2371978553221412</v>
      </c>
      <c r="Q11" s="225">
        <v>2.6559528941934607</v>
      </c>
      <c r="R11" s="225">
        <v>2.9804256547841046</v>
      </c>
      <c r="S11" s="225">
        <v>2.7762029946279574</v>
      </c>
      <c r="T11" s="225">
        <v>2.9648942851161824</v>
      </c>
      <c r="U11" s="225">
        <v>3.0196497411609209</v>
      </c>
      <c r="V11" s="225">
        <v>2.7767026344548067</v>
      </c>
      <c r="W11" s="225">
        <v>2.8483262040051938</v>
      </c>
      <c r="X11" s="225">
        <v>2.2370310601802328</v>
      </c>
      <c r="Y11" s="225">
        <v>2.8327932309974257</v>
      </c>
    </row>
    <row r="12" spans="1:26" s="390" customFormat="1" ht="18" customHeight="1" thickBot="1">
      <c r="A12" s="226" t="s">
        <v>122</v>
      </c>
      <c r="B12" s="225">
        <v>1.4291645153472492</v>
      </c>
      <c r="C12" s="225">
        <v>1.4522752022623737</v>
      </c>
      <c r="D12" s="225">
        <v>1.5328882259897199</v>
      </c>
      <c r="E12" s="225">
        <v>1.4871862578869837</v>
      </c>
      <c r="F12" s="225">
        <v>1.8143251889870082</v>
      </c>
      <c r="G12" s="225">
        <v>1.6557631339039089</v>
      </c>
      <c r="H12" s="225">
        <v>1.7366373750403097</v>
      </c>
      <c r="I12" s="225">
        <v>1.4389796948173248</v>
      </c>
      <c r="J12" s="225">
        <v>1.9033932851503887</v>
      </c>
      <c r="K12" s="225">
        <v>1.7973605040151266</v>
      </c>
      <c r="L12" s="225">
        <v>1.8440803354714532</v>
      </c>
      <c r="M12" s="225">
        <v>1.9596068294268896</v>
      </c>
      <c r="N12" s="225">
        <v>1.6691763494665668</v>
      </c>
      <c r="O12" s="225">
        <v>2.0044233144360111</v>
      </c>
      <c r="P12" s="225">
        <v>2.1798459461233373</v>
      </c>
      <c r="Q12" s="225">
        <v>1.8779635982466174</v>
      </c>
      <c r="R12" s="225">
        <v>2.1118595350255136</v>
      </c>
      <c r="S12" s="225">
        <v>2.4127501368388824</v>
      </c>
      <c r="T12" s="225">
        <v>2.4772421844919461</v>
      </c>
      <c r="U12" s="225">
        <v>2.3615699907327574</v>
      </c>
      <c r="V12" s="225">
        <v>2.0469984579483889</v>
      </c>
      <c r="W12" s="225">
        <v>2.2292308537473051</v>
      </c>
      <c r="X12" s="225">
        <v>1.7929901020069576</v>
      </c>
      <c r="Y12" s="225">
        <v>2.266019747130108</v>
      </c>
    </row>
    <row r="13" spans="1:26" ht="18" customHeight="1" thickBot="1">
      <c r="A13" s="221" t="s">
        <v>109</v>
      </c>
      <c r="B13" s="222">
        <f t="shared" ref="B13" si="3">SUM(B14:B16)</f>
        <v>16.902649999999998</v>
      </c>
      <c r="C13" s="222">
        <f t="shared" ref="C13:W13" si="4">SUM(C14:C16)</f>
        <v>16.99174</v>
      </c>
      <c r="D13" s="222">
        <f t="shared" si="4"/>
        <v>16.855240000000002</v>
      </c>
      <c r="E13" s="222">
        <f t="shared" si="4"/>
        <v>16.719720000000002</v>
      </c>
      <c r="F13" s="222">
        <f t="shared" si="4"/>
        <v>22.008209999999998</v>
      </c>
      <c r="G13" s="222">
        <f t="shared" si="4"/>
        <v>21.199610000000003</v>
      </c>
      <c r="H13" s="222">
        <f t="shared" si="4"/>
        <v>22.551369999999999</v>
      </c>
      <c r="I13" s="222">
        <f t="shared" si="4"/>
        <v>22.11645</v>
      </c>
      <c r="J13" s="222">
        <f t="shared" si="4"/>
        <v>25.023910000000004</v>
      </c>
      <c r="K13" s="222">
        <f t="shared" si="4"/>
        <v>27.602409999999999</v>
      </c>
      <c r="L13" s="222">
        <f t="shared" si="4"/>
        <v>26.580530000000003</v>
      </c>
      <c r="M13" s="222">
        <f t="shared" si="4"/>
        <v>26.271819999999998</v>
      </c>
      <c r="N13" s="222">
        <f t="shared" si="4"/>
        <v>24.848650000000003</v>
      </c>
      <c r="O13" s="222">
        <f t="shared" si="4"/>
        <v>29.335569999999997</v>
      </c>
      <c r="P13" s="222">
        <f t="shared" si="4"/>
        <v>32.962119999999999</v>
      </c>
      <c r="Q13" s="222">
        <f t="shared" si="4"/>
        <v>29.52346</v>
      </c>
      <c r="R13" s="222">
        <f t="shared" si="4"/>
        <v>29.53782</v>
      </c>
      <c r="S13" s="222">
        <f t="shared" si="4"/>
        <v>32.927679999999995</v>
      </c>
      <c r="T13" s="222">
        <f t="shared" si="4"/>
        <v>30.807860000000005</v>
      </c>
      <c r="U13" s="222">
        <f t="shared" si="4"/>
        <v>28.365299999999998</v>
      </c>
      <c r="V13" s="222">
        <f t="shared" si="4"/>
        <v>28.311070000000001</v>
      </c>
      <c r="W13" s="222">
        <f t="shared" si="4"/>
        <v>30.079229999999995</v>
      </c>
      <c r="X13" s="222">
        <f t="shared" ref="X13:Y13" si="5">SUM(X14:X16)</f>
        <v>31.305220000000006</v>
      </c>
      <c r="Y13" s="222">
        <f t="shared" si="5"/>
        <v>33.535513548916754</v>
      </c>
    </row>
    <row r="14" spans="1:26" ht="18" customHeight="1" thickBot="1">
      <c r="A14" s="226" t="s">
        <v>332</v>
      </c>
      <c r="B14" s="225">
        <v>10.158929999999998</v>
      </c>
      <c r="C14" s="225">
        <v>10.443670000000001</v>
      </c>
      <c r="D14" s="225">
        <v>10.247590000000001</v>
      </c>
      <c r="E14" s="225">
        <v>9.338610000000001</v>
      </c>
      <c r="F14" s="225">
        <v>13.90131</v>
      </c>
      <c r="G14" s="225">
        <v>13.806740000000003</v>
      </c>
      <c r="H14" s="225">
        <v>14.273819999999997</v>
      </c>
      <c r="I14" s="225">
        <v>16.387699999999999</v>
      </c>
      <c r="J14" s="225">
        <v>17.047690000000006</v>
      </c>
      <c r="K14" s="225">
        <v>19.602349999999998</v>
      </c>
      <c r="L14" s="225">
        <v>18.384130000000003</v>
      </c>
      <c r="M14" s="225">
        <v>16.472999999999999</v>
      </c>
      <c r="N14" s="225">
        <v>16.69096</v>
      </c>
      <c r="O14" s="225">
        <v>18.852979999999999</v>
      </c>
      <c r="P14" s="225">
        <v>21.82133</v>
      </c>
      <c r="Q14" s="225">
        <v>19.299510000000001</v>
      </c>
      <c r="R14" s="225">
        <v>18.33193</v>
      </c>
      <c r="S14" s="225">
        <v>19.852979999999995</v>
      </c>
      <c r="T14" s="225">
        <v>18.002690000000001</v>
      </c>
      <c r="U14" s="225">
        <v>15.3796</v>
      </c>
      <c r="V14" s="225">
        <v>16.69388</v>
      </c>
      <c r="W14" s="225">
        <v>17.069749999999999</v>
      </c>
      <c r="X14" s="225">
        <v>19.597430000000006</v>
      </c>
      <c r="Y14" s="225">
        <v>19.799303398882937</v>
      </c>
    </row>
    <row r="15" spans="1:26" ht="18" customHeight="1" thickBot="1">
      <c r="A15" s="226" t="s">
        <v>333</v>
      </c>
      <c r="B15" s="225">
        <v>1.3184399999999998</v>
      </c>
      <c r="C15" s="225">
        <v>1.4537500000000001</v>
      </c>
      <c r="D15" s="225">
        <v>1.1709400000000001</v>
      </c>
      <c r="E15" s="225">
        <v>0.96057000000000003</v>
      </c>
      <c r="F15" s="225">
        <v>1.1995099999999999</v>
      </c>
      <c r="G15" s="225">
        <v>1.3085199999999999</v>
      </c>
      <c r="H15" s="225">
        <v>1.38435</v>
      </c>
      <c r="I15" s="225">
        <v>0.85235000000000005</v>
      </c>
      <c r="J15" s="225">
        <v>0.75761999999999996</v>
      </c>
      <c r="K15" s="225">
        <v>0.9563299999999999</v>
      </c>
      <c r="L15" s="225">
        <v>1.2218300000000002</v>
      </c>
      <c r="M15" s="225">
        <v>1.2401000000000004</v>
      </c>
      <c r="N15" s="225">
        <v>0.95914999999999995</v>
      </c>
      <c r="O15" s="225">
        <v>1.2156800000000001</v>
      </c>
      <c r="P15" s="225">
        <v>1.84148</v>
      </c>
      <c r="Q15" s="225">
        <v>2.3410100000000003</v>
      </c>
      <c r="R15" s="225">
        <v>2.4772999999999996</v>
      </c>
      <c r="S15" s="225">
        <v>2.6717900000000001</v>
      </c>
      <c r="T15" s="225">
        <v>2.8326600000000002</v>
      </c>
      <c r="U15" s="225">
        <v>2.7415400000000001</v>
      </c>
      <c r="V15" s="225">
        <v>2.61707</v>
      </c>
      <c r="W15" s="225">
        <v>2.6488799999999997</v>
      </c>
      <c r="X15" s="225">
        <v>2.4674900000000002</v>
      </c>
      <c r="Y15" s="225">
        <v>2.851073245717052</v>
      </c>
    </row>
    <row r="16" spans="1:26" ht="18" customHeight="1" thickBot="1">
      <c r="A16" s="226" t="s">
        <v>122</v>
      </c>
      <c r="B16" s="225">
        <v>5.4252799999999999</v>
      </c>
      <c r="C16" s="225">
        <v>5.0943200000000015</v>
      </c>
      <c r="D16" s="225">
        <v>5.4367099999999997</v>
      </c>
      <c r="E16" s="225">
        <v>6.4205400000000008</v>
      </c>
      <c r="F16" s="225">
        <v>6.9073899999999995</v>
      </c>
      <c r="G16" s="225">
        <v>6.0843499999999997</v>
      </c>
      <c r="H16" s="225">
        <v>6.8932000000000002</v>
      </c>
      <c r="I16" s="225">
        <v>4.8764000000000003</v>
      </c>
      <c r="J16" s="225">
        <v>7.2185999999999995</v>
      </c>
      <c r="K16" s="225">
        <v>7.04373</v>
      </c>
      <c r="L16" s="225">
        <v>6.9745699999999999</v>
      </c>
      <c r="M16" s="225">
        <v>8.5587199999999992</v>
      </c>
      <c r="N16" s="225">
        <v>7.1985400000000004</v>
      </c>
      <c r="O16" s="225">
        <v>9.2669099999999993</v>
      </c>
      <c r="P16" s="225">
        <v>9.299310000000002</v>
      </c>
      <c r="Q16" s="225">
        <v>7.8829399999999996</v>
      </c>
      <c r="R16" s="225">
        <v>8.7285900000000005</v>
      </c>
      <c r="S16" s="225">
        <v>10.40291</v>
      </c>
      <c r="T16" s="225">
        <v>9.9725100000000015</v>
      </c>
      <c r="U16" s="225">
        <v>10.244159999999999</v>
      </c>
      <c r="V16" s="225">
        <v>9.0001200000000008</v>
      </c>
      <c r="W16" s="225">
        <v>10.3606</v>
      </c>
      <c r="X16" s="225">
        <v>9.2402999999999995</v>
      </c>
      <c r="Y16" s="225">
        <v>10.885136904316761</v>
      </c>
    </row>
    <row r="17" spans="1:25" s="54" customFormat="1" ht="18" customHeight="1" thickBot="1">
      <c r="A17" s="223" t="s">
        <v>371</v>
      </c>
      <c r="B17" s="224">
        <f t="shared" ref="B17:W17" si="6">SUM(B18,B20,B22)</f>
        <v>32.17834021754733</v>
      </c>
      <c r="C17" s="224">
        <f t="shared" si="6"/>
        <v>33.615040643645415</v>
      </c>
      <c r="D17" s="224">
        <f t="shared" si="6"/>
        <v>31.576417048734218</v>
      </c>
      <c r="E17" s="224">
        <f t="shared" si="6"/>
        <v>31.815955488132523</v>
      </c>
      <c r="F17" s="224">
        <f t="shared" si="6"/>
        <v>34.556136640619521</v>
      </c>
      <c r="G17" s="224">
        <f t="shared" si="6"/>
        <v>34.717483808716672</v>
      </c>
      <c r="H17" s="224">
        <f t="shared" si="6"/>
        <v>36.492210186273454</v>
      </c>
      <c r="I17" s="224">
        <f t="shared" si="6"/>
        <v>38.265965630640302</v>
      </c>
      <c r="J17" s="224">
        <f t="shared" si="6"/>
        <v>40.062698560244556</v>
      </c>
      <c r="K17" s="224">
        <f t="shared" si="6"/>
        <v>40.928606946241025</v>
      </c>
      <c r="L17" s="224">
        <f t="shared" si="6"/>
        <v>41.41708301252006</v>
      </c>
      <c r="M17" s="224">
        <f t="shared" si="6"/>
        <v>41.030300134486119</v>
      </c>
      <c r="N17" s="224">
        <f t="shared" si="6"/>
        <v>41.220185509180482</v>
      </c>
      <c r="O17" s="224">
        <f t="shared" si="6"/>
        <v>44.929393647824035</v>
      </c>
      <c r="P17" s="224">
        <f t="shared" si="6"/>
        <v>46.324081285968035</v>
      </c>
      <c r="Q17" s="224">
        <f t="shared" si="6"/>
        <v>46.859017218309475</v>
      </c>
      <c r="R17" s="224">
        <f t="shared" si="6"/>
        <v>45.960202352682678</v>
      </c>
      <c r="S17" s="224">
        <f t="shared" si="6"/>
        <v>48.28706649457834</v>
      </c>
      <c r="T17" s="224">
        <f t="shared" si="6"/>
        <v>49.241954585399114</v>
      </c>
      <c r="U17" s="224">
        <f t="shared" si="6"/>
        <v>49.904633099449413</v>
      </c>
      <c r="V17" s="224">
        <f t="shared" si="6"/>
        <v>50.613940500999995</v>
      </c>
      <c r="W17" s="224">
        <f t="shared" si="6"/>
        <v>50.11841149833333</v>
      </c>
      <c r="X17" s="224">
        <f t="shared" ref="X17:Y17" si="7">SUM(X18,X20,X22)</f>
        <v>52.544870000000017</v>
      </c>
      <c r="Y17" s="224">
        <f t="shared" si="7"/>
        <v>53.200529935805633</v>
      </c>
    </row>
    <row r="18" spans="1:25" s="54" customFormat="1" ht="18" customHeight="1" thickBot="1">
      <c r="A18" s="226" t="s">
        <v>332</v>
      </c>
      <c r="B18" s="225">
        <v>9.5306655257162234</v>
      </c>
      <c r="C18" s="225">
        <v>9.4105434483341934</v>
      </c>
      <c r="D18" s="225">
        <v>9.139574365423746</v>
      </c>
      <c r="E18" s="225">
        <v>9.5666784867144905</v>
      </c>
      <c r="F18" s="225">
        <v>12.754304994861767</v>
      </c>
      <c r="G18" s="225">
        <v>14.06748201227783</v>
      </c>
      <c r="H18" s="225">
        <v>14.862820700639711</v>
      </c>
      <c r="I18" s="225">
        <v>17.484556254493253</v>
      </c>
      <c r="J18" s="225">
        <v>19.606462428780215</v>
      </c>
      <c r="K18" s="225">
        <v>21.505889520411259</v>
      </c>
      <c r="L18" s="225">
        <v>21.276948618902427</v>
      </c>
      <c r="M18" s="225">
        <v>20.771077318442099</v>
      </c>
      <c r="N18" s="225">
        <v>21.095235407703576</v>
      </c>
      <c r="O18" s="225">
        <v>22.149324045348294</v>
      </c>
      <c r="P18" s="225">
        <v>23.719267829734246</v>
      </c>
      <c r="Q18" s="225">
        <v>22.529441128228918</v>
      </c>
      <c r="R18" s="225">
        <v>21.855589147731393</v>
      </c>
      <c r="S18" s="225">
        <v>22.87035634045478</v>
      </c>
      <c r="T18" s="225">
        <v>22.097255776851998</v>
      </c>
      <c r="U18" s="225">
        <v>21.629960723</v>
      </c>
      <c r="V18" s="225">
        <v>23.317328976999999</v>
      </c>
      <c r="W18" s="225">
        <v>22.192726394000001</v>
      </c>
      <c r="X18" s="225">
        <v>25.283230000000007</v>
      </c>
      <c r="Y18" s="225">
        <v>24.825576590549602</v>
      </c>
    </row>
    <row r="19" spans="1:25" ht="18" customHeight="1" thickBot="1">
      <c r="A19" s="226" t="s">
        <v>123</v>
      </c>
      <c r="B19" s="225">
        <v>8.8635189389160889</v>
      </c>
      <c r="C19" s="225">
        <v>8.7518054069508011</v>
      </c>
      <c r="D19" s="225">
        <v>8.4998041598440839</v>
      </c>
      <c r="E19" s="225">
        <v>8.8970109926444767</v>
      </c>
      <c r="F19" s="225">
        <v>11.861503645221445</v>
      </c>
      <c r="G19" s="225">
        <v>13.082758271418383</v>
      </c>
      <c r="H19" s="225">
        <v>14.091645057440314</v>
      </c>
      <c r="I19" s="225">
        <v>16.724948616883484</v>
      </c>
      <c r="J19" s="225">
        <v>18.595895054232553</v>
      </c>
      <c r="K19" s="225">
        <v>20.819896234273738</v>
      </c>
      <c r="L19" s="225">
        <v>20.498055423778904</v>
      </c>
      <c r="M19" s="225">
        <v>19.835574891714234</v>
      </c>
      <c r="N19" s="225">
        <v>20.273736546160126</v>
      </c>
      <c r="O19" s="225">
        <v>21.473493959095549</v>
      </c>
      <c r="P19" s="225">
        <v>22.907812059567711</v>
      </c>
      <c r="Q19" s="225">
        <v>21.755525613518699</v>
      </c>
      <c r="R19" s="225">
        <v>21.111308267299833</v>
      </c>
      <c r="S19" s="225">
        <v>22.053229999908623</v>
      </c>
      <c r="T19" s="225">
        <v>21.304650556977986</v>
      </c>
      <c r="U19" s="225">
        <v>20.915742393555856</v>
      </c>
      <c r="V19" s="225">
        <v>22.560894074799013</v>
      </c>
      <c r="W19" s="225">
        <v>21.486463903417402</v>
      </c>
      <c r="X19" s="225">
        <v>24.494210801472303</v>
      </c>
      <c r="Y19" s="225">
        <v>24.066152823873736</v>
      </c>
    </row>
    <row r="20" spans="1:25" ht="18" customHeight="1" thickBot="1">
      <c r="A20" s="226" t="s">
        <v>333</v>
      </c>
      <c r="B20" s="225">
        <v>15.833755959551809</v>
      </c>
      <c r="C20" s="225">
        <v>18.899646626775262</v>
      </c>
      <c r="D20" s="225">
        <v>16.773625426811105</v>
      </c>
      <c r="E20" s="225">
        <v>15.292923082055145</v>
      </c>
      <c r="F20" s="225">
        <v>14.978680449620013</v>
      </c>
      <c r="G20" s="225">
        <v>14.381435510438841</v>
      </c>
      <c r="H20" s="225">
        <v>15.009449985633742</v>
      </c>
      <c r="I20" s="225">
        <v>15.876329666147047</v>
      </c>
      <c r="J20" s="225">
        <v>13.470843261464339</v>
      </c>
      <c r="K20" s="225">
        <v>12.701041810829761</v>
      </c>
      <c r="L20" s="225">
        <v>13.408094083617632</v>
      </c>
      <c r="M20" s="225">
        <v>12.340856758044024</v>
      </c>
      <c r="N20" s="225">
        <v>12.945817827476905</v>
      </c>
      <c r="O20" s="225">
        <v>14.013557095475738</v>
      </c>
      <c r="P20" s="225">
        <v>13.673745005233783</v>
      </c>
      <c r="Q20" s="225">
        <v>16.332802854080555</v>
      </c>
      <c r="R20" s="225">
        <v>15.317404354951286</v>
      </c>
      <c r="S20" s="225">
        <v>15.201375191123553</v>
      </c>
      <c r="T20" s="225">
        <v>17.203374909547122</v>
      </c>
      <c r="U20" s="225">
        <v>17.721874397449405</v>
      </c>
      <c r="V20" s="225">
        <v>17.849468692999999</v>
      </c>
      <c r="W20" s="225">
        <v>16.985965021000002</v>
      </c>
      <c r="X20" s="225">
        <v>16.226390000000002</v>
      </c>
      <c r="Y20" s="225">
        <v>16.543346695717052</v>
      </c>
    </row>
    <row r="21" spans="1:25" ht="18" customHeight="1" thickBot="1">
      <c r="A21" s="226" t="s">
        <v>123</v>
      </c>
      <c r="B21" s="225">
        <v>14.567055482787664</v>
      </c>
      <c r="C21" s="225">
        <v>17.387674896633243</v>
      </c>
      <c r="D21" s="225">
        <v>15.431735392666218</v>
      </c>
      <c r="E21" s="225">
        <v>14.069489235490733</v>
      </c>
      <c r="F21" s="225">
        <v>13.780386013650412</v>
      </c>
      <c r="G21" s="225">
        <v>13.230920669603734</v>
      </c>
      <c r="H21" s="225">
        <v>13.358502513271576</v>
      </c>
      <c r="I21" s="225">
        <v>14.336607745494918</v>
      </c>
      <c r="J21" s="225">
        <v>12.110558651073923</v>
      </c>
      <c r="K21" s="225">
        <v>11.36845885766259</v>
      </c>
      <c r="L21" s="225">
        <v>12.07206986229499</v>
      </c>
      <c r="M21" s="225">
        <v>10.997285033256617</v>
      </c>
      <c r="N21" s="225">
        <v>11.623376616552404</v>
      </c>
      <c r="O21" s="225">
        <v>12.594294805635791</v>
      </c>
      <c r="P21" s="225">
        <v>12.211368779980939</v>
      </c>
      <c r="Q21" s="225">
        <v>14.560655977348228</v>
      </c>
      <c r="R21" s="225">
        <v>13.542698195205206</v>
      </c>
      <c r="S21" s="225">
        <v>13.362385570191361</v>
      </c>
      <c r="T21" s="225">
        <v>15.219993174268183</v>
      </c>
      <c r="U21" s="225">
        <v>15.572668479578377</v>
      </c>
      <c r="V21" s="225">
        <v>15.659087919840925</v>
      </c>
      <c r="W21" s="225">
        <v>14.862528733688466</v>
      </c>
      <c r="X21" s="225">
        <v>14.160634429341934</v>
      </c>
      <c r="Y21" s="225">
        <v>14.399237090216419</v>
      </c>
    </row>
    <row r="22" spans="1:25" s="54" customFormat="1" ht="18" customHeight="1" thickBot="1">
      <c r="A22" s="226" t="s">
        <v>124</v>
      </c>
      <c r="B22" s="225">
        <v>6.8139187322792987</v>
      </c>
      <c r="C22" s="225">
        <v>5.3048505685359588</v>
      </c>
      <c r="D22" s="225">
        <v>5.6632172564993697</v>
      </c>
      <c r="E22" s="225">
        <v>6.9563539193628916</v>
      </c>
      <c r="F22" s="225">
        <v>6.8231511961377382</v>
      </c>
      <c r="G22" s="225">
        <v>6.2685662860000004</v>
      </c>
      <c r="H22" s="225">
        <v>6.6199395000000001</v>
      </c>
      <c r="I22" s="225">
        <v>4.9050797099999999</v>
      </c>
      <c r="J22" s="225">
        <v>6.985392870000001</v>
      </c>
      <c r="K22" s="225">
        <v>6.7216756149999997</v>
      </c>
      <c r="L22" s="225">
        <v>6.7320403099999995</v>
      </c>
      <c r="M22" s="225">
        <v>7.9183660579999984</v>
      </c>
      <c r="N22" s="225">
        <v>7.1791322739999988</v>
      </c>
      <c r="O22" s="225">
        <v>8.7665125069999998</v>
      </c>
      <c r="P22" s="225">
        <v>8.9310684510000016</v>
      </c>
      <c r="Q22" s="225">
        <v>7.9967732359999992</v>
      </c>
      <c r="R22" s="225">
        <v>8.7872088500000007</v>
      </c>
      <c r="S22" s="225">
        <v>10.215334963000002</v>
      </c>
      <c r="T22" s="225">
        <v>9.9413238990000004</v>
      </c>
      <c r="U22" s="225">
        <v>10.552797979000001</v>
      </c>
      <c r="V22" s="225">
        <v>9.4471428310000025</v>
      </c>
      <c r="W22" s="225">
        <v>10.939720083333331</v>
      </c>
      <c r="X22" s="225">
        <v>11.035250000000001</v>
      </c>
      <c r="Y22" s="225">
        <v>11.831606649538983</v>
      </c>
    </row>
    <row r="23" spans="1:25" ht="18" customHeight="1" thickBot="1">
      <c r="A23" s="226" t="s">
        <v>123</v>
      </c>
      <c r="B23" s="225">
        <v>6.1517001776306408</v>
      </c>
      <c r="C23" s="225">
        <v>4.7989492243654626</v>
      </c>
      <c r="D23" s="225">
        <v>5.12089821</v>
      </c>
      <c r="E23" s="225">
        <v>6.287551650000001</v>
      </c>
      <c r="F23" s="225">
        <v>6.1721646300000002</v>
      </c>
      <c r="G23" s="225">
        <v>5.6417096574000007</v>
      </c>
      <c r="H23" s="225">
        <v>5.8054221439199996</v>
      </c>
      <c r="I23" s="225">
        <v>4.1745152532917409</v>
      </c>
      <c r="J23" s="225">
        <v>6.0998186555636096</v>
      </c>
      <c r="K23" s="225">
        <v>5.8686660487124689</v>
      </c>
      <c r="L23" s="225">
        <v>5.8973074429478389</v>
      </c>
      <c r="M23" s="225">
        <v>6.9856592639341182</v>
      </c>
      <c r="N23" s="225">
        <v>6.2194380071004733</v>
      </c>
      <c r="O23" s="225">
        <v>7.7739053083195984</v>
      </c>
      <c r="P23" s="225">
        <v>7.879014474627132</v>
      </c>
      <c r="Q23" s="225">
        <v>6.9415862423208026</v>
      </c>
      <c r="R23" s="225">
        <v>7.738752135931624</v>
      </c>
      <c r="S23" s="225">
        <v>9.088791942966429</v>
      </c>
      <c r="T23" s="225">
        <v>8.8417470088093282</v>
      </c>
      <c r="U23" s="225">
        <v>9.2990001993168327</v>
      </c>
      <c r="V23" s="225">
        <v>8.3730461042685516</v>
      </c>
      <c r="W23" s="225">
        <v>9.7079576472996862</v>
      </c>
      <c r="X23" s="225">
        <v>9.8048698786311075</v>
      </c>
      <c r="Y23" s="225">
        <v>10.525450910363693</v>
      </c>
    </row>
    <row r="24" spans="1:25" ht="18" customHeight="1" thickBot="1">
      <c r="A24" s="221" t="s">
        <v>81</v>
      </c>
      <c r="B24" s="222">
        <f t="shared" ref="B24:W24" si="8">SUM(B25:B27)</f>
        <v>17.581998734999999</v>
      </c>
      <c r="C24" s="222">
        <f t="shared" si="8"/>
        <v>19.201689747999996</v>
      </c>
      <c r="D24" s="222">
        <f t="shared" si="8"/>
        <v>17.195060378000001</v>
      </c>
      <c r="E24" s="222">
        <f t="shared" si="8"/>
        <v>16.159682006000001</v>
      </c>
      <c r="F24" s="222">
        <f t="shared" si="8"/>
        <v>14.838290984000002</v>
      </c>
      <c r="G24" s="222">
        <f t="shared" si="8"/>
        <v>14.454953338999999</v>
      </c>
      <c r="H24" s="222">
        <f t="shared" si="8"/>
        <v>15.315939377999998</v>
      </c>
      <c r="I24" s="222">
        <f t="shared" si="8"/>
        <v>16.045853277999999</v>
      </c>
      <c r="J24" s="222">
        <f t="shared" si="8"/>
        <v>16.989336079999998</v>
      </c>
      <c r="K24" s="222">
        <f t="shared" si="8"/>
        <v>14.625257016999999</v>
      </c>
      <c r="L24" s="222">
        <f t="shared" si="8"/>
        <v>15.755248662000001</v>
      </c>
      <c r="M24" s="222">
        <f t="shared" si="8"/>
        <v>15.973689299</v>
      </c>
      <c r="N24" s="222">
        <f t="shared" si="8"/>
        <v>15.911710967000001</v>
      </c>
      <c r="O24" s="222">
        <f t="shared" si="8"/>
        <v>16.928681208</v>
      </c>
      <c r="P24" s="222">
        <f t="shared" si="8"/>
        <v>15.269139976</v>
      </c>
      <c r="Q24" s="222">
        <f t="shared" si="8"/>
        <v>18.247714078999998</v>
      </c>
      <c r="R24" s="222">
        <f t="shared" si="8"/>
        <v>18.327240557999996</v>
      </c>
      <c r="S24" s="222">
        <f t="shared" si="8"/>
        <v>18.180107834999998</v>
      </c>
      <c r="T24" s="222">
        <f t="shared" si="8"/>
        <v>19.291717192999997</v>
      </c>
      <c r="U24" s="222">
        <f t="shared" si="8"/>
        <v>21.783185271999997</v>
      </c>
      <c r="V24" s="222">
        <f t="shared" si="8"/>
        <v>21.643894229000001</v>
      </c>
      <c r="W24" s="222">
        <f t="shared" si="8"/>
        <v>21.426322353</v>
      </c>
      <c r="X24" s="222">
        <f t="shared" ref="X24:Y24" si="9">SUM(X25:X27)</f>
        <v>22.4</v>
      </c>
      <c r="Y24" s="222">
        <f t="shared" si="9"/>
        <v>21.319079350666666</v>
      </c>
    </row>
    <row r="25" spans="1:25" ht="18" customHeight="1" thickBot="1">
      <c r="A25" s="226" t="s">
        <v>332</v>
      </c>
      <c r="B25" s="225">
        <v>0.45508467899999999</v>
      </c>
      <c r="C25" s="225">
        <v>0.17162649700000002</v>
      </c>
      <c r="D25" s="225">
        <v>0.16933019500000002</v>
      </c>
      <c r="E25" s="225">
        <v>0.50867190000000007</v>
      </c>
      <c r="F25" s="225">
        <v>0.18273955</v>
      </c>
      <c r="G25" s="225">
        <v>0.60699384499999998</v>
      </c>
      <c r="H25" s="225">
        <v>0.69341387499999996</v>
      </c>
      <c r="I25" s="225">
        <v>1.0861521399999998</v>
      </c>
      <c r="J25" s="225">
        <v>3.5381473999999997</v>
      </c>
      <c r="K25" s="225">
        <v>2.2669922960000002</v>
      </c>
      <c r="L25" s="225">
        <v>3.0956551669999999</v>
      </c>
      <c r="M25" s="225">
        <v>4.5025685549999999</v>
      </c>
      <c r="N25" s="225">
        <v>3.9861286679999997</v>
      </c>
      <c r="O25" s="225">
        <v>3.6562626399999996</v>
      </c>
      <c r="P25" s="225">
        <v>2.6108814170000003</v>
      </c>
      <c r="Q25" s="225">
        <v>3.6535254729999997</v>
      </c>
      <c r="R25" s="225">
        <v>4.1425164899999993</v>
      </c>
      <c r="S25" s="225">
        <v>4.1582179479999999</v>
      </c>
      <c r="T25" s="225">
        <v>4.3291022690000007</v>
      </c>
      <c r="U25" s="225">
        <v>6.0818675599999983</v>
      </c>
      <c r="V25" s="225">
        <v>5.7965532939999997</v>
      </c>
      <c r="W25" s="225">
        <v>5.570465711999999</v>
      </c>
      <c r="X25" s="225">
        <v>6.2</v>
      </c>
      <c r="Y25" s="225">
        <v>5.8162955219999981</v>
      </c>
    </row>
    <row r="26" spans="1:25" ht="18" customHeight="1" thickBot="1">
      <c r="A26" s="226" t="s">
        <v>333</v>
      </c>
      <c r="B26" s="225">
        <v>15.279543537</v>
      </c>
      <c r="C26" s="225">
        <v>18.304099756999999</v>
      </c>
      <c r="D26" s="225">
        <v>16.315265993000001</v>
      </c>
      <c r="E26" s="225">
        <v>14.618688488</v>
      </c>
      <c r="F26" s="225">
        <v>14.146599800000001</v>
      </c>
      <c r="G26" s="225">
        <v>13.241327818</v>
      </c>
      <c r="H26" s="225">
        <v>13.979137779999999</v>
      </c>
      <c r="I26" s="225">
        <v>14.658507348999999</v>
      </c>
      <c r="J26" s="225">
        <v>12.875518885</v>
      </c>
      <c r="K26" s="225">
        <v>12.027152351</v>
      </c>
      <c r="L26" s="225">
        <v>12.301586990000001</v>
      </c>
      <c r="M26" s="225">
        <v>11.218803402000001</v>
      </c>
      <c r="N26" s="225">
        <v>11.713046432000002</v>
      </c>
      <c r="O26" s="225">
        <v>12.930475745999999</v>
      </c>
      <c r="P26" s="225">
        <v>12.403726085000001</v>
      </c>
      <c r="Q26" s="225">
        <v>14.129783229000001</v>
      </c>
      <c r="R26" s="225">
        <v>13.385261207999998</v>
      </c>
      <c r="S26" s="225">
        <v>13.460315695</v>
      </c>
      <c r="T26" s="225">
        <v>14.433329787999998</v>
      </c>
      <c r="U26" s="225">
        <v>14.730722586000001</v>
      </c>
      <c r="V26" s="225">
        <v>15.02949359</v>
      </c>
      <c r="W26" s="225">
        <v>14.707078159</v>
      </c>
      <c r="X26" s="225">
        <v>14</v>
      </c>
      <c r="Y26" s="225">
        <v>14.023710177666667</v>
      </c>
    </row>
    <row r="27" spans="1:25" ht="18" customHeight="1" thickBot="1">
      <c r="A27" s="226" t="s">
        <v>122</v>
      </c>
      <c r="B27" s="225">
        <v>1.847370519</v>
      </c>
      <c r="C27" s="225">
        <v>0.72596349399999993</v>
      </c>
      <c r="D27" s="225">
        <v>0.71046418999999994</v>
      </c>
      <c r="E27" s="225">
        <v>1.0323216180000001</v>
      </c>
      <c r="F27" s="225">
        <v>0.50895163399999999</v>
      </c>
      <c r="G27" s="225">
        <v>0.60663167600000001</v>
      </c>
      <c r="H27" s="225">
        <v>0.64338772300000002</v>
      </c>
      <c r="I27" s="225">
        <v>0.30119378899999999</v>
      </c>
      <c r="J27" s="225">
        <v>0.57566979500000004</v>
      </c>
      <c r="K27" s="225">
        <v>0.33111236999999999</v>
      </c>
      <c r="L27" s="225">
        <v>0.35800650500000003</v>
      </c>
      <c r="M27" s="225">
        <v>0.252317342</v>
      </c>
      <c r="N27" s="225">
        <v>0.21253586699999999</v>
      </c>
      <c r="O27" s="225">
        <v>0.34194282199999998</v>
      </c>
      <c r="P27" s="225">
        <v>0.25453247400000001</v>
      </c>
      <c r="Q27" s="225">
        <v>0.46440537700000006</v>
      </c>
      <c r="R27" s="225">
        <v>0.79946286</v>
      </c>
      <c r="S27" s="225">
        <v>0.56157419200000003</v>
      </c>
      <c r="T27" s="225">
        <v>0.52928513599999993</v>
      </c>
      <c r="U27" s="225">
        <v>0.97059512600000009</v>
      </c>
      <c r="V27" s="225">
        <v>0.81784734500000011</v>
      </c>
      <c r="W27" s="225">
        <v>1.148778482</v>
      </c>
      <c r="X27" s="225">
        <v>2.2000000000000006</v>
      </c>
      <c r="Y27" s="225">
        <v>1.4790736509999998</v>
      </c>
    </row>
    <row r="28" spans="1:25" s="54" customFormat="1" ht="18" customHeight="1" thickBot="1">
      <c r="A28" s="223" t="s">
        <v>75</v>
      </c>
      <c r="B28" s="224">
        <f t="shared" ref="B28:W28" si="10">SUM(B29:B31)</f>
        <v>0.95990025500000009</v>
      </c>
      <c r="C28" s="224">
        <f t="shared" si="10"/>
        <v>1.166245607</v>
      </c>
      <c r="D28" s="224">
        <f t="shared" si="10"/>
        <v>1.1910561170000002</v>
      </c>
      <c r="E28" s="224">
        <f t="shared" si="10"/>
        <v>0.784951226</v>
      </c>
      <c r="F28" s="224">
        <f t="shared" si="10"/>
        <v>1.0311542920000001</v>
      </c>
      <c r="G28" s="224">
        <f t="shared" si="10"/>
        <v>0.83514161600000003</v>
      </c>
      <c r="H28" s="224">
        <f t="shared" si="10"/>
        <v>1.13485934</v>
      </c>
      <c r="I28" s="224">
        <f t="shared" si="10"/>
        <v>1.077770823</v>
      </c>
      <c r="J28" s="224">
        <f t="shared" si="10"/>
        <v>0.66380432700000003</v>
      </c>
      <c r="K28" s="224">
        <f t="shared" si="10"/>
        <v>1.220626902</v>
      </c>
      <c r="L28" s="224">
        <f t="shared" si="10"/>
        <v>1.0083233549999999</v>
      </c>
      <c r="M28" s="224">
        <f t="shared" si="10"/>
        <v>0.98343231499999995</v>
      </c>
      <c r="N28" s="224">
        <f t="shared" si="10"/>
        <v>0.745395221</v>
      </c>
      <c r="O28" s="224">
        <f t="shared" si="10"/>
        <v>1.1864511580000001</v>
      </c>
      <c r="P28" s="224">
        <f t="shared" si="10"/>
        <v>1.3567917630000004</v>
      </c>
      <c r="Q28" s="224">
        <f t="shared" si="10"/>
        <v>1.004462851</v>
      </c>
      <c r="R28" s="224">
        <f t="shared" si="10"/>
        <v>1.1377640640000002</v>
      </c>
      <c r="S28" s="224">
        <f t="shared" si="10"/>
        <v>1.343944249</v>
      </c>
      <c r="T28" s="224">
        <f t="shared" si="10"/>
        <v>1.1011302489999999</v>
      </c>
      <c r="U28" s="224">
        <f t="shared" si="10"/>
        <v>1.1340859909999998</v>
      </c>
      <c r="V28" s="224">
        <f t="shared" si="10"/>
        <v>1.0410237279999999</v>
      </c>
      <c r="W28" s="224">
        <f t="shared" si="10"/>
        <v>1.120474188</v>
      </c>
      <c r="X28" s="224">
        <f t="shared" ref="X28:Y28" si="11">SUM(X29:X31)</f>
        <v>1.16035</v>
      </c>
      <c r="Y28" s="224">
        <f t="shared" si="11"/>
        <v>1.2096185193333333</v>
      </c>
    </row>
    <row r="29" spans="1:25" ht="18" customHeight="1" thickBot="1">
      <c r="A29" s="226" t="s">
        <v>332</v>
      </c>
      <c r="B29" s="225">
        <v>0.83176858200000003</v>
      </c>
      <c r="C29" s="225">
        <v>0.94574379500000005</v>
      </c>
      <c r="D29" s="225">
        <v>1.0135447070000001</v>
      </c>
      <c r="E29" s="225">
        <v>0.28997067099999996</v>
      </c>
      <c r="F29" s="225">
        <v>0.35917842</v>
      </c>
      <c r="G29" s="225">
        <v>0.33909725199999996</v>
      </c>
      <c r="H29" s="225">
        <v>0.15623792</v>
      </c>
      <c r="I29" s="225">
        <v>0.44326889899999999</v>
      </c>
      <c r="J29" s="225">
        <v>0.243552082</v>
      </c>
      <c r="K29" s="225">
        <v>0.36209897899999999</v>
      </c>
      <c r="L29" s="225">
        <v>0.34110095800000001</v>
      </c>
      <c r="M29" s="225">
        <v>0.165129267</v>
      </c>
      <c r="N29" s="225">
        <v>0.11578896899999999</v>
      </c>
      <c r="O29" s="225">
        <v>0.31292377200000004</v>
      </c>
      <c r="P29" s="225">
        <v>0.5970725600000002</v>
      </c>
      <c r="Q29" s="225">
        <v>0.37108243899999999</v>
      </c>
      <c r="R29" s="225">
        <v>0.42918356200000002</v>
      </c>
      <c r="S29" s="225">
        <v>0.32005415799999998</v>
      </c>
      <c r="T29" s="225">
        <v>0.291070836</v>
      </c>
      <c r="U29" s="225">
        <v>0.33150683699999994</v>
      </c>
      <c r="V29" s="225">
        <v>0.17310431700000001</v>
      </c>
      <c r="W29" s="225">
        <v>0.44748931799999997</v>
      </c>
      <c r="X29" s="225">
        <v>0.51419999999999999</v>
      </c>
      <c r="Y29" s="225">
        <v>0.45668899699999999</v>
      </c>
    </row>
    <row r="30" spans="1:25" ht="18" customHeight="1" thickBot="1">
      <c r="A30" s="226" t="s">
        <v>333</v>
      </c>
      <c r="B30" s="225">
        <v>4.0668813000000005E-2</v>
      </c>
      <c r="C30" s="225">
        <v>5.3396473999999999E-2</v>
      </c>
      <c r="D30" s="225">
        <v>6.5202648000000002E-2</v>
      </c>
      <c r="E30" s="225">
        <v>7.6449789000000004E-2</v>
      </c>
      <c r="F30" s="225">
        <v>7.9160330000000001E-2</v>
      </c>
      <c r="G30" s="225">
        <v>0.123628974</v>
      </c>
      <c r="H30" s="225">
        <v>0.111973197</v>
      </c>
      <c r="I30" s="225">
        <v>0.111987845</v>
      </c>
      <c r="J30" s="225">
        <v>6.1375319999999997E-2</v>
      </c>
      <c r="K30" s="225">
        <v>0.10536116800000001</v>
      </c>
      <c r="L30" s="225">
        <v>0.116686202</v>
      </c>
      <c r="M30" s="225">
        <v>0.12563176400000001</v>
      </c>
      <c r="N30" s="225">
        <v>0.147662659</v>
      </c>
      <c r="O30" s="225">
        <v>8.1187071E-2</v>
      </c>
      <c r="P30" s="225">
        <v>0.13694518</v>
      </c>
      <c r="Q30" s="225">
        <v>0.18280827100000005</v>
      </c>
      <c r="R30" s="225">
        <v>0.23873649200000002</v>
      </c>
      <c r="S30" s="225">
        <v>0.34074086199999998</v>
      </c>
      <c r="T30" s="225">
        <v>0.21258817600000002</v>
      </c>
      <c r="U30" s="225">
        <v>0.24062200699999994</v>
      </c>
      <c r="V30" s="225">
        <v>0.19709489700000002</v>
      </c>
      <c r="W30" s="225">
        <v>0.26999313799999997</v>
      </c>
      <c r="X30" s="225">
        <v>0.24110000000000001</v>
      </c>
      <c r="Y30" s="225">
        <v>0.23143672766666668</v>
      </c>
    </row>
    <row r="31" spans="1:25" ht="18" customHeight="1" thickBot="1">
      <c r="A31" s="226" t="s">
        <v>122</v>
      </c>
      <c r="B31" s="225">
        <v>8.7462860000000003E-2</v>
      </c>
      <c r="C31" s="225">
        <v>0.16710533799999999</v>
      </c>
      <c r="D31" s="225">
        <v>0.11230876200000001</v>
      </c>
      <c r="E31" s="225">
        <v>0.418530766</v>
      </c>
      <c r="F31" s="225">
        <v>0.59281554199999997</v>
      </c>
      <c r="G31" s="225">
        <v>0.37241539000000001</v>
      </c>
      <c r="H31" s="225">
        <v>0.866648223</v>
      </c>
      <c r="I31" s="225">
        <v>0.52251407900000002</v>
      </c>
      <c r="J31" s="225">
        <v>0.35887692500000001</v>
      </c>
      <c r="K31" s="225">
        <v>0.75316675499999997</v>
      </c>
      <c r="L31" s="225">
        <v>0.55053619499999995</v>
      </c>
      <c r="M31" s="225">
        <v>0.692671284</v>
      </c>
      <c r="N31" s="225">
        <v>0.481943593</v>
      </c>
      <c r="O31" s="225">
        <v>0.79234031500000002</v>
      </c>
      <c r="P31" s="225">
        <v>0.62277402300000007</v>
      </c>
      <c r="Q31" s="225">
        <v>0.45057214099999998</v>
      </c>
      <c r="R31" s="225">
        <v>0.46984400999999998</v>
      </c>
      <c r="S31" s="225">
        <v>0.68314922900000008</v>
      </c>
      <c r="T31" s="225">
        <v>0.59747123699999993</v>
      </c>
      <c r="U31" s="225">
        <v>0.56195714699999999</v>
      </c>
      <c r="V31" s="225">
        <v>0.67082451399999998</v>
      </c>
      <c r="W31" s="225">
        <v>0.40299173199999999</v>
      </c>
      <c r="X31" s="225">
        <v>0.40505000000000002</v>
      </c>
      <c r="Y31" s="225">
        <v>0.52149279466666665</v>
      </c>
    </row>
    <row r="32" spans="1:25" ht="18" customHeight="1" thickBot="1">
      <c r="A32" s="221" t="s">
        <v>114</v>
      </c>
      <c r="B32" s="222">
        <f t="shared" ref="B32:W32" si="12">SUM(B33:B35)</f>
        <v>1.3464082624526672</v>
      </c>
      <c r="C32" s="222">
        <f t="shared" si="12"/>
        <v>1.4121434973545892</v>
      </c>
      <c r="D32" s="222">
        <f t="shared" si="12"/>
        <v>1.2828272122657827</v>
      </c>
      <c r="E32" s="222">
        <f t="shared" si="12"/>
        <v>1.5613225041332552</v>
      </c>
      <c r="F32" s="222">
        <f t="shared" si="12"/>
        <v>2.8205325555137373</v>
      </c>
      <c r="G32" s="222">
        <f t="shared" si="12"/>
        <v>2.9224704697970685</v>
      </c>
      <c r="H32" s="222">
        <f t="shared" si="12"/>
        <v>3.1627103215236101</v>
      </c>
      <c r="I32" s="222">
        <f t="shared" si="12"/>
        <v>1.9812771458833067</v>
      </c>
      <c r="J32" s="222">
        <f t="shared" si="12"/>
        <v>3.268020338638757</v>
      </c>
      <c r="K32" s="222">
        <f t="shared" si="12"/>
        <v>3.3464535073977371</v>
      </c>
      <c r="L32" s="222">
        <f t="shared" si="12"/>
        <v>3.2568258018776834</v>
      </c>
      <c r="M32" s="222">
        <f t="shared" si="12"/>
        <v>3.4886026513915573</v>
      </c>
      <c r="N32" s="222">
        <f t="shared" si="12"/>
        <v>2.2833828882110785</v>
      </c>
      <c r="O32" s="222">
        <f t="shared" si="12"/>
        <v>2.4317892903870435</v>
      </c>
      <c r="P32" s="222">
        <f t="shared" si="12"/>
        <v>2.9821762174190125</v>
      </c>
      <c r="Q32" s="222">
        <f t="shared" si="12"/>
        <v>2.8898702271095487</v>
      </c>
      <c r="R32" s="222">
        <f t="shared" si="12"/>
        <v>3.6569643684268653</v>
      </c>
      <c r="S32" s="222">
        <f t="shared" si="12"/>
        <v>5.1337414598485251</v>
      </c>
      <c r="T32" s="222">
        <f t="shared" si="12"/>
        <v>4.8902338184494045</v>
      </c>
      <c r="U32" s="222">
        <f t="shared" si="12"/>
        <v>4</v>
      </c>
      <c r="V32" s="222">
        <f t="shared" si="12"/>
        <v>2.2999999999999998</v>
      </c>
      <c r="W32" s="222">
        <f t="shared" si="12"/>
        <v>2.5666666666666664</v>
      </c>
      <c r="X32" s="222">
        <f t="shared" ref="X32:Y32" si="13">SUM(X33:X35)</f>
        <v>2.5666666666666664</v>
      </c>
      <c r="Y32" s="222">
        <f t="shared" si="13"/>
        <v>3.0111111111111111</v>
      </c>
    </row>
    <row r="33" spans="1:26" ht="18" customHeight="1" thickBot="1">
      <c r="A33" s="226" t="s">
        <v>332</v>
      </c>
      <c r="B33" s="225">
        <v>0.25158057128377403</v>
      </c>
      <c r="C33" s="225">
        <v>0.25900925366580752</v>
      </c>
      <c r="D33" s="225">
        <v>0.26380112257625576</v>
      </c>
      <c r="E33" s="225">
        <v>0.25443386486176434</v>
      </c>
      <c r="F33" s="225">
        <v>1.2249999999999999</v>
      </c>
      <c r="G33" s="225">
        <v>1.2321545807221723</v>
      </c>
      <c r="H33" s="225">
        <v>1.1803298350824587</v>
      </c>
      <c r="I33" s="225">
        <v>0.72635682158920545</v>
      </c>
      <c r="J33" s="225">
        <v>1.4621797108089956</v>
      </c>
      <c r="K33" s="225">
        <v>1.4635335073977371</v>
      </c>
      <c r="L33" s="225">
        <v>1.3252690974953145</v>
      </c>
      <c r="M33" s="225">
        <v>1.3646310670532125</v>
      </c>
      <c r="N33" s="225">
        <v>0.83069535834963548</v>
      </c>
      <c r="O33" s="225">
        <v>0.87769018100133911</v>
      </c>
      <c r="P33" s="225">
        <v>0.99356120826709071</v>
      </c>
      <c r="Q33" s="225">
        <v>1.0460731140381772</v>
      </c>
      <c r="R33" s="225">
        <v>1.2357468943067826</v>
      </c>
      <c r="S33" s="225">
        <v>2.0565343438519958</v>
      </c>
      <c r="T33" s="225">
        <v>2</v>
      </c>
      <c r="U33" s="225">
        <v>1.5</v>
      </c>
      <c r="V33" s="225">
        <v>0.5</v>
      </c>
      <c r="W33" s="225">
        <v>0.5</v>
      </c>
      <c r="X33" s="225">
        <v>0.5</v>
      </c>
      <c r="Y33" s="225">
        <v>0.83333333333333337</v>
      </c>
    </row>
    <row r="34" spans="1:26" ht="18" customHeight="1" thickBot="1">
      <c r="A34" s="226" t="s">
        <v>333</v>
      </c>
      <c r="B34" s="225">
        <v>0.72355876444819167</v>
      </c>
      <c r="C34" s="225">
        <v>0.8048066562247389</v>
      </c>
      <c r="D34" s="225">
        <v>0.64737791818889634</v>
      </c>
      <c r="E34" s="225">
        <v>0.85726353513375142</v>
      </c>
      <c r="F34" s="225">
        <v>1.1455325555137372</v>
      </c>
      <c r="G34" s="225">
        <v>1.1903158890748964</v>
      </c>
      <c r="H34" s="225">
        <v>1.4323804864411518</v>
      </c>
      <c r="I34" s="225">
        <v>0.95492032429410123</v>
      </c>
      <c r="J34" s="225">
        <v>1.0558406278297616</v>
      </c>
      <c r="K34" s="225">
        <v>1.23292</v>
      </c>
      <c r="L34" s="225">
        <v>1.2315567043823692</v>
      </c>
      <c r="M34" s="225">
        <v>1.2239715843383447</v>
      </c>
      <c r="N34" s="225">
        <v>0.80268752986144287</v>
      </c>
      <c r="O34" s="225">
        <v>0.85409910938570455</v>
      </c>
      <c r="P34" s="225">
        <v>1.2886150091519217</v>
      </c>
      <c r="Q34" s="225">
        <v>1.2437971130713714</v>
      </c>
      <c r="R34" s="225">
        <v>1.5502174741200827</v>
      </c>
      <c r="S34" s="225">
        <v>2.1402071159965286</v>
      </c>
      <c r="T34" s="225">
        <v>1.9902338184494044</v>
      </c>
      <c r="U34" s="225">
        <v>1.5</v>
      </c>
      <c r="V34" s="225">
        <v>1.1000000000000001</v>
      </c>
      <c r="W34" s="225">
        <v>1.2</v>
      </c>
      <c r="X34" s="225">
        <v>1.2</v>
      </c>
      <c r="Y34" s="225">
        <v>1.3</v>
      </c>
    </row>
    <row r="35" spans="1:26" ht="18" customHeight="1" thickBot="1">
      <c r="A35" s="226" t="s">
        <v>122</v>
      </c>
      <c r="B35" s="225">
        <v>0.37126892672070139</v>
      </c>
      <c r="C35" s="225">
        <v>0.34832758746404285</v>
      </c>
      <c r="D35" s="225">
        <v>0.37164817150063051</v>
      </c>
      <c r="E35" s="225">
        <v>0.44962510413773954</v>
      </c>
      <c r="F35" s="225">
        <v>0.45</v>
      </c>
      <c r="G35" s="225">
        <v>0.5</v>
      </c>
      <c r="H35" s="225">
        <v>0.55000000000000004</v>
      </c>
      <c r="I35" s="225">
        <v>0.3</v>
      </c>
      <c r="J35" s="225">
        <v>0.75</v>
      </c>
      <c r="K35" s="225">
        <v>0.65</v>
      </c>
      <c r="L35" s="225">
        <v>0.7</v>
      </c>
      <c r="M35" s="225">
        <v>0.9</v>
      </c>
      <c r="N35" s="225">
        <v>0.65</v>
      </c>
      <c r="O35" s="225">
        <v>0.7</v>
      </c>
      <c r="P35" s="225">
        <v>0.7</v>
      </c>
      <c r="Q35" s="225">
        <v>0.6</v>
      </c>
      <c r="R35" s="225">
        <v>0.871</v>
      </c>
      <c r="S35" s="225">
        <v>0.93700000000000006</v>
      </c>
      <c r="T35" s="225">
        <v>0.9</v>
      </c>
      <c r="U35" s="225">
        <v>1</v>
      </c>
      <c r="V35" s="225">
        <v>0.7</v>
      </c>
      <c r="W35" s="225">
        <v>0.86666666666666659</v>
      </c>
      <c r="X35" s="225">
        <v>0.86666666666666659</v>
      </c>
      <c r="Y35" s="225">
        <v>0.87777777777777766</v>
      </c>
    </row>
    <row r="36" spans="1:26" ht="18" customHeight="1" thickBot="1">
      <c r="A36" s="227" t="s">
        <v>29</v>
      </c>
      <c r="B36" s="228">
        <f t="shared" ref="B36:W36" si="14">B13/B17*100</f>
        <v>52.528035584578504</v>
      </c>
      <c r="C36" s="228">
        <f t="shared" si="14"/>
        <v>50.548027533657368</v>
      </c>
      <c r="D36" s="228">
        <f t="shared" si="14"/>
        <v>53.379203770922025</v>
      </c>
      <c r="E36" s="228">
        <f t="shared" si="14"/>
        <v>52.5513684674236</v>
      </c>
      <c r="F36" s="228">
        <f t="shared" si="14"/>
        <v>63.688282717721755</v>
      </c>
      <c r="G36" s="228">
        <f t="shared" si="14"/>
        <v>61.063209870864334</v>
      </c>
      <c r="H36" s="228">
        <f t="shared" si="14"/>
        <v>61.797764193747561</v>
      </c>
      <c r="I36" s="228">
        <f t="shared" si="14"/>
        <v>57.796659866047982</v>
      </c>
      <c r="J36" s="228">
        <f t="shared" si="14"/>
        <v>62.461868269732577</v>
      </c>
      <c r="K36" s="228">
        <f t="shared" si="14"/>
        <v>67.440384756449831</v>
      </c>
      <c r="L36" s="228">
        <f t="shared" si="14"/>
        <v>64.177696898559745</v>
      </c>
      <c r="M36" s="228">
        <f t="shared" si="14"/>
        <v>64.030289600339614</v>
      </c>
      <c r="N36" s="228">
        <f t="shared" si="14"/>
        <v>60.282722392080835</v>
      </c>
      <c r="O36" s="228">
        <f t="shared" si="14"/>
        <v>65.292601609415982</v>
      </c>
      <c r="P36" s="228">
        <f t="shared" si="14"/>
        <v>71.155474830721602</v>
      </c>
      <c r="Q36" s="228">
        <f t="shared" si="14"/>
        <v>63.004863850333038</v>
      </c>
      <c r="R36" s="228">
        <f t="shared" si="14"/>
        <v>64.268254898742612</v>
      </c>
      <c r="S36" s="228">
        <f t="shared" si="14"/>
        <v>68.191510461081975</v>
      </c>
      <c r="T36" s="228">
        <f t="shared" si="14"/>
        <v>62.564250869795778</v>
      </c>
      <c r="U36" s="228">
        <f t="shared" si="14"/>
        <v>56.839011206582633</v>
      </c>
      <c r="V36" s="228">
        <f t="shared" si="14"/>
        <v>55.935320822216262</v>
      </c>
      <c r="W36" s="228">
        <f t="shared" si="14"/>
        <v>60.016327534643167</v>
      </c>
      <c r="X36" s="228">
        <f t="shared" ref="X36:Y36" si="15">X13/X17*100</f>
        <v>59.578071084770009</v>
      </c>
      <c r="Y36" s="228">
        <f t="shared" si="15"/>
        <v>63.03605168854962</v>
      </c>
    </row>
    <row r="37" spans="1:26" s="50" customFormat="1" ht="18" customHeight="1">
      <c r="A37" s="584" t="s">
        <v>1246</v>
      </c>
      <c r="B37" s="78"/>
      <c r="C37" s="78"/>
      <c r="D37" s="56"/>
      <c r="E37" s="56"/>
      <c r="F37" s="56"/>
      <c r="G37" s="56"/>
      <c r="H37" s="56"/>
      <c r="I37" s="56"/>
      <c r="J37" s="56"/>
      <c r="K37" s="56"/>
      <c r="L37" s="56"/>
      <c r="M37" s="56"/>
      <c r="N37" s="56"/>
      <c r="O37" s="56"/>
      <c r="P37" s="56"/>
      <c r="Q37" s="56"/>
    </row>
    <row r="38" spans="1:26" s="51" customFormat="1" ht="18" customHeight="1">
      <c r="A38" s="627" t="s">
        <v>1242</v>
      </c>
      <c r="B38" s="55"/>
      <c r="C38" s="55"/>
      <c r="D38" s="56"/>
      <c r="E38" s="56"/>
      <c r="F38" s="56"/>
      <c r="G38" s="56"/>
      <c r="H38" s="56"/>
      <c r="I38" s="56"/>
      <c r="J38" s="56"/>
      <c r="K38" s="56"/>
      <c r="L38" s="56"/>
      <c r="M38" s="56"/>
      <c r="N38" s="56"/>
      <c r="O38" s="56"/>
      <c r="P38" s="56"/>
      <c r="Q38" s="56"/>
      <c r="Y38" s="50"/>
    </row>
    <row r="39" spans="1:26" s="51" customFormat="1" ht="18" customHeight="1">
      <c r="A39" s="627"/>
      <c r="B39" s="55"/>
      <c r="C39" s="55"/>
      <c r="D39" s="56"/>
      <c r="E39" s="56"/>
      <c r="F39" s="56"/>
      <c r="G39" s="56"/>
      <c r="H39" s="56"/>
      <c r="I39" s="56"/>
      <c r="J39" s="56"/>
      <c r="K39" s="56"/>
      <c r="L39" s="56"/>
      <c r="M39" s="56"/>
      <c r="N39" s="56"/>
      <c r="O39" s="56"/>
      <c r="P39" s="56"/>
      <c r="Q39" s="56"/>
      <c r="Y39" s="50"/>
    </row>
    <row r="40" spans="1:26" s="51" customFormat="1" ht="18" customHeight="1">
      <c r="A40" s="75" t="s">
        <v>168</v>
      </c>
      <c r="B40" s="75"/>
      <c r="C40" s="75"/>
      <c r="D40" s="56"/>
      <c r="E40" s="56"/>
      <c r="F40" s="56"/>
      <c r="G40" s="56"/>
      <c r="H40" s="56"/>
      <c r="I40" s="56"/>
      <c r="J40" s="56"/>
      <c r="K40" s="56"/>
      <c r="L40" s="56"/>
      <c r="M40" s="56"/>
      <c r="N40" s="56"/>
      <c r="O40" s="56"/>
      <c r="P40" s="56"/>
      <c r="Q40" s="56"/>
      <c r="Y40" s="50"/>
    </row>
    <row r="41" spans="1:26" ht="18" customHeight="1">
      <c r="A41" s="218"/>
      <c r="B41" s="219"/>
      <c r="C41" s="220"/>
      <c r="D41" s="220"/>
      <c r="E41" s="220"/>
      <c r="F41" s="220"/>
      <c r="G41" s="220"/>
      <c r="H41" s="220"/>
      <c r="I41" s="220"/>
      <c r="J41" s="220"/>
      <c r="K41" s="220" t="s">
        <v>168</v>
      </c>
      <c r="L41" s="220"/>
      <c r="M41" s="220"/>
      <c r="N41" s="220"/>
      <c r="O41" s="220"/>
      <c r="P41" s="220"/>
      <c r="Q41" s="220"/>
      <c r="R41" s="220"/>
      <c r="S41" s="220"/>
      <c r="T41" s="220"/>
      <c r="U41" s="220"/>
      <c r="V41" s="220"/>
      <c r="W41" s="220"/>
      <c r="X41" s="220"/>
      <c r="Y41" s="220"/>
      <c r="Z41" s="7"/>
    </row>
    <row r="42" spans="1:26" ht="18" customHeight="1" thickBot="1">
      <c r="A42" s="218"/>
      <c r="B42" s="218" t="str">
        <f t="shared" ref="B42:X42" si="16">B4</f>
        <v>2000/2001</v>
      </c>
      <c r="C42" s="218" t="str">
        <f t="shared" si="16"/>
        <v>2001/2002</v>
      </c>
      <c r="D42" s="218" t="str">
        <f t="shared" si="16"/>
        <v>2002/2003</v>
      </c>
      <c r="E42" s="218" t="str">
        <f t="shared" si="16"/>
        <v>2003/2004</v>
      </c>
      <c r="F42" s="218" t="str">
        <f t="shared" si="16"/>
        <v>2004/2005</v>
      </c>
      <c r="G42" s="218" t="str">
        <f t="shared" si="16"/>
        <v>2005/2006</v>
      </c>
      <c r="H42" s="218" t="str">
        <f t="shared" si="16"/>
        <v>2006/2007</v>
      </c>
      <c r="I42" s="218" t="str">
        <f t="shared" si="16"/>
        <v>2007/2008</v>
      </c>
      <c r="J42" s="218" t="str">
        <f t="shared" si="16"/>
        <v xml:space="preserve">2008/2009 </v>
      </c>
      <c r="K42" s="218" t="str">
        <f t="shared" si="16"/>
        <v>2009/2010</v>
      </c>
      <c r="L42" s="218" t="str">
        <f t="shared" si="16"/>
        <v>2010/2011</v>
      </c>
      <c r="M42" s="218" t="str">
        <f t="shared" si="16"/>
        <v>2011/2012</v>
      </c>
      <c r="N42" s="218" t="str">
        <f t="shared" si="16"/>
        <v>2012/2013</v>
      </c>
      <c r="O42" s="218" t="str">
        <f t="shared" si="16"/>
        <v>2013/2014</v>
      </c>
      <c r="P42" s="218" t="str">
        <f t="shared" si="16"/>
        <v>2014/2015</v>
      </c>
      <c r="Q42" s="218" t="str">
        <f t="shared" si="16"/>
        <v>2015/2016</v>
      </c>
      <c r="R42" s="218" t="str">
        <f t="shared" si="16"/>
        <v>2016/2017</v>
      </c>
      <c r="S42" s="218" t="str">
        <f t="shared" si="16"/>
        <v>2017/2018</v>
      </c>
      <c r="T42" s="218" t="str">
        <f t="shared" si="16"/>
        <v>2018/2019</v>
      </c>
      <c r="U42" s="218" t="str">
        <f t="shared" si="16"/>
        <v>2019/2020</v>
      </c>
      <c r="V42" s="218" t="str">
        <f t="shared" si="16"/>
        <v>2020/2021</v>
      </c>
      <c r="W42" s="218" t="str">
        <f t="shared" si="16"/>
        <v>2021/2022</v>
      </c>
      <c r="X42" s="218" t="str">
        <f t="shared" si="16"/>
        <v>2022/2023e</v>
      </c>
      <c r="Y42" s="636" t="str">
        <f>Y4</f>
        <v>2023/2024f</v>
      </c>
      <c r="Z42" s="7"/>
    </row>
    <row r="43" spans="1:26" ht="18" customHeight="1" thickBot="1">
      <c r="A43" s="221" t="s">
        <v>109</v>
      </c>
      <c r="B43" s="222">
        <f t="shared" ref="B43" si="17">SUM(B44:B46)</f>
        <v>19.943614724281279</v>
      </c>
      <c r="C43" s="222">
        <f t="shared" ref="C43:W43" si="18">SUM(C44:C46)</f>
        <v>21.364214323703223</v>
      </c>
      <c r="D43" s="222">
        <f t="shared" si="18"/>
        <v>19.852453346817441</v>
      </c>
      <c r="E43" s="222">
        <f t="shared" si="18"/>
        <v>19.644346169345031</v>
      </c>
      <c r="F43" s="222">
        <f t="shared" si="18"/>
        <v>21.042252575060051</v>
      </c>
      <c r="G43" s="222">
        <f t="shared" si="18"/>
        <v>21.01253985526543</v>
      </c>
      <c r="H43" s="222">
        <f t="shared" si="18"/>
        <v>21.778436847381524</v>
      </c>
      <c r="I43" s="222">
        <f t="shared" si="18"/>
        <v>23.155124219875027</v>
      </c>
      <c r="J43" s="222">
        <f t="shared" si="18"/>
        <v>23.521901775820943</v>
      </c>
      <c r="K43" s="222">
        <f t="shared" si="18"/>
        <v>24.076189677881334</v>
      </c>
      <c r="L43" s="222">
        <f t="shared" si="18"/>
        <v>24.464345876388332</v>
      </c>
      <c r="M43" s="222">
        <f t="shared" si="18"/>
        <v>23.836245459713606</v>
      </c>
      <c r="N43" s="222">
        <f t="shared" si="18"/>
        <v>24.159188262292929</v>
      </c>
      <c r="O43" s="222">
        <f t="shared" si="18"/>
        <v>26.465032372712518</v>
      </c>
      <c r="P43" s="222">
        <f t="shared" si="18"/>
        <v>27.037892171183458</v>
      </c>
      <c r="Q43" s="222">
        <f t="shared" si="18"/>
        <v>27.721440255087199</v>
      </c>
      <c r="R43" s="222">
        <f t="shared" si="18"/>
        <v>26.988490961335408</v>
      </c>
      <c r="S43" s="222">
        <f t="shared" si="18"/>
        <v>28.125461269030623</v>
      </c>
      <c r="T43" s="222">
        <f t="shared" si="18"/>
        <v>29.030406279994448</v>
      </c>
      <c r="U43" s="222">
        <f t="shared" si="18"/>
        <v>29.338831372818014</v>
      </c>
      <c r="V43" s="222">
        <f t="shared" si="18"/>
        <v>29.835564436657471</v>
      </c>
      <c r="W43" s="222">
        <f t="shared" si="18"/>
        <v>29.328058830576634</v>
      </c>
      <c r="X43" s="222">
        <f t="shared" ref="X43:Y43" si="19">SUM(X44:X46)</f>
        <v>30.541279789266451</v>
      </c>
      <c r="Y43" s="222">
        <f t="shared" si="19"/>
        <v>30.882102411579034</v>
      </c>
    </row>
    <row r="44" spans="1:26" ht="18" customHeight="1" thickBot="1">
      <c r="A44" s="226" t="s">
        <v>332</v>
      </c>
      <c r="B44" s="225">
        <v>5.0522057951821706</v>
      </c>
      <c r="C44" s="225">
        <v>4.9885290819619561</v>
      </c>
      <c r="D44" s="225">
        <v>4.8448883711111277</v>
      </c>
      <c r="E44" s="225">
        <v>5.0712962658073515</v>
      </c>
      <c r="F44" s="225">
        <v>6.7610570777762229</v>
      </c>
      <c r="G44" s="225">
        <v>7.4571722147084776</v>
      </c>
      <c r="H44" s="225">
        <v>8.0322376827409787</v>
      </c>
      <c r="I44" s="225">
        <v>9.533220711623585</v>
      </c>
      <c r="J44" s="225">
        <v>10.599660180912554</v>
      </c>
      <c r="K44" s="225">
        <v>11.86734085353603</v>
      </c>
      <c r="L44" s="225">
        <v>11.683891591553975</v>
      </c>
      <c r="M44" s="225">
        <v>11.306277688277113</v>
      </c>
      <c r="N44" s="225">
        <v>11.556029831311271</v>
      </c>
      <c r="O44" s="225">
        <v>12.239891556684462</v>
      </c>
      <c r="P44" s="225">
        <v>13.057452873953594</v>
      </c>
      <c r="Q44" s="225">
        <v>12.400649599705657</v>
      </c>
      <c r="R44" s="225">
        <v>12.033445712360903</v>
      </c>
      <c r="S44" s="225">
        <v>12.570341099947914</v>
      </c>
      <c r="T44" s="225">
        <v>12.14365081747745</v>
      </c>
      <c r="U44" s="225">
        <v>11.921973164326838</v>
      </c>
      <c r="V44" s="225">
        <v>12.859709622635435</v>
      </c>
      <c r="W44" s="225">
        <v>12.247284424947917</v>
      </c>
      <c r="X44" s="225">
        <v>13.961700156839211</v>
      </c>
      <c r="Y44" s="225">
        <v>13.717707109608028</v>
      </c>
    </row>
    <row r="45" spans="1:26" ht="18" customHeight="1" thickBot="1">
      <c r="A45" s="226" t="s">
        <v>333</v>
      </c>
      <c r="B45" s="225">
        <v>11.507973831402255</v>
      </c>
      <c r="C45" s="225">
        <v>13.736263168340262</v>
      </c>
      <c r="D45" s="225">
        <v>12.191070960206313</v>
      </c>
      <c r="E45" s="225">
        <v>11.11489649603768</v>
      </c>
      <c r="F45" s="225">
        <v>10.886504950783825</v>
      </c>
      <c r="G45" s="225">
        <v>10.45242732898695</v>
      </c>
      <c r="H45" s="225">
        <v>10.553216985484546</v>
      </c>
      <c r="I45" s="225">
        <v>11.325920118940985</v>
      </c>
      <c r="J45" s="225">
        <v>9.5673413343484004</v>
      </c>
      <c r="K45" s="225">
        <v>8.9810824975534462</v>
      </c>
      <c r="L45" s="225">
        <v>9.5369351912130433</v>
      </c>
      <c r="M45" s="225">
        <v>8.687855176272727</v>
      </c>
      <c r="N45" s="225">
        <v>9.1824675270763993</v>
      </c>
      <c r="O45" s="225">
        <v>9.9494928964522753</v>
      </c>
      <c r="P45" s="225">
        <v>9.6469813361849415</v>
      </c>
      <c r="Q45" s="225">
        <v>11.5029182221051</v>
      </c>
      <c r="R45" s="225">
        <v>10.698731574212113</v>
      </c>
      <c r="S45" s="225">
        <v>10.556284600451175</v>
      </c>
      <c r="T45" s="225">
        <v>12.023794607671865</v>
      </c>
      <c r="U45" s="225">
        <v>12.302408098866918</v>
      </c>
      <c r="V45" s="225">
        <v>12.370679456674331</v>
      </c>
      <c r="W45" s="225">
        <v>11.741397699613888</v>
      </c>
      <c r="X45" s="225">
        <v>11.186901199180129</v>
      </c>
      <c r="Y45" s="225">
        <v>11.37539730127097</v>
      </c>
    </row>
    <row r="46" spans="1:26" ht="18" customHeight="1" thickBot="1">
      <c r="A46" s="226" t="s">
        <v>122</v>
      </c>
      <c r="B46" s="225">
        <v>3.3834350976968528</v>
      </c>
      <c r="C46" s="225">
        <v>2.6394220734010045</v>
      </c>
      <c r="D46" s="225">
        <v>2.8164940155000004</v>
      </c>
      <c r="E46" s="225">
        <v>3.4581534075000007</v>
      </c>
      <c r="F46" s="225">
        <v>3.3946905465000006</v>
      </c>
      <c r="G46" s="225">
        <v>3.1029403115700007</v>
      </c>
      <c r="H46" s="225">
        <v>3.192982179156</v>
      </c>
      <c r="I46" s="225">
        <v>2.2959833893104578</v>
      </c>
      <c r="J46" s="225">
        <v>3.3549002605599854</v>
      </c>
      <c r="K46" s="225">
        <v>3.2277663267918579</v>
      </c>
      <c r="L46" s="225">
        <v>3.2435190936213116</v>
      </c>
      <c r="M46" s="225">
        <v>3.8421125951637651</v>
      </c>
      <c r="N46" s="225">
        <v>3.4206909039052604</v>
      </c>
      <c r="O46" s="225">
        <v>4.2756479195757793</v>
      </c>
      <c r="P46" s="225">
        <v>4.3334579610449229</v>
      </c>
      <c r="Q46" s="225">
        <v>3.8178724332764418</v>
      </c>
      <c r="R46" s="225">
        <v>4.256313674762394</v>
      </c>
      <c r="S46" s="225">
        <v>4.9988355686315362</v>
      </c>
      <c r="T46" s="225">
        <v>4.8629608548451309</v>
      </c>
      <c r="U46" s="225">
        <v>5.1144501096242587</v>
      </c>
      <c r="V46" s="225">
        <v>4.6051753573477034</v>
      </c>
      <c r="W46" s="225">
        <v>5.3393767060148276</v>
      </c>
      <c r="X46" s="225">
        <v>5.3926784332471094</v>
      </c>
      <c r="Y46" s="225">
        <v>5.7889980007000315</v>
      </c>
    </row>
    <row r="47" spans="1:26" ht="18" customHeight="1" thickBot="1">
      <c r="A47" s="223" t="s">
        <v>371</v>
      </c>
      <c r="B47" s="224">
        <f>SUM(B48:B50)</f>
        <v>36.410179991281282</v>
      </c>
      <c r="C47" s="224">
        <f t="shared" ref="C47:W47" si="20">SUM(C48:C50)</f>
        <v>40.265141387703224</v>
      </c>
      <c r="D47" s="224">
        <f t="shared" si="20"/>
        <v>39.475620252817443</v>
      </c>
      <c r="E47" s="224">
        <f t="shared" si="20"/>
        <v>41.362243768345031</v>
      </c>
      <c r="F47" s="224">
        <f t="shared" si="20"/>
        <v>41.877799483060052</v>
      </c>
      <c r="G47" s="224">
        <f t="shared" si="20"/>
        <v>42.805953471265425</v>
      </c>
      <c r="H47" s="224">
        <f t="shared" si="20"/>
        <v>42.796052977381528</v>
      </c>
      <c r="I47" s="224">
        <f t="shared" si="20"/>
        <v>45.828125835875035</v>
      </c>
      <c r="J47" s="224">
        <f t="shared" si="20"/>
        <v>44.644368721820939</v>
      </c>
      <c r="K47" s="224">
        <f t="shared" si="20"/>
        <v>43.774096621881327</v>
      </c>
      <c r="L47" s="224">
        <f t="shared" si="20"/>
        <v>45.208021824388325</v>
      </c>
      <c r="M47" s="224">
        <f t="shared" si="20"/>
        <v>45.270212483713614</v>
      </c>
      <c r="N47" s="224">
        <f t="shared" si="20"/>
        <v>42.137684651292929</v>
      </c>
      <c r="O47" s="224">
        <f t="shared" si="20"/>
        <v>45.430210949712517</v>
      </c>
      <c r="P47" s="224">
        <f t="shared" si="20"/>
        <v>45.989090513183449</v>
      </c>
      <c r="Q47" s="224">
        <f t="shared" si="20"/>
        <v>48.075232895087204</v>
      </c>
      <c r="R47" s="224">
        <f t="shared" si="20"/>
        <v>45.683338972002076</v>
      </c>
      <c r="S47" s="224">
        <f t="shared" si="20"/>
        <v>47.529320417919507</v>
      </c>
      <c r="T47" s="224">
        <f t="shared" si="20"/>
        <v>47.668439150846304</v>
      </c>
      <c r="U47" s="224">
        <f t="shared" si="20"/>
        <v>47.580757639620479</v>
      </c>
      <c r="V47" s="224">
        <f t="shared" si="20"/>
        <v>47.422445833171878</v>
      </c>
      <c r="W47" s="224">
        <f t="shared" si="20"/>
        <v>46.557684495632877</v>
      </c>
      <c r="X47" s="224">
        <f t="shared" ref="X47:Y47" si="21">SUM(X48:X50)</f>
        <v>47.067211807790002</v>
      </c>
      <c r="Y47" s="224">
        <f t="shared" si="21"/>
        <v>47.019571069211246</v>
      </c>
    </row>
    <row r="48" spans="1:26" ht="18" customHeight="1" thickBot="1">
      <c r="A48" s="226" t="s">
        <v>332</v>
      </c>
      <c r="B48" s="225">
        <v>5.0686987951821711</v>
      </c>
      <c r="C48" s="225">
        <v>4.9914182199619566</v>
      </c>
      <c r="D48" s="225">
        <v>4.8542551321111276</v>
      </c>
      <c r="E48" s="225">
        <v>5.1877430988073518</v>
      </c>
      <c r="F48" s="225">
        <v>6.7801908337762233</v>
      </c>
      <c r="G48" s="225">
        <v>7.4876756247084781</v>
      </c>
      <c r="H48" s="225">
        <v>7.9429160927409796</v>
      </c>
      <c r="I48" s="225">
        <v>9.3245182946235854</v>
      </c>
      <c r="J48" s="225">
        <v>10.424841415912555</v>
      </c>
      <c r="K48" s="225">
        <v>11.57031276553603</v>
      </c>
      <c r="L48" s="225">
        <v>11.507868392553974</v>
      </c>
      <c r="M48" s="225">
        <v>11.229716888277114</v>
      </c>
      <c r="N48" s="225">
        <v>11.549962410311272</v>
      </c>
      <c r="O48" s="225">
        <v>12.295264497684462</v>
      </c>
      <c r="P48" s="225">
        <v>13.002170532953592</v>
      </c>
      <c r="Q48" s="225">
        <v>12.266140691705658</v>
      </c>
      <c r="R48" s="225">
        <v>11.724336167360903</v>
      </c>
      <c r="S48" s="225">
        <v>12.406273766947914</v>
      </c>
      <c r="T48" s="225">
        <v>12.209450106477451</v>
      </c>
      <c r="U48" s="225">
        <v>11.773459073326837</v>
      </c>
      <c r="V48" s="225">
        <v>12.576171951635436</v>
      </c>
      <c r="W48" s="225">
        <v>12.120051862947918</v>
      </c>
      <c r="X48" s="225">
        <v>13.944330366172544</v>
      </c>
      <c r="Y48" s="225">
        <v>13.610407851052472</v>
      </c>
    </row>
    <row r="49" spans="1:25" ht="18" customHeight="1" thickBot="1">
      <c r="A49" s="226" t="s">
        <v>333</v>
      </c>
      <c r="B49" s="225">
        <v>26.658127580402258</v>
      </c>
      <c r="C49" s="225">
        <v>31.554727388340265</v>
      </c>
      <c r="D49" s="225">
        <v>30.484962403206314</v>
      </c>
      <c r="E49" s="225">
        <v>31.418682513037684</v>
      </c>
      <c r="F49" s="225">
        <v>30.552404023783829</v>
      </c>
      <c r="G49" s="225">
        <v>30.766697185986946</v>
      </c>
      <c r="H49" s="225">
        <v>30.346218530484549</v>
      </c>
      <c r="I49" s="225">
        <v>33.037802835940987</v>
      </c>
      <c r="J49" s="225">
        <v>29.162670300348402</v>
      </c>
      <c r="K49" s="225">
        <v>27.171983453553441</v>
      </c>
      <c r="L49" s="225">
        <v>28.674072277213043</v>
      </c>
      <c r="M49" s="225">
        <v>27.362844236272732</v>
      </c>
      <c r="N49" s="225">
        <v>23.944539965076395</v>
      </c>
      <c r="O49" s="225">
        <v>26.297305471452276</v>
      </c>
      <c r="P49" s="225">
        <v>26.098039208184939</v>
      </c>
      <c r="Q49" s="225">
        <v>29.382081536105101</v>
      </c>
      <c r="R49" s="225">
        <v>26.743019293878781</v>
      </c>
      <c r="S49" s="225">
        <v>27.235991091340061</v>
      </c>
      <c r="T49" s="225">
        <v>27.866661330523719</v>
      </c>
      <c r="U49" s="225">
        <v>28.274975919669387</v>
      </c>
      <c r="V49" s="225">
        <v>28.177705109188736</v>
      </c>
      <c r="W49" s="225">
        <v>27.636562443670133</v>
      </c>
      <c r="X49" s="225">
        <v>26.430203008370345</v>
      </c>
      <c r="Y49" s="225">
        <v>26.601859159792077</v>
      </c>
    </row>
    <row r="50" spans="1:25" ht="18" customHeight="1" thickBot="1">
      <c r="A50" s="226" t="s">
        <v>122</v>
      </c>
      <c r="B50" s="225">
        <v>4.683353615696852</v>
      </c>
      <c r="C50" s="225">
        <v>3.7189957794010047</v>
      </c>
      <c r="D50" s="225">
        <v>4.1364027175000002</v>
      </c>
      <c r="E50" s="225">
        <v>4.7558181565000011</v>
      </c>
      <c r="F50" s="225">
        <v>4.5452046255000003</v>
      </c>
      <c r="G50" s="225">
        <v>4.55158066057</v>
      </c>
      <c r="H50" s="225">
        <v>4.5069183541559994</v>
      </c>
      <c r="I50" s="225">
        <v>3.4658047053104584</v>
      </c>
      <c r="J50" s="225">
        <v>5.0568570055599853</v>
      </c>
      <c r="K50" s="225">
        <v>5.0318004027918581</v>
      </c>
      <c r="L50" s="225">
        <v>5.0260811546213127</v>
      </c>
      <c r="M50" s="225">
        <v>6.6776513591637654</v>
      </c>
      <c r="N50" s="225">
        <v>6.6431822759052599</v>
      </c>
      <c r="O50" s="225">
        <v>6.8376409805757792</v>
      </c>
      <c r="P50" s="225">
        <v>6.8888807720449234</v>
      </c>
      <c r="Q50" s="225">
        <v>6.4270106672764413</v>
      </c>
      <c r="R50" s="225">
        <v>7.2159835107623929</v>
      </c>
      <c r="S50" s="225">
        <v>7.8870555596315359</v>
      </c>
      <c r="T50" s="225">
        <v>7.5923277138451297</v>
      </c>
      <c r="U50" s="225">
        <v>7.5323226466242588</v>
      </c>
      <c r="V50" s="225">
        <v>6.6685687723477036</v>
      </c>
      <c r="W50" s="225">
        <v>6.8010701890148271</v>
      </c>
      <c r="X50" s="225">
        <v>6.6926784332471092</v>
      </c>
      <c r="Y50" s="225">
        <v>6.8073040583666993</v>
      </c>
    </row>
    <row r="51" spans="1:25" ht="18" customHeight="1" thickBot="1">
      <c r="A51" s="221" t="s">
        <v>81</v>
      </c>
      <c r="B51" s="222">
        <f>SUM(B52:B54)</f>
        <v>17.594064834999998</v>
      </c>
      <c r="C51" s="222">
        <f t="shared" ref="C51:W51" si="22">SUM(C52:C54)</f>
        <v>19.931984024000002</v>
      </c>
      <c r="D51" s="222">
        <f t="shared" si="22"/>
        <v>20.620963763999995</v>
      </c>
      <c r="E51" s="222">
        <f t="shared" si="22"/>
        <v>22.825424175999999</v>
      </c>
      <c r="F51" s="222">
        <f t="shared" si="22"/>
        <v>22.230460025000003</v>
      </c>
      <c r="G51" s="222">
        <f t="shared" si="22"/>
        <v>23.530326338999998</v>
      </c>
      <c r="H51" s="222">
        <f t="shared" si="22"/>
        <v>22.939034381999999</v>
      </c>
      <c r="I51" s="222">
        <f t="shared" si="22"/>
        <v>24.156391805999998</v>
      </c>
      <c r="J51" s="222">
        <f t="shared" si="22"/>
        <v>22.659039856</v>
      </c>
      <c r="K51" s="222">
        <f t="shared" si="22"/>
        <v>21.088233991999999</v>
      </c>
      <c r="L51" s="222">
        <f t="shared" si="22"/>
        <v>22.638037917000002</v>
      </c>
      <c r="M51" s="222">
        <f t="shared" si="22"/>
        <v>23.373171265000003</v>
      </c>
      <c r="N51" s="222">
        <f t="shared" si="22"/>
        <v>19.899415513999998</v>
      </c>
      <c r="O51" s="222">
        <f t="shared" si="22"/>
        <v>20.794905965999998</v>
      </c>
      <c r="P51" s="222">
        <f t="shared" si="22"/>
        <v>21.050625474</v>
      </c>
      <c r="Q51" s="222">
        <f t="shared" si="22"/>
        <v>22.116168222000002</v>
      </c>
      <c r="R51" s="222">
        <f t="shared" si="22"/>
        <v>20.422922297</v>
      </c>
      <c r="S51" s="222">
        <f t="shared" si="22"/>
        <v>21.240133419999996</v>
      </c>
      <c r="T51" s="222">
        <f t="shared" si="22"/>
        <v>20.346113084000002</v>
      </c>
      <c r="U51" s="222">
        <f t="shared" si="22"/>
        <v>20.283281581000004</v>
      </c>
      <c r="V51" s="222">
        <f t="shared" si="22"/>
        <v>19.724209024</v>
      </c>
      <c r="W51" s="222">
        <f t="shared" si="22"/>
        <v>19.610386564000002</v>
      </c>
      <c r="X51" s="222">
        <f t="shared" ref="X51:Y51" si="23">SUM(X52:X54)</f>
        <v>18.700000000000003</v>
      </c>
      <c r="Y51" s="222">
        <f t="shared" si="23"/>
        <v>18.51931656266667</v>
      </c>
    </row>
    <row r="52" spans="1:25" ht="18" customHeight="1" thickBot="1">
      <c r="A52" s="226" t="s">
        <v>332</v>
      </c>
      <c r="B52" s="225">
        <v>0.20594051999999999</v>
      </c>
      <c r="C52" s="225">
        <v>0.21845092000000002</v>
      </c>
      <c r="D52" s="225">
        <v>0.21948705999999998</v>
      </c>
      <c r="E52" s="225">
        <v>0.28619752000000004</v>
      </c>
      <c r="F52" s="225">
        <v>0.24241878</v>
      </c>
      <c r="G52" s="225">
        <v>0.29872103999999999</v>
      </c>
      <c r="H52" s="225">
        <v>0.25847428</v>
      </c>
      <c r="I52" s="225">
        <v>0.27618406300000004</v>
      </c>
      <c r="J52" s="225">
        <v>0.33216835499999997</v>
      </c>
      <c r="K52" s="225">
        <v>0.21753939999999999</v>
      </c>
      <c r="L52" s="225">
        <v>0.34929815500000005</v>
      </c>
      <c r="M52" s="225">
        <v>0.32875747799999999</v>
      </c>
      <c r="N52" s="225">
        <v>0.50066498299999995</v>
      </c>
      <c r="O52" s="225">
        <v>0.55248767199999993</v>
      </c>
      <c r="P52" s="225">
        <v>0.50244963099999995</v>
      </c>
      <c r="Q52" s="225">
        <v>0.47964443299999993</v>
      </c>
      <c r="R52" s="225">
        <v>0.30599963800000007</v>
      </c>
      <c r="S52" s="225">
        <v>0.36797923799999999</v>
      </c>
      <c r="T52" s="225">
        <v>0.57121866799999987</v>
      </c>
      <c r="U52" s="225">
        <v>0.46855435100000004</v>
      </c>
      <c r="V52" s="225">
        <v>0.4666079709999999</v>
      </c>
      <c r="W52" s="225">
        <v>0.5757599630000001</v>
      </c>
      <c r="X52" s="225">
        <v>0.6</v>
      </c>
      <c r="Y52" s="225">
        <v>0.53851099400000002</v>
      </c>
    </row>
    <row r="53" spans="1:25" ht="18" customHeight="1" thickBot="1">
      <c r="A53" s="226" t="s">
        <v>333</v>
      </c>
      <c r="B53" s="225">
        <v>15.864309535</v>
      </c>
      <c r="C53" s="225">
        <v>18.507790234000002</v>
      </c>
      <c r="D53" s="225">
        <v>18.969405300999998</v>
      </c>
      <c r="E53" s="225">
        <v>20.939356649999997</v>
      </c>
      <c r="F53" s="225">
        <v>20.582262203000003</v>
      </c>
      <c r="G53" s="225">
        <v>21.503694228999997</v>
      </c>
      <c r="H53" s="225">
        <v>21.051491346999999</v>
      </c>
      <c r="I53" s="225">
        <v>22.587615047</v>
      </c>
      <c r="J53" s="225">
        <v>20.383386296000001</v>
      </c>
      <c r="K53" s="225">
        <v>18.807002056999998</v>
      </c>
      <c r="L53" s="225">
        <v>20.217971412000001</v>
      </c>
      <c r="M53" s="225">
        <v>19.889443155000002</v>
      </c>
      <c r="N53" s="225">
        <v>15.91548907</v>
      </c>
      <c r="O53" s="225">
        <v>17.334451422999997</v>
      </c>
      <c r="P53" s="225">
        <v>17.555409575999999</v>
      </c>
      <c r="Q53" s="225">
        <v>18.638581898000002</v>
      </c>
      <c r="R53" s="225">
        <v>16.713473712999999</v>
      </c>
      <c r="S53" s="225">
        <v>17.418309860999997</v>
      </c>
      <c r="T53" s="225">
        <v>16.531424234000003</v>
      </c>
      <c r="U53" s="225">
        <v>16.795962412000002</v>
      </c>
      <c r="V53" s="225">
        <v>16.583810656000001</v>
      </c>
      <c r="W53" s="225">
        <v>16.660974380000003</v>
      </c>
      <c r="X53" s="225">
        <v>16</v>
      </c>
      <c r="Y53" s="225">
        <v>15.992069756666668</v>
      </c>
    </row>
    <row r="54" spans="1:25" ht="18" customHeight="1" thickBot="1">
      <c r="A54" s="226" t="s">
        <v>122</v>
      </c>
      <c r="B54" s="225">
        <v>1.5238147799999999</v>
      </c>
      <c r="C54" s="225">
        <v>1.2057428700000001</v>
      </c>
      <c r="D54" s="225">
        <v>1.4320714029999999</v>
      </c>
      <c r="E54" s="225">
        <v>1.599870006</v>
      </c>
      <c r="F54" s="225">
        <v>1.4057790419999998</v>
      </c>
      <c r="G54" s="225">
        <v>1.72791107</v>
      </c>
      <c r="H54" s="225">
        <v>1.6290687549999998</v>
      </c>
      <c r="I54" s="225">
        <v>1.292592696</v>
      </c>
      <c r="J54" s="225">
        <v>1.943485205</v>
      </c>
      <c r="K54" s="225">
        <v>2.0636925349999999</v>
      </c>
      <c r="L54" s="225">
        <v>2.0707683500000003</v>
      </c>
      <c r="M54" s="225">
        <v>3.1549706320000004</v>
      </c>
      <c r="N54" s="225">
        <v>3.4832614609999992</v>
      </c>
      <c r="O54" s="225">
        <v>2.9079668709999997</v>
      </c>
      <c r="P54" s="225">
        <v>2.9927662669999999</v>
      </c>
      <c r="Q54" s="225">
        <v>2.997941891</v>
      </c>
      <c r="R54" s="225">
        <v>3.4034489459999997</v>
      </c>
      <c r="S54" s="225">
        <v>3.4538443209999996</v>
      </c>
      <c r="T54" s="225">
        <v>3.2434701819999998</v>
      </c>
      <c r="U54" s="225">
        <v>3.0187648180000002</v>
      </c>
      <c r="V54" s="225">
        <v>2.6737903970000003</v>
      </c>
      <c r="W54" s="225">
        <v>2.373652221</v>
      </c>
      <c r="X54" s="225">
        <v>2.1</v>
      </c>
      <c r="Y54" s="225">
        <v>1.9887358120000009</v>
      </c>
    </row>
    <row r="55" spans="1:25" ht="18" customHeight="1" thickBot="1">
      <c r="A55" s="223" t="s">
        <v>75</v>
      </c>
      <c r="B55" s="224">
        <f>SUM(B56:B58)</f>
        <v>1.127499568</v>
      </c>
      <c r="C55" s="224">
        <f t="shared" ref="C55:W55" si="24">SUM(C56:C58)</f>
        <v>1.0310569599999999</v>
      </c>
      <c r="D55" s="224">
        <f t="shared" si="24"/>
        <v>0.99779685799999995</v>
      </c>
      <c r="E55" s="224">
        <f t="shared" si="24"/>
        <v>1.0927265770000001</v>
      </c>
      <c r="F55" s="224">
        <f t="shared" si="24"/>
        <v>1.4099131169999999</v>
      </c>
      <c r="G55" s="224">
        <f t="shared" si="24"/>
        <v>1.721912723</v>
      </c>
      <c r="H55" s="224">
        <f t="shared" si="24"/>
        <v>1.571418252</v>
      </c>
      <c r="I55" s="224">
        <f t="shared" si="24"/>
        <v>1.38389019</v>
      </c>
      <c r="J55" s="224">
        <f t="shared" si="24"/>
        <v>1.4860729099999999</v>
      </c>
      <c r="K55" s="224">
        <f t="shared" si="24"/>
        <v>1.6403270479999998</v>
      </c>
      <c r="L55" s="224">
        <f t="shared" si="24"/>
        <v>1.8443619689999999</v>
      </c>
      <c r="M55" s="224">
        <f t="shared" si="24"/>
        <v>1.8892042409999998</v>
      </c>
      <c r="N55" s="224">
        <f t="shared" si="24"/>
        <v>2.0209191249999998</v>
      </c>
      <c r="O55" s="224">
        <f t="shared" si="24"/>
        <v>1.8297273890000001</v>
      </c>
      <c r="P55" s="224">
        <f t="shared" si="24"/>
        <v>2.0494271319999999</v>
      </c>
      <c r="Q55" s="224">
        <f t="shared" si="24"/>
        <v>1.7623755819999998</v>
      </c>
      <c r="R55" s="224">
        <f t="shared" si="24"/>
        <v>1.744740953</v>
      </c>
      <c r="S55" s="224">
        <f t="shared" si="24"/>
        <v>1.8251631599999998</v>
      </c>
      <c r="T55" s="224">
        <f t="shared" si="24"/>
        <v>1.7099320650000003</v>
      </c>
      <c r="U55" s="224">
        <f t="shared" si="24"/>
        <v>2.0438244499999998</v>
      </c>
      <c r="V55" s="224">
        <f t="shared" si="24"/>
        <v>2.1350642529999999</v>
      </c>
      <c r="W55" s="224">
        <f t="shared" si="24"/>
        <v>2.3814467700000002</v>
      </c>
      <c r="X55" s="224">
        <f t="shared" ref="X55:Y55" si="25">SUM(X56:X58)</f>
        <v>2.173542147</v>
      </c>
      <c r="Y55" s="224">
        <f t="shared" si="25"/>
        <v>2.3819698376666665</v>
      </c>
    </row>
    <row r="56" spans="1:25" ht="18" customHeight="1" thickBot="1">
      <c r="A56" s="226" t="s">
        <v>332</v>
      </c>
      <c r="B56" s="225">
        <v>0.18944751999999998</v>
      </c>
      <c r="C56" s="225">
        <v>0.21556178200000001</v>
      </c>
      <c r="D56" s="225">
        <v>0.21012029900000001</v>
      </c>
      <c r="E56" s="225">
        <v>0.16975068700000001</v>
      </c>
      <c r="F56" s="225">
        <v>0.223285024</v>
      </c>
      <c r="G56" s="225">
        <v>0.24321763000000002</v>
      </c>
      <c r="H56" s="225">
        <v>0.34779587000000001</v>
      </c>
      <c r="I56" s="225">
        <v>0.48488648000000001</v>
      </c>
      <c r="J56" s="225">
        <v>0.50698712000000001</v>
      </c>
      <c r="K56" s="225">
        <v>0.51456748799999996</v>
      </c>
      <c r="L56" s="225">
        <v>0.52532135400000002</v>
      </c>
      <c r="M56" s="225">
        <v>0.40531827799999998</v>
      </c>
      <c r="N56" s="225">
        <v>0.50673240399999997</v>
      </c>
      <c r="O56" s="225">
        <v>0.49711473100000003</v>
      </c>
      <c r="P56" s="225">
        <v>0.55773197200000002</v>
      </c>
      <c r="Q56" s="225">
        <v>0.61415334099999985</v>
      </c>
      <c r="R56" s="225">
        <v>0.61510918299999995</v>
      </c>
      <c r="S56" s="225">
        <v>0.53204657099999997</v>
      </c>
      <c r="T56" s="225">
        <v>0.50541937900000011</v>
      </c>
      <c r="U56" s="225">
        <v>0.61706844199999999</v>
      </c>
      <c r="V56" s="225">
        <v>0.75014564200000011</v>
      </c>
      <c r="W56" s="225">
        <v>0.70299252499999987</v>
      </c>
      <c r="X56" s="225">
        <v>0.61736979066666653</v>
      </c>
      <c r="Y56" s="225">
        <v>0.64581025255555546</v>
      </c>
    </row>
    <row r="57" spans="1:25" ht="18" customHeight="1" thickBot="1">
      <c r="A57" s="226" t="s">
        <v>333</v>
      </c>
      <c r="B57" s="225">
        <v>0.71415578599999996</v>
      </c>
      <c r="C57" s="225">
        <v>0.68932601399999993</v>
      </c>
      <c r="D57" s="225">
        <v>0.67551385799999997</v>
      </c>
      <c r="E57" s="225">
        <v>0.66057063300000007</v>
      </c>
      <c r="F57" s="225">
        <v>0.89136313</v>
      </c>
      <c r="G57" s="225">
        <v>1.189424372</v>
      </c>
      <c r="H57" s="225">
        <v>0.958489802</v>
      </c>
      <c r="I57" s="225">
        <v>0.77573232999999997</v>
      </c>
      <c r="J57" s="225">
        <v>0.73805732999999996</v>
      </c>
      <c r="K57" s="225">
        <v>0.86610110100000004</v>
      </c>
      <c r="L57" s="225">
        <v>1.0308343259999999</v>
      </c>
      <c r="M57" s="225">
        <v>1.164454095</v>
      </c>
      <c r="N57" s="225">
        <v>1.253416632</v>
      </c>
      <c r="O57" s="225">
        <v>0.9866388479999999</v>
      </c>
      <c r="P57" s="225">
        <v>1.0543517039999999</v>
      </c>
      <c r="Q57" s="225">
        <v>0.75941858399999995</v>
      </c>
      <c r="R57" s="225">
        <v>0.68585266</v>
      </c>
      <c r="S57" s="225">
        <v>0.72749225899999981</v>
      </c>
      <c r="T57" s="225">
        <v>0.690409363</v>
      </c>
      <c r="U57" s="225">
        <v>0.8258637270000001</v>
      </c>
      <c r="V57" s="225">
        <v>0.77452162899999988</v>
      </c>
      <c r="W57" s="225">
        <v>0.76649550700000013</v>
      </c>
      <c r="X57" s="225">
        <v>0.75617235633333324</v>
      </c>
      <c r="Y57" s="225">
        <v>0.76572983077777768</v>
      </c>
    </row>
    <row r="58" spans="1:25" ht="18" customHeight="1" thickBot="1">
      <c r="A58" s="226" t="s">
        <v>122</v>
      </c>
      <c r="B58" s="225">
        <v>0.22389626199999998</v>
      </c>
      <c r="C58" s="225">
        <v>0.126169164</v>
      </c>
      <c r="D58" s="225">
        <v>0.112162701</v>
      </c>
      <c r="E58" s="225">
        <v>0.262405257</v>
      </c>
      <c r="F58" s="225">
        <v>0.29526496299999999</v>
      </c>
      <c r="G58" s="225">
        <v>0.28927072100000001</v>
      </c>
      <c r="H58" s="225">
        <v>0.26513258000000001</v>
      </c>
      <c r="I58" s="225">
        <v>0.12327138</v>
      </c>
      <c r="J58" s="225">
        <v>0.24102846</v>
      </c>
      <c r="K58" s="225">
        <v>0.25965845900000001</v>
      </c>
      <c r="L58" s="225">
        <v>0.288206289</v>
      </c>
      <c r="M58" s="225">
        <v>0.31943186800000001</v>
      </c>
      <c r="N58" s="225">
        <v>0.26077008899999998</v>
      </c>
      <c r="O58" s="225">
        <v>0.34597381000000005</v>
      </c>
      <c r="P58" s="225">
        <v>0.43734345600000002</v>
      </c>
      <c r="Q58" s="225">
        <v>0.38880365700000002</v>
      </c>
      <c r="R58" s="225">
        <v>0.44377910999999998</v>
      </c>
      <c r="S58" s="225">
        <v>0.56562433000000001</v>
      </c>
      <c r="T58" s="225">
        <v>0.51410332300000006</v>
      </c>
      <c r="U58" s="225">
        <v>0.60089228099999992</v>
      </c>
      <c r="V58" s="225">
        <v>0.61039698199999992</v>
      </c>
      <c r="W58" s="225">
        <v>0.91195873800000005</v>
      </c>
      <c r="X58" s="225">
        <v>0.8</v>
      </c>
      <c r="Y58" s="225">
        <v>0.97042975433333312</v>
      </c>
    </row>
    <row r="59" spans="1:25" ht="18" customHeight="1" thickBot="1">
      <c r="A59" s="221" t="s">
        <v>114</v>
      </c>
      <c r="B59" s="222">
        <f>SUM(B60:B62)</f>
        <v>0.19285519716700672</v>
      </c>
      <c r="C59" s="222">
        <f t="shared" ref="C59:W59" si="26">SUM(C60:C62)</f>
        <v>0.19491144571587729</v>
      </c>
      <c r="D59" s="222">
        <f t="shared" si="26"/>
        <v>0.1852</v>
      </c>
      <c r="E59" s="222">
        <f t="shared" si="26"/>
        <v>0.2</v>
      </c>
      <c r="F59" s="222">
        <f t="shared" si="26"/>
        <v>0.185</v>
      </c>
      <c r="G59" s="222">
        <f t="shared" si="26"/>
        <v>0.2</v>
      </c>
      <c r="H59" s="222">
        <f t="shared" si="26"/>
        <v>0.55000000000000004</v>
      </c>
      <c r="I59" s="222">
        <f t="shared" si="26"/>
        <v>0.64950000000000008</v>
      </c>
      <c r="J59" s="222">
        <f t="shared" si="26"/>
        <v>0.70000000000000007</v>
      </c>
      <c r="K59" s="222">
        <f t="shared" si="26"/>
        <v>0.44999999999999996</v>
      </c>
      <c r="L59" s="222">
        <f t="shared" si="26"/>
        <v>0.5</v>
      </c>
      <c r="M59" s="222">
        <f t="shared" si="26"/>
        <v>0.55000000000000004</v>
      </c>
      <c r="N59" s="222">
        <f t="shared" si="26"/>
        <v>0.44999999999999996</v>
      </c>
      <c r="O59" s="222">
        <f t="shared" si="26"/>
        <v>0.44999999999999996</v>
      </c>
      <c r="P59" s="222">
        <f t="shared" si="26"/>
        <v>0.5</v>
      </c>
      <c r="Q59" s="222">
        <f t="shared" si="26"/>
        <v>0.5</v>
      </c>
      <c r="R59" s="222">
        <f t="shared" si="26"/>
        <v>0.48333333333333334</v>
      </c>
      <c r="S59" s="222">
        <f t="shared" si="26"/>
        <v>0.49444444444444441</v>
      </c>
      <c r="T59" s="222">
        <f t="shared" si="26"/>
        <v>0.49259259259259258</v>
      </c>
      <c r="U59" s="222">
        <f t="shared" si="26"/>
        <v>0.49012345679012342</v>
      </c>
      <c r="V59" s="222">
        <f t="shared" si="26"/>
        <v>0.49238683127572014</v>
      </c>
      <c r="W59" s="222">
        <f t="shared" si="26"/>
        <v>0.49170096021947873</v>
      </c>
      <c r="X59" s="222">
        <f t="shared" ref="X59:Y59" si="27">SUM(X60:X62)</f>
        <v>0.4922267946959305</v>
      </c>
      <c r="Y59" s="222">
        <f t="shared" si="27"/>
        <v>0.49210486206370979</v>
      </c>
    </row>
    <row r="60" spans="1:25" ht="18" customHeight="1" thickBot="1">
      <c r="A60" s="226" t="s">
        <v>332</v>
      </c>
      <c r="B60" s="225">
        <v>2.5844661327992041E-2</v>
      </c>
      <c r="C60" s="225">
        <v>2.5754369554607109E-2</v>
      </c>
      <c r="D60" s="225">
        <v>2.5000000000000001E-2</v>
      </c>
      <c r="E60" s="225">
        <v>2.5000000000000001E-2</v>
      </c>
      <c r="F60" s="225">
        <v>2.5000000000000001E-2</v>
      </c>
      <c r="G60" s="225">
        <v>0.05</v>
      </c>
      <c r="H60" s="225">
        <v>0.05</v>
      </c>
      <c r="I60" s="225">
        <v>0.05</v>
      </c>
      <c r="J60" s="225">
        <v>0.05</v>
      </c>
      <c r="K60" s="225">
        <v>0.05</v>
      </c>
      <c r="L60" s="225">
        <v>0.05</v>
      </c>
      <c r="M60" s="225">
        <v>0.05</v>
      </c>
      <c r="N60" s="225">
        <v>0.05</v>
      </c>
      <c r="O60" s="225">
        <v>0.05</v>
      </c>
      <c r="P60" s="225">
        <v>0.05</v>
      </c>
      <c r="Q60" s="225">
        <v>0.05</v>
      </c>
      <c r="R60" s="225">
        <v>5.000000000000001E-2</v>
      </c>
      <c r="S60" s="225">
        <v>5.000000000000001E-2</v>
      </c>
      <c r="T60" s="225">
        <v>5.000000000000001E-2</v>
      </c>
      <c r="U60" s="225">
        <v>5.000000000000001E-2</v>
      </c>
      <c r="V60" s="225">
        <v>5.000000000000001E-2</v>
      </c>
      <c r="W60" s="225">
        <v>5.000000000000001E-2</v>
      </c>
      <c r="X60" s="225">
        <v>5.000000000000001E-2</v>
      </c>
      <c r="Y60" s="225">
        <v>5.000000000000001E-2</v>
      </c>
    </row>
    <row r="61" spans="1:25" ht="18" customHeight="1" thickBot="1">
      <c r="A61" s="226" t="s">
        <v>333</v>
      </c>
      <c r="B61" s="225">
        <v>9.5443014561110262E-2</v>
      </c>
      <c r="C61" s="225">
        <v>0.11274334347681508</v>
      </c>
      <c r="D61" s="225">
        <v>0.1</v>
      </c>
      <c r="E61" s="225">
        <v>7.4999999999999997E-2</v>
      </c>
      <c r="F61" s="225">
        <v>0.1</v>
      </c>
      <c r="G61" s="225">
        <v>0.1</v>
      </c>
      <c r="H61" s="225">
        <v>0.4</v>
      </c>
      <c r="I61" s="225">
        <v>0.5</v>
      </c>
      <c r="J61" s="225">
        <v>0.55000000000000004</v>
      </c>
      <c r="K61" s="225">
        <v>0.3</v>
      </c>
      <c r="L61" s="225">
        <v>0.35</v>
      </c>
      <c r="M61" s="225">
        <v>0.4</v>
      </c>
      <c r="N61" s="225">
        <v>0.3</v>
      </c>
      <c r="O61" s="225">
        <v>0.3</v>
      </c>
      <c r="P61" s="225">
        <v>0.35</v>
      </c>
      <c r="Q61" s="225">
        <v>0.35</v>
      </c>
      <c r="R61" s="225">
        <v>0.33333333333333331</v>
      </c>
      <c r="S61" s="225">
        <v>0.34444444444444439</v>
      </c>
      <c r="T61" s="225">
        <v>0.34259259259259256</v>
      </c>
      <c r="U61" s="225">
        <v>0.3401234567901234</v>
      </c>
      <c r="V61" s="225">
        <v>0.34238683127572012</v>
      </c>
      <c r="W61" s="225">
        <v>0.34170096021947871</v>
      </c>
      <c r="X61" s="225">
        <v>0.34222679469593048</v>
      </c>
      <c r="Y61" s="225">
        <v>0.34210486206370977</v>
      </c>
    </row>
    <row r="62" spans="1:25" ht="18" customHeight="1" thickBot="1">
      <c r="A62" s="226" t="s">
        <v>122</v>
      </c>
      <c r="B62" s="225">
        <v>7.1567521277904417E-2</v>
      </c>
      <c r="C62" s="225">
        <v>5.6413732684455091E-2</v>
      </c>
      <c r="D62" s="225">
        <v>6.0200000000000004E-2</v>
      </c>
      <c r="E62" s="225">
        <v>0.1</v>
      </c>
      <c r="F62" s="225">
        <v>0.06</v>
      </c>
      <c r="G62" s="225">
        <v>0.05</v>
      </c>
      <c r="H62" s="225">
        <v>0.1</v>
      </c>
      <c r="I62" s="225">
        <v>9.9500000000000005E-2</v>
      </c>
      <c r="J62" s="225">
        <v>0.1</v>
      </c>
      <c r="K62" s="225">
        <v>0.1</v>
      </c>
      <c r="L62" s="225">
        <v>0.1</v>
      </c>
      <c r="M62" s="225">
        <v>0.1</v>
      </c>
      <c r="N62" s="225">
        <v>0.1</v>
      </c>
      <c r="O62" s="225">
        <v>0.1</v>
      </c>
      <c r="P62" s="225">
        <v>0.1</v>
      </c>
      <c r="Q62" s="225">
        <v>0.1</v>
      </c>
      <c r="R62" s="225">
        <v>0.10000000000000002</v>
      </c>
      <c r="S62" s="225">
        <v>0.10000000000000002</v>
      </c>
      <c r="T62" s="225">
        <v>0.10000000000000002</v>
      </c>
      <c r="U62" s="225">
        <v>0.10000000000000002</v>
      </c>
      <c r="V62" s="225">
        <v>0.10000000000000002</v>
      </c>
      <c r="W62" s="225">
        <v>0.10000000000000002</v>
      </c>
      <c r="X62" s="225">
        <v>0.10000000000000002</v>
      </c>
      <c r="Y62" s="225">
        <v>0.10000000000000002</v>
      </c>
    </row>
    <row r="63" spans="1:25" ht="18" customHeight="1" thickBot="1">
      <c r="A63" s="227" t="s">
        <v>29</v>
      </c>
      <c r="B63" s="228">
        <f>B43/B47*100</f>
        <v>54.77483145938016</v>
      </c>
      <c r="C63" s="228">
        <f t="shared" ref="C63:W63" si="28">C43/C47*100</f>
        <v>53.058833490716985</v>
      </c>
      <c r="D63" s="228">
        <f t="shared" si="28"/>
        <v>50.290415247878308</v>
      </c>
      <c r="E63" s="228">
        <f t="shared" si="28"/>
        <v>47.49342487164359</v>
      </c>
      <c r="F63" s="228">
        <f t="shared" si="28"/>
        <v>50.246796237638591</v>
      </c>
      <c r="G63" s="228">
        <f t="shared" si="28"/>
        <v>49.087891172359065</v>
      </c>
      <c r="H63" s="228">
        <f t="shared" si="28"/>
        <v>50.888891222963515</v>
      </c>
      <c r="I63" s="228">
        <f t="shared" si="28"/>
        <v>50.526011695963355</v>
      </c>
      <c r="J63" s="228">
        <f t="shared" si="28"/>
        <v>52.687276019929662</v>
      </c>
      <c r="K63" s="228">
        <f t="shared" si="28"/>
        <v>55.000997246957205</v>
      </c>
      <c r="L63" s="228">
        <f t="shared" si="28"/>
        <v>54.115055003779389</v>
      </c>
      <c r="M63" s="228">
        <f t="shared" si="28"/>
        <v>52.653266136731567</v>
      </c>
      <c r="N63" s="228">
        <f t="shared" si="28"/>
        <v>57.333924400973565</v>
      </c>
      <c r="O63" s="228">
        <f t="shared" si="28"/>
        <v>58.254258167559726</v>
      </c>
      <c r="P63" s="228">
        <f t="shared" si="28"/>
        <v>58.791969724716886</v>
      </c>
      <c r="Q63" s="228">
        <f t="shared" si="28"/>
        <v>57.662622905192507</v>
      </c>
      <c r="R63" s="228">
        <f t="shared" si="28"/>
        <v>59.077316957667712</v>
      </c>
      <c r="S63" s="228">
        <f t="shared" si="28"/>
        <v>59.174970358774068</v>
      </c>
      <c r="T63" s="228">
        <f t="shared" si="28"/>
        <v>60.900685646802941</v>
      </c>
      <c r="U63" s="228">
        <f t="shared" si="28"/>
        <v>61.661126951849077</v>
      </c>
      <c r="V63" s="228">
        <f t="shared" si="28"/>
        <v>62.914436217854394</v>
      </c>
      <c r="W63" s="228">
        <f t="shared" si="28"/>
        <v>62.992949817613052</v>
      </c>
      <c r="X63" s="228">
        <f t="shared" ref="X63:Y63" si="29">X43/X47*100</f>
        <v>64.888653090369857</v>
      </c>
      <c r="Y63" s="228">
        <f t="shared" si="29"/>
        <v>65.679251659105105</v>
      </c>
    </row>
    <row r="64" spans="1:25" s="51" customFormat="1" ht="18" customHeight="1">
      <c r="A64" s="584" t="s">
        <v>924</v>
      </c>
      <c r="B64" s="78"/>
      <c r="C64" s="78"/>
      <c r="D64" s="56"/>
      <c r="E64" s="56"/>
      <c r="F64" s="56"/>
      <c r="G64" s="56"/>
      <c r="H64" s="56"/>
      <c r="I64" s="56"/>
      <c r="J64" s="56"/>
      <c r="K64" s="56"/>
      <c r="L64" s="56"/>
      <c r="M64" s="56"/>
      <c r="N64" s="56"/>
      <c r="O64" s="56"/>
      <c r="P64" s="56"/>
      <c r="Q64" s="56"/>
      <c r="R64" s="56"/>
      <c r="S64" s="56"/>
      <c r="T64" s="56"/>
      <c r="Y64" s="50"/>
    </row>
    <row r="65" spans="1:26" s="51" customFormat="1" ht="18" customHeight="1">
      <c r="A65" s="78"/>
      <c r="B65" s="78"/>
      <c r="C65" s="78"/>
      <c r="D65" s="56"/>
      <c r="E65" s="56"/>
      <c r="F65" s="56"/>
      <c r="G65" s="56"/>
      <c r="H65" s="56"/>
      <c r="I65" s="56"/>
      <c r="J65" s="56"/>
      <c r="K65" s="56"/>
      <c r="L65" s="56"/>
      <c r="M65" s="56"/>
      <c r="N65" s="56"/>
      <c r="O65" s="56"/>
      <c r="P65" s="56"/>
      <c r="Q65" s="56"/>
      <c r="R65" s="56"/>
      <c r="S65" s="56"/>
      <c r="Y65" s="50"/>
    </row>
    <row r="66" spans="1:26" s="51" customFormat="1" ht="18" customHeight="1">
      <c r="A66" s="75" t="s">
        <v>169</v>
      </c>
      <c r="B66" s="75"/>
      <c r="C66" s="75"/>
      <c r="D66" s="57"/>
      <c r="E66" s="57"/>
      <c r="F66" s="57"/>
      <c r="G66" s="57"/>
      <c r="H66" s="57"/>
      <c r="I66" s="57"/>
      <c r="J66" s="57"/>
      <c r="K66" s="57"/>
      <c r="L66" s="57"/>
      <c r="M66" s="57"/>
      <c r="N66" s="57"/>
      <c r="O66" s="57"/>
      <c r="P66" s="57"/>
      <c r="Q66" s="57"/>
      <c r="R66" s="57"/>
      <c r="S66" s="57"/>
      <c r="Y66" s="50"/>
    </row>
    <row r="67" spans="1:26" ht="18" customHeight="1">
      <c r="A67" s="218"/>
      <c r="B67" s="219"/>
      <c r="C67" s="220"/>
      <c r="D67" s="220"/>
      <c r="E67" s="220"/>
      <c r="F67" s="220"/>
      <c r="G67" s="220"/>
      <c r="H67" s="220"/>
      <c r="I67" s="220"/>
      <c r="J67" s="220"/>
      <c r="K67" s="220" t="s">
        <v>169</v>
      </c>
      <c r="L67" s="220"/>
      <c r="M67" s="220"/>
      <c r="N67" s="220"/>
      <c r="O67" s="220"/>
      <c r="P67" s="220"/>
      <c r="Q67" s="220"/>
      <c r="R67" s="220"/>
      <c r="S67" s="220"/>
      <c r="T67" s="220"/>
      <c r="U67" s="220"/>
      <c r="V67" s="220"/>
      <c r="W67" s="220"/>
      <c r="X67" s="220"/>
      <c r="Y67" s="220"/>
      <c r="Z67" s="7"/>
    </row>
    <row r="68" spans="1:26" ht="18" customHeight="1" thickBot="1">
      <c r="A68" s="218"/>
      <c r="B68" s="218" t="str">
        <f t="shared" ref="B68:Y68" si="30">B4</f>
        <v>2000/2001</v>
      </c>
      <c r="C68" s="218" t="str">
        <f t="shared" si="30"/>
        <v>2001/2002</v>
      </c>
      <c r="D68" s="218" t="str">
        <f t="shared" si="30"/>
        <v>2002/2003</v>
      </c>
      <c r="E68" s="218" t="str">
        <f t="shared" si="30"/>
        <v>2003/2004</v>
      </c>
      <c r="F68" s="218" t="str">
        <f t="shared" si="30"/>
        <v>2004/2005</v>
      </c>
      <c r="G68" s="218" t="str">
        <f t="shared" si="30"/>
        <v>2005/2006</v>
      </c>
      <c r="H68" s="218" t="str">
        <f t="shared" si="30"/>
        <v>2006/2007</v>
      </c>
      <c r="I68" s="218" t="str">
        <f t="shared" si="30"/>
        <v>2007/2008</v>
      </c>
      <c r="J68" s="218" t="str">
        <f t="shared" si="30"/>
        <v xml:space="preserve">2008/2009 </v>
      </c>
      <c r="K68" s="218" t="str">
        <f t="shared" si="30"/>
        <v>2009/2010</v>
      </c>
      <c r="L68" s="218" t="str">
        <f t="shared" si="30"/>
        <v>2010/2011</v>
      </c>
      <c r="M68" s="218" t="str">
        <f t="shared" si="30"/>
        <v>2011/2012</v>
      </c>
      <c r="N68" s="218" t="str">
        <f t="shared" si="30"/>
        <v>2012/2013</v>
      </c>
      <c r="O68" s="218" t="str">
        <f t="shared" si="30"/>
        <v>2013/2014</v>
      </c>
      <c r="P68" s="218" t="str">
        <f t="shared" si="30"/>
        <v>2014/2015</v>
      </c>
      <c r="Q68" s="218" t="str">
        <f t="shared" si="30"/>
        <v>2015/2016</v>
      </c>
      <c r="R68" s="218" t="str">
        <f t="shared" si="30"/>
        <v>2016/2017</v>
      </c>
      <c r="S68" s="218" t="str">
        <f t="shared" si="30"/>
        <v>2017/2018</v>
      </c>
      <c r="T68" s="218" t="str">
        <f t="shared" si="30"/>
        <v>2018/2019</v>
      </c>
      <c r="U68" s="218" t="str">
        <f t="shared" si="30"/>
        <v>2019/2020</v>
      </c>
      <c r="V68" s="218" t="str">
        <f t="shared" si="30"/>
        <v>2020/2021</v>
      </c>
      <c r="W68" s="218" t="str">
        <f t="shared" si="30"/>
        <v>2021/2022</v>
      </c>
      <c r="X68" s="218" t="str">
        <f t="shared" si="30"/>
        <v>2022/2023e</v>
      </c>
      <c r="Y68" s="397" t="str">
        <f t="shared" si="30"/>
        <v>2023/2024f</v>
      </c>
      <c r="Z68" s="7"/>
    </row>
    <row r="69" spans="1:26" ht="18" customHeight="1" thickBot="1">
      <c r="A69" s="221" t="s">
        <v>109</v>
      </c>
      <c r="B69" s="222">
        <f>SUM(B70:B73)</f>
        <v>9.1311679361179987</v>
      </c>
      <c r="C69" s="222">
        <f t="shared" ref="C69:W69" si="31">SUM(C70:C73)</f>
        <v>9.0813338704099706</v>
      </c>
      <c r="D69" s="222">
        <f t="shared" si="31"/>
        <v>8.7220440322693165</v>
      </c>
      <c r="E69" s="222">
        <f t="shared" si="31"/>
        <v>9.1024440470823826</v>
      </c>
      <c r="F69" s="222">
        <f t="shared" si="31"/>
        <v>10.211602841870874</v>
      </c>
      <c r="G69" s="222">
        <f t="shared" si="31"/>
        <v>10.379633081310285</v>
      </c>
      <c r="H69" s="222">
        <f t="shared" si="31"/>
        <v>10.887552276651244</v>
      </c>
      <c r="I69" s="222">
        <f t="shared" si="31"/>
        <v>11.477846888403743</v>
      </c>
      <c r="J69" s="222">
        <f t="shared" si="31"/>
        <v>12.608352537786848</v>
      </c>
      <c r="K69" s="222">
        <f t="shared" si="31"/>
        <v>13.274688968043986</v>
      </c>
      <c r="L69" s="222">
        <f t="shared" si="31"/>
        <v>13.295485822246441</v>
      </c>
      <c r="M69" s="222">
        <f t="shared" si="31"/>
        <v>13.266019603106489</v>
      </c>
      <c r="N69" s="222">
        <f t="shared" si="31"/>
        <v>13.24907127021833</v>
      </c>
      <c r="O69" s="222">
        <f t="shared" si="31"/>
        <v>14.588031713850564</v>
      </c>
      <c r="P69" s="222">
        <f t="shared" si="31"/>
        <v>15.143662779762344</v>
      </c>
      <c r="Q69" s="222">
        <f t="shared" si="31"/>
        <v>14.747362918787051</v>
      </c>
      <c r="R69" s="222">
        <f t="shared" si="31"/>
        <v>14.614451925725255</v>
      </c>
      <c r="S69" s="222">
        <f t="shared" si="31"/>
        <v>15.531594030046708</v>
      </c>
      <c r="T69" s="222">
        <f t="shared" si="31"/>
        <v>15.492439106914528</v>
      </c>
      <c r="U69" s="222">
        <f t="shared" si="31"/>
        <v>15.595568160986645</v>
      </c>
      <c r="V69" s="222">
        <f t="shared" si="31"/>
        <v>15.898463518428571</v>
      </c>
      <c r="W69" s="222">
        <f t="shared" si="31"/>
        <v>15.859298159004695</v>
      </c>
      <c r="X69" s="222">
        <f t="shared" ref="X69:Y69" si="32">SUM(X70:X73)</f>
        <v>16.992798663497098</v>
      </c>
      <c r="Y69" s="222">
        <f t="shared" si="32"/>
        <v>17.167659458184264</v>
      </c>
    </row>
    <row r="70" spans="1:26" ht="18" customHeight="1" thickBot="1">
      <c r="A70" s="226" t="s">
        <v>332</v>
      </c>
      <c r="B70" s="225">
        <v>3.6340427649555962</v>
      </c>
      <c r="C70" s="225">
        <v>3.5882402168498282</v>
      </c>
      <c r="D70" s="225">
        <v>3.4849197055360741</v>
      </c>
      <c r="E70" s="225">
        <v>3.6477745069842351</v>
      </c>
      <c r="F70" s="225">
        <v>4.8632164945407919</v>
      </c>
      <c r="G70" s="225">
        <v>5.3639308912815364</v>
      </c>
      <c r="H70" s="225">
        <v>5.7775744735505281</v>
      </c>
      <c r="I70" s="225">
        <v>6.8572289329222285</v>
      </c>
      <c r="J70" s="225">
        <v>7.6243169722353468</v>
      </c>
      <c r="K70" s="225">
        <v>8.5361574560522318</v>
      </c>
      <c r="L70" s="225">
        <v>8.40420272374935</v>
      </c>
      <c r="M70" s="225">
        <v>8.1325857056028354</v>
      </c>
      <c r="N70" s="225">
        <v>8.3122319839256509</v>
      </c>
      <c r="O70" s="225">
        <v>8.8041325232291747</v>
      </c>
      <c r="P70" s="225">
        <v>9.3922029444227615</v>
      </c>
      <c r="Q70" s="225">
        <v>8.9197655015426669</v>
      </c>
      <c r="R70" s="225">
        <v>8.6556363895929316</v>
      </c>
      <c r="S70" s="225">
        <v>9.0418242999625349</v>
      </c>
      <c r="T70" s="225">
        <v>8.7349067283609738</v>
      </c>
      <c r="U70" s="225">
        <v>8.5754543813579005</v>
      </c>
      <c r="V70" s="225">
        <v>9.2499665706675938</v>
      </c>
      <c r="W70" s="225">
        <v>8.8094502004011339</v>
      </c>
      <c r="X70" s="225">
        <v>10.042626428603644</v>
      </c>
      <c r="Y70" s="225">
        <v>9.8671226577882312</v>
      </c>
    </row>
    <row r="71" spans="1:26" ht="18" customHeight="1" thickBot="1">
      <c r="A71" s="226" t="s">
        <v>333</v>
      </c>
      <c r="B71" s="225">
        <v>2.9134110965575331</v>
      </c>
      <c r="C71" s="225">
        <v>3.4775349793266486</v>
      </c>
      <c r="D71" s="225">
        <v>3.0863470785332439</v>
      </c>
      <c r="E71" s="225">
        <v>2.8138978470981471</v>
      </c>
      <c r="F71" s="225">
        <v>2.7560772027300828</v>
      </c>
      <c r="G71" s="225">
        <v>2.6461841339207468</v>
      </c>
      <c r="H71" s="225">
        <v>2.6717005026543155</v>
      </c>
      <c r="I71" s="225">
        <v>2.8673215490989836</v>
      </c>
      <c r="J71" s="225">
        <v>2.4221117302147848</v>
      </c>
      <c r="K71" s="225">
        <v>2.2736917715325182</v>
      </c>
      <c r="L71" s="225">
        <v>2.4144139724589984</v>
      </c>
      <c r="M71" s="225">
        <v>2.1994570066513233</v>
      </c>
      <c r="N71" s="225">
        <v>2.3246753233104811</v>
      </c>
      <c r="O71" s="225">
        <v>2.5188589611271581</v>
      </c>
      <c r="P71" s="225">
        <v>2.442273755996188</v>
      </c>
      <c r="Q71" s="225">
        <v>2.9121311954696458</v>
      </c>
      <c r="R71" s="225">
        <v>2.7085396390410414</v>
      </c>
      <c r="S71" s="225">
        <v>2.6724771140382724</v>
      </c>
      <c r="T71" s="225">
        <v>3.0439986348536365</v>
      </c>
      <c r="U71" s="225">
        <v>3.1145336959156755</v>
      </c>
      <c r="V71" s="225">
        <v>3.1318175839681852</v>
      </c>
      <c r="W71" s="225">
        <v>2.9725057467376934</v>
      </c>
      <c r="X71" s="225">
        <v>2.8321268858683872</v>
      </c>
      <c r="Y71" s="225">
        <v>2.8798474180432838</v>
      </c>
    </row>
    <row r="72" spans="1:26" ht="18" customHeight="1" thickBot="1">
      <c r="A72" s="226" t="s">
        <v>122</v>
      </c>
      <c r="B72" s="225">
        <v>2.583714074604869</v>
      </c>
      <c r="C72" s="225">
        <v>2.0155586742334943</v>
      </c>
      <c r="D72" s="225">
        <v>2.1507772481999998</v>
      </c>
      <c r="E72" s="225">
        <v>2.6407716930000005</v>
      </c>
      <c r="F72" s="225">
        <v>2.5923091446000002</v>
      </c>
      <c r="G72" s="225">
        <v>2.3695180561080003</v>
      </c>
      <c r="H72" s="225">
        <v>2.4382773004463996</v>
      </c>
      <c r="I72" s="225">
        <v>1.7532964063825311</v>
      </c>
      <c r="J72" s="225">
        <v>2.561923835336716</v>
      </c>
      <c r="K72" s="225">
        <v>2.464839740459237</v>
      </c>
      <c r="L72" s="225">
        <v>2.4768691260380922</v>
      </c>
      <c r="M72" s="225">
        <v>2.9339768908523296</v>
      </c>
      <c r="N72" s="225">
        <v>2.6121639629821987</v>
      </c>
      <c r="O72" s="225">
        <v>3.2650402294942311</v>
      </c>
      <c r="P72" s="225">
        <v>3.3091860793433954</v>
      </c>
      <c r="Q72" s="225">
        <v>2.9154662217747371</v>
      </c>
      <c r="R72" s="225">
        <v>3.250275897091282</v>
      </c>
      <c r="S72" s="225">
        <v>3.8172926160459002</v>
      </c>
      <c r="T72" s="225">
        <v>3.7135337436999176</v>
      </c>
      <c r="U72" s="225">
        <v>3.9055800837130694</v>
      </c>
      <c r="V72" s="225">
        <v>3.5166793637927913</v>
      </c>
      <c r="W72" s="225">
        <v>4.0773422118658678</v>
      </c>
      <c r="X72" s="225">
        <v>4.1180453490250652</v>
      </c>
      <c r="Y72" s="225">
        <v>4.4206893823527507</v>
      </c>
    </row>
    <row r="73" spans="1:26" ht="18" customHeight="1" thickBot="1">
      <c r="A73" s="226" t="s">
        <v>125</v>
      </c>
      <c r="B73" s="225">
        <v>0</v>
      </c>
      <c r="C73" s="225">
        <v>0</v>
      </c>
      <c r="D73" s="225">
        <v>0</v>
      </c>
      <c r="E73" s="225">
        <v>0</v>
      </c>
      <c r="F73" s="225">
        <v>0</v>
      </c>
      <c r="G73" s="225">
        <v>0</v>
      </c>
      <c r="H73" s="225">
        <v>0</v>
      </c>
      <c r="I73" s="225">
        <v>0</v>
      </c>
      <c r="J73" s="225">
        <v>0</v>
      </c>
      <c r="K73" s="225">
        <v>0</v>
      </c>
      <c r="L73" s="225">
        <v>0</v>
      </c>
      <c r="M73" s="225">
        <v>0</v>
      </c>
      <c r="N73" s="225">
        <v>0</v>
      </c>
      <c r="O73" s="225">
        <v>0</v>
      </c>
      <c r="P73" s="225">
        <v>0</v>
      </c>
      <c r="Q73" s="225">
        <v>0</v>
      </c>
      <c r="R73" s="225">
        <v>0</v>
      </c>
      <c r="S73" s="225">
        <v>0</v>
      </c>
      <c r="T73" s="225">
        <v>0</v>
      </c>
      <c r="U73" s="225">
        <v>0</v>
      </c>
      <c r="V73" s="225">
        <v>0</v>
      </c>
      <c r="W73" s="225">
        <v>0</v>
      </c>
      <c r="X73" s="225">
        <v>0</v>
      </c>
      <c r="Y73" s="225">
        <v>0</v>
      </c>
    </row>
    <row r="74" spans="1:26" ht="18" customHeight="1" thickBot="1">
      <c r="A74" s="223" t="s">
        <v>371</v>
      </c>
      <c r="B74" s="224">
        <f t="shared" ref="B74:T74" si="33">SUM(B75:B78)</f>
        <v>9.8552812441179984</v>
      </c>
      <c r="C74" s="224">
        <f t="shared" si="33"/>
        <v>10.728898742409971</v>
      </c>
      <c r="D74" s="224">
        <f t="shared" si="33"/>
        <v>10.635278869269317</v>
      </c>
      <c r="E74" s="224">
        <f t="shared" si="33"/>
        <v>11.044749072082382</v>
      </c>
      <c r="F74" s="224">
        <f t="shared" si="33"/>
        <v>13.518244145870876</v>
      </c>
      <c r="G74" s="224">
        <f t="shared" si="33"/>
        <v>14.861109027310285</v>
      </c>
      <c r="H74" s="224">
        <f t="shared" si="33"/>
        <v>16.724385395651243</v>
      </c>
      <c r="I74" s="224">
        <f t="shared" si="33"/>
        <v>16.83461911340374</v>
      </c>
      <c r="J74" s="224">
        <f t="shared" si="33"/>
        <v>18.416808809786851</v>
      </c>
      <c r="K74" s="224">
        <f t="shared" si="33"/>
        <v>19.346149172043987</v>
      </c>
      <c r="L74" s="224">
        <f t="shared" si="33"/>
        <v>18.617735027246439</v>
      </c>
      <c r="M74" s="224">
        <f t="shared" si="33"/>
        <v>18.652630402106489</v>
      </c>
      <c r="N74" s="224">
        <f t="shared" si="33"/>
        <v>17.733752989218331</v>
      </c>
      <c r="O74" s="224">
        <f t="shared" si="33"/>
        <v>20.578400141850562</v>
      </c>
      <c r="P74" s="224">
        <f t="shared" si="33"/>
        <v>21.021333899762347</v>
      </c>
      <c r="Q74" s="224">
        <f t="shared" si="33"/>
        <v>21.344091560787049</v>
      </c>
      <c r="R74" s="224">
        <f t="shared" si="33"/>
        <v>20.863064219391923</v>
      </c>
      <c r="S74" s="224">
        <f t="shared" si="33"/>
        <v>22.279587156602261</v>
      </c>
      <c r="T74" s="224">
        <f t="shared" si="33"/>
        <v>22.898654085321937</v>
      </c>
      <c r="U74" s="224">
        <f>SUM(U75:U78)</f>
        <v>23.700597008529854</v>
      </c>
      <c r="V74" s="224">
        <f t="shared" ref="V74" si="34">SUM(V75:V78)</f>
        <v>22.112851998597293</v>
      </c>
      <c r="W74" s="224">
        <f>SUM(W75:W78)</f>
        <v>22.175641671377811</v>
      </c>
      <c r="X74" s="224">
        <f t="shared" ref="X74:Y74" si="35">SUM(X75:X78)</f>
        <v>20.852273327934498</v>
      </c>
      <c r="Y74" s="224">
        <f t="shared" si="35"/>
        <v>20.87213621663496</v>
      </c>
      <c r="Z74" s="51"/>
    </row>
    <row r="75" spans="1:26" ht="18" customHeight="1" thickBot="1">
      <c r="A75" s="226" t="s">
        <v>332</v>
      </c>
      <c r="B75" s="225">
        <v>3.2548422509555963</v>
      </c>
      <c r="C75" s="225">
        <v>3.239546118849828</v>
      </c>
      <c r="D75" s="225">
        <v>3.187745109536074</v>
      </c>
      <c r="E75" s="225">
        <v>3.5476079759842354</v>
      </c>
      <c r="F75" s="225">
        <v>4.6900943255407919</v>
      </c>
      <c r="G75" s="225">
        <v>5.5801663432815367</v>
      </c>
      <c r="H75" s="225">
        <v>6.650919380550528</v>
      </c>
      <c r="I75" s="225">
        <v>7.0329686869222279</v>
      </c>
      <c r="J75" s="225">
        <v>7.8208088622353467</v>
      </c>
      <c r="K75" s="225">
        <v>8.8319450670522315</v>
      </c>
      <c r="L75" s="225">
        <v>8.6112394977493505</v>
      </c>
      <c r="M75" s="225">
        <v>8.5334961046028344</v>
      </c>
      <c r="N75" s="225">
        <v>7.7397304889256517</v>
      </c>
      <c r="O75" s="225">
        <v>8.8066353762291758</v>
      </c>
      <c r="P75" s="225">
        <v>9.3084712644227618</v>
      </c>
      <c r="Q75" s="225">
        <v>8.7993411985426668</v>
      </c>
      <c r="R75" s="225">
        <v>8.4757060625929324</v>
      </c>
      <c r="S75" s="225">
        <v>9.0130756442958671</v>
      </c>
      <c r="T75" s="225">
        <v>8.9712570251387511</v>
      </c>
      <c r="U75" s="225">
        <v>8.6694617527282709</v>
      </c>
      <c r="V75" s="225">
        <v>8.8437517504947536</v>
      </c>
      <c r="W75" s="225">
        <v>9.0635346980595717</v>
      </c>
      <c r="X75" s="225">
        <v>9.9237563295062508</v>
      </c>
      <c r="Y75" s="225">
        <v>9.9128483393003499</v>
      </c>
    </row>
    <row r="76" spans="1:26" ht="18" customHeight="1" thickBot="1">
      <c r="A76" s="226" t="s">
        <v>333</v>
      </c>
      <c r="B76" s="225">
        <v>2.0757569715575332</v>
      </c>
      <c r="C76" s="225">
        <v>2.6146203473266483</v>
      </c>
      <c r="D76" s="225">
        <v>2.3320996965332439</v>
      </c>
      <c r="E76" s="225">
        <v>2.1808193920981469</v>
      </c>
      <c r="F76" s="225">
        <v>2.296229994730083</v>
      </c>
      <c r="G76" s="225">
        <v>2.5702756099207469</v>
      </c>
      <c r="H76" s="225">
        <v>3.2738121566543152</v>
      </c>
      <c r="I76" s="225">
        <v>3.2495554110989833</v>
      </c>
      <c r="J76" s="225">
        <v>2.7831519792147845</v>
      </c>
      <c r="K76" s="225">
        <v>2.3270018995325183</v>
      </c>
      <c r="L76" s="225">
        <v>2.6985947284589984</v>
      </c>
      <c r="M76" s="225">
        <v>2.0053920876513236</v>
      </c>
      <c r="N76" s="225">
        <v>1.372728433310481</v>
      </c>
      <c r="O76" s="225">
        <v>1.8811400201271578</v>
      </c>
      <c r="P76" s="225">
        <v>1.6914812629961875</v>
      </c>
      <c r="Q76" s="225">
        <v>2.1558912724696455</v>
      </c>
      <c r="R76" s="225">
        <v>1.9943540650410412</v>
      </c>
      <c r="S76" s="225">
        <v>1.9204829250382722</v>
      </c>
      <c r="T76" s="225">
        <v>2.4025897618536365</v>
      </c>
      <c r="U76" s="225">
        <v>2.6595960289156757</v>
      </c>
      <c r="V76" s="225">
        <v>2.6261882799681855</v>
      </c>
      <c r="W76" s="225">
        <v>2.4771982297376933</v>
      </c>
      <c r="X76" s="225">
        <v>2.4821268858683876</v>
      </c>
      <c r="Y76" s="225">
        <v>2.3731529617099505</v>
      </c>
    </row>
    <row r="77" spans="1:26" ht="18" customHeight="1" thickBot="1">
      <c r="A77" s="226" t="s">
        <v>122</v>
      </c>
      <c r="B77" s="225">
        <v>2.538843665604869</v>
      </c>
      <c r="C77" s="225">
        <v>2.3857651922334941</v>
      </c>
      <c r="D77" s="225">
        <v>2.6869596521999997</v>
      </c>
      <c r="E77" s="225">
        <v>2.71252315</v>
      </c>
      <c r="F77" s="225">
        <v>3.1808400096000002</v>
      </c>
      <c r="G77" s="225">
        <v>3.1915222011080004</v>
      </c>
      <c r="H77" s="225">
        <v>3.2932340874463994</v>
      </c>
      <c r="I77" s="225">
        <v>2.6663855443825311</v>
      </c>
      <c r="J77" s="225">
        <v>3.1665242853367159</v>
      </c>
      <c r="K77" s="225">
        <v>3.220288744459237</v>
      </c>
      <c r="L77" s="225">
        <v>2.8925705270380924</v>
      </c>
      <c r="M77" s="225">
        <v>3.3359339298523296</v>
      </c>
      <c r="N77" s="225">
        <v>3.0965435319821983</v>
      </c>
      <c r="O77" s="225">
        <v>3.5119294714942315</v>
      </c>
      <c r="P77" s="225">
        <v>3.7104516983433955</v>
      </c>
      <c r="Q77" s="225">
        <v>3.7032488397747372</v>
      </c>
      <c r="R77" s="225">
        <v>4.149259719757949</v>
      </c>
      <c r="S77" s="225">
        <v>4.7145420199347887</v>
      </c>
      <c r="T77" s="225">
        <v>4.6887026475517706</v>
      </c>
      <c r="U77" s="225">
        <v>5.4591737761822055</v>
      </c>
      <c r="V77" s="225">
        <v>4.4747430878627492</v>
      </c>
      <c r="W77" s="225">
        <v>5.3491110259961827</v>
      </c>
      <c r="X77" s="225">
        <v>4.8184454404745392</v>
      </c>
      <c r="Y77" s="225">
        <v>5.2753977276763298</v>
      </c>
    </row>
    <row r="78" spans="1:26" ht="18" customHeight="1" thickBot="1">
      <c r="A78" s="226" t="s">
        <v>125</v>
      </c>
      <c r="B78" s="225">
        <v>1.9858383560000001</v>
      </c>
      <c r="C78" s="225">
        <v>2.488967084</v>
      </c>
      <c r="D78" s="225">
        <v>2.4284744109999998</v>
      </c>
      <c r="E78" s="225">
        <v>2.6037985539999999</v>
      </c>
      <c r="F78" s="225">
        <v>3.3510798159999999</v>
      </c>
      <c r="G78" s="225">
        <v>3.5191448730000001</v>
      </c>
      <c r="H78" s="225">
        <v>3.506419771</v>
      </c>
      <c r="I78" s="225">
        <v>3.8857094710000002</v>
      </c>
      <c r="J78" s="225">
        <v>4.6463236830000003</v>
      </c>
      <c r="K78" s="225">
        <v>4.9669134609999999</v>
      </c>
      <c r="L78" s="225">
        <v>4.4153302739999996</v>
      </c>
      <c r="M78" s="225">
        <v>4.7778082800000004</v>
      </c>
      <c r="N78" s="225">
        <v>5.5247505350000008</v>
      </c>
      <c r="O78" s="225">
        <v>6.3786952739999991</v>
      </c>
      <c r="P78" s="225">
        <v>6.3109296739999987</v>
      </c>
      <c r="Q78" s="225">
        <v>6.6856102499999999</v>
      </c>
      <c r="R78" s="225">
        <v>6.243744372000001</v>
      </c>
      <c r="S78" s="225">
        <v>6.631486567333333</v>
      </c>
      <c r="T78" s="225">
        <v>6.8361046507777772</v>
      </c>
      <c r="U78" s="225">
        <v>6.9123654507037031</v>
      </c>
      <c r="V78" s="225">
        <v>6.1681688802716064</v>
      </c>
      <c r="W78" s="225">
        <v>5.2857977175843613</v>
      </c>
      <c r="X78" s="225">
        <v>3.6279446720853219</v>
      </c>
      <c r="Y78" s="225">
        <v>3.3107371879483316</v>
      </c>
    </row>
    <row r="79" spans="1:26" ht="18" customHeight="1" thickBot="1">
      <c r="A79" s="221" t="s">
        <v>81</v>
      </c>
      <c r="B79" s="222">
        <f>SUM(B80:B83)</f>
        <v>2.4387674120000002</v>
      </c>
      <c r="C79" s="222">
        <f t="shared" ref="C79:W79" si="36">SUM(C80:C83)</f>
        <v>3.2787908720000001</v>
      </c>
      <c r="D79" s="222">
        <f t="shared" si="36"/>
        <v>3.3659466010000001</v>
      </c>
      <c r="E79" s="222">
        <f t="shared" si="36"/>
        <v>3.2937664470000003</v>
      </c>
      <c r="F79" s="222">
        <f t="shared" si="36"/>
        <v>4.6369859760000001</v>
      </c>
      <c r="G79" s="222">
        <f t="shared" si="36"/>
        <v>5.7065888200000003</v>
      </c>
      <c r="H79" s="222">
        <f t="shared" si="36"/>
        <v>6.8182491760000001</v>
      </c>
      <c r="I79" s="222">
        <f t="shared" si="36"/>
        <v>6.7884216290000001</v>
      </c>
      <c r="J79" s="222">
        <f t="shared" si="36"/>
        <v>7.5182075469999994</v>
      </c>
      <c r="K79" s="222">
        <f t="shared" si="36"/>
        <v>7.0255572879999999</v>
      </c>
      <c r="L79" s="222">
        <f t="shared" si="36"/>
        <v>6.9936321420000001</v>
      </c>
      <c r="M79" s="222">
        <f t="shared" si="36"/>
        <v>7.1066654420000006</v>
      </c>
      <c r="N79" s="222">
        <f t="shared" si="36"/>
        <v>7.2887117160000008</v>
      </c>
      <c r="O79" s="222">
        <f t="shared" si="36"/>
        <v>8.141793890999999</v>
      </c>
      <c r="P79" s="222">
        <f t="shared" si="36"/>
        <v>8.1756764079999993</v>
      </c>
      <c r="Q79" s="222">
        <f t="shared" si="36"/>
        <v>8.824536578</v>
      </c>
      <c r="R79" s="222">
        <f t="shared" si="36"/>
        <v>8.5989485030000008</v>
      </c>
      <c r="S79" s="222">
        <f t="shared" si="36"/>
        <v>9.0591005899999999</v>
      </c>
      <c r="T79" s="222">
        <f t="shared" si="36"/>
        <v>9.6880951090000007</v>
      </c>
      <c r="U79" s="222">
        <f t="shared" si="36"/>
        <v>10.369782956999998</v>
      </c>
      <c r="V79" s="222">
        <f t="shared" si="36"/>
        <v>8.796750160000002</v>
      </c>
      <c r="W79" s="222">
        <f t="shared" si="36"/>
        <v>8.6002086789999996</v>
      </c>
      <c r="X79" s="222">
        <f t="shared" ref="X79:Y79" si="37">SUM(X80:X83)</f>
        <v>6.4091612384666661</v>
      </c>
      <c r="Y79" s="222">
        <f t="shared" si="37"/>
        <v>6.2424346388888887</v>
      </c>
    </row>
    <row r="80" spans="1:26" ht="18" customHeight="1" thickBot="1">
      <c r="A80" s="226" t="s">
        <v>332</v>
      </c>
      <c r="B80" s="225">
        <v>3.2033164000000003E-2</v>
      </c>
      <c r="C80" s="225">
        <v>4.7326872999999998E-2</v>
      </c>
      <c r="D80" s="225">
        <v>4.7077823999999997E-2</v>
      </c>
      <c r="E80" s="225">
        <v>8.6828029000000001E-2</v>
      </c>
      <c r="F80" s="225">
        <v>9.2593331000000001E-2</v>
      </c>
      <c r="G80" s="225">
        <v>0.45773244199999996</v>
      </c>
      <c r="H80" s="225">
        <v>0.96678697699999994</v>
      </c>
      <c r="I80" s="225">
        <v>0.46491945099999998</v>
      </c>
      <c r="J80" s="225">
        <v>0.5421266629999999</v>
      </c>
      <c r="K80" s="225">
        <v>0.48845054399999999</v>
      </c>
      <c r="L80" s="225">
        <v>0.53306255899999999</v>
      </c>
      <c r="M80" s="225">
        <v>0.67640218799999996</v>
      </c>
      <c r="N80" s="225">
        <v>0.27301958100000001</v>
      </c>
      <c r="O80" s="225">
        <v>0.420367879</v>
      </c>
      <c r="P80" s="225">
        <v>0.33007227</v>
      </c>
      <c r="Q80" s="225">
        <v>0.30359312100000002</v>
      </c>
      <c r="R80" s="225">
        <v>0.23244904200000002</v>
      </c>
      <c r="S80" s="225">
        <v>0.28848800600000002</v>
      </c>
      <c r="T80" s="225">
        <v>0.49377669499999999</v>
      </c>
      <c r="U80" s="225">
        <v>0.46729476300000006</v>
      </c>
      <c r="V80" s="225">
        <v>0.31393264799999998</v>
      </c>
      <c r="W80" s="225">
        <v>0.590759692</v>
      </c>
      <c r="X80" s="225">
        <v>0.42500136866666666</v>
      </c>
      <c r="Y80" s="225">
        <v>0.46202427555555553</v>
      </c>
    </row>
    <row r="81" spans="1:25" ht="18" customHeight="1" thickBot="1">
      <c r="A81" s="226" t="s">
        <v>333</v>
      </c>
      <c r="B81" s="225">
        <v>4.9794580999999997E-2</v>
      </c>
      <c r="C81" s="225">
        <v>7.5395746E-2</v>
      </c>
      <c r="D81" s="225">
        <v>4.7815598000000001E-2</v>
      </c>
      <c r="E81" s="225">
        <v>6.2468338000000005E-2</v>
      </c>
      <c r="F81" s="225">
        <v>0.17962291200000002</v>
      </c>
      <c r="G81" s="225">
        <v>0.43672197600000001</v>
      </c>
      <c r="H81" s="225">
        <v>0.93188067099999994</v>
      </c>
      <c r="I81" s="225">
        <v>0.94695642299999994</v>
      </c>
      <c r="J81" s="225">
        <v>0.9218432780000001</v>
      </c>
      <c r="K81" s="225">
        <v>0.47836685600000001</v>
      </c>
      <c r="L81" s="225">
        <v>0.85074644499999996</v>
      </c>
      <c r="M81" s="225">
        <v>0.54414775199999998</v>
      </c>
      <c r="N81" s="225">
        <v>0.275240233</v>
      </c>
      <c r="O81" s="225">
        <v>0.34356815599999996</v>
      </c>
      <c r="P81" s="225">
        <v>0.286328205</v>
      </c>
      <c r="Q81" s="225">
        <v>0.33261668900000002</v>
      </c>
      <c r="R81" s="225">
        <v>0.30765286799999997</v>
      </c>
      <c r="S81" s="225">
        <v>0.25647057200000006</v>
      </c>
      <c r="T81" s="225">
        <v>0.40015109600000004</v>
      </c>
      <c r="U81" s="225">
        <v>0.45800099</v>
      </c>
      <c r="V81" s="225">
        <v>0.47889355300000003</v>
      </c>
      <c r="W81" s="225">
        <v>0.51420888099999995</v>
      </c>
      <c r="X81" s="225">
        <v>0.44999999999999996</v>
      </c>
      <c r="Y81" s="225">
        <v>0.46229818099999981</v>
      </c>
    </row>
    <row r="82" spans="1:25" ht="18" customHeight="1" thickBot="1">
      <c r="A82" s="226" t="s">
        <v>122</v>
      </c>
      <c r="B82" s="225">
        <v>0.29338881900000002</v>
      </c>
      <c r="C82" s="225">
        <v>0.59284815000000002</v>
      </c>
      <c r="D82" s="225">
        <v>0.77681281499999999</v>
      </c>
      <c r="E82" s="225">
        <v>0.44535918400000002</v>
      </c>
      <c r="F82" s="225">
        <v>0.88774951800000002</v>
      </c>
      <c r="G82" s="225">
        <v>1.1470194839999999</v>
      </c>
      <c r="H82" s="225">
        <v>1.1814870079999999</v>
      </c>
      <c r="I82" s="225">
        <v>1.2306769799999999</v>
      </c>
      <c r="J82" s="225">
        <v>1.067918425</v>
      </c>
      <c r="K82" s="225">
        <v>0.92011281700000003</v>
      </c>
      <c r="L82" s="225">
        <v>0.82124730899999998</v>
      </c>
      <c r="M82" s="225">
        <v>0.81253646200000007</v>
      </c>
      <c r="N82" s="225">
        <v>0.996489925</v>
      </c>
      <c r="O82" s="225">
        <v>0.80289639700000004</v>
      </c>
      <c r="P82" s="225">
        <v>0.94589674499999998</v>
      </c>
      <c r="Q82" s="225">
        <v>1.308042953</v>
      </c>
      <c r="R82" s="225">
        <v>1.6031161550000002</v>
      </c>
      <c r="S82" s="225">
        <v>1.6152233639999998</v>
      </c>
      <c r="T82" s="225">
        <v>1.7110492290000001</v>
      </c>
      <c r="U82" s="225">
        <v>2.340098647</v>
      </c>
      <c r="V82" s="225">
        <v>1.6888583379999997</v>
      </c>
      <c r="W82" s="225">
        <v>2.043287318</v>
      </c>
      <c r="X82" s="225">
        <v>1.7</v>
      </c>
      <c r="Y82" s="225">
        <v>1.8181121823333335</v>
      </c>
    </row>
    <row r="83" spans="1:25" ht="18" customHeight="1" thickBot="1">
      <c r="A83" s="226" t="s">
        <v>125</v>
      </c>
      <c r="B83" s="225">
        <v>2.0635508480000002</v>
      </c>
      <c r="C83" s="225">
        <v>2.5632201029999999</v>
      </c>
      <c r="D83" s="225">
        <v>2.4942403639999999</v>
      </c>
      <c r="E83" s="225">
        <v>2.6991108960000001</v>
      </c>
      <c r="F83" s="225">
        <v>3.477020215</v>
      </c>
      <c r="G83" s="225">
        <v>3.665114918</v>
      </c>
      <c r="H83" s="225">
        <v>3.7380945200000002</v>
      </c>
      <c r="I83" s="225">
        <v>4.1458687750000003</v>
      </c>
      <c r="J83" s="225">
        <v>4.9863191809999998</v>
      </c>
      <c r="K83" s="225">
        <v>5.1386270710000002</v>
      </c>
      <c r="L83" s="225">
        <v>4.788575829</v>
      </c>
      <c r="M83" s="225">
        <v>5.0735790400000003</v>
      </c>
      <c r="N83" s="225">
        <v>5.7439619770000006</v>
      </c>
      <c r="O83" s="225">
        <v>6.574961458999999</v>
      </c>
      <c r="P83" s="225">
        <v>6.6133791879999988</v>
      </c>
      <c r="Q83" s="225">
        <v>6.8802838150000003</v>
      </c>
      <c r="R83" s="225">
        <v>6.4557304380000007</v>
      </c>
      <c r="S83" s="225">
        <v>6.8989186479999995</v>
      </c>
      <c r="T83" s="225">
        <v>7.0831180890000001</v>
      </c>
      <c r="U83" s="225">
        <v>7.1043885569999992</v>
      </c>
      <c r="V83" s="225">
        <v>6.3150656210000014</v>
      </c>
      <c r="W83" s="225">
        <v>5.4519527879999998</v>
      </c>
      <c r="X83" s="225">
        <v>3.8341598697999997</v>
      </c>
      <c r="Y83" s="225">
        <v>3.5</v>
      </c>
    </row>
    <row r="84" spans="1:25" ht="18" customHeight="1" thickBot="1">
      <c r="A84" s="223" t="s">
        <v>75</v>
      </c>
      <c r="B84" s="224">
        <f>SUM(B85:B88)</f>
        <v>1.7146541040000003</v>
      </c>
      <c r="C84" s="224">
        <f t="shared" ref="C84:W84" si="38">SUM(C85:C88)</f>
        <v>1.6312260000000001</v>
      </c>
      <c r="D84" s="224">
        <f t="shared" si="38"/>
        <v>1.452711764</v>
      </c>
      <c r="E84" s="224">
        <f t="shared" si="38"/>
        <v>1.3514614219999999</v>
      </c>
      <c r="F84" s="224">
        <f t="shared" si="38"/>
        <v>1.2803446720000002</v>
      </c>
      <c r="G84" s="224">
        <f t="shared" si="38"/>
        <v>1.075112874</v>
      </c>
      <c r="H84" s="224">
        <f t="shared" si="38"/>
        <v>1.081416057</v>
      </c>
      <c r="I84" s="224">
        <f t="shared" si="38"/>
        <v>1.381649404</v>
      </c>
      <c r="J84" s="224">
        <f t="shared" si="38"/>
        <v>1.4097512750000001</v>
      </c>
      <c r="K84" s="224">
        <f t="shared" si="38"/>
        <v>1.2340970840000001</v>
      </c>
      <c r="L84" s="224">
        <f t="shared" si="38"/>
        <v>1.471382937</v>
      </c>
      <c r="M84" s="224">
        <f t="shared" si="38"/>
        <v>1.7700546429999999</v>
      </c>
      <c r="N84" s="224">
        <f t="shared" si="38"/>
        <v>2.4240299969999999</v>
      </c>
      <c r="O84" s="224">
        <f t="shared" si="38"/>
        <v>2.1514254629999998</v>
      </c>
      <c r="P84" s="224">
        <f t="shared" si="38"/>
        <v>2.2980052879999997</v>
      </c>
      <c r="Q84" s="224">
        <f t="shared" si="38"/>
        <v>2.2778079359999999</v>
      </c>
      <c r="R84" s="224">
        <f t="shared" si="38"/>
        <v>2.3170028760000001</v>
      </c>
      <c r="S84" s="224">
        <f t="shared" si="38"/>
        <v>2.3166630189999999</v>
      </c>
      <c r="T84" s="224">
        <f t="shared" si="38"/>
        <v>2.289287538</v>
      </c>
      <c r="U84" s="224">
        <f t="shared" si="38"/>
        <v>2.257963986</v>
      </c>
      <c r="V84" s="224">
        <f t="shared" si="38"/>
        <v>2.5844192930000003</v>
      </c>
      <c r="W84" s="224">
        <f t="shared" si="38"/>
        <v>2.2847567989999997</v>
      </c>
      <c r="X84" s="224">
        <f t="shared" ref="X84:Y84" si="39">SUM(X85:X88)</f>
        <v>2.5491264460000003</v>
      </c>
      <c r="Y84" s="224">
        <f t="shared" si="39"/>
        <v>2.5380340883333332</v>
      </c>
    </row>
    <row r="85" spans="1:25" ht="18" customHeight="1" thickBot="1">
      <c r="A85" s="226" t="s">
        <v>332</v>
      </c>
      <c r="B85" s="225">
        <v>0.41123367799999999</v>
      </c>
      <c r="C85" s="225">
        <v>0.396020971</v>
      </c>
      <c r="D85" s="225">
        <v>0.34425242</v>
      </c>
      <c r="E85" s="225">
        <v>0.23699455999999999</v>
      </c>
      <c r="F85" s="225">
        <v>0.2157155</v>
      </c>
      <c r="G85" s="225">
        <v>0.19149698999999998</v>
      </c>
      <c r="H85" s="225">
        <v>0.14344207</v>
      </c>
      <c r="I85" s="225">
        <v>0.18917969699999998</v>
      </c>
      <c r="J85" s="225">
        <v>0.29563477299999996</v>
      </c>
      <c r="K85" s="225">
        <v>0.242662933</v>
      </c>
      <c r="L85" s="225">
        <v>0.27602578499999997</v>
      </c>
      <c r="M85" s="225">
        <v>0.32549178899999998</v>
      </c>
      <c r="N85" s="225">
        <v>0.62052107599999995</v>
      </c>
      <c r="O85" s="225">
        <v>0.41786502600000003</v>
      </c>
      <c r="P85" s="225">
        <v>0.43880395</v>
      </c>
      <c r="Q85" s="225">
        <v>0.449017424</v>
      </c>
      <c r="R85" s="225">
        <v>0.38737936899999997</v>
      </c>
      <c r="S85" s="225">
        <v>0.325569995</v>
      </c>
      <c r="T85" s="225">
        <v>0.26020417600000001</v>
      </c>
      <c r="U85" s="225">
        <v>0.36865776199999994</v>
      </c>
      <c r="V85" s="225">
        <v>0.72230796200000003</v>
      </c>
      <c r="W85" s="225">
        <v>0.33677807500000001</v>
      </c>
      <c r="X85" s="225">
        <v>0.54369999999999996</v>
      </c>
      <c r="Y85" s="225">
        <v>0.41637861233333329</v>
      </c>
    </row>
    <row r="86" spans="1:25" ht="18" customHeight="1" thickBot="1">
      <c r="A86" s="226" t="s">
        <v>333</v>
      </c>
      <c r="B86" s="225">
        <v>0.88744870600000003</v>
      </c>
      <c r="C86" s="225">
        <v>0.93831037800000006</v>
      </c>
      <c r="D86" s="225">
        <v>0.80206297999999998</v>
      </c>
      <c r="E86" s="225">
        <v>0.695546793</v>
      </c>
      <c r="F86" s="225">
        <v>0.63947012000000003</v>
      </c>
      <c r="G86" s="225">
        <v>0.4626305</v>
      </c>
      <c r="H86" s="225">
        <v>0.37976901699999999</v>
      </c>
      <c r="I86" s="225">
        <v>0.56472256099999996</v>
      </c>
      <c r="J86" s="225">
        <v>0.56080302900000001</v>
      </c>
      <c r="K86" s="225">
        <v>0.50505672800000001</v>
      </c>
      <c r="L86" s="225">
        <v>0.56656568900000004</v>
      </c>
      <c r="M86" s="225">
        <v>0.73821267099999999</v>
      </c>
      <c r="N86" s="225">
        <v>1.1721871230000001</v>
      </c>
      <c r="O86" s="225">
        <v>0.98128709699999994</v>
      </c>
      <c r="P86" s="225">
        <v>1.0371206980000001</v>
      </c>
      <c r="Q86" s="225">
        <v>1.0888566120000001</v>
      </c>
      <c r="R86" s="225">
        <v>1.021838442</v>
      </c>
      <c r="S86" s="225">
        <v>1.0084647610000002</v>
      </c>
      <c r="T86" s="225">
        <v>1.0415599690000001</v>
      </c>
      <c r="U86" s="225">
        <v>0.91293865699999999</v>
      </c>
      <c r="V86" s="225">
        <v>0.98452285700000008</v>
      </c>
      <c r="W86" s="225">
        <v>1.0095163979999999</v>
      </c>
      <c r="X86" s="225">
        <v>0.8</v>
      </c>
      <c r="Y86" s="225">
        <v>0.9689926373333333</v>
      </c>
    </row>
    <row r="87" spans="1:25" ht="18" customHeight="1" thickBot="1">
      <c r="A87" s="226" t="s">
        <v>122</v>
      </c>
      <c r="B87" s="225">
        <v>0.33825922800000002</v>
      </c>
      <c r="C87" s="225">
        <v>0.22264163200000001</v>
      </c>
      <c r="D87" s="225">
        <v>0.24063041099999999</v>
      </c>
      <c r="E87" s="225">
        <v>0.32360772700000001</v>
      </c>
      <c r="F87" s="225">
        <v>0.299218653</v>
      </c>
      <c r="G87" s="225">
        <v>0.27501533899999997</v>
      </c>
      <c r="H87" s="225">
        <v>0.32653022100000001</v>
      </c>
      <c r="I87" s="225">
        <v>0.367587842</v>
      </c>
      <c r="J87" s="225">
        <v>0.31331797499999997</v>
      </c>
      <c r="K87" s="225">
        <v>0.31466381300000001</v>
      </c>
      <c r="L87" s="225">
        <v>0.35554590800000002</v>
      </c>
      <c r="M87" s="225">
        <v>0.410579423</v>
      </c>
      <c r="N87" s="225">
        <v>0.43711035600000003</v>
      </c>
      <c r="O87" s="225">
        <v>0.55600715499999986</v>
      </c>
      <c r="P87" s="225">
        <v>0.5946311259999999</v>
      </c>
      <c r="Q87" s="225">
        <v>0.54526033499999993</v>
      </c>
      <c r="R87" s="225">
        <v>0.67079899899999995</v>
      </c>
      <c r="S87" s="225">
        <v>0.73186284899999998</v>
      </c>
      <c r="T87" s="225">
        <v>0.73773217700000004</v>
      </c>
      <c r="U87" s="225">
        <v>0.78064075700000002</v>
      </c>
      <c r="V87" s="225">
        <v>0.73408679500000018</v>
      </c>
      <c r="W87" s="225">
        <v>0.77127844900000009</v>
      </c>
      <c r="X87" s="225">
        <v>1</v>
      </c>
      <c r="Y87" s="225">
        <v>0.96321712766666678</v>
      </c>
    </row>
    <row r="88" spans="1:25" ht="18" customHeight="1" thickBot="1">
      <c r="A88" s="226" t="s">
        <v>125</v>
      </c>
      <c r="B88" s="225">
        <v>7.7712491999999994E-2</v>
      </c>
      <c r="C88" s="225">
        <v>7.4253019000000003E-2</v>
      </c>
      <c r="D88" s="225">
        <v>6.5765952999999988E-2</v>
      </c>
      <c r="E88" s="225">
        <v>9.5312342000000008E-2</v>
      </c>
      <c r="F88" s="225">
        <v>0.12594039900000001</v>
      </c>
      <c r="G88" s="225">
        <v>0.14597004500000002</v>
      </c>
      <c r="H88" s="225">
        <v>0.23167474900000001</v>
      </c>
      <c r="I88" s="225">
        <v>0.26015930399999998</v>
      </c>
      <c r="J88" s="225">
        <v>0.239995498</v>
      </c>
      <c r="K88" s="225">
        <v>0.17171360999999999</v>
      </c>
      <c r="L88" s="225">
        <v>0.27324555499999997</v>
      </c>
      <c r="M88" s="225">
        <v>0.29577076000000002</v>
      </c>
      <c r="N88" s="225">
        <v>0.19421144199999996</v>
      </c>
      <c r="O88" s="225">
        <v>0.19626618500000001</v>
      </c>
      <c r="P88" s="225">
        <v>0.22744951399999999</v>
      </c>
      <c r="Q88" s="225">
        <v>0.19467356499999999</v>
      </c>
      <c r="R88" s="225">
        <v>0.23698606600000002</v>
      </c>
      <c r="S88" s="225">
        <v>0.25076541399999996</v>
      </c>
      <c r="T88" s="225">
        <v>0.24979121599999998</v>
      </c>
      <c r="U88" s="225">
        <v>0.19572681</v>
      </c>
      <c r="V88" s="225">
        <v>0.14350167900000002</v>
      </c>
      <c r="W88" s="225">
        <v>0.16718387699999998</v>
      </c>
      <c r="X88" s="225">
        <v>0.20542644599999996</v>
      </c>
      <c r="Y88" s="225">
        <v>0.18944571099999996</v>
      </c>
    </row>
    <row r="89" spans="1:25" ht="18" customHeight="1" thickBot="1">
      <c r="A89" s="221" t="s">
        <v>114</v>
      </c>
      <c r="B89" s="222">
        <f>SUM(B90:B93)</f>
        <v>0.87934635362433222</v>
      </c>
      <c r="C89" s="222">
        <f t="shared" ref="C89:W89" si="40">SUM(C90:C93)</f>
        <v>0.87510490072300628</v>
      </c>
      <c r="D89" s="222">
        <f t="shared" si="40"/>
        <v>0.85000000000000009</v>
      </c>
      <c r="E89" s="222">
        <f t="shared" si="40"/>
        <v>0.85000000000000009</v>
      </c>
      <c r="F89" s="222">
        <f t="shared" si="40"/>
        <v>0.89999999999999991</v>
      </c>
      <c r="G89" s="222">
        <f t="shared" si="40"/>
        <v>1.05</v>
      </c>
      <c r="H89" s="222">
        <f t="shared" si="40"/>
        <v>0.95</v>
      </c>
      <c r="I89" s="222">
        <f t="shared" si="40"/>
        <v>1</v>
      </c>
      <c r="J89" s="222">
        <f t="shared" si="40"/>
        <v>1.3</v>
      </c>
      <c r="K89" s="222">
        <f t="shared" si="40"/>
        <v>1.02</v>
      </c>
      <c r="L89" s="222">
        <f t="shared" si="40"/>
        <v>1.2200000000000002</v>
      </c>
      <c r="M89" s="222">
        <f t="shared" si="40"/>
        <v>1.17</v>
      </c>
      <c r="N89" s="222">
        <f t="shared" si="40"/>
        <v>1.55</v>
      </c>
      <c r="O89" s="222">
        <f t="shared" si="40"/>
        <v>1.55</v>
      </c>
      <c r="P89" s="222">
        <f t="shared" si="40"/>
        <v>1.5499999999999998</v>
      </c>
      <c r="Q89" s="222">
        <f t="shared" si="40"/>
        <v>1.5</v>
      </c>
      <c r="R89" s="222">
        <f t="shared" si="40"/>
        <v>1.5333333333333334</v>
      </c>
      <c r="S89" s="222">
        <f t="shared" si="40"/>
        <v>1.5277777777777777</v>
      </c>
      <c r="T89" s="222">
        <f t="shared" si="40"/>
        <v>1.5203703703703704</v>
      </c>
      <c r="U89" s="222">
        <f t="shared" si="40"/>
        <v>1.5271604938271603</v>
      </c>
      <c r="V89" s="222">
        <f t="shared" si="40"/>
        <v>1.5251028806584361</v>
      </c>
      <c r="W89" s="222">
        <f t="shared" si="40"/>
        <v>1.5242112482853223</v>
      </c>
      <c r="X89" s="222">
        <f t="shared" ref="X89:Y89" si="41">SUM(X90:X93)</f>
        <v>1.5247713763145863</v>
      </c>
      <c r="Y89" s="222">
        <f t="shared" si="41"/>
        <v>1.5246951684194481</v>
      </c>
    </row>
    <row r="90" spans="1:25" ht="18" customHeight="1" thickBot="1">
      <c r="A90" s="226" t="s">
        <v>332</v>
      </c>
      <c r="B90" s="225">
        <v>0.31013593593590455</v>
      </c>
      <c r="C90" s="225">
        <v>0.30905243465528531</v>
      </c>
      <c r="D90" s="225">
        <v>0.3</v>
      </c>
      <c r="E90" s="225">
        <v>0.25</v>
      </c>
      <c r="F90" s="225">
        <v>0.3</v>
      </c>
      <c r="G90" s="225">
        <v>0.35</v>
      </c>
      <c r="H90" s="225">
        <v>0.3</v>
      </c>
      <c r="I90" s="225">
        <v>0.4</v>
      </c>
      <c r="J90" s="225">
        <v>0.45</v>
      </c>
      <c r="K90" s="225">
        <v>0.4</v>
      </c>
      <c r="L90" s="225">
        <v>0.45</v>
      </c>
      <c r="M90" s="225">
        <v>0.4</v>
      </c>
      <c r="N90" s="225">
        <v>0.625</v>
      </c>
      <c r="O90" s="225">
        <v>0.625</v>
      </c>
      <c r="P90" s="225">
        <v>0.6</v>
      </c>
      <c r="Q90" s="225">
        <v>0.57499999999999996</v>
      </c>
      <c r="R90" s="225">
        <v>0.6</v>
      </c>
      <c r="S90" s="225">
        <v>0.59166666666666667</v>
      </c>
      <c r="T90" s="225">
        <v>0.58888888888888891</v>
      </c>
      <c r="U90" s="225">
        <v>0.59351851851851845</v>
      </c>
      <c r="V90" s="225">
        <v>0.59135802469135801</v>
      </c>
      <c r="W90" s="225">
        <v>0.59125514403292179</v>
      </c>
      <c r="X90" s="225">
        <v>0.59142661179698219</v>
      </c>
      <c r="Y90" s="225">
        <v>0.59134659350708729</v>
      </c>
    </row>
    <row r="91" spans="1:25" ht="18" customHeight="1" thickBot="1">
      <c r="A91" s="226" t="s">
        <v>333</v>
      </c>
      <c r="B91" s="225">
        <v>0.19088602912222055</v>
      </c>
      <c r="C91" s="225">
        <v>0.22548668695363019</v>
      </c>
      <c r="D91" s="225">
        <v>0.2</v>
      </c>
      <c r="E91" s="225">
        <v>0.2</v>
      </c>
      <c r="F91" s="225">
        <v>0.2</v>
      </c>
      <c r="G91" s="225">
        <v>0.25</v>
      </c>
      <c r="H91" s="225">
        <v>0.2</v>
      </c>
      <c r="I91" s="225">
        <v>0.2</v>
      </c>
      <c r="J91" s="225">
        <v>0.2</v>
      </c>
      <c r="K91" s="225">
        <v>0.12</v>
      </c>
      <c r="L91" s="225">
        <v>0.12</v>
      </c>
      <c r="M91" s="225">
        <v>0.12</v>
      </c>
      <c r="N91" s="225">
        <v>0.17499999999999999</v>
      </c>
      <c r="O91" s="225">
        <v>0.17499999999999999</v>
      </c>
      <c r="P91" s="225">
        <v>0.17499999999999999</v>
      </c>
      <c r="Q91" s="225">
        <v>0.17499999999999999</v>
      </c>
      <c r="R91" s="225">
        <v>0.17499999999999996</v>
      </c>
      <c r="S91" s="225">
        <v>0.17499999999999996</v>
      </c>
      <c r="T91" s="225">
        <v>0.17499999999999996</v>
      </c>
      <c r="U91" s="225">
        <v>0.17499999999999996</v>
      </c>
      <c r="V91" s="225">
        <v>0.17499999999999996</v>
      </c>
      <c r="W91" s="225">
        <v>0.17499999999999996</v>
      </c>
      <c r="X91" s="225">
        <v>0.17499999999999996</v>
      </c>
      <c r="Y91" s="225">
        <v>0.17499999999999996</v>
      </c>
    </row>
    <row r="92" spans="1:25" ht="18" customHeight="1" thickBot="1">
      <c r="A92" s="226" t="s">
        <v>122</v>
      </c>
      <c r="B92" s="225">
        <v>0.178324388566207</v>
      </c>
      <c r="C92" s="225">
        <v>0.14056577911409077</v>
      </c>
      <c r="D92" s="225">
        <v>0.15</v>
      </c>
      <c r="E92" s="225">
        <v>0.2</v>
      </c>
      <c r="F92" s="225">
        <v>0.2</v>
      </c>
      <c r="G92" s="225">
        <v>0.25</v>
      </c>
      <c r="H92" s="225">
        <v>0.25</v>
      </c>
      <c r="I92" s="225">
        <v>0.2</v>
      </c>
      <c r="J92" s="225">
        <v>0.35</v>
      </c>
      <c r="K92" s="225">
        <v>0.2</v>
      </c>
      <c r="L92" s="225">
        <v>0.25</v>
      </c>
      <c r="M92" s="225">
        <v>0.25</v>
      </c>
      <c r="N92" s="225">
        <v>0.32500000000000001</v>
      </c>
      <c r="O92" s="225">
        <v>0.32500000000000001</v>
      </c>
      <c r="P92" s="225">
        <v>0.27500000000000002</v>
      </c>
      <c r="Q92" s="225">
        <v>0.25</v>
      </c>
      <c r="R92" s="225">
        <v>0.28333333333333338</v>
      </c>
      <c r="S92" s="225">
        <v>0.26944444444444443</v>
      </c>
      <c r="T92" s="225">
        <v>0.2675925925925926</v>
      </c>
      <c r="U92" s="225">
        <v>0.27345679012345681</v>
      </c>
      <c r="V92" s="225">
        <v>0.27016460905349793</v>
      </c>
      <c r="W92" s="225">
        <v>0.27040466392318246</v>
      </c>
      <c r="X92" s="225">
        <v>0.27000457247370829</v>
      </c>
      <c r="Y92" s="225">
        <v>0.27019128181679625</v>
      </c>
    </row>
    <row r="93" spans="1:25" ht="18" customHeight="1" thickBot="1">
      <c r="A93" s="226" t="s">
        <v>125</v>
      </c>
      <c r="B93" s="225">
        <v>0.2</v>
      </c>
      <c r="C93" s="225">
        <v>0.2</v>
      </c>
      <c r="D93" s="225">
        <v>0.2</v>
      </c>
      <c r="E93" s="225">
        <v>0.2</v>
      </c>
      <c r="F93" s="225">
        <v>0.2</v>
      </c>
      <c r="G93" s="225">
        <v>0.2</v>
      </c>
      <c r="H93" s="225">
        <v>0.2</v>
      </c>
      <c r="I93" s="225">
        <v>0.2</v>
      </c>
      <c r="J93" s="225">
        <v>0.3</v>
      </c>
      <c r="K93" s="225">
        <v>0.3</v>
      </c>
      <c r="L93" s="225">
        <v>0.4</v>
      </c>
      <c r="M93" s="225">
        <v>0.4</v>
      </c>
      <c r="N93" s="225">
        <v>0.42499999999999999</v>
      </c>
      <c r="O93" s="225">
        <v>0.42499999999999999</v>
      </c>
      <c r="P93" s="225">
        <v>0.5</v>
      </c>
      <c r="Q93" s="225">
        <v>0.5</v>
      </c>
      <c r="R93" s="225">
        <v>0.47500000000000003</v>
      </c>
      <c r="S93" s="225">
        <v>0.4916666666666667</v>
      </c>
      <c r="T93" s="225">
        <v>0.48888888888888893</v>
      </c>
      <c r="U93" s="225">
        <v>0.48518518518518522</v>
      </c>
      <c r="V93" s="225">
        <v>0.48858024691358026</v>
      </c>
      <c r="W93" s="225">
        <v>0.4875514403292181</v>
      </c>
      <c r="X93" s="225">
        <v>0.48834019204389584</v>
      </c>
      <c r="Y93" s="225">
        <v>0.48815729309556466</v>
      </c>
    </row>
    <row r="94" spans="1:25" ht="18" customHeight="1" thickBot="1">
      <c r="A94" s="227" t="s">
        <v>29</v>
      </c>
      <c r="B94" s="228">
        <f>B69/B74*100</f>
        <v>92.652535325339628</v>
      </c>
      <c r="C94" s="228">
        <f t="shared" ref="C94:W94" si="42">C69/C74*100</f>
        <v>84.643672090152307</v>
      </c>
      <c r="D94" s="228">
        <f t="shared" si="42"/>
        <v>82.010487355171279</v>
      </c>
      <c r="E94" s="228">
        <f t="shared" si="42"/>
        <v>82.414222248746867</v>
      </c>
      <c r="F94" s="228">
        <f t="shared" si="42"/>
        <v>75.539417188215168</v>
      </c>
      <c r="G94" s="228">
        <f t="shared" si="42"/>
        <v>69.844269779836864</v>
      </c>
      <c r="H94" s="228">
        <f t="shared" si="42"/>
        <v>65.099864772802235</v>
      </c>
      <c r="I94" s="228">
        <f t="shared" si="42"/>
        <v>68.180021247199292</v>
      </c>
      <c r="J94" s="228">
        <f t="shared" si="42"/>
        <v>68.461114344015243</v>
      </c>
      <c r="K94" s="228">
        <f t="shared" si="42"/>
        <v>68.616699116672166</v>
      </c>
      <c r="L94" s="228">
        <f t="shared" si="42"/>
        <v>71.413014541183102</v>
      </c>
      <c r="M94" s="228">
        <f t="shared" si="42"/>
        <v>71.121441411332114</v>
      </c>
      <c r="N94" s="228">
        <f t="shared" si="42"/>
        <v>74.711039892533904</v>
      </c>
      <c r="O94" s="228">
        <f t="shared" si="42"/>
        <v>70.890018724938159</v>
      </c>
      <c r="P94" s="228">
        <f t="shared" si="42"/>
        <v>72.039494981493775</v>
      </c>
      <c r="Q94" s="228">
        <f t="shared" si="42"/>
        <v>69.093420428727072</v>
      </c>
      <c r="R94" s="228">
        <f t="shared" si="42"/>
        <v>70.049402964217151</v>
      </c>
      <c r="S94" s="228">
        <f t="shared" si="42"/>
        <v>69.7122164826296</v>
      </c>
      <c r="T94" s="228">
        <f t="shared" si="42"/>
        <v>67.656548935970861</v>
      </c>
      <c r="U94" s="228">
        <f t="shared" si="42"/>
        <v>65.802427488952247</v>
      </c>
      <c r="V94" s="228">
        <f t="shared" si="42"/>
        <v>71.896938121944075</v>
      </c>
      <c r="W94" s="228">
        <f t="shared" si="42"/>
        <v>71.516749747423788</v>
      </c>
      <c r="X94" s="228">
        <f t="shared" ref="X94:Y94" si="43">X69/X74*100</f>
        <v>81.491348191436273</v>
      </c>
      <c r="Y94" s="228">
        <f t="shared" si="43"/>
        <v>82.251568694256363</v>
      </c>
    </row>
    <row r="95" spans="1:25" ht="18" customHeight="1">
      <c r="A95" s="584" t="s">
        <v>925</v>
      </c>
      <c r="B95" s="78"/>
      <c r="C95" s="78"/>
      <c r="D95" s="58"/>
      <c r="E95" s="58"/>
      <c r="F95" s="58"/>
      <c r="G95" s="58"/>
      <c r="H95" s="58"/>
      <c r="I95" s="58"/>
      <c r="J95" s="58"/>
      <c r="K95" s="58"/>
      <c r="L95" s="58"/>
      <c r="M95" s="58"/>
      <c r="N95" s="50"/>
      <c r="O95" s="50"/>
      <c r="P95" s="53"/>
      <c r="Q95" s="53"/>
      <c r="Y95" s="53"/>
    </row>
    <row r="96" spans="1:25" ht="18" customHeight="1">
      <c r="Y96" s="53"/>
    </row>
  </sheetData>
  <phoneticPr fontId="95" type="noConversion"/>
  <pageMargins left="0.75" right="0.75" top="1" bottom="1" header="0.5" footer="0.5"/>
  <pageSetup paperSize="9" scale="4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1CDD4"/>
  </sheetPr>
  <dimension ref="A1:AM391"/>
  <sheetViews>
    <sheetView showGridLines="0" zoomScale="70" zoomScaleNormal="70" workbookViewId="0">
      <pane xSplit="1" topLeftCell="B1" activePane="topRight" state="frozen"/>
      <selection pane="topRight" activeCell="B1" sqref="B1"/>
    </sheetView>
  </sheetViews>
  <sheetFormatPr defaultColWidth="8.85546875" defaultRowHeight="18" customHeight="1"/>
  <cols>
    <col min="1" max="1" width="23" customWidth="1"/>
    <col min="2" max="2" width="6" customWidth="1"/>
    <col min="3" max="5" width="10.5703125" style="390" hidden="1" customWidth="1"/>
    <col min="6" max="36" width="10.5703125" style="390" customWidth="1"/>
    <col min="37" max="38" width="15.140625" style="390" customWidth="1"/>
    <col min="39" max="39" width="23.7109375" style="390" customWidth="1"/>
    <col min="40" max="16384" width="8.85546875" style="390"/>
  </cols>
  <sheetData>
    <row r="1" spans="1:39" ht="18" customHeight="1">
      <c r="A1" s="390"/>
      <c r="B1" s="390"/>
    </row>
    <row r="2" spans="1:39" ht="18" customHeight="1">
      <c r="A2" s="59" t="s">
        <v>334</v>
      </c>
      <c r="B2" s="9"/>
      <c r="C2" s="9"/>
      <c r="D2" s="9"/>
      <c r="E2" s="9"/>
      <c r="F2" s="9"/>
      <c r="G2" s="9"/>
      <c r="H2" s="9"/>
      <c r="I2" s="9"/>
      <c r="J2" s="9"/>
      <c r="K2" s="9"/>
      <c r="L2" s="9"/>
      <c r="M2" s="9"/>
      <c r="N2" s="9"/>
      <c r="O2" s="9"/>
      <c r="P2" s="9"/>
      <c r="Q2" s="9"/>
      <c r="R2" s="9"/>
      <c r="S2" s="9"/>
      <c r="T2" s="9"/>
      <c r="U2" s="9"/>
      <c r="V2" s="9"/>
      <c r="W2" s="9"/>
      <c r="X2" s="9"/>
      <c r="Y2" s="9"/>
      <c r="Z2" s="9"/>
      <c r="AA2" s="9"/>
    </row>
    <row r="3" spans="1:39" ht="18" customHeight="1">
      <c r="A3" s="215"/>
      <c r="B3" s="211"/>
      <c r="C3" s="204" t="s">
        <v>224</v>
      </c>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767" t="s">
        <v>58</v>
      </c>
      <c r="AL3" s="768"/>
      <c r="AM3" s="255" t="s">
        <v>1066</v>
      </c>
    </row>
    <row r="4" spans="1:39" ht="26.25" thickBot="1">
      <c r="A4" s="215"/>
      <c r="B4" s="216"/>
      <c r="C4" s="203">
        <v>1990</v>
      </c>
      <c r="D4" s="568">
        <v>1991</v>
      </c>
      <c r="E4" s="567">
        <v>1992</v>
      </c>
      <c r="F4" s="203">
        <v>1993</v>
      </c>
      <c r="G4" s="568">
        <v>1994</v>
      </c>
      <c r="H4" s="567">
        <v>1995</v>
      </c>
      <c r="I4" s="203">
        <v>1996</v>
      </c>
      <c r="J4" s="568">
        <v>1997</v>
      </c>
      <c r="K4" s="567">
        <v>1998</v>
      </c>
      <c r="L4" s="203">
        <v>1999</v>
      </c>
      <c r="M4" s="568">
        <v>2000</v>
      </c>
      <c r="N4" s="567">
        <v>2001</v>
      </c>
      <c r="O4" s="203">
        <v>2002</v>
      </c>
      <c r="P4" s="567">
        <v>2003</v>
      </c>
      <c r="Q4" s="203">
        <v>2004</v>
      </c>
      <c r="R4" s="567">
        <v>2005</v>
      </c>
      <c r="S4" s="203">
        <v>2006</v>
      </c>
      <c r="T4" s="567">
        <v>2007</v>
      </c>
      <c r="U4" s="203">
        <v>2008</v>
      </c>
      <c r="V4" s="567">
        <v>2009</v>
      </c>
      <c r="W4" s="203">
        <v>2010</v>
      </c>
      <c r="X4" s="567">
        <v>2011</v>
      </c>
      <c r="Y4" s="203">
        <v>2012</v>
      </c>
      <c r="Z4" s="203">
        <v>2013</v>
      </c>
      <c r="AA4" s="203">
        <v>2014</v>
      </c>
      <c r="AB4" s="203">
        <v>2015</v>
      </c>
      <c r="AC4" s="203">
        <v>2016</v>
      </c>
      <c r="AD4" s="203">
        <v>2017</v>
      </c>
      <c r="AE4" s="203">
        <v>2018</v>
      </c>
      <c r="AF4" s="203">
        <v>2019</v>
      </c>
      <c r="AG4" s="203">
        <v>2020</v>
      </c>
      <c r="AH4" s="203">
        <v>2021</v>
      </c>
      <c r="AI4" s="203">
        <v>2022</v>
      </c>
      <c r="AJ4" s="203" t="s">
        <v>1126</v>
      </c>
      <c r="AK4" s="213" t="s">
        <v>1070</v>
      </c>
      <c r="AL4" s="214" t="s">
        <v>1071</v>
      </c>
      <c r="AM4" s="264" t="s">
        <v>1072</v>
      </c>
    </row>
    <row r="5" spans="1:39" ht="18" customHeight="1" thickBot="1">
      <c r="A5" s="366" t="s">
        <v>373</v>
      </c>
      <c r="B5" s="366"/>
      <c r="C5" s="339"/>
      <c r="D5" s="339"/>
      <c r="E5" s="339"/>
      <c r="F5" s="327">
        <f>IF(COUNT(F6:F32)=27,SUM(F6:F32),"N.A.")</f>
        <v>7940.1979999999994</v>
      </c>
      <c r="G5" s="327">
        <f t="shared" ref="G5:Z5" si="0">IF(COUNT(G6:G32)=27,SUM(G6:G32),"N.A.")</f>
        <v>8019.2949999999992</v>
      </c>
      <c r="H5" s="327">
        <f t="shared" si="0"/>
        <v>8212.1849999999995</v>
      </c>
      <c r="I5" s="327">
        <f t="shared" si="0"/>
        <v>7785.723</v>
      </c>
      <c r="J5" s="327">
        <f t="shared" si="0"/>
        <v>7603.282000000002</v>
      </c>
      <c r="K5" s="327">
        <f t="shared" si="0"/>
        <v>8532.405999999999</v>
      </c>
      <c r="L5" s="327">
        <f t="shared" si="0"/>
        <v>9419.8660000000018</v>
      </c>
      <c r="M5" s="327">
        <f t="shared" si="0"/>
        <v>8090.2500000000009</v>
      </c>
      <c r="N5" s="327">
        <f t="shared" si="0"/>
        <v>7727.8499999999995</v>
      </c>
      <c r="O5" s="327">
        <f t="shared" si="0"/>
        <v>7800.55</v>
      </c>
      <c r="P5" s="327">
        <f t="shared" si="0"/>
        <v>8441.61</v>
      </c>
      <c r="Q5" s="327">
        <f t="shared" si="0"/>
        <v>8276.6100000000024</v>
      </c>
      <c r="R5" s="327">
        <f t="shared" si="0"/>
        <v>8460.2100000000009</v>
      </c>
      <c r="S5" s="363">
        <f t="shared" si="0"/>
        <v>9390.9</v>
      </c>
      <c r="T5" s="363">
        <f t="shared" si="0"/>
        <v>9737.7099999999973</v>
      </c>
      <c r="U5" s="363">
        <f t="shared" si="0"/>
        <v>9641.02</v>
      </c>
      <c r="V5" s="363">
        <f t="shared" si="0"/>
        <v>10226.849999999999</v>
      </c>
      <c r="W5" s="363">
        <f t="shared" si="0"/>
        <v>10674.630000000003</v>
      </c>
      <c r="X5" s="363">
        <f t="shared" si="0"/>
        <v>10858.32</v>
      </c>
      <c r="Y5" s="363">
        <f t="shared" si="0"/>
        <v>10200.119999999997</v>
      </c>
      <c r="Z5" s="363">
        <f t="shared" si="0"/>
        <v>11086.22</v>
      </c>
      <c r="AA5" s="363">
        <f t="shared" ref="AA5:AI5" si="1">IF(COUNT(AA6:AA32)=27,SUM(AA6:AA32),"N.A.")</f>
        <v>10874.279999999995</v>
      </c>
      <c r="AB5" s="363">
        <f t="shared" si="1"/>
        <v>10901.400000000001</v>
      </c>
      <c r="AC5" s="363">
        <f t="shared" si="1"/>
        <v>10919.970000000001</v>
      </c>
      <c r="AD5" s="363">
        <f t="shared" si="1"/>
        <v>11459.8</v>
      </c>
      <c r="AE5" s="363">
        <f t="shared" si="1"/>
        <v>11298.660000000002</v>
      </c>
      <c r="AF5" s="363">
        <f t="shared" si="1"/>
        <v>10364.489999999998</v>
      </c>
      <c r="AG5" s="363">
        <f t="shared" si="1"/>
        <v>10661.990000000002</v>
      </c>
      <c r="AH5" s="363">
        <f t="shared" si="1"/>
        <v>10633.480000000001</v>
      </c>
      <c r="AI5" s="363">
        <f t="shared" si="1"/>
        <v>12134.53</v>
      </c>
      <c r="AJ5" s="363">
        <f t="shared" ref="AJ5" si="2">IF(COUNT(AJ6:AJ32)=27,SUM(AJ6:AJ32),"N.A.")</f>
        <v>11822.930266666668</v>
      </c>
      <c r="AK5" s="641">
        <f>+IFERROR((AJ5/AI5-1)*100,"")</f>
        <v>-2.5678764099914209</v>
      </c>
      <c r="AL5" s="641">
        <f>+IFERROR(((AJ5/((SUM(AE5:AI5)-MIN(AD5:AH5)-MAX(AD5:AH5))/3))-1)*100,"")</f>
        <v>6.6125824569883029</v>
      </c>
      <c r="AM5" s="642">
        <f>100*((POWER(AJ5/AA5,1/($AI$4-$Z$4)))-1)</f>
        <v>0.93367088530185161</v>
      </c>
    </row>
    <row r="6" spans="1:39" ht="18" customHeight="1" thickBot="1">
      <c r="A6" s="340" t="s">
        <v>3</v>
      </c>
      <c r="B6" s="340" t="s">
        <v>30</v>
      </c>
      <c r="C6" s="368"/>
      <c r="D6" s="368"/>
      <c r="E6" s="368"/>
      <c r="F6" s="322">
        <f t="shared" ref="F6:AI6" si="3">+SUM(F103,F203,F300)</f>
        <v>4.4000000000000004</v>
      </c>
      <c r="G6" s="322">
        <f t="shared" si="3"/>
        <v>6.1</v>
      </c>
      <c r="H6" s="322">
        <f t="shared" si="3"/>
        <v>5.7</v>
      </c>
      <c r="I6" s="322">
        <f t="shared" si="3"/>
        <v>4.9000000000000004</v>
      </c>
      <c r="J6" s="322">
        <f t="shared" si="3"/>
        <v>4.7</v>
      </c>
      <c r="K6" s="322">
        <f t="shared" si="3"/>
        <v>5.6</v>
      </c>
      <c r="L6" s="322">
        <f t="shared" si="3"/>
        <v>6.8</v>
      </c>
      <c r="M6" s="322">
        <f t="shared" si="3"/>
        <v>4.8</v>
      </c>
      <c r="N6" s="322">
        <f t="shared" si="3"/>
        <v>5.0999999999999996</v>
      </c>
      <c r="O6" s="322">
        <f t="shared" si="3"/>
        <v>5.0999999999999996</v>
      </c>
      <c r="P6" s="322">
        <f t="shared" si="3"/>
        <v>4.5999999999999996</v>
      </c>
      <c r="Q6" s="322">
        <f t="shared" si="3"/>
        <v>5.6</v>
      </c>
      <c r="R6" s="322">
        <f t="shared" si="3"/>
        <v>5.6</v>
      </c>
      <c r="S6" s="364">
        <f t="shared" si="3"/>
        <v>9.6</v>
      </c>
      <c r="T6" s="364">
        <f t="shared" si="3"/>
        <v>10.8</v>
      </c>
      <c r="U6" s="364">
        <f t="shared" si="3"/>
        <v>8.6</v>
      </c>
      <c r="V6" s="364">
        <f t="shared" si="3"/>
        <v>9.6999999999999993</v>
      </c>
      <c r="W6" s="364">
        <f t="shared" si="3"/>
        <v>11.3</v>
      </c>
      <c r="X6" s="364">
        <f t="shared" si="3"/>
        <v>12.02</v>
      </c>
      <c r="Y6" s="364">
        <f t="shared" si="3"/>
        <v>12.6</v>
      </c>
      <c r="Z6" s="364">
        <f t="shared" si="3"/>
        <v>14.26</v>
      </c>
      <c r="AA6" s="364">
        <f t="shared" si="3"/>
        <v>12.19</v>
      </c>
      <c r="AB6" s="364">
        <f t="shared" si="3"/>
        <v>11.27</v>
      </c>
      <c r="AC6" s="364">
        <f t="shared" si="3"/>
        <v>11.45</v>
      </c>
      <c r="AD6" s="364">
        <f t="shared" si="3"/>
        <v>10.82</v>
      </c>
      <c r="AE6" s="364">
        <f t="shared" si="3"/>
        <v>11.31</v>
      </c>
      <c r="AF6" s="364">
        <f t="shared" si="3"/>
        <v>9.26</v>
      </c>
      <c r="AG6" s="364">
        <f t="shared" si="3"/>
        <v>8.02</v>
      </c>
      <c r="AH6" s="364">
        <f t="shared" si="3"/>
        <v>8.19</v>
      </c>
      <c r="AI6" s="364">
        <f t="shared" si="3"/>
        <v>8.6</v>
      </c>
      <c r="AJ6" s="364">
        <f t="shared" ref="AJ6" si="4">+SUM(AJ103,AJ203,AJ300)</f>
        <v>8.6833333333333318</v>
      </c>
      <c r="AK6" s="643">
        <f>+IFERROR((AJ6/AI6-1)*100,"")</f>
        <v>0.96899224806199502</v>
      </c>
      <c r="AL6" s="643">
        <f>+IFERROR(((AJ6/((SUM(AE6:AI6)-MIN(AD6:AH6)-MAX(AD6:AH6))/3))-1)*100,"")</f>
        <v>0</v>
      </c>
      <c r="AM6" s="644">
        <f>100*((POWER(AJ6/AA6,1/($AI$4-$Z$4)))-1)</f>
        <v>-3.6988621478499684</v>
      </c>
    </row>
    <row r="7" spans="1:39" ht="18" customHeight="1" thickBot="1">
      <c r="A7" s="340" t="s">
        <v>4</v>
      </c>
      <c r="B7" s="340" t="s">
        <v>31</v>
      </c>
      <c r="C7" s="368"/>
      <c r="D7" s="368"/>
      <c r="E7" s="368"/>
      <c r="F7" s="322">
        <f t="shared" ref="F7:AI7" si="5">+SUM(F104,F204,F301)</f>
        <v>498</v>
      </c>
      <c r="G7" s="322">
        <f t="shared" si="5"/>
        <v>513.29999999999995</v>
      </c>
      <c r="H7" s="322">
        <f t="shared" si="5"/>
        <v>609</v>
      </c>
      <c r="I7" s="322">
        <f t="shared" si="5"/>
        <v>524.79999999999995</v>
      </c>
      <c r="J7" s="322">
        <f t="shared" si="5"/>
        <v>467.2</v>
      </c>
      <c r="K7" s="322">
        <f t="shared" si="5"/>
        <v>614.4</v>
      </c>
      <c r="L7" s="322">
        <f t="shared" si="5"/>
        <v>700</v>
      </c>
      <c r="M7" s="322">
        <f t="shared" si="5"/>
        <v>605.6</v>
      </c>
      <c r="N7" s="322">
        <f t="shared" si="5"/>
        <v>407.09999999999997</v>
      </c>
      <c r="O7" s="322">
        <f t="shared" si="5"/>
        <v>480.8</v>
      </c>
      <c r="P7" s="322">
        <f t="shared" si="5"/>
        <v>672.80000000000007</v>
      </c>
      <c r="Q7" s="322">
        <f t="shared" si="5"/>
        <v>604.4</v>
      </c>
      <c r="R7" s="322">
        <f t="shared" si="5"/>
        <v>646.29999999999995</v>
      </c>
      <c r="S7" s="364">
        <f t="shared" si="5"/>
        <v>766.4</v>
      </c>
      <c r="T7" s="364">
        <f t="shared" si="5"/>
        <v>656.5</v>
      </c>
      <c r="U7" s="364">
        <f t="shared" si="5"/>
        <v>809.30000000000007</v>
      </c>
      <c r="V7" s="364">
        <f t="shared" si="5"/>
        <v>792.1</v>
      </c>
      <c r="W7" s="364">
        <f t="shared" si="5"/>
        <v>942.55</v>
      </c>
      <c r="X7" s="364">
        <f t="shared" si="5"/>
        <v>979.03</v>
      </c>
      <c r="Y7" s="364">
        <f t="shared" si="5"/>
        <v>915.5</v>
      </c>
      <c r="Z7" s="364">
        <f t="shared" si="5"/>
        <v>1013.64</v>
      </c>
      <c r="AA7" s="364">
        <f t="shared" si="5"/>
        <v>1034.1399999999999</v>
      </c>
      <c r="AB7" s="364">
        <f t="shared" si="5"/>
        <v>1015.73</v>
      </c>
      <c r="AC7" s="364">
        <f t="shared" si="5"/>
        <v>1003.18</v>
      </c>
      <c r="AD7" s="364">
        <f t="shared" si="5"/>
        <v>1071.02</v>
      </c>
      <c r="AE7" s="364">
        <f t="shared" si="5"/>
        <v>973.59999999999991</v>
      </c>
      <c r="AF7" s="364">
        <f t="shared" si="5"/>
        <v>970.58999999999992</v>
      </c>
      <c r="AG7" s="364">
        <f t="shared" si="5"/>
        <v>945.56999999999994</v>
      </c>
      <c r="AH7" s="364">
        <f t="shared" si="5"/>
        <v>969.27</v>
      </c>
      <c r="AI7" s="364">
        <f t="shared" si="5"/>
        <v>1047</v>
      </c>
      <c r="AJ7" s="364">
        <f t="shared" ref="AJ7" si="6">+SUM(AJ104,AJ204,AJ301)</f>
        <v>1039.7415000000001</v>
      </c>
      <c r="AK7" s="643">
        <f t="shared" ref="AK7:AK32" si="7">+IFERROR((AJ7/AI7-1)*100,"")</f>
        <v>-0.69326647564469379</v>
      </c>
      <c r="AL7" s="643">
        <f t="shared" ref="AL7:AL32" si="8">+IFERROR(((AJ7/((SUM(AE7:AI7)-MIN(AD7:AH7)-MAX(AD7:AH7))/3))-1)*100,"")</f>
        <v>7.9525617420676875</v>
      </c>
      <c r="AM7" s="644">
        <f t="shared" ref="AM7:AM32" si="9">100*((POWER(AJ7/AA7,1/($AI$4-$Z$4)))-1)</f>
        <v>6.0039806970557663E-2</v>
      </c>
    </row>
    <row r="8" spans="1:39" ht="18" customHeight="1" thickBot="1">
      <c r="A8" s="340" t="s">
        <v>340</v>
      </c>
      <c r="B8" s="340" t="s">
        <v>32</v>
      </c>
      <c r="C8" s="368"/>
      <c r="D8" s="368"/>
      <c r="E8" s="368"/>
      <c r="F8" s="322">
        <f t="shared" ref="F8:AI8" si="10">+SUM(F105,F205,F302)</f>
        <v>178</v>
      </c>
      <c r="G8" s="322">
        <f t="shared" si="10"/>
        <v>208</v>
      </c>
      <c r="H8" s="322">
        <f t="shared" si="10"/>
        <v>272</v>
      </c>
      <c r="I8" s="322">
        <f t="shared" si="10"/>
        <v>249</v>
      </c>
      <c r="J8" s="322">
        <f t="shared" si="10"/>
        <v>238.4</v>
      </c>
      <c r="K8" s="322">
        <f t="shared" si="10"/>
        <v>281.90000000000003</v>
      </c>
      <c r="L8" s="322">
        <f t="shared" si="10"/>
        <v>377.79999999999995</v>
      </c>
      <c r="M8" s="322">
        <f t="shared" si="10"/>
        <v>356.2</v>
      </c>
      <c r="N8" s="322">
        <f t="shared" si="10"/>
        <v>374.2</v>
      </c>
      <c r="O8" s="322">
        <f t="shared" si="10"/>
        <v>340.2</v>
      </c>
      <c r="P8" s="322">
        <f t="shared" si="10"/>
        <v>307.39999999999998</v>
      </c>
      <c r="Q8" s="322">
        <f t="shared" si="10"/>
        <v>307.89999999999998</v>
      </c>
      <c r="R8" s="322">
        <f t="shared" si="10"/>
        <v>316.10000000000002</v>
      </c>
      <c r="S8" s="364">
        <f t="shared" si="10"/>
        <v>348.90000000000003</v>
      </c>
      <c r="T8" s="364">
        <f t="shared" si="10"/>
        <v>369.5</v>
      </c>
      <c r="U8" s="364">
        <f t="shared" si="10"/>
        <v>385.7</v>
      </c>
      <c r="V8" s="364">
        <f t="shared" si="10"/>
        <v>386.40000000000003</v>
      </c>
      <c r="W8" s="364">
        <f t="shared" si="10"/>
        <v>405.46000000000004</v>
      </c>
      <c r="X8" s="364">
        <f t="shared" si="10"/>
        <v>409.52</v>
      </c>
      <c r="Y8" s="364">
        <f t="shared" si="10"/>
        <v>431.69</v>
      </c>
      <c r="Z8" s="364">
        <f t="shared" si="10"/>
        <v>446.6</v>
      </c>
      <c r="AA8" s="364">
        <f t="shared" si="10"/>
        <v>415.15000000000003</v>
      </c>
      <c r="AB8" s="364">
        <f t="shared" si="10"/>
        <v>393.94</v>
      </c>
      <c r="AC8" s="364">
        <f t="shared" si="10"/>
        <v>419.25</v>
      </c>
      <c r="AD8" s="364">
        <f t="shared" si="10"/>
        <v>431.2</v>
      </c>
      <c r="AE8" s="364">
        <f t="shared" si="10"/>
        <v>447.23</v>
      </c>
      <c r="AF8" s="364">
        <f t="shared" si="10"/>
        <v>403.84999999999997</v>
      </c>
      <c r="AG8" s="364">
        <f t="shared" si="10"/>
        <v>393.62999999999994</v>
      </c>
      <c r="AH8" s="364">
        <f t="shared" si="10"/>
        <v>379.98</v>
      </c>
      <c r="AI8" s="364">
        <f t="shared" si="10"/>
        <v>394.99</v>
      </c>
      <c r="AJ8" s="364">
        <f t="shared" ref="AJ8" si="11">+SUM(AJ105,AJ205,AJ302)</f>
        <v>399.32463333333334</v>
      </c>
      <c r="AK8" s="643">
        <f t="shared" si="7"/>
        <v>1.097403309788425</v>
      </c>
      <c r="AL8" s="643">
        <f t="shared" si="8"/>
        <v>0.46155458837540131</v>
      </c>
      <c r="AM8" s="644">
        <f t="shared" si="9"/>
        <v>-0.43090445609212935</v>
      </c>
    </row>
    <row r="9" spans="1:39" ht="18" customHeight="1" thickBot="1">
      <c r="A9" s="340" t="s">
        <v>5</v>
      </c>
      <c r="B9" s="340" t="s">
        <v>33</v>
      </c>
      <c r="C9" s="368"/>
      <c r="D9" s="368"/>
      <c r="E9" s="368"/>
      <c r="F9" s="322">
        <f t="shared" ref="F9:AI9" si="12">+SUM(F106,F206,F303)</f>
        <v>163.80000000000001</v>
      </c>
      <c r="G9" s="322">
        <f t="shared" si="12"/>
        <v>169.6</v>
      </c>
      <c r="H9" s="322">
        <f t="shared" si="12"/>
        <v>152</v>
      </c>
      <c r="I9" s="322">
        <f t="shared" si="12"/>
        <v>105.3</v>
      </c>
      <c r="J9" s="322">
        <f t="shared" si="12"/>
        <v>103</v>
      </c>
      <c r="K9" s="322">
        <f t="shared" si="12"/>
        <v>118</v>
      </c>
      <c r="L9" s="322">
        <f t="shared" si="12"/>
        <v>152</v>
      </c>
      <c r="M9" s="322">
        <f t="shared" si="12"/>
        <v>99.1</v>
      </c>
      <c r="N9" s="322">
        <f t="shared" si="12"/>
        <v>78.900000000000006</v>
      </c>
      <c r="O9" s="322">
        <f t="shared" si="12"/>
        <v>84.1</v>
      </c>
      <c r="P9" s="322">
        <f t="shared" si="12"/>
        <v>106.6</v>
      </c>
      <c r="Q9" s="322">
        <f t="shared" si="12"/>
        <v>122</v>
      </c>
      <c r="R9" s="322">
        <f t="shared" si="12"/>
        <v>111.7</v>
      </c>
      <c r="S9" s="364">
        <f t="shared" si="12"/>
        <v>125.4</v>
      </c>
      <c r="T9" s="364">
        <f t="shared" si="12"/>
        <v>179.2</v>
      </c>
      <c r="U9" s="364">
        <f t="shared" si="12"/>
        <v>172.1</v>
      </c>
      <c r="V9" s="364">
        <f t="shared" si="12"/>
        <v>163.1</v>
      </c>
      <c r="W9" s="364">
        <f t="shared" si="12"/>
        <v>166.5</v>
      </c>
      <c r="X9" s="364">
        <f t="shared" si="12"/>
        <v>150.5</v>
      </c>
      <c r="Y9" s="364">
        <f t="shared" si="12"/>
        <v>129.1</v>
      </c>
      <c r="Z9" s="364">
        <f t="shared" si="12"/>
        <v>177.2</v>
      </c>
      <c r="AA9" s="364">
        <f t="shared" si="12"/>
        <v>166.1</v>
      </c>
      <c r="AB9" s="364">
        <f t="shared" si="12"/>
        <v>193.5</v>
      </c>
      <c r="AC9" s="364">
        <f t="shared" si="12"/>
        <v>163.19999999999999</v>
      </c>
      <c r="AD9" s="364">
        <f t="shared" si="12"/>
        <v>177.6</v>
      </c>
      <c r="AE9" s="364">
        <f t="shared" si="12"/>
        <v>142.6</v>
      </c>
      <c r="AF9" s="364">
        <f t="shared" si="12"/>
        <v>165.5</v>
      </c>
      <c r="AG9" s="364">
        <f t="shared" si="12"/>
        <v>145.9</v>
      </c>
      <c r="AH9" s="364">
        <f t="shared" si="12"/>
        <v>162.4</v>
      </c>
      <c r="AI9" s="364">
        <f t="shared" si="12"/>
        <v>197.87</v>
      </c>
      <c r="AJ9" s="364">
        <f t="shared" ref="AJ9" si="13">+SUM(AJ106,AJ206,AJ303)</f>
        <v>167.12</v>
      </c>
      <c r="AK9" s="643">
        <f t="shared" si="7"/>
        <v>-15.540506393086373</v>
      </c>
      <c r="AL9" s="643">
        <f t="shared" si="8"/>
        <v>1.4754994231586771</v>
      </c>
      <c r="AM9" s="644">
        <f t="shared" si="9"/>
        <v>6.8046481443873041E-2</v>
      </c>
    </row>
    <row r="10" spans="1:39" ht="18" customHeight="1" thickBot="1">
      <c r="A10" s="340" t="s">
        <v>127</v>
      </c>
      <c r="B10" s="340" t="s">
        <v>34</v>
      </c>
      <c r="C10" s="368"/>
      <c r="D10" s="368"/>
      <c r="E10" s="368"/>
      <c r="F10" s="322">
        <f t="shared" ref="F10:AI10" si="14">+SUM(F107,F207,F304)</f>
        <v>1088.2</v>
      </c>
      <c r="G10" s="322">
        <f t="shared" si="14"/>
        <v>1246.5</v>
      </c>
      <c r="H10" s="322">
        <f t="shared" si="14"/>
        <v>1026.0999999999999</v>
      </c>
      <c r="I10" s="322">
        <f t="shared" si="14"/>
        <v>897.4</v>
      </c>
      <c r="J10" s="322">
        <f t="shared" si="14"/>
        <v>948.4</v>
      </c>
      <c r="K10" s="322">
        <f t="shared" si="14"/>
        <v>1040.9000000000001</v>
      </c>
      <c r="L10" s="322">
        <f t="shared" si="14"/>
        <v>1231.4000000000001</v>
      </c>
      <c r="M10" s="322">
        <f t="shared" si="14"/>
        <v>1103.8</v>
      </c>
      <c r="N10" s="322">
        <f t="shared" si="14"/>
        <v>1162.5999999999999</v>
      </c>
      <c r="O10" s="322">
        <f t="shared" si="14"/>
        <v>1322.6999999999998</v>
      </c>
      <c r="P10" s="322">
        <f t="shared" si="14"/>
        <v>1302.8</v>
      </c>
      <c r="Q10" s="322">
        <f t="shared" si="14"/>
        <v>1315</v>
      </c>
      <c r="R10" s="322">
        <f t="shared" si="14"/>
        <v>1371</v>
      </c>
      <c r="S10" s="364">
        <f t="shared" si="14"/>
        <v>1461</v>
      </c>
      <c r="T10" s="364">
        <f t="shared" si="14"/>
        <v>1567.4</v>
      </c>
      <c r="U10" s="364">
        <f t="shared" si="14"/>
        <v>1395.6000000000001</v>
      </c>
      <c r="V10" s="364">
        <f t="shared" si="14"/>
        <v>1494.8</v>
      </c>
      <c r="W10" s="364">
        <f t="shared" si="14"/>
        <v>1486.17</v>
      </c>
      <c r="X10" s="364">
        <f t="shared" si="14"/>
        <v>1355.3999999999999</v>
      </c>
      <c r="Y10" s="364">
        <f t="shared" si="14"/>
        <v>1332.6000000000001</v>
      </c>
      <c r="Z10" s="364">
        <f t="shared" si="14"/>
        <v>1487.5</v>
      </c>
      <c r="AA10" s="364">
        <f t="shared" si="14"/>
        <v>1414.2</v>
      </c>
      <c r="AB10" s="364">
        <f t="shared" si="14"/>
        <v>1303.9000000000001</v>
      </c>
      <c r="AC10" s="364">
        <f t="shared" si="14"/>
        <v>1358.2</v>
      </c>
      <c r="AD10" s="364">
        <f t="shared" si="14"/>
        <v>1346</v>
      </c>
      <c r="AE10" s="364">
        <f t="shared" si="14"/>
        <v>1271.8999999999999</v>
      </c>
      <c r="AF10" s="364">
        <f t="shared" si="14"/>
        <v>908.19999999999993</v>
      </c>
      <c r="AG10" s="364">
        <f t="shared" si="14"/>
        <v>1019.7</v>
      </c>
      <c r="AH10" s="364">
        <f t="shared" si="14"/>
        <v>1073.3999999999999</v>
      </c>
      <c r="AI10" s="364">
        <f t="shared" si="14"/>
        <v>1225.3</v>
      </c>
      <c r="AJ10" s="364">
        <f t="shared" ref="AJ10" si="15">+SUM(AJ107,AJ207,AJ304)</f>
        <v>1233.0516666666667</v>
      </c>
      <c r="AK10" s="643">
        <f t="shared" si="7"/>
        <v>0.63263418482548683</v>
      </c>
      <c r="AL10" s="643">
        <f t="shared" si="8"/>
        <v>14.020127608420928</v>
      </c>
      <c r="AM10" s="644">
        <f t="shared" si="9"/>
        <v>-1.5114815127354242</v>
      </c>
    </row>
    <row r="11" spans="1:39" ht="18" customHeight="1" thickBot="1">
      <c r="A11" s="340" t="s">
        <v>6</v>
      </c>
      <c r="B11" s="340" t="s">
        <v>35</v>
      </c>
      <c r="C11" s="368"/>
      <c r="D11" s="368"/>
      <c r="E11" s="368"/>
      <c r="F11" s="322">
        <f t="shared" ref="F11:AI11" si="16">+SUM(F108,F208,F305)</f>
        <v>1.3</v>
      </c>
      <c r="G11" s="322">
        <f t="shared" si="16"/>
        <v>2.7</v>
      </c>
      <c r="H11" s="322">
        <f t="shared" si="16"/>
        <v>6</v>
      </c>
      <c r="I11" s="322">
        <f t="shared" si="16"/>
        <v>8.5</v>
      </c>
      <c r="J11" s="322">
        <f t="shared" si="16"/>
        <v>7.9</v>
      </c>
      <c r="K11" s="322">
        <f t="shared" si="16"/>
        <v>17.5</v>
      </c>
      <c r="L11" s="322">
        <f t="shared" si="16"/>
        <v>24.2</v>
      </c>
      <c r="M11" s="322">
        <f t="shared" si="16"/>
        <v>28.8</v>
      </c>
      <c r="N11" s="322">
        <f t="shared" si="16"/>
        <v>27.5</v>
      </c>
      <c r="O11" s="322">
        <f t="shared" si="16"/>
        <v>32.9</v>
      </c>
      <c r="P11" s="322">
        <f t="shared" si="16"/>
        <v>46.3</v>
      </c>
      <c r="Q11" s="322">
        <f t="shared" si="16"/>
        <v>50.4</v>
      </c>
      <c r="R11" s="322">
        <f t="shared" si="16"/>
        <v>46.6</v>
      </c>
      <c r="S11" s="364">
        <f t="shared" si="16"/>
        <v>62.5</v>
      </c>
      <c r="T11" s="364">
        <f t="shared" si="16"/>
        <v>73.599999999999994</v>
      </c>
      <c r="U11" s="364">
        <f t="shared" si="16"/>
        <v>77.7</v>
      </c>
      <c r="V11" s="364">
        <f t="shared" si="16"/>
        <v>82.1</v>
      </c>
      <c r="W11" s="364">
        <f t="shared" si="16"/>
        <v>98.2</v>
      </c>
      <c r="X11" s="364">
        <f t="shared" si="16"/>
        <v>89</v>
      </c>
      <c r="Y11" s="364">
        <f t="shared" si="16"/>
        <v>87.1</v>
      </c>
      <c r="Z11" s="364">
        <f t="shared" si="16"/>
        <v>86.1</v>
      </c>
      <c r="AA11" s="364">
        <f t="shared" si="16"/>
        <v>80</v>
      </c>
      <c r="AB11" s="364">
        <f t="shared" si="16"/>
        <v>70.8</v>
      </c>
      <c r="AC11" s="364">
        <f t="shared" si="16"/>
        <v>70.099999999999994</v>
      </c>
      <c r="AD11" s="364">
        <f t="shared" si="16"/>
        <v>73.790000000000006</v>
      </c>
      <c r="AE11" s="364">
        <f t="shared" si="16"/>
        <v>72.680000000000007</v>
      </c>
      <c r="AF11" s="364">
        <f t="shared" si="16"/>
        <v>72.41</v>
      </c>
      <c r="AG11" s="364">
        <f t="shared" si="16"/>
        <v>70.930000000000007</v>
      </c>
      <c r="AH11" s="364">
        <f t="shared" si="16"/>
        <v>78.849999999999994</v>
      </c>
      <c r="AI11" s="364">
        <f t="shared" si="16"/>
        <v>86.46</v>
      </c>
      <c r="AJ11" s="364">
        <f t="shared" ref="AJ11" si="17">+SUM(AJ108,AJ208,AJ305)</f>
        <v>74.056666666666672</v>
      </c>
      <c r="AK11" s="643">
        <f t="shared" si="7"/>
        <v>-14.345747551854405</v>
      </c>
      <c r="AL11" s="643">
        <f t="shared" si="8"/>
        <v>-4.0509609155689681</v>
      </c>
      <c r="AM11" s="644">
        <f t="shared" si="9"/>
        <v>-0.85406605319380269</v>
      </c>
    </row>
    <row r="12" spans="1:39" ht="18" customHeight="1" thickBot="1">
      <c r="A12" s="340" t="s">
        <v>7</v>
      </c>
      <c r="B12" s="340" t="s">
        <v>36</v>
      </c>
      <c r="C12" s="368"/>
      <c r="D12" s="368"/>
      <c r="E12" s="368"/>
      <c r="F12" s="322">
        <f t="shared" ref="F12:AI12" si="18">+SUM(F109,F209,F306)</f>
        <v>3.4</v>
      </c>
      <c r="G12" s="322">
        <f t="shared" si="18"/>
        <v>6.4</v>
      </c>
      <c r="H12" s="322">
        <f t="shared" si="18"/>
        <v>4.0999999999999996</v>
      </c>
      <c r="I12" s="322">
        <f t="shared" si="18"/>
        <v>3.5</v>
      </c>
      <c r="J12" s="322">
        <f t="shared" si="18"/>
        <v>4.4000000000000004</v>
      </c>
      <c r="K12" s="322">
        <f t="shared" si="18"/>
        <v>5.7</v>
      </c>
      <c r="L12" s="322">
        <f t="shared" si="18"/>
        <v>2.6</v>
      </c>
      <c r="M12" s="322">
        <f t="shared" si="18"/>
        <v>2.7</v>
      </c>
      <c r="N12" s="322">
        <f t="shared" si="18"/>
        <v>2.4</v>
      </c>
      <c r="O12" s="322">
        <f t="shared" si="18"/>
        <v>2.2000000000000002</v>
      </c>
      <c r="P12" s="322">
        <f t="shared" si="18"/>
        <v>2.31</v>
      </c>
      <c r="Q12" s="322">
        <f t="shared" si="18"/>
        <v>2.23</v>
      </c>
      <c r="R12" s="322">
        <f t="shared" si="18"/>
        <v>3.73</v>
      </c>
      <c r="S12" s="364">
        <f t="shared" si="18"/>
        <v>5.0999999999999996</v>
      </c>
      <c r="T12" s="364">
        <f t="shared" si="18"/>
        <v>8.18</v>
      </c>
      <c r="U12" s="364">
        <f t="shared" si="18"/>
        <v>5.61</v>
      </c>
      <c r="V12" s="364">
        <f t="shared" si="18"/>
        <v>6.35</v>
      </c>
      <c r="W12" s="364">
        <f t="shared" si="18"/>
        <v>7.98</v>
      </c>
      <c r="X12" s="364">
        <f t="shared" si="18"/>
        <v>12.39</v>
      </c>
      <c r="Y12" s="364">
        <f t="shared" si="18"/>
        <v>17.48</v>
      </c>
      <c r="Z12" s="364">
        <f t="shared" si="18"/>
        <v>13.69</v>
      </c>
      <c r="AA12" s="364">
        <f t="shared" si="18"/>
        <v>9.44</v>
      </c>
      <c r="AB12" s="364">
        <f t="shared" si="18"/>
        <v>8.92</v>
      </c>
      <c r="AC12" s="364">
        <f t="shared" si="18"/>
        <v>9.8699999999999992</v>
      </c>
      <c r="AD12" s="364">
        <f t="shared" si="18"/>
        <v>10.1</v>
      </c>
      <c r="AE12" s="364">
        <f t="shared" si="18"/>
        <v>10.61</v>
      </c>
      <c r="AF12" s="364">
        <f t="shared" si="18"/>
        <v>9.25</v>
      </c>
      <c r="AG12" s="364">
        <f t="shared" si="18"/>
        <v>10.35</v>
      </c>
      <c r="AH12" s="364">
        <f t="shared" si="18"/>
        <v>11.28</v>
      </c>
      <c r="AI12" s="364">
        <f t="shared" si="18"/>
        <v>15.54</v>
      </c>
      <c r="AJ12" s="364">
        <f t="shared" ref="AJ12" si="19">+SUM(AJ109,AJ209,AJ306)</f>
        <v>20.34</v>
      </c>
      <c r="AK12" s="643">
        <f t="shared" si="7"/>
        <v>30.888030888030894</v>
      </c>
      <c r="AL12" s="643">
        <f t="shared" si="8"/>
        <v>67.178082191780831</v>
      </c>
      <c r="AM12" s="644">
        <f t="shared" si="9"/>
        <v>8.9035673187850772</v>
      </c>
    </row>
    <row r="13" spans="1:39" ht="18" customHeight="1" thickBot="1">
      <c r="A13" s="340" t="s">
        <v>8</v>
      </c>
      <c r="B13" s="340" t="s">
        <v>37</v>
      </c>
      <c r="C13" s="368"/>
      <c r="D13" s="368"/>
      <c r="E13" s="368"/>
      <c r="F13" s="322">
        <f t="shared" ref="F13:AI13" si="20">+SUM(F110,F210,F307)</f>
        <v>17.899999999999999</v>
      </c>
      <c r="G13" s="322">
        <f t="shared" si="20"/>
        <v>20.399999999999999</v>
      </c>
      <c r="H13" s="322">
        <f t="shared" si="20"/>
        <v>22.4</v>
      </c>
      <c r="I13" s="322">
        <f t="shared" si="20"/>
        <v>24</v>
      </c>
      <c r="J13" s="322">
        <f t="shared" si="20"/>
        <v>25.3</v>
      </c>
      <c r="K13" s="322">
        <f t="shared" si="20"/>
        <v>35.5</v>
      </c>
      <c r="L13" s="322">
        <f t="shared" si="20"/>
        <v>30.1</v>
      </c>
      <c r="M13" s="322">
        <f t="shared" si="20"/>
        <v>19.349999999999998</v>
      </c>
      <c r="N13" s="322">
        <f t="shared" si="20"/>
        <v>19.52</v>
      </c>
      <c r="O13" s="322">
        <f t="shared" si="20"/>
        <v>19.75</v>
      </c>
      <c r="P13" s="322">
        <f t="shared" si="20"/>
        <v>19.73</v>
      </c>
      <c r="Q13" s="322">
        <f t="shared" si="20"/>
        <v>21.07</v>
      </c>
      <c r="R13" s="322">
        <f t="shared" si="20"/>
        <v>20.39</v>
      </c>
      <c r="S13" s="364">
        <f t="shared" si="20"/>
        <v>21.89</v>
      </c>
      <c r="T13" s="364">
        <f t="shared" si="20"/>
        <v>27.4</v>
      </c>
      <c r="U13" s="364">
        <f t="shared" si="20"/>
        <v>29.46</v>
      </c>
      <c r="V13" s="364">
        <f t="shared" si="20"/>
        <v>39.94</v>
      </c>
      <c r="W13" s="364">
        <f t="shared" si="20"/>
        <v>97.83</v>
      </c>
      <c r="X13" s="364">
        <f t="shared" si="20"/>
        <v>100.75999999999999</v>
      </c>
      <c r="Y13" s="364">
        <f t="shared" si="20"/>
        <v>85.81</v>
      </c>
      <c r="Z13" s="364">
        <f t="shared" si="20"/>
        <v>103.05999999999999</v>
      </c>
      <c r="AA13" s="364">
        <f t="shared" si="20"/>
        <v>89.89</v>
      </c>
      <c r="AB13" s="364">
        <f t="shared" si="20"/>
        <v>112.30000000000001</v>
      </c>
      <c r="AC13" s="364">
        <f t="shared" si="20"/>
        <v>90.66</v>
      </c>
      <c r="AD13" s="364">
        <f t="shared" si="20"/>
        <v>97.73</v>
      </c>
      <c r="AE13" s="364">
        <f t="shared" si="20"/>
        <v>86.5</v>
      </c>
      <c r="AF13" s="364">
        <f t="shared" si="20"/>
        <v>106.2</v>
      </c>
      <c r="AG13" s="364">
        <f t="shared" si="20"/>
        <v>104.94</v>
      </c>
      <c r="AH13" s="364">
        <f t="shared" si="20"/>
        <v>95.990000000000009</v>
      </c>
      <c r="AI13" s="364">
        <f t="shared" si="20"/>
        <v>85.62</v>
      </c>
      <c r="AJ13" s="364">
        <f t="shared" ref="AJ13" si="21">+SUM(AJ110,AJ210,AJ307)</f>
        <v>104.83100000000002</v>
      </c>
      <c r="AK13" s="643">
        <f t="shared" si="7"/>
        <v>22.437514599392671</v>
      </c>
      <c r="AL13" s="643">
        <f t="shared" si="8"/>
        <v>9.7515267841563613</v>
      </c>
      <c r="AM13" s="644">
        <f t="shared" si="9"/>
        <v>1.7231537983211309</v>
      </c>
    </row>
    <row r="14" spans="1:39" ht="18" customHeight="1" thickBot="1">
      <c r="A14" s="340" t="s">
        <v>9</v>
      </c>
      <c r="B14" s="340" t="s">
        <v>38</v>
      </c>
      <c r="C14" s="368"/>
      <c r="D14" s="368"/>
      <c r="E14" s="368"/>
      <c r="F14" s="322">
        <f t="shared" ref="F14:AI14" si="22">+SUM(F111,F211,F308)</f>
        <v>2155.2000000000003</v>
      </c>
      <c r="G14" s="322">
        <f t="shared" si="22"/>
        <v>1428.4</v>
      </c>
      <c r="H14" s="322">
        <f t="shared" si="22"/>
        <v>1201.7</v>
      </c>
      <c r="I14" s="322">
        <f t="shared" si="22"/>
        <v>1200.9000000000001</v>
      </c>
      <c r="J14" s="322">
        <f t="shared" si="22"/>
        <v>1074.7</v>
      </c>
      <c r="K14" s="322">
        <f t="shared" si="22"/>
        <v>1099.7</v>
      </c>
      <c r="L14" s="322">
        <f t="shared" si="22"/>
        <v>902.4</v>
      </c>
      <c r="M14" s="322">
        <f t="shared" si="22"/>
        <v>870.8</v>
      </c>
      <c r="N14" s="322">
        <f t="shared" si="22"/>
        <v>882.7</v>
      </c>
      <c r="O14" s="322">
        <f t="shared" si="22"/>
        <v>761</v>
      </c>
      <c r="P14" s="322">
        <f t="shared" si="22"/>
        <v>791.4</v>
      </c>
      <c r="Q14" s="322">
        <f t="shared" si="22"/>
        <v>757.80000000000007</v>
      </c>
      <c r="R14" s="322">
        <f t="shared" si="22"/>
        <v>523.09999999999991</v>
      </c>
      <c r="S14" s="364">
        <f t="shared" si="22"/>
        <v>628.6</v>
      </c>
      <c r="T14" s="364">
        <f t="shared" si="22"/>
        <v>621</v>
      </c>
      <c r="U14" s="364">
        <f t="shared" si="22"/>
        <v>742</v>
      </c>
      <c r="V14" s="364">
        <f t="shared" si="22"/>
        <v>874</v>
      </c>
      <c r="W14" s="364">
        <f t="shared" si="22"/>
        <v>703.92</v>
      </c>
      <c r="X14" s="364">
        <f t="shared" si="22"/>
        <v>895.66</v>
      </c>
      <c r="Y14" s="364">
        <f t="shared" si="22"/>
        <v>782.26</v>
      </c>
      <c r="Z14" s="364">
        <f t="shared" si="22"/>
        <v>908.6099999999999</v>
      </c>
      <c r="AA14" s="364">
        <f t="shared" si="22"/>
        <v>827.42</v>
      </c>
      <c r="AB14" s="364">
        <f t="shared" si="22"/>
        <v>811.21</v>
      </c>
      <c r="AC14" s="364">
        <f t="shared" si="22"/>
        <v>810.13</v>
      </c>
      <c r="AD14" s="364">
        <f t="shared" si="22"/>
        <v>822.19</v>
      </c>
      <c r="AE14" s="364">
        <f t="shared" si="22"/>
        <v>771.29</v>
      </c>
      <c r="AF14" s="364">
        <f t="shared" si="22"/>
        <v>773.6</v>
      </c>
      <c r="AG14" s="364">
        <f t="shared" si="22"/>
        <v>722.96999999999991</v>
      </c>
      <c r="AH14" s="364">
        <f t="shared" si="22"/>
        <v>724.93</v>
      </c>
      <c r="AI14" s="364">
        <f t="shared" si="22"/>
        <v>996.91000000000008</v>
      </c>
      <c r="AJ14" s="364">
        <f t="shared" ref="AJ14" si="23">+SUM(AJ111,AJ211,AJ308)</f>
        <v>858.8413333333333</v>
      </c>
      <c r="AK14" s="643">
        <f t="shared" si="7"/>
        <v>-13.849662122625595</v>
      </c>
      <c r="AL14" s="643">
        <f t="shared" si="8"/>
        <v>5.3991343974735484</v>
      </c>
      <c r="AM14" s="644">
        <f t="shared" si="9"/>
        <v>0.41498946393918601</v>
      </c>
    </row>
    <row r="15" spans="1:39" ht="18" customHeight="1" thickBot="1">
      <c r="A15" s="340" t="s">
        <v>10</v>
      </c>
      <c r="B15" s="340" t="s">
        <v>39</v>
      </c>
      <c r="C15" s="368"/>
      <c r="D15" s="368"/>
      <c r="E15" s="368"/>
      <c r="F15" s="322">
        <f t="shared" ref="F15:AI15" si="24">+SUM(F112,F212,F309)</f>
        <v>1443.3</v>
      </c>
      <c r="G15" s="322">
        <f t="shared" si="24"/>
        <v>1816.3000000000002</v>
      </c>
      <c r="H15" s="322">
        <f t="shared" si="24"/>
        <v>1915.5</v>
      </c>
      <c r="I15" s="322">
        <f t="shared" si="24"/>
        <v>1865.5</v>
      </c>
      <c r="J15" s="322">
        <f t="shared" si="24"/>
        <v>1963.8000000000002</v>
      </c>
      <c r="K15" s="322">
        <f t="shared" si="24"/>
        <v>2042.1999999999998</v>
      </c>
      <c r="L15" s="322">
        <f t="shared" si="24"/>
        <v>2267.4</v>
      </c>
      <c r="M15" s="322">
        <f t="shared" si="24"/>
        <v>1992.6</v>
      </c>
      <c r="N15" s="322">
        <f t="shared" si="24"/>
        <v>1910.8000000000002</v>
      </c>
      <c r="O15" s="322">
        <f t="shared" si="24"/>
        <v>1727.2</v>
      </c>
      <c r="P15" s="322">
        <f t="shared" si="24"/>
        <v>1857.6999999999998</v>
      </c>
      <c r="Q15" s="322">
        <f t="shared" si="24"/>
        <v>1799.9</v>
      </c>
      <c r="R15" s="322">
        <f t="shared" si="24"/>
        <v>1935.1000000000001</v>
      </c>
      <c r="S15" s="364">
        <f t="shared" si="24"/>
        <v>2095.6999999999998</v>
      </c>
      <c r="T15" s="364">
        <f t="shared" si="24"/>
        <v>2166.9</v>
      </c>
      <c r="U15" s="364">
        <f t="shared" si="24"/>
        <v>2072.5</v>
      </c>
      <c r="V15" s="364">
        <f t="shared" si="24"/>
        <v>2249.3000000000002</v>
      </c>
      <c r="W15" s="364">
        <f t="shared" si="24"/>
        <v>2207.2399999999998</v>
      </c>
      <c r="X15" s="364">
        <f t="shared" si="24"/>
        <v>2338.3199999999997</v>
      </c>
      <c r="Y15" s="364">
        <f t="shared" si="24"/>
        <v>2324.5299999999997</v>
      </c>
      <c r="Z15" s="364">
        <f t="shared" si="24"/>
        <v>2250.4499999999998</v>
      </c>
      <c r="AA15" s="364">
        <f t="shared" si="24"/>
        <v>2236.09</v>
      </c>
      <c r="AB15" s="364">
        <f t="shared" si="24"/>
        <v>2247.14</v>
      </c>
      <c r="AC15" s="364">
        <f t="shared" si="24"/>
        <v>2223.94</v>
      </c>
      <c r="AD15" s="364">
        <f t="shared" si="24"/>
        <v>2134.4899999999998</v>
      </c>
      <c r="AE15" s="364">
        <f t="shared" si="24"/>
        <v>2322.5099999999998</v>
      </c>
      <c r="AF15" s="364">
        <f t="shared" si="24"/>
        <v>1874.7599999999998</v>
      </c>
      <c r="AG15" s="364">
        <f t="shared" si="24"/>
        <v>2079.06</v>
      </c>
      <c r="AH15" s="364">
        <f t="shared" si="24"/>
        <v>1832.87</v>
      </c>
      <c r="AI15" s="364">
        <f t="shared" si="24"/>
        <v>2267.37</v>
      </c>
      <c r="AJ15" s="364">
        <f t="shared" ref="AJ15" si="25">+SUM(AJ112,AJ212,AJ309)</f>
        <v>2217.9637333333335</v>
      </c>
      <c r="AK15" s="643">
        <f t="shared" si="7"/>
        <v>-2.1790121006569851</v>
      </c>
      <c r="AL15" s="643">
        <f t="shared" si="8"/>
        <v>6.9552802598859875</v>
      </c>
      <c r="AM15" s="644">
        <f t="shared" si="9"/>
        <v>-9.0395420951894234E-2</v>
      </c>
    </row>
    <row r="16" spans="1:39" ht="18" customHeight="1" thickBot="1">
      <c r="A16" s="340" t="s">
        <v>11</v>
      </c>
      <c r="B16" s="340" t="s">
        <v>40</v>
      </c>
      <c r="C16" s="368"/>
      <c r="D16" s="368"/>
      <c r="E16" s="368"/>
      <c r="F16" s="322">
        <f t="shared" ref="F16:AI16" si="26">+SUM(F113,F213,F310)</f>
        <v>51.997999999999998</v>
      </c>
      <c r="G16" s="322">
        <f t="shared" si="26"/>
        <v>52.194999999999993</v>
      </c>
      <c r="H16" s="322">
        <f t="shared" si="26"/>
        <v>45.385000000000005</v>
      </c>
      <c r="I16" s="322">
        <f t="shared" si="26"/>
        <v>42.923000000000002</v>
      </c>
      <c r="J16" s="322">
        <f t="shared" si="26"/>
        <v>38.332000000000008</v>
      </c>
      <c r="K16" s="322">
        <f t="shared" si="26"/>
        <v>71.605999999999995</v>
      </c>
      <c r="L16" s="322">
        <f t="shared" si="26"/>
        <v>104.566</v>
      </c>
      <c r="M16" s="322">
        <f t="shared" si="26"/>
        <v>86.09</v>
      </c>
      <c r="N16" s="322">
        <f t="shared" si="26"/>
        <v>77.28</v>
      </c>
      <c r="O16" s="322">
        <f t="shared" si="26"/>
        <v>87.78</v>
      </c>
      <c r="P16" s="322">
        <f t="shared" si="26"/>
        <v>93.59</v>
      </c>
      <c r="Q16" s="322">
        <f t="shared" si="26"/>
        <v>79.59</v>
      </c>
      <c r="R16" s="322">
        <f t="shared" si="26"/>
        <v>118.13</v>
      </c>
      <c r="S16" s="364">
        <f t="shared" si="26"/>
        <v>106.53</v>
      </c>
      <c r="T16" s="364">
        <f t="shared" si="26"/>
        <v>80.2</v>
      </c>
      <c r="U16" s="364">
        <f t="shared" si="26"/>
        <v>96.789999999999992</v>
      </c>
      <c r="V16" s="364">
        <f t="shared" si="26"/>
        <v>100.38</v>
      </c>
      <c r="W16" s="364">
        <f t="shared" si="26"/>
        <v>99.21</v>
      </c>
      <c r="X16" s="364">
        <f t="shared" si="26"/>
        <v>106.5</v>
      </c>
      <c r="Y16" s="364">
        <f t="shared" si="26"/>
        <v>97.53</v>
      </c>
      <c r="Z16" s="364">
        <f t="shared" si="26"/>
        <v>105.94</v>
      </c>
      <c r="AA16" s="364">
        <f t="shared" si="26"/>
        <v>105.09</v>
      </c>
      <c r="AB16" s="364">
        <f t="shared" si="26"/>
        <v>145.34</v>
      </c>
      <c r="AC16" s="364">
        <f t="shared" si="26"/>
        <v>155.63999999999999</v>
      </c>
      <c r="AD16" s="364">
        <f t="shared" si="26"/>
        <v>170.9</v>
      </c>
      <c r="AE16" s="364">
        <f t="shared" si="26"/>
        <v>169.25</v>
      </c>
      <c r="AF16" s="364">
        <f t="shared" si="26"/>
        <v>155.66999999999999</v>
      </c>
      <c r="AG16" s="364">
        <f t="shared" si="26"/>
        <v>166.85</v>
      </c>
      <c r="AH16" s="364">
        <f t="shared" si="26"/>
        <v>157.51</v>
      </c>
      <c r="AI16" s="364">
        <f t="shared" si="26"/>
        <v>161.1</v>
      </c>
      <c r="AJ16" s="364">
        <f t="shared" ref="AJ16" si="27">+SUM(AJ113,AJ213,AJ310)</f>
        <v>145.31933333333336</v>
      </c>
      <c r="AK16" s="643">
        <f t="shared" si="7"/>
        <v>-9.795572108421247</v>
      </c>
      <c r="AL16" s="643">
        <f t="shared" si="8"/>
        <v>-9.8906595564374307</v>
      </c>
      <c r="AM16" s="644">
        <f t="shared" si="9"/>
        <v>3.6669264807788871</v>
      </c>
    </row>
    <row r="17" spans="1:39" ht="18" customHeight="1" thickBot="1">
      <c r="A17" s="340" t="s">
        <v>12</v>
      </c>
      <c r="B17" s="340" t="s">
        <v>41</v>
      </c>
      <c r="C17" s="368"/>
      <c r="D17" s="368"/>
      <c r="E17" s="368"/>
      <c r="F17" s="322">
        <f t="shared" ref="F17:AI17" si="28">+SUM(F114,F214,F311)</f>
        <v>311</v>
      </c>
      <c r="G17" s="322">
        <f t="shared" si="28"/>
        <v>451.4</v>
      </c>
      <c r="H17" s="322">
        <f t="shared" si="28"/>
        <v>471.6</v>
      </c>
      <c r="I17" s="322">
        <f t="shared" si="28"/>
        <v>541.5</v>
      </c>
      <c r="J17" s="322">
        <f t="shared" si="28"/>
        <v>600.6</v>
      </c>
      <c r="K17" s="322">
        <f t="shared" si="28"/>
        <v>645</v>
      </c>
      <c r="L17" s="322">
        <f t="shared" si="28"/>
        <v>505.2</v>
      </c>
      <c r="M17" s="322">
        <f t="shared" si="28"/>
        <v>505.79999999999995</v>
      </c>
      <c r="N17" s="322">
        <f t="shared" si="28"/>
        <v>467.5</v>
      </c>
      <c r="O17" s="322">
        <f t="shared" si="28"/>
        <v>327.2</v>
      </c>
      <c r="P17" s="322">
        <f t="shared" si="28"/>
        <v>307.70000000000005</v>
      </c>
      <c r="Q17" s="322">
        <f t="shared" si="28"/>
        <v>277.3</v>
      </c>
      <c r="R17" s="322">
        <f t="shared" si="28"/>
        <v>285.70000000000005</v>
      </c>
      <c r="S17" s="364">
        <f t="shared" si="28"/>
        <v>326</v>
      </c>
      <c r="T17" s="364">
        <f t="shared" si="28"/>
        <v>263.89999999999998</v>
      </c>
      <c r="U17" s="364">
        <f t="shared" si="28"/>
        <v>235</v>
      </c>
      <c r="V17" s="364">
        <f t="shared" si="28"/>
        <v>283.2</v>
      </c>
      <c r="W17" s="364">
        <f t="shared" si="28"/>
        <v>280.39</v>
      </c>
      <c r="X17" s="364">
        <f t="shared" si="28"/>
        <v>302.96000000000004</v>
      </c>
      <c r="Y17" s="364">
        <f t="shared" si="28"/>
        <v>275.24</v>
      </c>
      <c r="Z17" s="364">
        <f t="shared" si="28"/>
        <v>330.51</v>
      </c>
      <c r="AA17" s="364">
        <f t="shared" si="28"/>
        <v>360.86</v>
      </c>
      <c r="AB17" s="364">
        <f t="shared" si="28"/>
        <v>435.67</v>
      </c>
      <c r="AC17" s="364">
        <f t="shared" si="28"/>
        <v>412.37</v>
      </c>
      <c r="AD17" s="364">
        <f t="shared" si="28"/>
        <v>452.49</v>
      </c>
      <c r="AE17" s="364">
        <f t="shared" si="28"/>
        <v>444.9</v>
      </c>
      <c r="AF17" s="364">
        <f t="shared" si="28"/>
        <v>405.99999999999994</v>
      </c>
      <c r="AG17" s="364">
        <f t="shared" si="28"/>
        <v>395.75</v>
      </c>
      <c r="AH17" s="364">
        <f t="shared" si="28"/>
        <v>420.33</v>
      </c>
      <c r="AI17" s="364">
        <f t="shared" si="28"/>
        <v>472.04999999999995</v>
      </c>
      <c r="AJ17" s="364">
        <f t="shared" ref="AJ17" si="29">+SUM(AJ114,AJ214,AJ311)</f>
        <v>458.30623333333335</v>
      </c>
      <c r="AK17" s="643">
        <f t="shared" si="7"/>
        <v>-2.911506549447429</v>
      </c>
      <c r="AL17" s="643">
        <f t="shared" si="8"/>
        <v>6.5176132446021606</v>
      </c>
      <c r="AM17" s="644">
        <f t="shared" si="9"/>
        <v>2.6916718516799998</v>
      </c>
    </row>
    <row r="18" spans="1:39" ht="18" customHeight="1" thickBot="1">
      <c r="A18" s="340" t="s">
        <v>13</v>
      </c>
      <c r="B18" s="340" t="s">
        <v>42</v>
      </c>
      <c r="C18" s="368"/>
      <c r="D18" s="368"/>
      <c r="E18" s="368"/>
      <c r="F18" s="322">
        <f t="shared" ref="F18:AI18" si="30">+SUM(F115,F215,F312)</f>
        <v>0</v>
      </c>
      <c r="G18" s="322">
        <f t="shared" si="30"/>
        <v>0</v>
      </c>
      <c r="H18" s="322">
        <f t="shared" si="30"/>
        <v>0</v>
      </c>
      <c r="I18" s="322">
        <f t="shared" si="30"/>
        <v>0</v>
      </c>
      <c r="J18" s="322">
        <f t="shared" si="30"/>
        <v>0</v>
      </c>
      <c r="K18" s="322">
        <f t="shared" si="30"/>
        <v>0</v>
      </c>
      <c r="L18" s="322">
        <f t="shared" si="30"/>
        <v>0</v>
      </c>
      <c r="M18" s="322">
        <f t="shared" si="30"/>
        <v>0</v>
      </c>
      <c r="N18" s="322">
        <f t="shared" si="30"/>
        <v>0</v>
      </c>
      <c r="O18" s="322">
        <f t="shared" si="30"/>
        <v>0</v>
      </c>
      <c r="P18" s="322">
        <f t="shared" si="30"/>
        <v>0</v>
      </c>
      <c r="Q18" s="322">
        <f t="shared" si="30"/>
        <v>0</v>
      </c>
      <c r="R18" s="322">
        <f t="shared" si="30"/>
        <v>0</v>
      </c>
      <c r="S18" s="364">
        <f t="shared" si="30"/>
        <v>0</v>
      </c>
      <c r="T18" s="364">
        <f t="shared" si="30"/>
        <v>0</v>
      </c>
      <c r="U18" s="364">
        <f t="shared" si="30"/>
        <v>0</v>
      </c>
      <c r="V18" s="364">
        <f t="shared" si="30"/>
        <v>0</v>
      </c>
      <c r="W18" s="364">
        <f t="shared" si="30"/>
        <v>0</v>
      </c>
      <c r="X18" s="364">
        <f t="shared" si="30"/>
        <v>0</v>
      </c>
      <c r="Y18" s="364">
        <f t="shared" si="30"/>
        <v>0</v>
      </c>
      <c r="Z18" s="364">
        <f t="shared" si="30"/>
        <v>0</v>
      </c>
      <c r="AA18" s="364">
        <f t="shared" si="30"/>
        <v>0</v>
      </c>
      <c r="AB18" s="364">
        <f t="shared" si="30"/>
        <v>0</v>
      </c>
      <c r="AC18" s="364">
        <f t="shared" si="30"/>
        <v>0</v>
      </c>
      <c r="AD18" s="364">
        <f t="shared" si="30"/>
        <v>0</v>
      </c>
      <c r="AE18" s="364">
        <f t="shared" si="30"/>
        <v>0</v>
      </c>
      <c r="AF18" s="364">
        <f t="shared" si="30"/>
        <v>0</v>
      </c>
      <c r="AG18" s="364">
        <f t="shared" si="30"/>
        <v>0</v>
      </c>
      <c r="AH18" s="364">
        <f t="shared" si="30"/>
        <v>0</v>
      </c>
      <c r="AI18" s="364">
        <f t="shared" si="30"/>
        <v>0</v>
      </c>
      <c r="AJ18" s="364">
        <f t="shared" ref="AJ18" si="31">+SUM(AJ115,AJ215,AJ312)</f>
        <v>0</v>
      </c>
      <c r="AK18" s="643" t="str">
        <f t="shared" si="7"/>
        <v/>
      </c>
      <c r="AL18" s="643" t="str">
        <f t="shared" si="8"/>
        <v/>
      </c>
      <c r="AM18" s="644"/>
    </row>
    <row r="19" spans="1:39" ht="18" customHeight="1" thickBot="1">
      <c r="A19" s="340" t="s">
        <v>14</v>
      </c>
      <c r="B19" s="340" t="s">
        <v>43</v>
      </c>
      <c r="C19" s="368"/>
      <c r="D19" s="368"/>
      <c r="E19" s="368"/>
      <c r="F19" s="322">
        <f t="shared" ref="F19:AI19" si="32">+SUM(F116,F216,F313)</f>
        <v>1.7</v>
      </c>
      <c r="G19" s="322">
        <f t="shared" si="32"/>
        <v>2.2000000000000002</v>
      </c>
      <c r="H19" s="322">
        <f t="shared" si="32"/>
        <v>1.1000000000000001</v>
      </c>
      <c r="I19" s="322">
        <f t="shared" si="32"/>
        <v>0.8</v>
      </c>
      <c r="J19" s="322">
        <f t="shared" si="32"/>
        <v>0.4</v>
      </c>
      <c r="K19" s="322">
        <f t="shared" si="32"/>
        <v>1.2</v>
      </c>
      <c r="L19" s="322">
        <f t="shared" si="32"/>
        <v>6.5</v>
      </c>
      <c r="M19" s="322">
        <f t="shared" si="32"/>
        <v>6.9</v>
      </c>
      <c r="N19" s="322">
        <f t="shared" si="32"/>
        <v>8.4</v>
      </c>
      <c r="O19" s="322">
        <f t="shared" si="32"/>
        <v>19</v>
      </c>
      <c r="P19" s="322">
        <f t="shared" si="32"/>
        <v>26.3</v>
      </c>
      <c r="Q19" s="322">
        <f t="shared" si="32"/>
        <v>55</v>
      </c>
      <c r="R19" s="322">
        <f t="shared" si="32"/>
        <v>71.7</v>
      </c>
      <c r="S19" s="364">
        <f t="shared" si="32"/>
        <v>84.2</v>
      </c>
      <c r="T19" s="364">
        <f t="shared" si="32"/>
        <v>99.6</v>
      </c>
      <c r="U19" s="364">
        <f t="shared" si="32"/>
        <v>85.2</v>
      </c>
      <c r="V19" s="364">
        <f t="shared" si="32"/>
        <v>95.5</v>
      </c>
      <c r="W19" s="364">
        <f t="shared" si="32"/>
        <v>106.8</v>
      </c>
      <c r="X19" s="364">
        <f t="shared" si="32"/>
        <v>117.9</v>
      </c>
      <c r="Y19" s="364">
        <f t="shared" si="32"/>
        <v>114.9</v>
      </c>
      <c r="Z19" s="364">
        <f t="shared" si="32"/>
        <v>127</v>
      </c>
      <c r="AA19" s="364">
        <f t="shared" si="32"/>
        <v>94.4</v>
      </c>
      <c r="AB19" s="364">
        <f t="shared" si="32"/>
        <v>88</v>
      </c>
      <c r="AC19" s="364">
        <f t="shared" si="32"/>
        <v>100</v>
      </c>
      <c r="AD19" s="364">
        <f t="shared" si="32"/>
        <v>112.6</v>
      </c>
      <c r="AE19" s="364">
        <f t="shared" si="32"/>
        <v>121.8</v>
      </c>
      <c r="AF19" s="364">
        <f t="shared" si="32"/>
        <v>139.4</v>
      </c>
      <c r="AG19" s="364">
        <f t="shared" si="32"/>
        <v>147.80000000000001</v>
      </c>
      <c r="AH19" s="364">
        <f t="shared" si="32"/>
        <v>147.4</v>
      </c>
      <c r="AI19" s="364">
        <f t="shared" si="32"/>
        <v>160.30000000000001</v>
      </c>
      <c r="AJ19" s="364">
        <f t="shared" ref="AJ19" si="33">+SUM(AJ116,AJ216,AJ313)</f>
        <v>153.66666666666666</v>
      </c>
      <c r="AK19" s="643">
        <f t="shared" si="7"/>
        <v>-4.1380744437513162</v>
      </c>
      <c r="AL19" s="643">
        <f t="shared" si="8"/>
        <v>1.0300241069471916</v>
      </c>
      <c r="AM19" s="644">
        <f t="shared" si="9"/>
        <v>5.5630583562309432</v>
      </c>
    </row>
    <row r="20" spans="1:39" ht="18" customHeight="1" thickBot="1">
      <c r="A20" s="340" t="s">
        <v>15</v>
      </c>
      <c r="B20" s="340" t="s">
        <v>44</v>
      </c>
      <c r="C20" s="368"/>
      <c r="D20" s="368"/>
      <c r="E20" s="368"/>
      <c r="F20" s="322">
        <f t="shared" ref="F20:AI20" si="34">+SUM(F117,F217,F314)</f>
        <v>2</v>
      </c>
      <c r="G20" s="322">
        <f t="shared" si="34"/>
        <v>12</v>
      </c>
      <c r="H20" s="322">
        <f t="shared" si="34"/>
        <v>13.9</v>
      </c>
      <c r="I20" s="322">
        <f t="shared" si="34"/>
        <v>11.8</v>
      </c>
      <c r="J20" s="322">
        <f t="shared" si="34"/>
        <v>22.1</v>
      </c>
      <c r="K20" s="322">
        <f t="shared" si="34"/>
        <v>38.6</v>
      </c>
      <c r="L20" s="322">
        <f t="shared" si="34"/>
        <v>83.8</v>
      </c>
      <c r="M20" s="322">
        <f t="shared" si="34"/>
        <v>55.5</v>
      </c>
      <c r="N20" s="322">
        <f t="shared" si="34"/>
        <v>50.7</v>
      </c>
      <c r="O20" s="322">
        <f t="shared" si="34"/>
        <v>60</v>
      </c>
      <c r="P20" s="322">
        <f t="shared" si="34"/>
        <v>66.599999999999994</v>
      </c>
      <c r="Q20" s="322">
        <f t="shared" si="34"/>
        <v>100.6</v>
      </c>
      <c r="R20" s="322">
        <f t="shared" si="34"/>
        <v>109.4</v>
      </c>
      <c r="S20" s="364">
        <f t="shared" si="34"/>
        <v>150.80000000000001</v>
      </c>
      <c r="T20" s="364">
        <f t="shared" si="34"/>
        <v>174.4</v>
      </c>
      <c r="U20" s="364">
        <f t="shared" si="34"/>
        <v>161.6</v>
      </c>
      <c r="V20" s="364">
        <f t="shared" si="34"/>
        <v>191.9</v>
      </c>
      <c r="W20" s="364">
        <f t="shared" si="34"/>
        <v>251.9</v>
      </c>
      <c r="X20" s="364">
        <f t="shared" si="34"/>
        <v>251</v>
      </c>
      <c r="Y20" s="364">
        <f t="shared" si="34"/>
        <v>263.40000000000003</v>
      </c>
      <c r="Z20" s="364">
        <f t="shared" si="34"/>
        <v>260.39999999999998</v>
      </c>
      <c r="AA20" s="364">
        <f t="shared" si="34"/>
        <v>217.2</v>
      </c>
      <c r="AB20" s="364">
        <f t="shared" si="34"/>
        <v>166.16</v>
      </c>
      <c r="AC20" s="364">
        <f t="shared" si="34"/>
        <v>155.46</v>
      </c>
      <c r="AD20" s="364">
        <f t="shared" si="34"/>
        <v>183.4</v>
      </c>
      <c r="AE20" s="364">
        <f t="shared" si="34"/>
        <v>207.23999999999998</v>
      </c>
      <c r="AF20" s="364">
        <f t="shared" si="34"/>
        <v>243.51999999999998</v>
      </c>
      <c r="AG20" s="364">
        <f t="shared" si="34"/>
        <v>285.63</v>
      </c>
      <c r="AH20" s="364">
        <f t="shared" si="34"/>
        <v>312.02000000000004</v>
      </c>
      <c r="AI20" s="364">
        <f t="shared" si="34"/>
        <v>354.3</v>
      </c>
      <c r="AJ20" s="364">
        <f t="shared" ref="AJ20" si="35">+SUM(AJ117,AJ217,AJ314)</f>
        <v>337.74016666666665</v>
      </c>
      <c r="AK20" s="643">
        <f t="shared" si="7"/>
        <v>-4.6739580393263758</v>
      </c>
      <c r="AL20" s="643">
        <f t="shared" si="8"/>
        <v>11.675484134069581</v>
      </c>
      <c r="AM20" s="644">
        <f t="shared" si="9"/>
        <v>5.0273828635700735</v>
      </c>
    </row>
    <row r="21" spans="1:39" ht="18" customHeight="1" thickBot="1">
      <c r="A21" s="340" t="s">
        <v>16</v>
      </c>
      <c r="B21" s="340" t="s">
        <v>45</v>
      </c>
      <c r="C21" s="368"/>
      <c r="D21" s="368"/>
      <c r="E21" s="368"/>
      <c r="F21" s="322">
        <f t="shared" ref="F21:AI21" si="36">+SUM(F118,F218,F315)</f>
        <v>1.7</v>
      </c>
      <c r="G21" s="322">
        <f t="shared" si="36"/>
        <v>1.7</v>
      </c>
      <c r="H21" s="322">
        <f t="shared" si="36"/>
        <v>2.6</v>
      </c>
      <c r="I21" s="322">
        <f t="shared" si="36"/>
        <v>2.4</v>
      </c>
      <c r="J21" s="322">
        <f t="shared" si="36"/>
        <v>2.2999999999999998</v>
      </c>
      <c r="K21" s="322">
        <f t="shared" si="36"/>
        <v>2.9</v>
      </c>
      <c r="L21" s="322">
        <f t="shared" si="36"/>
        <v>4.0999999999999996</v>
      </c>
      <c r="M21" s="322">
        <f t="shared" si="36"/>
        <v>3.2</v>
      </c>
      <c r="N21" s="322">
        <f t="shared" si="36"/>
        <v>3.1</v>
      </c>
      <c r="O21" s="322">
        <f t="shared" si="36"/>
        <v>3.5</v>
      </c>
      <c r="P21" s="322">
        <f t="shared" si="36"/>
        <v>3.7</v>
      </c>
      <c r="Q21" s="322">
        <f t="shared" si="36"/>
        <v>4.2</v>
      </c>
      <c r="R21" s="322">
        <f t="shared" si="36"/>
        <v>4.0999999999999996</v>
      </c>
      <c r="S21" s="364">
        <f t="shared" si="36"/>
        <v>4.8</v>
      </c>
      <c r="T21" s="364">
        <f t="shared" si="36"/>
        <v>5.4</v>
      </c>
      <c r="U21" s="364">
        <f t="shared" si="36"/>
        <v>5.2</v>
      </c>
      <c r="V21" s="364">
        <f t="shared" si="36"/>
        <v>4.5999999999999996</v>
      </c>
      <c r="W21" s="364">
        <f t="shared" si="36"/>
        <v>4.72</v>
      </c>
      <c r="X21" s="364">
        <f t="shared" si="36"/>
        <v>4.67</v>
      </c>
      <c r="Y21" s="364">
        <f t="shared" si="36"/>
        <v>4.5999999999999996</v>
      </c>
      <c r="Z21" s="364">
        <f t="shared" si="36"/>
        <v>4.5</v>
      </c>
      <c r="AA21" s="364">
        <f t="shared" si="36"/>
        <v>4.1500000000000004</v>
      </c>
      <c r="AB21" s="364">
        <f t="shared" si="36"/>
        <v>3.97</v>
      </c>
      <c r="AC21" s="364">
        <f t="shared" si="36"/>
        <v>3.51</v>
      </c>
      <c r="AD21" s="364">
        <f t="shared" si="36"/>
        <v>3.27</v>
      </c>
      <c r="AE21" s="364">
        <f t="shared" si="36"/>
        <v>3.39</v>
      </c>
      <c r="AF21" s="364">
        <f t="shared" si="36"/>
        <v>2.88</v>
      </c>
      <c r="AG21" s="364">
        <f t="shared" si="36"/>
        <v>2.78</v>
      </c>
      <c r="AH21" s="364">
        <f t="shared" si="36"/>
        <v>1.7999999999999998</v>
      </c>
      <c r="AI21" s="364">
        <f t="shared" si="36"/>
        <v>2.3999999999999995</v>
      </c>
      <c r="AJ21" s="364">
        <f t="shared" ref="AJ21" si="37">+SUM(AJ118,AJ218,AJ315)</f>
        <v>2.6311666666666667</v>
      </c>
      <c r="AK21" s="643">
        <f t="shared" si="7"/>
        <v>9.6319444444444624</v>
      </c>
      <c r="AL21" s="643">
        <f t="shared" si="8"/>
        <v>-2.0657568238212853</v>
      </c>
      <c r="AM21" s="644">
        <f t="shared" si="9"/>
        <v>-4.9370821804225145</v>
      </c>
    </row>
    <row r="22" spans="1:39" ht="18" customHeight="1" thickBot="1">
      <c r="A22" s="340" t="s">
        <v>17</v>
      </c>
      <c r="B22" s="340" t="s">
        <v>46</v>
      </c>
      <c r="C22" s="368"/>
      <c r="D22" s="368"/>
      <c r="E22" s="368"/>
      <c r="F22" s="322">
        <f t="shared" ref="F22:AI22" si="38">+SUM(F119,F219,F316)</f>
        <v>426</v>
      </c>
      <c r="G22" s="322">
        <f t="shared" si="38"/>
        <v>453</v>
      </c>
      <c r="H22" s="322">
        <f t="shared" si="38"/>
        <v>546</v>
      </c>
      <c r="I22" s="322">
        <f t="shared" si="38"/>
        <v>580</v>
      </c>
      <c r="J22" s="322">
        <f t="shared" si="38"/>
        <v>543</v>
      </c>
      <c r="K22" s="322">
        <f t="shared" si="38"/>
        <v>502.8</v>
      </c>
      <c r="L22" s="322">
        <f t="shared" si="38"/>
        <v>734</v>
      </c>
      <c r="M22" s="322">
        <f t="shared" si="38"/>
        <v>436.8</v>
      </c>
      <c r="N22" s="322">
        <f t="shared" si="38"/>
        <v>450.3</v>
      </c>
      <c r="O22" s="322">
        <f t="shared" si="38"/>
        <v>572.4</v>
      </c>
      <c r="P22" s="322">
        <f t="shared" si="38"/>
        <v>612.5</v>
      </c>
      <c r="Q22" s="322">
        <f t="shared" si="38"/>
        <v>611.79999999999995</v>
      </c>
      <c r="R22" s="322">
        <f t="shared" si="38"/>
        <v>667.1</v>
      </c>
      <c r="S22" s="364">
        <f t="shared" si="38"/>
        <v>712.2</v>
      </c>
      <c r="T22" s="364">
        <f t="shared" si="38"/>
        <v>771.2</v>
      </c>
      <c r="U22" s="364">
        <f t="shared" si="38"/>
        <v>825.59999999999991</v>
      </c>
      <c r="V22" s="364">
        <f t="shared" si="38"/>
        <v>827.2</v>
      </c>
      <c r="W22" s="364">
        <f t="shared" si="38"/>
        <v>798.5</v>
      </c>
      <c r="X22" s="364">
        <f t="shared" si="38"/>
        <v>854.46</v>
      </c>
      <c r="Y22" s="364">
        <f t="shared" si="38"/>
        <v>820.93000000000006</v>
      </c>
      <c r="Z22" s="364">
        <f t="shared" si="38"/>
        <v>836.89</v>
      </c>
      <c r="AA22" s="364">
        <f t="shared" si="38"/>
        <v>850.42000000000007</v>
      </c>
      <c r="AB22" s="364">
        <f t="shared" si="38"/>
        <v>904.22</v>
      </c>
      <c r="AC22" s="364">
        <f t="shared" si="38"/>
        <v>947.39</v>
      </c>
      <c r="AD22" s="364">
        <f t="shared" si="38"/>
        <v>1073.22</v>
      </c>
      <c r="AE22" s="364">
        <f t="shared" si="38"/>
        <v>1009.6300000000001</v>
      </c>
      <c r="AF22" s="364">
        <f t="shared" si="38"/>
        <v>922.94</v>
      </c>
      <c r="AG22" s="364">
        <f t="shared" si="38"/>
        <v>981.26</v>
      </c>
      <c r="AH22" s="364">
        <f t="shared" si="38"/>
        <v>974.35000000000014</v>
      </c>
      <c r="AI22" s="364">
        <f t="shared" si="38"/>
        <v>979.75</v>
      </c>
      <c r="AJ22" s="364">
        <f t="shared" ref="AJ22" si="39">+SUM(AJ119,AJ219,AJ316)</f>
        <v>930.6447999999998</v>
      </c>
      <c r="AK22" s="643">
        <f t="shared" si="7"/>
        <v>-5.0120132686910175</v>
      </c>
      <c r="AL22" s="643">
        <f t="shared" si="8"/>
        <v>-2.7800137197617092</v>
      </c>
      <c r="AM22" s="644">
        <f t="shared" si="9"/>
        <v>1.0066702205439704</v>
      </c>
    </row>
    <row r="23" spans="1:39" ht="18" customHeight="1" thickBot="1">
      <c r="A23" s="340" t="s">
        <v>18</v>
      </c>
      <c r="B23" s="340" t="s">
        <v>47</v>
      </c>
      <c r="C23" s="368"/>
      <c r="D23" s="368"/>
      <c r="E23" s="368"/>
      <c r="F23" s="322">
        <f t="shared" ref="F23:AI23" si="40">+SUM(F120,F220,F317)</f>
        <v>0</v>
      </c>
      <c r="G23" s="322">
        <f t="shared" si="40"/>
        <v>0</v>
      </c>
      <c r="H23" s="322">
        <f t="shared" si="40"/>
        <v>0</v>
      </c>
      <c r="I23" s="322">
        <f t="shared" si="40"/>
        <v>0</v>
      </c>
      <c r="J23" s="322">
        <f t="shared" si="40"/>
        <v>0</v>
      </c>
      <c r="K23" s="322">
        <f t="shared" si="40"/>
        <v>0</v>
      </c>
      <c r="L23" s="322">
        <f t="shared" si="40"/>
        <v>0</v>
      </c>
      <c r="M23" s="322">
        <f t="shared" si="40"/>
        <v>0</v>
      </c>
      <c r="N23" s="322">
        <f t="shared" si="40"/>
        <v>0</v>
      </c>
      <c r="O23" s="322">
        <f t="shared" si="40"/>
        <v>0</v>
      </c>
      <c r="P23" s="322">
        <f t="shared" si="40"/>
        <v>0</v>
      </c>
      <c r="Q23" s="322">
        <f t="shared" si="40"/>
        <v>0</v>
      </c>
      <c r="R23" s="322">
        <f t="shared" si="40"/>
        <v>0</v>
      </c>
      <c r="S23" s="364">
        <f t="shared" si="40"/>
        <v>0</v>
      </c>
      <c r="T23" s="364">
        <f t="shared" si="40"/>
        <v>0</v>
      </c>
      <c r="U23" s="364">
        <f t="shared" si="40"/>
        <v>0</v>
      </c>
      <c r="V23" s="364">
        <f t="shared" si="40"/>
        <v>0</v>
      </c>
      <c r="W23" s="364">
        <f t="shared" si="40"/>
        <v>0</v>
      </c>
      <c r="X23" s="364">
        <f t="shared" si="40"/>
        <v>0</v>
      </c>
      <c r="Y23" s="364">
        <f t="shared" si="40"/>
        <v>0</v>
      </c>
      <c r="Z23" s="364">
        <f t="shared" si="40"/>
        <v>0</v>
      </c>
      <c r="AA23" s="364">
        <f t="shared" si="40"/>
        <v>0</v>
      </c>
      <c r="AB23" s="364">
        <f t="shared" si="40"/>
        <v>0</v>
      </c>
      <c r="AC23" s="364">
        <f t="shared" si="40"/>
        <v>0</v>
      </c>
      <c r="AD23" s="364">
        <f t="shared" si="40"/>
        <v>0</v>
      </c>
      <c r="AE23" s="364">
        <f t="shared" si="40"/>
        <v>0</v>
      </c>
      <c r="AF23" s="364">
        <f t="shared" si="40"/>
        <v>0</v>
      </c>
      <c r="AG23" s="364">
        <f t="shared" si="40"/>
        <v>0</v>
      </c>
      <c r="AH23" s="364">
        <f t="shared" si="40"/>
        <v>0</v>
      </c>
      <c r="AI23" s="364">
        <f t="shared" si="40"/>
        <v>0</v>
      </c>
      <c r="AJ23" s="364">
        <f t="shared" ref="AJ23" si="41">+SUM(AJ120,AJ220,AJ317)</f>
        <v>0</v>
      </c>
      <c r="AK23" s="643" t="str">
        <f t="shared" si="7"/>
        <v/>
      </c>
      <c r="AL23" s="643" t="str">
        <f t="shared" si="8"/>
        <v/>
      </c>
      <c r="AM23" s="644"/>
    </row>
    <row r="24" spans="1:39" ht="18" customHeight="1" thickBot="1">
      <c r="A24" s="340" t="s">
        <v>19</v>
      </c>
      <c r="B24" s="340" t="s">
        <v>48</v>
      </c>
      <c r="C24" s="368"/>
      <c r="D24" s="368"/>
      <c r="E24" s="368"/>
      <c r="F24" s="322">
        <f t="shared" ref="F24:AI24" si="42">+SUM(F121,F221,F318)</f>
        <v>2.2999999999999998</v>
      </c>
      <c r="G24" s="322">
        <f t="shared" si="42"/>
        <v>1.4</v>
      </c>
      <c r="H24" s="322">
        <f t="shared" si="42"/>
        <v>1.5</v>
      </c>
      <c r="I24" s="322">
        <f t="shared" si="42"/>
        <v>0.9</v>
      </c>
      <c r="J24" s="322">
        <f t="shared" si="42"/>
        <v>0.6</v>
      </c>
      <c r="K24" s="322">
        <f t="shared" si="42"/>
        <v>0.9</v>
      </c>
      <c r="L24" s="322">
        <f t="shared" si="42"/>
        <v>1.3</v>
      </c>
      <c r="M24" s="322">
        <f t="shared" si="42"/>
        <v>0.9</v>
      </c>
      <c r="N24" s="322">
        <f t="shared" si="42"/>
        <v>0.7</v>
      </c>
      <c r="O24" s="322">
        <f t="shared" si="42"/>
        <v>0.5</v>
      </c>
      <c r="P24" s="322">
        <f t="shared" si="42"/>
        <v>1</v>
      </c>
      <c r="Q24" s="322">
        <f t="shared" si="42"/>
        <v>1.6</v>
      </c>
      <c r="R24" s="322">
        <f t="shared" si="42"/>
        <v>2.5</v>
      </c>
      <c r="S24" s="364">
        <f t="shared" si="42"/>
        <v>3.6999999999999997</v>
      </c>
      <c r="T24" s="364">
        <f t="shared" si="42"/>
        <v>3.4</v>
      </c>
      <c r="U24" s="364">
        <f t="shared" si="42"/>
        <v>2.8</v>
      </c>
      <c r="V24" s="364">
        <f t="shared" si="42"/>
        <v>3.1</v>
      </c>
      <c r="W24" s="364">
        <f t="shared" si="42"/>
        <v>2.63</v>
      </c>
      <c r="X24" s="364">
        <f t="shared" si="42"/>
        <v>2.0299999999999998</v>
      </c>
      <c r="Y24" s="364">
        <f t="shared" si="42"/>
        <v>2</v>
      </c>
      <c r="Z24" s="364">
        <f t="shared" si="42"/>
        <v>3</v>
      </c>
      <c r="AA24" s="364">
        <f t="shared" si="42"/>
        <v>3</v>
      </c>
      <c r="AB24" s="364">
        <f t="shared" si="42"/>
        <v>2.27</v>
      </c>
      <c r="AC24" s="364">
        <f t="shared" si="42"/>
        <v>2.2400000000000002</v>
      </c>
      <c r="AD24" s="364">
        <f t="shared" si="42"/>
        <v>2.74</v>
      </c>
      <c r="AE24" s="364">
        <f t="shared" si="42"/>
        <v>3.31</v>
      </c>
      <c r="AF24" s="364">
        <f t="shared" si="42"/>
        <v>3.05</v>
      </c>
      <c r="AG24" s="364">
        <f t="shared" si="42"/>
        <v>2.27</v>
      </c>
      <c r="AH24" s="364">
        <f t="shared" si="42"/>
        <v>2.3499999999999996</v>
      </c>
      <c r="AI24" s="364">
        <f t="shared" si="42"/>
        <v>2.2600000000000002</v>
      </c>
      <c r="AJ24" s="364">
        <f t="shared" ref="AJ24" si="43">+SUM(AJ121,AJ221,AJ318)</f>
        <v>2.7775333333333334</v>
      </c>
      <c r="AK24" s="643">
        <f t="shared" si="7"/>
        <v>22.899705014749252</v>
      </c>
      <c r="AL24" s="643">
        <f t="shared" si="8"/>
        <v>8.7806788511749509</v>
      </c>
      <c r="AM24" s="644">
        <f t="shared" si="9"/>
        <v>-0.85244639480108741</v>
      </c>
    </row>
    <row r="25" spans="1:39" ht="18" customHeight="1" thickBot="1">
      <c r="A25" s="340" t="s">
        <v>20</v>
      </c>
      <c r="B25" s="340" t="s">
        <v>49</v>
      </c>
      <c r="C25" s="368"/>
      <c r="D25" s="368"/>
      <c r="E25" s="368"/>
      <c r="F25" s="322">
        <f t="shared" ref="F25:AI25" si="44">+SUM(F122,F222,F319)</f>
        <v>147.69999999999999</v>
      </c>
      <c r="G25" s="322">
        <f t="shared" si="44"/>
        <v>155.30000000000001</v>
      </c>
      <c r="H25" s="322">
        <f t="shared" si="44"/>
        <v>129.80000000000001</v>
      </c>
      <c r="I25" s="322">
        <f t="shared" si="44"/>
        <v>97.300000000000011</v>
      </c>
      <c r="J25" s="322">
        <f t="shared" si="44"/>
        <v>90.1</v>
      </c>
      <c r="K25" s="322">
        <f t="shared" si="44"/>
        <v>94.199999999999989</v>
      </c>
      <c r="L25" s="322">
        <f t="shared" si="44"/>
        <v>108.5</v>
      </c>
      <c r="M25" s="322">
        <f t="shared" si="44"/>
        <v>89.6</v>
      </c>
      <c r="N25" s="322">
        <f t="shared" si="44"/>
        <v>92.7</v>
      </c>
      <c r="O25" s="322">
        <f t="shared" si="44"/>
        <v>90.800000000000011</v>
      </c>
      <c r="P25" s="322">
        <f t="shared" si="44"/>
        <v>85.2</v>
      </c>
      <c r="Q25" s="322">
        <f t="shared" si="44"/>
        <v>82.199999999999989</v>
      </c>
      <c r="R25" s="322">
        <f t="shared" si="44"/>
        <v>86.899999999999991</v>
      </c>
      <c r="S25" s="364">
        <f t="shared" si="44"/>
        <v>102.19999999999999</v>
      </c>
      <c r="T25" s="364">
        <f t="shared" si="44"/>
        <v>95.1</v>
      </c>
      <c r="U25" s="364">
        <f t="shared" si="44"/>
        <v>101.3</v>
      </c>
      <c r="V25" s="364">
        <f t="shared" si="44"/>
        <v>108.1</v>
      </c>
      <c r="W25" s="364">
        <f t="shared" si="44"/>
        <v>113.59</v>
      </c>
      <c r="X25" s="364">
        <f t="shared" si="44"/>
        <v>117.80999999999999</v>
      </c>
      <c r="Y25" s="364">
        <f t="shared" si="44"/>
        <v>116.31</v>
      </c>
      <c r="Z25" s="364">
        <f t="shared" si="44"/>
        <v>122.4</v>
      </c>
      <c r="AA25" s="364">
        <f t="shared" si="44"/>
        <v>117.19</v>
      </c>
      <c r="AB25" s="364">
        <f t="shared" si="44"/>
        <v>113.49000000000001</v>
      </c>
      <c r="AC25" s="364">
        <f t="shared" si="44"/>
        <v>107.63999999999999</v>
      </c>
      <c r="AD25" s="364">
        <f t="shared" si="44"/>
        <v>126.99</v>
      </c>
      <c r="AE25" s="364">
        <f t="shared" si="44"/>
        <v>129.62</v>
      </c>
      <c r="AF25" s="364">
        <f t="shared" si="44"/>
        <v>126.42999999999999</v>
      </c>
      <c r="AG25" s="364">
        <f t="shared" si="44"/>
        <v>123.78</v>
      </c>
      <c r="AH25" s="364">
        <f t="shared" si="44"/>
        <v>129.69</v>
      </c>
      <c r="AI25" s="364">
        <f t="shared" si="44"/>
        <v>146.4</v>
      </c>
      <c r="AJ25" s="364">
        <f t="shared" ref="AJ25" si="45">+SUM(AJ122,AJ222,AJ319)</f>
        <v>127.3056</v>
      </c>
      <c r="AK25" s="643">
        <f t="shared" si="7"/>
        <v>-13.042622950819672</v>
      </c>
      <c r="AL25" s="643">
        <f t="shared" si="8"/>
        <v>-5.1020499440924567</v>
      </c>
      <c r="AM25" s="644">
        <f t="shared" si="9"/>
        <v>0.92417711854990703</v>
      </c>
    </row>
    <row r="26" spans="1:39" ht="18" customHeight="1" thickBot="1">
      <c r="A26" s="340" t="s">
        <v>21</v>
      </c>
      <c r="B26" s="340" t="s">
        <v>50</v>
      </c>
      <c r="C26" s="368"/>
      <c r="D26" s="368"/>
      <c r="E26" s="368"/>
      <c r="F26" s="322">
        <f t="shared" ref="F26:AI26" si="46">+SUM(F123,F223,F320)</f>
        <v>348.5</v>
      </c>
      <c r="G26" s="322">
        <f t="shared" si="46"/>
        <v>370.3</v>
      </c>
      <c r="H26" s="322">
        <f t="shared" si="46"/>
        <v>606.4</v>
      </c>
      <c r="I26" s="322">
        <f t="shared" si="46"/>
        <v>282.60000000000002</v>
      </c>
      <c r="J26" s="322">
        <f t="shared" si="46"/>
        <v>317.39999999999998</v>
      </c>
      <c r="K26" s="322">
        <f t="shared" si="46"/>
        <v>466</v>
      </c>
      <c r="L26" s="322">
        <f t="shared" si="46"/>
        <v>545.69999999999993</v>
      </c>
      <c r="M26" s="322">
        <f t="shared" si="46"/>
        <v>437.5</v>
      </c>
      <c r="N26" s="322">
        <f t="shared" si="46"/>
        <v>444</v>
      </c>
      <c r="O26" s="322">
        <f t="shared" si="46"/>
        <v>439.6</v>
      </c>
      <c r="P26" s="322">
        <f t="shared" si="46"/>
        <v>427.5</v>
      </c>
      <c r="Q26" s="322">
        <f t="shared" si="46"/>
        <v>541.29999999999995</v>
      </c>
      <c r="R26" s="322">
        <f t="shared" si="46"/>
        <v>554.79999999999995</v>
      </c>
      <c r="S26" s="364">
        <f t="shared" si="46"/>
        <v>628.79999999999995</v>
      </c>
      <c r="T26" s="364">
        <f t="shared" si="46"/>
        <v>800.3</v>
      </c>
      <c r="U26" s="364">
        <f t="shared" si="46"/>
        <v>773.80000000000007</v>
      </c>
      <c r="V26" s="364">
        <f t="shared" si="46"/>
        <v>812.4</v>
      </c>
      <c r="W26" s="364">
        <f t="shared" si="46"/>
        <v>949.30000000000007</v>
      </c>
      <c r="X26" s="364">
        <f t="shared" si="46"/>
        <v>833.1</v>
      </c>
      <c r="Y26" s="364">
        <f t="shared" si="46"/>
        <v>724.49999999999989</v>
      </c>
      <c r="Z26" s="364">
        <f t="shared" si="46"/>
        <v>923.30000000000007</v>
      </c>
      <c r="AA26" s="364">
        <f t="shared" si="46"/>
        <v>953.58</v>
      </c>
      <c r="AB26" s="364">
        <f t="shared" si="46"/>
        <v>954.6</v>
      </c>
      <c r="AC26" s="364">
        <f t="shared" si="46"/>
        <v>832.2</v>
      </c>
      <c r="AD26" s="364">
        <f t="shared" si="46"/>
        <v>926.84</v>
      </c>
      <c r="AE26" s="364">
        <f t="shared" si="46"/>
        <v>856.23</v>
      </c>
      <c r="AF26" s="364">
        <f t="shared" si="46"/>
        <v>885.13</v>
      </c>
      <c r="AG26" s="364">
        <f t="shared" si="46"/>
        <v>994.65</v>
      </c>
      <c r="AH26" s="364">
        <f t="shared" si="46"/>
        <v>1016.98</v>
      </c>
      <c r="AI26" s="364">
        <f t="shared" si="46"/>
        <v>1118.04</v>
      </c>
      <c r="AJ26" s="364">
        <f t="shared" ref="AJ26" si="47">+SUM(AJ123,AJ223,AJ320)</f>
        <v>1064.6580666666666</v>
      </c>
      <c r="AK26" s="643">
        <f t="shared" si="7"/>
        <v>-4.7745995969136423</v>
      </c>
      <c r="AL26" s="643">
        <f t="shared" si="8"/>
        <v>6.5432280790707731</v>
      </c>
      <c r="AM26" s="644">
        <f t="shared" si="9"/>
        <v>1.2318099285940631</v>
      </c>
    </row>
    <row r="27" spans="1:39" ht="18" customHeight="1" thickBot="1">
      <c r="A27" s="340" t="s">
        <v>22</v>
      </c>
      <c r="B27" s="340" t="s">
        <v>51</v>
      </c>
      <c r="C27" s="368"/>
      <c r="D27" s="368"/>
      <c r="E27" s="368"/>
      <c r="F27" s="322">
        <f t="shared" ref="F27:AI27" si="48">+SUM(F124,F224,F321)</f>
        <v>95</v>
      </c>
      <c r="G27" s="322">
        <f t="shared" si="48"/>
        <v>133</v>
      </c>
      <c r="H27" s="322">
        <f t="shared" si="48"/>
        <v>94.4</v>
      </c>
      <c r="I27" s="322">
        <f t="shared" si="48"/>
        <v>101</v>
      </c>
      <c r="J27" s="322">
        <f t="shared" si="48"/>
        <v>66.599999999999994</v>
      </c>
      <c r="K27" s="322">
        <f t="shared" si="48"/>
        <v>59.7</v>
      </c>
      <c r="L27" s="322">
        <f t="shared" si="48"/>
        <v>50.1</v>
      </c>
      <c r="M27" s="322">
        <f t="shared" si="48"/>
        <v>51.84</v>
      </c>
      <c r="N27" s="322">
        <f t="shared" si="48"/>
        <v>41.52</v>
      </c>
      <c r="O27" s="322">
        <f t="shared" si="48"/>
        <v>37.58</v>
      </c>
      <c r="P27" s="322">
        <f t="shared" si="48"/>
        <v>36.630000000000003</v>
      </c>
      <c r="Q27" s="322">
        <f t="shared" si="48"/>
        <v>28.37</v>
      </c>
      <c r="R27" s="322">
        <f t="shared" si="48"/>
        <v>7.07</v>
      </c>
      <c r="S27" s="364">
        <f t="shared" si="48"/>
        <v>7.78</v>
      </c>
      <c r="T27" s="364">
        <f t="shared" si="48"/>
        <v>17.62</v>
      </c>
      <c r="U27" s="364">
        <f t="shared" si="48"/>
        <v>24.38</v>
      </c>
      <c r="V27" s="364">
        <f t="shared" si="48"/>
        <v>21.35</v>
      </c>
      <c r="W27" s="364">
        <f t="shared" si="48"/>
        <v>14</v>
      </c>
      <c r="X27" s="364">
        <f t="shared" si="48"/>
        <v>22.42</v>
      </c>
      <c r="Y27" s="364">
        <f t="shared" si="48"/>
        <v>18.03</v>
      </c>
      <c r="Z27" s="364">
        <f t="shared" si="48"/>
        <v>18.09</v>
      </c>
      <c r="AA27" s="364">
        <f t="shared" si="48"/>
        <v>15.55</v>
      </c>
      <c r="AB27" s="364">
        <f t="shared" si="48"/>
        <v>19.93</v>
      </c>
      <c r="AC27" s="364">
        <f t="shared" si="48"/>
        <v>18.21</v>
      </c>
      <c r="AD27" s="364">
        <f t="shared" si="48"/>
        <v>13.46</v>
      </c>
      <c r="AE27" s="364">
        <f t="shared" si="48"/>
        <v>9.49</v>
      </c>
      <c r="AF27" s="364">
        <f t="shared" si="48"/>
        <v>7.32</v>
      </c>
      <c r="AG27" s="364">
        <f t="shared" si="48"/>
        <v>6.36</v>
      </c>
      <c r="AH27" s="364">
        <f t="shared" si="48"/>
        <v>5.59</v>
      </c>
      <c r="AI27" s="364">
        <f t="shared" si="48"/>
        <v>6.8</v>
      </c>
      <c r="AJ27" s="364">
        <f t="shared" ref="AJ27" si="49">+SUM(AJ124,AJ224,AJ321)</f>
        <v>7.4410666666666678</v>
      </c>
      <c r="AK27" s="643">
        <f t="shared" si="7"/>
        <v>9.4274509803921713</v>
      </c>
      <c r="AL27" s="643">
        <f t="shared" si="8"/>
        <v>35.210175651120544</v>
      </c>
      <c r="AM27" s="644">
        <f t="shared" si="9"/>
        <v>-7.8630425411323817</v>
      </c>
    </row>
    <row r="28" spans="1:39" ht="18" customHeight="1" thickBot="1">
      <c r="A28" s="340" t="s">
        <v>23</v>
      </c>
      <c r="B28" s="340" t="s">
        <v>52</v>
      </c>
      <c r="C28" s="368"/>
      <c r="D28" s="368"/>
      <c r="E28" s="368"/>
      <c r="F28" s="322">
        <f t="shared" ref="F28:AI28" si="50">+SUM(F125,F225,F322)</f>
        <v>665</v>
      </c>
      <c r="G28" s="322">
        <f t="shared" si="50"/>
        <v>647</v>
      </c>
      <c r="H28" s="322">
        <f t="shared" si="50"/>
        <v>788.2</v>
      </c>
      <c r="I28" s="322">
        <f t="shared" si="50"/>
        <v>998.69999999999993</v>
      </c>
      <c r="J28" s="322">
        <f t="shared" si="50"/>
        <v>850.7</v>
      </c>
      <c r="K28" s="322">
        <f t="shared" si="50"/>
        <v>1136.5</v>
      </c>
      <c r="L28" s="322">
        <f t="shared" si="50"/>
        <v>1226.4000000000001</v>
      </c>
      <c r="M28" s="322">
        <f t="shared" si="50"/>
        <v>1062.1999999999998</v>
      </c>
      <c r="N28" s="322">
        <f t="shared" si="50"/>
        <v>927.47</v>
      </c>
      <c r="O28" s="322">
        <f t="shared" si="50"/>
        <v>1052.6100000000001</v>
      </c>
      <c r="P28" s="322">
        <f t="shared" si="50"/>
        <v>1333.8899999999999</v>
      </c>
      <c r="Q28" s="322">
        <f t="shared" si="50"/>
        <v>1147.96</v>
      </c>
      <c r="R28" s="322">
        <f t="shared" si="50"/>
        <v>1201.8200000000002</v>
      </c>
      <c r="S28" s="364">
        <f t="shared" si="50"/>
        <v>1292.3</v>
      </c>
      <c r="T28" s="364">
        <f t="shared" si="50"/>
        <v>1334.07</v>
      </c>
      <c r="U28" s="364">
        <f t="shared" si="50"/>
        <v>1228.73</v>
      </c>
      <c r="V28" s="364">
        <f t="shared" si="50"/>
        <v>1234.81</v>
      </c>
      <c r="W28" s="364">
        <f t="shared" si="50"/>
        <v>1392.0900000000001</v>
      </c>
      <c r="X28" s="364">
        <f t="shared" si="50"/>
        <v>1459.71</v>
      </c>
      <c r="Y28" s="364">
        <f t="shared" si="50"/>
        <v>1252.1399999999999</v>
      </c>
      <c r="Z28" s="364">
        <f t="shared" si="50"/>
        <v>1418.85</v>
      </c>
      <c r="AA28" s="364">
        <f t="shared" si="50"/>
        <v>1487.6399999999999</v>
      </c>
      <c r="AB28" s="364">
        <f t="shared" si="50"/>
        <v>1507.58</v>
      </c>
      <c r="AC28" s="364">
        <f t="shared" si="50"/>
        <v>1623.04</v>
      </c>
      <c r="AD28" s="364">
        <f t="shared" si="50"/>
        <v>1761.53</v>
      </c>
      <c r="AE28" s="364">
        <f t="shared" si="50"/>
        <v>1809.09</v>
      </c>
      <c r="AF28" s="364">
        <f t="shared" si="50"/>
        <v>1793.47</v>
      </c>
      <c r="AG28" s="364">
        <f t="shared" si="50"/>
        <v>1674.61</v>
      </c>
      <c r="AH28" s="364">
        <f t="shared" si="50"/>
        <v>1709.49</v>
      </c>
      <c r="AI28" s="364">
        <f t="shared" si="50"/>
        <v>1949.15</v>
      </c>
      <c r="AJ28" s="364">
        <f t="shared" ref="AJ28" si="51">+SUM(AJ125,AJ225,AJ322)</f>
        <v>2034.6873333333335</v>
      </c>
      <c r="AK28" s="643">
        <f t="shared" si="7"/>
        <v>4.3884428255051455</v>
      </c>
      <c r="AL28" s="643">
        <f t="shared" si="8"/>
        <v>11.957792487679097</v>
      </c>
      <c r="AM28" s="644">
        <f t="shared" si="9"/>
        <v>3.5406990297699226</v>
      </c>
    </row>
    <row r="29" spans="1:39" ht="18" customHeight="1" thickBot="1">
      <c r="A29" s="340" t="s">
        <v>24</v>
      </c>
      <c r="B29" s="340" t="s">
        <v>53</v>
      </c>
      <c r="C29" s="368"/>
      <c r="D29" s="368"/>
      <c r="E29" s="368"/>
      <c r="F29" s="322">
        <f t="shared" ref="F29:AI29" si="52">+SUM(F126,F226,F323)</f>
        <v>2.2000000000000002</v>
      </c>
      <c r="G29" s="322">
        <f t="shared" si="52"/>
        <v>2.5</v>
      </c>
      <c r="H29" s="322">
        <f t="shared" si="52"/>
        <v>0.5</v>
      </c>
      <c r="I29" s="322">
        <f t="shared" si="52"/>
        <v>0.30000000000000004</v>
      </c>
      <c r="J29" s="322">
        <f t="shared" si="52"/>
        <v>0.85</v>
      </c>
      <c r="K29" s="322">
        <f t="shared" si="52"/>
        <v>0.1</v>
      </c>
      <c r="L29" s="322">
        <f t="shared" si="52"/>
        <v>0.2</v>
      </c>
      <c r="M29" s="322">
        <f t="shared" si="52"/>
        <v>0.16999999999999998</v>
      </c>
      <c r="N29" s="322">
        <f t="shared" si="52"/>
        <v>0.46</v>
      </c>
      <c r="O29" s="322">
        <f t="shared" si="52"/>
        <v>2.5299999999999998</v>
      </c>
      <c r="P29" s="322">
        <f t="shared" si="52"/>
        <v>2.86</v>
      </c>
      <c r="Q29" s="322">
        <f t="shared" si="52"/>
        <v>2.09</v>
      </c>
      <c r="R29" s="322">
        <f t="shared" si="52"/>
        <v>2.4699999999999998</v>
      </c>
      <c r="S29" s="364">
        <f t="shared" si="52"/>
        <v>3.2</v>
      </c>
      <c r="T29" s="364">
        <f t="shared" si="52"/>
        <v>5.74</v>
      </c>
      <c r="U29" s="364">
        <f t="shared" si="52"/>
        <v>4.75</v>
      </c>
      <c r="V29" s="364">
        <f t="shared" si="52"/>
        <v>4.7200000000000006</v>
      </c>
      <c r="W29" s="364">
        <f t="shared" si="52"/>
        <v>5.61</v>
      </c>
      <c r="X29" s="364">
        <f t="shared" si="52"/>
        <v>5.25</v>
      </c>
      <c r="Y29" s="364">
        <f t="shared" si="52"/>
        <v>5.6499999999999995</v>
      </c>
      <c r="Z29" s="364">
        <f t="shared" si="52"/>
        <v>6.13</v>
      </c>
      <c r="AA29" s="364">
        <f t="shared" si="52"/>
        <v>6.21</v>
      </c>
      <c r="AB29" s="364">
        <f t="shared" si="52"/>
        <v>3.57</v>
      </c>
      <c r="AC29" s="364">
        <f t="shared" si="52"/>
        <v>5.870000000000001</v>
      </c>
      <c r="AD29" s="364">
        <f t="shared" si="52"/>
        <v>6.6499999999999995</v>
      </c>
      <c r="AE29" s="364">
        <f t="shared" si="52"/>
        <v>5.45</v>
      </c>
      <c r="AF29" s="364">
        <f t="shared" si="52"/>
        <v>5.01</v>
      </c>
      <c r="AG29" s="364">
        <f t="shared" si="52"/>
        <v>5.3</v>
      </c>
      <c r="AH29" s="364">
        <f t="shared" si="52"/>
        <v>5.12</v>
      </c>
      <c r="AI29" s="364">
        <f t="shared" si="52"/>
        <v>5.85</v>
      </c>
      <c r="AJ29" s="364">
        <f t="shared" ref="AJ29" si="53">+SUM(AJ126,AJ226,AJ323)</f>
        <v>5.4178333333333333</v>
      </c>
      <c r="AK29" s="643">
        <f t="shared" si="7"/>
        <v>-7.3874643874643819</v>
      </c>
      <c r="AL29" s="643">
        <f t="shared" si="8"/>
        <v>7.8533510285334396</v>
      </c>
      <c r="AM29" s="644">
        <f t="shared" si="9"/>
        <v>-1.5048392312556502</v>
      </c>
    </row>
    <row r="30" spans="1:39" ht="18" customHeight="1" thickBot="1">
      <c r="A30" s="340" t="s">
        <v>25</v>
      </c>
      <c r="B30" s="340" t="s">
        <v>54</v>
      </c>
      <c r="C30" s="368"/>
      <c r="D30" s="368"/>
      <c r="E30" s="368"/>
      <c r="F30" s="322">
        <f t="shared" ref="F30:AI30" si="54">+SUM(F127,F227,F324)</f>
        <v>93.2</v>
      </c>
      <c r="G30" s="322">
        <f t="shared" si="54"/>
        <v>94.4</v>
      </c>
      <c r="H30" s="322">
        <f t="shared" si="54"/>
        <v>107.5</v>
      </c>
      <c r="I30" s="322">
        <f t="shared" si="54"/>
        <v>113.9</v>
      </c>
      <c r="J30" s="322">
        <f t="shared" si="54"/>
        <v>108</v>
      </c>
      <c r="K30" s="322">
        <f t="shared" si="54"/>
        <v>131.89999999999998</v>
      </c>
      <c r="L30" s="322">
        <f t="shared" si="54"/>
        <v>216.2</v>
      </c>
      <c r="M30" s="322">
        <f t="shared" si="54"/>
        <v>169.6</v>
      </c>
      <c r="N30" s="322">
        <f t="shared" si="54"/>
        <v>174.7</v>
      </c>
      <c r="O30" s="322">
        <f t="shared" si="54"/>
        <v>197.59999999999997</v>
      </c>
      <c r="P30" s="322">
        <f t="shared" si="54"/>
        <v>198.59999999999997</v>
      </c>
      <c r="Q30" s="322">
        <f t="shared" si="54"/>
        <v>191.8</v>
      </c>
      <c r="R30" s="322">
        <f t="shared" si="54"/>
        <v>209.9</v>
      </c>
      <c r="S30" s="364">
        <f t="shared" si="54"/>
        <v>245.3</v>
      </c>
      <c r="T30" s="364">
        <f t="shared" si="54"/>
        <v>228.3</v>
      </c>
      <c r="U30" s="364">
        <f t="shared" si="54"/>
        <v>243.20000000000002</v>
      </c>
      <c r="V30" s="364">
        <f t="shared" si="54"/>
        <v>261.29999999999995</v>
      </c>
      <c r="W30" s="364">
        <f t="shared" si="54"/>
        <v>260.84000000000003</v>
      </c>
      <c r="X30" s="364">
        <f t="shared" si="54"/>
        <v>252.09999999999997</v>
      </c>
      <c r="Y30" s="364">
        <f t="shared" si="54"/>
        <v>218.85000000000002</v>
      </c>
      <c r="Z30" s="364">
        <f t="shared" si="54"/>
        <v>249.92</v>
      </c>
      <c r="AA30" s="364">
        <f t="shared" si="54"/>
        <v>235.38</v>
      </c>
      <c r="AB30" s="364">
        <f t="shared" si="54"/>
        <v>238.07999999999998</v>
      </c>
      <c r="AC30" s="364">
        <f t="shared" si="54"/>
        <v>243.14999999999998</v>
      </c>
      <c r="AD30" s="364">
        <f t="shared" si="54"/>
        <v>281.33000000000004</v>
      </c>
      <c r="AE30" s="364">
        <f t="shared" si="54"/>
        <v>268.28000000000003</v>
      </c>
      <c r="AF30" s="364">
        <f t="shared" si="54"/>
        <v>243.17000000000002</v>
      </c>
      <c r="AG30" s="364">
        <f t="shared" si="54"/>
        <v>251.18</v>
      </c>
      <c r="AH30" s="364">
        <f t="shared" si="54"/>
        <v>273.5</v>
      </c>
      <c r="AI30" s="364">
        <f t="shared" si="54"/>
        <v>283.24</v>
      </c>
      <c r="AJ30" s="364">
        <f t="shared" ref="AJ30" si="55">+SUM(AJ127,AJ227,AJ324)</f>
        <v>270.44060000000002</v>
      </c>
      <c r="AK30" s="643">
        <f t="shared" si="7"/>
        <v>-4.5189238808077903</v>
      </c>
      <c r="AL30" s="643">
        <f t="shared" si="8"/>
        <v>2.0697472542680062</v>
      </c>
      <c r="AM30" s="644">
        <f t="shared" si="9"/>
        <v>1.5547541523314168</v>
      </c>
    </row>
    <row r="31" spans="1:39" ht="18" customHeight="1" thickBot="1">
      <c r="A31" s="340" t="s">
        <v>26</v>
      </c>
      <c r="B31" s="340" t="s">
        <v>55</v>
      </c>
      <c r="C31" s="368"/>
      <c r="D31" s="368"/>
      <c r="E31" s="368"/>
      <c r="F31" s="322">
        <f t="shared" ref="F31:AI31" si="56">+SUM(F128,F228,F325)</f>
        <v>69.400000000000006</v>
      </c>
      <c r="G31" s="322">
        <f t="shared" si="56"/>
        <v>67.2</v>
      </c>
      <c r="H31" s="322">
        <f t="shared" si="56"/>
        <v>85.7</v>
      </c>
      <c r="I31" s="322">
        <f t="shared" si="56"/>
        <v>62.1</v>
      </c>
      <c r="J31" s="322">
        <f t="shared" si="56"/>
        <v>60.9</v>
      </c>
      <c r="K31" s="322">
        <f t="shared" si="56"/>
        <v>65</v>
      </c>
      <c r="L31" s="322">
        <f t="shared" si="56"/>
        <v>62.7</v>
      </c>
      <c r="M31" s="322">
        <f t="shared" si="56"/>
        <v>52.8</v>
      </c>
      <c r="N31" s="322">
        <f t="shared" si="56"/>
        <v>73.399999999999991</v>
      </c>
      <c r="O31" s="322">
        <f t="shared" si="56"/>
        <v>66.099999999999994</v>
      </c>
      <c r="P31" s="322">
        <f t="shared" si="56"/>
        <v>75.2</v>
      </c>
      <c r="Q31" s="322">
        <f t="shared" si="56"/>
        <v>82.8</v>
      </c>
      <c r="R31" s="322">
        <f t="shared" si="56"/>
        <v>77</v>
      </c>
      <c r="S31" s="364">
        <f t="shared" si="56"/>
        <v>108</v>
      </c>
      <c r="T31" s="364">
        <f t="shared" si="56"/>
        <v>90.3</v>
      </c>
      <c r="U31" s="364">
        <f t="shared" si="56"/>
        <v>64.599999999999994</v>
      </c>
      <c r="V31" s="364">
        <f t="shared" si="56"/>
        <v>81.099999999999994</v>
      </c>
      <c r="W31" s="364">
        <f t="shared" si="56"/>
        <v>157.69999999999999</v>
      </c>
      <c r="X31" s="364">
        <f t="shared" si="56"/>
        <v>91</v>
      </c>
      <c r="Y31" s="364">
        <f t="shared" si="56"/>
        <v>57.4</v>
      </c>
      <c r="Z31" s="364">
        <f t="shared" si="56"/>
        <v>52.7</v>
      </c>
      <c r="AA31" s="364">
        <f t="shared" si="56"/>
        <v>43</v>
      </c>
      <c r="AB31" s="364">
        <f t="shared" si="56"/>
        <v>55.3</v>
      </c>
      <c r="AC31" s="364">
        <f t="shared" si="56"/>
        <v>60.4</v>
      </c>
      <c r="AD31" s="364">
        <f t="shared" si="56"/>
        <v>55.2</v>
      </c>
      <c r="AE31" s="364">
        <f t="shared" si="56"/>
        <v>53.3</v>
      </c>
      <c r="AF31" s="364">
        <f t="shared" si="56"/>
        <v>31.5</v>
      </c>
      <c r="AG31" s="364">
        <f t="shared" si="56"/>
        <v>24.5</v>
      </c>
      <c r="AH31" s="364">
        <f t="shared" si="56"/>
        <v>34.24</v>
      </c>
      <c r="AI31" s="364">
        <f t="shared" si="56"/>
        <v>40.08</v>
      </c>
      <c r="AJ31" s="364">
        <f t="shared" ref="AJ31" si="57">+SUM(AJ128,AJ228,AJ325)</f>
        <v>38.556666666666679</v>
      </c>
      <c r="AK31" s="643">
        <f t="shared" si="7"/>
        <v>-3.8007318695941095</v>
      </c>
      <c r="AL31" s="643">
        <f t="shared" si="8"/>
        <v>11.306774441878398</v>
      </c>
      <c r="AM31" s="644">
        <f t="shared" si="9"/>
        <v>-1.2045871110507922</v>
      </c>
    </row>
    <row r="32" spans="1:39" ht="18" customHeight="1" thickBot="1">
      <c r="A32" s="340" t="s">
        <v>27</v>
      </c>
      <c r="B32" s="340" t="s">
        <v>56</v>
      </c>
      <c r="C32" s="368"/>
      <c r="D32" s="368"/>
      <c r="E32" s="368"/>
      <c r="F32" s="322">
        <f t="shared" ref="F32:AI32" si="58">+SUM(F129,F229,F326)</f>
        <v>169</v>
      </c>
      <c r="G32" s="322">
        <f t="shared" si="58"/>
        <v>158</v>
      </c>
      <c r="H32" s="322">
        <f t="shared" si="58"/>
        <v>103.1</v>
      </c>
      <c r="I32" s="322">
        <f t="shared" si="58"/>
        <v>65.7</v>
      </c>
      <c r="J32" s="322">
        <f t="shared" si="58"/>
        <v>63.6</v>
      </c>
      <c r="K32" s="322">
        <f t="shared" si="58"/>
        <v>54.6</v>
      </c>
      <c r="L32" s="322">
        <f t="shared" si="58"/>
        <v>75.900000000000006</v>
      </c>
      <c r="M32" s="322">
        <f t="shared" si="58"/>
        <v>47.6</v>
      </c>
      <c r="N32" s="322">
        <f t="shared" si="58"/>
        <v>44.8</v>
      </c>
      <c r="O32" s="322">
        <f t="shared" si="58"/>
        <v>67.400000000000006</v>
      </c>
      <c r="P32" s="322">
        <f t="shared" si="58"/>
        <v>58.7</v>
      </c>
      <c r="Q32" s="322">
        <f t="shared" si="58"/>
        <v>83.7</v>
      </c>
      <c r="R32" s="322">
        <f t="shared" si="58"/>
        <v>82</v>
      </c>
      <c r="S32" s="364">
        <f t="shared" si="58"/>
        <v>90</v>
      </c>
      <c r="T32" s="364">
        <f t="shared" si="58"/>
        <v>87.7</v>
      </c>
      <c r="U32" s="364">
        <f t="shared" si="58"/>
        <v>89.5</v>
      </c>
      <c r="V32" s="364">
        <f t="shared" si="58"/>
        <v>99.4</v>
      </c>
      <c r="W32" s="364">
        <f t="shared" si="58"/>
        <v>110.2</v>
      </c>
      <c r="X32" s="364">
        <f t="shared" si="58"/>
        <v>94.81</v>
      </c>
      <c r="Y32" s="364">
        <f t="shared" si="58"/>
        <v>109.97</v>
      </c>
      <c r="Z32" s="364">
        <f t="shared" si="58"/>
        <v>125.48</v>
      </c>
      <c r="AA32" s="364">
        <f t="shared" si="58"/>
        <v>95.99</v>
      </c>
      <c r="AB32" s="364">
        <f t="shared" si="58"/>
        <v>94.51</v>
      </c>
      <c r="AC32" s="364">
        <f t="shared" si="58"/>
        <v>92.87</v>
      </c>
      <c r="AD32" s="364">
        <f t="shared" si="58"/>
        <v>114.24</v>
      </c>
      <c r="AE32" s="364">
        <f t="shared" si="58"/>
        <v>97.45</v>
      </c>
      <c r="AF32" s="364">
        <f t="shared" si="58"/>
        <v>105.38</v>
      </c>
      <c r="AG32" s="364">
        <f t="shared" si="58"/>
        <v>98.2</v>
      </c>
      <c r="AH32" s="364">
        <f t="shared" si="58"/>
        <v>105.95</v>
      </c>
      <c r="AI32" s="364">
        <f t="shared" si="58"/>
        <v>127.15</v>
      </c>
      <c r="AJ32" s="364">
        <f t="shared" ref="AJ32" si="59">+SUM(AJ129,AJ229,AJ326)</f>
        <v>119.38333333333334</v>
      </c>
      <c r="AK32" s="643">
        <f t="shared" si="7"/>
        <v>-6.1082710709136183</v>
      </c>
      <c r="AL32" s="643">
        <f t="shared" si="8"/>
        <v>11.074928668899652</v>
      </c>
      <c r="AM32" s="644">
        <f t="shared" si="9"/>
        <v>2.4528844263908223</v>
      </c>
    </row>
    <row r="33" spans="1:39" s="79" customFormat="1" ht="18" customHeight="1">
      <c r="A33" s="79" t="s">
        <v>983</v>
      </c>
    </row>
    <row r="34" spans="1:39" s="61" customFormat="1" ht="18" customHeight="1"/>
    <row r="35" spans="1:39" ht="18" customHeight="1">
      <c r="A35" s="76" t="s">
        <v>335</v>
      </c>
    </row>
    <row r="36" spans="1:39" ht="18" customHeight="1">
      <c r="A36" s="215"/>
      <c r="B36" s="211"/>
      <c r="C36" s="569" t="s">
        <v>117</v>
      </c>
      <c r="D36" s="569"/>
      <c r="E36" s="569"/>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767" t="s">
        <v>58</v>
      </c>
      <c r="AL36" s="768"/>
      <c r="AM36" s="255" t="str">
        <f>AM$3</f>
        <v xml:space="preserve">Annual rate of change
</v>
      </c>
    </row>
    <row r="37" spans="1:39" ht="26.25" thickBot="1">
      <c r="A37" s="215"/>
      <c r="B37" s="216"/>
      <c r="C37" s="568">
        <v>1990</v>
      </c>
      <c r="D37" s="567">
        <v>1991</v>
      </c>
      <c r="E37" s="568">
        <v>1992</v>
      </c>
      <c r="F37" s="203">
        <f>F$4</f>
        <v>1993</v>
      </c>
      <c r="G37" s="567">
        <f t="shared" ref="G37:AJ37" si="60">G$4</f>
        <v>1994</v>
      </c>
      <c r="H37" s="203">
        <f t="shared" si="60"/>
        <v>1995</v>
      </c>
      <c r="I37" s="567">
        <f t="shared" si="60"/>
        <v>1996</v>
      </c>
      <c r="J37" s="203">
        <f t="shared" si="60"/>
        <v>1997</v>
      </c>
      <c r="K37" s="567">
        <f t="shared" si="60"/>
        <v>1998</v>
      </c>
      <c r="L37" s="203">
        <f t="shared" si="60"/>
        <v>1999</v>
      </c>
      <c r="M37" s="567">
        <f t="shared" si="60"/>
        <v>2000</v>
      </c>
      <c r="N37" s="567">
        <f t="shared" si="60"/>
        <v>2001</v>
      </c>
      <c r="O37" s="203">
        <f t="shared" si="60"/>
        <v>2002</v>
      </c>
      <c r="P37" s="567">
        <f t="shared" si="60"/>
        <v>2003</v>
      </c>
      <c r="Q37" s="203">
        <f t="shared" si="60"/>
        <v>2004</v>
      </c>
      <c r="R37" s="567">
        <f t="shared" si="60"/>
        <v>2005</v>
      </c>
      <c r="S37" s="203">
        <f t="shared" si="60"/>
        <v>2006</v>
      </c>
      <c r="T37" s="567">
        <f t="shared" si="60"/>
        <v>2007</v>
      </c>
      <c r="U37" s="203">
        <f t="shared" si="60"/>
        <v>2008</v>
      </c>
      <c r="V37" s="567">
        <f t="shared" si="60"/>
        <v>2009</v>
      </c>
      <c r="W37" s="203">
        <f t="shared" si="60"/>
        <v>2010</v>
      </c>
      <c r="X37" s="567">
        <f t="shared" si="60"/>
        <v>2011</v>
      </c>
      <c r="Y37" s="203">
        <f t="shared" si="60"/>
        <v>2012</v>
      </c>
      <c r="Z37" s="568">
        <f t="shared" si="60"/>
        <v>2013</v>
      </c>
      <c r="AA37" s="203">
        <f t="shared" si="60"/>
        <v>2014</v>
      </c>
      <c r="AB37" s="568">
        <f t="shared" si="60"/>
        <v>2015</v>
      </c>
      <c r="AC37" s="203">
        <f t="shared" si="60"/>
        <v>2016</v>
      </c>
      <c r="AD37" s="568">
        <f t="shared" si="60"/>
        <v>2017</v>
      </c>
      <c r="AE37" s="203">
        <f t="shared" si="60"/>
        <v>2018</v>
      </c>
      <c r="AF37" s="568">
        <f t="shared" si="60"/>
        <v>2019</v>
      </c>
      <c r="AG37" s="203">
        <f t="shared" si="60"/>
        <v>2020</v>
      </c>
      <c r="AH37" s="568">
        <f t="shared" si="60"/>
        <v>2021</v>
      </c>
      <c r="AI37" s="568">
        <f t="shared" si="60"/>
        <v>2022</v>
      </c>
      <c r="AJ37" s="203" t="str">
        <f t="shared" si="60"/>
        <v>2023f</v>
      </c>
      <c r="AK37" s="213" t="s">
        <v>1070</v>
      </c>
      <c r="AL37" s="214" t="s">
        <v>1071</v>
      </c>
      <c r="AM37" s="264" t="s">
        <v>1072</v>
      </c>
    </row>
    <row r="38" spans="1:39" ht="18" customHeight="1" thickBot="1">
      <c r="A38" s="366" t="s">
        <v>373</v>
      </c>
      <c r="B38" s="366"/>
      <c r="C38" s="339"/>
      <c r="D38" s="339"/>
      <c r="E38" s="339"/>
      <c r="F38" s="327">
        <f>IF(COUNT(F39:F65)=27,SUM(F39:F65),"N.A.")</f>
        <v>13294.850881948119</v>
      </c>
      <c r="G38" s="327">
        <f t="shared" ref="G38:Z38" si="61">IF(COUNT(G39:G65)=27,SUM(G39:G65),"N.A.")</f>
        <v>14727.142000000003</v>
      </c>
      <c r="H38" s="327">
        <f t="shared" si="61"/>
        <v>16407.557000000001</v>
      </c>
      <c r="I38" s="327">
        <f t="shared" si="61"/>
        <v>14862.383</v>
      </c>
      <c r="J38" s="327">
        <f t="shared" si="61"/>
        <v>16254.888000000001</v>
      </c>
      <c r="K38" s="327">
        <f t="shared" si="61"/>
        <v>18168.931</v>
      </c>
      <c r="L38" s="327">
        <f t="shared" si="61"/>
        <v>20574.808000000001</v>
      </c>
      <c r="M38" s="327">
        <f t="shared" si="61"/>
        <v>16902.650000000005</v>
      </c>
      <c r="N38" s="327">
        <f t="shared" si="61"/>
        <v>16991.739999999998</v>
      </c>
      <c r="O38" s="327">
        <f t="shared" si="61"/>
        <v>16855.239999999998</v>
      </c>
      <c r="P38" s="327">
        <f t="shared" si="61"/>
        <v>16719.72</v>
      </c>
      <c r="Q38" s="327">
        <f t="shared" si="61"/>
        <v>22008.209999999995</v>
      </c>
      <c r="R38" s="327">
        <f t="shared" si="61"/>
        <v>21199.610000000004</v>
      </c>
      <c r="S38" s="363">
        <f t="shared" si="61"/>
        <v>22551.37</v>
      </c>
      <c r="T38" s="363">
        <f t="shared" si="61"/>
        <v>22116.449999999993</v>
      </c>
      <c r="U38" s="363">
        <f t="shared" si="61"/>
        <v>25023.910000000007</v>
      </c>
      <c r="V38" s="363">
        <f t="shared" si="61"/>
        <v>27602.409999999996</v>
      </c>
      <c r="W38" s="363">
        <f t="shared" si="61"/>
        <v>26580.530000000002</v>
      </c>
      <c r="X38" s="363">
        <f t="shared" si="61"/>
        <v>26271.819999999992</v>
      </c>
      <c r="Y38" s="363">
        <f t="shared" si="61"/>
        <v>24848.65</v>
      </c>
      <c r="Z38" s="363">
        <f t="shared" si="61"/>
        <v>29335.569999999996</v>
      </c>
      <c r="AA38" s="363">
        <f t="shared" ref="AA38:AI38" si="62">IF(COUNT(AA39:AA65)=27,SUM(AA39:AA65),"N.A.")</f>
        <v>32962.119999999995</v>
      </c>
      <c r="AB38" s="363">
        <f t="shared" si="62"/>
        <v>29523.46</v>
      </c>
      <c r="AC38" s="363">
        <f t="shared" si="62"/>
        <v>29537.82</v>
      </c>
      <c r="AD38" s="363">
        <f t="shared" si="62"/>
        <v>32927.68</v>
      </c>
      <c r="AE38" s="363">
        <f t="shared" si="62"/>
        <v>30807.860000000004</v>
      </c>
      <c r="AF38" s="363">
        <f t="shared" si="62"/>
        <v>28365.300000000003</v>
      </c>
      <c r="AG38" s="363">
        <f t="shared" si="62"/>
        <v>28311.07</v>
      </c>
      <c r="AH38" s="363">
        <f t="shared" si="62"/>
        <v>30079.229999999996</v>
      </c>
      <c r="AI38" s="363">
        <f t="shared" si="62"/>
        <v>31305.22</v>
      </c>
      <c r="AJ38" s="363">
        <f t="shared" ref="AJ38" si="63">IF(COUNT(AJ39:AJ65)=27,SUM(AJ39:AJ65),"N.A.")</f>
        <v>33535.513548916759</v>
      </c>
      <c r="AK38" s="641">
        <f>+IFERROR((AJ38/AI38-1)*100,"")</f>
        <v>7.1243503445008738</v>
      </c>
      <c r="AL38" s="641">
        <f>+IFERROR(((AJ38/((SUM(AE38:AI38)-MIN(AD38:AH38)-MAX(AD38:AH38))/3))-1)*100,"")</f>
        <v>14.808422928958498</v>
      </c>
      <c r="AM38" s="642">
        <f>100*((POWER(AJ38/AA38,1/($AI$4-$Z$4)))-1)</f>
        <v>0.19180548843142908</v>
      </c>
    </row>
    <row r="39" spans="1:39" ht="18" customHeight="1" thickBot="1">
      <c r="A39" s="340" t="s">
        <v>3</v>
      </c>
      <c r="B39" s="340" t="s">
        <v>30</v>
      </c>
      <c r="C39" s="370"/>
      <c r="D39" s="370"/>
      <c r="E39" s="370"/>
      <c r="F39" s="322">
        <f t="shared" ref="F39:AI39" si="64">SUM(F137,F236,F333)</f>
        <v>13.4</v>
      </c>
      <c r="G39" s="322">
        <f t="shared" si="64"/>
        <v>19.2</v>
      </c>
      <c r="H39" s="322">
        <f t="shared" si="64"/>
        <v>19.100000000000001</v>
      </c>
      <c r="I39" s="322">
        <f t="shared" si="64"/>
        <v>17.7</v>
      </c>
      <c r="J39" s="322">
        <f t="shared" si="64"/>
        <v>17.899999999999999</v>
      </c>
      <c r="K39" s="322">
        <f t="shared" si="64"/>
        <v>19.5</v>
      </c>
      <c r="L39" s="322">
        <f t="shared" si="64"/>
        <v>24.8</v>
      </c>
      <c r="M39" s="322">
        <f t="shared" si="64"/>
        <v>14.2</v>
      </c>
      <c r="N39" s="322">
        <f t="shared" si="64"/>
        <v>18.399999999999999</v>
      </c>
      <c r="O39" s="322">
        <f t="shared" si="64"/>
        <v>18.3</v>
      </c>
      <c r="P39" s="322">
        <f t="shared" si="64"/>
        <v>16.8</v>
      </c>
      <c r="Q39" s="322">
        <f t="shared" si="64"/>
        <v>22.9</v>
      </c>
      <c r="R39" s="322">
        <f t="shared" si="64"/>
        <v>24</v>
      </c>
      <c r="S39" s="364">
        <f t="shared" si="64"/>
        <v>34</v>
      </c>
      <c r="T39" s="364">
        <f t="shared" si="64"/>
        <v>40.5</v>
      </c>
      <c r="U39" s="364">
        <f t="shared" si="64"/>
        <v>33.299999999999997</v>
      </c>
      <c r="V39" s="364">
        <f t="shared" si="64"/>
        <v>41.7</v>
      </c>
      <c r="W39" s="364">
        <f t="shared" si="64"/>
        <v>45.5</v>
      </c>
      <c r="X39" s="364">
        <f t="shared" si="64"/>
        <v>52.21</v>
      </c>
      <c r="Y39" s="364">
        <f t="shared" si="64"/>
        <v>48.4</v>
      </c>
      <c r="Z39" s="364">
        <f t="shared" si="64"/>
        <v>55.9</v>
      </c>
      <c r="AA39" s="364">
        <f t="shared" si="64"/>
        <v>53.27</v>
      </c>
      <c r="AB39" s="364">
        <f t="shared" si="64"/>
        <v>48.29</v>
      </c>
      <c r="AC39" s="364">
        <f t="shared" si="64"/>
        <v>39.450000000000003</v>
      </c>
      <c r="AD39" s="364">
        <f t="shared" si="64"/>
        <v>46.09</v>
      </c>
      <c r="AE39" s="364">
        <f t="shared" si="64"/>
        <v>42.83</v>
      </c>
      <c r="AF39" s="364">
        <f t="shared" si="64"/>
        <v>33.03</v>
      </c>
      <c r="AG39" s="364">
        <f t="shared" si="64"/>
        <v>29.68</v>
      </c>
      <c r="AH39" s="364">
        <f t="shared" si="64"/>
        <v>28.19</v>
      </c>
      <c r="AI39" s="364">
        <f t="shared" si="64"/>
        <v>31.9</v>
      </c>
      <c r="AJ39" s="364">
        <f t="shared" ref="AJ39" si="65">SUM(AJ137,AJ236,AJ333)</f>
        <v>30.725407915391269</v>
      </c>
      <c r="AK39" s="643">
        <f>+IFERROR((AJ39/AI39-1)*100,"")</f>
        <v>-3.6821068483032238</v>
      </c>
      <c r="AL39" s="643">
        <f>+IFERROR(((AJ39/((SUM(AE39:AI39)-MIN(AD39:AH39)-MAX(AD39:AH39))/3))-1)*100,"")</f>
        <v>0.90445949225375077</v>
      </c>
      <c r="AM39" s="644">
        <f>100*((POWER(AJ39/AA39,1/($AI$4-$Z$4)))-1)</f>
        <v>-5.9310910927037437</v>
      </c>
    </row>
    <row r="40" spans="1:39" ht="18" customHeight="1" thickBot="1">
      <c r="A40" s="340" t="s">
        <v>4</v>
      </c>
      <c r="B40" s="340" t="s">
        <v>31</v>
      </c>
      <c r="C40" s="370"/>
      <c r="D40" s="370"/>
      <c r="E40" s="370"/>
      <c r="F40" s="322">
        <f t="shared" ref="F40:AI40" si="66">SUM(F138,F237,F334)</f>
        <v>456</v>
      </c>
      <c r="G40" s="322">
        <f t="shared" si="66"/>
        <v>621</v>
      </c>
      <c r="H40" s="322">
        <f t="shared" si="66"/>
        <v>791</v>
      </c>
      <c r="I40" s="322">
        <f t="shared" si="66"/>
        <v>546</v>
      </c>
      <c r="J40" s="322">
        <f t="shared" si="66"/>
        <v>454.5</v>
      </c>
      <c r="K40" s="322">
        <f t="shared" si="66"/>
        <v>590.4</v>
      </c>
      <c r="L40" s="322">
        <f t="shared" si="66"/>
        <v>819.2</v>
      </c>
      <c r="M40" s="322">
        <f t="shared" si="66"/>
        <v>611.79999999999995</v>
      </c>
      <c r="N40" s="322">
        <f t="shared" si="66"/>
        <v>424.6</v>
      </c>
      <c r="O40" s="322">
        <f t="shared" si="66"/>
        <v>657.6</v>
      </c>
      <c r="P40" s="322">
        <f t="shared" si="66"/>
        <v>800.69999999999993</v>
      </c>
      <c r="Q40" s="322">
        <f t="shared" si="66"/>
        <v>1101.8</v>
      </c>
      <c r="R40" s="322">
        <f t="shared" si="66"/>
        <v>957.3</v>
      </c>
      <c r="S40" s="364">
        <f t="shared" si="66"/>
        <v>1225.1999999999998</v>
      </c>
      <c r="T40" s="364">
        <f t="shared" si="66"/>
        <v>657.5</v>
      </c>
      <c r="U40" s="364">
        <f t="shared" si="66"/>
        <v>1532.1</v>
      </c>
      <c r="V40" s="364">
        <f t="shared" si="66"/>
        <v>1553.9</v>
      </c>
      <c r="W40" s="364">
        <f t="shared" si="66"/>
        <v>2082.8000000000002</v>
      </c>
      <c r="X40" s="364">
        <f t="shared" si="66"/>
        <v>1960.29</v>
      </c>
      <c r="Y40" s="364">
        <f t="shared" si="66"/>
        <v>1659</v>
      </c>
      <c r="Z40" s="364">
        <f t="shared" si="66"/>
        <v>2311.7600000000002</v>
      </c>
      <c r="AA40" s="364">
        <f t="shared" si="66"/>
        <v>2539.3200000000002</v>
      </c>
      <c r="AB40" s="364">
        <f t="shared" si="66"/>
        <v>2161.6</v>
      </c>
      <c r="AC40" s="364">
        <f t="shared" si="66"/>
        <v>2365.23</v>
      </c>
      <c r="AD40" s="364">
        <f t="shared" si="66"/>
        <v>2555.9799999999996</v>
      </c>
      <c r="AE40" s="364">
        <f t="shared" si="66"/>
        <v>2402.63</v>
      </c>
      <c r="AF40" s="364">
        <f t="shared" si="66"/>
        <v>2349.56</v>
      </c>
      <c r="AG40" s="364">
        <f t="shared" si="66"/>
        <v>2003.29</v>
      </c>
      <c r="AH40" s="364">
        <f t="shared" si="66"/>
        <v>2363.92</v>
      </c>
      <c r="AI40" s="364">
        <f t="shared" si="66"/>
        <v>2355.5</v>
      </c>
      <c r="AJ40" s="364">
        <f t="shared" ref="AJ40" si="67">SUM(AJ138,AJ237,AJ334)</f>
        <v>2516.7109030300503</v>
      </c>
      <c r="AK40" s="643">
        <f t="shared" ref="AK40:AK65" si="68">+IFERROR((AJ40/AI40-1)*100,"")</f>
        <v>6.8440205064763449</v>
      </c>
      <c r="AL40" s="643">
        <f t="shared" ref="AL40:AL65" si="69">+IFERROR(((AJ40/((SUM(AE40:AI40)-MIN(AD40:AH40)-MAX(AD40:AH40))/3))-1)*100,"")</f>
        <v>9.1749082743025401</v>
      </c>
      <c r="AM40" s="644">
        <f t="shared" ref="AM40:AM65" si="70">100*((POWER(AJ40/AA40,1/($AI$4-$Z$4)))-1)</f>
        <v>-9.932260742746557E-2</v>
      </c>
    </row>
    <row r="41" spans="1:39" ht="18" customHeight="1" thickBot="1">
      <c r="A41" s="340" t="s">
        <v>340</v>
      </c>
      <c r="B41" s="340" t="s">
        <v>32</v>
      </c>
      <c r="C41" s="370"/>
      <c r="D41" s="370"/>
      <c r="E41" s="370"/>
      <c r="F41" s="322">
        <f t="shared" ref="F41:AI41" si="71">SUM(F139,F238,F335)</f>
        <v>404.59999999999997</v>
      </c>
      <c r="G41" s="322">
        <f t="shared" si="71"/>
        <v>482.90000000000003</v>
      </c>
      <c r="H41" s="322">
        <f t="shared" si="71"/>
        <v>695.00000000000011</v>
      </c>
      <c r="I41" s="322">
        <f t="shared" si="71"/>
        <v>558.70000000000005</v>
      </c>
      <c r="J41" s="322">
        <f t="shared" si="71"/>
        <v>583.79999999999995</v>
      </c>
      <c r="K41" s="322">
        <f t="shared" si="71"/>
        <v>717</v>
      </c>
      <c r="L41" s="322">
        <f t="shared" si="71"/>
        <v>994.90000000000009</v>
      </c>
      <c r="M41" s="322">
        <f t="shared" si="71"/>
        <v>912.12999999999988</v>
      </c>
      <c r="N41" s="322">
        <f t="shared" si="71"/>
        <v>1034.3</v>
      </c>
      <c r="O41" s="322">
        <f t="shared" si="71"/>
        <v>770.5</v>
      </c>
      <c r="P41" s="322">
        <f t="shared" si="71"/>
        <v>514.20000000000005</v>
      </c>
      <c r="Q41" s="322">
        <f t="shared" si="71"/>
        <v>1032.5</v>
      </c>
      <c r="R41" s="322">
        <f t="shared" si="71"/>
        <v>883.09999999999991</v>
      </c>
      <c r="S41" s="364">
        <f t="shared" si="71"/>
        <v>999</v>
      </c>
      <c r="T41" s="364">
        <f t="shared" si="71"/>
        <v>1097.1000000000001</v>
      </c>
      <c r="U41" s="364">
        <f t="shared" si="71"/>
        <v>1119.2000000000003</v>
      </c>
      <c r="V41" s="364">
        <f t="shared" si="71"/>
        <v>1202.6999999999998</v>
      </c>
      <c r="W41" s="364">
        <f t="shared" si="71"/>
        <v>1115.92</v>
      </c>
      <c r="X41" s="364">
        <f t="shared" si="71"/>
        <v>1134.9000000000001</v>
      </c>
      <c r="Y41" s="364">
        <f t="shared" si="71"/>
        <v>1179.2300000000002</v>
      </c>
      <c r="Z41" s="364">
        <f t="shared" si="71"/>
        <v>1503.48</v>
      </c>
      <c r="AA41" s="364">
        <f t="shared" si="71"/>
        <v>1596.12</v>
      </c>
      <c r="AB41" s="364">
        <f t="shared" si="71"/>
        <v>1308.07</v>
      </c>
      <c r="AC41" s="364">
        <f t="shared" si="71"/>
        <v>1431.7300000000002</v>
      </c>
      <c r="AD41" s="364">
        <f t="shared" si="71"/>
        <v>1236.3900000000001</v>
      </c>
      <c r="AE41" s="364">
        <f t="shared" si="71"/>
        <v>1483.62</v>
      </c>
      <c r="AF41" s="364">
        <f t="shared" si="71"/>
        <v>1213.6199999999999</v>
      </c>
      <c r="AG41" s="364">
        <f t="shared" si="71"/>
        <v>1307.4499999999998</v>
      </c>
      <c r="AH41" s="364">
        <f t="shared" si="71"/>
        <v>1128.51</v>
      </c>
      <c r="AI41" s="364">
        <f t="shared" si="71"/>
        <v>1278.0899999999999</v>
      </c>
      <c r="AJ41" s="364">
        <f t="shared" ref="AJ41" si="72">SUM(AJ139,AJ238,AJ335)</f>
        <v>1268.8851503333333</v>
      </c>
      <c r="AK41" s="643">
        <f t="shared" si="68"/>
        <v>-0.72020355895645594</v>
      </c>
      <c r="AL41" s="643">
        <f t="shared" si="69"/>
        <v>0.19729232251339823</v>
      </c>
      <c r="AM41" s="644">
        <f t="shared" si="70"/>
        <v>-2.5170797644305076</v>
      </c>
    </row>
    <row r="42" spans="1:39" ht="18" customHeight="1" thickBot="1">
      <c r="A42" s="340" t="s">
        <v>5</v>
      </c>
      <c r="B42" s="340" t="s">
        <v>33</v>
      </c>
      <c r="C42" s="370"/>
      <c r="D42" s="370"/>
      <c r="E42" s="370"/>
      <c r="F42" s="322">
        <f t="shared" ref="F42:AI42" si="73">SUM(F140,F239,F336)</f>
        <v>416.5</v>
      </c>
      <c r="G42" s="322">
        <f t="shared" si="73"/>
        <v>370.7</v>
      </c>
      <c r="H42" s="322">
        <f t="shared" si="73"/>
        <v>312.39999999999998</v>
      </c>
      <c r="I42" s="322">
        <f t="shared" si="73"/>
        <v>250.8</v>
      </c>
      <c r="J42" s="322">
        <f t="shared" si="73"/>
        <v>291</v>
      </c>
      <c r="K42" s="322">
        <f t="shared" si="73"/>
        <v>358</v>
      </c>
      <c r="L42" s="322">
        <f t="shared" si="73"/>
        <v>412</v>
      </c>
      <c r="M42" s="322">
        <f t="shared" si="73"/>
        <v>291.7</v>
      </c>
      <c r="N42" s="322">
        <f t="shared" si="73"/>
        <v>211.6</v>
      </c>
      <c r="O42" s="322">
        <f t="shared" si="73"/>
        <v>217.8</v>
      </c>
      <c r="P42" s="322">
        <f t="shared" si="73"/>
        <v>354.2</v>
      </c>
      <c r="Q42" s="322">
        <f t="shared" si="73"/>
        <v>468.1</v>
      </c>
      <c r="R42" s="322">
        <f t="shared" si="73"/>
        <v>342.2</v>
      </c>
      <c r="S42" s="364">
        <f t="shared" si="73"/>
        <v>434.7</v>
      </c>
      <c r="T42" s="364">
        <f t="shared" si="73"/>
        <v>596.29999999999995</v>
      </c>
      <c r="U42" s="364">
        <f t="shared" si="73"/>
        <v>629.20000000000005</v>
      </c>
      <c r="V42" s="364">
        <f t="shared" si="73"/>
        <v>637.4</v>
      </c>
      <c r="W42" s="364">
        <f t="shared" si="73"/>
        <v>579.79999999999995</v>
      </c>
      <c r="X42" s="364">
        <f t="shared" si="73"/>
        <v>508.3</v>
      </c>
      <c r="Y42" s="364">
        <f t="shared" si="73"/>
        <v>484.6</v>
      </c>
      <c r="Z42" s="364">
        <f t="shared" si="73"/>
        <v>687.7</v>
      </c>
      <c r="AA42" s="364">
        <f t="shared" si="73"/>
        <v>708.9</v>
      </c>
      <c r="AB42" s="364">
        <f t="shared" si="73"/>
        <v>826</v>
      </c>
      <c r="AC42" s="364">
        <f t="shared" si="73"/>
        <v>506.2</v>
      </c>
      <c r="AD42" s="364">
        <f t="shared" si="73"/>
        <v>742.3</v>
      </c>
      <c r="AE42" s="364">
        <f t="shared" si="73"/>
        <v>489.1</v>
      </c>
      <c r="AF42" s="364">
        <f t="shared" si="73"/>
        <v>729</v>
      </c>
      <c r="AG42" s="364">
        <f t="shared" si="73"/>
        <v>560.20000000000005</v>
      </c>
      <c r="AH42" s="364">
        <f t="shared" si="73"/>
        <v>650.9</v>
      </c>
      <c r="AI42" s="364">
        <f t="shared" si="73"/>
        <v>893.93</v>
      </c>
      <c r="AJ42" s="364">
        <f t="shared" ref="AJ42" si="74">SUM(AJ140,AJ239,AJ336)</f>
        <v>681.84960000000001</v>
      </c>
      <c r="AK42" s="643">
        <f t="shared" si="68"/>
        <v>-23.724497443871439</v>
      </c>
      <c r="AL42" s="643">
        <f t="shared" si="69"/>
        <v>-2.2077992857586604</v>
      </c>
      <c r="AM42" s="644">
        <f t="shared" si="70"/>
        <v>-0.43134886458811028</v>
      </c>
    </row>
    <row r="43" spans="1:39" ht="18" customHeight="1" thickBot="1">
      <c r="A43" s="340" t="s">
        <v>127</v>
      </c>
      <c r="B43" s="340" t="s">
        <v>34</v>
      </c>
      <c r="C43" s="370"/>
      <c r="D43" s="370"/>
      <c r="E43" s="370"/>
      <c r="F43" s="322">
        <f t="shared" ref="F43:AI43" si="75">SUM(F141,F240,F337)</f>
        <v>2981.7068819481206</v>
      </c>
      <c r="G43" s="322">
        <f t="shared" si="75"/>
        <v>3206.1</v>
      </c>
      <c r="H43" s="322">
        <f t="shared" si="75"/>
        <v>3214.4</v>
      </c>
      <c r="I43" s="322">
        <f t="shared" si="75"/>
        <v>2073</v>
      </c>
      <c r="J43" s="322">
        <f t="shared" si="75"/>
        <v>2951.5</v>
      </c>
      <c r="K43" s="322">
        <f t="shared" si="75"/>
        <v>3473.3</v>
      </c>
      <c r="L43" s="322">
        <f t="shared" si="75"/>
        <v>4368.5</v>
      </c>
      <c r="M43" s="322">
        <f t="shared" si="75"/>
        <v>3649.6</v>
      </c>
      <c r="N43" s="322">
        <f t="shared" si="75"/>
        <v>4214.5</v>
      </c>
      <c r="O43" s="322">
        <f t="shared" si="75"/>
        <v>3900.5</v>
      </c>
      <c r="P43" s="322">
        <f t="shared" si="75"/>
        <v>3707.3</v>
      </c>
      <c r="Q43" s="322">
        <f t="shared" si="75"/>
        <v>5346.3</v>
      </c>
      <c r="R43" s="322">
        <f t="shared" si="75"/>
        <v>5118.8</v>
      </c>
      <c r="S43" s="364">
        <f t="shared" si="75"/>
        <v>5398.4</v>
      </c>
      <c r="T43" s="364">
        <f t="shared" si="75"/>
        <v>5371.4</v>
      </c>
      <c r="U43" s="364">
        <f t="shared" si="75"/>
        <v>5203.5999999999995</v>
      </c>
      <c r="V43" s="364">
        <f t="shared" si="75"/>
        <v>6363.5999999999995</v>
      </c>
      <c r="W43" s="364">
        <f t="shared" si="75"/>
        <v>5744.84</v>
      </c>
      <c r="X43" s="364">
        <f t="shared" si="75"/>
        <v>3922.7</v>
      </c>
      <c r="Y43" s="364">
        <f t="shared" si="75"/>
        <v>4883.9000000000005</v>
      </c>
      <c r="Z43" s="364">
        <f t="shared" si="75"/>
        <v>5830.4000000000005</v>
      </c>
      <c r="AA43" s="364">
        <f t="shared" si="75"/>
        <v>6293.4</v>
      </c>
      <c r="AB43" s="364">
        <f t="shared" si="75"/>
        <v>5052.1000000000004</v>
      </c>
      <c r="AC43" s="364">
        <f t="shared" si="75"/>
        <v>4658.5</v>
      </c>
      <c r="AD43" s="364">
        <f t="shared" si="75"/>
        <v>4380.9000000000005</v>
      </c>
      <c r="AE43" s="364">
        <f t="shared" si="75"/>
        <v>3771.3999999999996</v>
      </c>
      <c r="AF43" s="364">
        <f t="shared" si="75"/>
        <v>2960.2999999999997</v>
      </c>
      <c r="AG43" s="364">
        <f t="shared" si="75"/>
        <v>3675.8</v>
      </c>
      <c r="AH43" s="364">
        <f t="shared" si="75"/>
        <v>3710.8999999999996</v>
      </c>
      <c r="AI43" s="364">
        <f t="shared" si="75"/>
        <v>4590.7999999999993</v>
      </c>
      <c r="AJ43" s="364">
        <f t="shared" ref="AJ43" si="76">SUM(AJ141,AJ240,AJ337)</f>
        <v>4684.6884138878249</v>
      </c>
      <c r="AK43" s="643">
        <f t="shared" si="68"/>
        <v>2.045142761344998</v>
      </c>
      <c r="AL43" s="643">
        <f t="shared" si="69"/>
        <v>23.62830085910872</v>
      </c>
      <c r="AM43" s="644">
        <f t="shared" si="70"/>
        <v>-3.2268134732797993</v>
      </c>
    </row>
    <row r="44" spans="1:39" ht="18" customHeight="1" thickBot="1">
      <c r="A44" s="340" t="s">
        <v>6</v>
      </c>
      <c r="B44" s="340" t="s">
        <v>35</v>
      </c>
      <c r="C44" s="370"/>
      <c r="D44" s="370"/>
      <c r="E44" s="370"/>
      <c r="F44" s="322">
        <f t="shared" ref="F44:AI44" si="77">SUM(F142,F241,F338)</f>
        <v>1.8</v>
      </c>
      <c r="G44" s="322">
        <f t="shared" si="77"/>
        <v>2.1</v>
      </c>
      <c r="H44" s="322">
        <f t="shared" si="77"/>
        <v>7</v>
      </c>
      <c r="I44" s="322">
        <f t="shared" si="77"/>
        <v>10</v>
      </c>
      <c r="J44" s="322">
        <f t="shared" si="77"/>
        <v>9.6</v>
      </c>
      <c r="K44" s="322">
        <f t="shared" si="77"/>
        <v>17.899999999999999</v>
      </c>
      <c r="L44" s="322">
        <f t="shared" si="77"/>
        <v>29.8</v>
      </c>
      <c r="M44" s="322">
        <f t="shared" si="77"/>
        <v>38.6</v>
      </c>
      <c r="N44" s="322">
        <f t="shared" si="77"/>
        <v>41.3</v>
      </c>
      <c r="O44" s="322">
        <f t="shared" si="77"/>
        <v>63.9</v>
      </c>
      <c r="P44" s="322">
        <f t="shared" si="77"/>
        <v>69.2</v>
      </c>
      <c r="Q44" s="322">
        <f t="shared" si="77"/>
        <v>68.599999999999994</v>
      </c>
      <c r="R44" s="322">
        <f t="shared" si="77"/>
        <v>83.1</v>
      </c>
      <c r="S44" s="364">
        <f t="shared" si="77"/>
        <v>84.6</v>
      </c>
      <c r="T44" s="364">
        <f t="shared" si="77"/>
        <v>133.30000000000001</v>
      </c>
      <c r="U44" s="364">
        <f t="shared" si="77"/>
        <v>111.1</v>
      </c>
      <c r="V44" s="364">
        <f t="shared" si="77"/>
        <v>136</v>
      </c>
      <c r="W44" s="364">
        <f t="shared" si="77"/>
        <v>131</v>
      </c>
      <c r="X44" s="364">
        <f t="shared" si="77"/>
        <v>144.19999999999999</v>
      </c>
      <c r="Y44" s="364">
        <f t="shared" si="77"/>
        <v>157.80000000000001</v>
      </c>
      <c r="Z44" s="364">
        <f t="shared" si="77"/>
        <v>174</v>
      </c>
      <c r="AA44" s="364">
        <f t="shared" si="77"/>
        <v>166.2</v>
      </c>
      <c r="AB44" s="364">
        <f t="shared" si="77"/>
        <v>196.3</v>
      </c>
      <c r="AC44" s="364">
        <f t="shared" si="77"/>
        <v>102.48</v>
      </c>
      <c r="AD44" s="364">
        <f t="shared" si="77"/>
        <v>165.27</v>
      </c>
      <c r="AE44" s="364">
        <f t="shared" si="77"/>
        <v>113.59</v>
      </c>
      <c r="AF44" s="364">
        <f t="shared" si="77"/>
        <v>191.37</v>
      </c>
      <c r="AG44" s="364">
        <f t="shared" si="77"/>
        <v>202.95</v>
      </c>
      <c r="AH44" s="364">
        <f t="shared" si="77"/>
        <v>216.07</v>
      </c>
      <c r="AI44" s="364">
        <f t="shared" si="77"/>
        <v>218.03</v>
      </c>
      <c r="AJ44" s="364">
        <f t="shared" ref="AJ44" si="78">SUM(AJ142,AJ241,AJ338)</f>
        <v>186.62280000000001</v>
      </c>
      <c r="AK44" s="643">
        <f t="shared" si="68"/>
        <v>-14.404990138971696</v>
      </c>
      <c r="AL44" s="643">
        <f t="shared" si="69"/>
        <v>-8.570523393484109</v>
      </c>
      <c r="AM44" s="644">
        <f t="shared" si="70"/>
        <v>1.2960781633980067</v>
      </c>
    </row>
    <row r="45" spans="1:39" ht="18" customHeight="1" thickBot="1">
      <c r="A45" s="340" t="s">
        <v>7</v>
      </c>
      <c r="B45" s="340" t="s">
        <v>36</v>
      </c>
      <c r="C45" s="370"/>
      <c r="D45" s="370"/>
      <c r="E45" s="370"/>
      <c r="F45" s="322">
        <f t="shared" ref="F45:AI45" si="79">SUM(F143,F242,F339)</f>
        <v>9</v>
      </c>
      <c r="G45" s="322">
        <f t="shared" si="79"/>
        <v>17</v>
      </c>
      <c r="H45" s="322">
        <f t="shared" si="79"/>
        <v>13</v>
      </c>
      <c r="I45" s="322">
        <f t="shared" si="79"/>
        <v>10.1</v>
      </c>
      <c r="J45" s="322">
        <f t="shared" si="79"/>
        <v>12</v>
      </c>
      <c r="K45" s="322">
        <f t="shared" si="79"/>
        <v>16.600000000000001</v>
      </c>
      <c r="L45" s="322">
        <f t="shared" si="79"/>
        <v>5.0999999999999996</v>
      </c>
      <c r="M45" s="322">
        <f t="shared" si="79"/>
        <v>8.6</v>
      </c>
      <c r="N45" s="322">
        <f t="shared" si="79"/>
        <v>7.3</v>
      </c>
      <c r="O45" s="322">
        <f t="shared" si="79"/>
        <v>6.7</v>
      </c>
      <c r="P45" s="322">
        <f t="shared" si="79"/>
        <v>7.2</v>
      </c>
      <c r="Q45" s="322">
        <f t="shared" si="79"/>
        <v>6.7</v>
      </c>
      <c r="R45" s="322">
        <f t="shared" si="79"/>
        <v>14.2</v>
      </c>
      <c r="S45" s="364">
        <f t="shared" si="79"/>
        <v>17.86</v>
      </c>
      <c r="T45" s="364">
        <f t="shared" si="79"/>
        <v>31.9</v>
      </c>
      <c r="U45" s="364">
        <f t="shared" si="79"/>
        <v>20.32</v>
      </c>
      <c r="V45" s="364">
        <f t="shared" si="79"/>
        <v>23.65</v>
      </c>
      <c r="W45" s="364">
        <f t="shared" si="79"/>
        <v>28.07</v>
      </c>
      <c r="X45" s="364">
        <f t="shared" si="79"/>
        <v>55.9</v>
      </c>
      <c r="Y45" s="364">
        <f t="shared" si="79"/>
        <v>58.74</v>
      </c>
      <c r="Z45" s="364">
        <f t="shared" si="79"/>
        <v>49.23</v>
      </c>
      <c r="AA45" s="364">
        <f t="shared" si="79"/>
        <v>34.21</v>
      </c>
      <c r="AB45" s="364">
        <f t="shared" si="79"/>
        <v>39.94</v>
      </c>
      <c r="AC45" s="364">
        <f t="shared" si="79"/>
        <v>34.130000000000003</v>
      </c>
      <c r="AD45" s="364">
        <f t="shared" si="79"/>
        <v>41.72</v>
      </c>
      <c r="AE45" s="364">
        <f t="shared" si="79"/>
        <v>40.909999999999997</v>
      </c>
      <c r="AF45" s="364">
        <f t="shared" si="79"/>
        <v>38.36</v>
      </c>
      <c r="AG45" s="364">
        <f t="shared" si="79"/>
        <v>45.1</v>
      </c>
      <c r="AH45" s="364">
        <f t="shared" si="79"/>
        <v>52.21</v>
      </c>
      <c r="AI45" s="364">
        <f t="shared" si="79"/>
        <v>72.260000000000005</v>
      </c>
      <c r="AJ45" s="364">
        <f t="shared" ref="AJ45" si="80">SUM(AJ143,AJ242,AJ339)</f>
        <v>90.716399999999993</v>
      </c>
      <c r="AK45" s="643">
        <f t="shared" si="68"/>
        <v>25.541655134237452</v>
      </c>
      <c r="AL45" s="643">
        <f t="shared" si="69"/>
        <v>71.952486257660951</v>
      </c>
      <c r="AM45" s="644">
        <f t="shared" si="70"/>
        <v>11.444641774644126</v>
      </c>
    </row>
    <row r="46" spans="1:39" ht="18" customHeight="1" thickBot="1">
      <c r="A46" s="340" t="s">
        <v>8</v>
      </c>
      <c r="B46" s="340" t="s">
        <v>37</v>
      </c>
      <c r="C46" s="370"/>
      <c r="D46" s="370"/>
      <c r="E46" s="370"/>
      <c r="F46" s="322">
        <f t="shared" ref="F46:AI46" si="81">SUM(F144,F243,F340)</f>
        <v>19.7</v>
      </c>
      <c r="G46" s="322">
        <f t="shared" si="81"/>
        <v>23.1</v>
      </c>
      <c r="H46" s="322">
        <f t="shared" si="81"/>
        <v>31.1</v>
      </c>
      <c r="I46" s="322">
        <f t="shared" si="81"/>
        <v>34.1</v>
      </c>
      <c r="J46" s="322">
        <f t="shared" si="81"/>
        <v>36.1</v>
      </c>
      <c r="K46" s="322">
        <f t="shared" si="81"/>
        <v>47.1</v>
      </c>
      <c r="L46" s="322">
        <f t="shared" si="81"/>
        <v>36.1</v>
      </c>
      <c r="M46" s="322">
        <f t="shared" si="81"/>
        <v>29.270000000000003</v>
      </c>
      <c r="N46" s="322">
        <f t="shared" si="81"/>
        <v>23.82</v>
      </c>
      <c r="O46" s="322">
        <f t="shared" si="81"/>
        <v>28.64</v>
      </c>
      <c r="P46" s="322">
        <f t="shared" si="81"/>
        <v>30.35</v>
      </c>
      <c r="Q46" s="322">
        <f t="shared" si="81"/>
        <v>32.1</v>
      </c>
      <c r="R46" s="322">
        <f t="shared" si="81"/>
        <v>29.96</v>
      </c>
      <c r="S46" s="364">
        <f t="shared" si="81"/>
        <v>37.180000000000007</v>
      </c>
      <c r="T46" s="364">
        <f t="shared" si="81"/>
        <v>41.83</v>
      </c>
      <c r="U46" s="364">
        <f t="shared" si="81"/>
        <v>50.92</v>
      </c>
      <c r="V46" s="364">
        <f t="shared" si="81"/>
        <v>84.94</v>
      </c>
      <c r="W46" s="364">
        <f t="shared" si="81"/>
        <v>159.16999999999999</v>
      </c>
      <c r="X46" s="364">
        <f t="shared" si="81"/>
        <v>213.28</v>
      </c>
      <c r="Y46" s="364">
        <f t="shared" si="81"/>
        <v>221.67999999999998</v>
      </c>
      <c r="Z46" s="364">
        <f t="shared" si="81"/>
        <v>286.56</v>
      </c>
      <c r="AA46" s="364">
        <f t="shared" si="81"/>
        <v>255.51999999999998</v>
      </c>
      <c r="AB46" s="364">
        <f t="shared" si="81"/>
        <v>246.7</v>
      </c>
      <c r="AC46" s="364">
        <f t="shared" si="81"/>
        <v>251.38000000000002</v>
      </c>
      <c r="AD46" s="364">
        <f t="shared" si="81"/>
        <v>234.38000000000002</v>
      </c>
      <c r="AE46" s="364">
        <f t="shared" si="81"/>
        <v>241.75</v>
      </c>
      <c r="AF46" s="364">
        <f t="shared" si="81"/>
        <v>312.35999999999996</v>
      </c>
      <c r="AG46" s="364">
        <f t="shared" si="81"/>
        <v>258.62</v>
      </c>
      <c r="AH46" s="364">
        <f t="shared" si="81"/>
        <v>236.67000000000002</v>
      </c>
      <c r="AI46" s="364">
        <f t="shared" si="81"/>
        <v>224.45000000000002</v>
      </c>
      <c r="AJ46" s="364">
        <f t="shared" ref="AJ46" si="82">SUM(AJ144,AJ243,AJ340)</f>
        <v>281.89204510164291</v>
      </c>
      <c r="AK46" s="643">
        <f t="shared" si="68"/>
        <v>25.592356917639968</v>
      </c>
      <c r="AL46" s="643">
        <f t="shared" si="69"/>
        <v>16.306492182053447</v>
      </c>
      <c r="AM46" s="644">
        <f t="shared" si="70"/>
        <v>1.0973493505099574</v>
      </c>
    </row>
    <row r="47" spans="1:39" ht="18" customHeight="1" thickBot="1">
      <c r="A47" s="340" t="s">
        <v>9</v>
      </c>
      <c r="B47" s="340" t="s">
        <v>38</v>
      </c>
      <c r="C47" s="370"/>
      <c r="D47" s="370"/>
      <c r="E47" s="370"/>
      <c r="F47" s="322">
        <f t="shared" ref="F47:AI47" si="83">SUM(F145,F244,F341)</f>
        <v>1327.5</v>
      </c>
      <c r="G47" s="322">
        <f t="shared" si="83"/>
        <v>1041.9000000000001</v>
      </c>
      <c r="H47" s="322">
        <f t="shared" si="83"/>
        <v>643.29999999999995</v>
      </c>
      <c r="I47" s="322">
        <f t="shared" si="83"/>
        <v>1295.8999999999999</v>
      </c>
      <c r="J47" s="322">
        <f t="shared" si="83"/>
        <v>1391.3</v>
      </c>
      <c r="K47" s="322">
        <f t="shared" si="83"/>
        <v>1273.5</v>
      </c>
      <c r="L47" s="322">
        <f t="shared" si="83"/>
        <v>711</v>
      </c>
      <c r="M47" s="322">
        <f t="shared" si="83"/>
        <v>969.8</v>
      </c>
      <c r="N47" s="322">
        <f t="shared" si="83"/>
        <v>902.1</v>
      </c>
      <c r="O47" s="322">
        <f t="shared" si="83"/>
        <v>783.5</v>
      </c>
      <c r="P47" s="322">
        <f t="shared" si="83"/>
        <v>768.9</v>
      </c>
      <c r="Q47" s="322">
        <f t="shared" si="83"/>
        <v>830.1</v>
      </c>
      <c r="R47" s="322">
        <f t="shared" si="83"/>
        <v>369</v>
      </c>
      <c r="S47" s="364">
        <f t="shared" si="83"/>
        <v>671.5</v>
      </c>
      <c r="T47" s="364">
        <f t="shared" si="83"/>
        <v>768.80000000000007</v>
      </c>
      <c r="U47" s="364">
        <f t="shared" si="83"/>
        <v>894.2</v>
      </c>
      <c r="V47" s="364">
        <f t="shared" si="83"/>
        <v>907</v>
      </c>
      <c r="W47" s="364">
        <f t="shared" si="83"/>
        <v>884.28</v>
      </c>
      <c r="X47" s="364">
        <f t="shared" si="83"/>
        <v>1155.8100000000002</v>
      </c>
      <c r="Y47" s="364">
        <f t="shared" si="83"/>
        <v>696.8</v>
      </c>
      <c r="Z47" s="364">
        <f t="shared" si="83"/>
        <v>1152.3899999999999</v>
      </c>
      <c r="AA47" s="364">
        <f t="shared" si="83"/>
        <v>1059.9000000000001</v>
      </c>
      <c r="AB47" s="364">
        <f t="shared" si="83"/>
        <v>922.51</v>
      </c>
      <c r="AC47" s="364">
        <f t="shared" si="83"/>
        <v>1000.2199999999999</v>
      </c>
      <c r="AD47" s="364">
        <f t="shared" si="83"/>
        <v>1000.01</v>
      </c>
      <c r="AE47" s="364">
        <f t="shared" si="83"/>
        <v>1133.5999999999999</v>
      </c>
      <c r="AF47" s="364">
        <f t="shared" si="83"/>
        <v>922.81999999999994</v>
      </c>
      <c r="AG47" s="364">
        <f t="shared" si="83"/>
        <v>1082.6400000000001</v>
      </c>
      <c r="AH47" s="364">
        <f t="shared" si="83"/>
        <v>1001.89</v>
      </c>
      <c r="AI47" s="364">
        <f t="shared" si="83"/>
        <v>1068.1100000000001</v>
      </c>
      <c r="AJ47" s="364">
        <f t="shared" ref="AJ47" si="84">SUM(AJ145,AJ244,AJ341)</f>
        <v>1063.5885639881303</v>
      </c>
      <c r="AK47" s="643">
        <f t="shared" si="68"/>
        <v>-0.42331183228973002</v>
      </c>
      <c r="AL47" s="643">
        <f t="shared" si="69"/>
        <v>1.2093258971652032</v>
      </c>
      <c r="AM47" s="644">
        <f t="shared" si="70"/>
        <v>3.860816330276684E-2</v>
      </c>
    </row>
    <row r="48" spans="1:39" ht="18" customHeight="1" thickBot="1">
      <c r="A48" s="340" t="s">
        <v>10</v>
      </c>
      <c r="B48" s="340" t="s">
        <v>39</v>
      </c>
      <c r="C48" s="370"/>
      <c r="D48" s="370"/>
      <c r="E48" s="370"/>
      <c r="F48" s="322">
        <f t="shared" ref="F48:AI48" si="85">SUM(F146,F245,F342)</f>
        <v>3458.2999999999997</v>
      </c>
      <c r="G48" s="322">
        <f t="shared" si="85"/>
        <v>4218.8999999999996</v>
      </c>
      <c r="H48" s="322">
        <f t="shared" si="85"/>
        <v>4980.1000000000004</v>
      </c>
      <c r="I48" s="322">
        <f t="shared" si="85"/>
        <v>5152.6000000000004</v>
      </c>
      <c r="J48" s="322">
        <f t="shared" si="85"/>
        <v>5753.7999999999993</v>
      </c>
      <c r="K48" s="322">
        <f t="shared" si="85"/>
        <v>5727.6</v>
      </c>
      <c r="L48" s="322">
        <f t="shared" si="85"/>
        <v>6584.6</v>
      </c>
      <c r="M48" s="322">
        <f t="shared" si="85"/>
        <v>5510.9</v>
      </c>
      <c r="N48" s="322">
        <f t="shared" si="85"/>
        <v>4771.3999999999996</v>
      </c>
      <c r="O48" s="322">
        <f t="shared" si="85"/>
        <v>5024</v>
      </c>
      <c r="P48" s="322">
        <f t="shared" si="85"/>
        <v>5028.2</v>
      </c>
      <c r="Q48" s="322">
        <f t="shared" si="85"/>
        <v>5597.8</v>
      </c>
      <c r="R48" s="322">
        <f t="shared" si="85"/>
        <v>6185.9</v>
      </c>
      <c r="S48" s="364">
        <f t="shared" si="85"/>
        <v>5707.2</v>
      </c>
      <c r="T48" s="364">
        <f t="shared" si="85"/>
        <v>6076</v>
      </c>
      <c r="U48" s="364">
        <f t="shared" si="85"/>
        <v>6390.2000000000007</v>
      </c>
      <c r="V48" s="364">
        <f t="shared" si="85"/>
        <v>7397.8000000000011</v>
      </c>
      <c r="W48" s="364">
        <f t="shared" si="85"/>
        <v>6587.85</v>
      </c>
      <c r="X48" s="364">
        <f t="shared" si="85"/>
        <v>7372.2300000000005</v>
      </c>
      <c r="Y48" s="364">
        <f t="shared" si="85"/>
        <v>7140.079999999999</v>
      </c>
      <c r="Z48" s="364">
        <f t="shared" si="85"/>
        <v>6053.9599999999991</v>
      </c>
      <c r="AA48" s="364">
        <f t="shared" si="85"/>
        <v>7335.5400000000009</v>
      </c>
      <c r="AB48" s="364">
        <f t="shared" si="85"/>
        <v>6858.1399999999994</v>
      </c>
      <c r="AC48" s="364">
        <f t="shared" si="85"/>
        <v>6254.2999999999993</v>
      </c>
      <c r="AD48" s="364">
        <f t="shared" si="85"/>
        <v>7391.7800000000007</v>
      </c>
      <c r="AE48" s="364">
        <f t="shared" si="85"/>
        <v>6618.1</v>
      </c>
      <c r="AF48" s="364">
        <f t="shared" si="85"/>
        <v>5249.97</v>
      </c>
      <c r="AG48" s="364">
        <f t="shared" si="85"/>
        <v>5310.87</v>
      </c>
      <c r="AH48" s="364">
        <f t="shared" si="85"/>
        <v>5658.76</v>
      </c>
      <c r="AI48" s="364">
        <f t="shared" si="85"/>
        <v>6724.2000000000007</v>
      </c>
      <c r="AJ48" s="364">
        <f t="shared" ref="AJ48" si="86">SUM(AJ146,AJ245,AJ342)</f>
        <v>6519.3216453333334</v>
      </c>
      <c r="AK48" s="643">
        <f t="shared" si="68"/>
        <v>-3.0468807392205366</v>
      </c>
      <c r="AL48" s="643">
        <f t="shared" si="69"/>
        <v>15.589784582288013</v>
      </c>
      <c r="AM48" s="644">
        <f t="shared" si="70"/>
        <v>-1.3021225116865875</v>
      </c>
    </row>
    <row r="49" spans="1:39" ht="18" customHeight="1" thickBot="1">
      <c r="A49" s="340" t="s">
        <v>11</v>
      </c>
      <c r="B49" s="340" t="s">
        <v>40</v>
      </c>
      <c r="C49" s="370"/>
      <c r="D49" s="370"/>
      <c r="E49" s="370"/>
      <c r="F49" s="322">
        <f t="shared" ref="F49:AI49" si="87">SUM(F147,F246,F343)</f>
        <v>120.84400000000001</v>
      </c>
      <c r="G49" s="322">
        <f t="shared" si="87"/>
        <v>98.942000000000007</v>
      </c>
      <c r="H49" s="322">
        <f t="shared" si="87"/>
        <v>95.856999999999999</v>
      </c>
      <c r="I49" s="322">
        <f t="shared" si="87"/>
        <v>76.082999999999998</v>
      </c>
      <c r="J49" s="322">
        <f t="shared" si="87"/>
        <v>86.787999999999997</v>
      </c>
      <c r="K49" s="322">
        <f t="shared" si="87"/>
        <v>161.631</v>
      </c>
      <c r="L49" s="322">
        <f t="shared" si="87"/>
        <v>220.80799999999999</v>
      </c>
      <c r="M49" s="322">
        <f t="shared" si="87"/>
        <v>148.69999999999999</v>
      </c>
      <c r="N49" s="322">
        <f t="shared" si="87"/>
        <v>157.29000000000002</v>
      </c>
      <c r="O49" s="322">
        <f t="shared" si="87"/>
        <v>218.03</v>
      </c>
      <c r="P49" s="322">
        <f t="shared" si="87"/>
        <v>180.44</v>
      </c>
      <c r="Q49" s="322">
        <f t="shared" si="87"/>
        <v>198.28</v>
      </c>
      <c r="R49" s="322">
        <f t="shared" si="87"/>
        <v>238.89</v>
      </c>
      <c r="S49" s="364">
        <f t="shared" si="87"/>
        <v>275.82</v>
      </c>
      <c r="T49" s="364">
        <f t="shared" si="87"/>
        <v>184.26999999999998</v>
      </c>
      <c r="U49" s="364">
        <f t="shared" si="87"/>
        <v>290.37</v>
      </c>
      <c r="V49" s="364">
        <f t="shared" si="87"/>
        <v>277.67999999999995</v>
      </c>
      <c r="W49" s="364">
        <f t="shared" si="87"/>
        <v>248.42</v>
      </c>
      <c r="X49" s="364">
        <f t="shared" si="87"/>
        <v>281.70999999999998</v>
      </c>
      <c r="Y49" s="364">
        <f t="shared" si="87"/>
        <v>213.14999999999998</v>
      </c>
      <c r="Z49" s="364">
        <f t="shared" si="87"/>
        <v>289.73</v>
      </c>
      <c r="AA49" s="364">
        <f t="shared" si="87"/>
        <v>302.14</v>
      </c>
      <c r="AB49" s="364">
        <f t="shared" si="87"/>
        <v>347.29</v>
      </c>
      <c r="AC49" s="364">
        <f t="shared" si="87"/>
        <v>467.64</v>
      </c>
      <c r="AD49" s="364">
        <f t="shared" si="87"/>
        <v>459.46000000000004</v>
      </c>
      <c r="AE49" s="364">
        <f t="shared" si="87"/>
        <v>511.82</v>
      </c>
      <c r="AF49" s="364">
        <f t="shared" si="87"/>
        <v>454.74</v>
      </c>
      <c r="AG49" s="364">
        <f t="shared" si="87"/>
        <v>505.7</v>
      </c>
      <c r="AH49" s="364">
        <f t="shared" si="87"/>
        <v>425.65000000000003</v>
      </c>
      <c r="AI49" s="364">
        <f t="shared" si="87"/>
        <v>361</v>
      </c>
      <c r="AJ49" s="364">
        <f t="shared" ref="AJ49" si="88">SUM(AJ147,AJ246,AJ343)</f>
        <v>420.26885333333337</v>
      </c>
      <c r="AK49" s="643">
        <f t="shared" si="68"/>
        <v>16.417964912280713</v>
      </c>
      <c r="AL49" s="643">
        <f t="shared" si="69"/>
        <v>-4.5884368567623017</v>
      </c>
      <c r="AM49" s="644">
        <f t="shared" si="70"/>
        <v>3.7347658834971043</v>
      </c>
    </row>
    <row r="50" spans="1:39" ht="18" customHeight="1" thickBot="1">
      <c r="A50" s="340" t="s">
        <v>12</v>
      </c>
      <c r="B50" s="340" t="s">
        <v>41</v>
      </c>
      <c r="C50" s="370"/>
      <c r="D50" s="370"/>
      <c r="E50" s="370"/>
      <c r="F50" s="322">
        <f t="shared" ref="F50:AI50" si="89">SUM(F148,F247,F344)</f>
        <v>900.1</v>
      </c>
      <c r="G50" s="322">
        <f t="shared" si="89"/>
        <v>1294.8999999999999</v>
      </c>
      <c r="H50" s="322">
        <f t="shared" si="89"/>
        <v>1361.8</v>
      </c>
      <c r="I50" s="322">
        <f t="shared" si="89"/>
        <v>1443.6</v>
      </c>
      <c r="J50" s="322">
        <f t="shared" si="89"/>
        <v>1693.0000000000002</v>
      </c>
      <c r="K50" s="322">
        <f t="shared" si="89"/>
        <v>1750.8999999999999</v>
      </c>
      <c r="L50" s="322">
        <f t="shared" si="89"/>
        <v>1355.1</v>
      </c>
      <c r="M50" s="322">
        <f t="shared" si="89"/>
        <v>1405.2</v>
      </c>
      <c r="N50" s="322">
        <f t="shared" si="89"/>
        <v>1322.1</v>
      </c>
      <c r="O50" s="322">
        <f t="shared" si="89"/>
        <v>933.8</v>
      </c>
      <c r="P50" s="322">
        <f t="shared" si="89"/>
        <v>632.5</v>
      </c>
      <c r="Q50" s="322">
        <f t="shared" si="89"/>
        <v>797.30000000000007</v>
      </c>
      <c r="R50" s="322">
        <f t="shared" si="89"/>
        <v>848.5</v>
      </c>
      <c r="S50" s="364">
        <f t="shared" si="89"/>
        <v>865.3</v>
      </c>
      <c r="T50" s="364">
        <f t="shared" si="89"/>
        <v>700.5</v>
      </c>
      <c r="U50" s="364">
        <f t="shared" si="89"/>
        <v>635.6</v>
      </c>
      <c r="V50" s="364">
        <f t="shared" si="89"/>
        <v>799.09999999999991</v>
      </c>
      <c r="W50" s="364">
        <f t="shared" si="89"/>
        <v>815.62</v>
      </c>
      <c r="X50" s="364">
        <f t="shared" si="89"/>
        <v>883.29</v>
      </c>
      <c r="Y50" s="364">
        <f t="shared" si="89"/>
        <v>632.80999999999995</v>
      </c>
      <c r="Z50" s="364">
        <f t="shared" si="89"/>
        <v>949.83</v>
      </c>
      <c r="AA50" s="364">
        <f t="shared" si="89"/>
        <v>1225.1500000000001</v>
      </c>
      <c r="AB50" s="364">
        <f t="shared" si="89"/>
        <v>1393.06</v>
      </c>
      <c r="AC50" s="364">
        <f t="shared" si="89"/>
        <v>1384.58</v>
      </c>
      <c r="AD50" s="364">
        <f t="shared" si="89"/>
        <v>1304.97</v>
      </c>
      <c r="AE50" s="364">
        <f t="shared" si="89"/>
        <v>1427.04</v>
      </c>
      <c r="AF50" s="364">
        <f t="shared" si="89"/>
        <v>1331.56</v>
      </c>
      <c r="AG50" s="364">
        <f t="shared" si="89"/>
        <v>1311.53</v>
      </c>
      <c r="AH50" s="364">
        <f t="shared" si="89"/>
        <v>1221.69</v>
      </c>
      <c r="AI50" s="364">
        <f t="shared" si="89"/>
        <v>1223.3700000000001</v>
      </c>
      <c r="AJ50" s="364">
        <f t="shared" ref="AJ50" si="90">SUM(AJ148,AJ247,AJ344)</f>
        <v>1398.7785213333334</v>
      </c>
      <c r="AK50" s="643">
        <f t="shared" si="68"/>
        <v>14.33814147259891</v>
      </c>
      <c r="AL50" s="643">
        <f t="shared" si="69"/>
        <v>8.531720591962678</v>
      </c>
      <c r="AM50" s="644">
        <f t="shared" si="70"/>
        <v>1.483519690252888</v>
      </c>
    </row>
    <row r="51" spans="1:39" ht="18" customHeight="1" thickBot="1">
      <c r="A51" s="340" t="s">
        <v>13</v>
      </c>
      <c r="B51" s="340" t="s">
        <v>42</v>
      </c>
      <c r="C51" s="370"/>
      <c r="D51" s="370"/>
      <c r="E51" s="370"/>
      <c r="F51" s="322">
        <f t="shared" ref="F51:AI51" si="91">SUM(F149,F248,F345)</f>
        <v>0</v>
      </c>
      <c r="G51" s="322">
        <f t="shared" si="91"/>
        <v>0</v>
      </c>
      <c r="H51" s="322">
        <f t="shared" si="91"/>
        <v>0</v>
      </c>
      <c r="I51" s="322">
        <f t="shared" si="91"/>
        <v>0</v>
      </c>
      <c r="J51" s="322">
        <f t="shared" si="91"/>
        <v>0</v>
      </c>
      <c r="K51" s="322">
        <f t="shared" si="91"/>
        <v>0</v>
      </c>
      <c r="L51" s="322">
        <f t="shared" si="91"/>
        <v>0</v>
      </c>
      <c r="M51" s="322">
        <f t="shared" si="91"/>
        <v>0</v>
      </c>
      <c r="N51" s="322">
        <f t="shared" si="91"/>
        <v>0</v>
      </c>
      <c r="O51" s="322">
        <f t="shared" si="91"/>
        <v>0</v>
      </c>
      <c r="P51" s="322">
        <f t="shared" si="91"/>
        <v>0</v>
      </c>
      <c r="Q51" s="322">
        <f t="shared" si="91"/>
        <v>0</v>
      </c>
      <c r="R51" s="322">
        <f t="shared" si="91"/>
        <v>0</v>
      </c>
      <c r="S51" s="364">
        <f t="shared" si="91"/>
        <v>0</v>
      </c>
      <c r="T51" s="364">
        <f t="shared" si="91"/>
        <v>0</v>
      </c>
      <c r="U51" s="364">
        <f t="shared" si="91"/>
        <v>0</v>
      </c>
      <c r="V51" s="364">
        <f t="shared" si="91"/>
        <v>0</v>
      </c>
      <c r="W51" s="364">
        <f t="shared" si="91"/>
        <v>0</v>
      </c>
      <c r="X51" s="364">
        <f t="shared" si="91"/>
        <v>0</v>
      </c>
      <c r="Y51" s="364">
        <f t="shared" si="91"/>
        <v>0</v>
      </c>
      <c r="Z51" s="364">
        <f t="shared" si="91"/>
        <v>0</v>
      </c>
      <c r="AA51" s="364">
        <f t="shared" si="91"/>
        <v>0</v>
      </c>
      <c r="AB51" s="364">
        <f t="shared" si="91"/>
        <v>0</v>
      </c>
      <c r="AC51" s="364">
        <f t="shared" si="91"/>
        <v>0</v>
      </c>
      <c r="AD51" s="364">
        <f t="shared" si="91"/>
        <v>0</v>
      </c>
      <c r="AE51" s="364">
        <f t="shared" si="91"/>
        <v>0</v>
      </c>
      <c r="AF51" s="364">
        <f t="shared" si="91"/>
        <v>0</v>
      </c>
      <c r="AG51" s="364">
        <f t="shared" si="91"/>
        <v>0</v>
      </c>
      <c r="AH51" s="364">
        <f t="shared" si="91"/>
        <v>0</v>
      </c>
      <c r="AI51" s="364">
        <f t="shared" si="91"/>
        <v>0</v>
      </c>
      <c r="AJ51" s="364">
        <f t="shared" ref="AJ51" si="92">SUM(AJ149,AJ248,AJ345)</f>
        <v>0</v>
      </c>
      <c r="AK51" s="643" t="str">
        <f t="shared" si="68"/>
        <v/>
      </c>
      <c r="AL51" s="643" t="str">
        <f t="shared" si="69"/>
        <v/>
      </c>
      <c r="AM51" s="644"/>
    </row>
    <row r="52" spans="1:39" ht="18" customHeight="1" thickBot="1">
      <c r="A52" s="340" t="s">
        <v>14</v>
      </c>
      <c r="B52" s="340" t="s">
        <v>43</v>
      </c>
      <c r="C52" s="370"/>
      <c r="D52" s="370"/>
      <c r="E52" s="370"/>
      <c r="F52" s="322">
        <f t="shared" ref="F52:AI52" si="93">SUM(F150,F249,F346)</f>
        <v>2.5</v>
      </c>
      <c r="G52" s="322">
        <f t="shared" si="93"/>
        <v>1.8</v>
      </c>
      <c r="H52" s="322">
        <f t="shared" si="93"/>
        <v>0.9</v>
      </c>
      <c r="I52" s="322">
        <f t="shared" si="93"/>
        <v>1.3</v>
      </c>
      <c r="J52" s="322">
        <f t="shared" si="93"/>
        <v>0.5</v>
      </c>
      <c r="K52" s="322">
        <f t="shared" si="93"/>
        <v>1.6</v>
      </c>
      <c r="L52" s="322">
        <f t="shared" si="93"/>
        <v>11.7</v>
      </c>
      <c r="M52" s="322">
        <f t="shared" si="93"/>
        <v>10</v>
      </c>
      <c r="N52" s="322">
        <f t="shared" si="93"/>
        <v>13</v>
      </c>
      <c r="O52" s="322">
        <f t="shared" si="93"/>
        <v>33.299999999999997</v>
      </c>
      <c r="P52" s="322">
        <f t="shared" si="93"/>
        <v>37.799999999999997</v>
      </c>
      <c r="Q52" s="322">
        <f t="shared" si="93"/>
        <v>104.6</v>
      </c>
      <c r="R52" s="322">
        <f t="shared" si="93"/>
        <v>146.6</v>
      </c>
      <c r="S52" s="364">
        <f t="shared" si="93"/>
        <v>121.7</v>
      </c>
      <c r="T52" s="364">
        <f t="shared" si="93"/>
        <v>197.3</v>
      </c>
      <c r="U52" s="364">
        <f t="shared" si="93"/>
        <v>204.7</v>
      </c>
      <c r="V52" s="364">
        <f t="shared" si="93"/>
        <v>208.5</v>
      </c>
      <c r="W52" s="364">
        <f t="shared" si="93"/>
        <v>227.4</v>
      </c>
      <c r="X52" s="364">
        <f t="shared" si="93"/>
        <v>220.1</v>
      </c>
      <c r="Y52" s="364">
        <f t="shared" si="93"/>
        <v>303.89999999999998</v>
      </c>
      <c r="Z52" s="364">
        <f t="shared" si="93"/>
        <v>299.10000000000002</v>
      </c>
      <c r="AA52" s="364">
        <f t="shared" si="93"/>
        <v>186.4</v>
      </c>
      <c r="AB52" s="364">
        <f t="shared" si="93"/>
        <v>293.2</v>
      </c>
      <c r="AC52" s="364">
        <f t="shared" si="93"/>
        <v>283</v>
      </c>
      <c r="AD52" s="364">
        <f t="shared" si="93"/>
        <v>327.3</v>
      </c>
      <c r="AE52" s="364">
        <f t="shared" si="93"/>
        <v>231.1</v>
      </c>
      <c r="AF52" s="364">
        <f t="shared" si="93"/>
        <v>408.3</v>
      </c>
      <c r="AG52" s="364">
        <f t="shared" si="93"/>
        <v>455.5</v>
      </c>
      <c r="AH52" s="364">
        <f t="shared" si="93"/>
        <v>427.9</v>
      </c>
      <c r="AI52" s="364">
        <f t="shared" si="93"/>
        <v>330.2</v>
      </c>
      <c r="AJ52" s="364">
        <f t="shared" ref="AJ52" si="94">SUM(AJ150,AJ249,AJ346)</f>
        <v>448.70666666666665</v>
      </c>
      <c r="AK52" s="643">
        <f t="shared" si="68"/>
        <v>35.889359983848166</v>
      </c>
      <c r="AL52" s="643">
        <f t="shared" si="69"/>
        <v>15.408093278463596</v>
      </c>
      <c r="AM52" s="644">
        <f t="shared" si="70"/>
        <v>10.253081081068039</v>
      </c>
    </row>
    <row r="53" spans="1:39" ht="18" customHeight="1" thickBot="1">
      <c r="A53" s="340" t="s">
        <v>15</v>
      </c>
      <c r="B53" s="340" t="s">
        <v>44</v>
      </c>
      <c r="C53" s="370"/>
      <c r="D53" s="370"/>
      <c r="E53" s="370"/>
      <c r="F53" s="322">
        <f t="shared" ref="F53:AI53" si="95">SUM(F151,F250,F347)</f>
        <v>3.1</v>
      </c>
      <c r="G53" s="322">
        <f t="shared" si="95"/>
        <v>13.2</v>
      </c>
      <c r="H53" s="322">
        <f t="shared" si="95"/>
        <v>18.899999999999999</v>
      </c>
      <c r="I53" s="322">
        <f t="shared" si="95"/>
        <v>22.6</v>
      </c>
      <c r="J53" s="322">
        <f t="shared" si="95"/>
        <v>37.200000000000003</v>
      </c>
      <c r="K53" s="322">
        <f t="shared" si="95"/>
        <v>71.900000000000006</v>
      </c>
      <c r="L53" s="322">
        <f t="shared" si="95"/>
        <v>115.1</v>
      </c>
      <c r="M53" s="322">
        <f t="shared" si="95"/>
        <v>81</v>
      </c>
      <c r="N53" s="322">
        <f t="shared" si="95"/>
        <v>64.8</v>
      </c>
      <c r="O53" s="322">
        <f t="shared" si="95"/>
        <v>105.6</v>
      </c>
      <c r="P53" s="322">
        <f t="shared" si="95"/>
        <v>119.5</v>
      </c>
      <c r="Q53" s="322">
        <f t="shared" si="95"/>
        <v>204.7</v>
      </c>
      <c r="R53" s="322">
        <f t="shared" si="95"/>
        <v>201.2</v>
      </c>
      <c r="S53" s="364">
        <f t="shared" si="95"/>
        <v>169.6</v>
      </c>
      <c r="T53" s="364">
        <f t="shared" si="95"/>
        <v>311.89999999999998</v>
      </c>
      <c r="U53" s="364">
        <f t="shared" si="95"/>
        <v>330.2</v>
      </c>
      <c r="V53" s="364">
        <f t="shared" si="95"/>
        <v>415.8</v>
      </c>
      <c r="W53" s="364">
        <f t="shared" si="95"/>
        <v>416.7</v>
      </c>
      <c r="X53" s="364">
        <f t="shared" si="95"/>
        <v>485</v>
      </c>
      <c r="Y53" s="364">
        <f t="shared" si="95"/>
        <v>634.69999999999993</v>
      </c>
      <c r="Z53" s="364">
        <f t="shared" si="95"/>
        <v>552.1</v>
      </c>
      <c r="AA53" s="364">
        <f t="shared" si="95"/>
        <v>503.2</v>
      </c>
      <c r="AB53" s="364">
        <f t="shared" si="95"/>
        <v>513.93999999999994</v>
      </c>
      <c r="AC53" s="364">
        <f t="shared" si="95"/>
        <v>402.49</v>
      </c>
      <c r="AD53" s="364">
        <f t="shared" si="95"/>
        <v>546.57999999999993</v>
      </c>
      <c r="AE53" s="364">
        <f t="shared" si="95"/>
        <v>436.96999999999997</v>
      </c>
      <c r="AF53" s="364">
        <f t="shared" si="95"/>
        <v>691.01</v>
      </c>
      <c r="AG53" s="364">
        <f t="shared" si="95"/>
        <v>969.59999999999991</v>
      </c>
      <c r="AH53" s="364">
        <f t="shared" si="95"/>
        <v>906.62</v>
      </c>
      <c r="AI53" s="364">
        <f t="shared" si="95"/>
        <v>1141.9000000000001</v>
      </c>
      <c r="AJ53" s="364">
        <f t="shared" ref="AJ53" si="96">SUM(AJ151,AJ250,AJ347)</f>
        <v>1010.517692802594</v>
      </c>
      <c r="AK53" s="643">
        <f t="shared" si="68"/>
        <v>-11.505587809563544</v>
      </c>
      <c r="AL53" s="643">
        <f t="shared" si="69"/>
        <v>10.659605056625821</v>
      </c>
      <c r="AM53" s="644">
        <f t="shared" si="70"/>
        <v>8.0549856330154093</v>
      </c>
    </row>
    <row r="54" spans="1:39" ht="18" customHeight="1" thickBot="1">
      <c r="A54" s="340" t="s">
        <v>16</v>
      </c>
      <c r="B54" s="340" t="s">
        <v>45</v>
      </c>
      <c r="C54" s="370"/>
      <c r="D54" s="370"/>
      <c r="E54" s="370"/>
      <c r="F54" s="322">
        <f t="shared" ref="F54:AI54" si="97">SUM(F152,F251,F348)</f>
        <v>4.5</v>
      </c>
      <c r="G54" s="322">
        <f t="shared" si="97"/>
        <v>4.0999999999999996</v>
      </c>
      <c r="H54" s="322">
        <f t="shared" si="97"/>
        <v>6.8</v>
      </c>
      <c r="I54" s="322">
        <f t="shared" si="97"/>
        <v>7.6</v>
      </c>
      <c r="J54" s="322">
        <f t="shared" si="97"/>
        <v>7.9</v>
      </c>
      <c r="K54" s="322">
        <f t="shared" si="97"/>
        <v>9.1999999999999993</v>
      </c>
      <c r="L54" s="322">
        <f t="shared" si="97"/>
        <v>13.6</v>
      </c>
      <c r="M54" s="322">
        <f t="shared" si="97"/>
        <v>8.4</v>
      </c>
      <c r="N54" s="322">
        <f t="shared" si="97"/>
        <v>8.8000000000000007</v>
      </c>
      <c r="O54" s="322">
        <f t="shared" si="97"/>
        <v>12.5</v>
      </c>
      <c r="P54" s="322">
        <f t="shared" si="97"/>
        <v>12.5</v>
      </c>
      <c r="Q54" s="322">
        <f t="shared" si="97"/>
        <v>16.5</v>
      </c>
      <c r="R54" s="322">
        <f t="shared" si="97"/>
        <v>14.7</v>
      </c>
      <c r="S54" s="364">
        <f t="shared" si="97"/>
        <v>16.3</v>
      </c>
      <c r="T54" s="364">
        <f t="shared" si="97"/>
        <v>18.3</v>
      </c>
      <c r="U54" s="364">
        <f t="shared" si="97"/>
        <v>16.399999999999999</v>
      </c>
      <c r="V54" s="364">
        <f t="shared" si="97"/>
        <v>18.100000000000001</v>
      </c>
      <c r="W54" s="364">
        <f t="shared" si="97"/>
        <v>15.9</v>
      </c>
      <c r="X54" s="364">
        <f t="shared" si="97"/>
        <v>15.57</v>
      </c>
      <c r="Y54" s="364">
        <f t="shared" si="97"/>
        <v>15.34</v>
      </c>
      <c r="Z54" s="364">
        <f t="shared" si="97"/>
        <v>15.26</v>
      </c>
      <c r="AA54" s="364">
        <f t="shared" si="97"/>
        <v>15.71</v>
      </c>
      <c r="AB54" s="364">
        <f t="shared" si="97"/>
        <v>13.83</v>
      </c>
      <c r="AC54" s="364">
        <f t="shared" si="97"/>
        <v>10.92</v>
      </c>
      <c r="AD54" s="364">
        <f t="shared" si="97"/>
        <v>11.32</v>
      </c>
      <c r="AE54" s="364">
        <f t="shared" si="97"/>
        <v>10.95</v>
      </c>
      <c r="AF54" s="364">
        <f t="shared" si="97"/>
        <v>9.7799999999999994</v>
      </c>
      <c r="AG54" s="364">
        <f t="shared" si="97"/>
        <v>8.9899999999999984</v>
      </c>
      <c r="AH54" s="364">
        <f t="shared" si="97"/>
        <v>4.7799999999999994</v>
      </c>
      <c r="AI54" s="364">
        <f t="shared" si="97"/>
        <v>7.92</v>
      </c>
      <c r="AJ54" s="364">
        <f t="shared" ref="AJ54" si="98">SUM(AJ152,AJ251,AJ348)</f>
        <v>8.2157895826829641</v>
      </c>
      <c r="AK54" s="643">
        <f t="shared" si="68"/>
        <v>3.7347169530677293</v>
      </c>
      <c r="AL54" s="643">
        <f t="shared" si="69"/>
        <v>-6.3549819603005435</v>
      </c>
      <c r="AM54" s="644">
        <f t="shared" si="70"/>
        <v>-6.9493875692189118</v>
      </c>
    </row>
    <row r="55" spans="1:39" ht="18" customHeight="1" thickBot="1">
      <c r="A55" s="340" t="s">
        <v>17</v>
      </c>
      <c r="B55" s="340" t="s">
        <v>46</v>
      </c>
      <c r="C55" s="370"/>
      <c r="D55" s="370"/>
      <c r="E55" s="370"/>
      <c r="F55" s="322">
        <f t="shared" ref="F55:AI55" si="99">SUM(F153,F252,F349)</f>
        <v>730</v>
      </c>
      <c r="G55" s="322">
        <f t="shared" si="99"/>
        <v>737</v>
      </c>
      <c r="H55" s="322">
        <f t="shared" si="99"/>
        <v>897</v>
      </c>
      <c r="I55" s="322">
        <f t="shared" si="99"/>
        <v>1032</v>
      </c>
      <c r="J55" s="322">
        <f t="shared" si="99"/>
        <v>716</v>
      </c>
      <c r="K55" s="322">
        <f t="shared" si="99"/>
        <v>840.9</v>
      </c>
      <c r="L55" s="322">
        <f t="shared" si="99"/>
        <v>1197.8</v>
      </c>
      <c r="M55" s="322">
        <f t="shared" si="99"/>
        <v>693.7</v>
      </c>
      <c r="N55" s="322">
        <f t="shared" si="99"/>
        <v>878.9</v>
      </c>
      <c r="O55" s="322">
        <f t="shared" si="99"/>
        <v>1040.5999999999999</v>
      </c>
      <c r="P55" s="322">
        <f t="shared" si="99"/>
        <v>1150.2</v>
      </c>
      <c r="Q55" s="322">
        <f t="shared" si="99"/>
        <v>1541.6000000000001</v>
      </c>
      <c r="R55" s="322">
        <f t="shared" si="99"/>
        <v>1468.6000000000001</v>
      </c>
      <c r="S55" s="364">
        <f t="shared" si="99"/>
        <v>1603.7</v>
      </c>
      <c r="T55" s="364">
        <f t="shared" si="99"/>
        <v>1610.4</v>
      </c>
      <c r="U55" s="364">
        <f t="shared" si="99"/>
        <v>2196.9</v>
      </c>
      <c r="V55" s="364">
        <f t="shared" si="99"/>
        <v>1907.2</v>
      </c>
      <c r="W55" s="364">
        <f t="shared" si="99"/>
        <v>1585.78</v>
      </c>
      <c r="X55" s="364">
        <f t="shared" si="99"/>
        <v>1996.45</v>
      </c>
      <c r="Y55" s="364">
        <f t="shared" si="99"/>
        <v>1798.92</v>
      </c>
      <c r="Z55" s="364">
        <f t="shared" si="99"/>
        <v>2095.6499999999996</v>
      </c>
      <c r="AA55" s="364">
        <f t="shared" si="99"/>
        <v>2412.59</v>
      </c>
      <c r="AB55" s="364">
        <f t="shared" si="99"/>
        <v>2293.27</v>
      </c>
      <c r="AC55" s="364">
        <f t="shared" si="99"/>
        <v>2985.13</v>
      </c>
      <c r="AD55" s="364">
        <f t="shared" si="99"/>
        <v>3133.75</v>
      </c>
      <c r="AE55" s="364">
        <f t="shared" si="99"/>
        <v>3014.23</v>
      </c>
      <c r="AF55" s="364">
        <f t="shared" si="99"/>
        <v>2788.54</v>
      </c>
      <c r="AG55" s="364">
        <f t="shared" si="99"/>
        <v>2740.62</v>
      </c>
      <c r="AH55" s="364">
        <f t="shared" si="99"/>
        <v>2648.31</v>
      </c>
      <c r="AI55" s="364">
        <f t="shared" si="99"/>
        <v>1724.51</v>
      </c>
      <c r="AJ55" s="364">
        <f t="shared" ref="AJ55" si="100">SUM(AJ153,AJ252,AJ349)</f>
        <v>2594.3150399999995</v>
      </c>
      <c r="AK55" s="643">
        <f t="shared" si="68"/>
        <v>50.437807841067858</v>
      </c>
      <c r="AL55" s="643">
        <f t="shared" si="69"/>
        <v>9.0942175311704787</v>
      </c>
      <c r="AM55" s="644">
        <f t="shared" si="70"/>
        <v>0.81017170292188023</v>
      </c>
    </row>
    <row r="56" spans="1:39" ht="18" customHeight="1" thickBot="1">
      <c r="A56" s="340" t="s">
        <v>18</v>
      </c>
      <c r="B56" s="340" t="s">
        <v>47</v>
      </c>
      <c r="C56" s="370"/>
      <c r="D56" s="370"/>
      <c r="E56" s="370"/>
      <c r="F56" s="322">
        <f t="shared" ref="F56:AI56" si="101">SUM(F154,F253,F350)</f>
        <v>0</v>
      </c>
      <c r="G56" s="322">
        <f t="shared" si="101"/>
        <v>0</v>
      </c>
      <c r="H56" s="322">
        <f t="shared" si="101"/>
        <v>0</v>
      </c>
      <c r="I56" s="322">
        <f t="shared" si="101"/>
        <v>0</v>
      </c>
      <c r="J56" s="322">
        <f t="shared" si="101"/>
        <v>0</v>
      </c>
      <c r="K56" s="322">
        <f t="shared" si="101"/>
        <v>0</v>
      </c>
      <c r="L56" s="322">
        <f t="shared" si="101"/>
        <v>0</v>
      </c>
      <c r="M56" s="322">
        <f t="shared" si="101"/>
        <v>0</v>
      </c>
      <c r="N56" s="322">
        <f t="shared" si="101"/>
        <v>0</v>
      </c>
      <c r="O56" s="322">
        <f t="shared" si="101"/>
        <v>0</v>
      </c>
      <c r="P56" s="322">
        <f t="shared" si="101"/>
        <v>0</v>
      </c>
      <c r="Q56" s="322">
        <f t="shared" si="101"/>
        <v>0</v>
      </c>
      <c r="R56" s="322">
        <f t="shared" si="101"/>
        <v>0</v>
      </c>
      <c r="S56" s="364">
        <f t="shared" si="101"/>
        <v>0</v>
      </c>
      <c r="T56" s="364">
        <f t="shared" si="101"/>
        <v>0</v>
      </c>
      <c r="U56" s="364">
        <f t="shared" si="101"/>
        <v>0</v>
      </c>
      <c r="V56" s="364">
        <f t="shared" si="101"/>
        <v>0</v>
      </c>
      <c r="W56" s="364">
        <f t="shared" si="101"/>
        <v>0</v>
      </c>
      <c r="X56" s="364">
        <f t="shared" si="101"/>
        <v>0</v>
      </c>
      <c r="Y56" s="364">
        <f t="shared" si="101"/>
        <v>0</v>
      </c>
      <c r="Z56" s="364">
        <f t="shared" si="101"/>
        <v>0</v>
      </c>
      <c r="AA56" s="364">
        <f t="shared" si="101"/>
        <v>0</v>
      </c>
      <c r="AB56" s="364">
        <f t="shared" si="101"/>
        <v>0</v>
      </c>
      <c r="AC56" s="364">
        <f t="shared" si="101"/>
        <v>0</v>
      </c>
      <c r="AD56" s="364">
        <f t="shared" si="101"/>
        <v>0</v>
      </c>
      <c r="AE56" s="364">
        <f t="shared" si="101"/>
        <v>0</v>
      </c>
      <c r="AF56" s="364">
        <f t="shared" si="101"/>
        <v>0</v>
      </c>
      <c r="AG56" s="364">
        <f t="shared" si="101"/>
        <v>0</v>
      </c>
      <c r="AH56" s="364">
        <f t="shared" si="101"/>
        <v>0</v>
      </c>
      <c r="AI56" s="364">
        <f t="shared" si="101"/>
        <v>0</v>
      </c>
      <c r="AJ56" s="364">
        <f t="shared" ref="AJ56" si="102">SUM(AJ154,AJ253,AJ350)</f>
        <v>0</v>
      </c>
      <c r="AK56" s="643" t="str">
        <f t="shared" si="68"/>
        <v/>
      </c>
      <c r="AL56" s="643" t="str">
        <f t="shared" si="69"/>
        <v/>
      </c>
      <c r="AM56" s="644"/>
    </row>
    <row r="57" spans="1:39" ht="18" customHeight="1" thickBot="1">
      <c r="A57" s="340" t="s">
        <v>19</v>
      </c>
      <c r="B57" s="340" t="s">
        <v>48</v>
      </c>
      <c r="C57" s="370"/>
      <c r="D57" s="370"/>
      <c r="E57" s="370"/>
      <c r="F57" s="322">
        <f t="shared" ref="F57:AI57" si="103">SUM(F155,F254,F351)</f>
        <v>7.3</v>
      </c>
      <c r="G57" s="322">
        <f t="shared" si="103"/>
        <v>4.2</v>
      </c>
      <c r="H57" s="322">
        <f t="shared" si="103"/>
        <v>4.5</v>
      </c>
      <c r="I57" s="322">
        <f t="shared" si="103"/>
        <v>3.1</v>
      </c>
      <c r="J57" s="322">
        <f t="shared" si="103"/>
        <v>2</v>
      </c>
      <c r="K57" s="322">
        <f t="shared" si="103"/>
        <v>2.7</v>
      </c>
      <c r="L57" s="322">
        <f t="shared" si="103"/>
        <v>4.5</v>
      </c>
      <c r="M57" s="322">
        <f t="shared" si="103"/>
        <v>2.9</v>
      </c>
      <c r="N57" s="322">
        <f t="shared" si="103"/>
        <v>2.4</v>
      </c>
      <c r="O57" s="322">
        <f t="shared" si="103"/>
        <v>1.5</v>
      </c>
      <c r="P57" s="322">
        <f t="shared" si="103"/>
        <v>3.4</v>
      </c>
      <c r="Q57" s="322">
        <f t="shared" si="103"/>
        <v>7.5</v>
      </c>
      <c r="R57" s="322">
        <f t="shared" si="103"/>
        <v>7.7</v>
      </c>
      <c r="S57" s="364">
        <f t="shared" si="103"/>
        <v>11.6</v>
      </c>
      <c r="T57" s="364">
        <f t="shared" si="103"/>
        <v>11.8</v>
      </c>
      <c r="U57" s="364">
        <f t="shared" si="103"/>
        <v>9.5</v>
      </c>
      <c r="V57" s="364">
        <f t="shared" si="103"/>
        <v>12</v>
      </c>
      <c r="W57" s="364">
        <f t="shared" si="103"/>
        <v>12.51</v>
      </c>
      <c r="X57" s="364">
        <f t="shared" si="103"/>
        <v>6.76</v>
      </c>
      <c r="Y57" s="364">
        <f t="shared" si="103"/>
        <v>7</v>
      </c>
      <c r="Z57" s="364">
        <f t="shared" si="103"/>
        <v>10</v>
      </c>
      <c r="AA57" s="364">
        <f t="shared" si="103"/>
        <v>10</v>
      </c>
      <c r="AB57" s="364">
        <f t="shared" si="103"/>
        <v>8.85</v>
      </c>
      <c r="AC57" s="364">
        <f t="shared" si="103"/>
        <v>5.28</v>
      </c>
      <c r="AD57" s="364">
        <f t="shared" si="103"/>
        <v>7.89</v>
      </c>
      <c r="AE57" s="364">
        <f t="shared" si="103"/>
        <v>5.84</v>
      </c>
      <c r="AF57" s="364">
        <f t="shared" si="103"/>
        <v>6.04</v>
      </c>
      <c r="AG57" s="364">
        <f t="shared" si="103"/>
        <v>5.95</v>
      </c>
      <c r="AH57" s="364">
        <f t="shared" si="103"/>
        <v>4.4400000000000004</v>
      </c>
      <c r="AI57" s="364">
        <f t="shared" si="103"/>
        <v>6.99</v>
      </c>
      <c r="AJ57" s="364">
        <f t="shared" ref="AJ57" si="104">SUM(AJ155,AJ254,AJ351)</f>
        <v>7.294253531088799</v>
      </c>
      <c r="AK57" s="643">
        <f t="shared" si="68"/>
        <v>4.3526971543461856</v>
      </c>
      <c r="AL57" s="643">
        <f t="shared" si="69"/>
        <v>29.254344910020102</v>
      </c>
      <c r="AM57" s="644">
        <f t="shared" si="70"/>
        <v>-3.4448038431466599</v>
      </c>
    </row>
    <row r="58" spans="1:39" ht="18" customHeight="1" thickBot="1">
      <c r="A58" s="340" t="s">
        <v>20</v>
      </c>
      <c r="B58" s="340" t="s">
        <v>49</v>
      </c>
      <c r="C58" s="370"/>
      <c r="D58" s="370"/>
      <c r="E58" s="370"/>
      <c r="F58" s="322">
        <f t="shared" ref="F58:AI58" si="105">SUM(F156,F255,F352)</f>
        <v>351.6</v>
      </c>
      <c r="G58" s="322">
        <f t="shared" si="105"/>
        <v>409.7</v>
      </c>
      <c r="H58" s="322">
        <f t="shared" si="105"/>
        <v>356.70000000000005</v>
      </c>
      <c r="I58" s="322">
        <f t="shared" si="105"/>
        <v>191.3</v>
      </c>
      <c r="J58" s="322">
        <f t="shared" si="105"/>
        <v>206.5</v>
      </c>
      <c r="K58" s="322">
        <f t="shared" si="105"/>
        <v>235.8</v>
      </c>
      <c r="L58" s="322">
        <f t="shared" si="105"/>
        <v>308.8</v>
      </c>
      <c r="M58" s="322">
        <f t="shared" si="105"/>
        <v>213.2</v>
      </c>
      <c r="N58" s="322">
        <f t="shared" si="105"/>
        <v>231</v>
      </c>
      <c r="O58" s="322">
        <f t="shared" si="105"/>
        <v>222.39999999999998</v>
      </c>
      <c r="P58" s="322">
        <f t="shared" si="105"/>
        <v>188.2</v>
      </c>
      <c r="Q58" s="322">
        <f t="shared" si="105"/>
        <v>243.5</v>
      </c>
      <c r="R58" s="322">
        <f t="shared" si="105"/>
        <v>245.7</v>
      </c>
      <c r="S58" s="364">
        <f t="shared" si="105"/>
        <v>286.89999999999998</v>
      </c>
      <c r="T58" s="364">
        <f t="shared" si="105"/>
        <v>257.10000000000002</v>
      </c>
      <c r="U58" s="364">
        <f t="shared" si="105"/>
        <v>308.39999999999998</v>
      </c>
      <c r="V58" s="364">
        <f t="shared" si="105"/>
        <v>313.39999999999998</v>
      </c>
      <c r="W58" s="364">
        <f t="shared" si="105"/>
        <v>331.62</v>
      </c>
      <c r="X58" s="364">
        <f t="shared" si="105"/>
        <v>362.75999999999993</v>
      </c>
      <c r="Y58" s="364">
        <f t="shared" si="105"/>
        <v>306.06</v>
      </c>
      <c r="Z58" s="364">
        <f t="shared" si="105"/>
        <v>330.90000000000003</v>
      </c>
      <c r="AA58" s="364">
        <f t="shared" si="105"/>
        <v>374.16999999999996</v>
      </c>
      <c r="AB58" s="364">
        <f t="shared" si="105"/>
        <v>286.01</v>
      </c>
      <c r="AC58" s="364">
        <f t="shared" si="105"/>
        <v>354.41</v>
      </c>
      <c r="AD58" s="364">
        <f t="shared" si="105"/>
        <v>361.64</v>
      </c>
      <c r="AE58" s="364">
        <f t="shared" si="105"/>
        <v>365.33</v>
      </c>
      <c r="AF58" s="364">
        <f t="shared" si="105"/>
        <v>386.28999999999996</v>
      </c>
      <c r="AG58" s="364">
        <f t="shared" si="105"/>
        <v>358.96</v>
      </c>
      <c r="AH58" s="364">
        <f t="shared" si="105"/>
        <v>395.40999999999997</v>
      </c>
      <c r="AI58" s="364">
        <f t="shared" si="105"/>
        <v>392.97</v>
      </c>
      <c r="AJ58" s="364">
        <f t="shared" ref="AJ58" si="106">SUM(AJ156,AJ255,AJ352)</f>
        <v>362.49993899999998</v>
      </c>
      <c r="AK58" s="643">
        <f t="shared" si="68"/>
        <v>-7.7537880754256161</v>
      </c>
      <c r="AL58" s="643">
        <f t="shared" si="69"/>
        <v>-4.9878282179644966</v>
      </c>
      <c r="AM58" s="644">
        <f t="shared" si="70"/>
        <v>-0.35144690320106919</v>
      </c>
    </row>
    <row r="59" spans="1:39" ht="18" customHeight="1" thickBot="1">
      <c r="A59" s="340" t="s">
        <v>21</v>
      </c>
      <c r="B59" s="340" t="s">
        <v>50</v>
      </c>
      <c r="C59" s="370"/>
      <c r="D59" s="370"/>
      <c r="E59" s="370"/>
      <c r="F59" s="322">
        <f t="shared" ref="F59:AI59" si="107">SUM(F157,F256,F353)</f>
        <v>594.4</v>
      </c>
      <c r="G59" s="322">
        <f t="shared" si="107"/>
        <v>755.7</v>
      </c>
      <c r="H59" s="322">
        <f t="shared" si="107"/>
        <v>1376.6</v>
      </c>
      <c r="I59" s="322">
        <f t="shared" si="107"/>
        <v>449.3</v>
      </c>
      <c r="J59" s="322">
        <f t="shared" si="107"/>
        <v>594.9</v>
      </c>
      <c r="K59" s="322">
        <f t="shared" si="107"/>
        <v>1099.0999999999999</v>
      </c>
      <c r="L59" s="322">
        <f t="shared" si="107"/>
        <v>1132.5</v>
      </c>
      <c r="M59" s="322">
        <f t="shared" si="107"/>
        <v>959.1</v>
      </c>
      <c r="N59" s="322">
        <f t="shared" si="107"/>
        <v>1064.6999999999998</v>
      </c>
      <c r="O59" s="322">
        <f t="shared" si="107"/>
        <v>953.5</v>
      </c>
      <c r="P59" s="322">
        <f t="shared" si="107"/>
        <v>794.59999999999991</v>
      </c>
      <c r="Q59" s="322">
        <f t="shared" si="107"/>
        <v>1637.8000000000002</v>
      </c>
      <c r="R59" s="322">
        <f t="shared" si="107"/>
        <v>1457.5</v>
      </c>
      <c r="S59" s="364">
        <f t="shared" si="107"/>
        <v>1657.2</v>
      </c>
      <c r="T59" s="364">
        <f t="shared" si="107"/>
        <v>2136.1</v>
      </c>
      <c r="U59" s="364">
        <f t="shared" si="107"/>
        <v>2110.6</v>
      </c>
      <c r="V59" s="364">
        <f t="shared" si="107"/>
        <v>2501.1</v>
      </c>
      <c r="W59" s="364">
        <f t="shared" si="107"/>
        <v>2233.3999999999996</v>
      </c>
      <c r="X59" s="364">
        <f t="shared" si="107"/>
        <v>1867.3</v>
      </c>
      <c r="Y59" s="364">
        <f t="shared" si="107"/>
        <v>1872.8</v>
      </c>
      <c r="Z59" s="364">
        <f t="shared" si="107"/>
        <v>2682.2999999999997</v>
      </c>
      <c r="AA59" s="364">
        <f t="shared" si="107"/>
        <v>3280.2</v>
      </c>
      <c r="AB59" s="364">
        <f t="shared" si="107"/>
        <v>2711.8</v>
      </c>
      <c r="AC59" s="364">
        <f t="shared" si="107"/>
        <v>2237.5</v>
      </c>
      <c r="AD59" s="364">
        <f t="shared" si="107"/>
        <v>2723.7900000000004</v>
      </c>
      <c r="AE59" s="364">
        <f t="shared" si="107"/>
        <v>2222.35</v>
      </c>
      <c r="AF59" s="364">
        <f t="shared" si="107"/>
        <v>2392.63</v>
      </c>
      <c r="AG59" s="364">
        <f t="shared" si="107"/>
        <v>3151.63</v>
      </c>
      <c r="AH59" s="364">
        <f t="shared" si="107"/>
        <v>3246.0699999999997</v>
      </c>
      <c r="AI59" s="364">
        <f t="shared" si="107"/>
        <v>3759.5</v>
      </c>
      <c r="AJ59" s="364">
        <f t="shared" ref="AJ59" si="108">SUM(AJ157,AJ256,AJ353)</f>
        <v>3411.7336577438191</v>
      </c>
      <c r="AK59" s="643">
        <f t="shared" si="68"/>
        <v>-9.2503349449708949</v>
      </c>
      <c r="AL59" s="643">
        <f t="shared" si="69"/>
        <v>10.011446697157456</v>
      </c>
      <c r="AM59" s="644">
        <f t="shared" si="70"/>
        <v>0.43780189770863398</v>
      </c>
    </row>
    <row r="60" spans="1:39" ht="18" customHeight="1" thickBot="1">
      <c r="A60" s="340" t="s">
        <v>22</v>
      </c>
      <c r="B60" s="340" t="s">
        <v>51</v>
      </c>
      <c r="C60" s="370"/>
      <c r="D60" s="370"/>
      <c r="E60" s="370"/>
      <c r="F60" s="322">
        <f t="shared" ref="F60:AI60" si="109">SUM(F158,F257,F354)</f>
        <v>44.9</v>
      </c>
      <c r="G60" s="322">
        <f t="shared" si="109"/>
        <v>40</v>
      </c>
      <c r="H60" s="322">
        <f t="shared" si="109"/>
        <v>26</v>
      </c>
      <c r="I60" s="322">
        <f t="shared" si="109"/>
        <v>38</v>
      </c>
      <c r="J60" s="322">
        <f t="shared" si="109"/>
        <v>27</v>
      </c>
      <c r="K60" s="322">
        <f t="shared" si="109"/>
        <v>37.700000000000003</v>
      </c>
      <c r="L60" s="322">
        <f t="shared" si="109"/>
        <v>17.5</v>
      </c>
      <c r="M60" s="322">
        <f t="shared" si="109"/>
        <v>28.57</v>
      </c>
      <c r="N60" s="322">
        <f t="shared" si="109"/>
        <v>23.62</v>
      </c>
      <c r="O60" s="322">
        <f t="shared" si="109"/>
        <v>21.14</v>
      </c>
      <c r="P60" s="322">
        <f t="shared" si="109"/>
        <v>18.02</v>
      </c>
      <c r="Q60" s="322">
        <f t="shared" si="109"/>
        <v>13.92</v>
      </c>
      <c r="R60" s="322">
        <f t="shared" si="109"/>
        <v>2.4</v>
      </c>
      <c r="S60" s="364">
        <f t="shared" si="109"/>
        <v>4.1100000000000003</v>
      </c>
      <c r="T60" s="364">
        <f t="shared" si="109"/>
        <v>14.1</v>
      </c>
      <c r="U60" s="364">
        <f t="shared" si="109"/>
        <v>16.2</v>
      </c>
      <c r="V60" s="364">
        <f t="shared" si="109"/>
        <v>11.46</v>
      </c>
      <c r="W60" s="364">
        <f t="shared" si="109"/>
        <v>7.61</v>
      </c>
      <c r="X60" s="364">
        <f t="shared" si="109"/>
        <v>12.57</v>
      </c>
      <c r="Y60" s="364">
        <f t="shared" si="109"/>
        <v>9.6199999999999992</v>
      </c>
      <c r="Z60" s="364">
        <f t="shared" si="109"/>
        <v>11.57</v>
      </c>
      <c r="AA60" s="364">
        <f t="shared" si="109"/>
        <v>16.43</v>
      </c>
      <c r="AB60" s="364">
        <f t="shared" si="109"/>
        <v>24.74</v>
      </c>
      <c r="AC60" s="364">
        <f t="shared" si="109"/>
        <v>26.24</v>
      </c>
      <c r="AD60" s="364">
        <f t="shared" si="109"/>
        <v>20.81</v>
      </c>
      <c r="AE60" s="364">
        <f t="shared" si="109"/>
        <v>16.95</v>
      </c>
      <c r="AF60" s="364">
        <f t="shared" si="109"/>
        <v>11.97</v>
      </c>
      <c r="AG60" s="364">
        <f t="shared" si="109"/>
        <v>10.130000000000001</v>
      </c>
      <c r="AH60" s="364">
        <f t="shared" si="109"/>
        <v>9.9600000000000009</v>
      </c>
      <c r="AI60" s="364">
        <f t="shared" si="109"/>
        <v>9.9600000000000009</v>
      </c>
      <c r="AJ60" s="364">
        <f t="shared" ref="AJ60" si="110">SUM(AJ158,AJ257,AJ354)</f>
        <v>14.813271762849523</v>
      </c>
      <c r="AK60" s="643">
        <f t="shared" si="68"/>
        <v>48.727628141059441</v>
      </c>
      <c r="AL60" s="643">
        <f t="shared" si="69"/>
        <v>57.587997477122556</v>
      </c>
      <c r="AM60" s="644">
        <f t="shared" si="70"/>
        <v>-1.1443509458875623</v>
      </c>
    </row>
    <row r="61" spans="1:39" ht="18" customHeight="1" thickBot="1">
      <c r="A61" s="340" t="s">
        <v>23</v>
      </c>
      <c r="B61" s="340" t="s">
        <v>52</v>
      </c>
      <c r="C61" s="370"/>
      <c r="D61" s="370"/>
      <c r="E61" s="370"/>
      <c r="F61" s="322">
        <f t="shared" ref="F61:AI61" si="111">SUM(F159,F258,F355)</f>
        <v>792.59999999999991</v>
      </c>
      <c r="G61" s="322">
        <f t="shared" si="111"/>
        <v>864.1</v>
      </c>
      <c r="H61" s="322">
        <f t="shared" si="111"/>
        <v>1041.2</v>
      </c>
      <c r="I61" s="322">
        <f t="shared" si="111"/>
        <v>1210.5999999999999</v>
      </c>
      <c r="J61" s="322">
        <f t="shared" si="111"/>
        <v>990.59999999999991</v>
      </c>
      <c r="K61" s="322">
        <f t="shared" si="111"/>
        <v>1302.8</v>
      </c>
      <c r="L61" s="322">
        <f t="shared" si="111"/>
        <v>1592.5</v>
      </c>
      <c r="M61" s="322">
        <f t="shared" si="111"/>
        <v>866.47</v>
      </c>
      <c r="N61" s="322">
        <f t="shared" si="111"/>
        <v>998.03</v>
      </c>
      <c r="O61" s="322">
        <f t="shared" si="111"/>
        <v>1184.6499999999999</v>
      </c>
      <c r="P61" s="322">
        <f t="shared" si="111"/>
        <v>1739.39</v>
      </c>
      <c r="Q61" s="322">
        <f t="shared" si="111"/>
        <v>1954.98</v>
      </c>
      <c r="R61" s="322">
        <f t="shared" si="111"/>
        <v>1801.29</v>
      </c>
      <c r="S61" s="364">
        <f t="shared" si="111"/>
        <v>2046.19</v>
      </c>
      <c r="T61" s="364">
        <f t="shared" si="111"/>
        <v>1044.51</v>
      </c>
      <c r="U61" s="364">
        <f t="shared" si="111"/>
        <v>1933.5500000000002</v>
      </c>
      <c r="V61" s="364">
        <f t="shared" si="111"/>
        <v>1751.9299999999998</v>
      </c>
      <c r="W61" s="364">
        <f t="shared" si="111"/>
        <v>2355.9</v>
      </c>
      <c r="X61" s="364">
        <f t="shared" si="111"/>
        <v>2670.94</v>
      </c>
      <c r="Y61" s="364">
        <f t="shared" si="111"/>
        <v>1660.04</v>
      </c>
      <c r="Z61" s="364">
        <f t="shared" si="111"/>
        <v>2958.12</v>
      </c>
      <c r="AA61" s="364">
        <f t="shared" si="111"/>
        <v>3451.3199999999997</v>
      </c>
      <c r="AB61" s="364">
        <f t="shared" si="111"/>
        <v>2967.3</v>
      </c>
      <c r="AC61" s="364">
        <f t="shared" si="111"/>
        <v>3588.5</v>
      </c>
      <c r="AD61" s="364">
        <f t="shared" si="111"/>
        <v>4979.57</v>
      </c>
      <c r="AE61" s="364">
        <f t="shared" si="111"/>
        <v>5139.21</v>
      </c>
      <c r="AF61" s="364">
        <f t="shared" si="111"/>
        <v>4783.3100000000004</v>
      </c>
      <c r="AG61" s="364">
        <f t="shared" si="111"/>
        <v>3225.12</v>
      </c>
      <c r="AH61" s="364">
        <f t="shared" si="111"/>
        <v>4566.1400000000003</v>
      </c>
      <c r="AI61" s="364">
        <f t="shared" si="111"/>
        <v>3675.7799999999997</v>
      </c>
      <c r="AJ61" s="364">
        <f t="shared" ref="AJ61" si="112">SUM(AJ159,AJ258,AJ355)</f>
        <v>5280.9518475796276</v>
      </c>
      <c r="AK61" s="643">
        <f t="shared" si="68"/>
        <v>43.668877016024574</v>
      </c>
      <c r="AL61" s="643">
        <f t="shared" si="69"/>
        <v>21.632059800394199</v>
      </c>
      <c r="AM61" s="644">
        <f t="shared" si="70"/>
        <v>4.8395673246593107</v>
      </c>
    </row>
    <row r="62" spans="1:39" ht="18" customHeight="1" thickBot="1">
      <c r="A62" s="340" t="s">
        <v>24</v>
      </c>
      <c r="B62" s="340" t="s">
        <v>53</v>
      </c>
      <c r="C62" s="370"/>
      <c r="D62" s="370"/>
      <c r="E62" s="370"/>
      <c r="F62" s="322">
        <f t="shared" ref="F62:AI62" si="113">SUM(F160,F259,F356)</f>
        <v>4.4000000000000004</v>
      </c>
      <c r="G62" s="322">
        <f t="shared" si="113"/>
        <v>5.5</v>
      </c>
      <c r="H62" s="322">
        <f t="shared" si="113"/>
        <v>1.2</v>
      </c>
      <c r="I62" s="322">
        <f t="shared" si="113"/>
        <v>0.6</v>
      </c>
      <c r="J62" s="322">
        <f t="shared" si="113"/>
        <v>0.1</v>
      </c>
      <c r="K62" s="322">
        <f t="shared" si="113"/>
        <v>0</v>
      </c>
      <c r="L62" s="322">
        <f t="shared" si="113"/>
        <v>0.1</v>
      </c>
      <c r="M62" s="322">
        <f t="shared" si="113"/>
        <v>0.41000000000000003</v>
      </c>
      <c r="N62" s="322">
        <f t="shared" si="113"/>
        <v>1.28</v>
      </c>
      <c r="O62" s="322">
        <f t="shared" si="113"/>
        <v>5.38</v>
      </c>
      <c r="P62" s="322">
        <f t="shared" si="113"/>
        <v>5.0200000000000005</v>
      </c>
      <c r="Q62" s="322">
        <f t="shared" si="113"/>
        <v>5.73</v>
      </c>
      <c r="R62" s="322">
        <f t="shared" si="113"/>
        <v>5.77</v>
      </c>
      <c r="S62" s="364">
        <f t="shared" si="113"/>
        <v>5.7100000000000009</v>
      </c>
      <c r="T62" s="364">
        <f t="shared" si="113"/>
        <v>14.74</v>
      </c>
      <c r="U62" s="364">
        <f t="shared" si="113"/>
        <v>10.95</v>
      </c>
      <c r="V62" s="364">
        <f t="shared" si="113"/>
        <v>9.85</v>
      </c>
      <c r="W62" s="364">
        <f t="shared" si="113"/>
        <v>15.52</v>
      </c>
      <c r="X62" s="364">
        <f t="shared" si="113"/>
        <v>13.95</v>
      </c>
      <c r="Y62" s="364">
        <f t="shared" si="113"/>
        <v>16.690000000000001</v>
      </c>
      <c r="Z62" s="364">
        <f t="shared" si="113"/>
        <v>15.11</v>
      </c>
      <c r="AA62" s="364">
        <f t="shared" si="113"/>
        <v>21.46</v>
      </c>
      <c r="AB62" s="364">
        <f t="shared" si="113"/>
        <v>8.91</v>
      </c>
      <c r="AC62" s="364">
        <f t="shared" si="113"/>
        <v>16.580000000000002</v>
      </c>
      <c r="AD62" s="364">
        <f t="shared" si="113"/>
        <v>17.23</v>
      </c>
      <c r="AE62" s="364">
        <f t="shared" si="113"/>
        <v>13.780000000000001</v>
      </c>
      <c r="AF62" s="364">
        <f t="shared" si="113"/>
        <v>14.49</v>
      </c>
      <c r="AG62" s="364">
        <f t="shared" si="113"/>
        <v>14.549999999999999</v>
      </c>
      <c r="AH62" s="364">
        <f t="shared" si="113"/>
        <v>12.86</v>
      </c>
      <c r="AI62" s="364">
        <f t="shared" si="113"/>
        <v>14.029999999999998</v>
      </c>
      <c r="AJ62" s="364">
        <f t="shared" ref="AJ62" si="114">SUM(AJ160,AJ259,AJ356)</f>
        <v>14.190009991052179</v>
      </c>
      <c r="AK62" s="643">
        <f t="shared" si="68"/>
        <v>1.1404846119186018</v>
      </c>
      <c r="AL62" s="643">
        <f t="shared" si="69"/>
        <v>7.4458101291179801</v>
      </c>
      <c r="AM62" s="644">
        <f t="shared" si="70"/>
        <v>-4.4921166316706174</v>
      </c>
    </row>
    <row r="63" spans="1:39" ht="18" customHeight="1" thickBot="1">
      <c r="A63" s="340" t="s">
        <v>25</v>
      </c>
      <c r="B63" s="340" t="s">
        <v>54</v>
      </c>
      <c r="C63" s="370"/>
      <c r="D63" s="370"/>
      <c r="E63" s="370"/>
      <c r="F63" s="322">
        <f t="shared" ref="F63:AI63" si="115">SUM(F161,F260,F357)</f>
        <v>175.7</v>
      </c>
      <c r="G63" s="322">
        <f t="shared" si="115"/>
        <v>166.2</v>
      </c>
      <c r="H63" s="322">
        <f t="shared" si="115"/>
        <v>191.7</v>
      </c>
      <c r="I63" s="322">
        <f t="shared" si="115"/>
        <v>216.3</v>
      </c>
      <c r="J63" s="322">
        <f t="shared" si="115"/>
        <v>179.3</v>
      </c>
      <c r="K63" s="322">
        <f t="shared" si="115"/>
        <v>226.3</v>
      </c>
      <c r="L63" s="322">
        <f t="shared" si="115"/>
        <v>368.29999999999995</v>
      </c>
      <c r="M63" s="322">
        <f t="shared" si="115"/>
        <v>255.90000000000003</v>
      </c>
      <c r="N63" s="322">
        <f t="shared" si="115"/>
        <v>369.6</v>
      </c>
      <c r="O63" s="322">
        <f t="shared" si="115"/>
        <v>389.20000000000005</v>
      </c>
      <c r="P63" s="322">
        <f t="shared" si="115"/>
        <v>317.89999999999998</v>
      </c>
      <c r="Q63" s="322">
        <f t="shared" si="115"/>
        <v>472.6</v>
      </c>
      <c r="R63" s="322">
        <f t="shared" si="115"/>
        <v>449.4</v>
      </c>
      <c r="S63" s="364">
        <f t="shared" si="115"/>
        <v>508.9</v>
      </c>
      <c r="T63" s="364">
        <f t="shared" si="115"/>
        <v>464.8</v>
      </c>
      <c r="U63" s="364">
        <f t="shared" si="115"/>
        <v>628.09999999999991</v>
      </c>
      <c r="V63" s="364">
        <f t="shared" si="115"/>
        <v>589.29999999999995</v>
      </c>
      <c r="W63" s="364">
        <f t="shared" si="115"/>
        <v>496.82000000000005</v>
      </c>
      <c r="X63" s="364">
        <f t="shared" si="115"/>
        <v>570.09999999999991</v>
      </c>
      <c r="Y63" s="364">
        <f t="shared" si="115"/>
        <v>451.68999999999994</v>
      </c>
      <c r="Z63" s="364">
        <f t="shared" si="115"/>
        <v>609.31999999999994</v>
      </c>
      <c r="AA63" s="364">
        <f t="shared" si="115"/>
        <v>733.47</v>
      </c>
      <c r="AB63" s="364">
        <f t="shared" si="115"/>
        <v>557.01</v>
      </c>
      <c r="AC63" s="364">
        <f t="shared" si="115"/>
        <v>769.53</v>
      </c>
      <c r="AD63" s="364">
        <f t="shared" si="115"/>
        <v>769.95</v>
      </c>
      <c r="AE63" s="364">
        <f t="shared" si="115"/>
        <v>786.16</v>
      </c>
      <c r="AF63" s="364">
        <f t="shared" si="115"/>
        <v>662.84999999999991</v>
      </c>
      <c r="AG63" s="364">
        <f t="shared" si="115"/>
        <v>705.79</v>
      </c>
      <c r="AH63" s="364">
        <f t="shared" si="115"/>
        <v>776.67000000000007</v>
      </c>
      <c r="AI63" s="364">
        <f t="shared" si="115"/>
        <v>731.26</v>
      </c>
      <c r="AJ63" s="364">
        <f t="shared" ref="AJ63" si="116">SUM(AJ161,AJ260,AJ357)</f>
        <v>784.73627599999998</v>
      </c>
      <c r="AK63" s="643">
        <f t="shared" si="68"/>
        <v>7.3128950031452478</v>
      </c>
      <c r="AL63" s="643">
        <f t="shared" si="69"/>
        <v>6.3462781200874563</v>
      </c>
      <c r="AM63" s="644">
        <f t="shared" si="70"/>
        <v>0.75350254169044284</v>
      </c>
    </row>
    <row r="64" spans="1:39" ht="18" customHeight="1" thickBot="1">
      <c r="A64" s="340" t="s">
        <v>26</v>
      </c>
      <c r="B64" s="340" t="s">
        <v>55</v>
      </c>
      <c r="C64" s="370"/>
      <c r="D64" s="370"/>
      <c r="E64" s="370"/>
      <c r="F64" s="322">
        <f t="shared" ref="F64:AI64" si="117">SUM(F162,F261,F358)</f>
        <v>127.4</v>
      </c>
      <c r="G64" s="322">
        <f t="shared" si="117"/>
        <v>107.9</v>
      </c>
      <c r="H64" s="322">
        <f t="shared" si="117"/>
        <v>127.9</v>
      </c>
      <c r="I64" s="322">
        <f t="shared" si="117"/>
        <v>89.4</v>
      </c>
      <c r="J64" s="322">
        <f t="shared" si="117"/>
        <v>93.2</v>
      </c>
      <c r="K64" s="322">
        <f t="shared" si="117"/>
        <v>64</v>
      </c>
      <c r="L64" s="322">
        <f t="shared" si="117"/>
        <v>88.399999999999991</v>
      </c>
      <c r="M64" s="322">
        <f t="shared" si="117"/>
        <v>71</v>
      </c>
      <c r="N64" s="322">
        <f t="shared" si="117"/>
        <v>100.89999999999999</v>
      </c>
      <c r="O64" s="322">
        <f t="shared" si="117"/>
        <v>103</v>
      </c>
      <c r="P64" s="322">
        <f t="shared" si="117"/>
        <v>93.7</v>
      </c>
      <c r="Q64" s="322">
        <f t="shared" si="117"/>
        <v>74.8</v>
      </c>
      <c r="R64" s="322">
        <f t="shared" si="117"/>
        <v>105.6</v>
      </c>
      <c r="S64" s="364">
        <f t="shared" si="117"/>
        <v>148.30000000000001</v>
      </c>
      <c r="T64" s="364">
        <f t="shared" si="117"/>
        <v>113.6</v>
      </c>
      <c r="U64" s="364">
        <f t="shared" si="117"/>
        <v>88.9</v>
      </c>
      <c r="V64" s="364">
        <f t="shared" si="117"/>
        <v>139.80000000000001</v>
      </c>
      <c r="W64" s="364">
        <f t="shared" si="117"/>
        <v>178.5</v>
      </c>
      <c r="X64" s="364">
        <f t="shared" si="117"/>
        <v>115.1</v>
      </c>
      <c r="Y64" s="364">
        <f t="shared" si="117"/>
        <v>73.8</v>
      </c>
      <c r="Z64" s="364">
        <f t="shared" si="117"/>
        <v>79.7</v>
      </c>
      <c r="AA64" s="364">
        <f t="shared" si="117"/>
        <v>62.1</v>
      </c>
      <c r="AB64" s="364">
        <f t="shared" si="117"/>
        <v>85.3</v>
      </c>
      <c r="AC64" s="364">
        <f t="shared" si="117"/>
        <v>93.9</v>
      </c>
      <c r="AD64" s="364">
        <f t="shared" si="117"/>
        <v>91.3</v>
      </c>
      <c r="AE64" s="364">
        <f t="shared" si="117"/>
        <v>70.900000000000006</v>
      </c>
      <c r="AF64" s="364">
        <f t="shared" si="117"/>
        <v>41.9</v>
      </c>
      <c r="AG64" s="364">
        <f t="shared" si="117"/>
        <v>31.1</v>
      </c>
      <c r="AH64" s="364">
        <f t="shared" si="117"/>
        <v>41.21</v>
      </c>
      <c r="AI64" s="364">
        <f t="shared" si="117"/>
        <v>55.06</v>
      </c>
      <c r="AJ64" s="364">
        <f t="shared" ref="AJ64" si="118">SUM(AJ162,AJ261,AJ358)</f>
        <v>54.750466666666682</v>
      </c>
      <c r="AK64" s="643">
        <f t="shared" si="68"/>
        <v>-0.56217459740885989</v>
      </c>
      <c r="AL64" s="643">
        <f t="shared" si="69"/>
        <v>39.467945996433727</v>
      </c>
      <c r="AM64" s="644">
        <f t="shared" si="70"/>
        <v>-1.3898083665346395</v>
      </c>
    </row>
    <row r="65" spans="1:39" ht="18" customHeight="1" thickBot="1">
      <c r="A65" s="340" t="s">
        <v>27</v>
      </c>
      <c r="B65" s="340" t="s">
        <v>56</v>
      </c>
      <c r="C65" s="370"/>
      <c r="D65" s="370"/>
      <c r="E65" s="370"/>
      <c r="F65" s="322">
        <f t="shared" ref="F65:AI65" si="119">SUM(F163,F262,F359)</f>
        <v>347</v>
      </c>
      <c r="G65" s="322">
        <f t="shared" si="119"/>
        <v>221</v>
      </c>
      <c r="H65" s="322">
        <f t="shared" si="119"/>
        <v>194.1</v>
      </c>
      <c r="I65" s="322">
        <f t="shared" si="119"/>
        <v>131.69999999999999</v>
      </c>
      <c r="J65" s="322">
        <f t="shared" si="119"/>
        <v>118.4</v>
      </c>
      <c r="K65" s="322">
        <f t="shared" si="119"/>
        <v>123.5</v>
      </c>
      <c r="L65" s="322">
        <f t="shared" si="119"/>
        <v>162.1</v>
      </c>
      <c r="M65" s="322">
        <f t="shared" si="119"/>
        <v>121.5</v>
      </c>
      <c r="N65" s="322">
        <f t="shared" si="119"/>
        <v>106</v>
      </c>
      <c r="O65" s="322">
        <f t="shared" si="119"/>
        <v>159.19999999999999</v>
      </c>
      <c r="P65" s="322">
        <f t="shared" si="119"/>
        <v>129.5</v>
      </c>
      <c r="Q65" s="322">
        <f t="shared" si="119"/>
        <v>227.5</v>
      </c>
      <c r="R65" s="322">
        <f t="shared" si="119"/>
        <v>198.2</v>
      </c>
      <c r="S65" s="364">
        <f t="shared" si="119"/>
        <v>220.4</v>
      </c>
      <c r="T65" s="364">
        <f t="shared" si="119"/>
        <v>222.4</v>
      </c>
      <c r="U65" s="364">
        <f t="shared" si="119"/>
        <v>259.39999999999998</v>
      </c>
      <c r="V65" s="364">
        <f t="shared" si="119"/>
        <v>298.5</v>
      </c>
      <c r="W65" s="364">
        <f t="shared" si="119"/>
        <v>279.60000000000002</v>
      </c>
      <c r="X65" s="364">
        <f t="shared" si="119"/>
        <v>250.4</v>
      </c>
      <c r="Y65" s="364">
        <f t="shared" si="119"/>
        <v>321.89999999999998</v>
      </c>
      <c r="Z65" s="364">
        <f t="shared" si="119"/>
        <v>331.5</v>
      </c>
      <c r="AA65" s="364">
        <f t="shared" si="119"/>
        <v>325.39999999999998</v>
      </c>
      <c r="AB65" s="364">
        <f t="shared" si="119"/>
        <v>359.3</v>
      </c>
      <c r="AC65" s="364">
        <f t="shared" si="119"/>
        <v>268.5</v>
      </c>
      <c r="AD65" s="364">
        <f t="shared" si="119"/>
        <v>377.3</v>
      </c>
      <c r="AE65" s="364">
        <f t="shared" si="119"/>
        <v>217.7</v>
      </c>
      <c r="AF65" s="364">
        <f t="shared" si="119"/>
        <v>381.5</v>
      </c>
      <c r="AG65" s="364">
        <f t="shared" si="119"/>
        <v>339.3</v>
      </c>
      <c r="AH65" s="364">
        <f t="shared" si="119"/>
        <v>343.5</v>
      </c>
      <c r="AI65" s="364">
        <f t="shared" si="119"/>
        <v>413.5</v>
      </c>
      <c r="AJ65" s="364">
        <f t="shared" ref="AJ65" si="120">SUM(AJ163,AJ262,AJ359)</f>
        <v>398.74033333333335</v>
      </c>
      <c r="AK65" s="643">
        <f t="shared" si="68"/>
        <v>-3.5694478033051147</v>
      </c>
      <c r="AL65" s="643">
        <f t="shared" si="69"/>
        <v>9.1143847487001892</v>
      </c>
      <c r="AM65" s="644">
        <f t="shared" si="70"/>
        <v>2.2840860162626209</v>
      </c>
    </row>
    <row r="66" spans="1:39" s="61" customFormat="1" ht="18" customHeight="1">
      <c r="A66" s="15"/>
      <c r="B66" s="14"/>
      <c r="C66" s="14"/>
      <c r="D66" s="14"/>
      <c r="E66" s="14"/>
      <c r="F66" s="14"/>
      <c r="G66" s="14"/>
      <c r="H66" s="14"/>
      <c r="I66" s="14"/>
      <c r="J66" s="14"/>
      <c r="K66" s="14"/>
      <c r="L66" s="14"/>
      <c r="M66" s="62"/>
      <c r="N66" s="62"/>
      <c r="O66" s="62"/>
      <c r="P66" s="62"/>
      <c r="Q66" s="62"/>
      <c r="R66" s="62"/>
      <c r="S66" s="62"/>
      <c r="T66" s="62"/>
      <c r="U66" s="62"/>
      <c r="V66" s="62"/>
      <c r="W66" s="62"/>
      <c r="X66" s="62"/>
      <c r="Y66" s="62"/>
      <c r="Z66" s="62"/>
      <c r="AA66" s="62"/>
      <c r="AB66" s="62"/>
      <c r="AC66" s="62"/>
      <c r="AD66" s="62"/>
      <c r="AE66" s="62"/>
      <c r="AF66" s="62"/>
      <c r="AG66" s="62"/>
      <c r="AH66" s="62"/>
      <c r="AI66" s="62"/>
      <c r="AJ66" s="62"/>
    </row>
    <row r="67" spans="1:39" s="61" customFormat="1" ht="18" customHeight="1">
      <c r="A67" s="76" t="s">
        <v>263</v>
      </c>
      <c r="B67"/>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c r="AG67" s="390"/>
      <c r="AH67" s="390"/>
      <c r="AI67" s="390"/>
      <c r="AJ67" s="390"/>
    </row>
    <row r="68" spans="1:39" s="61" customFormat="1" ht="18" customHeight="1">
      <c r="A68" s="215"/>
      <c r="B68" s="211"/>
      <c r="C68" s="569" t="s">
        <v>130</v>
      </c>
      <c r="D68" s="569"/>
      <c r="E68" s="569"/>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767" t="s">
        <v>58</v>
      </c>
      <c r="AL68" s="768"/>
      <c r="AM68" s="255" t="str">
        <f>AM$3</f>
        <v xml:space="preserve">Annual rate of change
</v>
      </c>
    </row>
    <row r="69" spans="1:39" s="61" customFormat="1" ht="26.25" thickBot="1">
      <c r="A69" s="215"/>
      <c r="B69" s="216"/>
      <c r="C69" s="568">
        <v>1990</v>
      </c>
      <c r="D69" s="567">
        <v>1991</v>
      </c>
      <c r="E69" s="568">
        <v>1992</v>
      </c>
      <c r="F69" s="203">
        <f>F$4</f>
        <v>1993</v>
      </c>
      <c r="G69" s="636">
        <f t="shared" ref="G69:AJ69" si="121">G$4</f>
        <v>1994</v>
      </c>
      <c r="H69" s="203">
        <f t="shared" si="121"/>
        <v>1995</v>
      </c>
      <c r="I69" s="636">
        <f t="shared" si="121"/>
        <v>1996</v>
      </c>
      <c r="J69" s="203">
        <f t="shared" si="121"/>
        <v>1997</v>
      </c>
      <c r="K69" s="636">
        <f t="shared" si="121"/>
        <v>1998</v>
      </c>
      <c r="L69" s="203">
        <f t="shared" si="121"/>
        <v>1999</v>
      </c>
      <c r="M69" s="636">
        <f t="shared" si="121"/>
        <v>2000</v>
      </c>
      <c r="N69" s="636">
        <f t="shared" si="121"/>
        <v>2001</v>
      </c>
      <c r="O69" s="203">
        <f t="shared" si="121"/>
        <v>2002</v>
      </c>
      <c r="P69" s="636">
        <f t="shared" si="121"/>
        <v>2003</v>
      </c>
      <c r="Q69" s="203">
        <f t="shared" si="121"/>
        <v>2004</v>
      </c>
      <c r="R69" s="636">
        <f t="shared" si="121"/>
        <v>2005</v>
      </c>
      <c r="S69" s="203">
        <f t="shared" si="121"/>
        <v>2006</v>
      </c>
      <c r="T69" s="636">
        <f t="shared" si="121"/>
        <v>2007</v>
      </c>
      <c r="U69" s="203">
        <f t="shared" si="121"/>
        <v>2008</v>
      </c>
      <c r="V69" s="636">
        <f t="shared" si="121"/>
        <v>2009</v>
      </c>
      <c r="W69" s="203">
        <f t="shared" si="121"/>
        <v>2010</v>
      </c>
      <c r="X69" s="636">
        <f t="shared" si="121"/>
        <v>2011</v>
      </c>
      <c r="Y69" s="203">
        <f t="shared" si="121"/>
        <v>2012</v>
      </c>
      <c r="Z69" s="637">
        <f t="shared" si="121"/>
        <v>2013</v>
      </c>
      <c r="AA69" s="203">
        <f t="shared" si="121"/>
        <v>2014</v>
      </c>
      <c r="AB69" s="637">
        <f t="shared" si="121"/>
        <v>2015</v>
      </c>
      <c r="AC69" s="203">
        <f t="shared" si="121"/>
        <v>2016</v>
      </c>
      <c r="AD69" s="637">
        <f t="shared" si="121"/>
        <v>2017</v>
      </c>
      <c r="AE69" s="203">
        <f t="shared" si="121"/>
        <v>2018</v>
      </c>
      <c r="AF69" s="637">
        <f t="shared" si="121"/>
        <v>2019</v>
      </c>
      <c r="AG69" s="203">
        <f t="shared" si="121"/>
        <v>2020</v>
      </c>
      <c r="AH69" s="637">
        <f t="shared" si="121"/>
        <v>2021</v>
      </c>
      <c r="AI69" s="637">
        <f t="shared" si="121"/>
        <v>2022</v>
      </c>
      <c r="AJ69" s="203" t="str">
        <f t="shared" si="121"/>
        <v>2023f</v>
      </c>
      <c r="AK69" s="213" t="s">
        <v>1070</v>
      </c>
      <c r="AL69" s="214" t="s">
        <v>1071</v>
      </c>
      <c r="AM69" s="264" t="s">
        <v>1072</v>
      </c>
    </row>
    <row r="70" spans="1:39" s="61" customFormat="1" ht="18" customHeight="1" thickBot="1">
      <c r="A70" s="366" t="s">
        <v>373</v>
      </c>
      <c r="B70" s="366"/>
      <c r="C70" s="367"/>
      <c r="D70" s="367"/>
      <c r="E70" s="367"/>
      <c r="F70" s="344">
        <f t="shared" ref="F70:AI70" si="122">IF(OR(F5=0,F38=0),":",F38/F5)</f>
        <v>1.6743727148804251</v>
      </c>
      <c r="G70" s="344">
        <f t="shared" si="122"/>
        <v>1.8364634297653353</v>
      </c>
      <c r="H70" s="344">
        <f t="shared" si="122"/>
        <v>1.9979526764192479</v>
      </c>
      <c r="I70" s="344">
        <f t="shared" si="122"/>
        <v>1.9089277900074277</v>
      </c>
      <c r="J70" s="344">
        <f t="shared" si="122"/>
        <v>2.1378778269699845</v>
      </c>
      <c r="K70" s="344">
        <f t="shared" si="122"/>
        <v>2.1294030077799864</v>
      </c>
      <c r="L70" s="344">
        <f t="shared" si="122"/>
        <v>2.1841932783332583</v>
      </c>
      <c r="M70" s="344">
        <f t="shared" si="122"/>
        <v>2.0892617657056336</v>
      </c>
      <c r="N70" s="344">
        <f t="shared" si="122"/>
        <v>2.1987667980097956</v>
      </c>
      <c r="O70" s="344">
        <f t="shared" si="122"/>
        <v>2.1607758427290382</v>
      </c>
      <c r="P70" s="344">
        <f t="shared" si="122"/>
        <v>1.9806316567574196</v>
      </c>
      <c r="Q70" s="344">
        <f t="shared" si="122"/>
        <v>2.6590850601876843</v>
      </c>
      <c r="R70" s="344">
        <f t="shared" si="122"/>
        <v>2.5058018654383285</v>
      </c>
      <c r="S70" s="344">
        <f t="shared" si="122"/>
        <v>2.4014066809357995</v>
      </c>
      <c r="T70" s="344">
        <f t="shared" si="122"/>
        <v>2.2712167439777935</v>
      </c>
      <c r="U70" s="344">
        <f t="shared" si="122"/>
        <v>2.5955666516613394</v>
      </c>
      <c r="V70" s="344">
        <f t="shared" si="122"/>
        <v>2.6990138703510858</v>
      </c>
      <c r="W70" s="344">
        <f t="shared" si="122"/>
        <v>2.4900656978274651</v>
      </c>
      <c r="X70" s="344">
        <f t="shared" si="122"/>
        <v>2.419510568854113</v>
      </c>
      <c r="Y70" s="344">
        <f t="shared" si="122"/>
        <v>2.4361134967039613</v>
      </c>
      <c r="Z70" s="344">
        <f t="shared" si="122"/>
        <v>2.6461291585409632</v>
      </c>
      <c r="AA70" s="344">
        <f t="shared" si="122"/>
        <v>3.0312002265897156</v>
      </c>
      <c r="AB70" s="344">
        <f t="shared" si="122"/>
        <v>2.7082264663254256</v>
      </c>
      <c r="AC70" s="344">
        <f t="shared" si="122"/>
        <v>2.7049360025714355</v>
      </c>
      <c r="AD70" s="344">
        <f t="shared" si="122"/>
        <v>2.8733206513202676</v>
      </c>
      <c r="AE70" s="344">
        <f t="shared" si="122"/>
        <v>2.7266826331618086</v>
      </c>
      <c r="AF70" s="344">
        <f t="shared" si="122"/>
        <v>2.7367772075615884</v>
      </c>
      <c r="AG70" s="344">
        <f t="shared" si="122"/>
        <v>2.6553270074348219</v>
      </c>
      <c r="AH70" s="344">
        <f t="shared" si="122"/>
        <v>2.8287286946512329</v>
      </c>
      <c r="AI70" s="344">
        <f t="shared" si="122"/>
        <v>2.5798461085843458</v>
      </c>
      <c r="AJ70" s="344">
        <f t="shared" ref="AJ70" si="123">IF(OR(AJ5=0,AJ38=0),":",AJ38/AJ5)</f>
        <v>2.8364807025434389</v>
      </c>
      <c r="AK70" s="641">
        <f>+IFERROR((AJ70/AI70-1)*100,"")</f>
        <v>9.9476706422584993</v>
      </c>
      <c r="AL70" s="641">
        <f>+IFERROR(((AJ70/((SUM(AE70:AI70)-MIN(AD70:AH70)-MAX(AD70:AH70))/3))-1)*100,"")</f>
        <v>6.3851278525727695</v>
      </c>
      <c r="AM70" s="642">
        <f>100*((POWER(AJ70/AA70,1/($AI$4-$Z$4)))-1)</f>
        <v>-0.7350028888907234</v>
      </c>
    </row>
    <row r="71" spans="1:39" s="61" customFormat="1" ht="18" customHeight="1" thickBot="1">
      <c r="A71" s="340" t="s">
        <v>3</v>
      </c>
      <c r="B71" s="340" t="s">
        <v>30</v>
      </c>
      <c r="C71" s="371"/>
      <c r="D71" s="371"/>
      <c r="E71" s="371"/>
      <c r="F71" s="365">
        <f t="shared" ref="F71:AI71" si="124">+F39/F6</f>
        <v>3.0454545454545454</v>
      </c>
      <c r="G71" s="365">
        <f t="shared" si="124"/>
        <v>3.1475409836065573</v>
      </c>
      <c r="H71" s="365">
        <f t="shared" si="124"/>
        <v>3.3508771929824563</v>
      </c>
      <c r="I71" s="365">
        <f t="shared" si="124"/>
        <v>3.6122448979591835</v>
      </c>
      <c r="J71" s="365">
        <f t="shared" si="124"/>
        <v>3.808510638297872</v>
      </c>
      <c r="K71" s="365">
        <f t="shared" si="124"/>
        <v>3.4821428571428572</v>
      </c>
      <c r="L71" s="365">
        <f t="shared" si="124"/>
        <v>3.6470588235294121</v>
      </c>
      <c r="M71" s="365">
        <f t="shared" si="124"/>
        <v>2.9583333333333335</v>
      </c>
      <c r="N71" s="365">
        <f t="shared" si="124"/>
        <v>3.607843137254902</v>
      </c>
      <c r="O71" s="365">
        <f t="shared" si="124"/>
        <v>3.5882352941176476</v>
      </c>
      <c r="P71" s="365">
        <f t="shared" si="124"/>
        <v>3.6521739130434785</v>
      </c>
      <c r="Q71" s="365">
        <f t="shared" si="124"/>
        <v>4.0892857142857144</v>
      </c>
      <c r="R71" s="365">
        <f t="shared" si="124"/>
        <v>4.2857142857142856</v>
      </c>
      <c r="S71" s="365">
        <f t="shared" si="124"/>
        <v>3.541666666666667</v>
      </c>
      <c r="T71" s="365">
        <f t="shared" si="124"/>
        <v>3.7499999999999996</v>
      </c>
      <c r="U71" s="365">
        <f t="shared" si="124"/>
        <v>3.8720930232558137</v>
      </c>
      <c r="V71" s="365">
        <f t="shared" si="124"/>
        <v>4.2989690721649492</v>
      </c>
      <c r="W71" s="365">
        <f t="shared" si="124"/>
        <v>4.0265486725663715</v>
      </c>
      <c r="X71" s="365">
        <f t="shared" si="124"/>
        <v>4.3435940099833612</v>
      </c>
      <c r="Y71" s="365">
        <f t="shared" si="124"/>
        <v>3.8412698412698414</v>
      </c>
      <c r="Z71" s="365">
        <f t="shared" si="124"/>
        <v>3.9200561009817672</v>
      </c>
      <c r="AA71" s="365">
        <f t="shared" si="124"/>
        <v>4.3699753896636588</v>
      </c>
      <c r="AB71" s="365">
        <f t="shared" si="124"/>
        <v>4.2848269742679683</v>
      </c>
      <c r="AC71" s="365">
        <f t="shared" si="124"/>
        <v>3.4454148471615724</v>
      </c>
      <c r="AD71" s="365">
        <f t="shared" si="124"/>
        <v>4.2597042513863217</v>
      </c>
      <c r="AE71" s="365">
        <f t="shared" si="124"/>
        <v>3.7869142351900971</v>
      </c>
      <c r="AF71" s="365">
        <f t="shared" si="124"/>
        <v>3.56695464362851</v>
      </c>
      <c r="AG71" s="365">
        <f t="shared" si="124"/>
        <v>3.7007481296758105</v>
      </c>
      <c r="AH71" s="365">
        <f t="shared" si="124"/>
        <v>3.4420024420024422</v>
      </c>
      <c r="AI71" s="365">
        <f t="shared" si="124"/>
        <v>3.7093023255813953</v>
      </c>
      <c r="AJ71" s="365">
        <f t="shared" ref="AJ71" si="125">+AJ39/AJ6</f>
        <v>3.5384346927513946</v>
      </c>
      <c r="AK71" s="643">
        <f>+IFERROR((AJ71/AI71-1)*100,"")</f>
        <v>-4.6064628286457854</v>
      </c>
      <c r="AL71" s="643">
        <f>+IFERROR(((AJ71/((SUM(AE71:AI71)-MIN(AD71:AH71)-MAX(AD71:AH71))/3))-1)*100,"")</f>
        <v>1.0575658884571126</v>
      </c>
      <c r="AM71" s="644">
        <f>100*((POWER(AJ71/AA71,1/($AI$4-$Z$4)))-1)</f>
        <v>-2.3179673622142349</v>
      </c>
    </row>
    <row r="72" spans="1:39" s="61" customFormat="1" ht="18" customHeight="1" thickBot="1">
      <c r="A72" s="340" t="s">
        <v>4</v>
      </c>
      <c r="B72" s="340" t="s">
        <v>31</v>
      </c>
      <c r="C72" s="371"/>
      <c r="D72" s="371"/>
      <c r="E72" s="371"/>
      <c r="F72" s="365">
        <f t="shared" ref="F72:AI72" si="126">+F40/F7</f>
        <v>0.91566265060240959</v>
      </c>
      <c r="G72" s="365">
        <f t="shared" si="126"/>
        <v>1.2098188194038575</v>
      </c>
      <c r="H72" s="365">
        <f t="shared" si="126"/>
        <v>1.2988505747126438</v>
      </c>
      <c r="I72" s="365">
        <f t="shared" si="126"/>
        <v>1.0403963414634148</v>
      </c>
      <c r="J72" s="365">
        <f t="shared" si="126"/>
        <v>0.9728167808219178</v>
      </c>
      <c r="K72" s="365">
        <f t="shared" si="126"/>
        <v>0.9609375</v>
      </c>
      <c r="L72" s="365">
        <f t="shared" si="126"/>
        <v>1.1702857142857144</v>
      </c>
      <c r="M72" s="365">
        <f t="shared" si="126"/>
        <v>1.010237780713342</v>
      </c>
      <c r="N72" s="365">
        <f t="shared" si="126"/>
        <v>1.0429869810857284</v>
      </c>
      <c r="O72" s="365">
        <f t="shared" si="126"/>
        <v>1.3677204658901831</v>
      </c>
      <c r="P72" s="365">
        <f t="shared" si="126"/>
        <v>1.1901010701545776</v>
      </c>
      <c r="Q72" s="365">
        <f t="shared" si="126"/>
        <v>1.8229649238914627</v>
      </c>
      <c r="R72" s="365">
        <f t="shared" si="126"/>
        <v>1.4812006807983908</v>
      </c>
      <c r="S72" s="365">
        <f t="shared" si="126"/>
        <v>1.5986430062630479</v>
      </c>
      <c r="T72" s="365">
        <f t="shared" si="126"/>
        <v>1.0015232292460015</v>
      </c>
      <c r="U72" s="365">
        <f t="shared" si="126"/>
        <v>1.8931175089583587</v>
      </c>
      <c r="V72" s="365">
        <f t="shared" si="126"/>
        <v>1.9617472541345791</v>
      </c>
      <c r="W72" s="365">
        <f t="shared" si="126"/>
        <v>2.2097501458808555</v>
      </c>
      <c r="X72" s="365">
        <f t="shared" si="126"/>
        <v>2.0022777647263106</v>
      </c>
      <c r="Y72" s="365">
        <f t="shared" si="126"/>
        <v>1.8121245221190607</v>
      </c>
      <c r="Z72" s="365">
        <f t="shared" si="126"/>
        <v>2.2806519079752183</v>
      </c>
      <c r="AA72" s="365">
        <f t="shared" si="126"/>
        <v>2.4554895855493459</v>
      </c>
      <c r="AB72" s="365">
        <f t="shared" si="126"/>
        <v>2.1281246000413496</v>
      </c>
      <c r="AC72" s="365">
        <f t="shared" si="126"/>
        <v>2.3577324109332323</v>
      </c>
      <c r="AD72" s="365">
        <f t="shared" si="126"/>
        <v>2.3864913820470202</v>
      </c>
      <c r="AE72" s="365">
        <f t="shared" si="126"/>
        <v>2.4677793755135582</v>
      </c>
      <c r="AF72" s="365">
        <f t="shared" si="126"/>
        <v>2.4207543865071761</v>
      </c>
      <c r="AG72" s="365">
        <f t="shared" si="126"/>
        <v>2.1186057087259536</v>
      </c>
      <c r="AH72" s="365">
        <f t="shared" si="126"/>
        <v>2.4388663633456109</v>
      </c>
      <c r="AI72" s="365">
        <f t="shared" si="126"/>
        <v>2.2497612225405921</v>
      </c>
      <c r="AJ72" s="365">
        <f t="shared" ref="AJ72" si="127">+AJ40/AJ7</f>
        <v>2.4205159676997119</v>
      </c>
      <c r="AK72" s="643">
        <f t="shared" ref="AK72:AK97" si="128">+IFERROR((AJ72/AI72-1)*100,"")</f>
        <v>7.5899052507577336</v>
      </c>
      <c r="AL72" s="643">
        <f t="shared" ref="AL72:AL97" si="129">+IFERROR(((AJ72/((SUM(AE72:AI72)-MIN(AD72:AH72)-MAX(AD72:AH72))/3))-1)*100,"")</f>
        <v>2.140353849274601</v>
      </c>
      <c r="AM72" s="644">
        <f t="shared" ref="AM72:AM97" si="130">100*((POWER(AJ72/AA72,1/($AI$4-$Z$4)))-1)</f>
        <v>-0.15926679092419516</v>
      </c>
    </row>
    <row r="73" spans="1:39" s="61" customFormat="1" ht="18" customHeight="1" thickBot="1">
      <c r="A73" s="340" t="s">
        <v>340</v>
      </c>
      <c r="B73" s="340" t="s">
        <v>32</v>
      </c>
      <c r="C73" s="371"/>
      <c r="D73" s="371"/>
      <c r="E73" s="371"/>
      <c r="F73" s="365">
        <f t="shared" ref="F73:AI73" si="131">+F41/F8</f>
        <v>2.2730337078651686</v>
      </c>
      <c r="G73" s="365">
        <f t="shared" si="131"/>
        <v>2.3216346153846157</v>
      </c>
      <c r="H73" s="365">
        <f t="shared" si="131"/>
        <v>2.5551470588235299</v>
      </c>
      <c r="I73" s="365">
        <f t="shared" si="131"/>
        <v>2.2437751004016064</v>
      </c>
      <c r="J73" s="365">
        <f t="shared" si="131"/>
        <v>2.4488255033557045</v>
      </c>
      <c r="K73" s="365">
        <f t="shared" si="131"/>
        <v>2.5434551259311808</v>
      </c>
      <c r="L73" s="365">
        <f t="shared" si="131"/>
        <v>2.6334039174166231</v>
      </c>
      <c r="M73" s="365">
        <f t="shared" si="131"/>
        <v>2.5607243121841661</v>
      </c>
      <c r="N73" s="365">
        <f t="shared" si="131"/>
        <v>2.7640299305184395</v>
      </c>
      <c r="O73" s="365">
        <f t="shared" si="131"/>
        <v>2.2648442092886536</v>
      </c>
      <c r="P73" s="365">
        <f t="shared" si="131"/>
        <v>1.6727391021470399</v>
      </c>
      <c r="Q73" s="365">
        <f t="shared" si="131"/>
        <v>3.3533614810003249</v>
      </c>
      <c r="R73" s="365">
        <f t="shared" si="131"/>
        <v>2.7937361594432137</v>
      </c>
      <c r="S73" s="365">
        <f t="shared" si="131"/>
        <v>2.8632846087704209</v>
      </c>
      <c r="T73" s="365">
        <f t="shared" si="131"/>
        <v>2.9691474966170506</v>
      </c>
      <c r="U73" s="365">
        <f t="shared" si="131"/>
        <v>2.9017371013741258</v>
      </c>
      <c r="V73" s="365">
        <f t="shared" si="131"/>
        <v>3.1125776397515521</v>
      </c>
      <c r="W73" s="365">
        <f t="shared" si="131"/>
        <v>2.7522320327529224</v>
      </c>
      <c r="X73" s="365">
        <f t="shared" si="131"/>
        <v>2.7712932213322916</v>
      </c>
      <c r="Y73" s="365">
        <f t="shared" si="131"/>
        <v>2.731659292547894</v>
      </c>
      <c r="Z73" s="365">
        <f t="shared" si="131"/>
        <v>3.3665024630541871</v>
      </c>
      <c r="AA73" s="365">
        <f t="shared" si="131"/>
        <v>3.8446826448271705</v>
      </c>
      <c r="AB73" s="365">
        <f t="shared" si="131"/>
        <v>3.3204802761841905</v>
      </c>
      <c r="AC73" s="365">
        <f t="shared" si="131"/>
        <v>3.4149791293977345</v>
      </c>
      <c r="AD73" s="365">
        <f t="shared" si="131"/>
        <v>2.8673237476808908</v>
      </c>
      <c r="AE73" s="365">
        <f t="shared" si="131"/>
        <v>3.3173534870201014</v>
      </c>
      <c r="AF73" s="365">
        <f t="shared" si="131"/>
        <v>3.0051256654698526</v>
      </c>
      <c r="AG73" s="365">
        <f t="shared" si="131"/>
        <v>3.3215202093336385</v>
      </c>
      <c r="AH73" s="365">
        <f t="shared" si="131"/>
        <v>2.96991946944576</v>
      </c>
      <c r="AI73" s="365">
        <f t="shared" si="131"/>
        <v>3.235752803868452</v>
      </c>
      <c r="AJ73" s="365">
        <f t="shared" ref="AJ73" si="132">+AJ41/AJ8</f>
        <v>3.17757795140612</v>
      </c>
      <c r="AK73" s="643">
        <f t="shared" si="128"/>
        <v>-1.7978769080500223</v>
      </c>
      <c r="AL73" s="643">
        <f t="shared" si="129"/>
        <v>-1.3259094165915197</v>
      </c>
      <c r="AM73" s="644">
        <f t="shared" si="130"/>
        <v>-2.0952036341621905</v>
      </c>
    </row>
    <row r="74" spans="1:39" s="61" customFormat="1" ht="18" customHeight="1" thickBot="1">
      <c r="A74" s="340" t="s">
        <v>5</v>
      </c>
      <c r="B74" s="340" t="s">
        <v>33</v>
      </c>
      <c r="C74" s="371"/>
      <c r="D74" s="371"/>
      <c r="E74" s="371"/>
      <c r="F74" s="365">
        <f t="shared" ref="F74:AI74" si="133">+F42/F9</f>
        <v>2.5427350427350426</v>
      </c>
      <c r="G74" s="365">
        <f t="shared" si="133"/>
        <v>2.1857311320754715</v>
      </c>
      <c r="H74" s="365">
        <f t="shared" si="133"/>
        <v>2.0552631578947369</v>
      </c>
      <c r="I74" s="365">
        <f t="shared" si="133"/>
        <v>2.3817663817663819</v>
      </c>
      <c r="J74" s="365">
        <f t="shared" si="133"/>
        <v>2.825242718446602</v>
      </c>
      <c r="K74" s="365">
        <f t="shared" si="133"/>
        <v>3.0338983050847457</v>
      </c>
      <c r="L74" s="365">
        <f t="shared" si="133"/>
        <v>2.7105263157894739</v>
      </c>
      <c r="M74" s="365">
        <f t="shared" si="133"/>
        <v>2.9434914228052471</v>
      </c>
      <c r="N74" s="365">
        <f t="shared" si="133"/>
        <v>2.6818757921419514</v>
      </c>
      <c r="O74" s="365">
        <f t="shared" si="133"/>
        <v>2.5897740784780026</v>
      </c>
      <c r="P74" s="365">
        <f t="shared" si="133"/>
        <v>3.3227016885553473</v>
      </c>
      <c r="Q74" s="365">
        <f t="shared" si="133"/>
        <v>3.8368852459016396</v>
      </c>
      <c r="R74" s="365">
        <f t="shared" si="133"/>
        <v>3.0635631154879137</v>
      </c>
      <c r="S74" s="365">
        <f t="shared" si="133"/>
        <v>3.4665071770334928</v>
      </c>
      <c r="T74" s="365">
        <f t="shared" si="133"/>
        <v>3.3275669642857144</v>
      </c>
      <c r="U74" s="365">
        <f t="shared" si="133"/>
        <v>3.6560139453805931</v>
      </c>
      <c r="V74" s="365">
        <f t="shared" si="133"/>
        <v>3.9080318822808091</v>
      </c>
      <c r="W74" s="365">
        <f t="shared" si="133"/>
        <v>3.4822822822822821</v>
      </c>
      <c r="X74" s="365">
        <f t="shared" si="133"/>
        <v>3.3774086378737542</v>
      </c>
      <c r="Y74" s="365">
        <f t="shared" si="133"/>
        <v>3.7536793183578623</v>
      </c>
      <c r="Z74" s="365">
        <f t="shared" si="133"/>
        <v>3.8809255079006779</v>
      </c>
      <c r="AA74" s="365">
        <f t="shared" si="133"/>
        <v>4.26791089704997</v>
      </c>
      <c r="AB74" s="365">
        <f t="shared" si="133"/>
        <v>4.2687338501291991</v>
      </c>
      <c r="AC74" s="365">
        <f t="shared" si="133"/>
        <v>3.1017156862745101</v>
      </c>
      <c r="AD74" s="365">
        <f t="shared" si="133"/>
        <v>4.1796171171171173</v>
      </c>
      <c r="AE74" s="365">
        <f t="shared" si="133"/>
        <v>3.4298737727910242</v>
      </c>
      <c r="AF74" s="365">
        <f t="shared" si="133"/>
        <v>4.404833836858006</v>
      </c>
      <c r="AG74" s="365">
        <f t="shared" si="133"/>
        <v>3.8396161754626457</v>
      </c>
      <c r="AH74" s="365">
        <f t="shared" si="133"/>
        <v>4.0080049261083737</v>
      </c>
      <c r="AI74" s="365">
        <f t="shared" si="133"/>
        <v>4.5177641886086821</v>
      </c>
      <c r="AJ74" s="365">
        <f t="shared" ref="AJ74" si="134">+AJ42/AJ9</f>
        <v>4.08</v>
      </c>
      <c r="AK74" s="643">
        <f t="shared" si="128"/>
        <v>-9.6898414864698523</v>
      </c>
      <c r="AL74" s="643">
        <f t="shared" si="129"/>
        <v>-1.0140022913744606</v>
      </c>
      <c r="AM74" s="644">
        <f t="shared" si="130"/>
        <v>-0.49905575614948017</v>
      </c>
    </row>
    <row r="75" spans="1:39" s="61" customFormat="1" ht="18" customHeight="1" thickBot="1">
      <c r="A75" s="340" t="s">
        <v>127</v>
      </c>
      <c r="B75" s="340" t="s">
        <v>34</v>
      </c>
      <c r="C75" s="371"/>
      <c r="D75" s="371"/>
      <c r="E75" s="371"/>
      <c r="F75" s="365">
        <f t="shared" ref="F75:AI75" si="135">+F43/F10</f>
        <v>2.7400357305165599</v>
      </c>
      <c r="G75" s="365">
        <f t="shared" si="135"/>
        <v>2.5720818291215402</v>
      </c>
      <c r="H75" s="365">
        <f t="shared" si="135"/>
        <v>3.1326381444303677</v>
      </c>
      <c r="I75" s="365">
        <f t="shared" si="135"/>
        <v>2.3100066859817252</v>
      </c>
      <c r="J75" s="365">
        <f t="shared" si="135"/>
        <v>3.112083509067904</v>
      </c>
      <c r="K75" s="365">
        <f t="shared" si="135"/>
        <v>3.3368239023921604</v>
      </c>
      <c r="L75" s="365">
        <f t="shared" si="135"/>
        <v>3.5475881110930647</v>
      </c>
      <c r="M75" s="365">
        <f t="shared" si="135"/>
        <v>3.3063960862475086</v>
      </c>
      <c r="N75" s="365">
        <f t="shared" si="135"/>
        <v>3.6250645105797354</v>
      </c>
      <c r="O75" s="365">
        <f t="shared" si="135"/>
        <v>2.9488924170257809</v>
      </c>
      <c r="P75" s="365">
        <f t="shared" si="135"/>
        <v>2.8456401596561256</v>
      </c>
      <c r="Q75" s="365">
        <f t="shared" si="135"/>
        <v>4.0656273764258559</v>
      </c>
      <c r="R75" s="365">
        <f t="shared" si="135"/>
        <v>3.7336250911743254</v>
      </c>
      <c r="S75" s="365">
        <f t="shared" si="135"/>
        <v>3.6950034223134836</v>
      </c>
      <c r="T75" s="365">
        <f t="shared" si="135"/>
        <v>3.4269490876610944</v>
      </c>
      <c r="U75" s="365">
        <f t="shared" si="135"/>
        <v>3.7285755230725131</v>
      </c>
      <c r="V75" s="365">
        <f t="shared" si="135"/>
        <v>4.2571581482472567</v>
      </c>
      <c r="W75" s="365">
        <f t="shared" si="135"/>
        <v>3.865533552689127</v>
      </c>
      <c r="X75" s="365">
        <f t="shared" si="135"/>
        <v>2.8941271949240077</v>
      </c>
      <c r="Y75" s="365">
        <f t="shared" si="135"/>
        <v>3.6649407173945669</v>
      </c>
      <c r="Z75" s="365">
        <f t="shared" si="135"/>
        <v>3.9195966386554626</v>
      </c>
      <c r="AA75" s="365">
        <f t="shared" si="135"/>
        <v>4.4501484938481113</v>
      </c>
      <c r="AB75" s="365">
        <f t="shared" si="135"/>
        <v>3.8746069483856123</v>
      </c>
      <c r="AC75" s="365">
        <f t="shared" si="135"/>
        <v>3.4299072301575615</v>
      </c>
      <c r="AD75" s="365">
        <f t="shared" si="135"/>
        <v>3.2547548291233288</v>
      </c>
      <c r="AE75" s="365">
        <f t="shared" si="135"/>
        <v>2.9651702177844173</v>
      </c>
      <c r="AF75" s="365">
        <f t="shared" si="135"/>
        <v>3.2595243338471702</v>
      </c>
      <c r="AG75" s="365">
        <f t="shared" si="135"/>
        <v>3.6047857212905758</v>
      </c>
      <c r="AH75" s="365">
        <f t="shared" si="135"/>
        <v>3.4571455189118687</v>
      </c>
      <c r="AI75" s="365">
        <f t="shared" si="135"/>
        <v>3.7466742838488529</v>
      </c>
      <c r="AJ75" s="365">
        <f t="shared" ref="AJ75" si="136">+AJ43/AJ10</f>
        <v>3.7992636809388829</v>
      </c>
      <c r="AK75" s="643">
        <f t="shared" si="128"/>
        <v>1.4036287412741544</v>
      </c>
      <c r="AL75" s="643">
        <f t="shared" si="129"/>
        <v>8.9306716285802565</v>
      </c>
      <c r="AM75" s="644">
        <f t="shared" si="130"/>
        <v>-1.7416567808015038</v>
      </c>
    </row>
    <row r="76" spans="1:39" s="61" customFormat="1" ht="18" customHeight="1" thickBot="1">
      <c r="A76" s="340" t="s">
        <v>6</v>
      </c>
      <c r="B76" s="340" t="s">
        <v>35</v>
      </c>
      <c r="C76" s="371"/>
      <c r="D76" s="371"/>
      <c r="E76" s="371"/>
      <c r="F76" s="365">
        <f t="shared" ref="F76:AI76" si="137">+F44/F11</f>
        <v>1.3846153846153846</v>
      </c>
      <c r="G76" s="365">
        <f t="shared" si="137"/>
        <v>0.77777777777777779</v>
      </c>
      <c r="H76" s="365">
        <f t="shared" si="137"/>
        <v>1.1666666666666667</v>
      </c>
      <c r="I76" s="365">
        <f t="shared" si="137"/>
        <v>1.1764705882352942</v>
      </c>
      <c r="J76" s="365">
        <f t="shared" si="137"/>
        <v>1.2151898734177213</v>
      </c>
      <c r="K76" s="365">
        <f t="shared" si="137"/>
        <v>1.0228571428571427</v>
      </c>
      <c r="L76" s="365">
        <f t="shared" si="137"/>
        <v>1.2314049586776861</v>
      </c>
      <c r="M76" s="365">
        <f t="shared" si="137"/>
        <v>1.3402777777777779</v>
      </c>
      <c r="N76" s="365">
        <f t="shared" si="137"/>
        <v>1.5018181818181817</v>
      </c>
      <c r="O76" s="365">
        <f t="shared" si="137"/>
        <v>1.9422492401215805</v>
      </c>
      <c r="P76" s="365">
        <f t="shared" si="137"/>
        <v>1.4946004319654429</v>
      </c>
      <c r="Q76" s="365">
        <f t="shared" si="137"/>
        <v>1.3611111111111109</v>
      </c>
      <c r="R76" s="365">
        <f t="shared" si="137"/>
        <v>1.783261802575107</v>
      </c>
      <c r="S76" s="365">
        <f t="shared" si="137"/>
        <v>1.3535999999999999</v>
      </c>
      <c r="T76" s="365">
        <f t="shared" si="137"/>
        <v>1.8111413043478264</v>
      </c>
      <c r="U76" s="365">
        <f t="shared" si="137"/>
        <v>1.4298584298584298</v>
      </c>
      <c r="V76" s="365">
        <f t="shared" si="137"/>
        <v>1.6565164433617541</v>
      </c>
      <c r="W76" s="365">
        <f t="shared" si="137"/>
        <v>1.3340122199592668</v>
      </c>
      <c r="X76" s="365">
        <f t="shared" si="137"/>
        <v>1.6202247191011234</v>
      </c>
      <c r="Y76" s="365">
        <f t="shared" si="137"/>
        <v>1.8117106773823195</v>
      </c>
      <c r="Z76" s="365">
        <f t="shared" si="137"/>
        <v>2.020905923344948</v>
      </c>
      <c r="AA76" s="365">
        <f t="shared" si="137"/>
        <v>2.0774999999999997</v>
      </c>
      <c r="AB76" s="365">
        <f t="shared" si="137"/>
        <v>2.7725988700564974</v>
      </c>
      <c r="AC76" s="365">
        <f t="shared" si="137"/>
        <v>1.4619115549215409</v>
      </c>
      <c r="AD76" s="365">
        <f t="shared" si="137"/>
        <v>2.2397343813524868</v>
      </c>
      <c r="AE76" s="365">
        <f t="shared" si="137"/>
        <v>1.5628783709411116</v>
      </c>
      <c r="AF76" s="365">
        <f t="shared" si="137"/>
        <v>2.6428670073194311</v>
      </c>
      <c r="AG76" s="365">
        <f t="shared" si="137"/>
        <v>2.8612716763005777</v>
      </c>
      <c r="AH76" s="365">
        <f t="shared" si="137"/>
        <v>2.7402663284717819</v>
      </c>
      <c r="AI76" s="365">
        <f t="shared" si="137"/>
        <v>2.5217441591487395</v>
      </c>
      <c r="AJ76" s="365">
        <f t="shared" ref="AJ76" si="138">+AJ44/AJ11</f>
        <v>2.52</v>
      </c>
      <c r="AK76" s="643">
        <f t="shared" si="128"/>
        <v>-6.9164793835718719E-2</v>
      </c>
      <c r="AL76" s="643">
        <f t="shared" si="129"/>
        <v>-4.3628442712833282</v>
      </c>
      <c r="AM76" s="644">
        <f t="shared" si="130"/>
        <v>2.1686660571934357</v>
      </c>
    </row>
    <row r="77" spans="1:39" s="61" customFormat="1" ht="18" customHeight="1" thickBot="1">
      <c r="A77" s="340" t="s">
        <v>7</v>
      </c>
      <c r="B77" s="340" t="s">
        <v>36</v>
      </c>
      <c r="C77" s="371"/>
      <c r="D77" s="371"/>
      <c r="E77" s="371"/>
      <c r="F77" s="365">
        <f t="shared" ref="F77:AI77" si="139">+F45/F12</f>
        <v>2.6470588235294117</v>
      </c>
      <c r="G77" s="365">
        <f t="shared" si="139"/>
        <v>2.65625</v>
      </c>
      <c r="H77" s="365">
        <f t="shared" si="139"/>
        <v>3.1707317073170733</v>
      </c>
      <c r="I77" s="365">
        <f t="shared" si="139"/>
        <v>2.8857142857142857</v>
      </c>
      <c r="J77" s="365">
        <f t="shared" si="139"/>
        <v>2.7272727272727271</v>
      </c>
      <c r="K77" s="365">
        <f t="shared" si="139"/>
        <v>2.9122807017543861</v>
      </c>
      <c r="L77" s="365">
        <f t="shared" si="139"/>
        <v>1.9615384615384612</v>
      </c>
      <c r="M77" s="365">
        <f t="shared" si="139"/>
        <v>3.1851851851851847</v>
      </c>
      <c r="N77" s="365">
        <f t="shared" si="139"/>
        <v>3.0416666666666665</v>
      </c>
      <c r="O77" s="365">
        <f t="shared" si="139"/>
        <v>3.0454545454545454</v>
      </c>
      <c r="P77" s="365">
        <f t="shared" si="139"/>
        <v>3.116883116883117</v>
      </c>
      <c r="Q77" s="365">
        <f t="shared" si="139"/>
        <v>3.0044843049327357</v>
      </c>
      <c r="R77" s="365">
        <f t="shared" si="139"/>
        <v>3.8069705093833779</v>
      </c>
      <c r="S77" s="365">
        <f t="shared" si="139"/>
        <v>3.5019607843137255</v>
      </c>
      <c r="T77" s="365">
        <f t="shared" si="139"/>
        <v>3.899755501222494</v>
      </c>
      <c r="U77" s="365">
        <f t="shared" si="139"/>
        <v>3.6221033868092691</v>
      </c>
      <c r="V77" s="365">
        <f t="shared" si="139"/>
        <v>3.7244094488188977</v>
      </c>
      <c r="W77" s="365">
        <f t="shared" si="139"/>
        <v>3.5175438596491229</v>
      </c>
      <c r="X77" s="365">
        <f t="shared" si="139"/>
        <v>4.511702986279257</v>
      </c>
      <c r="Y77" s="365">
        <f t="shared" si="139"/>
        <v>3.360411899313501</v>
      </c>
      <c r="Z77" s="365">
        <f t="shared" si="139"/>
        <v>3.596055514974434</v>
      </c>
      <c r="AA77" s="365">
        <f t="shared" si="139"/>
        <v>3.6239406779661021</v>
      </c>
      <c r="AB77" s="365">
        <f t="shared" si="139"/>
        <v>4.4775784753363226</v>
      </c>
      <c r="AC77" s="365">
        <f t="shared" si="139"/>
        <v>3.4579533941236074</v>
      </c>
      <c r="AD77" s="365">
        <f t="shared" si="139"/>
        <v>4.1306930693069308</v>
      </c>
      <c r="AE77" s="365">
        <f t="shared" si="139"/>
        <v>3.8557964184731386</v>
      </c>
      <c r="AF77" s="365">
        <f t="shared" si="139"/>
        <v>4.1470270270270273</v>
      </c>
      <c r="AG77" s="365">
        <f t="shared" si="139"/>
        <v>4.3574879227053147</v>
      </c>
      <c r="AH77" s="365">
        <f t="shared" si="139"/>
        <v>4.6285460992907801</v>
      </c>
      <c r="AI77" s="365">
        <f t="shared" si="139"/>
        <v>4.6499356499356503</v>
      </c>
      <c r="AJ77" s="365">
        <f t="shared" ref="AJ77" si="140">+AJ45/AJ12</f>
        <v>4.46</v>
      </c>
      <c r="AK77" s="643">
        <f t="shared" si="128"/>
        <v>-4.0846941599778646</v>
      </c>
      <c r="AL77" s="643">
        <f t="shared" si="129"/>
        <v>1.7146242530091227</v>
      </c>
      <c r="AM77" s="644">
        <f t="shared" si="130"/>
        <v>2.3333252697046669</v>
      </c>
    </row>
    <row r="78" spans="1:39" s="61" customFormat="1" ht="18" customHeight="1" thickBot="1">
      <c r="A78" s="340" t="s">
        <v>8</v>
      </c>
      <c r="B78" s="340" t="s">
        <v>37</v>
      </c>
      <c r="C78" s="371"/>
      <c r="D78" s="371"/>
      <c r="E78" s="371"/>
      <c r="F78" s="365">
        <f t="shared" ref="F78:AI78" si="141">+F46/F13</f>
        <v>1.1005586592178771</v>
      </c>
      <c r="G78" s="365">
        <f t="shared" si="141"/>
        <v>1.1323529411764708</v>
      </c>
      <c r="H78" s="365">
        <f t="shared" si="141"/>
        <v>1.3883928571428572</v>
      </c>
      <c r="I78" s="365">
        <f t="shared" si="141"/>
        <v>1.4208333333333334</v>
      </c>
      <c r="J78" s="365">
        <f t="shared" si="141"/>
        <v>1.4268774703557312</v>
      </c>
      <c r="K78" s="365">
        <f t="shared" si="141"/>
        <v>1.3267605633802817</v>
      </c>
      <c r="L78" s="365">
        <f t="shared" si="141"/>
        <v>1.1993355481727574</v>
      </c>
      <c r="M78" s="365">
        <f t="shared" si="141"/>
        <v>1.5126614987080107</v>
      </c>
      <c r="N78" s="365">
        <f t="shared" si="141"/>
        <v>1.2202868852459017</v>
      </c>
      <c r="O78" s="365">
        <f t="shared" si="141"/>
        <v>1.450126582278481</v>
      </c>
      <c r="P78" s="365">
        <f t="shared" si="141"/>
        <v>1.5382665990876838</v>
      </c>
      <c r="Q78" s="365">
        <f t="shared" si="141"/>
        <v>1.5234931181775035</v>
      </c>
      <c r="R78" s="365">
        <f t="shared" si="141"/>
        <v>1.4693477194703286</v>
      </c>
      <c r="S78" s="365">
        <f t="shared" si="141"/>
        <v>1.698492462311558</v>
      </c>
      <c r="T78" s="365">
        <f t="shared" si="141"/>
        <v>1.5266423357664234</v>
      </c>
      <c r="U78" s="365">
        <f t="shared" si="141"/>
        <v>1.7284453496266123</v>
      </c>
      <c r="V78" s="365">
        <f t="shared" si="141"/>
        <v>2.126690035052579</v>
      </c>
      <c r="W78" s="365">
        <f t="shared" si="141"/>
        <v>1.6270060308698762</v>
      </c>
      <c r="X78" s="365">
        <f t="shared" si="141"/>
        <v>2.1167129813418026</v>
      </c>
      <c r="Y78" s="365">
        <f t="shared" si="141"/>
        <v>2.5833818902225842</v>
      </c>
      <c r="Z78" s="365">
        <f t="shared" si="141"/>
        <v>2.7805162041529208</v>
      </c>
      <c r="AA78" s="365">
        <f t="shared" si="141"/>
        <v>2.8425853821337186</v>
      </c>
      <c r="AB78" s="365">
        <f t="shared" si="141"/>
        <v>2.1967943009795188</v>
      </c>
      <c r="AC78" s="365">
        <f t="shared" si="141"/>
        <v>2.7727774101036844</v>
      </c>
      <c r="AD78" s="365">
        <f t="shared" si="141"/>
        <v>2.3982400491149085</v>
      </c>
      <c r="AE78" s="365">
        <f t="shared" si="141"/>
        <v>2.7947976878612715</v>
      </c>
      <c r="AF78" s="365">
        <f t="shared" si="141"/>
        <v>2.9412429378531066</v>
      </c>
      <c r="AG78" s="365">
        <f t="shared" si="141"/>
        <v>2.4644558795502194</v>
      </c>
      <c r="AH78" s="365">
        <f t="shared" si="141"/>
        <v>2.4655693301385559</v>
      </c>
      <c r="AI78" s="365">
        <f t="shared" si="141"/>
        <v>2.6214669469750058</v>
      </c>
      <c r="AJ78" s="365">
        <f t="shared" ref="AJ78" si="142">+AJ46/AJ13</f>
        <v>2.6890141761658559</v>
      </c>
      <c r="AK78" s="643">
        <f t="shared" si="128"/>
        <v>2.5766958179196164</v>
      </c>
      <c r="AL78" s="643">
        <f t="shared" si="129"/>
        <v>1.4971311975944257</v>
      </c>
      <c r="AM78" s="644">
        <f t="shared" si="130"/>
        <v>-0.61520354456556792</v>
      </c>
    </row>
    <row r="79" spans="1:39" s="61" customFormat="1" ht="18" customHeight="1" thickBot="1">
      <c r="A79" s="340" t="s">
        <v>9</v>
      </c>
      <c r="B79" s="340" t="s">
        <v>38</v>
      </c>
      <c r="C79" s="371"/>
      <c r="D79" s="371"/>
      <c r="E79" s="371"/>
      <c r="F79" s="365">
        <f t="shared" ref="F79:AI79" si="143">+F47/F14</f>
        <v>0.61595211581291753</v>
      </c>
      <c r="G79" s="365">
        <f t="shared" si="143"/>
        <v>0.72941753010361243</v>
      </c>
      <c r="H79" s="365">
        <f t="shared" si="143"/>
        <v>0.53532495631189148</v>
      </c>
      <c r="I79" s="365">
        <f t="shared" si="143"/>
        <v>1.0791073361645431</v>
      </c>
      <c r="J79" s="365">
        <f t="shared" si="143"/>
        <v>1.2945938401414347</v>
      </c>
      <c r="K79" s="365">
        <f t="shared" si="143"/>
        <v>1.1580431026643629</v>
      </c>
      <c r="L79" s="365">
        <f t="shared" si="143"/>
        <v>0.78789893617021278</v>
      </c>
      <c r="M79" s="365">
        <f t="shared" si="143"/>
        <v>1.1136885622416168</v>
      </c>
      <c r="N79" s="365">
        <f t="shared" si="143"/>
        <v>1.0219780219780219</v>
      </c>
      <c r="O79" s="365">
        <f t="shared" si="143"/>
        <v>1.0295663600525624</v>
      </c>
      <c r="P79" s="365">
        <f t="shared" si="143"/>
        <v>0.97156937073540561</v>
      </c>
      <c r="Q79" s="365">
        <f t="shared" si="143"/>
        <v>1.0954077593032461</v>
      </c>
      <c r="R79" s="365">
        <f t="shared" si="143"/>
        <v>0.70541005543873081</v>
      </c>
      <c r="S79" s="365">
        <f t="shared" si="143"/>
        <v>1.0682468978682786</v>
      </c>
      <c r="T79" s="365">
        <f t="shared" si="143"/>
        <v>1.2380032206119165</v>
      </c>
      <c r="U79" s="365">
        <f t="shared" si="143"/>
        <v>1.2051212938005391</v>
      </c>
      <c r="V79" s="365">
        <f t="shared" si="143"/>
        <v>1.0377574370709381</v>
      </c>
      <c r="W79" s="365">
        <f t="shared" si="143"/>
        <v>1.2562222979884079</v>
      </c>
      <c r="X79" s="365">
        <f t="shared" si="143"/>
        <v>1.2904561998972828</v>
      </c>
      <c r="Y79" s="365">
        <f t="shared" si="143"/>
        <v>0.89075243525170655</v>
      </c>
      <c r="Z79" s="365">
        <f t="shared" si="143"/>
        <v>1.2682999306633209</v>
      </c>
      <c r="AA79" s="365">
        <f t="shared" si="143"/>
        <v>1.2809697614270867</v>
      </c>
      <c r="AB79" s="365">
        <f t="shared" si="143"/>
        <v>1.137202450660125</v>
      </c>
      <c r="AC79" s="365">
        <f t="shared" si="143"/>
        <v>1.2346413538567884</v>
      </c>
      <c r="AD79" s="365">
        <f t="shared" si="143"/>
        <v>1.2162760432503434</v>
      </c>
      <c r="AE79" s="365">
        <f t="shared" si="143"/>
        <v>1.469745491319737</v>
      </c>
      <c r="AF79" s="365">
        <f t="shared" si="143"/>
        <v>1.1928903826266803</v>
      </c>
      <c r="AG79" s="365">
        <f t="shared" si="143"/>
        <v>1.4974895223868214</v>
      </c>
      <c r="AH79" s="365">
        <f t="shared" si="143"/>
        <v>1.3820506807553834</v>
      </c>
      <c r="AI79" s="365">
        <f t="shared" si="143"/>
        <v>1.0714206899318897</v>
      </c>
      <c r="AJ79" s="365">
        <f t="shared" ref="AJ79" si="144">+AJ47/AJ14</f>
        <v>1.2383993675061404</v>
      </c>
      <c r="AK79" s="643">
        <f t="shared" si="128"/>
        <v>15.584791216311643</v>
      </c>
      <c r="AL79" s="643">
        <f t="shared" si="129"/>
        <v>-5.3022498323524125</v>
      </c>
      <c r="AM79" s="644">
        <f t="shared" si="130"/>
        <v>-0.37482581300432027</v>
      </c>
    </row>
    <row r="80" spans="1:39" s="61" customFormat="1" ht="18" customHeight="1" thickBot="1">
      <c r="A80" s="340" t="s">
        <v>10</v>
      </c>
      <c r="B80" s="340" t="s">
        <v>39</v>
      </c>
      <c r="C80" s="371"/>
      <c r="D80" s="371"/>
      <c r="E80" s="371"/>
      <c r="F80" s="365">
        <f t="shared" ref="F80:AI80" si="145">+F48/F15</f>
        <v>2.3961061456384671</v>
      </c>
      <c r="G80" s="365">
        <f t="shared" si="145"/>
        <v>2.3227990970654622</v>
      </c>
      <c r="H80" s="365">
        <f t="shared" si="145"/>
        <v>2.5998955886191597</v>
      </c>
      <c r="I80" s="365">
        <f t="shared" si="145"/>
        <v>2.7620477083891721</v>
      </c>
      <c r="J80" s="365">
        <f t="shared" si="145"/>
        <v>2.929931764945513</v>
      </c>
      <c r="K80" s="365">
        <f t="shared" si="145"/>
        <v>2.8046224659680741</v>
      </c>
      <c r="L80" s="365">
        <f t="shared" si="145"/>
        <v>2.9040310487783363</v>
      </c>
      <c r="M80" s="365">
        <f t="shared" si="145"/>
        <v>2.7656830272006423</v>
      </c>
      <c r="N80" s="365">
        <f t="shared" si="145"/>
        <v>2.4970692903495912</v>
      </c>
      <c r="O80" s="365">
        <f t="shared" si="145"/>
        <v>2.9087540528022231</v>
      </c>
      <c r="P80" s="365">
        <f t="shared" si="145"/>
        <v>2.7066803036012277</v>
      </c>
      <c r="Q80" s="365">
        <f t="shared" si="145"/>
        <v>3.110061670092783</v>
      </c>
      <c r="R80" s="365">
        <f t="shared" si="145"/>
        <v>3.1966823419978292</v>
      </c>
      <c r="S80" s="365">
        <f t="shared" si="145"/>
        <v>2.7232905473111613</v>
      </c>
      <c r="T80" s="365">
        <f t="shared" si="145"/>
        <v>2.804005722460658</v>
      </c>
      <c r="U80" s="365">
        <f t="shared" si="145"/>
        <v>3.0833293124246084</v>
      </c>
      <c r="V80" s="365">
        <f t="shared" si="145"/>
        <v>3.2889343351264841</v>
      </c>
      <c r="W80" s="365">
        <f t="shared" si="145"/>
        <v>2.9846550443087301</v>
      </c>
      <c r="X80" s="365">
        <f t="shared" si="145"/>
        <v>3.1527891819768046</v>
      </c>
      <c r="Y80" s="365">
        <f t="shared" si="145"/>
        <v>3.071623080794827</v>
      </c>
      <c r="Z80" s="365">
        <f t="shared" si="145"/>
        <v>2.6901108667155458</v>
      </c>
      <c r="AA80" s="365">
        <f t="shared" si="145"/>
        <v>3.2805209092657273</v>
      </c>
      <c r="AB80" s="365">
        <f t="shared" si="145"/>
        <v>3.0519415790738451</v>
      </c>
      <c r="AC80" s="365">
        <f t="shared" si="145"/>
        <v>2.8122611221525755</v>
      </c>
      <c r="AD80" s="365">
        <f t="shared" si="145"/>
        <v>3.4630192692399597</v>
      </c>
      <c r="AE80" s="365">
        <f t="shared" si="145"/>
        <v>2.8495463959250986</v>
      </c>
      <c r="AF80" s="365">
        <f t="shared" si="145"/>
        <v>2.8003424438328111</v>
      </c>
      <c r="AG80" s="365">
        <f t="shared" si="145"/>
        <v>2.5544573028195434</v>
      </c>
      <c r="AH80" s="365">
        <f t="shared" si="145"/>
        <v>3.0873766279114179</v>
      </c>
      <c r="AI80" s="365">
        <f t="shared" si="145"/>
        <v>2.9656386033157363</v>
      </c>
      <c r="AJ80" s="365">
        <f t="shared" ref="AJ80" si="146">+AJ48/AJ15</f>
        <v>2.9393274323451517</v>
      </c>
      <c r="AK80" s="643">
        <f t="shared" si="128"/>
        <v>-0.88720085249657243</v>
      </c>
      <c r="AL80" s="643">
        <f t="shared" si="129"/>
        <v>7.0158443861729314</v>
      </c>
      <c r="AM80" s="644">
        <f t="shared" si="130"/>
        <v>-1.2128234275774585</v>
      </c>
    </row>
    <row r="81" spans="1:39" s="61" customFormat="1" ht="18" customHeight="1" thickBot="1">
      <c r="A81" s="340" t="s">
        <v>11</v>
      </c>
      <c r="B81" s="340" t="s">
        <v>40</v>
      </c>
      <c r="C81" s="371"/>
      <c r="D81" s="371"/>
      <c r="E81" s="371"/>
      <c r="F81" s="365">
        <f t="shared" ref="F81:AI81" si="147">+F49/F16</f>
        <v>2.32401246201777</v>
      </c>
      <c r="G81" s="365">
        <f t="shared" si="147"/>
        <v>1.8956221860331453</v>
      </c>
      <c r="H81" s="365">
        <f t="shared" si="147"/>
        <v>2.1120854908009252</v>
      </c>
      <c r="I81" s="365">
        <f t="shared" si="147"/>
        <v>1.7725461873587587</v>
      </c>
      <c r="J81" s="365">
        <f t="shared" si="147"/>
        <v>2.2641135343838039</v>
      </c>
      <c r="K81" s="365">
        <f t="shared" si="147"/>
        <v>2.2572270480127363</v>
      </c>
      <c r="L81" s="365">
        <f t="shared" si="147"/>
        <v>2.1116615343419465</v>
      </c>
      <c r="M81" s="365">
        <f t="shared" si="147"/>
        <v>1.7272621674991286</v>
      </c>
      <c r="N81" s="365">
        <f t="shared" si="147"/>
        <v>2.035326086956522</v>
      </c>
      <c r="O81" s="365">
        <f t="shared" si="147"/>
        <v>2.4838231943495099</v>
      </c>
      <c r="P81" s="365">
        <f t="shared" si="147"/>
        <v>1.9279837589486055</v>
      </c>
      <c r="Q81" s="365">
        <f t="shared" si="147"/>
        <v>2.4912677472044225</v>
      </c>
      <c r="R81" s="365">
        <f t="shared" si="147"/>
        <v>2.022263607889613</v>
      </c>
      <c r="S81" s="365">
        <f t="shared" si="147"/>
        <v>2.5891298225851873</v>
      </c>
      <c r="T81" s="365">
        <f t="shared" si="147"/>
        <v>2.2976309226932665</v>
      </c>
      <c r="U81" s="365">
        <f t="shared" si="147"/>
        <v>3.0000000000000004</v>
      </c>
      <c r="V81" s="365">
        <f t="shared" si="147"/>
        <v>2.7662881052002386</v>
      </c>
      <c r="W81" s="365">
        <f t="shared" si="147"/>
        <v>2.503981453482512</v>
      </c>
      <c r="X81" s="365">
        <f t="shared" si="147"/>
        <v>2.6451643192488259</v>
      </c>
      <c r="Y81" s="365">
        <f t="shared" si="147"/>
        <v>2.1854813903414332</v>
      </c>
      <c r="Z81" s="365">
        <f t="shared" si="147"/>
        <v>2.7348499150462526</v>
      </c>
      <c r="AA81" s="365">
        <f t="shared" si="147"/>
        <v>2.8750594728328096</v>
      </c>
      <c r="AB81" s="365">
        <f t="shared" si="147"/>
        <v>2.3895004816292831</v>
      </c>
      <c r="AC81" s="365">
        <f t="shared" si="147"/>
        <v>3.004626060138782</v>
      </c>
      <c r="AD81" s="365">
        <f t="shared" si="147"/>
        <v>2.6884727911059101</v>
      </c>
      <c r="AE81" s="365">
        <f t="shared" si="147"/>
        <v>3.0240472673559822</v>
      </c>
      <c r="AF81" s="365">
        <f t="shared" si="147"/>
        <v>2.9211794179996149</v>
      </c>
      <c r="AG81" s="365">
        <f t="shared" si="147"/>
        <v>3.0308660473479172</v>
      </c>
      <c r="AH81" s="365">
        <f t="shared" si="147"/>
        <v>2.7023681036124696</v>
      </c>
      <c r="AI81" s="365">
        <f t="shared" si="147"/>
        <v>2.2408441961514587</v>
      </c>
      <c r="AJ81" s="365">
        <f t="shared" ref="AJ81" si="148">+AJ49/AJ16</f>
        <v>2.8920367558342774</v>
      </c>
      <c r="AK81" s="643">
        <f t="shared" si="128"/>
        <v>29.060144422410559</v>
      </c>
      <c r="AL81" s="643">
        <f t="shared" si="129"/>
        <v>5.8066589815556569</v>
      </c>
      <c r="AM81" s="644">
        <f t="shared" si="130"/>
        <v>6.543977430526482E-2</v>
      </c>
    </row>
    <row r="82" spans="1:39" s="61" customFormat="1" ht="18" customHeight="1" thickBot="1">
      <c r="A82" s="340" t="s">
        <v>12</v>
      </c>
      <c r="B82" s="340" t="s">
        <v>41</v>
      </c>
      <c r="C82" s="371"/>
      <c r="D82" s="371"/>
      <c r="E82" s="371"/>
      <c r="F82" s="365">
        <f t="shared" ref="F82:AI82" si="149">+F50/F17</f>
        <v>2.8942122186495176</v>
      </c>
      <c r="G82" s="365">
        <f t="shared" si="149"/>
        <v>2.8686309260079752</v>
      </c>
      <c r="H82" s="365">
        <f t="shared" si="149"/>
        <v>2.8876166242578454</v>
      </c>
      <c r="I82" s="365">
        <f t="shared" si="149"/>
        <v>2.6659279778393352</v>
      </c>
      <c r="J82" s="365">
        <f t="shared" si="149"/>
        <v>2.8188478188478192</v>
      </c>
      <c r="K82" s="365">
        <f t="shared" si="149"/>
        <v>2.7145736434108527</v>
      </c>
      <c r="L82" s="365">
        <f t="shared" si="149"/>
        <v>2.6823040380047503</v>
      </c>
      <c r="M82" s="365">
        <f t="shared" si="149"/>
        <v>2.778173190984579</v>
      </c>
      <c r="N82" s="365">
        <f t="shared" si="149"/>
        <v>2.8280213903743312</v>
      </c>
      <c r="O82" s="365">
        <f t="shared" si="149"/>
        <v>2.8539119804400976</v>
      </c>
      <c r="P82" s="365">
        <f t="shared" si="149"/>
        <v>2.0555736106597333</v>
      </c>
      <c r="Q82" s="365">
        <f t="shared" si="149"/>
        <v>2.875225387666787</v>
      </c>
      <c r="R82" s="365">
        <f t="shared" si="149"/>
        <v>2.9698984949247458</v>
      </c>
      <c r="S82" s="365">
        <f t="shared" si="149"/>
        <v>2.654294478527607</v>
      </c>
      <c r="T82" s="365">
        <f t="shared" si="149"/>
        <v>2.6544145509662753</v>
      </c>
      <c r="U82" s="365">
        <f t="shared" si="149"/>
        <v>2.7046808510638298</v>
      </c>
      <c r="V82" s="365">
        <f t="shared" si="149"/>
        <v>2.821680790960452</v>
      </c>
      <c r="W82" s="365">
        <f t="shared" si="149"/>
        <v>2.9088769214308643</v>
      </c>
      <c r="X82" s="365">
        <f t="shared" si="149"/>
        <v>2.9155334037496696</v>
      </c>
      <c r="Y82" s="365">
        <f t="shared" si="149"/>
        <v>2.2991207673303298</v>
      </c>
      <c r="Z82" s="365">
        <f t="shared" si="149"/>
        <v>2.8738313515476084</v>
      </c>
      <c r="AA82" s="365">
        <f t="shared" si="149"/>
        <v>3.3950839660810286</v>
      </c>
      <c r="AB82" s="365">
        <f t="shared" si="149"/>
        <v>3.1975118782564782</v>
      </c>
      <c r="AC82" s="365">
        <f t="shared" si="149"/>
        <v>3.3576157334432666</v>
      </c>
      <c r="AD82" s="365">
        <f t="shared" si="149"/>
        <v>2.8839753364715244</v>
      </c>
      <c r="AE82" s="365">
        <f t="shared" si="149"/>
        <v>3.2075522589345922</v>
      </c>
      <c r="AF82" s="365">
        <f t="shared" si="149"/>
        <v>3.2797044334975372</v>
      </c>
      <c r="AG82" s="365">
        <f t="shared" si="149"/>
        <v>3.3140366392924827</v>
      </c>
      <c r="AH82" s="365">
        <f t="shared" si="149"/>
        <v>2.9065020341160519</v>
      </c>
      <c r="AI82" s="365">
        <f t="shared" si="149"/>
        <v>2.5916110581506202</v>
      </c>
      <c r="AJ82" s="365">
        <f t="shared" ref="AJ82" si="150">+AJ50/AJ17</f>
        <v>3.0520608702172716</v>
      </c>
      <c r="AK82" s="643">
        <f t="shared" si="128"/>
        <v>17.766933453171376</v>
      </c>
      <c r="AL82" s="643">
        <f t="shared" si="129"/>
        <v>0.6019754745956396</v>
      </c>
      <c r="AM82" s="644">
        <f t="shared" si="130"/>
        <v>-1.1764850446412844</v>
      </c>
    </row>
    <row r="83" spans="1:39" s="61" customFormat="1" ht="18" customHeight="1" thickBot="1">
      <c r="A83" s="340" t="s">
        <v>13</v>
      </c>
      <c r="B83" s="340" t="s">
        <v>42</v>
      </c>
      <c r="C83" s="371"/>
      <c r="D83" s="371"/>
      <c r="E83" s="371"/>
      <c r="F83" s="365" t="s">
        <v>62</v>
      </c>
      <c r="G83" s="365" t="s">
        <v>62</v>
      </c>
      <c r="H83" s="365" t="s">
        <v>62</v>
      </c>
      <c r="I83" s="365" t="s">
        <v>62</v>
      </c>
      <c r="J83" s="365" t="s">
        <v>62</v>
      </c>
      <c r="K83" s="365" t="s">
        <v>62</v>
      </c>
      <c r="L83" s="365" t="s">
        <v>62</v>
      </c>
      <c r="M83" s="365" t="s">
        <v>62</v>
      </c>
      <c r="N83" s="365" t="s">
        <v>62</v>
      </c>
      <c r="O83" s="365" t="s">
        <v>62</v>
      </c>
      <c r="P83" s="365" t="s">
        <v>62</v>
      </c>
      <c r="Q83" s="365" t="s">
        <v>62</v>
      </c>
      <c r="R83" s="365" t="s">
        <v>62</v>
      </c>
      <c r="S83" s="365" t="s">
        <v>62</v>
      </c>
      <c r="T83" s="365" t="s">
        <v>62</v>
      </c>
      <c r="U83" s="365" t="s">
        <v>62</v>
      </c>
      <c r="V83" s="365" t="s">
        <v>62</v>
      </c>
      <c r="W83" s="365" t="s">
        <v>62</v>
      </c>
      <c r="X83" s="365" t="s">
        <v>62</v>
      </c>
      <c r="Y83" s="365" t="s">
        <v>62</v>
      </c>
      <c r="Z83" s="365" t="s">
        <v>62</v>
      </c>
      <c r="AA83" s="365" t="s">
        <v>62</v>
      </c>
      <c r="AB83" s="365" t="s">
        <v>62</v>
      </c>
      <c r="AC83" s="365" t="s">
        <v>62</v>
      </c>
      <c r="AD83" s="365" t="s">
        <v>62</v>
      </c>
      <c r="AE83" s="365" t="s">
        <v>62</v>
      </c>
      <c r="AF83" s="365" t="s">
        <v>62</v>
      </c>
      <c r="AG83" s="365" t="s">
        <v>62</v>
      </c>
      <c r="AH83" s="365" t="s">
        <v>62</v>
      </c>
      <c r="AI83" s="365" t="s">
        <v>62</v>
      </c>
      <c r="AJ83" s="365" t="s">
        <v>62</v>
      </c>
      <c r="AK83" s="643" t="str">
        <f t="shared" si="128"/>
        <v/>
      </c>
      <c r="AL83" s="643" t="str">
        <f t="shared" si="129"/>
        <v/>
      </c>
      <c r="AM83" s="644"/>
    </row>
    <row r="84" spans="1:39" s="61" customFormat="1" ht="18" customHeight="1" thickBot="1">
      <c r="A84" s="340" t="s">
        <v>14</v>
      </c>
      <c r="B84" s="340" t="s">
        <v>43</v>
      </c>
      <c r="C84" s="371"/>
      <c r="D84" s="371"/>
      <c r="E84" s="371"/>
      <c r="F84" s="365">
        <f t="shared" ref="F84:AI84" si="151">+F52/F19</f>
        <v>1.4705882352941178</v>
      </c>
      <c r="G84" s="365">
        <f t="shared" si="151"/>
        <v>0.81818181818181812</v>
      </c>
      <c r="H84" s="365">
        <f t="shared" si="151"/>
        <v>0.81818181818181812</v>
      </c>
      <c r="I84" s="365">
        <f t="shared" si="151"/>
        <v>1.625</v>
      </c>
      <c r="J84" s="365">
        <f t="shared" si="151"/>
        <v>1.25</v>
      </c>
      <c r="K84" s="365">
        <f t="shared" si="151"/>
        <v>1.3333333333333335</v>
      </c>
      <c r="L84" s="365">
        <f t="shared" si="151"/>
        <v>1.7999999999999998</v>
      </c>
      <c r="M84" s="365">
        <f t="shared" si="151"/>
        <v>1.4492753623188406</v>
      </c>
      <c r="N84" s="365">
        <f t="shared" si="151"/>
        <v>1.5476190476190474</v>
      </c>
      <c r="O84" s="365">
        <f t="shared" si="151"/>
        <v>1.7526315789473683</v>
      </c>
      <c r="P84" s="365">
        <f t="shared" si="151"/>
        <v>1.4372623574144485</v>
      </c>
      <c r="Q84" s="365">
        <f t="shared" si="151"/>
        <v>1.9018181818181816</v>
      </c>
      <c r="R84" s="365">
        <f t="shared" si="151"/>
        <v>2.0446304044630401</v>
      </c>
      <c r="S84" s="365">
        <f t="shared" si="151"/>
        <v>1.4453681710213777</v>
      </c>
      <c r="T84" s="365">
        <f t="shared" si="151"/>
        <v>1.9809236947791167</v>
      </c>
      <c r="U84" s="365">
        <f t="shared" si="151"/>
        <v>2.402582159624413</v>
      </c>
      <c r="V84" s="365">
        <f t="shared" si="151"/>
        <v>2.1832460732984291</v>
      </c>
      <c r="W84" s="365">
        <f t="shared" si="151"/>
        <v>2.1292134831460676</v>
      </c>
      <c r="X84" s="365">
        <f t="shared" si="151"/>
        <v>1.8668363019508056</v>
      </c>
      <c r="Y84" s="365">
        <f t="shared" si="151"/>
        <v>2.6449086161879891</v>
      </c>
      <c r="Z84" s="365">
        <f t="shared" si="151"/>
        <v>2.3551181102362206</v>
      </c>
      <c r="AA84" s="365">
        <f t="shared" si="151"/>
        <v>1.9745762711864405</v>
      </c>
      <c r="AB84" s="365">
        <f t="shared" si="151"/>
        <v>3.3318181818181816</v>
      </c>
      <c r="AC84" s="365">
        <f t="shared" si="151"/>
        <v>2.83</v>
      </c>
      <c r="AD84" s="365">
        <f t="shared" si="151"/>
        <v>2.9067495559502667</v>
      </c>
      <c r="AE84" s="365">
        <f t="shared" si="151"/>
        <v>1.8973727422003284</v>
      </c>
      <c r="AF84" s="365">
        <f t="shared" si="151"/>
        <v>2.9289813486370155</v>
      </c>
      <c r="AG84" s="365">
        <f t="shared" si="151"/>
        <v>3.0818673883626522</v>
      </c>
      <c r="AH84" s="365">
        <f t="shared" si="151"/>
        <v>2.9029850746268653</v>
      </c>
      <c r="AI84" s="365">
        <f t="shared" si="151"/>
        <v>2.059887710542732</v>
      </c>
      <c r="AJ84" s="365">
        <f t="shared" ref="AJ84" si="152">+AJ52/AJ19</f>
        <v>2.92</v>
      </c>
      <c r="AK84" s="643">
        <f t="shared" si="128"/>
        <v>41.755299818291959</v>
      </c>
      <c r="AL84" s="643">
        <f t="shared" si="129"/>
        <v>11.000531072596488</v>
      </c>
      <c r="AM84" s="644">
        <f t="shared" si="130"/>
        <v>4.4428636284960854</v>
      </c>
    </row>
    <row r="85" spans="1:39" s="61" customFormat="1" ht="18" customHeight="1" thickBot="1">
      <c r="A85" s="340" t="s">
        <v>15</v>
      </c>
      <c r="B85" s="340" t="s">
        <v>44</v>
      </c>
      <c r="C85" s="371"/>
      <c r="D85" s="371"/>
      <c r="E85" s="371"/>
      <c r="F85" s="365">
        <f t="shared" ref="F85:AI85" si="153">+F53/F20</f>
        <v>1.55</v>
      </c>
      <c r="G85" s="365">
        <f t="shared" si="153"/>
        <v>1.0999999999999999</v>
      </c>
      <c r="H85" s="365">
        <f t="shared" si="153"/>
        <v>1.3597122302158271</v>
      </c>
      <c r="I85" s="365">
        <f t="shared" si="153"/>
        <v>1.9152542372881356</v>
      </c>
      <c r="J85" s="365">
        <f t="shared" si="153"/>
        <v>1.6832579185520362</v>
      </c>
      <c r="K85" s="365">
        <f t="shared" si="153"/>
        <v>1.8626943005181349</v>
      </c>
      <c r="L85" s="365">
        <f t="shared" si="153"/>
        <v>1.373508353221957</v>
      </c>
      <c r="M85" s="365">
        <f t="shared" si="153"/>
        <v>1.4594594594594594</v>
      </c>
      <c r="N85" s="365">
        <f t="shared" si="153"/>
        <v>1.2781065088757395</v>
      </c>
      <c r="O85" s="365">
        <f t="shared" si="153"/>
        <v>1.76</v>
      </c>
      <c r="P85" s="365">
        <f t="shared" si="153"/>
        <v>1.7942942942942945</v>
      </c>
      <c r="Q85" s="365">
        <f t="shared" si="153"/>
        <v>2.0347912524850895</v>
      </c>
      <c r="R85" s="365">
        <f t="shared" si="153"/>
        <v>1.839122486288848</v>
      </c>
      <c r="S85" s="365">
        <f t="shared" si="153"/>
        <v>1.1246684350132625</v>
      </c>
      <c r="T85" s="365">
        <f t="shared" si="153"/>
        <v>1.7884174311926604</v>
      </c>
      <c r="U85" s="365">
        <f t="shared" si="153"/>
        <v>2.0433168316831685</v>
      </c>
      <c r="V85" s="365">
        <f t="shared" si="153"/>
        <v>2.1667535174570087</v>
      </c>
      <c r="W85" s="365">
        <f t="shared" si="153"/>
        <v>1.6542278682016673</v>
      </c>
      <c r="X85" s="365">
        <f t="shared" si="153"/>
        <v>1.9322709163346614</v>
      </c>
      <c r="Y85" s="365">
        <f t="shared" si="153"/>
        <v>2.4096431283219433</v>
      </c>
      <c r="Z85" s="365">
        <f t="shared" si="153"/>
        <v>2.1201996927803384</v>
      </c>
      <c r="AA85" s="365">
        <f t="shared" si="153"/>
        <v>2.3167587476979743</v>
      </c>
      <c r="AB85" s="365">
        <f t="shared" si="153"/>
        <v>3.0930428502648049</v>
      </c>
      <c r="AC85" s="365">
        <f t="shared" si="153"/>
        <v>2.5890261160427119</v>
      </c>
      <c r="AD85" s="365">
        <f t="shared" si="153"/>
        <v>2.9802617230098143</v>
      </c>
      <c r="AE85" s="365">
        <f t="shared" si="153"/>
        <v>2.108521520941903</v>
      </c>
      <c r="AF85" s="365">
        <f t="shared" si="153"/>
        <v>2.8375903416557162</v>
      </c>
      <c r="AG85" s="365">
        <f t="shared" si="153"/>
        <v>3.3946014074151871</v>
      </c>
      <c r="AH85" s="365">
        <f t="shared" si="153"/>
        <v>2.9056470739055187</v>
      </c>
      <c r="AI85" s="365">
        <f t="shared" si="153"/>
        <v>3.2229748800451596</v>
      </c>
      <c r="AJ85" s="365">
        <f t="shared" ref="AJ85" si="154">+AJ53/AJ20</f>
        <v>2.9919973770840422</v>
      </c>
      <c r="AK85" s="643">
        <f t="shared" si="128"/>
        <v>-7.166593335591898</v>
      </c>
      <c r="AL85" s="643">
        <f t="shared" si="129"/>
        <v>0.10907432618483259</v>
      </c>
      <c r="AM85" s="644">
        <f t="shared" si="130"/>
        <v>2.8826794373979281</v>
      </c>
    </row>
    <row r="86" spans="1:39" s="61" customFormat="1" ht="18" customHeight="1" thickBot="1">
      <c r="A86" s="340" t="s">
        <v>16</v>
      </c>
      <c r="B86" s="340" t="s">
        <v>45</v>
      </c>
      <c r="C86" s="371"/>
      <c r="D86" s="371"/>
      <c r="E86" s="371"/>
      <c r="F86" s="365">
        <f t="shared" ref="F86:AI86" si="155">+F54/F21</f>
        <v>2.6470588235294117</v>
      </c>
      <c r="G86" s="365">
        <f t="shared" si="155"/>
        <v>2.4117647058823528</v>
      </c>
      <c r="H86" s="365">
        <f t="shared" si="155"/>
        <v>2.6153846153846154</v>
      </c>
      <c r="I86" s="365">
        <f t="shared" si="155"/>
        <v>3.1666666666666665</v>
      </c>
      <c r="J86" s="365">
        <f t="shared" si="155"/>
        <v>3.4347826086956528</v>
      </c>
      <c r="K86" s="365">
        <f t="shared" si="155"/>
        <v>3.172413793103448</v>
      </c>
      <c r="L86" s="365">
        <f t="shared" si="155"/>
        <v>3.3170731707317076</v>
      </c>
      <c r="M86" s="365">
        <f t="shared" si="155"/>
        <v>2.625</v>
      </c>
      <c r="N86" s="365">
        <f t="shared" si="155"/>
        <v>2.838709677419355</v>
      </c>
      <c r="O86" s="365">
        <f t="shared" si="155"/>
        <v>3.5714285714285716</v>
      </c>
      <c r="P86" s="365">
        <f t="shared" si="155"/>
        <v>3.3783783783783781</v>
      </c>
      <c r="Q86" s="365">
        <f t="shared" si="155"/>
        <v>3.9285714285714284</v>
      </c>
      <c r="R86" s="365">
        <f t="shared" si="155"/>
        <v>3.5853658536585367</v>
      </c>
      <c r="S86" s="365">
        <f t="shared" si="155"/>
        <v>3.3958333333333335</v>
      </c>
      <c r="T86" s="365">
        <f t="shared" si="155"/>
        <v>3.3888888888888888</v>
      </c>
      <c r="U86" s="365">
        <f t="shared" si="155"/>
        <v>3.1538461538461533</v>
      </c>
      <c r="V86" s="365">
        <f t="shared" si="155"/>
        <v>3.9347826086956528</v>
      </c>
      <c r="W86" s="365">
        <f t="shared" si="155"/>
        <v>3.3686440677966103</v>
      </c>
      <c r="X86" s="365">
        <f t="shared" si="155"/>
        <v>3.3340471092077091</v>
      </c>
      <c r="Y86" s="365">
        <f t="shared" si="155"/>
        <v>3.3347826086956522</v>
      </c>
      <c r="Z86" s="365">
        <f t="shared" si="155"/>
        <v>3.391111111111111</v>
      </c>
      <c r="AA86" s="365">
        <f t="shared" si="155"/>
        <v>3.7855421686746986</v>
      </c>
      <c r="AB86" s="365">
        <f t="shared" si="155"/>
        <v>3.4836272040302267</v>
      </c>
      <c r="AC86" s="365">
        <f t="shared" si="155"/>
        <v>3.1111111111111112</v>
      </c>
      <c r="AD86" s="365">
        <f t="shared" si="155"/>
        <v>3.4617737003058107</v>
      </c>
      <c r="AE86" s="365">
        <f t="shared" si="155"/>
        <v>3.2300884955752207</v>
      </c>
      <c r="AF86" s="365">
        <f t="shared" si="155"/>
        <v>3.395833333333333</v>
      </c>
      <c r="AG86" s="365">
        <f t="shared" si="155"/>
        <v>3.2338129496402876</v>
      </c>
      <c r="AH86" s="365">
        <f t="shared" si="155"/>
        <v>2.6555555555555554</v>
      </c>
      <c r="AI86" s="365">
        <f t="shared" si="155"/>
        <v>3.3000000000000007</v>
      </c>
      <c r="AJ86" s="365">
        <f t="shared" ref="AJ86" si="156">+AJ54/AJ21</f>
        <v>3.1224892313991122</v>
      </c>
      <c r="AK86" s="643">
        <f t="shared" si="128"/>
        <v>-5.3791142000269243</v>
      </c>
      <c r="AL86" s="643">
        <f t="shared" si="129"/>
        <v>-3.4078646158638648</v>
      </c>
      <c r="AM86" s="644">
        <f t="shared" si="130"/>
        <v>-2.1168142478180774</v>
      </c>
    </row>
    <row r="87" spans="1:39" s="61" customFormat="1" ht="18" customHeight="1" thickBot="1">
      <c r="A87" s="340" t="s">
        <v>17</v>
      </c>
      <c r="B87" s="340" t="s">
        <v>46</v>
      </c>
      <c r="C87" s="371"/>
      <c r="D87" s="371"/>
      <c r="E87" s="371"/>
      <c r="F87" s="365">
        <f t="shared" ref="F87:AI87" si="157">+F55/F22</f>
        <v>1.7136150234741785</v>
      </c>
      <c r="G87" s="365">
        <f t="shared" si="157"/>
        <v>1.6269315673289184</v>
      </c>
      <c r="H87" s="365">
        <f t="shared" si="157"/>
        <v>1.6428571428571428</v>
      </c>
      <c r="I87" s="365">
        <f t="shared" si="157"/>
        <v>1.7793103448275862</v>
      </c>
      <c r="J87" s="365">
        <f t="shared" si="157"/>
        <v>1.3186003683241252</v>
      </c>
      <c r="K87" s="365">
        <f t="shared" si="157"/>
        <v>1.6724343675417661</v>
      </c>
      <c r="L87" s="365">
        <f t="shared" si="157"/>
        <v>1.6318801089918256</v>
      </c>
      <c r="M87" s="365">
        <f t="shared" si="157"/>
        <v>1.5881410256410258</v>
      </c>
      <c r="N87" s="365">
        <f t="shared" si="157"/>
        <v>1.9518099045081057</v>
      </c>
      <c r="O87" s="365">
        <f t="shared" si="157"/>
        <v>1.8179594689028651</v>
      </c>
      <c r="P87" s="365">
        <f t="shared" si="157"/>
        <v>1.8778775510204082</v>
      </c>
      <c r="Q87" s="365">
        <f t="shared" si="157"/>
        <v>2.5197777051323964</v>
      </c>
      <c r="R87" s="365">
        <f t="shared" si="157"/>
        <v>2.2014690451206715</v>
      </c>
      <c r="S87" s="365">
        <f t="shared" si="157"/>
        <v>2.2517551249648973</v>
      </c>
      <c r="T87" s="365">
        <f t="shared" si="157"/>
        <v>2.0881742738589213</v>
      </c>
      <c r="U87" s="365">
        <f t="shared" si="157"/>
        <v>2.6609738372093026</v>
      </c>
      <c r="V87" s="365">
        <f t="shared" si="157"/>
        <v>2.3056092843326885</v>
      </c>
      <c r="W87" s="365">
        <f t="shared" si="157"/>
        <v>1.9859486537257358</v>
      </c>
      <c r="X87" s="365">
        <f t="shared" si="157"/>
        <v>2.3365049270884537</v>
      </c>
      <c r="Y87" s="365">
        <f t="shared" si="157"/>
        <v>2.1913196009403966</v>
      </c>
      <c r="Z87" s="365">
        <f t="shared" si="157"/>
        <v>2.5040925330688615</v>
      </c>
      <c r="AA87" s="365">
        <f t="shared" si="157"/>
        <v>2.8369393946520542</v>
      </c>
      <c r="AB87" s="365">
        <f t="shared" si="157"/>
        <v>2.5361858839662914</v>
      </c>
      <c r="AC87" s="365">
        <f t="shared" si="157"/>
        <v>3.1508987850832288</v>
      </c>
      <c r="AD87" s="365">
        <f t="shared" si="157"/>
        <v>2.9199511749687854</v>
      </c>
      <c r="AE87" s="365">
        <f t="shared" si="157"/>
        <v>2.9854798292443765</v>
      </c>
      <c r="AF87" s="365">
        <f t="shared" si="157"/>
        <v>3.0213665026979002</v>
      </c>
      <c r="AG87" s="365">
        <f t="shared" si="157"/>
        <v>2.7929600717444916</v>
      </c>
      <c r="AH87" s="365">
        <f t="shared" si="157"/>
        <v>2.7180274028839735</v>
      </c>
      <c r="AI87" s="365">
        <f t="shared" si="157"/>
        <v>1.7601531002806838</v>
      </c>
      <c r="AJ87" s="365">
        <f t="shared" ref="AJ87" si="158">+AJ55/AJ22</f>
        <v>2.7876532915673091</v>
      </c>
      <c r="AK87" s="643">
        <f t="shared" si="128"/>
        <v>58.375614662314</v>
      </c>
      <c r="AL87" s="643">
        <f t="shared" si="129"/>
        <v>10.935288233408347</v>
      </c>
      <c r="AM87" s="644">
        <f t="shared" si="130"/>
        <v>-0.19454013996604846</v>
      </c>
    </row>
    <row r="88" spans="1:39" s="61" customFormat="1" ht="18" customHeight="1" thickBot="1">
      <c r="A88" s="340" t="s">
        <v>18</v>
      </c>
      <c r="B88" s="340" t="s">
        <v>47</v>
      </c>
      <c r="C88" s="371"/>
      <c r="D88" s="371"/>
      <c r="E88" s="371"/>
      <c r="F88" s="365" t="s">
        <v>62</v>
      </c>
      <c r="G88" s="365" t="s">
        <v>62</v>
      </c>
      <c r="H88" s="365" t="s">
        <v>62</v>
      </c>
      <c r="I88" s="365" t="s">
        <v>62</v>
      </c>
      <c r="J88" s="365" t="s">
        <v>62</v>
      </c>
      <c r="K88" s="365" t="s">
        <v>62</v>
      </c>
      <c r="L88" s="365" t="s">
        <v>62</v>
      </c>
      <c r="M88" s="365" t="s">
        <v>62</v>
      </c>
      <c r="N88" s="365" t="s">
        <v>62</v>
      </c>
      <c r="O88" s="365" t="s">
        <v>62</v>
      </c>
      <c r="P88" s="365" t="s">
        <v>62</v>
      </c>
      <c r="Q88" s="365" t="s">
        <v>62</v>
      </c>
      <c r="R88" s="365" t="s">
        <v>62</v>
      </c>
      <c r="S88" s="365" t="s">
        <v>62</v>
      </c>
      <c r="T88" s="365" t="s">
        <v>62</v>
      </c>
      <c r="U88" s="365" t="s">
        <v>62</v>
      </c>
      <c r="V88" s="365" t="s">
        <v>62</v>
      </c>
      <c r="W88" s="365" t="s">
        <v>62</v>
      </c>
      <c r="X88" s="365" t="s">
        <v>62</v>
      </c>
      <c r="Y88" s="365" t="s">
        <v>62</v>
      </c>
      <c r="Z88" s="365" t="s">
        <v>62</v>
      </c>
      <c r="AA88" s="365" t="s">
        <v>62</v>
      </c>
      <c r="AB88" s="365" t="s">
        <v>62</v>
      </c>
      <c r="AC88" s="365" t="s">
        <v>62</v>
      </c>
      <c r="AD88" s="365" t="s">
        <v>62</v>
      </c>
      <c r="AE88" s="365" t="s">
        <v>62</v>
      </c>
      <c r="AF88" s="365" t="s">
        <v>62</v>
      </c>
      <c r="AG88" s="365" t="s">
        <v>62</v>
      </c>
      <c r="AH88" s="365" t="s">
        <v>62</v>
      </c>
      <c r="AI88" s="365" t="s">
        <v>62</v>
      </c>
      <c r="AJ88" s="365" t="s">
        <v>62</v>
      </c>
      <c r="AK88" s="643" t="str">
        <f t="shared" si="128"/>
        <v/>
      </c>
      <c r="AL88" s="643" t="str">
        <f t="shared" si="129"/>
        <v/>
      </c>
      <c r="AM88" s="644"/>
    </row>
    <row r="89" spans="1:39" s="61" customFormat="1" ht="18" customHeight="1" thickBot="1">
      <c r="A89" s="340" t="s">
        <v>19</v>
      </c>
      <c r="B89" s="340" t="s">
        <v>48</v>
      </c>
      <c r="C89" s="371"/>
      <c r="D89" s="371"/>
      <c r="E89" s="371"/>
      <c r="F89" s="365">
        <f t="shared" ref="F89:AI89" si="159">+F57/F24</f>
        <v>3.1739130434782612</v>
      </c>
      <c r="G89" s="365">
        <f t="shared" si="159"/>
        <v>3.0000000000000004</v>
      </c>
      <c r="H89" s="365">
        <f t="shared" si="159"/>
        <v>3</v>
      </c>
      <c r="I89" s="365">
        <f t="shared" si="159"/>
        <v>3.4444444444444446</v>
      </c>
      <c r="J89" s="365">
        <f t="shared" si="159"/>
        <v>3.3333333333333335</v>
      </c>
      <c r="K89" s="365">
        <f t="shared" si="159"/>
        <v>3</v>
      </c>
      <c r="L89" s="365">
        <f t="shared" si="159"/>
        <v>3.4615384615384612</v>
      </c>
      <c r="M89" s="365">
        <f t="shared" si="159"/>
        <v>3.2222222222222219</v>
      </c>
      <c r="N89" s="365">
        <f t="shared" si="159"/>
        <v>3.4285714285714288</v>
      </c>
      <c r="O89" s="365">
        <f t="shared" si="159"/>
        <v>3</v>
      </c>
      <c r="P89" s="365">
        <f t="shared" si="159"/>
        <v>3.4</v>
      </c>
      <c r="Q89" s="365">
        <f t="shared" si="159"/>
        <v>4.6875</v>
      </c>
      <c r="R89" s="365">
        <f t="shared" si="159"/>
        <v>3.08</v>
      </c>
      <c r="S89" s="365">
        <f t="shared" si="159"/>
        <v>3.1351351351351351</v>
      </c>
      <c r="T89" s="365">
        <f t="shared" si="159"/>
        <v>3.4705882352941178</v>
      </c>
      <c r="U89" s="365">
        <f t="shared" si="159"/>
        <v>3.3928571428571432</v>
      </c>
      <c r="V89" s="365">
        <f t="shared" si="159"/>
        <v>3.8709677419354835</v>
      </c>
      <c r="W89" s="365">
        <f t="shared" si="159"/>
        <v>4.756653992395437</v>
      </c>
      <c r="X89" s="365">
        <f t="shared" si="159"/>
        <v>3.3300492610837442</v>
      </c>
      <c r="Y89" s="365">
        <f t="shared" si="159"/>
        <v>3.5</v>
      </c>
      <c r="Z89" s="365">
        <f t="shared" si="159"/>
        <v>3.3333333333333335</v>
      </c>
      <c r="AA89" s="365">
        <f t="shared" si="159"/>
        <v>3.3333333333333335</v>
      </c>
      <c r="AB89" s="365">
        <f t="shared" si="159"/>
        <v>3.8986784140969162</v>
      </c>
      <c r="AC89" s="365">
        <f t="shared" si="159"/>
        <v>2.3571428571428572</v>
      </c>
      <c r="AD89" s="365">
        <f t="shared" si="159"/>
        <v>2.87956204379562</v>
      </c>
      <c r="AE89" s="365">
        <f t="shared" si="159"/>
        <v>1.7643504531722054</v>
      </c>
      <c r="AF89" s="365">
        <f t="shared" si="159"/>
        <v>1.980327868852459</v>
      </c>
      <c r="AG89" s="365">
        <f t="shared" si="159"/>
        <v>2.6211453744493394</v>
      </c>
      <c r="AH89" s="365">
        <f t="shared" si="159"/>
        <v>1.8893617021276601</v>
      </c>
      <c r="AI89" s="365">
        <f t="shared" si="159"/>
        <v>3.0929203539823007</v>
      </c>
      <c r="AJ89" s="365">
        <f t="shared" ref="AJ89" si="160">+AJ57/AJ24</f>
        <v>2.6261623734808337</v>
      </c>
      <c r="AK89" s="643">
        <f t="shared" si="128"/>
        <v>-15.091173618502363</v>
      </c>
      <c r="AL89" s="643">
        <f t="shared" si="129"/>
        <v>17.515811672681835</v>
      </c>
      <c r="AM89" s="644">
        <f t="shared" si="130"/>
        <v>-2.6146459030832347</v>
      </c>
    </row>
    <row r="90" spans="1:39" s="61" customFormat="1" ht="18" customHeight="1" thickBot="1">
      <c r="A90" s="340" t="s">
        <v>20</v>
      </c>
      <c r="B90" s="340" t="s">
        <v>49</v>
      </c>
      <c r="C90" s="371"/>
      <c r="D90" s="371"/>
      <c r="E90" s="371"/>
      <c r="F90" s="365">
        <f t="shared" ref="F90:AI90" si="161">+F58/F25</f>
        <v>2.380501015572106</v>
      </c>
      <c r="G90" s="365">
        <f t="shared" si="161"/>
        <v>2.6381197681905988</v>
      </c>
      <c r="H90" s="365">
        <f t="shared" si="161"/>
        <v>2.7480739599383668</v>
      </c>
      <c r="I90" s="365">
        <f t="shared" si="161"/>
        <v>1.9660842754367933</v>
      </c>
      <c r="J90" s="365">
        <f t="shared" si="161"/>
        <v>2.2918978912319647</v>
      </c>
      <c r="K90" s="365">
        <f t="shared" si="161"/>
        <v>2.5031847133757967</v>
      </c>
      <c r="L90" s="365">
        <f t="shared" si="161"/>
        <v>2.846082949308756</v>
      </c>
      <c r="M90" s="365">
        <f t="shared" si="161"/>
        <v>2.3794642857142856</v>
      </c>
      <c r="N90" s="365">
        <f t="shared" si="161"/>
        <v>2.4919093851132685</v>
      </c>
      <c r="O90" s="365">
        <f t="shared" si="161"/>
        <v>2.4493392070484576</v>
      </c>
      <c r="P90" s="365">
        <f t="shared" si="161"/>
        <v>2.208920187793427</v>
      </c>
      <c r="Q90" s="365">
        <f t="shared" si="161"/>
        <v>2.9622871046228716</v>
      </c>
      <c r="R90" s="365">
        <f t="shared" si="161"/>
        <v>2.8273878020713465</v>
      </c>
      <c r="S90" s="365">
        <f t="shared" si="161"/>
        <v>2.8072407045009786</v>
      </c>
      <c r="T90" s="365">
        <f t="shared" si="161"/>
        <v>2.7034700315457418</v>
      </c>
      <c r="U90" s="365">
        <f t="shared" si="161"/>
        <v>3.044422507403751</v>
      </c>
      <c r="V90" s="365">
        <f t="shared" si="161"/>
        <v>2.8991674375578169</v>
      </c>
      <c r="W90" s="365">
        <f t="shared" si="161"/>
        <v>2.9194471344308477</v>
      </c>
      <c r="X90" s="365">
        <f t="shared" si="161"/>
        <v>3.0791953144894317</v>
      </c>
      <c r="Y90" s="365">
        <f t="shared" si="161"/>
        <v>2.6314160433324734</v>
      </c>
      <c r="Z90" s="365">
        <f t="shared" si="161"/>
        <v>2.7034313725490198</v>
      </c>
      <c r="AA90" s="365">
        <f t="shared" si="161"/>
        <v>3.1928492192166562</v>
      </c>
      <c r="AB90" s="365">
        <f t="shared" si="161"/>
        <v>2.5201339325050665</v>
      </c>
      <c r="AC90" s="365">
        <f t="shared" si="161"/>
        <v>3.2925492382014125</v>
      </c>
      <c r="AD90" s="365">
        <f t="shared" si="161"/>
        <v>2.8477832900228366</v>
      </c>
      <c r="AE90" s="365">
        <f t="shared" si="161"/>
        <v>2.8184693720104921</v>
      </c>
      <c r="AF90" s="365">
        <f t="shared" si="161"/>
        <v>3.0553666060270506</v>
      </c>
      <c r="AG90" s="365">
        <f t="shared" si="161"/>
        <v>2.8999838423008564</v>
      </c>
      <c r="AH90" s="365">
        <f t="shared" si="161"/>
        <v>3.0488858046109955</v>
      </c>
      <c r="AI90" s="365">
        <f t="shared" si="161"/>
        <v>2.6842213114754099</v>
      </c>
      <c r="AJ90" s="365">
        <f t="shared" ref="AJ90" si="162">+AJ58/AJ25</f>
        <v>2.84747834345072</v>
      </c>
      <c r="AK90" s="643">
        <f t="shared" si="128"/>
        <v>6.0821002827659676</v>
      </c>
      <c r="AL90" s="643">
        <f t="shared" si="129"/>
        <v>-1.0500981452886027</v>
      </c>
      <c r="AM90" s="644">
        <f t="shared" si="130"/>
        <v>-1.2639429502135813</v>
      </c>
    </row>
    <row r="91" spans="1:39" s="61" customFormat="1" ht="18" customHeight="1" thickBot="1">
      <c r="A91" s="340" t="s">
        <v>21</v>
      </c>
      <c r="B91" s="340" t="s">
        <v>50</v>
      </c>
      <c r="C91" s="371"/>
      <c r="D91" s="371"/>
      <c r="E91" s="371"/>
      <c r="F91" s="365">
        <f t="shared" ref="F91:AI91" si="163">+F59/F26</f>
        <v>1.7055954088952654</v>
      </c>
      <c r="G91" s="365">
        <f t="shared" si="163"/>
        <v>2.0407777477720765</v>
      </c>
      <c r="H91" s="365">
        <f t="shared" si="163"/>
        <v>2.2701187335092348</v>
      </c>
      <c r="I91" s="365">
        <f t="shared" si="163"/>
        <v>1.5898796886058031</v>
      </c>
      <c r="J91" s="365">
        <f t="shared" si="163"/>
        <v>1.8742911153119093</v>
      </c>
      <c r="K91" s="365">
        <f t="shared" si="163"/>
        <v>2.3585836909871243</v>
      </c>
      <c r="L91" s="365">
        <f t="shared" si="163"/>
        <v>2.0753161077515121</v>
      </c>
      <c r="M91" s="365">
        <f t="shared" si="163"/>
        <v>2.1922285714285716</v>
      </c>
      <c r="N91" s="365">
        <f t="shared" si="163"/>
        <v>2.3979729729729726</v>
      </c>
      <c r="O91" s="365">
        <f t="shared" si="163"/>
        <v>2.16901728844404</v>
      </c>
      <c r="P91" s="365">
        <f t="shared" si="163"/>
        <v>1.8587134502923974</v>
      </c>
      <c r="Q91" s="365">
        <f t="shared" si="163"/>
        <v>3.025678921115833</v>
      </c>
      <c r="R91" s="365">
        <f t="shared" si="163"/>
        <v>2.6270728190338861</v>
      </c>
      <c r="S91" s="365">
        <f t="shared" si="163"/>
        <v>2.635496183206107</v>
      </c>
      <c r="T91" s="365">
        <f t="shared" si="163"/>
        <v>2.6691240784705736</v>
      </c>
      <c r="U91" s="365">
        <f t="shared" si="163"/>
        <v>2.7275781855776682</v>
      </c>
      <c r="V91" s="365">
        <f t="shared" si="163"/>
        <v>3.0786558345642541</v>
      </c>
      <c r="W91" s="365">
        <f t="shared" si="163"/>
        <v>2.3526809227852095</v>
      </c>
      <c r="X91" s="365">
        <f t="shared" si="163"/>
        <v>2.2413875885247867</v>
      </c>
      <c r="Y91" s="365">
        <f t="shared" si="163"/>
        <v>2.5849551414768808</v>
      </c>
      <c r="Z91" s="365">
        <f t="shared" si="163"/>
        <v>2.9051229286255817</v>
      </c>
      <c r="AA91" s="365">
        <f t="shared" si="163"/>
        <v>3.4398791920971492</v>
      </c>
      <c r="AB91" s="365">
        <f t="shared" si="163"/>
        <v>2.8407710035617013</v>
      </c>
      <c r="AC91" s="365">
        <f t="shared" si="163"/>
        <v>2.6886565729391974</v>
      </c>
      <c r="AD91" s="365">
        <f t="shared" si="163"/>
        <v>2.9387920245134009</v>
      </c>
      <c r="AE91" s="365">
        <f t="shared" si="163"/>
        <v>2.5955058804293238</v>
      </c>
      <c r="AF91" s="365">
        <f t="shared" si="163"/>
        <v>2.7031396518025601</v>
      </c>
      <c r="AG91" s="365">
        <f t="shared" si="163"/>
        <v>3.168581913235812</v>
      </c>
      <c r="AH91" s="365">
        <f t="shared" si="163"/>
        <v>3.1918720132155989</v>
      </c>
      <c r="AI91" s="365">
        <f t="shared" si="163"/>
        <v>3.3625809452255733</v>
      </c>
      <c r="AJ91" s="365">
        <f t="shared" ref="AJ91" si="164">+AJ59/AJ26</f>
        <v>3.2045346431512995</v>
      </c>
      <c r="AK91" s="643">
        <f t="shared" si="128"/>
        <v>-4.7001486253789304</v>
      </c>
      <c r="AL91" s="643">
        <f t="shared" si="129"/>
        <v>4.1075264619970797</v>
      </c>
      <c r="AM91" s="644">
        <f t="shared" si="130"/>
        <v>-0.78434637437135857</v>
      </c>
    </row>
    <row r="92" spans="1:39" s="61" customFormat="1" ht="18" customHeight="1" thickBot="1">
      <c r="A92" s="340" t="s">
        <v>22</v>
      </c>
      <c r="B92" s="340" t="s">
        <v>51</v>
      </c>
      <c r="C92" s="371"/>
      <c r="D92" s="371"/>
      <c r="E92" s="371"/>
      <c r="F92" s="365">
        <f t="shared" ref="F92:AI92" si="165">+F60/F27</f>
        <v>0.4726315789473684</v>
      </c>
      <c r="G92" s="365">
        <f t="shared" si="165"/>
        <v>0.3007518796992481</v>
      </c>
      <c r="H92" s="365">
        <f t="shared" si="165"/>
        <v>0.27542372881355931</v>
      </c>
      <c r="I92" s="365">
        <f t="shared" si="165"/>
        <v>0.37623762376237624</v>
      </c>
      <c r="J92" s="365">
        <f t="shared" si="165"/>
        <v>0.40540540540540543</v>
      </c>
      <c r="K92" s="365">
        <f t="shared" si="165"/>
        <v>0.63149078726968177</v>
      </c>
      <c r="L92" s="365">
        <f t="shared" si="165"/>
        <v>0.34930139720558884</v>
      </c>
      <c r="M92" s="365">
        <f t="shared" si="165"/>
        <v>0.55111882716049376</v>
      </c>
      <c r="N92" s="365">
        <f t="shared" si="165"/>
        <v>0.56888246628131023</v>
      </c>
      <c r="O92" s="365">
        <f t="shared" si="165"/>
        <v>0.56253326237360302</v>
      </c>
      <c r="P92" s="365">
        <f t="shared" si="165"/>
        <v>0.49194649194649193</v>
      </c>
      <c r="Q92" s="365">
        <f t="shared" si="165"/>
        <v>0.49065914698625307</v>
      </c>
      <c r="R92" s="365">
        <f t="shared" si="165"/>
        <v>0.33946251768033942</v>
      </c>
      <c r="S92" s="365">
        <f t="shared" si="165"/>
        <v>0.52827763496143965</v>
      </c>
      <c r="T92" s="365">
        <f t="shared" si="165"/>
        <v>0.80022701475595903</v>
      </c>
      <c r="U92" s="365">
        <f t="shared" si="165"/>
        <v>0.66447908121410992</v>
      </c>
      <c r="V92" s="365">
        <f t="shared" si="165"/>
        <v>0.536768149882904</v>
      </c>
      <c r="W92" s="365">
        <f t="shared" si="165"/>
        <v>0.54357142857142859</v>
      </c>
      <c r="X92" s="365">
        <f t="shared" si="165"/>
        <v>0.56066012488849237</v>
      </c>
      <c r="Y92" s="365">
        <f t="shared" si="165"/>
        <v>0.53355518580144201</v>
      </c>
      <c r="Z92" s="365">
        <f t="shared" si="165"/>
        <v>0.63957987838584851</v>
      </c>
      <c r="AA92" s="365">
        <f t="shared" si="165"/>
        <v>1.0565916398713826</v>
      </c>
      <c r="AB92" s="365">
        <f t="shared" si="165"/>
        <v>1.2413447064726542</v>
      </c>
      <c r="AC92" s="365">
        <f t="shared" si="165"/>
        <v>1.4409665019220208</v>
      </c>
      <c r="AD92" s="365">
        <f t="shared" si="165"/>
        <v>1.5460624071322435</v>
      </c>
      <c r="AE92" s="365">
        <f t="shared" si="165"/>
        <v>1.78609062170706</v>
      </c>
      <c r="AF92" s="365">
        <f t="shared" si="165"/>
        <v>1.6352459016393444</v>
      </c>
      <c r="AG92" s="365">
        <f t="shared" si="165"/>
        <v>1.5927672955974843</v>
      </c>
      <c r="AH92" s="365">
        <f t="shared" si="165"/>
        <v>1.78175313059034</v>
      </c>
      <c r="AI92" s="365">
        <f t="shared" si="165"/>
        <v>1.4647058823529413</v>
      </c>
      <c r="AJ92" s="365">
        <f t="shared" ref="AJ92" si="166">+AJ60/AJ27</f>
        <v>1.9907457393451011</v>
      </c>
      <c r="AK92" s="643">
        <f t="shared" si="128"/>
        <v>35.914367746452669</v>
      </c>
      <c r="AL92" s="643">
        <f t="shared" si="129"/>
        <v>21.179801532370625</v>
      </c>
      <c r="AM92" s="644">
        <f t="shared" si="130"/>
        <v>7.2920701752542838</v>
      </c>
    </row>
    <row r="93" spans="1:39" s="61" customFormat="1" ht="18" customHeight="1" thickBot="1">
      <c r="A93" s="340" t="s">
        <v>23</v>
      </c>
      <c r="B93" s="340" t="s">
        <v>52</v>
      </c>
      <c r="C93" s="371"/>
      <c r="D93" s="371"/>
      <c r="E93" s="371"/>
      <c r="F93" s="365">
        <f t="shared" ref="F93:AI93" si="167">+F61/F28</f>
        <v>1.1918796992481202</v>
      </c>
      <c r="G93" s="365">
        <f t="shared" si="167"/>
        <v>1.3355486862442041</v>
      </c>
      <c r="H93" s="365">
        <f t="shared" si="167"/>
        <v>1.3209845216950014</v>
      </c>
      <c r="I93" s="365">
        <f t="shared" si="167"/>
        <v>1.2121758285771502</v>
      </c>
      <c r="J93" s="365">
        <f t="shared" si="167"/>
        <v>1.1644528035735275</v>
      </c>
      <c r="K93" s="365">
        <f t="shared" si="167"/>
        <v>1.1463264408271008</v>
      </c>
      <c r="L93" s="365">
        <f t="shared" si="167"/>
        <v>1.2985159817351597</v>
      </c>
      <c r="M93" s="365">
        <f t="shared" si="167"/>
        <v>0.81573150065900979</v>
      </c>
      <c r="N93" s="365">
        <f t="shared" si="167"/>
        <v>1.0760779324398633</v>
      </c>
      <c r="O93" s="365">
        <f t="shared" si="167"/>
        <v>1.1254405715317162</v>
      </c>
      <c r="P93" s="365">
        <f t="shared" si="167"/>
        <v>1.3039980808012657</v>
      </c>
      <c r="Q93" s="365">
        <f t="shared" si="167"/>
        <v>1.7030035889752255</v>
      </c>
      <c r="R93" s="365">
        <f t="shared" si="167"/>
        <v>1.4988018172438466</v>
      </c>
      <c r="S93" s="365">
        <f t="shared" si="167"/>
        <v>1.5833707343496093</v>
      </c>
      <c r="T93" s="365">
        <f t="shared" si="167"/>
        <v>0.78294992016910658</v>
      </c>
      <c r="U93" s="365">
        <f t="shared" si="167"/>
        <v>1.573616661105369</v>
      </c>
      <c r="V93" s="365">
        <f t="shared" si="167"/>
        <v>1.4187850762465479</v>
      </c>
      <c r="W93" s="365">
        <f t="shared" si="167"/>
        <v>1.6923474775337801</v>
      </c>
      <c r="X93" s="365">
        <f t="shared" si="167"/>
        <v>1.8297744072452748</v>
      </c>
      <c r="Y93" s="365">
        <f t="shared" si="167"/>
        <v>1.3257622949510439</v>
      </c>
      <c r="Z93" s="365">
        <f t="shared" si="167"/>
        <v>2.0848715509039013</v>
      </c>
      <c r="AA93" s="365">
        <f t="shared" si="167"/>
        <v>2.3199967734129223</v>
      </c>
      <c r="AB93" s="365">
        <f t="shared" si="167"/>
        <v>1.968253757677868</v>
      </c>
      <c r="AC93" s="365">
        <f t="shared" si="167"/>
        <v>2.2109744676656153</v>
      </c>
      <c r="AD93" s="365">
        <f t="shared" si="167"/>
        <v>2.82684370972961</v>
      </c>
      <c r="AE93" s="365">
        <f t="shared" si="167"/>
        <v>2.8407707742566708</v>
      </c>
      <c r="AF93" s="365">
        <f t="shared" si="167"/>
        <v>2.6670699816556733</v>
      </c>
      <c r="AG93" s="365">
        <f t="shared" si="167"/>
        <v>1.925893193041962</v>
      </c>
      <c r="AH93" s="365">
        <f t="shared" si="167"/>
        <v>2.6710539400639957</v>
      </c>
      <c r="AI93" s="365">
        <f t="shared" si="167"/>
        <v>1.8858374163096732</v>
      </c>
      <c r="AJ93" s="365">
        <f t="shared" ref="AJ93" si="168">+AJ61/AJ28</f>
        <v>2.5954611114269288</v>
      </c>
      <c r="AK93" s="643">
        <f t="shared" si="128"/>
        <v>37.629102539809224</v>
      </c>
      <c r="AL93" s="643">
        <f t="shared" si="129"/>
        <v>7.7855067314752224</v>
      </c>
      <c r="AM93" s="644">
        <f t="shared" si="130"/>
        <v>1.2544519276578736</v>
      </c>
    </row>
    <row r="94" spans="1:39" s="61" customFormat="1" ht="18" customHeight="1" thickBot="1">
      <c r="A94" s="340" t="s">
        <v>24</v>
      </c>
      <c r="B94" s="340" t="s">
        <v>53</v>
      </c>
      <c r="C94" s="371"/>
      <c r="D94" s="371"/>
      <c r="E94" s="371"/>
      <c r="F94" s="365">
        <f t="shared" ref="F94:AI94" si="169">+F62/F29</f>
        <v>2</v>
      </c>
      <c r="G94" s="365">
        <f t="shared" si="169"/>
        <v>2.2000000000000002</v>
      </c>
      <c r="H94" s="365">
        <f t="shared" si="169"/>
        <v>2.4</v>
      </c>
      <c r="I94" s="365">
        <f t="shared" si="169"/>
        <v>1.9999999999999996</v>
      </c>
      <c r="J94" s="365">
        <f t="shared" si="169"/>
        <v>0.11764705882352942</v>
      </c>
      <c r="K94" s="365">
        <f t="shared" si="169"/>
        <v>0</v>
      </c>
      <c r="L94" s="365">
        <f t="shared" si="169"/>
        <v>0.5</v>
      </c>
      <c r="M94" s="365">
        <f t="shared" si="169"/>
        <v>2.4117647058823533</v>
      </c>
      <c r="N94" s="365">
        <f t="shared" si="169"/>
        <v>2.7826086956521738</v>
      </c>
      <c r="O94" s="365">
        <f t="shared" si="169"/>
        <v>2.1264822134387353</v>
      </c>
      <c r="P94" s="365">
        <f t="shared" si="169"/>
        <v>1.7552447552447554</v>
      </c>
      <c r="Q94" s="365">
        <f t="shared" si="169"/>
        <v>2.7416267942583734</v>
      </c>
      <c r="R94" s="365">
        <f t="shared" si="169"/>
        <v>2.3360323886639676</v>
      </c>
      <c r="S94" s="365">
        <f t="shared" si="169"/>
        <v>1.7843750000000003</v>
      </c>
      <c r="T94" s="365">
        <f t="shared" si="169"/>
        <v>2.5679442508710801</v>
      </c>
      <c r="U94" s="365">
        <f t="shared" si="169"/>
        <v>2.3052631578947369</v>
      </c>
      <c r="V94" s="365">
        <f t="shared" si="169"/>
        <v>2.0868644067796605</v>
      </c>
      <c r="W94" s="365">
        <f t="shared" si="169"/>
        <v>2.7664884135472367</v>
      </c>
      <c r="X94" s="365">
        <f t="shared" si="169"/>
        <v>2.657142857142857</v>
      </c>
      <c r="Y94" s="365">
        <f t="shared" si="169"/>
        <v>2.9539823008849564</v>
      </c>
      <c r="Z94" s="365">
        <f t="shared" si="169"/>
        <v>2.4649265905383362</v>
      </c>
      <c r="AA94" s="365">
        <f t="shared" si="169"/>
        <v>3.455716586151369</v>
      </c>
      <c r="AB94" s="365">
        <f t="shared" si="169"/>
        <v>2.4957983193277311</v>
      </c>
      <c r="AC94" s="365">
        <f t="shared" si="169"/>
        <v>2.8245315161839861</v>
      </c>
      <c r="AD94" s="365">
        <f t="shared" si="169"/>
        <v>2.5909774436090229</v>
      </c>
      <c r="AE94" s="365">
        <f t="shared" si="169"/>
        <v>2.5284403669724771</v>
      </c>
      <c r="AF94" s="365">
        <f t="shared" si="169"/>
        <v>2.8922155688622757</v>
      </c>
      <c r="AG94" s="365">
        <f t="shared" si="169"/>
        <v>2.7452830188679243</v>
      </c>
      <c r="AH94" s="365">
        <f t="shared" si="169"/>
        <v>2.51171875</v>
      </c>
      <c r="AI94" s="365">
        <f t="shared" si="169"/>
        <v>2.3982905982905982</v>
      </c>
      <c r="AJ94" s="365">
        <f t="shared" ref="AJ94" si="170">+AJ62/AJ29</f>
        <v>2.6191300318796897</v>
      </c>
      <c r="AK94" s="643">
        <f t="shared" si="128"/>
        <v>9.2082016143705268</v>
      </c>
      <c r="AL94" s="643">
        <f t="shared" si="129"/>
        <v>2.4162639939331099</v>
      </c>
      <c r="AM94" s="644">
        <f t="shared" si="130"/>
        <v>-3.032917939419133</v>
      </c>
    </row>
    <row r="95" spans="1:39" s="61" customFormat="1" ht="18" customHeight="1" thickBot="1">
      <c r="A95" s="340" t="s">
        <v>25</v>
      </c>
      <c r="B95" s="340" t="s">
        <v>54</v>
      </c>
      <c r="C95" s="371"/>
      <c r="D95" s="371"/>
      <c r="E95" s="371"/>
      <c r="F95" s="365">
        <f t="shared" ref="F95:AI95" si="171">+F63/F30</f>
        <v>1.88519313304721</v>
      </c>
      <c r="G95" s="365">
        <f t="shared" si="171"/>
        <v>1.7605932203389829</v>
      </c>
      <c r="H95" s="365">
        <f t="shared" si="171"/>
        <v>1.7832558139534882</v>
      </c>
      <c r="I95" s="365">
        <f t="shared" si="171"/>
        <v>1.8990342405618965</v>
      </c>
      <c r="J95" s="365">
        <f t="shared" si="171"/>
        <v>1.6601851851851852</v>
      </c>
      <c r="K95" s="365">
        <f t="shared" si="171"/>
        <v>1.7156937073540566</v>
      </c>
      <c r="L95" s="365">
        <f t="shared" si="171"/>
        <v>1.7035152636447732</v>
      </c>
      <c r="M95" s="365">
        <f t="shared" si="171"/>
        <v>1.5088443396226419</v>
      </c>
      <c r="N95" s="365">
        <f t="shared" si="171"/>
        <v>2.1156267887807672</v>
      </c>
      <c r="O95" s="365">
        <f t="shared" si="171"/>
        <v>1.969635627530365</v>
      </c>
      <c r="P95" s="365">
        <f t="shared" si="171"/>
        <v>1.6007049345417927</v>
      </c>
      <c r="Q95" s="365">
        <f t="shared" si="171"/>
        <v>2.4640250260688217</v>
      </c>
      <c r="R95" s="365">
        <f t="shared" si="171"/>
        <v>2.1410195331110051</v>
      </c>
      <c r="S95" s="365">
        <f t="shared" si="171"/>
        <v>2.0746025275173254</v>
      </c>
      <c r="T95" s="365">
        <f t="shared" si="171"/>
        <v>2.0359176522120017</v>
      </c>
      <c r="U95" s="365">
        <f t="shared" si="171"/>
        <v>2.5826480263157889</v>
      </c>
      <c r="V95" s="365">
        <f t="shared" si="171"/>
        <v>2.2552621507845392</v>
      </c>
      <c r="W95" s="365">
        <f t="shared" si="171"/>
        <v>1.904692531820273</v>
      </c>
      <c r="X95" s="365">
        <f t="shared" si="171"/>
        <v>2.2614042046806824</v>
      </c>
      <c r="Y95" s="365">
        <f t="shared" si="171"/>
        <v>2.0639250628284209</v>
      </c>
      <c r="Z95" s="365">
        <f t="shared" si="171"/>
        <v>2.4380601792573624</v>
      </c>
      <c r="AA95" s="365">
        <f t="shared" si="171"/>
        <v>3.1161101198062711</v>
      </c>
      <c r="AB95" s="365">
        <f t="shared" si="171"/>
        <v>2.339591733870968</v>
      </c>
      <c r="AC95" s="365">
        <f t="shared" si="171"/>
        <v>3.1648365206662556</v>
      </c>
      <c r="AD95" s="365">
        <f t="shared" si="171"/>
        <v>2.7368215263214015</v>
      </c>
      <c r="AE95" s="365">
        <f t="shared" si="171"/>
        <v>2.9303712539138211</v>
      </c>
      <c r="AF95" s="365">
        <f t="shared" si="171"/>
        <v>2.7258707899823165</v>
      </c>
      <c r="AG95" s="365">
        <f t="shared" si="171"/>
        <v>2.80989728481567</v>
      </c>
      <c r="AH95" s="365">
        <f t="shared" si="171"/>
        <v>2.8397440585009144</v>
      </c>
      <c r="AI95" s="365">
        <f t="shared" si="171"/>
        <v>2.5817681118486089</v>
      </c>
      <c r="AJ95" s="365">
        <f t="shared" ref="AJ95" si="172">+AJ63/AJ30</f>
        <v>2.9016955146527552</v>
      </c>
      <c r="AK95" s="643">
        <f t="shared" si="128"/>
        <v>12.39179465173077</v>
      </c>
      <c r="AL95" s="643">
        <f t="shared" si="129"/>
        <v>5.7545076742093082</v>
      </c>
      <c r="AM95" s="644">
        <f t="shared" si="130"/>
        <v>-0.78898483613980552</v>
      </c>
    </row>
    <row r="96" spans="1:39" s="61" customFormat="1" ht="18" customHeight="1" thickBot="1">
      <c r="A96" s="340" t="s">
        <v>26</v>
      </c>
      <c r="B96" s="340" t="s">
        <v>55</v>
      </c>
      <c r="C96" s="371"/>
      <c r="D96" s="371"/>
      <c r="E96" s="371"/>
      <c r="F96" s="365">
        <f t="shared" ref="F96:AI96" si="173">+F64/F31</f>
        <v>1.8357348703170029</v>
      </c>
      <c r="G96" s="365">
        <f t="shared" si="173"/>
        <v>1.6056547619047619</v>
      </c>
      <c r="H96" s="365">
        <f t="shared" si="173"/>
        <v>1.4924154025670946</v>
      </c>
      <c r="I96" s="365">
        <f t="shared" si="173"/>
        <v>1.4396135265700483</v>
      </c>
      <c r="J96" s="365">
        <f t="shared" si="173"/>
        <v>1.5303776683087029</v>
      </c>
      <c r="K96" s="365">
        <f t="shared" si="173"/>
        <v>0.98461538461538467</v>
      </c>
      <c r="L96" s="365">
        <f t="shared" si="173"/>
        <v>1.4098883572567782</v>
      </c>
      <c r="M96" s="365">
        <f t="shared" si="173"/>
        <v>1.3446969696969697</v>
      </c>
      <c r="N96" s="365">
        <f t="shared" si="173"/>
        <v>1.3746594005449593</v>
      </c>
      <c r="O96" s="365">
        <f t="shared" si="173"/>
        <v>1.5582450832072618</v>
      </c>
      <c r="P96" s="365">
        <f t="shared" si="173"/>
        <v>1.2460106382978724</v>
      </c>
      <c r="Q96" s="365">
        <f t="shared" si="173"/>
        <v>0.90338164251207731</v>
      </c>
      <c r="R96" s="365">
        <f t="shared" si="173"/>
        <v>1.3714285714285714</v>
      </c>
      <c r="S96" s="365">
        <f t="shared" si="173"/>
        <v>1.3731481481481482</v>
      </c>
      <c r="T96" s="365">
        <f t="shared" si="173"/>
        <v>1.2580287929125138</v>
      </c>
      <c r="U96" s="365">
        <f t="shared" si="173"/>
        <v>1.3761609907120744</v>
      </c>
      <c r="V96" s="365">
        <f t="shared" si="173"/>
        <v>1.7237977805178795</v>
      </c>
      <c r="W96" s="365">
        <f t="shared" si="173"/>
        <v>1.1318960050729234</v>
      </c>
      <c r="X96" s="365">
        <f t="shared" si="173"/>
        <v>1.2648351648351648</v>
      </c>
      <c r="Y96" s="365">
        <f t="shared" si="173"/>
        <v>1.2857142857142856</v>
      </c>
      <c r="Z96" s="365">
        <f t="shared" si="173"/>
        <v>1.5123339658444022</v>
      </c>
      <c r="AA96" s="365">
        <f t="shared" si="173"/>
        <v>1.4441860465116279</v>
      </c>
      <c r="AB96" s="365">
        <f t="shared" si="173"/>
        <v>1.5424954792043399</v>
      </c>
      <c r="AC96" s="365">
        <f t="shared" si="173"/>
        <v>1.5546357615894042</v>
      </c>
      <c r="AD96" s="365">
        <f t="shared" si="173"/>
        <v>1.6539855072463767</v>
      </c>
      <c r="AE96" s="365">
        <f t="shared" si="173"/>
        <v>1.330206378986867</v>
      </c>
      <c r="AF96" s="365">
        <f t="shared" si="173"/>
        <v>1.3301587301587301</v>
      </c>
      <c r="AG96" s="365">
        <f t="shared" si="173"/>
        <v>1.2693877551020409</v>
      </c>
      <c r="AH96" s="365">
        <f t="shared" si="173"/>
        <v>1.2035630841121494</v>
      </c>
      <c r="AI96" s="365">
        <f t="shared" si="173"/>
        <v>1.3737524950099802</v>
      </c>
      <c r="AJ96" s="365">
        <f t="shared" ref="AJ96" si="174">+AJ64/AJ31</f>
        <v>1.42</v>
      </c>
      <c r="AK96" s="643">
        <f t="shared" si="128"/>
        <v>3.3665092626225857</v>
      </c>
      <c r="AL96" s="643">
        <f t="shared" si="129"/>
        <v>16.727683989780839</v>
      </c>
      <c r="AM96" s="644">
        <f t="shared" si="130"/>
        <v>-0.18747961071030605</v>
      </c>
    </row>
    <row r="97" spans="1:39" s="61" customFormat="1" ht="18" customHeight="1" thickBot="1">
      <c r="A97" s="340" t="s">
        <v>27</v>
      </c>
      <c r="B97" s="340" t="s">
        <v>56</v>
      </c>
      <c r="C97" s="371"/>
      <c r="D97" s="371"/>
      <c r="E97" s="371"/>
      <c r="F97" s="365">
        <f t="shared" ref="F97:AI97" si="175">+F65/F32</f>
        <v>2.0532544378698225</v>
      </c>
      <c r="G97" s="365">
        <f t="shared" si="175"/>
        <v>1.3987341772151898</v>
      </c>
      <c r="H97" s="365">
        <f t="shared" si="175"/>
        <v>1.8826382153249273</v>
      </c>
      <c r="I97" s="365">
        <f t="shared" si="175"/>
        <v>2.0045662100456618</v>
      </c>
      <c r="J97" s="365">
        <f t="shared" si="175"/>
        <v>1.8616352201257862</v>
      </c>
      <c r="K97" s="365">
        <f t="shared" si="175"/>
        <v>2.2619047619047619</v>
      </c>
      <c r="L97" s="365">
        <f t="shared" si="175"/>
        <v>2.1357048748353096</v>
      </c>
      <c r="M97" s="365">
        <f t="shared" si="175"/>
        <v>2.5525210084033612</v>
      </c>
      <c r="N97" s="365">
        <f t="shared" si="175"/>
        <v>2.3660714285714288</v>
      </c>
      <c r="O97" s="365">
        <f t="shared" si="175"/>
        <v>2.3620178041543025</v>
      </c>
      <c r="P97" s="365">
        <f t="shared" si="175"/>
        <v>2.2061328790459966</v>
      </c>
      <c r="Q97" s="365">
        <f t="shared" si="175"/>
        <v>2.7180406212664274</v>
      </c>
      <c r="R97" s="365">
        <f t="shared" si="175"/>
        <v>2.4170731707317072</v>
      </c>
      <c r="S97" s="365">
        <f t="shared" si="175"/>
        <v>2.4488888888888889</v>
      </c>
      <c r="T97" s="365">
        <f t="shared" si="175"/>
        <v>2.5359179019384266</v>
      </c>
      <c r="U97" s="365">
        <f t="shared" si="175"/>
        <v>2.8983240223463684</v>
      </c>
      <c r="V97" s="365">
        <f t="shared" si="175"/>
        <v>3.0030181086519114</v>
      </c>
      <c r="W97" s="365">
        <f t="shared" si="175"/>
        <v>2.5372050816696916</v>
      </c>
      <c r="X97" s="365">
        <f t="shared" si="175"/>
        <v>2.6410716169180466</v>
      </c>
      <c r="Y97" s="365">
        <f t="shared" si="175"/>
        <v>2.9271619532599797</v>
      </c>
      <c r="Z97" s="365">
        <f t="shared" si="175"/>
        <v>2.641855275741154</v>
      </c>
      <c r="AA97" s="365">
        <f t="shared" si="175"/>
        <v>3.3899364517137203</v>
      </c>
      <c r="AB97" s="365">
        <f t="shared" si="175"/>
        <v>3.8017141043275844</v>
      </c>
      <c r="AC97" s="365">
        <f t="shared" si="175"/>
        <v>2.8911381501022935</v>
      </c>
      <c r="AD97" s="365">
        <f t="shared" si="175"/>
        <v>3.3026960784313726</v>
      </c>
      <c r="AE97" s="365">
        <f t="shared" si="175"/>
        <v>2.2339661364802459</v>
      </c>
      <c r="AF97" s="365">
        <f t="shared" si="175"/>
        <v>3.6202315429872844</v>
      </c>
      <c r="AG97" s="365">
        <f t="shared" si="175"/>
        <v>3.455193482688391</v>
      </c>
      <c r="AH97" s="365">
        <f t="shared" si="175"/>
        <v>3.2420953279848983</v>
      </c>
      <c r="AI97" s="365">
        <f t="shared" si="175"/>
        <v>3.2520644907589458</v>
      </c>
      <c r="AJ97" s="365">
        <f t="shared" ref="AJ97" si="176">+AJ65/AJ32</f>
        <v>3.34</v>
      </c>
      <c r="AK97" s="643">
        <f t="shared" si="128"/>
        <v>2.7039903264812537</v>
      </c>
      <c r="AL97" s="643">
        <f t="shared" si="129"/>
        <v>0.71006322147182388</v>
      </c>
      <c r="AM97" s="644">
        <f t="shared" si="130"/>
        <v>-0.16475710866831195</v>
      </c>
    </row>
    <row r="98" spans="1:39" s="61" customFormat="1" ht="18" customHeight="1">
      <c r="A98" s="15"/>
      <c r="B98" s="14"/>
      <c r="C98" s="14"/>
      <c r="D98" s="14"/>
      <c r="E98" s="14"/>
      <c r="F98" s="14"/>
      <c r="G98" s="14"/>
      <c r="H98" s="14"/>
      <c r="I98" s="14"/>
      <c r="J98" s="14"/>
      <c r="K98" s="14"/>
      <c r="L98" s="14"/>
      <c r="M98" s="63"/>
      <c r="N98" s="63"/>
      <c r="O98" s="63"/>
      <c r="P98" s="63"/>
      <c r="Q98" s="63"/>
      <c r="R98" s="63"/>
      <c r="S98" s="63"/>
      <c r="T98" s="63"/>
      <c r="U98" s="63"/>
      <c r="V98" s="63"/>
      <c r="W98" s="63"/>
      <c r="X98" s="63"/>
      <c r="Y98" s="63"/>
      <c r="Z98" s="63"/>
      <c r="AA98" s="63"/>
      <c r="AB98" s="63"/>
      <c r="AC98" s="63"/>
      <c r="AD98" s="63"/>
      <c r="AE98" s="63"/>
      <c r="AF98" s="63"/>
      <c r="AG98" s="63"/>
      <c r="AH98" s="63"/>
      <c r="AI98" s="63"/>
      <c r="AJ98" s="63"/>
    </row>
    <row r="99" spans="1:39" ht="18" customHeight="1">
      <c r="A99" s="76" t="s">
        <v>1063</v>
      </c>
    </row>
    <row r="100" spans="1:39" ht="18" customHeight="1">
      <c r="A100" s="215"/>
      <c r="B100" s="211"/>
      <c r="C100" s="204" t="s">
        <v>225</v>
      </c>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767" t="s">
        <v>58</v>
      </c>
      <c r="AL100" s="768"/>
      <c r="AM100" s="255" t="str">
        <f>AM$3</f>
        <v xml:space="preserve">Annual rate of change
</v>
      </c>
    </row>
    <row r="101" spans="1:39" ht="26.25" thickBot="1">
      <c r="A101" s="215"/>
      <c r="B101" s="216"/>
      <c r="C101" s="568">
        <v>1990</v>
      </c>
      <c r="D101" s="567">
        <v>1991</v>
      </c>
      <c r="E101" s="568">
        <v>1992</v>
      </c>
      <c r="F101" s="203">
        <f>F$4</f>
        <v>1993</v>
      </c>
      <c r="G101" s="636">
        <f t="shared" ref="G101:AJ101" si="177">G$4</f>
        <v>1994</v>
      </c>
      <c r="H101" s="203">
        <f t="shared" si="177"/>
        <v>1995</v>
      </c>
      <c r="I101" s="636">
        <f t="shared" si="177"/>
        <v>1996</v>
      </c>
      <c r="J101" s="203">
        <f t="shared" si="177"/>
        <v>1997</v>
      </c>
      <c r="K101" s="636">
        <f t="shared" si="177"/>
        <v>1998</v>
      </c>
      <c r="L101" s="203">
        <f t="shared" si="177"/>
        <v>1999</v>
      </c>
      <c r="M101" s="636">
        <f t="shared" si="177"/>
        <v>2000</v>
      </c>
      <c r="N101" s="636">
        <f t="shared" si="177"/>
        <v>2001</v>
      </c>
      <c r="O101" s="203">
        <f t="shared" si="177"/>
        <v>2002</v>
      </c>
      <c r="P101" s="636">
        <f t="shared" si="177"/>
        <v>2003</v>
      </c>
      <c r="Q101" s="203">
        <f t="shared" si="177"/>
        <v>2004</v>
      </c>
      <c r="R101" s="636">
        <f t="shared" si="177"/>
        <v>2005</v>
      </c>
      <c r="S101" s="203">
        <f t="shared" si="177"/>
        <v>2006</v>
      </c>
      <c r="T101" s="636">
        <f t="shared" si="177"/>
        <v>2007</v>
      </c>
      <c r="U101" s="203">
        <f t="shared" si="177"/>
        <v>2008</v>
      </c>
      <c r="V101" s="636">
        <f t="shared" si="177"/>
        <v>2009</v>
      </c>
      <c r="W101" s="203">
        <f t="shared" si="177"/>
        <v>2010</v>
      </c>
      <c r="X101" s="636">
        <f t="shared" si="177"/>
        <v>2011</v>
      </c>
      <c r="Y101" s="203">
        <f t="shared" si="177"/>
        <v>2012</v>
      </c>
      <c r="Z101" s="637">
        <f t="shared" si="177"/>
        <v>2013</v>
      </c>
      <c r="AA101" s="203">
        <f t="shared" si="177"/>
        <v>2014</v>
      </c>
      <c r="AB101" s="637">
        <f t="shared" si="177"/>
        <v>2015</v>
      </c>
      <c r="AC101" s="203">
        <f t="shared" si="177"/>
        <v>2016</v>
      </c>
      <c r="AD101" s="637">
        <f t="shared" si="177"/>
        <v>2017</v>
      </c>
      <c r="AE101" s="203">
        <f t="shared" si="177"/>
        <v>2018</v>
      </c>
      <c r="AF101" s="637">
        <f t="shared" si="177"/>
        <v>2019</v>
      </c>
      <c r="AG101" s="203">
        <f t="shared" si="177"/>
        <v>2020</v>
      </c>
      <c r="AH101" s="637">
        <f t="shared" si="177"/>
        <v>2021</v>
      </c>
      <c r="AI101" s="637">
        <f t="shared" si="177"/>
        <v>2022</v>
      </c>
      <c r="AJ101" s="203" t="str">
        <f t="shared" si="177"/>
        <v>2023f</v>
      </c>
      <c r="AK101" s="213" t="s">
        <v>1070</v>
      </c>
      <c r="AL101" s="214" t="s">
        <v>1071</v>
      </c>
      <c r="AM101" s="264" t="s">
        <v>1072</v>
      </c>
    </row>
    <row r="102" spans="1:39" ht="18" customHeight="1" thickBot="1">
      <c r="A102" s="366" t="s">
        <v>373</v>
      </c>
      <c r="B102" s="366"/>
      <c r="C102" s="339"/>
      <c r="D102" s="339"/>
      <c r="E102" s="339"/>
      <c r="F102" s="327">
        <f>IF(COUNT(F103:F129)=27,SUM(F103:F129),"N.A.")</f>
        <v>2684.11</v>
      </c>
      <c r="G102" s="327">
        <f t="shared" ref="G102:Z102" si="178">IF(COUNT(G103:G129)=27,SUM(G103:G129),"N.A.")</f>
        <v>3005.6890000000003</v>
      </c>
      <c r="H102" s="327">
        <f t="shared" si="178"/>
        <v>3391.2819999999997</v>
      </c>
      <c r="I102" s="327">
        <f t="shared" si="178"/>
        <v>2896.3509999999997</v>
      </c>
      <c r="J102" s="327">
        <f t="shared" si="178"/>
        <v>3060.5060000000003</v>
      </c>
      <c r="K102" s="327">
        <f t="shared" si="178"/>
        <v>3494.549</v>
      </c>
      <c r="L102" s="327">
        <f t="shared" si="178"/>
        <v>4425.0340000000006</v>
      </c>
      <c r="M102" s="327">
        <f t="shared" si="178"/>
        <v>3746.34</v>
      </c>
      <c r="N102" s="327">
        <f t="shared" si="178"/>
        <v>3729.8299999999995</v>
      </c>
      <c r="O102" s="327">
        <f t="shared" si="178"/>
        <v>3851.9700000000003</v>
      </c>
      <c r="P102" s="327">
        <f t="shared" si="178"/>
        <v>3646.75</v>
      </c>
      <c r="Q102" s="327">
        <f t="shared" si="178"/>
        <v>4038.4900000000002</v>
      </c>
      <c r="R102" s="327">
        <f t="shared" si="178"/>
        <v>4307.67</v>
      </c>
      <c r="S102" s="363">
        <f t="shared" si="178"/>
        <v>4860.5899999999992</v>
      </c>
      <c r="T102" s="363">
        <f t="shared" si="178"/>
        <v>5936.9699999999984</v>
      </c>
      <c r="U102" s="363">
        <f t="shared" si="178"/>
        <v>5575.5099999999993</v>
      </c>
      <c r="V102" s="363">
        <f t="shared" si="178"/>
        <v>5960.6899999999978</v>
      </c>
      <c r="W102" s="363">
        <f t="shared" si="178"/>
        <v>6463.5900000000011</v>
      </c>
      <c r="X102" s="363">
        <f t="shared" si="178"/>
        <v>6043.3200000000006</v>
      </c>
      <c r="Y102" s="363">
        <f t="shared" si="178"/>
        <v>5453.1400000000012</v>
      </c>
      <c r="Z102" s="363">
        <f t="shared" si="178"/>
        <v>5997.4499999999989</v>
      </c>
      <c r="AA102" s="363">
        <f t="shared" ref="AA102:AI102" si="179">IF(COUNT(AA103:AA129)=27,SUM(AA103:AA129),"N.A.")</f>
        <v>6039.39</v>
      </c>
      <c r="AB102" s="363">
        <f t="shared" si="179"/>
        <v>5822.380000000001</v>
      </c>
      <c r="AC102" s="363">
        <f t="shared" si="179"/>
        <v>5955.6500000000005</v>
      </c>
      <c r="AD102" s="363">
        <f t="shared" si="179"/>
        <v>6185.7699999999977</v>
      </c>
      <c r="AE102" s="363">
        <f t="shared" si="179"/>
        <v>6317.6100000000015</v>
      </c>
      <c r="AF102" s="363">
        <f t="shared" si="179"/>
        <v>5118.7300000000005</v>
      </c>
      <c r="AG102" s="363">
        <f t="shared" si="179"/>
        <v>5322.7400000000007</v>
      </c>
      <c r="AH102" s="363">
        <f t="shared" si="179"/>
        <v>5324.96</v>
      </c>
      <c r="AI102" s="363">
        <f t="shared" si="179"/>
        <v>5877.94</v>
      </c>
      <c r="AJ102" s="363">
        <f t="shared" ref="AJ102" si="180">IF(COUNT(AJ103:AJ129)=27,SUM(AJ103:AJ129),"N.A.")</f>
        <v>6012.8399999999992</v>
      </c>
      <c r="AK102" s="641">
        <f>+IFERROR((AJ102/AI102-1)*100,"")</f>
        <v>2.2950217252983185</v>
      </c>
      <c r="AL102" s="641">
        <f>+IFERROR(((AJ102/((SUM(AE102:AI102)-MIN(AD102:AH102)-MAX(AD102:AH102))/3))-1)*100,"")</f>
        <v>9.1547437799685873</v>
      </c>
      <c r="AM102" s="642">
        <f>100*((POWER(AJ102/AA102,1/($AI$4-$Z$4)))-1)</f>
        <v>-4.8941694970761063E-2</v>
      </c>
    </row>
    <row r="103" spans="1:39" ht="18" customHeight="1" thickBot="1">
      <c r="A103" s="340" t="s">
        <v>3</v>
      </c>
      <c r="B103" s="340" t="s">
        <v>30</v>
      </c>
      <c r="C103" s="352"/>
      <c r="D103" s="352"/>
      <c r="E103" s="352"/>
      <c r="F103" s="322">
        <v>4.4000000000000004</v>
      </c>
      <c r="G103" s="322">
        <v>6.1</v>
      </c>
      <c r="H103" s="322">
        <v>5.7</v>
      </c>
      <c r="I103" s="322">
        <v>4.9000000000000004</v>
      </c>
      <c r="J103" s="322">
        <v>4.7</v>
      </c>
      <c r="K103" s="322">
        <v>5.6</v>
      </c>
      <c r="L103" s="322">
        <v>6.8</v>
      </c>
      <c r="M103" s="322">
        <v>4.8</v>
      </c>
      <c r="N103" s="322">
        <v>5.0999999999999996</v>
      </c>
      <c r="O103" s="322">
        <v>5.0999999999999996</v>
      </c>
      <c r="P103" s="322">
        <v>4.5999999999999996</v>
      </c>
      <c r="Q103" s="322">
        <v>5.6</v>
      </c>
      <c r="R103" s="322">
        <v>5.6</v>
      </c>
      <c r="S103" s="364">
        <v>9.6</v>
      </c>
      <c r="T103" s="364">
        <v>10.8</v>
      </c>
      <c r="U103" s="364">
        <v>8.6</v>
      </c>
      <c r="V103" s="364">
        <v>9.6999999999999993</v>
      </c>
      <c r="W103" s="364">
        <v>11.3</v>
      </c>
      <c r="X103" s="364">
        <v>12.02</v>
      </c>
      <c r="Y103" s="364">
        <v>12.6</v>
      </c>
      <c r="Z103" s="364">
        <v>14.26</v>
      </c>
      <c r="AA103" s="364">
        <v>12.19</v>
      </c>
      <c r="AB103" s="364">
        <v>11.27</v>
      </c>
      <c r="AC103" s="364">
        <v>11.45</v>
      </c>
      <c r="AD103" s="364">
        <v>10.82</v>
      </c>
      <c r="AE103" s="364">
        <v>11.31</v>
      </c>
      <c r="AF103" s="364">
        <v>9.26</v>
      </c>
      <c r="AG103" s="364">
        <v>8.02</v>
      </c>
      <c r="AH103" s="364">
        <v>8.19</v>
      </c>
      <c r="AI103" s="364">
        <v>8.6</v>
      </c>
      <c r="AJ103" s="364">
        <v>8.6833333333333318</v>
      </c>
      <c r="AK103" s="643">
        <f>+IFERROR((AJ103/AI103-1)*100,"")</f>
        <v>0.96899224806199502</v>
      </c>
      <c r="AL103" s="643">
        <f>+IFERROR(((AJ103/((SUM(AE103:AI103)-MIN(AD103:AH103)-MAX(AD103:AH103))/3))-1)*100,"")</f>
        <v>0</v>
      </c>
      <c r="AM103" s="644">
        <f>100*((POWER(AJ103/AA103,1/($AI$4-$Z$4)))-1)</f>
        <v>-3.6988621478499684</v>
      </c>
    </row>
    <row r="104" spans="1:39" ht="18" customHeight="1" thickBot="1">
      <c r="A104" s="340" t="s">
        <v>4</v>
      </c>
      <c r="B104" s="340" t="s">
        <v>31</v>
      </c>
      <c r="C104" s="352"/>
      <c r="D104" s="352"/>
      <c r="E104" s="352"/>
      <c r="F104" s="322">
        <v>8</v>
      </c>
      <c r="G104" s="322">
        <v>8</v>
      </c>
      <c r="H104" s="322">
        <v>8</v>
      </c>
      <c r="I104" s="322">
        <v>8</v>
      </c>
      <c r="J104" s="322">
        <v>8</v>
      </c>
      <c r="K104" s="322">
        <v>7.8</v>
      </c>
      <c r="L104" s="322">
        <v>9</v>
      </c>
      <c r="M104" s="322">
        <v>9.5</v>
      </c>
      <c r="N104" s="322">
        <v>16.7</v>
      </c>
      <c r="O104" s="322">
        <v>6.9</v>
      </c>
      <c r="P104" s="322">
        <v>12.7</v>
      </c>
      <c r="Q104" s="322">
        <v>11.3</v>
      </c>
      <c r="R104" s="322">
        <v>11</v>
      </c>
      <c r="S104" s="364">
        <v>15.8</v>
      </c>
      <c r="T104" s="364">
        <v>54</v>
      </c>
      <c r="U104" s="364">
        <v>87.5</v>
      </c>
      <c r="V104" s="364">
        <v>108.4</v>
      </c>
      <c r="W104" s="364">
        <v>211.95</v>
      </c>
      <c r="X104" s="364">
        <v>231.31</v>
      </c>
      <c r="Y104" s="364">
        <v>134.5</v>
      </c>
      <c r="Z104" s="364">
        <v>134.66</v>
      </c>
      <c r="AA104" s="364">
        <v>190.19</v>
      </c>
      <c r="AB104" s="364">
        <v>170.42</v>
      </c>
      <c r="AC104" s="364">
        <v>171.51</v>
      </c>
      <c r="AD104" s="364">
        <v>160.65</v>
      </c>
      <c r="AE104" s="364">
        <v>182.62</v>
      </c>
      <c r="AF104" s="364">
        <v>151.16999999999999</v>
      </c>
      <c r="AG104" s="364">
        <v>119.14</v>
      </c>
      <c r="AH104" s="364">
        <v>130.81</v>
      </c>
      <c r="AI104" s="364">
        <v>131</v>
      </c>
      <c r="AJ104" s="364">
        <v>137.66</v>
      </c>
      <c r="AK104" s="643">
        <f t="shared" ref="AK104:AK129" si="181">+IFERROR((AJ104/AI104-1)*100,"")</f>
        <v>5.0839694656488632</v>
      </c>
      <c r="AL104" s="643">
        <f t="shared" ref="AL104:AL129" si="182">+IFERROR(((AJ104/((SUM(AE104:AI104)-MIN(AD104:AH104)-MAX(AD104:AH104))/3))-1)*100,"")</f>
        <v>0</v>
      </c>
      <c r="AM104" s="644">
        <f t="shared" ref="AM104:AM129" si="183">100*((POWER(AJ104/AA104,1/($AI$4-$Z$4)))-1)</f>
        <v>-3.5277890352515606</v>
      </c>
    </row>
    <row r="105" spans="1:39" ht="18" customHeight="1" thickBot="1">
      <c r="A105" s="340" t="s">
        <v>340</v>
      </c>
      <c r="B105" s="340" t="s">
        <v>32</v>
      </c>
      <c r="C105" s="352"/>
      <c r="D105" s="352"/>
      <c r="E105" s="352"/>
      <c r="F105" s="322">
        <v>167</v>
      </c>
      <c r="G105" s="322">
        <v>191</v>
      </c>
      <c r="H105" s="322">
        <v>252</v>
      </c>
      <c r="I105" s="322">
        <v>229</v>
      </c>
      <c r="J105" s="322">
        <v>227.3</v>
      </c>
      <c r="K105" s="322">
        <v>264.3</v>
      </c>
      <c r="L105" s="322">
        <v>348.9</v>
      </c>
      <c r="M105" s="322">
        <v>323.8</v>
      </c>
      <c r="N105" s="322">
        <v>343</v>
      </c>
      <c r="O105" s="322">
        <v>313</v>
      </c>
      <c r="P105" s="322">
        <v>251</v>
      </c>
      <c r="Q105" s="322">
        <v>259.5</v>
      </c>
      <c r="R105" s="322">
        <v>267.2</v>
      </c>
      <c r="S105" s="364">
        <v>292.2</v>
      </c>
      <c r="T105" s="364">
        <v>337.6</v>
      </c>
      <c r="U105" s="364">
        <v>356.9</v>
      </c>
      <c r="V105" s="364">
        <v>354.8</v>
      </c>
      <c r="W105" s="364">
        <v>368.82</v>
      </c>
      <c r="X105" s="364">
        <v>373.39</v>
      </c>
      <c r="Y105" s="364">
        <v>401.32</v>
      </c>
      <c r="Z105" s="364">
        <v>418.81</v>
      </c>
      <c r="AA105" s="364">
        <v>389.3</v>
      </c>
      <c r="AB105" s="364">
        <v>366.18</v>
      </c>
      <c r="AC105" s="364">
        <v>392.99</v>
      </c>
      <c r="AD105" s="364">
        <v>394.26</v>
      </c>
      <c r="AE105" s="364">
        <v>411.8</v>
      </c>
      <c r="AF105" s="364">
        <v>379.78</v>
      </c>
      <c r="AG105" s="364">
        <v>368.21</v>
      </c>
      <c r="AH105" s="364">
        <v>342.32</v>
      </c>
      <c r="AI105" s="364">
        <v>343.96</v>
      </c>
      <c r="AJ105" s="364">
        <v>363.98333333333335</v>
      </c>
      <c r="AK105" s="643">
        <f t="shared" si="181"/>
        <v>5.8214133426367498</v>
      </c>
      <c r="AL105" s="643">
        <f t="shared" si="182"/>
        <v>0</v>
      </c>
      <c r="AM105" s="644">
        <f t="shared" si="183"/>
        <v>-0.744351166511803</v>
      </c>
    </row>
    <row r="106" spans="1:39" ht="18" customHeight="1" thickBot="1">
      <c r="A106" s="340" t="s">
        <v>5</v>
      </c>
      <c r="B106" s="340" t="s">
        <v>33</v>
      </c>
      <c r="C106" s="352"/>
      <c r="D106" s="352"/>
      <c r="E106" s="352"/>
      <c r="F106" s="322">
        <v>163.80000000000001</v>
      </c>
      <c r="G106" s="322">
        <v>169.6</v>
      </c>
      <c r="H106" s="322">
        <v>152</v>
      </c>
      <c r="I106" s="322">
        <v>105.3</v>
      </c>
      <c r="J106" s="322">
        <v>103</v>
      </c>
      <c r="K106" s="322">
        <v>118</v>
      </c>
      <c r="L106" s="322">
        <v>152</v>
      </c>
      <c r="M106" s="322">
        <v>99.1</v>
      </c>
      <c r="N106" s="322">
        <v>78.900000000000006</v>
      </c>
      <c r="O106" s="322">
        <v>84.1</v>
      </c>
      <c r="P106" s="322">
        <v>106.6</v>
      </c>
      <c r="Q106" s="322">
        <v>122</v>
      </c>
      <c r="R106" s="322">
        <v>111.7</v>
      </c>
      <c r="S106" s="364">
        <v>125.4</v>
      </c>
      <c r="T106" s="364">
        <v>179.2</v>
      </c>
      <c r="U106" s="364">
        <v>172.1</v>
      </c>
      <c r="V106" s="364">
        <v>163.1</v>
      </c>
      <c r="W106" s="364">
        <v>166.5</v>
      </c>
      <c r="X106" s="364">
        <v>150.5</v>
      </c>
      <c r="Y106" s="364">
        <v>129.1</v>
      </c>
      <c r="Z106" s="364">
        <v>177.2</v>
      </c>
      <c r="AA106" s="364">
        <v>166.1</v>
      </c>
      <c r="AB106" s="364">
        <v>193.5</v>
      </c>
      <c r="AC106" s="364">
        <v>163.19999999999999</v>
      </c>
      <c r="AD106" s="364">
        <v>177.6</v>
      </c>
      <c r="AE106" s="364">
        <v>142.6</v>
      </c>
      <c r="AF106" s="364">
        <v>165.5</v>
      </c>
      <c r="AG106" s="364">
        <v>145.9</v>
      </c>
      <c r="AH106" s="364">
        <v>162.4</v>
      </c>
      <c r="AI106" s="364">
        <v>197.87</v>
      </c>
      <c r="AJ106" s="364">
        <v>167.12</v>
      </c>
      <c r="AK106" s="643">
        <f t="shared" si="181"/>
        <v>-15.540506393086373</v>
      </c>
      <c r="AL106" s="643">
        <f t="shared" si="182"/>
        <v>1.4754994231586771</v>
      </c>
      <c r="AM106" s="644">
        <f t="shared" si="183"/>
        <v>6.8046481443873041E-2</v>
      </c>
    </row>
    <row r="107" spans="1:39" ht="18" customHeight="1" thickBot="1">
      <c r="A107" s="340" t="s">
        <v>127</v>
      </c>
      <c r="B107" s="340" t="s">
        <v>34</v>
      </c>
      <c r="C107" s="352"/>
      <c r="D107" s="352"/>
      <c r="E107" s="352"/>
      <c r="F107" s="322">
        <v>1006.7</v>
      </c>
      <c r="G107" s="322">
        <v>1057.5999999999999</v>
      </c>
      <c r="H107" s="322">
        <v>973.9</v>
      </c>
      <c r="I107" s="322">
        <v>853.6</v>
      </c>
      <c r="J107" s="322">
        <v>914</v>
      </c>
      <c r="K107" s="322">
        <v>1007.2</v>
      </c>
      <c r="L107" s="322">
        <v>1198</v>
      </c>
      <c r="M107" s="322">
        <v>1078</v>
      </c>
      <c r="N107" s="322">
        <v>1138</v>
      </c>
      <c r="O107" s="322">
        <v>1296.5999999999999</v>
      </c>
      <c r="P107" s="322">
        <v>1265.5999999999999</v>
      </c>
      <c r="Q107" s="322">
        <v>1283.4000000000001</v>
      </c>
      <c r="R107" s="322">
        <v>1343.9</v>
      </c>
      <c r="S107" s="364">
        <v>1429</v>
      </c>
      <c r="T107" s="364">
        <v>1548.2</v>
      </c>
      <c r="U107" s="364">
        <v>1370.7</v>
      </c>
      <c r="V107" s="364">
        <v>1471.2</v>
      </c>
      <c r="W107" s="364">
        <v>1461.2</v>
      </c>
      <c r="X107" s="364">
        <v>1328.6</v>
      </c>
      <c r="Y107" s="364">
        <v>1306.2</v>
      </c>
      <c r="Z107" s="364">
        <v>1465.6</v>
      </c>
      <c r="AA107" s="364">
        <v>1394.2</v>
      </c>
      <c r="AB107" s="364">
        <v>1285.5</v>
      </c>
      <c r="AC107" s="364">
        <v>1325.7</v>
      </c>
      <c r="AD107" s="364">
        <v>1308.9000000000001</v>
      </c>
      <c r="AE107" s="364">
        <v>1228.3</v>
      </c>
      <c r="AF107" s="364">
        <v>856.8</v>
      </c>
      <c r="AG107" s="364">
        <v>957.7</v>
      </c>
      <c r="AH107" s="364">
        <v>1000.9</v>
      </c>
      <c r="AI107" s="364">
        <v>1088.2</v>
      </c>
      <c r="AJ107" s="364">
        <v>1166.8000000000002</v>
      </c>
      <c r="AK107" s="643">
        <f t="shared" si="181"/>
        <v>7.222936960117643</v>
      </c>
      <c r="AL107" s="643">
        <f t="shared" si="182"/>
        <v>18.009574539815265</v>
      </c>
      <c r="AM107" s="644">
        <f t="shared" si="183"/>
        <v>-1.9589560765606251</v>
      </c>
    </row>
    <row r="108" spans="1:39" ht="18" customHeight="1" thickBot="1">
      <c r="A108" s="340" t="s">
        <v>6</v>
      </c>
      <c r="B108" s="340" t="s">
        <v>35</v>
      </c>
      <c r="C108" s="352"/>
      <c r="D108" s="352"/>
      <c r="E108" s="352"/>
      <c r="F108" s="322">
        <v>1.3</v>
      </c>
      <c r="G108" s="322">
        <v>2.7</v>
      </c>
      <c r="H108" s="322">
        <v>6</v>
      </c>
      <c r="I108" s="322">
        <v>8.5</v>
      </c>
      <c r="J108" s="322">
        <v>7.9</v>
      </c>
      <c r="K108" s="322">
        <v>17.5</v>
      </c>
      <c r="L108" s="322">
        <v>24.2</v>
      </c>
      <c r="M108" s="322">
        <v>28.8</v>
      </c>
      <c r="N108" s="322">
        <v>27.5</v>
      </c>
      <c r="O108" s="322">
        <v>32.9</v>
      </c>
      <c r="P108" s="322">
        <v>46.3</v>
      </c>
      <c r="Q108" s="322">
        <v>50.4</v>
      </c>
      <c r="R108" s="322">
        <v>46.6</v>
      </c>
      <c r="S108" s="364">
        <v>62.5</v>
      </c>
      <c r="T108" s="364">
        <v>73.599999999999994</v>
      </c>
      <c r="U108" s="364">
        <v>77.7</v>
      </c>
      <c r="V108" s="364">
        <v>82.1</v>
      </c>
      <c r="W108" s="364">
        <v>98.2</v>
      </c>
      <c r="X108" s="364">
        <v>89</v>
      </c>
      <c r="Y108" s="364">
        <v>87.1</v>
      </c>
      <c r="Z108" s="364">
        <v>86.1</v>
      </c>
      <c r="AA108" s="364">
        <v>80</v>
      </c>
      <c r="AB108" s="364">
        <v>70.8</v>
      </c>
      <c r="AC108" s="364">
        <v>70.099999999999994</v>
      </c>
      <c r="AD108" s="364">
        <v>73.790000000000006</v>
      </c>
      <c r="AE108" s="364">
        <v>72.680000000000007</v>
      </c>
      <c r="AF108" s="364">
        <v>72.41</v>
      </c>
      <c r="AG108" s="364">
        <v>70.930000000000007</v>
      </c>
      <c r="AH108" s="364">
        <v>78.849999999999994</v>
      </c>
      <c r="AI108" s="364">
        <v>86.46</v>
      </c>
      <c r="AJ108" s="364">
        <v>74.056666666666672</v>
      </c>
      <c r="AK108" s="643">
        <f t="shared" si="181"/>
        <v>-14.345747551854405</v>
      </c>
      <c r="AL108" s="643">
        <f t="shared" si="182"/>
        <v>-4.0509609155689681</v>
      </c>
      <c r="AM108" s="644">
        <f t="shared" si="183"/>
        <v>-0.85406605319380269</v>
      </c>
    </row>
    <row r="109" spans="1:39" ht="18" customHeight="1" thickBot="1">
      <c r="A109" s="340" t="s">
        <v>7</v>
      </c>
      <c r="B109" s="340" t="s">
        <v>36</v>
      </c>
      <c r="C109" s="352"/>
      <c r="D109" s="352"/>
      <c r="E109" s="352"/>
      <c r="F109" s="322">
        <v>3.4</v>
      </c>
      <c r="G109" s="322">
        <v>6.4</v>
      </c>
      <c r="H109" s="322">
        <v>4.0999999999999996</v>
      </c>
      <c r="I109" s="322">
        <v>3.5</v>
      </c>
      <c r="J109" s="322">
        <v>4.4000000000000004</v>
      </c>
      <c r="K109" s="322">
        <v>5.7</v>
      </c>
      <c r="L109" s="322">
        <v>2.6</v>
      </c>
      <c r="M109" s="322">
        <v>2.7</v>
      </c>
      <c r="N109" s="322">
        <v>2.4</v>
      </c>
      <c r="O109" s="322">
        <v>2.2000000000000002</v>
      </c>
      <c r="P109" s="322">
        <v>2.31</v>
      </c>
      <c r="Q109" s="322">
        <v>2.23</v>
      </c>
      <c r="R109" s="322">
        <v>3.73</v>
      </c>
      <c r="S109" s="364">
        <v>5.0999999999999996</v>
      </c>
      <c r="T109" s="364">
        <v>8.18</v>
      </c>
      <c r="U109" s="364">
        <v>5.61</v>
      </c>
      <c r="V109" s="364">
        <v>6.35</v>
      </c>
      <c r="W109" s="364">
        <v>7.98</v>
      </c>
      <c r="X109" s="364">
        <v>12.39</v>
      </c>
      <c r="Y109" s="364">
        <v>17.48</v>
      </c>
      <c r="Z109" s="364">
        <v>13.69</v>
      </c>
      <c r="AA109" s="364">
        <v>9.44</v>
      </c>
      <c r="AB109" s="364">
        <v>8.91</v>
      </c>
      <c r="AC109" s="364">
        <v>9.8699999999999992</v>
      </c>
      <c r="AD109" s="364">
        <v>10.1</v>
      </c>
      <c r="AE109" s="364">
        <v>10.61</v>
      </c>
      <c r="AF109" s="364">
        <v>9.24</v>
      </c>
      <c r="AG109" s="364">
        <v>10.34</v>
      </c>
      <c r="AH109" s="364">
        <v>11.25</v>
      </c>
      <c r="AI109" s="364">
        <v>15.51</v>
      </c>
      <c r="AJ109" s="364">
        <v>20.34</v>
      </c>
      <c r="AK109" s="643">
        <f t="shared" si="181"/>
        <v>31.141199226305606</v>
      </c>
      <c r="AL109" s="643">
        <f t="shared" si="182"/>
        <v>67.361492046077927</v>
      </c>
      <c r="AM109" s="644">
        <f t="shared" si="183"/>
        <v>8.9035673187850772</v>
      </c>
    </row>
    <row r="110" spans="1:39" ht="18" customHeight="1" thickBot="1">
      <c r="A110" s="340" t="s">
        <v>8</v>
      </c>
      <c r="B110" s="340" t="s">
        <v>37</v>
      </c>
      <c r="C110" s="352"/>
      <c r="D110" s="352"/>
      <c r="E110" s="352"/>
      <c r="F110" s="322">
        <v>0</v>
      </c>
      <c r="G110" s="322">
        <v>0</v>
      </c>
      <c r="H110" s="322">
        <v>0</v>
      </c>
      <c r="I110" s="322">
        <v>0</v>
      </c>
      <c r="J110" s="322">
        <v>0</v>
      </c>
      <c r="K110" s="322">
        <v>0</v>
      </c>
      <c r="L110" s="322">
        <v>0</v>
      </c>
      <c r="M110" s="322">
        <v>2.12</v>
      </c>
      <c r="N110" s="322">
        <v>2.5099999999999998</v>
      </c>
      <c r="O110" s="322">
        <v>3.39</v>
      </c>
      <c r="P110" s="322">
        <v>3.84</v>
      </c>
      <c r="Q110" s="322">
        <v>6</v>
      </c>
      <c r="R110" s="322">
        <v>6.45</v>
      </c>
      <c r="S110" s="364">
        <v>11.56</v>
      </c>
      <c r="T110" s="364">
        <v>12.64</v>
      </c>
      <c r="U110" s="364">
        <v>14.61</v>
      </c>
      <c r="V110" s="364">
        <v>14.6</v>
      </c>
      <c r="W110" s="364">
        <v>15.27</v>
      </c>
      <c r="X110" s="364">
        <v>2.11</v>
      </c>
      <c r="Y110" s="364">
        <v>0.44</v>
      </c>
      <c r="Z110" s="364">
        <v>3.39</v>
      </c>
      <c r="AA110" s="364">
        <v>0.9</v>
      </c>
      <c r="AB110" s="364">
        <v>3.12</v>
      </c>
      <c r="AC110" s="364">
        <v>4.01</v>
      </c>
      <c r="AD110" s="364">
        <v>5.66</v>
      </c>
      <c r="AE110" s="364">
        <v>3.39</v>
      </c>
      <c r="AF110" s="364">
        <v>4.45</v>
      </c>
      <c r="AG110" s="364">
        <v>6.24</v>
      </c>
      <c r="AH110" s="364">
        <v>4.63</v>
      </c>
      <c r="AI110" s="364">
        <v>5.93</v>
      </c>
      <c r="AJ110" s="364">
        <v>5.51</v>
      </c>
      <c r="AK110" s="643">
        <f t="shared" si="181"/>
        <v>-7.0826306913996611</v>
      </c>
      <c r="AL110" s="643">
        <f t="shared" si="182"/>
        <v>10.126582278481022</v>
      </c>
      <c r="AM110" s="644">
        <f t="shared" si="183"/>
        <v>22.302220831583398</v>
      </c>
    </row>
    <row r="111" spans="1:39" ht="18" customHeight="1" thickBot="1">
      <c r="A111" s="340" t="s">
        <v>9</v>
      </c>
      <c r="B111" s="340" t="s">
        <v>38</v>
      </c>
      <c r="C111" s="352"/>
      <c r="D111" s="352"/>
      <c r="E111" s="352"/>
      <c r="F111" s="322">
        <v>13.3</v>
      </c>
      <c r="G111" s="322">
        <v>69</v>
      </c>
      <c r="H111" s="322">
        <v>87.6</v>
      </c>
      <c r="I111" s="322">
        <v>97.6</v>
      </c>
      <c r="J111" s="322">
        <v>66.7</v>
      </c>
      <c r="K111" s="322">
        <v>46.5</v>
      </c>
      <c r="L111" s="322">
        <v>48.3</v>
      </c>
      <c r="M111" s="322">
        <v>28.8</v>
      </c>
      <c r="N111" s="322">
        <v>19</v>
      </c>
      <c r="O111" s="322">
        <v>6.8</v>
      </c>
      <c r="P111" s="322">
        <v>4.3</v>
      </c>
      <c r="Q111" s="322">
        <v>5.5</v>
      </c>
      <c r="R111" s="322">
        <v>4.8</v>
      </c>
      <c r="S111" s="364">
        <v>5.5</v>
      </c>
      <c r="T111" s="364">
        <v>19.8</v>
      </c>
      <c r="U111" s="364">
        <v>10.9</v>
      </c>
      <c r="V111" s="364">
        <v>21.7</v>
      </c>
      <c r="W111" s="364">
        <v>20.63</v>
      </c>
      <c r="X111" s="364">
        <v>32.090000000000003</v>
      </c>
      <c r="Y111" s="364">
        <v>28.76</v>
      </c>
      <c r="Z111" s="364">
        <v>42.55</v>
      </c>
      <c r="AA111" s="364">
        <v>43.18</v>
      </c>
      <c r="AB111" s="364">
        <v>71.040000000000006</v>
      </c>
      <c r="AC111" s="364">
        <v>91.46</v>
      </c>
      <c r="AD111" s="364">
        <v>95.87</v>
      </c>
      <c r="AE111" s="364">
        <v>78.53</v>
      </c>
      <c r="AF111" s="364">
        <v>70.260000000000005</v>
      </c>
      <c r="AG111" s="364">
        <v>71.47</v>
      </c>
      <c r="AH111" s="364">
        <v>92.2</v>
      </c>
      <c r="AI111" s="364">
        <v>123.78</v>
      </c>
      <c r="AJ111" s="364">
        <v>114.94</v>
      </c>
      <c r="AK111" s="643">
        <f t="shared" si="181"/>
        <v>-7.141703021489743</v>
      </c>
      <c r="AL111" s="643">
        <f t="shared" si="182"/>
        <v>27.659101847395483</v>
      </c>
      <c r="AM111" s="644">
        <f t="shared" si="183"/>
        <v>11.491863073800324</v>
      </c>
    </row>
    <row r="112" spans="1:39" ht="18" customHeight="1" thickBot="1">
      <c r="A112" s="340" t="s">
        <v>10</v>
      </c>
      <c r="B112" s="340" t="s">
        <v>39</v>
      </c>
      <c r="C112" s="352"/>
      <c r="D112" s="352"/>
      <c r="E112" s="352"/>
      <c r="F112" s="322">
        <v>558.79999999999995</v>
      </c>
      <c r="G112" s="322">
        <v>692.6</v>
      </c>
      <c r="H112" s="322">
        <v>836.3</v>
      </c>
      <c r="I112" s="322">
        <v>866.6</v>
      </c>
      <c r="J112" s="322">
        <v>971.7</v>
      </c>
      <c r="K112" s="322">
        <v>1130.5</v>
      </c>
      <c r="L112" s="322">
        <v>1342.7</v>
      </c>
      <c r="M112" s="322">
        <v>1186.3</v>
      </c>
      <c r="N112" s="322">
        <v>1082.3</v>
      </c>
      <c r="O112" s="322">
        <v>1036.4000000000001</v>
      </c>
      <c r="P112" s="322">
        <v>1082.5999999999999</v>
      </c>
      <c r="Q112" s="322">
        <v>1125.4000000000001</v>
      </c>
      <c r="R112" s="322">
        <v>1231.5</v>
      </c>
      <c r="S112" s="364">
        <v>1405.6</v>
      </c>
      <c r="T112" s="364">
        <v>1615.9</v>
      </c>
      <c r="U112" s="364">
        <v>1421.2</v>
      </c>
      <c r="V112" s="364">
        <v>1480.8</v>
      </c>
      <c r="W112" s="364">
        <v>1465.23</v>
      </c>
      <c r="X112" s="364">
        <v>1556.03</v>
      </c>
      <c r="Y112" s="364">
        <v>1607.19</v>
      </c>
      <c r="Z112" s="364">
        <v>1436.6</v>
      </c>
      <c r="AA112" s="364">
        <v>1503.01</v>
      </c>
      <c r="AB112" s="364">
        <v>1505.83</v>
      </c>
      <c r="AC112" s="364">
        <v>1550.46</v>
      </c>
      <c r="AD112" s="364">
        <v>1406.43</v>
      </c>
      <c r="AE112" s="364">
        <v>1616.59</v>
      </c>
      <c r="AF112" s="364">
        <v>1107.04</v>
      </c>
      <c r="AG112" s="364">
        <v>1113.94</v>
      </c>
      <c r="AH112" s="364">
        <v>980.13</v>
      </c>
      <c r="AI112" s="364">
        <v>1226.56</v>
      </c>
      <c r="AJ112" s="364">
        <v>1287.0533333333335</v>
      </c>
      <c r="AK112" s="643">
        <f t="shared" si="181"/>
        <v>4.9319506044003925</v>
      </c>
      <c r="AL112" s="643">
        <f t="shared" si="182"/>
        <v>11.997540275094721</v>
      </c>
      <c r="AM112" s="644">
        <f t="shared" si="183"/>
        <v>-1.7087261055743541</v>
      </c>
    </row>
    <row r="113" spans="1:39" ht="18" customHeight="1" thickBot="1">
      <c r="A113" s="340" t="s">
        <v>11</v>
      </c>
      <c r="B113" s="340" t="s">
        <v>40</v>
      </c>
      <c r="C113" s="352"/>
      <c r="D113" s="352"/>
      <c r="E113" s="352"/>
      <c r="F113" s="322">
        <v>13.01</v>
      </c>
      <c r="G113" s="322">
        <v>13.888999999999999</v>
      </c>
      <c r="H113" s="322">
        <v>10.981999999999999</v>
      </c>
      <c r="I113" s="322">
        <v>7.6509999999999998</v>
      </c>
      <c r="J113" s="322">
        <v>5.3559999999999999</v>
      </c>
      <c r="K113" s="322">
        <v>8.9489999999999998</v>
      </c>
      <c r="L113" s="322">
        <v>16.234000000000002</v>
      </c>
      <c r="M113" s="322">
        <v>12.89</v>
      </c>
      <c r="N113" s="322">
        <v>10.32</v>
      </c>
      <c r="O113" s="322">
        <v>13.04</v>
      </c>
      <c r="P113" s="322">
        <v>15.52</v>
      </c>
      <c r="Q113" s="322">
        <v>14.28</v>
      </c>
      <c r="R113" s="322">
        <v>20.149999999999999</v>
      </c>
      <c r="S113" s="364">
        <v>8.41</v>
      </c>
      <c r="T113" s="364">
        <v>13.07</v>
      </c>
      <c r="U113" s="364">
        <v>22.37</v>
      </c>
      <c r="V113" s="364">
        <v>28.72</v>
      </c>
      <c r="W113" s="364">
        <v>16.34</v>
      </c>
      <c r="X113" s="364">
        <v>17.559999999999999</v>
      </c>
      <c r="Y113" s="364">
        <v>9.89</v>
      </c>
      <c r="Z113" s="364">
        <v>17.97</v>
      </c>
      <c r="AA113" s="364">
        <v>23.12</v>
      </c>
      <c r="AB113" s="364">
        <v>21.98</v>
      </c>
      <c r="AC113" s="364">
        <v>36.78</v>
      </c>
      <c r="AD113" s="364">
        <v>48.62</v>
      </c>
      <c r="AE113" s="364">
        <v>55.03</v>
      </c>
      <c r="AF113" s="364">
        <v>41.36</v>
      </c>
      <c r="AG113" s="364">
        <v>41.66</v>
      </c>
      <c r="AH113" s="364">
        <v>30.28</v>
      </c>
      <c r="AI113" s="364">
        <v>24.1</v>
      </c>
      <c r="AJ113" s="364">
        <v>15</v>
      </c>
      <c r="AK113" s="643">
        <f t="shared" si="181"/>
        <v>-37.759336099585063</v>
      </c>
      <c r="AL113" s="643">
        <f t="shared" si="182"/>
        <v>-57.991038088125471</v>
      </c>
      <c r="AM113" s="644">
        <f t="shared" si="183"/>
        <v>-4.6934819427448371</v>
      </c>
    </row>
    <row r="114" spans="1:39" ht="18" customHeight="1" thickBot="1">
      <c r="A114" s="340" t="s">
        <v>12</v>
      </c>
      <c r="B114" s="340" t="s">
        <v>41</v>
      </c>
      <c r="C114" s="352"/>
      <c r="D114" s="352"/>
      <c r="E114" s="352"/>
      <c r="F114" s="322">
        <v>5.5</v>
      </c>
      <c r="G114" s="322">
        <v>14</v>
      </c>
      <c r="H114" s="322">
        <v>46</v>
      </c>
      <c r="I114" s="322">
        <v>65</v>
      </c>
      <c r="J114" s="322">
        <v>69.2</v>
      </c>
      <c r="K114" s="322">
        <v>61</v>
      </c>
      <c r="L114" s="322">
        <v>51.5</v>
      </c>
      <c r="M114" s="322">
        <v>36.299999999999997</v>
      </c>
      <c r="N114" s="322">
        <v>26.2</v>
      </c>
      <c r="O114" s="322">
        <v>9.6</v>
      </c>
      <c r="P114" s="322">
        <v>4.8</v>
      </c>
      <c r="Q114" s="322">
        <v>2.9</v>
      </c>
      <c r="R114" s="322">
        <v>3.5</v>
      </c>
      <c r="S114" s="364">
        <v>3.5</v>
      </c>
      <c r="T114" s="364">
        <v>7.1</v>
      </c>
      <c r="U114" s="364">
        <v>12.6</v>
      </c>
      <c r="V114" s="364">
        <v>24.7</v>
      </c>
      <c r="W114" s="364">
        <v>20.399999999999999</v>
      </c>
      <c r="X114" s="364">
        <v>18.93</v>
      </c>
      <c r="Y114" s="364">
        <v>10.57</v>
      </c>
      <c r="Z114" s="364">
        <v>18.73</v>
      </c>
      <c r="AA114" s="364">
        <v>16.64</v>
      </c>
      <c r="AB114" s="364">
        <v>12.24</v>
      </c>
      <c r="AC114" s="364">
        <v>13.59</v>
      </c>
      <c r="AD114" s="364">
        <v>15.62</v>
      </c>
      <c r="AE114" s="364">
        <v>14.44</v>
      </c>
      <c r="AF114" s="364">
        <v>14.15</v>
      </c>
      <c r="AG114" s="364">
        <v>16.850000000000001</v>
      </c>
      <c r="AH114" s="364">
        <v>17.88</v>
      </c>
      <c r="AI114" s="364">
        <v>18.7</v>
      </c>
      <c r="AJ114" s="364">
        <v>22.59</v>
      </c>
      <c r="AK114" s="643">
        <f t="shared" si="181"/>
        <v>20.802139037433154</v>
      </c>
      <c r="AL114" s="643">
        <f t="shared" si="182"/>
        <v>35.56711342268455</v>
      </c>
      <c r="AM114" s="644">
        <f t="shared" si="183"/>
        <v>3.4549879189556432</v>
      </c>
    </row>
    <row r="115" spans="1:39" ht="18" customHeight="1" thickBot="1">
      <c r="A115" s="340" t="s">
        <v>13</v>
      </c>
      <c r="B115" s="340" t="s">
        <v>42</v>
      </c>
      <c r="C115" s="352"/>
      <c r="D115" s="352"/>
      <c r="E115" s="352"/>
      <c r="F115" s="322">
        <v>0</v>
      </c>
      <c r="G115" s="322">
        <v>0</v>
      </c>
      <c r="H115" s="322">
        <v>0</v>
      </c>
      <c r="I115" s="322">
        <v>0</v>
      </c>
      <c r="J115" s="322">
        <v>0</v>
      </c>
      <c r="K115" s="322">
        <v>0</v>
      </c>
      <c r="L115" s="322">
        <v>0</v>
      </c>
      <c r="M115" s="322">
        <v>0</v>
      </c>
      <c r="N115" s="322">
        <v>0</v>
      </c>
      <c r="O115" s="322">
        <v>0</v>
      </c>
      <c r="P115" s="322">
        <v>0</v>
      </c>
      <c r="Q115" s="322">
        <v>0</v>
      </c>
      <c r="R115" s="322">
        <v>0</v>
      </c>
      <c r="S115" s="364">
        <v>0</v>
      </c>
      <c r="T115" s="364">
        <v>0</v>
      </c>
      <c r="U115" s="364">
        <v>0</v>
      </c>
      <c r="V115" s="364">
        <v>0</v>
      </c>
      <c r="W115" s="364">
        <v>0</v>
      </c>
      <c r="X115" s="364">
        <v>0</v>
      </c>
      <c r="Y115" s="364">
        <v>0</v>
      </c>
      <c r="Z115" s="364">
        <v>0</v>
      </c>
      <c r="AA115" s="364">
        <v>0</v>
      </c>
      <c r="AB115" s="364">
        <v>0</v>
      </c>
      <c r="AC115" s="364">
        <v>0</v>
      </c>
      <c r="AD115" s="364">
        <v>0</v>
      </c>
      <c r="AE115" s="364">
        <v>0</v>
      </c>
      <c r="AF115" s="364">
        <v>0</v>
      </c>
      <c r="AG115" s="364">
        <v>0</v>
      </c>
      <c r="AH115" s="364">
        <v>0</v>
      </c>
      <c r="AI115" s="364">
        <v>0</v>
      </c>
      <c r="AJ115" s="364">
        <v>0</v>
      </c>
      <c r="AK115" s="643" t="str">
        <f t="shared" si="181"/>
        <v/>
      </c>
      <c r="AL115" s="643" t="str">
        <f t="shared" si="182"/>
        <v/>
      </c>
      <c r="AM115" s="644"/>
    </row>
    <row r="116" spans="1:39" ht="18" customHeight="1" thickBot="1">
      <c r="A116" s="340" t="s">
        <v>14</v>
      </c>
      <c r="B116" s="340" t="s">
        <v>43</v>
      </c>
      <c r="C116" s="352"/>
      <c r="D116" s="352"/>
      <c r="E116" s="352"/>
      <c r="F116" s="322">
        <v>1.7</v>
      </c>
      <c r="G116" s="322">
        <v>2.2000000000000002</v>
      </c>
      <c r="H116" s="322">
        <v>1.1000000000000001</v>
      </c>
      <c r="I116" s="322">
        <v>0.8</v>
      </c>
      <c r="J116" s="322">
        <v>0.4</v>
      </c>
      <c r="K116" s="322">
        <v>1.2</v>
      </c>
      <c r="L116" s="322">
        <v>6.5</v>
      </c>
      <c r="M116" s="322">
        <v>6.9</v>
      </c>
      <c r="N116" s="322">
        <v>8.4</v>
      </c>
      <c r="O116" s="322">
        <v>19</v>
      </c>
      <c r="P116" s="322">
        <v>26.3</v>
      </c>
      <c r="Q116" s="322">
        <v>55</v>
      </c>
      <c r="R116" s="322">
        <v>71.7</v>
      </c>
      <c r="S116" s="364">
        <v>84.2</v>
      </c>
      <c r="T116" s="364">
        <v>99.6</v>
      </c>
      <c r="U116" s="364">
        <v>85.2</v>
      </c>
      <c r="V116" s="364">
        <v>95.5</v>
      </c>
      <c r="W116" s="364">
        <v>106.8</v>
      </c>
      <c r="X116" s="364">
        <v>117.9</v>
      </c>
      <c r="Y116" s="364">
        <v>114.9</v>
      </c>
      <c r="Z116" s="364">
        <v>127</v>
      </c>
      <c r="AA116" s="364">
        <v>94.4</v>
      </c>
      <c r="AB116" s="364">
        <v>88</v>
      </c>
      <c r="AC116" s="364">
        <v>100</v>
      </c>
      <c r="AD116" s="364">
        <v>112.6</v>
      </c>
      <c r="AE116" s="364">
        <v>121.8</v>
      </c>
      <c r="AF116" s="364">
        <v>139.4</v>
      </c>
      <c r="AG116" s="364">
        <v>147.80000000000001</v>
      </c>
      <c r="AH116" s="364">
        <v>147.4</v>
      </c>
      <c r="AI116" s="364">
        <v>160.30000000000001</v>
      </c>
      <c r="AJ116" s="364">
        <v>153.66666666666666</v>
      </c>
      <c r="AK116" s="643">
        <f t="shared" si="181"/>
        <v>-4.1380744437513162</v>
      </c>
      <c r="AL116" s="643">
        <f t="shared" si="182"/>
        <v>1.0300241069471916</v>
      </c>
      <c r="AM116" s="644">
        <f t="shared" si="183"/>
        <v>5.5630583562309432</v>
      </c>
    </row>
    <row r="117" spans="1:39" ht="18" customHeight="1" thickBot="1">
      <c r="A117" s="340" t="s">
        <v>15</v>
      </c>
      <c r="B117" s="340" t="s">
        <v>44</v>
      </c>
      <c r="C117" s="352"/>
      <c r="D117" s="352"/>
      <c r="E117" s="352"/>
      <c r="F117" s="322">
        <v>2</v>
      </c>
      <c r="G117" s="322">
        <v>12</v>
      </c>
      <c r="H117" s="322">
        <v>13.9</v>
      </c>
      <c r="I117" s="322">
        <v>11.8</v>
      </c>
      <c r="J117" s="322">
        <v>22.1</v>
      </c>
      <c r="K117" s="322">
        <v>38.6</v>
      </c>
      <c r="L117" s="322">
        <v>83.8</v>
      </c>
      <c r="M117" s="322">
        <v>55.5</v>
      </c>
      <c r="N117" s="322">
        <v>50.7</v>
      </c>
      <c r="O117" s="322">
        <v>60</v>
      </c>
      <c r="P117" s="322">
        <v>66.599999999999994</v>
      </c>
      <c r="Q117" s="322">
        <v>100.6</v>
      </c>
      <c r="R117" s="322">
        <v>109.4</v>
      </c>
      <c r="S117" s="364">
        <v>150.80000000000001</v>
      </c>
      <c r="T117" s="364">
        <v>174.4</v>
      </c>
      <c r="U117" s="364">
        <v>161.6</v>
      </c>
      <c r="V117" s="364">
        <v>191.9</v>
      </c>
      <c r="W117" s="364">
        <v>251.9</v>
      </c>
      <c r="X117" s="364">
        <v>250.2</v>
      </c>
      <c r="Y117" s="364">
        <v>260.8</v>
      </c>
      <c r="Z117" s="364">
        <v>259</v>
      </c>
      <c r="AA117" s="364">
        <v>215.1</v>
      </c>
      <c r="AB117" s="364">
        <v>163.53</v>
      </c>
      <c r="AC117" s="364">
        <v>153.61000000000001</v>
      </c>
      <c r="AD117" s="364">
        <v>180.93</v>
      </c>
      <c r="AE117" s="364">
        <v>205.32</v>
      </c>
      <c r="AF117" s="364">
        <v>241.7</v>
      </c>
      <c r="AG117" s="364">
        <v>283.56</v>
      </c>
      <c r="AH117" s="364">
        <v>310.48</v>
      </c>
      <c r="AI117" s="364">
        <v>352.2</v>
      </c>
      <c r="AJ117" s="364">
        <v>335.70666666666665</v>
      </c>
      <c r="AK117" s="643">
        <f t="shared" si="181"/>
        <v>-4.6829452962331981</v>
      </c>
      <c r="AL117" s="643">
        <f t="shared" si="182"/>
        <v>11.672672839163955</v>
      </c>
      <c r="AM117" s="644">
        <f t="shared" si="183"/>
        <v>5.0702947579878144</v>
      </c>
    </row>
    <row r="118" spans="1:39" ht="18" customHeight="1" thickBot="1">
      <c r="A118" s="340" t="s">
        <v>16</v>
      </c>
      <c r="B118" s="340" t="s">
        <v>45</v>
      </c>
      <c r="C118" s="352"/>
      <c r="D118" s="352"/>
      <c r="E118" s="352"/>
      <c r="F118" s="322">
        <v>1.7</v>
      </c>
      <c r="G118" s="322">
        <v>1.7</v>
      </c>
      <c r="H118" s="322">
        <v>2.6</v>
      </c>
      <c r="I118" s="322">
        <v>2.4</v>
      </c>
      <c r="J118" s="322">
        <v>2.2999999999999998</v>
      </c>
      <c r="K118" s="322">
        <v>2.9</v>
      </c>
      <c r="L118" s="322">
        <v>4.0999999999999996</v>
      </c>
      <c r="M118" s="322">
        <v>3.2</v>
      </c>
      <c r="N118" s="322">
        <v>3.1</v>
      </c>
      <c r="O118" s="322">
        <v>3.5</v>
      </c>
      <c r="P118" s="322">
        <v>3.7</v>
      </c>
      <c r="Q118" s="322">
        <v>4.2</v>
      </c>
      <c r="R118" s="322">
        <v>4.0999999999999996</v>
      </c>
      <c r="S118" s="364">
        <v>4.8</v>
      </c>
      <c r="T118" s="364">
        <v>5.4</v>
      </c>
      <c r="U118" s="364">
        <v>5.2</v>
      </c>
      <c r="V118" s="364">
        <v>4.5999999999999996</v>
      </c>
      <c r="W118" s="364">
        <v>4.72</v>
      </c>
      <c r="X118" s="364">
        <v>4.67</v>
      </c>
      <c r="Y118" s="364">
        <v>4.5999999999999996</v>
      </c>
      <c r="Z118" s="364">
        <v>4.5</v>
      </c>
      <c r="AA118" s="364">
        <v>4.1500000000000004</v>
      </c>
      <c r="AB118" s="364">
        <v>3.97</v>
      </c>
      <c r="AC118" s="364">
        <v>3.51</v>
      </c>
      <c r="AD118" s="364">
        <v>3.27</v>
      </c>
      <c r="AE118" s="364">
        <v>3.39</v>
      </c>
      <c r="AF118" s="364">
        <v>2.88</v>
      </c>
      <c r="AG118" s="364">
        <v>2.66</v>
      </c>
      <c r="AH118" s="364">
        <v>1.65</v>
      </c>
      <c r="AI118" s="364">
        <v>2.0499999999999998</v>
      </c>
      <c r="AJ118" s="364">
        <v>2.5333333333333332</v>
      </c>
      <c r="AK118" s="643">
        <f t="shared" si="181"/>
        <v>23.577235772357731</v>
      </c>
      <c r="AL118" s="643">
        <f t="shared" si="182"/>
        <v>0.13175230566537799</v>
      </c>
      <c r="AM118" s="644">
        <f t="shared" si="183"/>
        <v>-5.3364703996662151</v>
      </c>
    </row>
    <row r="119" spans="1:39" ht="18" customHeight="1" thickBot="1">
      <c r="A119" s="340" t="s">
        <v>17</v>
      </c>
      <c r="B119" s="340" t="s">
        <v>46</v>
      </c>
      <c r="C119" s="352"/>
      <c r="D119" s="352"/>
      <c r="E119" s="352"/>
      <c r="F119" s="322">
        <v>22</v>
      </c>
      <c r="G119" s="322">
        <v>28</v>
      </c>
      <c r="H119" s="322">
        <v>45</v>
      </c>
      <c r="I119" s="322">
        <v>94</v>
      </c>
      <c r="J119" s="322">
        <v>89</v>
      </c>
      <c r="K119" s="322">
        <v>52.1</v>
      </c>
      <c r="L119" s="322">
        <v>180.5</v>
      </c>
      <c r="M119" s="322">
        <v>115.8</v>
      </c>
      <c r="N119" s="322">
        <v>109.7</v>
      </c>
      <c r="O119" s="322">
        <v>129.4</v>
      </c>
      <c r="P119" s="322">
        <v>71</v>
      </c>
      <c r="Q119" s="322">
        <v>104.7</v>
      </c>
      <c r="R119" s="322">
        <v>122.4</v>
      </c>
      <c r="S119" s="364">
        <v>142.1</v>
      </c>
      <c r="T119" s="364">
        <v>225.4</v>
      </c>
      <c r="U119" s="364">
        <v>246.8</v>
      </c>
      <c r="V119" s="364">
        <v>260.60000000000002</v>
      </c>
      <c r="W119" s="364">
        <v>259.3</v>
      </c>
      <c r="X119" s="364">
        <v>233.9</v>
      </c>
      <c r="Y119" s="364">
        <v>164.92</v>
      </c>
      <c r="Z119" s="364">
        <v>197.65</v>
      </c>
      <c r="AA119" s="364">
        <v>213.72</v>
      </c>
      <c r="AB119" s="364">
        <v>220.56</v>
      </c>
      <c r="AC119" s="364">
        <v>256.68</v>
      </c>
      <c r="AD119" s="364">
        <v>303.01</v>
      </c>
      <c r="AE119" s="364">
        <v>330.56</v>
      </c>
      <c r="AF119" s="364">
        <v>300.60000000000002</v>
      </c>
      <c r="AG119" s="364">
        <v>310.02</v>
      </c>
      <c r="AH119" s="364">
        <v>257.54000000000002</v>
      </c>
      <c r="AI119" s="364">
        <v>208.88</v>
      </c>
      <c r="AJ119" s="364">
        <v>182.03</v>
      </c>
      <c r="AK119" s="643">
        <f t="shared" si="181"/>
        <v>-12.854270394484868</v>
      </c>
      <c r="AL119" s="643">
        <f t="shared" si="182"/>
        <v>-33.363026235509466</v>
      </c>
      <c r="AM119" s="644">
        <f t="shared" si="183"/>
        <v>-1.7674740782476772</v>
      </c>
    </row>
    <row r="120" spans="1:39" ht="18" customHeight="1" thickBot="1">
      <c r="A120" s="340" t="s">
        <v>18</v>
      </c>
      <c r="B120" s="340" t="s">
        <v>47</v>
      </c>
      <c r="C120" s="352"/>
      <c r="D120" s="352"/>
      <c r="E120" s="352"/>
      <c r="F120" s="322">
        <v>0</v>
      </c>
      <c r="G120" s="322">
        <v>0</v>
      </c>
      <c r="H120" s="322">
        <v>0</v>
      </c>
      <c r="I120" s="322">
        <v>0</v>
      </c>
      <c r="J120" s="322">
        <v>0</v>
      </c>
      <c r="K120" s="322">
        <v>0</v>
      </c>
      <c r="L120" s="322">
        <v>0</v>
      </c>
      <c r="M120" s="322">
        <v>0</v>
      </c>
      <c r="N120" s="322">
        <v>0</v>
      </c>
      <c r="O120" s="322">
        <v>0</v>
      </c>
      <c r="P120" s="322">
        <v>0</v>
      </c>
      <c r="Q120" s="322">
        <v>0</v>
      </c>
      <c r="R120" s="322">
        <v>0</v>
      </c>
      <c r="S120" s="364">
        <v>0</v>
      </c>
      <c r="T120" s="364">
        <v>0</v>
      </c>
      <c r="U120" s="364">
        <v>0</v>
      </c>
      <c r="V120" s="364">
        <v>0</v>
      </c>
      <c r="W120" s="364">
        <v>0</v>
      </c>
      <c r="X120" s="364">
        <v>0</v>
      </c>
      <c r="Y120" s="364">
        <v>0</v>
      </c>
      <c r="Z120" s="364">
        <v>0</v>
      </c>
      <c r="AA120" s="364">
        <v>0</v>
      </c>
      <c r="AB120" s="364">
        <v>0</v>
      </c>
      <c r="AC120" s="364">
        <v>0</v>
      </c>
      <c r="AD120" s="364">
        <v>0</v>
      </c>
      <c r="AE120" s="364">
        <v>0</v>
      </c>
      <c r="AF120" s="364">
        <v>0</v>
      </c>
      <c r="AG120" s="364">
        <v>0</v>
      </c>
      <c r="AH120" s="364">
        <v>0</v>
      </c>
      <c r="AI120" s="364">
        <v>0</v>
      </c>
      <c r="AJ120" s="364">
        <v>0</v>
      </c>
      <c r="AK120" s="643" t="str">
        <f t="shared" si="181"/>
        <v/>
      </c>
      <c r="AL120" s="643" t="str">
        <f t="shared" si="182"/>
        <v/>
      </c>
      <c r="AM120" s="644"/>
    </row>
    <row r="121" spans="1:39" ht="18" customHeight="1" thickBot="1">
      <c r="A121" s="340" t="s">
        <v>19</v>
      </c>
      <c r="B121" s="340" t="s">
        <v>48</v>
      </c>
      <c r="C121" s="352"/>
      <c r="D121" s="352"/>
      <c r="E121" s="352"/>
      <c r="F121" s="322">
        <v>2.2999999999999998</v>
      </c>
      <c r="G121" s="322">
        <v>1.4</v>
      </c>
      <c r="H121" s="322">
        <v>1.5</v>
      </c>
      <c r="I121" s="322">
        <v>0.9</v>
      </c>
      <c r="J121" s="322">
        <v>0.6</v>
      </c>
      <c r="K121" s="322">
        <v>0.9</v>
      </c>
      <c r="L121" s="322">
        <v>1.3</v>
      </c>
      <c r="M121" s="322">
        <v>0.9</v>
      </c>
      <c r="N121" s="322">
        <v>0.7</v>
      </c>
      <c r="O121" s="322">
        <v>0.5</v>
      </c>
      <c r="P121" s="322">
        <v>1</v>
      </c>
      <c r="Q121" s="322">
        <v>1.6</v>
      </c>
      <c r="R121" s="322">
        <v>2.1</v>
      </c>
      <c r="S121" s="364">
        <v>3.3</v>
      </c>
      <c r="T121" s="364">
        <v>3.4</v>
      </c>
      <c r="U121" s="364">
        <v>2.4</v>
      </c>
      <c r="V121" s="364">
        <v>2.7</v>
      </c>
      <c r="W121" s="364">
        <v>2.63</v>
      </c>
      <c r="X121" s="364">
        <v>2.0299999999999998</v>
      </c>
      <c r="Y121" s="364">
        <v>2</v>
      </c>
      <c r="Z121" s="364">
        <v>3</v>
      </c>
      <c r="AA121" s="364">
        <v>3</v>
      </c>
      <c r="AB121" s="364">
        <v>2.27</v>
      </c>
      <c r="AC121" s="364">
        <v>1.6</v>
      </c>
      <c r="AD121" s="364">
        <v>1.94</v>
      </c>
      <c r="AE121" s="364">
        <v>2.02</v>
      </c>
      <c r="AF121" s="364">
        <v>1.78</v>
      </c>
      <c r="AG121" s="364">
        <v>1.67</v>
      </c>
      <c r="AH121" s="364">
        <v>1.45</v>
      </c>
      <c r="AI121" s="364">
        <v>1.61</v>
      </c>
      <c r="AJ121" s="364">
        <v>2</v>
      </c>
      <c r="AK121" s="643">
        <f t="shared" si="181"/>
        <v>24.223602484472039</v>
      </c>
      <c r="AL121" s="643">
        <f t="shared" si="182"/>
        <v>18.577075098814255</v>
      </c>
      <c r="AM121" s="644">
        <f t="shared" si="183"/>
        <v>-4.4051921577024871</v>
      </c>
    </row>
    <row r="122" spans="1:39" ht="18" customHeight="1" thickBot="1">
      <c r="A122" s="340" t="s">
        <v>20</v>
      </c>
      <c r="B122" s="340" t="s">
        <v>49</v>
      </c>
      <c r="C122" s="352"/>
      <c r="D122" s="352"/>
      <c r="E122" s="352"/>
      <c r="F122" s="322">
        <v>59.1</v>
      </c>
      <c r="G122" s="322">
        <v>71.400000000000006</v>
      </c>
      <c r="H122" s="322">
        <v>89.2</v>
      </c>
      <c r="I122" s="322">
        <v>64.900000000000006</v>
      </c>
      <c r="J122" s="322">
        <v>54.9</v>
      </c>
      <c r="K122" s="322">
        <v>52.1</v>
      </c>
      <c r="L122" s="322">
        <v>65.8</v>
      </c>
      <c r="M122" s="322">
        <v>51.8</v>
      </c>
      <c r="N122" s="322">
        <v>56.1</v>
      </c>
      <c r="O122" s="322">
        <v>55.4</v>
      </c>
      <c r="P122" s="322">
        <v>44</v>
      </c>
      <c r="Q122" s="322">
        <v>35.299999999999997</v>
      </c>
      <c r="R122" s="322">
        <v>35.299999999999997</v>
      </c>
      <c r="S122" s="364">
        <v>42.6</v>
      </c>
      <c r="T122" s="364">
        <v>48.5</v>
      </c>
      <c r="U122" s="364">
        <v>56.1</v>
      </c>
      <c r="V122" s="364">
        <v>56.9</v>
      </c>
      <c r="W122" s="364">
        <v>53.8</v>
      </c>
      <c r="X122" s="364">
        <v>53.64</v>
      </c>
      <c r="Y122" s="364">
        <v>55.82</v>
      </c>
      <c r="Z122" s="364">
        <v>58.56</v>
      </c>
      <c r="AA122" s="364">
        <v>52.82</v>
      </c>
      <c r="AB122" s="364">
        <v>37.53</v>
      </c>
      <c r="AC122" s="364">
        <v>39.659999999999997</v>
      </c>
      <c r="AD122" s="364">
        <v>40.5</v>
      </c>
      <c r="AE122" s="364">
        <v>40.5</v>
      </c>
      <c r="AF122" s="364">
        <v>35.97</v>
      </c>
      <c r="AG122" s="364">
        <v>31.8</v>
      </c>
      <c r="AH122" s="364">
        <v>28.27</v>
      </c>
      <c r="AI122" s="364">
        <v>28.38</v>
      </c>
      <c r="AJ122" s="364">
        <v>27.08</v>
      </c>
      <c r="AK122" s="643">
        <f t="shared" si="181"/>
        <v>-4.5806906272022552</v>
      </c>
      <c r="AL122" s="643">
        <f t="shared" si="182"/>
        <v>-15.507020280811211</v>
      </c>
      <c r="AM122" s="644">
        <f t="shared" si="183"/>
        <v>-7.1544399305016775</v>
      </c>
    </row>
    <row r="123" spans="1:39" ht="18" customHeight="1" thickBot="1">
      <c r="A123" s="340" t="s">
        <v>21</v>
      </c>
      <c r="B123" s="340" t="s">
        <v>50</v>
      </c>
      <c r="C123" s="352"/>
      <c r="D123" s="352"/>
      <c r="E123" s="352"/>
      <c r="F123" s="322">
        <v>348.5</v>
      </c>
      <c r="G123" s="322">
        <v>370.3</v>
      </c>
      <c r="H123" s="322">
        <v>606.4</v>
      </c>
      <c r="I123" s="322">
        <v>282.60000000000002</v>
      </c>
      <c r="J123" s="322">
        <v>317.39999999999998</v>
      </c>
      <c r="K123" s="322">
        <v>466</v>
      </c>
      <c r="L123" s="322">
        <v>545.29999999999995</v>
      </c>
      <c r="M123" s="322">
        <v>436.8</v>
      </c>
      <c r="N123" s="322">
        <v>443.2</v>
      </c>
      <c r="O123" s="322">
        <v>439</v>
      </c>
      <c r="P123" s="322">
        <v>426.3</v>
      </c>
      <c r="Q123" s="322">
        <v>538.20000000000005</v>
      </c>
      <c r="R123" s="322">
        <v>550.20000000000005</v>
      </c>
      <c r="S123" s="364">
        <v>623.9</v>
      </c>
      <c r="T123" s="364">
        <v>796.8</v>
      </c>
      <c r="U123" s="364">
        <v>771.1</v>
      </c>
      <c r="V123" s="364">
        <v>810</v>
      </c>
      <c r="W123" s="364">
        <v>946.1</v>
      </c>
      <c r="X123" s="364">
        <v>830.1</v>
      </c>
      <c r="Y123" s="364">
        <v>720.3</v>
      </c>
      <c r="Z123" s="364">
        <v>920.7</v>
      </c>
      <c r="AA123" s="364">
        <v>951.11</v>
      </c>
      <c r="AB123" s="364">
        <v>947.1</v>
      </c>
      <c r="AC123" s="364">
        <v>822.6</v>
      </c>
      <c r="AD123" s="364">
        <v>914.27</v>
      </c>
      <c r="AE123" s="364">
        <v>845.11</v>
      </c>
      <c r="AF123" s="364">
        <v>875.21</v>
      </c>
      <c r="AG123" s="364">
        <v>979.39</v>
      </c>
      <c r="AH123" s="364">
        <v>993.41</v>
      </c>
      <c r="AI123" s="364">
        <v>1074.55</v>
      </c>
      <c r="AJ123" s="364">
        <v>1045.9433333333334</v>
      </c>
      <c r="AK123" s="643">
        <f t="shared" si="181"/>
        <v>-2.662199680486399</v>
      </c>
      <c r="AL123" s="643">
        <f t="shared" si="182"/>
        <v>7.1242510625949551</v>
      </c>
      <c r="AM123" s="644">
        <f t="shared" si="183"/>
        <v>1.0616486396800573</v>
      </c>
    </row>
    <row r="124" spans="1:39" ht="18" customHeight="1" thickBot="1">
      <c r="A124" s="340" t="s">
        <v>22</v>
      </c>
      <c r="B124" s="340" t="s">
        <v>51</v>
      </c>
      <c r="C124" s="352"/>
      <c r="D124" s="352"/>
      <c r="E124" s="352"/>
      <c r="F124" s="322">
        <v>0</v>
      </c>
      <c r="G124" s="322">
        <v>0</v>
      </c>
      <c r="H124" s="322">
        <v>0</v>
      </c>
      <c r="I124" s="322">
        <v>0</v>
      </c>
      <c r="J124" s="322">
        <v>0</v>
      </c>
      <c r="K124" s="322">
        <v>0</v>
      </c>
      <c r="L124" s="322">
        <v>0</v>
      </c>
      <c r="M124" s="322">
        <v>0</v>
      </c>
      <c r="N124" s="322">
        <v>0</v>
      </c>
      <c r="O124" s="322">
        <v>0</v>
      </c>
      <c r="P124" s="322">
        <v>0</v>
      </c>
      <c r="Q124" s="322">
        <v>0</v>
      </c>
      <c r="R124" s="322">
        <v>0</v>
      </c>
      <c r="S124" s="364">
        <v>0</v>
      </c>
      <c r="T124" s="364">
        <v>0</v>
      </c>
      <c r="U124" s="364">
        <v>0</v>
      </c>
      <c r="V124" s="364">
        <v>0</v>
      </c>
      <c r="W124" s="364">
        <v>0</v>
      </c>
      <c r="X124" s="364">
        <v>0</v>
      </c>
      <c r="Y124" s="364">
        <v>0</v>
      </c>
      <c r="Z124" s="364">
        <v>0</v>
      </c>
      <c r="AA124" s="364">
        <v>0</v>
      </c>
      <c r="AB124" s="364">
        <v>0</v>
      </c>
      <c r="AC124" s="364">
        <v>0</v>
      </c>
      <c r="AD124" s="364">
        <v>0</v>
      </c>
      <c r="AE124" s="364">
        <v>0</v>
      </c>
      <c r="AF124" s="364">
        <v>0</v>
      </c>
      <c r="AG124" s="364">
        <v>0</v>
      </c>
      <c r="AH124" s="364">
        <v>0</v>
      </c>
      <c r="AI124" s="364">
        <v>0</v>
      </c>
      <c r="AJ124" s="364">
        <v>0</v>
      </c>
      <c r="AK124" s="643" t="str">
        <f t="shared" si="181"/>
        <v/>
      </c>
      <c r="AL124" s="643" t="str">
        <f t="shared" si="182"/>
        <v/>
      </c>
      <c r="AM124" s="644"/>
    </row>
    <row r="125" spans="1:39" ht="18" customHeight="1" thickBot="1">
      <c r="A125" s="340" t="s">
        <v>23</v>
      </c>
      <c r="B125" s="340" t="s">
        <v>52</v>
      </c>
      <c r="C125" s="352"/>
      <c r="D125" s="352"/>
      <c r="E125" s="352"/>
      <c r="F125" s="322">
        <v>1.5</v>
      </c>
      <c r="G125" s="322">
        <v>0.3</v>
      </c>
      <c r="H125" s="322">
        <v>0.3</v>
      </c>
      <c r="I125" s="322">
        <v>1.7</v>
      </c>
      <c r="J125" s="322">
        <v>7.2</v>
      </c>
      <c r="K125" s="322">
        <v>27</v>
      </c>
      <c r="L125" s="322">
        <v>83.6</v>
      </c>
      <c r="M125" s="322">
        <v>68.41</v>
      </c>
      <c r="N125" s="322">
        <v>82.4</v>
      </c>
      <c r="O125" s="322">
        <v>74.61</v>
      </c>
      <c r="P125" s="322">
        <v>17.07</v>
      </c>
      <c r="Q125" s="322">
        <v>49.73</v>
      </c>
      <c r="R125" s="322">
        <v>87.78</v>
      </c>
      <c r="S125" s="364">
        <v>110.11</v>
      </c>
      <c r="T125" s="364">
        <v>364.92</v>
      </c>
      <c r="U125" s="364">
        <v>364.98</v>
      </c>
      <c r="V125" s="364">
        <v>419.9</v>
      </c>
      <c r="W125" s="364">
        <v>537.33000000000004</v>
      </c>
      <c r="X125" s="364">
        <v>392.67</v>
      </c>
      <c r="Y125" s="364">
        <v>105.3</v>
      </c>
      <c r="Z125" s="364">
        <v>276.60000000000002</v>
      </c>
      <c r="AA125" s="364">
        <v>406.71</v>
      </c>
      <c r="AB125" s="364">
        <v>367.89</v>
      </c>
      <c r="AC125" s="364">
        <v>455.95</v>
      </c>
      <c r="AD125" s="364">
        <v>597.97</v>
      </c>
      <c r="AE125" s="364">
        <v>632.67999999999995</v>
      </c>
      <c r="AF125" s="364">
        <v>352.62</v>
      </c>
      <c r="AG125" s="364">
        <v>362.87</v>
      </c>
      <c r="AH125" s="364">
        <v>445.92</v>
      </c>
      <c r="AI125" s="364">
        <v>467.06</v>
      </c>
      <c r="AJ125" s="364">
        <v>576.63666666666666</v>
      </c>
      <c r="AK125" s="643">
        <f t="shared" si="181"/>
        <v>23.460940064802529</v>
      </c>
      <c r="AL125" s="643">
        <f t="shared" si="182"/>
        <v>35.588823137516123</v>
      </c>
      <c r="AM125" s="644">
        <f t="shared" si="183"/>
        <v>3.9552382734994396</v>
      </c>
    </row>
    <row r="126" spans="1:39" ht="18" customHeight="1" thickBot="1">
      <c r="A126" s="340" t="s">
        <v>24</v>
      </c>
      <c r="B126" s="340" t="s">
        <v>53</v>
      </c>
      <c r="C126" s="352"/>
      <c r="D126" s="352"/>
      <c r="E126" s="352"/>
      <c r="F126" s="322">
        <v>1.7</v>
      </c>
      <c r="G126" s="322">
        <v>2.2999999999999998</v>
      </c>
      <c r="H126" s="377">
        <v>0.3</v>
      </c>
      <c r="I126" s="377">
        <v>0.2</v>
      </c>
      <c r="J126" s="377">
        <v>0.15000000000000002</v>
      </c>
      <c r="K126" s="377">
        <v>0.1</v>
      </c>
      <c r="L126" s="377">
        <v>0.2</v>
      </c>
      <c r="M126" s="377">
        <v>0.12</v>
      </c>
      <c r="N126" s="322">
        <v>0.4</v>
      </c>
      <c r="O126" s="322">
        <v>2.4300000000000002</v>
      </c>
      <c r="P126" s="322">
        <v>2.71</v>
      </c>
      <c r="Q126" s="322">
        <v>1.95</v>
      </c>
      <c r="R126" s="322">
        <v>2.2599999999999998</v>
      </c>
      <c r="S126" s="364">
        <v>2.81</v>
      </c>
      <c r="T126" s="364">
        <v>5.36</v>
      </c>
      <c r="U126" s="364">
        <v>4.4400000000000004</v>
      </c>
      <c r="V126" s="364">
        <v>4.42</v>
      </c>
      <c r="W126" s="364">
        <v>5.3</v>
      </c>
      <c r="X126" s="364">
        <v>4.7699999999999996</v>
      </c>
      <c r="Y126" s="364">
        <v>5.14</v>
      </c>
      <c r="Z126" s="364">
        <v>6.13</v>
      </c>
      <c r="AA126" s="364">
        <v>5.56</v>
      </c>
      <c r="AB126" s="364">
        <v>1.63</v>
      </c>
      <c r="AC126" s="364">
        <v>3.16</v>
      </c>
      <c r="AD126" s="364">
        <v>3.44</v>
      </c>
      <c r="AE126" s="364">
        <v>3.4</v>
      </c>
      <c r="AF126" s="364">
        <v>3.25</v>
      </c>
      <c r="AG126" s="364">
        <v>3.31</v>
      </c>
      <c r="AH126" s="364">
        <v>2.81</v>
      </c>
      <c r="AI126" s="364">
        <v>2.94</v>
      </c>
      <c r="AJ126" s="364">
        <v>3.1666666666666665</v>
      </c>
      <c r="AK126" s="643">
        <f t="shared" si="181"/>
        <v>7.7097505668934252</v>
      </c>
      <c r="AL126" s="643">
        <f t="shared" si="182"/>
        <v>0.42283298097249844</v>
      </c>
      <c r="AM126" s="644">
        <f t="shared" si="183"/>
        <v>-6.063062914085493</v>
      </c>
    </row>
    <row r="127" spans="1:39" ht="18" customHeight="1" thickBot="1">
      <c r="A127" s="340" t="s">
        <v>25</v>
      </c>
      <c r="B127" s="340" t="s">
        <v>54</v>
      </c>
      <c r="C127" s="352"/>
      <c r="D127" s="352"/>
      <c r="E127" s="352"/>
      <c r="F127" s="322">
        <v>60</v>
      </c>
      <c r="G127" s="322">
        <v>60</v>
      </c>
      <c r="H127" s="322">
        <v>60</v>
      </c>
      <c r="I127" s="322">
        <v>60</v>
      </c>
      <c r="J127" s="322">
        <v>60</v>
      </c>
      <c r="K127" s="322">
        <v>61.2</v>
      </c>
      <c r="L127" s="322">
        <v>115.3</v>
      </c>
      <c r="M127" s="322">
        <v>93.7</v>
      </c>
      <c r="N127" s="322">
        <v>105.3</v>
      </c>
      <c r="O127" s="322">
        <v>124.6</v>
      </c>
      <c r="P127" s="322">
        <v>54.3</v>
      </c>
      <c r="Q127" s="322">
        <v>92.4</v>
      </c>
      <c r="R127" s="322">
        <v>107.4</v>
      </c>
      <c r="S127" s="364">
        <v>123.9</v>
      </c>
      <c r="T127" s="364">
        <v>155.19999999999999</v>
      </c>
      <c r="U127" s="364">
        <v>162.9</v>
      </c>
      <c r="V127" s="364">
        <v>167.6</v>
      </c>
      <c r="W127" s="364">
        <v>163.99</v>
      </c>
      <c r="X127" s="364">
        <v>143.69999999999999</v>
      </c>
      <c r="Y127" s="364">
        <v>106.84</v>
      </c>
      <c r="Z127" s="364">
        <v>136.57</v>
      </c>
      <c r="AA127" s="364">
        <v>125.56</v>
      </c>
      <c r="AB127" s="364">
        <v>119.3</v>
      </c>
      <c r="AC127" s="364">
        <v>124.49</v>
      </c>
      <c r="AD127" s="364">
        <v>150.08000000000001</v>
      </c>
      <c r="AE127" s="364">
        <v>154.18</v>
      </c>
      <c r="AF127" s="364">
        <v>147.02000000000001</v>
      </c>
      <c r="AG127" s="364">
        <v>146.56</v>
      </c>
      <c r="AH127" s="364">
        <v>136</v>
      </c>
      <c r="AI127" s="364">
        <v>142.07</v>
      </c>
      <c r="AJ127" s="364">
        <v>142.4</v>
      </c>
      <c r="AK127" s="643">
        <f t="shared" si="181"/>
        <v>0.23227986203984141</v>
      </c>
      <c r="AL127" s="643">
        <f t="shared" si="182"/>
        <v>-1.9396304372776063</v>
      </c>
      <c r="AM127" s="644">
        <f t="shared" si="183"/>
        <v>1.4082263577857912</v>
      </c>
    </row>
    <row r="128" spans="1:39" ht="18" customHeight="1" thickBot="1">
      <c r="A128" s="340" t="s">
        <v>26</v>
      </c>
      <c r="B128" s="340" t="s">
        <v>55</v>
      </c>
      <c r="C128" s="352"/>
      <c r="D128" s="352"/>
      <c r="E128" s="352"/>
      <c r="F128" s="322">
        <v>69.400000000000006</v>
      </c>
      <c r="G128" s="322">
        <v>67.2</v>
      </c>
      <c r="H128" s="322">
        <v>85.3</v>
      </c>
      <c r="I128" s="322">
        <v>61.7</v>
      </c>
      <c r="J128" s="322">
        <v>60.6</v>
      </c>
      <c r="K128" s="322">
        <v>64.8</v>
      </c>
      <c r="L128" s="322">
        <v>62.5</v>
      </c>
      <c r="M128" s="322">
        <v>52.5</v>
      </c>
      <c r="N128" s="322">
        <v>73.099999999999994</v>
      </c>
      <c r="O128" s="322">
        <v>66.099999999999994</v>
      </c>
      <c r="P128" s="322">
        <v>75</v>
      </c>
      <c r="Q128" s="322">
        <v>82.6</v>
      </c>
      <c r="R128" s="322">
        <v>76.900000000000006</v>
      </c>
      <c r="S128" s="364">
        <v>107.9</v>
      </c>
      <c r="T128" s="364">
        <v>90.2</v>
      </c>
      <c r="U128" s="364">
        <v>64.5</v>
      </c>
      <c r="V128" s="364">
        <v>81</v>
      </c>
      <c r="W128" s="364">
        <v>157.69999999999999</v>
      </c>
      <c r="X128" s="364">
        <v>91</v>
      </c>
      <c r="Y128" s="364">
        <v>57.4</v>
      </c>
      <c r="Z128" s="364">
        <v>52.7</v>
      </c>
      <c r="AA128" s="364">
        <v>43</v>
      </c>
      <c r="AB128" s="364">
        <v>55.3</v>
      </c>
      <c r="AC128" s="364">
        <v>60.4</v>
      </c>
      <c r="AD128" s="364">
        <v>55.2</v>
      </c>
      <c r="AE128" s="364">
        <v>53.3</v>
      </c>
      <c r="AF128" s="364">
        <v>31.5</v>
      </c>
      <c r="AG128" s="364">
        <v>24.5</v>
      </c>
      <c r="AH128" s="364">
        <v>34.24</v>
      </c>
      <c r="AI128" s="364">
        <v>40.08</v>
      </c>
      <c r="AJ128" s="364">
        <v>38.556666666666679</v>
      </c>
      <c r="AK128" s="643">
        <f t="shared" si="181"/>
        <v>-3.8007318695941095</v>
      </c>
      <c r="AL128" s="643">
        <f t="shared" si="182"/>
        <v>11.306774441878398</v>
      </c>
      <c r="AM128" s="644">
        <f t="shared" si="183"/>
        <v>-1.2045871110507922</v>
      </c>
    </row>
    <row r="129" spans="1:39" ht="18" customHeight="1" thickBot="1">
      <c r="A129" s="340" t="s">
        <v>27</v>
      </c>
      <c r="B129" s="340" t="s">
        <v>56</v>
      </c>
      <c r="C129" s="352"/>
      <c r="D129" s="352"/>
      <c r="E129" s="352"/>
      <c r="F129" s="322">
        <v>169</v>
      </c>
      <c r="G129" s="322">
        <v>158</v>
      </c>
      <c r="H129" s="322">
        <v>103.1</v>
      </c>
      <c r="I129" s="322">
        <v>65.7</v>
      </c>
      <c r="J129" s="322">
        <v>63.6</v>
      </c>
      <c r="K129" s="322">
        <v>54.6</v>
      </c>
      <c r="L129" s="322">
        <v>75.900000000000006</v>
      </c>
      <c r="M129" s="322">
        <v>47.6</v>
      </c>
      <c r="N129" s="322">
        <v>44.8</v>
      </c>
      <c r="O129" s="322">
        <v>67.400000000000006</v>
      </c>
      <c r="P129" s="322">
        <v>58.6</v>
      </c>
      <c r="Q129" s="322">
        <v>83.7</v>
      </c>
      <c r="R129" s="322">
        <v>82</v>
      </c>
      <c r="S129" s="364">
        <v>90</v>
      </c>
      <c r="T129" s="364">
        <v>87.7</v>
      </c>
      <c r="U129" s="364">
        <v>89.5</v>
      </c>
      <c r="V129" s="364">
        <v>99.4</v>
      </c>
      <c r="W129" s="364">
        <v>110.2</v>
      </c>
      <c r="X129" s="364">
        <v>94.81</v>
      </c>
      <c r="Y129" s="364">
        <v>109.97</v>
      </c>
      <c r="Z129" s="364">
        <v>125.48</v>
      </c>
      <c r="AA129" s="364">
        <v>95.99</v>
      </c>
      <c r="AB129" s="364">
        <v>94.51</v>
      </c>
      <c r="AC129" s="364">
        <v>92.87</v>
      </c>
      <c r="AD129" s="364">
        <v>114.24</v>
      </c>
      <c r="AE129" s="364">
        <v>97.45</v>
      </c>
      <c r="AF129" s="364">
        <v>105.38</v>
      </c>
      <c r="AG129" s="364">
        <v>98.2</v>
      </c>
      <c r="AH129" s="364">
        <v>105.95</v>
      </c>
      <c r="AI129" s="364">
        <v>127.15</v>
      </c>
      <c r="AJ129" s="364">
        <v>119.38333333333334</v>
      </c>
      <c r="AK129" s="643">
        <f t="shared" si="181"/>
        <v>-6.1082710709136183</v>
      </c>
      <c r="AL129" s="643">
        <f t="shared" si="182"/>
        <v>11.074928668899652</v>
      </c>
      <c r="AM129" s="644">
        <f t="shared" si="183"/>
        <v>2.4528844263908223</v>
      </c>
    </row>
    <row r="130" spans="1:39" s="61" customFormat="1" ht="18" customHeight="1">
      <c r="A130" s="79" t="s">
        <v>983</v>
      </c>
      <c r="B130" s="14"/>
      <c r="C130" s="14"/>
      <c r="D130" s="14"/>
      <c r="E130" s="14"/>
      <c r="F130" s="14"/>
      <c r="G130" s="14"/>
      <c r="H130" s="14"/>
      <c r="I130" s="14"/>
      <c r="J130" s="14"/>
      <c r="K130" s="14"/>
      <c r="L130" s="14"/>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row>
    <row r="131" spans="1:39" s="61" customFormat="1" ht="18" customHeight="1">
      <c r="A131" s="25" t="s">
        <v>1064</v>
      </c>
      <c r="B131" s="14"/>
      <c r="C131" s="14"/>
      <c r="D131" s="14"/>
      <c r="E131" s="14"/>
      <c r="F131" s="14"/>
      <c r="G131" s="14"/>
      <c r="H131" s="14"/>
      <c r="I131" s="14"/>
      <c r="J131" s="14"/>
      <c r="K131" s="14"/>
      <c r="L131" s="14"/>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row>
    <row r="132" spans="1:39" s="61" customFormat="1" ht="18" customHeight="1">
      <c r="A132" s="14"/>
      <c r="B132" s="14"/>
      <c r="C132" s="14"/>
      <c r="D132" s="14"/>
      <c r="E132" s="14"/>
      <c r="F132" s="14"/>
      <c r="G132" s="14"/>
      <c r="H132" s="14"/>
      <c r="I132" s="14"/>
      <c r="J132" s="14"/>
      <c r="K132" s="14"/>
      <c r="L132" s="14"/>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row>
    <row r="133" spans="1:39" ht="18" customHeight="1">
      <c r="A133" s="76" t="s">
        <v>280</v>
      </c>
    </row>
    <row r="134" spans="1:39" ht="18" customHeight="1">
      <c r="A134" s="215"/>
      <c r="B134" s="211"/>
      <c r="C134" s="204" t="s">
        <v>280</v>
      </c>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767" t="s">
        <v>58</v>
      </c>
      <c r="AL134" s="768"/>
      <c r="AM134" s="255" t="str">
        <f>+AM$3</f>
        <v xml:space="preserve">Annual rate of change
</v>
      </c>
    </row>
    <row r="135" spans="1:39" ht="26.25" thickBot="1">
      <c r="A135" s="215"/>
      <c r="B135" s="216"/>
      <c r="C135" s="568">
        <v>1990</v>
      </c>
      <c r="D135" s="567">
        <v>1991</v>
      </c>
      <c r="E135" s="568">
        <v>1992</v>
      </c>
      <c r="F135" s="203">
        <f>F$4</f>
        <v>1993</v>
      </c>
      <c r="G135" s="636">
        <f t="shared" ref="G135:AJ135" si="184">G$4</f>
        <v>1994</v>
      </c>
      <c r="H135" s="203">
        <f t="shared" si="184"/>
        <v>1995</v>
      </c>
      <c r="I135" s="636">
        <f t="shared" si="184"/>
        <v>1996</v>
      </c>
      <c r="J135" s="203">
        <f t="shared" si="184"/>
        <v>1997</v>
      </c>
      <c r="K135" s="636">
        <f t="shared" si="184"/>
        <v>1998</v>
      </c>
      <c r="L135" s="203">
        <f t="shared" si="184"/>
        <v>1999</v>
      </c>
      <c r="M135" s="636">
        <f t="shared" si="184"/>
        <v>2000</v>
      </c>
      <c r="N135" s="636">
        <f t="shared" si="184"/>
        <v>2001</v>
      </c>
      <c r="O135" s="203">
        <f t="shared" si="184"/>
        <v>2002</v>
      </c>
      <c r="P135" s="636">
        <f t="shared" si="184"/>
        <v>2003</v>
      </c>
      <c r="Q135" s="203">
        <f t="shared" si="184"/>
        <v>2004</v>
      </c>
      <c r="R135" s="636">
        <f t="shared" si="184"/>
        <v>2005</v>
      </c>
      <c r="S135" s="203">
        <f t="shared" si="184"/>
        <v>2006</v>
      </c>
      <c r="T135" s="636">
        <f t="shared" si="184"/>
        <v>2007</v>
      </c>
      <c r="U135" s="203">
        <f t="shared" si="184"/>
        <v>2008</v>
      </c>
      <c r="V135" s="636">
        <f t="shared" si="184"/>
        <v>2009</v>
      </c>
      <c r="W135" s="203">
        <f t="shared" si="184"/>
        <v>2010</v>
      </c>
      <c r="X135" s="636">
        <f t="shared" si="184"/>
        <v>2011</v>
      </c>
      <c r="Y135" s="203">
        <f t="shared" si="184"/>
        <v>2012</v>
      </c>
      <c r="Z135" s="637">
        <f t="shared" si="184"/>
        <v>2013</v>
      </c>
      <c r="AA135" s="203">
        <f t="shared" si="184"/>
        <v>2014</v>
      </c>
      <c r="AB135" s="637">
        <f t="shared" si="184"/>
        <v>2015</v>
      </c>
      <c r="AC135" s="203">
        <f t="shared" si="184"/>
        <v>2016</v>
      </c>
      <c r="AD135" s="637">
        <f t="shared" si="184"/>
        <v>2017</v>
      </c>
      <c r="AE135" s="203">
        <f t="shared" si="184"/>
        <v>2018</v>
      </c>
      <c r="AF135" s="637">
        <f t="shared" si="184"/>
        <v>2019</v>
      </c>
      <c r="AG135" s="203">
        <f t="shared" si="184"/>
        <v>2020</v>
      </c>
      <c r="AH135" s="637">
        <f t="shared" si="184"/>
        <v>2021</v>
      </c>
      <c r="AI135" s="637">
        <f t="shared" si="184"/>
        <v>2022</v>
      </c>
      <c r="AJ135" s="203" t="str">
        <f t="shared" si="184"/>
        <v>2023f</v>
      </c>
      <c r="AK135" s="213" t="s">
        <v>1070</v>
      </c>
      <c r="AL135" s="214" t="s">
        <v>1071</v>
      </c>
      <c r="AM135" s="264" t="s">
        <v>1072</v>
      </c>
    </row>
    <row r="136" spans="1:39" ht="18" customHeight="1" thickBot="1">
      <c r="A136" s="366" t="s">
        <v>373</v>
      </c>
      <c r="B136" s="366"/>
      <c r="C136" s="339"/>
      <c r="D136" s="339"/>
      <c r="E136" s="339"/>
      <c r="F136" s="327">
        <f>IF(COUNT(F137:F163)=27,SUM(F137:F163),"N.A.")</f>
        <v>6675.0649999999987</v>
      </c>
      <c r="G136" s="327">
        <f t="shared" ref="G136:Z136" si="185">IF(COUNT(G137:G163)=27,SUM(G137:G163),"N.A.")</f>
        <v>7202.9409999999998</v>
      </c>
      <c r="H136" s="327">
        <f t="shared" si="185"/>
        <v>9198.9719999999998</v>
      </c>
      <c r="I136" s="327">
        <f t="shared" si="185"/>
        <v>6946.7610000000013</v>
      </c>
      <c r="J136" s="327">
        <f t="shared" si="185"/>
        <v>8628.8809999999976</v>
      </c>
      <c r="K136" s="327">
        <f t="shared" si="185"/>
        <v>10039.667000000003</v>
      </c>
      <c r="L136" s="327">
        <f t="shared" si="185"/>
        <v>12625.381000000003</v>
      </c>
      <c r="M136" s="327">
        <f t="shared" si="185"/>
        <v>10158.929999999998</v>
      </c>
      <c r="N136" s="327">
        <f t="shared" si="185"/>
        <v>10443.67</v>
      </c>
      <c r="O136" s="327">
        <f t="shared" si="185"/>
        <v>10247.59</v>
      </c>
      <c r="P136" s="327">
        <f t="shared" si="185"/>
        <v>9338.61</v>
      </c>
      <c r="Q136" s="327">
        <f t="shared" si="185"/>
        <v>13901.310000000001</v>
      </c>
      <c r="R136" s="327">
        <f t="shared" si="185"/>
        <v>13806.740000000003</v>
      </c>
      <c r="S136" s="363">
        <f t="shared" si="185"/>
        <v>14273.819999999998</v>
      </c>
      <c r="T136" s="363">
        <f t="shared" si="185"/>
        <v>16387.699999999997</v>
      </c>
      <c r="U136" s="363">
        <f t="shared" si="185"/>
        <v>17047.690000000006</v>
      </c>
      <c r="V136" s="363">
        <f t="shared" si="185"/>
        <v>19602.349999999999</v>
      </c>
      <c r="W136" s="363">
        <f t="shared" si="185"/>
        <v>18384.13</v>
      </c>
      <c r="X136" s="363">
        <f t="shared" si="185"/>
        <v>16473</v>
      </c>
      <c r="Y136" s="363">
        <f t="shared" si="185"/>
        <v>16690.96</v>
      </c>
      <c r="Z136" s="363">
        <f t="shared" si="185"/>
        <v>18852.98</v>
      </c>
      <c r="AA136" s="363">
        <f t="shared" ref="AA136:AI136" si="186">IF(COUNT(AA137:AA163)=27,SUM(AA137:AA163),"N.A.")</f>
        <v>21821.329999999998</v>
      </c>
      <c r="AB136" s="363">
        <f t="shared" si="186"/>
        <v>19299.510000000002</v>
      </c>
      <c r="AC136" s="363">
        <f t="shared" si="186"/>
        <v>18331.93</v>
      </c>
      <c r="AD136" s="363">
        <f t="shared" si="186"/>
        <v>19852.979999999996</v>
      </c>
      <c r="AE136" s="363">
        <f t="shared" si="186"/>
        <v>18002.690000000002</v>
      </c>
      <c r="AF136" s="363">
        <f t="shared" si="186"/>
        <v>15379.6</v>
      </c>
      <c r="AG136" s="363">
        <f t="shared" si="186"/>
        <v>16693.88</v>
      </c>
      <c r="AH136" s="363">
        <f t="shared" si="186"/>
        <v>17069.75</v>
      </c>
      <c r="AI136" s="363">
        <f t="shared" si="186"/>
        <v>19597.430000000008</v>
      </c>
      <c r="AJ136" s="363">
        <f t="shared" ref="AJ136" si="187">IF(COUNT(AJ137:AJ163)=27,SUM(AJ137:AJ163),"N.A.")</f>
        <v>19799.303398882937</v>
      </c>
      <c r="AK136" s="641">
        <f>+IFERROR((AJ136/AI136-1)*100,"")</f>
        <v>1.0301013902482614</v>
      </c>
      <c r="AL136" s="641">
        <f>+IFERROR(((AJ136/((SUM(AE136:AI136)-MIN(AD136:AH136)-MAX(AD136:AH136))/3))-1)*100,"")</f>
        <v>15.31163326940912</v>
      </c>
      <c r="AM136" s="642">
        <f>100*((POWER(AJ136/AA136,1/($AI$4-$Z$4)))-1)</f>
        <v>-1.0746415407090537</v>
      </c>
    </row>
    <row r="137" spans="1:39" ht="18" customHeight="1" thickBot="1">
      <c r="A137" s="340" t="s">
        <v>3</v>
      </c>
      <c r="B137" s="340" t="s">
        <v>30</v>
      </c>
      <c r="C137" s="352"/>
      <c r="D137" s="352"/>
      <c r="E137" s="352"/>
      <c r="F137" s="322">
        <v>13.4</v>
      </c>
      <c r="G137" s="322">
        <v>19.2</v>
      </c>
      <c r="H137" s="322">
        <v>19.100000000000001</v>
      </c>
      <c r="I137" s="322">
        <v>17.7</v>
      </c>
      <c r="J137" s="322">
        <v>17.899999999999999</v>
      </c>
      <c r="K137" s="322">
        <v>19.5</v>
      </c>
      <c r="L137" s="322">
        <v>24.8</v>
      </c>
      <c r="M137" s="322">
        <v>14.2</v>
      </c>
      <c r="N137" s="322">
        <v>18.399999999999999</v>
      </c>
      <c r="O137" s="322">
        <v>18.3</v>
      </c>
      <c r="P137" s="322">
        <v>16.8</v>
      </c>
      <c r="Q137" s="322">
        <v>22.9</v>
      </c>
      <c r="R137" s="322">
        <v>24</v>
      </c>
      <c r="S137" s="364">
        <v>34</v>
      </c>
      <c r="T137" s="364">
        <v>40.5</v>
      </c>
      <c r="U137" s="364">
        <v>33.299999999999997</v>
      </c>
      <c r="V137" s="364">
        <v>41.7</v>
      </c>
      <c r="W137" s="364">
        <v>45.5</v>
      </c>
      <c r="X137" s="364">
        <v>52.21</v>
      </c>
      <c r="Y137" s="364">
        <v>48.4</v>
      </c>
      <c r="Z137" s="364">
        <v>55.9</v>
      </c>
      <c r="AA137" s="364">
        <v>53.27</v>
      </c>
      <c r="AB137" s="364">
        <v>48.29</v>
      </c>
      <c r="AC137" s="364">
        <v>39.450000000000003</v>
      </c>
      <c r="AD137" s="364">
        <v>46.09</v>
      </c>
      <c r="AE137" s="364">
        <v>42.83</v>
      </c>
      <c r="AF137" s="364">
        <v>33.03</v>
      </c>
      <c r="AG137" s="364">
        <v>29.68</v>
      </c>
      <c r="AH137" s="364">
        <v>28.19</v>
      </c>
      <c r="AI137" s="364">
        <v>31.9</v>
      </c>
      <c r="AJ137" s="364">
        <v>30.725407915391269</v>
      </c>
      <c r="AK137" s="643">
        <f>+IFERROR((AJ137/AI137-1)*100,"")</f>
        <v>-3.6821068483032238</v>
      </c>
      <c r="AL137" s="643">
        <f>+IFERROR(((AJ137/((SUM(AE137:AI137)-MIN(AD137:AH137)-MAX(AD137:AH137))/3))-1)*100,"")</f>
        <v>0.90445949225375077</v>
      </c>
      <c r="AM137" s="644">
        <f>100*((POWER(AJ137/AA137,1/($AI$4-$Z$4)))-1)</f>
        <v>-5.9310910927037437</v>
      </c>
    </row>
    <row r="138" spans="1:39" ht="18" customHeight="1" thickBot="1">
      <c r="A138" s="340" t="s">
        <v>4</v>
      </c>
      <c r="B138" s="340" t="s">
        <v>31</v>
      </c>
      <c r="C138" s="352"/>
      <c r="D138" s="352"/>
      <c r="E138" s="352"/>
      <c r="F138" s="322">
        <v>10</v>
      </c>
      <c r="G138" s="322">
        <v>10</v>
      </c>
      <c r="H138" s="322">
        <v>10</v>
      </c>
      <c r="I138" s="322">
        <v>10</v>
      </c>
      <c r="J138" s="322">
        <v>10</v>
      </c>
      <c r="K138" s="322">
        <v>5.4</v>
      </c>
      <c r="L138" s="322">
        <v>10.4</v>
      </c>
      <c r="M138" s="322">
        <v>11.4</v>
      </c>
      <c r="N138" s="322">
        <v>18.8</v>
      </c>
      <c r="O138" s="322">
        <v>8.1</v>
      </c>
      <c r="P138" s="322">
        <v>11.3</v>
      </c>
      <c r="Q138" s="322">
        <v>22.4</v>
      </c>
      <c r="R138" s="322">
        <v>21.8</v>
      </c>
      <c r="S138" s="364">
        <v>28.5</v>
      </c>
      <c r="T138" s="364">
        <v>93</v>
      </c>
      <c r="U138" s="364">
        <v>231.2</v>
      </c>
      <c r="V138" s="364">
        <v>235.5</v>
      </c>
      <c r="W138" s="364">
        <v>544.84</v>
      </c>
      <c r="X138" s="364">
        <v>519.91</v>
      </c>
      <c r="Y138" s="364">
        <v>271</v>
      </c>
      <c r="Z138" s="364">
        <v>336.73</v>
      </c>
      <c r="AA138" s="364">
        <v>527.91</v>
      </c>
      <c r="AB138" s="364">
        <v>422.09</v>
      </c>
      <c r="AC138" s="364">
        <v>509.25</v>
      </c>
      <c r="AD138" s="364">
        <v>478.99</v>
      </c>
      <c r="AE138" s="364">
        <v>471.04</v>
      </c>
      <c r="AF138" s="364">
        <v>428.26</v>
      </c>
      <c r="AG138" s="364">
        <v>276.85000000000002</v>
      </c>
      <c r="AH138" s="364">
        <v>372.12</v>
      </c>
      <c r="AI138" s="364">
        <v>296</v>
      </c>
      <c r="AJ138" s="364">
        <v>381.31819999999999</v>
      </c>
      <c r="AK138" s="643">
        <f t="shared" ref="AK138:AK163" si="188">+IFERROR((AJ138/AI138-1)*100,"")</f>
        <v>28.823716216216223</v>
      </c>
      <c r="AL138" s="643">
        <f t="shared" ref="AL138:AL163" si="189">+IFERROR(((AJ138/((SUM(AE138:AI138)-MIN(AD138:AH138)-MAX(AD138:AH138))/3))-1)*100,"")</f>
        <v>5.1013478129048329</v>
      </c>
      <c r="AM138" s="644">
        <f t="shared" ref="AM138:AM163" si="190">100*((POWER(AJ138/AA138,1/($AI$4-$Z$4)))-1)</f>
        <v>-3.5498135055478941</v>
      </c>
    </row>
    <row r="139" spans="1:39" ht="18" customHeight="1" thickBot="1">
      <c r="A139" s="340" t="s">
        <v>340</v>
      </c>
      <c r="B139" s="340" t="s">
        <v>32</v>
      </c>
      <c r="C139" s="352"/>
      <c r="D139" s="352"/>
      <c r="E139" s="352"/>
      <c r="F139" s="322">
        <v>377.2</v>
      </c>
      <c r="G139" s="322">
        <v>451.6</v>
      </c>
      <c r="H139" s="322">
        <v>662.2</v>
      </c>
      <c r="I139" s="322">
        <v>520.6</v>
      </c>
      <c r="J139" s="322">
        <v>560.5</v>
      </c>
      <c r="K139" s="322">
        <v>680.2</v>
      </c>
      <c r="L139" s="322">
        <v>931.1</v>
      </c>
      <c r="M139" s="322">
        <v>844.43</v>
      </c>
      <c r="N139" s="322">
        <v>973.3</v>
      </c>
      <c r="O139" s="322">
        <v>709.5</v>
      </c>
      <c r="P139" s="322">
        <v>387.8</v>
      </c>
      <c r="Q139" s="322">
        <v>934.7</v>
      </c>
      <c r="R139" s="322">
        <v>769.4</v>
      </c>
      <c r="S139" s="364">
        <v>880.2</v>
      </c>
      <c r="T139" s="364">
        <v>1031.9000000000001</v>
      </c>
      <c r="U139" s="364">
        <v>1048.9000000000001</v>
      </c>
      <c r="V139" s="364">
        <v>1128.0999999999999</v>
      </c>
      <c r="W139" s="364">
        <v>1042.42</v>
      </c>
      <c r="X139" s="364">
        <v>1046.07</v>
      </c>
      <c r="Y139" s="364">
        <v>1109.1400000000001</v>
      </c>
      <c r="Z139" s="364">
        <v>1443.21</v>
      </c>
      <c r="AA139" s="364">
        <v>1537.32</v>
      </c>
      <c r="AB139" s="364">
        <v>1256.21</v>
      </c>
      <c r="AC139" s="364">
        <v>1359.13</v>
      </c>
      <c r="AD139" s="364">
        <v>1146.22</v>
      </c>
      <c r="AE139" s="364">
        <v>1410.77</v>
      </c>
      <c r="AF139" s="364">
        <v>1156.97</v>
      </c>
      <c r="AG139" s="364">
        <v>1245.33</v>
      </c>
      <c r="AH139" s="364">
        <v>1024.93</v>
      </c>
      <c r="AI139" s="364">
        <v>1155.52</v>
      </c>
      <c r="AJ139" s="364">
        <v>1182.9458333333334</v>
      </c>
      <c r="AK139" s="643">
        <f t="shared" si="188"/>
        <v>2.3734624526908554</v>
      </c>
      <c r="AL139" s="643">
        <f t="shared" si="189"/>
        <v>-0.25247201938265462</v>
      </c>
      <c r="AM139" s="644">
        <f t="shared" si="190"/>
        <v>-2.8695009351442646</v>
      </c>
    </row>
    <row r="140" spans="1:39" ht="18" customHeight="1" thickBot="1">
      <c r="A140" s="340" t="s">
        <v>5</v>
      </c>
      <c r="B140" s="340" t="s">
        <v>33</v>
      </c>
      <c r="C140" s="352"/>
      <c r="D140" s="352"/>
      <c r="E140" s="352"/>
      <c r="F140" s="322">
        <v>416.5</v>
      </c>
      <c r="G140" s="322">
        <v>370.7</v>
      </c>
      <c r="H140" s="322">
        <v>312.39999999999998</v>
      </c>
      <c r="I140" s="322">
        <v>250.8</v>
      </c>
      <c r="J140" s="322">
        <v>291</v>
      </c>
      <c r="K140" s="322">
        <v>358</v>
      </c>
      <c r="L140" s="322">
        <v>412</v>
      </c>
      <c r="M140" s="322">
        <v>291.7</v>
      </c>
      <c r="N140" s="322">
        <v>211.6</v>
      </c>
      <c r="O140" s="322">
        <v>217.8</v>
      </c>
      <c r="P140" s="322">
        <v>354.2</v>
      </c>
      <c r="Q140" s="322">
        <v>468.1</v>
      </c>
      <c r="R140" s="322">
        <v>342.2</v>
      </c>
      <c r="S140" s="364">
        <v>434.7</v>
      </c>
      <c r="T140" s="364">
        <v>596.29999999999995</v>
      </c>
      <c r="U140" s="364">
        <v>629.20000000000005</v>
      </c>
      <c r="V140" s="364">
        <v>637.4</v>
      </c>
      <c r="W140" s="364">
        <v>579.79999999999995</v>
      </c>
      <c r="X140" s="364">
        <v>508.3</v>
      </c>
      <c r="Y140" s="364">
        <v>484.6</v>
      </c>
      <c r="Z140" s="364">
        <v>687.7</v>
      </c>
      <c r="AA140" s="364">
        <v>708.9</v>
      </c>
      <c r="AB140" s="364">
        <v>826</v>
      </c>
      <c r="AC140" s="364">
        <v>506.2</v>
      </c>
      <c r="AD140" s="364">
        <v>742.3</v>
      </c>
      <c r="AE140" s="364">
        <v>489.1</v>
      </c>
      <c r="AF140" s="364">
        <v>729</v>
      </c>
      <c r="AG140" s="364">
        <v>560.20000000000005</v>
      </c>
      <c r="AH140" s="364">
        <v>650.9</v>
      </c>
      <c r="AI140" s="364">
        <v>893.93</v>
      </c>
      <c r="AJ140" s="364">
        <v>681.84960000000001</v>
      </c>
      <c r="AK140" s="643">
        <f t="shared" si="188"/>
        <v>-23.724497443871439</v>
      </c>
      <c r="AL140" s="643">
        <f t="shared" si="189"/>
        <v>-2.2077992857586604</v>
      </c>
      <c r="AM140" s="644">
        <f t="shared" si="190"/>
        <v>-0.43134886458811028</v>
      </c>
    </row>
    <row r="141" spans="1:39" ht="18" customHeight="1" thickBot="1">
      <c r="A141" s="340" t="s">
        <v>127</v>
      </c>
      <c r="B141" s="340" t="s">
        <v>34</v>
      </c>
      <c r="C141" s="352"/>
      <c r="D141" s="352"/>
      <c r="E141" s="352"/>
      <c r="F141" s="322">
        <v>2847.7</v>
      </c>
      <c r="G141" s="322">
        <v>2895.5</v>
      </c>
      <c r="H141" s="322">
        <v>3103.3</v>
      </c>
      <c r="I141" s="322">
        <v>1969.8</v>
      </c>
      <c r="J141" s="322">
        <v>2866.5</v>
      </c>
      <c r="K141" s="322">
        <v>3387.9</v>
      </c>
      <c r="L141" s="322">
        <v>4284.6000000000004</v>
      </c>
      <c r="M141" s="322">
        <v>3585.7</v>
      </c>
      <c r="N141" s="322">
        <v>4160.1000000000004</v>
      </c>
      <c r="O141" s="322">
        <v>3848.7</v>
      </c>
      <c r="P141" s="322">
        <v>3633.9</v>
      </c>
      <c r="Q141" s="322">
        <v>5276.6</v>
      </c>
      <c r="R141" s="322">
        <v>5051.7</v>
      </c>
      <c r="S141" s="364">
        <v>5336.5</v>
      </c>
      <c r="T141" s="364">
        <v>5320.5</v>
      </c>
      <c r="U141" s="364">
        <v>5154.7</v>
      </c>
      <c r="V141" s="364">
        <v>6306.7</v>
      </c>
      <c r="W141" s="364">
        <v>5697.6</v>
      </c>
      <c r="X141" s="364">
        <v>3869.5</v>
      </c>
      <c r="Y141" s="364">
        <v>4821.1000000000004</v>
      </c>
      <c r="Z141" s="364">
        <v>5784.3</v>
      </c>
      <c r="AA141" s="364">
        <v>6247.4</v>
      </c>
      <c r="AB141" s="364">
        <v>5016.8</v>
      </c>
      <c r="AC141" s="364">
        <v>4579.6000000000004</v>
      </c>
      <c r="AD141" s="364">
        <v>4275.6000000000004</v>
      </c>
      <c r="AE141" s="364">
        <v>3677.2</v>
      </c>
      <c r="AF141" s="364">
        <v>2830.2</v>
      </c>
      <c r="AG141" s="364">
        <v>3527.3</v>
      </c>
      <c r="AH141" s="364">
        <v>3504.6</v>
      </c>
      <c r="AI141" s="364">
        <v>4303.7</v>
      </c>
      <c r="AJ141" s="364">
        <v>4527.1840000000002</v>
      </c>
      <c r="AK141" s="643">
        <f t="shared" si="188"/>
        <v>5.1928340730069467</v>
      </c>
      <c r="AL141" s="643">
        <f t="shared" si="189"/>
        <v>26.490630704466732</v>
      </c>
      <c r="AM141" s="644">
        <f t="shared" si="190"/>
        <v>-3.5152314918060701</v>
      </c>
    </row>
    <row r="142" spans="1:39" ht="18" customHeight="1" thickBot="1">
      <c r="A142" s="340" t="s">
        <v>6</v>
      </c>
      <c r="B142" s="340" t="s">
        <v>35</v>
      </c>
      <c r="C142" s="352"/>
      <c r="D142" s="352"/>
      <c r="E142" s="352"/>
      <c r="F142" s="322">
        <v>1.8</v>
      </c>
      <c r="G142" s="322">
        <v>2.1</v>
      </c>
      <c r="H142" s="322">
        <v>7</v>
      </c>
      <c r="I142" s="322">
        <v>10</v>
      </c>
      <c r="J142" s="322">
        <v>9.6</v>
      </c>
      <c r="K142" s="322">
        <v>17.899999999999999</v>
      </c>
      <c r="L142" s="322">
        <v>29.8</v>
      </c>
      <c r="M142" s="322">
        <v>38.6</v>
      </c>
      <c r="N142" s="322">
        <v>41.3</v>
      </c>
      <c r="O142" s="322">
        <v>63.9</v>
      </c>
      <c r="P142" s="322">
        <v>69.2</v>
      </c>
      <c r="Q142" s="322">
        <v>68.599999999999994</v>
      </c>
      <c r="R142" s="322">
        <v>83.1</v>
      </c>
      <c r="S142" s="364">
        <v>84.6</v>
      </c>
      <c r="T142" s="364">
        <v>133.30000000000001</v>
      </c>
      <c r="U142" s="364">
        <v>111.1</v>
      </c>
      <c r="V142" s="364">
        <v>136</v>
      </c>
      <c r="W142" s="364">
        <v>131</v>
      </c>
      <c r="X142" s="364">
        <v>144.19999999999999</v>
      </c>
      <c r="Y142" s="364">
        <v>157.80000000000001</v>
      </c>
      <c r="Z142" s="364">
        <v>174</v>
      </c>
      <c r="AA142" s="364">
        <v>166.2</v>
      </c>
      <c r="AB142" s="364">
        <v>196.3</v>
      </c>
      <c r="AC142" s="364">
        <v>102.48</v>
      </c>
      <c r="AD142" s="364">
        <v>165.27</v>
      </c>
      <c r="AE142" s="364">
        <v>113.59</v>
      </c>
      <c r="AF142" s="364">
        <v>191.37</v>
      </c>
      <c r="AG142" s="364">
        <v>202.95</v>
      </c>
      <c r="AH142" s="364">
        <v>216.07</v>
      </c>
      <c r="AI142" s="364">
        <v>218.03</v>
      </c>
      <c r="AJ142" s="364">
        <v>186.62280000000001</v>
      </c>
      <c r="AK142" s="643">
        <f t="shared" si="188"/>
        <v>-14.404990138971696</v>
      </c>
      <c r="AL142" s="643">
        <f t="shared" si="189"/>
        <v>-8.570523393484109</v>
      </c>
      <c r="AM142" s="644">
        <f t="shared" si="190"/>
        <v>1.2960781633980067</v>
      </c>
    </row>
    <row r="143" spans="1:39" ht="18" customHeight="1" thickBot="1">
      <c r="A143" s="340" t="s">
        <v>7</v>
      </c>
      <c r="B143" s="340" t="s">
        <v>36</v>
      </c>
      <c r="C143" s="352"/>
      <c r="D143" s="352"/>
      <c r="E143" s="352"/>
      <c r="F143" s="322">
        <v>9</v>
      </c>
      <c r="G143" s="322">
        <v>17</v>
      </c>
      <c r="H143" s="322">
        <v>13</v>
      </c>
      <c r="I143" s="322">
        <v>10.1</v>
      </c>
      <c r="J143" s="322">
        <v>12</v>
      </c>
      <c r="K143" s="322">
        <v>16.600000000000001</v>
      </c>
      <c r="L143" s="322">
        <v>5.0999999999999996</v>
      </c>
      <c r="M143" s="322">
        <v>8.6</v>
      </c>
      <c r="N143" s="322">
        <v>7.3</v>
      </c>
      <c r="O143" s="322">
        <v>6.7</v>
      </c>
      <c r="P143" s="322">
        <v>7.2</v>
      </c>
      <c r="Q143" s="322">
        <v>6.7</v>
      </c>
      <c r="R143" s="322">
        <v>14.2</v>
      </c>
      <c r="S143" s="364">
        <v>17.86</v>
      </c>
      <c r="T143" s="364">
        <v>31.9</v>
      </c>
      <c r="U143" s="364">
        <v>20.32</v>
      </c>
      <c r="V143" s="364">
        <v>23.65</v>
      </c>
      <c r="W143" s="364">
        <v>28.07</v>
      </c>
      <c r="X143" s="364">
        <v>55.9</v>
      </c>
      <c r="Y143" s="364">
        <v>58.74</v>
      </c>
      <c r="Z143" s="364">
        <v>49.23</v>
      </c>
      <c r="AA143" s="364">
        <v>34.21</v>
      </c>
      <c r="AB143" s="364">
        <v>39.94</v>
      </c>
      <c r="AC143" s="364">
        <v>34.130000000000003</v>
      </c>
      <c r="AD143" s="364">
        <v>41.72</v>
      </c>
      <c r="AE143" s="364">
        <v>40.909999999999997</v>
      </c>
      <c r="AF143" s="364">
        <v>38.36</v>
      </c>
      <c r="AG143" s="364">
        <v>45.1</v>
      </c>
      <c r="AH143" s="364">
        <v>52.21</v>
      </c>
      <c r="AI143" s="364">
        <v>72.260000000000005</v>
      </c>
      <c r="AJ143" s="364">
        <v>90.716399999999993</v>
      </c>
      <c r="AK143" s="643">
        <f t="shared" si="188"/>
        <v>25.541655134237452</v>
      </c>
      <c r="AL143" s="643">
        <f t="shared" si="189"/>
        <v>71.952486257660951</v>
      </c>
      <c r="AM143" s="644">
        <f t="shared" si="190"/>
        <v>11.444641774644126</v>
      </c>
    </row>
    <row r="144" spans="1:39" ht="18" customHeight="1" thickBot="1">
      <c r="A144" s="340" t="s">
        <v>8</v>
      </c>
      <c r="B144" s="340" t="s">
        <v>37</v>
      </c>
      <c r="C144" s="352"/>
      <c r="D144" s="352"/>
      <c r="E144" s="352"/>
      <c r="F144" s="322">
        <v>0</v>
      </c>
      <c r="G144" s="322">
        <v>0</v>
      </c>
      <c r="H144" s="322">
        <v>0</v>
      </c>
      <c r="I144" s="322">
        <v>0</v>
      </c>
      <c r="J144" s="322">
        <v>0</v>
      </c>
      <c r="K144" s="322">
        <v>0</v>
      </c>
      <c r="L144" s="322">
        <v>0</v>
      </c>
      <c r="M144" s="322">
        <v>5.22</v>
      </c>
      <c r="N144" s="322">
        <v>4.76</v>
      </c>
      <c r="O144" s="322">
        <v>5.51</v>
      </c>
      <c r="P144" s="322">
        <v>7</v>
      </c>
      <c r="Q144" s="322">
        <v>15.74</v>
      </c>
      <c r="R144" s="322">
        <v>15.84</v>
      </c>
      <c r="S144" s="364">
        <v>24.62</v>
      </c>
      <c r="T144" s="364">
        <v>24.73</v>
      </c>
      <c r="U144" s="364">
        <v>35.450000000000003</v>
      </c>
      <c r="V144" s="364">
        <v>37.22</v>
      </c>
      <c r="W144" s="364">
        <v>39.72</v>
      </c>
      <c r="X144" s="364">
        <v>4.76</v>
      </c>
      <c r="Y144" s="364">
        <v>1.1599999999999999</v>
      </c>
      <c r="Z144" s="364">
        <v>6.33</v>
      </c>
      <c r="AA144" s="364">
        <v>2.09</v>
      </c>
      <c r="AB144" s="364">
        <v>6.06</v>
      </c>
      <c r="AC144" s="364">
        <v>6.53</v>
      </c>
      <c r="AD144" s="364">
        <v>11.41</v>
      </c>
      <c r="AE144" s="364">
        <v>8.2100000000000009</v>
      </c>
      <c r="AF144" s="364">
        <v>9.68</v>
      </c>
      <c r="AG144" s="364">
        <v>12.08</v>
      </c>
      <c r="AH144" s="364">
        <v>9.9499999999999993</v>
      </c>
      <c r="AI144" s="364">
        <v>11.83</v>
      </c>
      <c r="AJ144" s="364">
        <v>10.97074219216079</v>
      </c>
      <c r="AK144" s="643">
        <f t="shared" si="188"/>
        <v>-7.2633796097989034</v>
      </c>
      <c r="AL144" s="643">
        <f t="shared" si="189"/>
        <v>4.6161048203508193</v>
      </c>
      <c r="AM144" s="644">
        <f t="shared" si="190"/>
        <v>20.229203299422551</v>
      </c>
    </row>
    <row r="145" spans="1:39" ht="18" customHeight="1" thickBot="1">
      <c r="A145" s="340" t="s">
        <v>9</v>
      </c>
      <c r="B145" s="340" t="s">
        <v>38</v>
      </c>
      <c r="C145" s="352"/>
      <c r="D145" s="352"/>
      <c r="E145" s="352"/>
      <c r="F145" s="322">
        <v>16.8</v>
      </c>
      <c r="G145" s="322">
        <v>55.7</v>
      </c>
      <c r="H145" s="322">
        <v>51.1</v>
      </c>
      <c r="I145" s="322">
        <v>108</v>
      </c>
      <c r="J145" s="322">
        <v>98.6</v>
      </c>
      <c r="K145" s="322">
        <v>71.900000000000006</v>
      </c>
      <c r="L145" s="322">
        <v>57</v>
      </c>
      <c r="M145" s="322">
        <v>44.1</v>
      </c>
      <c r="N145" s="322">
        <v>24.5</v>
      </c>
      <c r="O145" s="322">
        <v>10.8</v>
      </c>
      <c r="P145" s="322">
        <v>5.8</v>
      </c>
      <c r="Q145" s="322">
        <v>8.8000000000000007</v>
      </c>
      <c r="R145" s="322">
        <v>5.4</v>
      </c>
      <c r="S145" s="364">
        <v>7.9</v>
      </c>
      <c r="T145" s="364">
        <v>34.700000000000003</v>
      </c>
      <c r="U145" s="364">
        <v>20.8</v>
      </c>
      <c r="V145" s="364">
        <v>34.700000000000003</v>
      </c>
      <c r="W145" s="364">
        <v>35.82</v>
      </c>
      <c r="X145" s="364">
        <v>63.9</v>
      </c>
      <c r="Y145" s="364">
        <v>53.45</v>
      </c>
      <c r="Z145" s="364">
        <v>112.93</v>
      </c>
      <c r="AA145" s="364">
        <v>104.26</v>
      </c>
      <c r="AB145" s="364">
        <v>149.19999999999999</v>
      </c>
      <c r="AC145" s="364">
        <v>225.17</v>
      </c>
      <c r="AD145" s="364">
        <v>153.66999999999999</v>
      </c>
      <c r="AE145" s="364">
        <v>179</v>
      </c>
      <c r="AF145" s="364">
        <v>143.97999999999999</v>
      </c>
      <c r="AG145" s="364">
        <v>195.03</v>
      </c>
      <c r="AH145" s="364">
        <v>237.23</v>
      </c>
      <c r="AI145" s="364">
        <v>260.10000000000002</v>
      </c>
      <c r="AJ145" s="364">
        <v>242.52339999999998</v>
      </c>
      <c r="AK145" s="643">
        <f t="shared" si="188"/>
        <v>-6.757631680123044</v>
      </c>
      <c r="AL145" s="643">
        <f t="shared" si="189"/>
        <v>14.735180483497068</v>
      </c>
      <c r="AM145" s="644">
        <f t="shared" si="190"/>
        <v>9.8341327721980889</v>
      </c>
    </row>
    <row r="146" spans="1:39" ht="18" customHeight="1" thickBot="1">
      <c r="A146" s="340" t="s">
        <v>10</v>
      </c>
      <c r="B146" s="340" t="s">
        <v>39</v>
      </c>
      <c r="C146" s="352"/>
      <c r="D146" s="352"/>
      <c r="E146" s="352"/>
      <c r="F146" s="322">
        <v>1586.1</v>
      </c>
      <c r="G146" s="322">
        <v>1829</v>
      </c>
      <c r="H146" s="322">
        <v>2703.2</v>
      </c>
      <c r="I146" s="322">
        <v>2877.5</v>
      </c>
      <c r="J146" s="322">
        <v>3443.2</v>
      </c>
      <c r="K146" s="322">
        <v>3690.3</v>
      </c>
      <c r="L146" s="322">
        <v>4391.8</v>
      </c>
      <c r="M146" s="322">
        <v>3476.8</v>
      </c>
      <c r="N146" s="322">
        <v>2877.7</v>
      </c>
      <c r="O146" s="322">
        <v>3317</v>
      </c>
      <c r="P146" s="322">
        <v>3369.1</v>
      </c>
      <c r="Q146" s="322">
        <v>3993.5</v>
      </c>
      <c r="R146" s="322">
        <v>4532.8999999999996</v>
      </c>
      <c r="S146" s="364">
        <v>4144.5</v>
      </c>
      <c r="T146" s="364">
        <v>4683.8</v>
      </c>
      <c r="U146" s="364">
        <v>4719.1000000000004</v>
      </c>
      <c r="V146" s="364">
        <v>5584.1</v>
      </c>
      <c r="W146" s="364">
        <v>4815.5200000000004</v>
      </c>
      <c r="X146" s="364">
        <v>5369.01</v>
      </c>
      <c r="Y146" s="364">
        <v>5463.19</v>
      </c>
      <c r="Z146" s="364">
        <v>4366.2</v>
      </c>
      <c r="AA146" s="364">
        <v>5524.09</v>
      </c>
      <c r="AB146" s="364">
        <v>5334.4</v>
      </c>
      <c r="AC146" s="364">
        <v>4742.9399999999996</v>
      </c>
      <c r="AD146" s="364">
        <v>5378.51</v>
      </c>
      <c r="AE146" s="364">
        <v>4980.54</v>
      </c>
      <c r="AF146" s="364">
        <v>3523.3</v>
      </c>
      <c r="AG146" s="364">
        <v>3297.12</v>
      </c>
      <c r="AH146" s="364">
        <v>3306.52</v>
      </c>
      <c r="AI146" s="364">
        <v>4505.93</v>
      </c>
      <c r="AJ146" s="364">
        <v>4337.3697333333339</v>
      </c>
      <c r="AK146" s="643">
        <f t="shared" si="188"/>
        <v>-3.7408540893148934</v>
      </c>
      <c r="AL146" s="643">
        <f t="shared" si="189"/>
        <v>18.964810043720036</v>
      </c>
      <c r="AM146" s="644">
        <f t="shared" si="190"/>
        <v>-2.651442156727557</v>
      </c>
    </row>
    <row r="147" spans="1:39" ht="18" customHeight="1" thickBot="1">
      <c r="A147" s="340" t="s">
        <v>11</v>
      </c>
      <c r="B147" s="340" t="s">
        <v>40</v>
      </c>
      <c r="C147" s="352"/>
      <c r="D147" s="352"/>
      <c r="E147" s="352"/>
      <c r="F147" s="322">
        <v>28.664999999999999</v>
      </c>
      <c r="G147" s="322">
        <v>28.341000000000001</v>
      </c>
      <c r="H147" s="322">
        <v>24.472000000000001</v>
      </c>
      <c r="I147" s="322">
        <v>11.661</v>
      </c>
      <c r="J147" s="322">
        <v>11.180999999999999</v>
      </c>
      <c r="K147" s="322">
        <v>21.966999999999999</v>
      </c>
      <c r="L147" s="322">
        <v>32.581000000000003</v>
      </c>
      <c r="M147" s="322">
        <v>29.44</v>
      </c>
      <c r="N147" s="322">
        <v>22.46</v>
      </c>
      <c r="O147" s="322">
        <v>25.59</v>
      </c>
      <c r="P147" s="322">
        <v>28.6</v>
      </c>
      <c r="Q147" s="322">
        <v>31.39</v>
      </c>
      <c r="R147" s="322">
        <v>41.28</v>
      </c>
      <c r="S147" s="364">
        <v>20</v>
      </c>
      <c r="T147" s="364">
        <v>39.33</v>
      </c>
      <c r="U147" s="364">
        <v>62.94</v>
      </c>
      <c r="V147" s="364">
        <v>80.42</v>
      </c>
      <c r="W147" s="364">
        <v>33.049999999999997</v>
      </c>
      <c r="X147" s="364">
        <v>49.48</v>
      </c>
      <c r="Y147" s="364">
        <v>26.41</v>
      </c>
      <c r="Z147" s="364">
        <v>47.83</v>
      </c>
      <c r="AA147" s="364">
        <v>71.23</v>
      </c>
      <c r="AB147" s="364">
        <v>56.78</v>
      </c>
      <c r="AC147" s="364">
        <v>112.99</v>
      </c>
      <c r="AD147" s="364">
        <v>135.81</v>
      </c>
      <c r="AE147" s="364">
        <v>155.84</v>
      </c>
      <c r="AF147" s="364">
        <v>103.9</v>
      </c>
      <c r="AG147" s="364">
        <v>119.67</v>
      </c>
      <c r="AH147" s="364">
        <v>73.42</v>
      </c>
      <c r="AI147" s="364">
        <v>67</v>
      </c>
      <c r="AJ147" s="364">
        <v>42.45</v>
      </c>
      <c r="AK147" s="643">
        <f t="shared" si="188"/>
        <v>-36.64179104477612</v>
      </c>
      <c r="AL147" s="643">
        <f t="shared" si="189"/>
        <v>-56.172350896513755</v>
      </c>
      <c r="AM147" s="644">
        <f t="shared" si="190"/>
        <v>-5.5887253414239613</v>
      </c>
    </row>
    <row r="148" spans="1:39" ht="18" customHeight="1" thickBot="1">
      <c r="A148" s="340" t="s">
        <v>12</v>
      </c>
      <c r="B148" s="340" t="s">
        <v>41</v>
      </c>
      <c r="C148" s="352"/>
      <c r="D148" s="352"/>
      <c r="E148" s="352"/>
      <c r="F148" s="322">
        <v>13</v>
      </c>
      <c r="G148" s="322">
        <v>30.3</v>
      </c>
      <c r="H148" s="322">
        <v>95.8</v>
      </c>
      <c r="I148" s="322">
        <v>85.6</v>
      </c>
      <c r="J148" s="322">
        <v>58.9</v>
      </c>
      <c r="K148" s="322">
        <v>54.6</v>
      </c>
      <c r="L148" s="322">
        <v>52</v>
      </c>
      <c r="M148" s="322">
        <v>41</v>
      </c>
      <c r="N148" s="322">
        <v>28.9</v>
      </c>
      <c r="O148" s="322">
        <v>13.4</v>
      </c>
      <c r="P148" s="322">
        <v>6.6</v>
      </c>
      <c r="Q148" s="322">
        <v>5.2</v>
      </c>
      <c r="R148" s="322">
        <v>6.1</v>
      </c>
      <c r="S148" s="364">
        <v>6</v>
      </c>
      <c r="T148" s="364">
        <v>14.6</v>
      </c>
      <c r="U148" s="364">
        <v>28.1</v>
      </c>
      <c r="V148" s="364">
        <v>50.7</v>
      </c>
      <c r="W148" s="364">
        <v>50.27</v>
      </c>
      <c r="X148" s="364">
        <v>44.23</v>
      </c>
      <c r="Y148" s="364">
        <v>25.19</v>
      </c>
      <c r="Z148" s="364">
        <v>40.24</v>
      </c>
      <c r="AA148" s="364">
        <v>41.63</v>
      </c>
      <c r="AB148" s="364">
        <v>28.07</v>
      </c>
      <c r="AC148" s="364">
        <v>34.92</v>
      </c>
      <c r="AD148" s="364">
        <v>41.52</v>
      </c>
      <c r="AE148" s="364">
        <v>39.25</v>
      </c>
      <c r="AF148" s="364">
        <v>37.57</v>
      </c>
      <c r="AG148" s="364">
        <v>48.14</v>
      </c>
      <c r="AH148" s="364">
        <v>54.54</v>
      </c>
      <c r="AI148" s="364">
        <v>53.36</v>
      </c>
      <c r="AJ148" s="364">
        <v>71.836200000000005</v>
      </c>
      <c r="AK148" s="643">
        <f t="shared" si="188"/>
        <v>34.625562218890572</v>
      </c>
      <c r="AL148" s="643">
        <f t="shared" si="189"/>
        <v>53.114458259325012</v>
      </c>
      <c r="AM148" s="644">
        <f t="shared" si="190"/>
        <v>6.249360963860906</v>
      </c>
    </row>
    <row r="149" spans="1:39" ht="18" customHeight="1" thickBot="1">
      <c r="A149" s="340" t="s">
        <v>13</v>
      </c>
      <c r="B149" s="340" t="s">
        <v>42</v>
      </c>
      <c r="C149" s="352"/>
      <c r="D149" s="352"/>
      <c r="E149" s="352"/>
      <c r="F149" s="322">
        <v>0</v>
      </c>
      <c r="G149" s="322">
        <v>0</v>
      </c>
      <c r="H149" s="322">
        <v>0</v>
      </c>
      <c r="I149" s="322">
        <v>0</v>
      </c>
      <c r="J149" s="322">
        <v>0</v>
      </c>
      <c r="K149" s="322">
        <v>0</v>
      </c>
      <c r="L149" s="322">
        <v>0</v>
      </c>
      <c r="M149" s="322">
        <v>0</v>
      </c>
      <c r="N149" s="322">
        <v>0</v>
      </c>
      <c r="O149" s="322">
        <v>0</v>
      </c>
      <c r="P149" s="322">
        <v>0</v>
      </c>
      <c r="Q149" s="322">
        <v>0</v>
      </c>
      <c r="R149" s="322">
        <v>0</v>
      </c>
      <c r="S149" s="364">
        <v>0</v>
      </c>
      <c r="T149" s="364">
        <v>0</v>
      </c>
      <c r="U149" s="364">
        <v>0</v>
      </c>
      <c r="V149" s="364">
        <v>0</v>
      </c>
      <c r="W149" s="364">
        <v>0</v>
      </c>
      <c r="X149" s="364">
        <v>0</v>
      </c>
      <c r="Y149" s="364">
        <v>0</v>
      </c>
      <c r="Z149" s="364">
        <v>0</v>
      </c>
      <c r="AA149" s="364">
        <v>0</v>
      </c>
      <c r="AB149" s="364">
        <v>0</v>
      </c>
      <c r="AC149" s="364">
        <v>0</v>
      </c>
      <c r="AD149" s="364">
        <v>0</v>
      </c>
      <c r="AE149" s="364">
        <v>0</v>
      </c>
      <c r="AF149" s="364">
        <v>0</v>
      </c>
      <c r="AG149" s="364">
        <v>0</v>
      </c>
      <c r="AH149" s="364">
        <v>0</v>
      </c>
      <c r="AI149" s="364">
        <v>0</v>
      </c>
      <c r="AJ149" s="364">
        <v>0</v>
      </c>
      <c r="AK149" s="643" t="str">
        <f t="shared" si="188"/>
        <v/>
      </c>
      <c r="AL149" s="643" t="str">
        <f t="shared" si="189"/>
        <v/>
      </c>
      <c r="AM149" s="644"/>
    </row>
    <row r="150" spans="1:39" ht="18" customHeight="1" thickBot="1">
      <c r="A150" s="340" t="s">
        <v>14</v>
      </c>
      <c r="B150" s="340" t="s">
        <v>43</v>
      </c>
      <c r="C150" s="352"/>
      <c r="D150" s="352"/>
      <c r="E150" s="352"/>
      <c r="F150" s="322">
        <v>2.5</v>
      </c>
      <c r="G150" s="322">
        <v>1.8</v>
      </c>
      <c r="H150" s="322">
        <v>0.9</v>
      </c>
      <c r="I150" s="322">
        <v>1.3</v>
      </c>
      <c r="J150" s="322">
        <v>0.5</v>
      </c>
      <c r="K150" s="322">
        <v>1.6</v>
      </c>
      <c r="L150" s="322">
        <v>11.7</v>
      </c>
      <c r="M150" s="322">
        <v>10</v>
      </c>
      <c r="N150" s="322">
        <v>13</v>
      </c>
      <c r="O150" s="322">
        <v>33.299999999999997</v>
      </c>
      <c r="P150" s="322">
        <v>37.799999999999997</v>
      </c>
      <c r="Q150" s="322">
        <v>104.6</v>
      </c>
      <c r="R150" s="322">
        <v>146.6</v>
      </c>
      <c r="S150" s="364">
        <v>121.7</v>
      </c>
      <c r="T150" s="364">
        <v>197.3</v>
      </c>
      <c r="U150" s="364">
        <v>204.7</v>
      </c>
      <c r="V150" s="364">
        <v>208.5</v>
      </c>
      <c r="W150" s="364">
        <v>227.4</v>
      </c>
      <c r="X150" s="364">
        <v>220.1</v>
      </c>
      <c r="Y150" s="364">
        <v>303.89999999999998</v>
      </c>
      <c r="Z150" s="364">
        <v>299.10000000000002</v>
      </c>
      <c r="AA150" s="364">
        <v>186.4</v>
      </c>
      <c r="AB150" s="364">
        <v>293.2</v>
      </c>
      <c r="AC150" s="364">
        <v>283</v>
      </c>
      <c r="AD150" s="364">
        <v>327.3</v>
      </c>
      <c r="AE150" s="364">
        <v>231.1</v>
      </c>
      <c r="AF150" s="364">
        <v>408.3</v>
      </c>
      <c r="AG150" s="364">
        <v>455.5</v>
      </c>
      <c r="AH150" s="364">
        <v>427.9</v>
      </c>
      <c r="AI150" s="364">
        <v>330.2</v>
      </c>
      <c r="AJ150" s="364">
        <v>448.70666666666665</v>
      </c>
      <c r="AK150" s="643">
        <f t="shared" si="188"/>
        <v>35.889359983848166</v>
      </c>
      <c r="AL150" s="643">
        <f t="shared" si="189"/>
        <v>15.408093278463596</v>
      </c>
      <c r="AM150" s="644">
        <f t="shared" si="190"/>
        <v>10.253081081068039</v>
      </c>
    </row>
    <row r="151" spans="1:39" ht="18" customHeight="1" thickBot="1">
      <c r="A151" s="340" t="s">
        <v>15</v>
      </c>
      <c r="B151" s="340" t="s">
        <v>44</v>
      </c>
      <c r="C151" s="352"/>
      <c r="D151" s="352"/>
      <c r="E151" s="352"/>
      <c r="F151" s="322">
        <v>3.1</v>
      </c>
      <c r="G151" s="322">
        <v>13.2</v>
      </c>
      <c r="H151" s="322">
        <v>18.899999999999999</v>
      </c>
      <c r="I151" s="322">
        <v>22.6</v>
      </c>
      <c r="J151" s="322">
        <v>37.200000000000003</v>
      </c>
      <c r="K151" s="322">
        <v>71.900000000000006</v>
      </c>
      <c r="L151" s="322">
        <v>115.1</v>
      </c>
      <c r="M151" s="322">
        <v>81</v>
      </c>
      <c r="N151" s="322">
        <v>64.8</v>
      </c>
      <c r="O151" s="322">
        <v>105.6</v>
      </c>
      <c r="P151" s="322">
        <v>119.5</v>
      </c>
      <c r="Q151" s="322">
        <v>204.7</v>
      </c>
      <c r="R151" s="322">
        <v>201.2</v>
      </c>
      <c r="S151" s="364">
        <v>169.6</v>
      </c>
      <c r="T151" s="364">
        <v>311.89999999999998</v>
      </c>
      <c r="U151" s="364">
        <v>330.2</v>
      </c>
      <c r="V151" s="364">
        <v>415.8</v>
      </c>
      <c r="W151" s="364">
        <v>416.7</v>
      </c>
      <c r="X151" s="364">
        <v>484.3</v>
      </c>
      <c r="Y151" s="364">
        <v>632.9</v>
      </c>
      <c r="Z151" s="364">
        <v>550.6</v>
      </c>
      <c r="AA151" s="364">
        <v>501.5</v>
      </c>
      <c r="AB151" s="364">
        <v>512.16</v>
      </c>
      <c r="AC151" s="364">
        <v>399.44</v>
      </c>
      <c r="AD151" s="364">
        <v>543.52</v>
      </c>
      <c r="AE151" s="364">
        <v>433.52</v>
      </c>
      <c r="AF151" s="364">
        <v>688.7</v>
      </c>
      <c r="AG151" s="364">
        <v>967.04</v>
      </c>
      <c r="AH151" s="364">
        <v>904.39</v>
      </c>
      <c r="AI151" s="364">
        <v>1138.7</v>
      </c>
      <c r="AJ151" s="364">
        <v>1007.1199999999999</v>
      </c>
      <c r="AK151" s="643">
        <f t="shared" si="188"/>
        <v>-11.555282339509976</v>
      </c>
      <c r="AL151" s="643">
        <f t="shared" si="189"/>
        <v>10.600009517569031</v>
      </c>
      <c r="AM151" s="644">
        <f t="shared" si="190"/>
        <v>8.0551789770945792</v>
      </c>
    </row>
    <row r="152" spans="1:39" ht="18" customHeight="1" thickBot="1">
      <c r="A152" s="340" t="s">
        <v>16</v>
      </c>
      <c r="B152" s="340" t="s">
        <v>45</v>
      </c>
      <c r="C152" s="352"/>
      <c r="D152" s="352"/>
      <c r="E152" s="352"/>
      <c r="F152" s="322">
        <v>4.5</v>
      </c>
      <c r="G152" s="322">
        <v>4.0999999999999996</v>
      </c>
      <c r="H152" s="322">
        <v>6.8</v>
      </c>
      <c r="I152" s="322">
        <v>7.6</v>
      </c>
      <c r="J152" s="322">
        <v>7.9</v>
      </c>
      <c r="K152" s="322">
        <v>9.1999999999999993</v>
      </c>
      <c r="L152" s="322">
        <v>13.6</v>
      </c>
      <c r="M152" s="322">
        <v>8.4</v>
      </c>
      <c r="N152" s="322">
        <v>8.8000000000000007</v>
      </c>
      <c r="O152" s="322">
        <v>12.5</v>
      </c>
      <c r="P152" s="322">
        <v>12.5</v>
      </c>
      <c r="Q152" s="322">
        <v>16.5</v>
      </c>
      <c r="R152" s="322">
        <v>14.7</v>
      </c>
      <c r="S152" s="364">
        <v>16.3</v>
      </c>
      <c r="T152" s="364">
        <v>18.3</v>
      </c>
      <c r="U152" s="364">
        <v>16.399999999999999</v>
      </c>
      <c r="V152" s="364">
        <v>18.100000000000001</v>
      </c>
      <c r="W152" s="364">
        <v>15.9</v>
      </c>
      <c r="X152" s="364">
        <v>15.57</v>
      </c>
      <c r="Y152" s="364">
        <v>15.34</v>
      </c>
      <c r="Z152" s="364">
        <v>15.26</v>
      </c>
      <c r="AA152" s="364">
        <v>15.71</v>
      </c>
      <c r="AB152" s="364">
        <v>13.83</v>
      </c>
      <c r="AC152" s="364">
        <v>10.92</v>
      </c>
      <c r="AD152" s="364">
        <v>11.32</v>
      </c>
      <c r="AE152" s="364">
        <v>10.95</v>
      </c>
      <c r="AF152" s="364">
        <v>9.7799999999999994</v>
      </c>
      <c r="AG152" s="364">
        <v>8.7899999999999991</v>
      </c>
      <c r="AH152" s="364">
        <v>4.45</v>
      </c>
      <c r="AI152" s="364">
        <v>7.28</v>
      </c>
      <c r="AJ152" s="364">
        <v>8.0214821172725586</v>
      </c>
      <c r="AK152" s="643">
        <f t="shared" si="188"/>
        <v>10.185193918579106</v>
      </c>
      <c r="AL152" s="643">
        <f t="shared" si="189"/>
        <v>-5.5555480697893289</v>
      </c>
      <c r="AM152" s="644">
        <f t="shared" si="190"/>
        <v>-7.1965181719692017</v>
      </c>
    </row>
    <row r="153" spans="1:39" ht="18" customHeight="1" thickBot="1">
      <c r="A153" s="340" t="s">
        <v>17</v>
      </c>
      <c r="B153" s="340" t="s">
        <v>46</v>
      </c>
      <c r="C153" s="352"/>
      <c r="D153" s="352"/>
      <c r="E153" s="352"/>
      <c r="F153" s="322">
        <v>22</v>
      </c>
      <c r="G153" s="322">
        <v>53</v>
      </c>
      <c r="H153" s="322">
        <v>89</v>
      </c>
      <c r="I153" s="322">
        <v>137</v>
      </c>
      <c r="J153" s="322">
        <v>145</v>
      </c>
      <c r="K153" s="322">
        <v>73</v>
      </c>
      <c r="L153" s="322">
        <v>327.39999999999998</v>
      </c>
      <c r="M153" s="322">
        <v>179.3</v>
      </c>
      <c r="N153" s="322">
        <v>205.1</v>
      </c>
      <c r="O153" s="322">
        <v>207.5</v>
      </c>
      <c r="P153" s="322">
        <v>108.1</v>
      </c>
      <c r="Q153" s="322">
        <v>290.60000000000002</v>
      </c>
      <c r="R153" s="322">
        <v>282.7</v>
      </c>
      <c r="S153" s="364">
        <v>338</v>
      </c>
      <c r="T153" s="364">
        <v>495.9</v>
      </c>
      <c r="U153" s="364">
        <v>654.70000000000005</v>
      </c>
      <c r="V153" s="364">
        <v>579.4</v>
      </c>
      <c r="W153" s="364">
        <v>530.62</v>
      </c>
      <c r="X153" s="364">
        <v>526.71</v>
      </c>
      <c r="Y153" s="364">
        <v>414.64</v>
      </c>
      <c r="Z153" s="364">
        <v>532.52</v>
      </c>
      <c r="AA153" s="364">
        <v>699.75</v>
      </c>
      <c r="AB153" s="364">
        <v>590.44000000000005</v>
      </c>
      <c r="AC153" s="364">
        <v>924.99</v>
      </c>
      <c r="AD153" s="364">
        <v>932.14</v>
      </c>
      <c r="AE153" s="364">
        <v>1002.71</v>
      </c>
      <c r="AF153" s="364">
        <v>912.12</v>
      </c>
      <c r="AG153" s="364">
        <v>876.9</v>
      </c>
      <c r="AH153" s="364">
        <v>734.02</v>
      </c>
      <c r="AI153" s="364">
        <v>451.92</v>
      </c>
      <c r="AJ153" s="364">
        <v>567.93360000000007</v>
      </c>
      <c r="AK153" s="643">
        <f t="shared" si="188"/>
        <v>25.671269251194918</v>
      </c>
      <c r="AL153" s="643">
        <f t="shared" si="189"/>
        <v>-23.969369996519308</v>
      </c>
      <c r="AM153" s="644">
        <f t="shared" si="190"/>
        <v>-2.2924114055980049</v>
      </c>
    </row>
    <row r="154" spans="1:39" ht="18" customHeight="1" thickBot="1">
      <c r="A154" s="340" t="s">
        <v>18</v>
      </c>
      <c r="B154" s="340" t="s">
        <v>47</v>
      </c>
      <c r="C154" s="352"/>
      <c r="D154" s="352"/>
      <c r="E154" s="352"/>
      <c r="F154" s="322">
        <v>0</v>
      </c>
      <c r="G154" s="322">
        <v>0</v>
      </c>
      <c r="H154" s="322">
        <v>0</v>
      </c>
      <c r="I154" s="322">
        <v>0</v>
      </c>
      <c r="J154" s="322">
        <v>0</v>
      </c>
      <c r="K154" s="322">
        <v>0</v>
      </c>
      <c r="L154" s="322">
        <v>0</v>
      </c>
      <c r="M154" s="322">
        <v>0</v>
      </c>
      <c r="N154" s="322">
        <v>0</v>
      </c>
      <c r="O154" s="322">
        <v>0</v>
      </c>
      <c r="P154" s="322">
        <v>0</v>
      </c>
      <c r="Q154" s="322">
        <v>0</v>
      </c>
      <c r="R154" s="322">
        <v>0</v>
      </c>
      <c r="S154" s="364">
        <v>0</v>
      </c>
      <c r="T154" s="364">
        <v>0</v>
      </c>
      <c r="U154" s="364">
        <v>0</v>
      </c>
      <c r="V154" s="364">
        <v>0</v>
      </c>
      <c r="W154" s="364">
        <v>0</v>
      </c>
      <c r="X154" s="364">
        <v>0</v>
      </c>
      <c r="Y154" s="364">
        <v>0</v>
      </c>
      <c r="Z154" s="364">
        <v>0</v>
      </c>
      <c r="AA154" s="364">
        <v>0</v>
      </c>
      <c r="AB154" s="364">
        <v>0</v>
      </c>
      <c r="AC154" s="364">
        <v>0</v>
      </c>
      <c r="AD154" s="364">
        <v>0</v>
      </c>
      <c r="AE154" s="364">
        <v>0</v>
      </c>
      <c r="AF154" s="364">
        <v>0</v>
      </c>
      <c r="AG154" s="364">
        <v>0</v>
      </c>
      <c r="AH154" s="364">
        <v>0</v>
      </c>
      <c r="AI154" s="364">
        <v>0</v>
      </c>
      <c r="AJ154" s="364">
        <v>0</v>
      </c>
      <c r="AK154" s="643" t="str">
        <f t="shared" si="188"/>
        <v/>
      </c>
      <c r="AL154" s="643" t="str">
        <f t="shared" si="189"/>
        <v/>
      </c>
      <c r="AM154" s="644"/>
    </row>
    <row r="155" spans="1:39" ht="18" customHeight="1" thickBot="1">
      <c r="A155" s="340" t="s">
        <v>19</v>
      </c>
      <c r="B155" s="340" t="s">
        <v>48</v>
      </c>
      <c r="C155" s="352"/>
      <c r="D155" s="352"/>
      <c r="E155" s="352"/>
      <c r="F155" s="322">
        <v>7.3</v>
      </c>
      <c r="G155" s="322">
        <v>4.2</v>
      </c>
      <c r="H155" s="322">
        <v>4.5</v>
      </c>
      <c r="I155" s="322">
        <v>3.1</v>
      </c>
      <c r="J155" s="322">
        <v>2</v>
      </c>
      <c r="K155" s="322">
        <v>2.7</v>
      </c>
      <c r="L155" s="322">
        <v>4.5</v>
      </c>
      <c r="M155" s="322">
        <v>2.9</v>
      </c>
      <c r="N155" s="322">
        <v>2.4</v>
      </c>
      <c r="O155" s="322">
        <v>1.5</v>
      </c>
      <c r="P155" s="322">
        <v>3.4</v>
      </c>
      <c r="Q155" s="322">
        <v>7.5</v>
      </c>
      <c r="R155" s="322">
        <v>7.7</v>
      </c>
      <c r="S155" s="364">
        <v>11.6</v>
      </c>
      <c r="T155" s="364">
        <v>11.8</v>
      </c>
      <c r="U155" s="364">
        <v>9.5</v>
      </c>
      <c r="V155" s="364">
        <v>12</v>
      </c>
      <c r="W155" s="364">
        <v>11.52</v>
      </c>
      <c r="X155" s="364">
        <v>6.76</v>
      </c>
      <c r="Y155" s="364">
        <v>7</v>
      </c>
      <c r="Z155" s="364">
        <v>10</v>
      </c>
      <c r="AA155" s="364">
        <v>10</v>
      </c>
      <c r="AB155" s="364">
        <v>8.85</v>
      </c>
      <c r="AC155" s="364">
        <v>5.28</v>
      </c>
      <c r="AD155" s="364">
        <v>7.89</v>
      </c>
      <c r="AE155" s="364">
        <v>5.84</v>
      </c>
      <c r="AF155" s="364">
        <v>6.04</v>
      </c>
      <c r="AG155" s="364">
        <v>5.95</v>
      </c>
      <c r="AH155" s="364">
        <v>4.4400000000000004</v>
      </c>
      <c r="AI155" s="364">
        <v>6.99</v>
      </c>
      <c r="AJ155" s="364">
        <v>7.294253531088799</v>
      </c>
      <c r="AK155" s="643">
        <f t="shared" si="188"/>
        <v>4.3526971543461856</v>
      </c>
      <c r="AL155" s="643">
        <f t="shared" si="189"/>
        <v>29.254344910020102</v>
      </c>
      <c r="AM155" s="644">
        <f t="shared" si="190"/>
        <v>-3.4448038431466599</v>
      </c>
    </row>
    <row r="156" spans="1:39" ht="18" customHeight="1" thickBot="1">
      <c r="A156" s="340" t="s">
        <v>20</v>
      </c>
      <c r="B156" s="340" t="s">
        <v>49</v>
      </c>
      <c r="C156" s="352"/>
      <c r="D156" s="352"/>
      <c r="E156" s="352"/>
      <c r="F156" s="322">
        <v>131.4</v>
      </c>
      <c r="G156" s="322">
        <v>217.1</v>
      </c>
      <c r="H156" s="322">
        <v>267.60000000000002</v>
      </c>
      <c r="I156" s="322">
        <v>120.8</v>
      </c>
      <c r="J156" s="322">
        <v>129.1</v>
      </c>
      <c r="K156" s="322">
        <v>128.4</v>
      </c>
      <c r="L156" s="322">
        <v>194.3</v>
      </c>
      <c r="M156" s="322">
        <v>125.4</v>
      </c>
      <c r="N156" s="322">
        <v>146.5</v>
      </c>
      <c r="O156" s="322">
        <v>128.6</v>
      </c>
      <c r="P156" s="322">
        <v>77.7</v>
      </c>
      <c r="Q156" s="322">
        <v>120.8</v>
      </c>
      <c r="R156" s="322">
        <v>104.3</v>
      </c>
      <c r="S156" s="364">
        <v>137.30000000000001</v>
      </c>
      <c r="T156" s="364">
        <v>144.69999999999999</v>
      </c>
      <c r="U156" s="364">
        <v>174.6</v>
      </c>
      <c r="V156" s="364">
        <v>171.1</v>
      </c>
      <c r="W156" s="364">
        <v>170.58</v>
      </c>
      <c r="X156" s="364">
        <v>179.67</v>
      </c>
      <c r="Y156" s="364">
        <v>148.87</v>
      </c>
      <c r="Z156" s="364">
        <v>196.83</v>
      </c>
      <c r="AA156" s="364">
        <v>198.29</v>
      </c>
      <c r="AB156" s="364">
        <v>111.75</v>
      </c>
      <c r="AC156" s="364">
        <v>141.88999999999999</v>
      </c>
      <c r="AD156" s="364">
        <v>116.84</v>
      </c>
      <c r="AE156" s="364">
        <v>120.69</v>
      </c>
      <c r="AF156" s="364">
        <v>107.17</v>
      </c>
      <c r="AG156" s="364">
        <v>100.28</v>
      </c>
      <c r="AH156" s="364">
        <v>85.92</v>
      </c>
      <c r="AI156" s="364">
        <v>91.03</v>
      </c>
      <c r="AJ156" s="364">
        <v>83.135599999999997</v>
      </c>
      <c r="AK156" s="643">
        <f t="shared" si="188"/>
        <v>-8.6723058332417899</v>
      </c>
      <c r="AL156" s="643">
        <f t="shared" si="189"/>
        <v>-16.441034575180925</v>
      </c>
      <c r="AM156" s="644">
        <f t="shared" si="190"/>
        <v>-9.2066533031886504</v>
      </c>
    </row>
    <row r="157" spans="1:39" ht="18" customHeight="1" thickBot="1">
      <c r="A157" s="340" t="s">
        <v>21</v>
      </c>
      <c r="B157" s="340" t="s">
        <v>50</v>
      </c>
      <c r="C157" s="352"/>
      <c r="D157" s="352"/>
      <c r="E157" s="352"/>
      <c r="F157" s="322">
        <v>594.4</v>
      </c>
      <c r="G157" s="322">
        <v>755.7</v>
      </c>
      <c r="H157" s="322">
        <v>1376.6</v>
      </c>
      <c r="I157" s="322">
        <v>449.3</v>
      </c>
      <c r="J157" s="322">
        <v>594.9</v>
      </c>
      <c r="K157" s="322">
        <v>1099.0999999999999</v>
      </c>
      <c r="L157" s="322">
        <v>1131.9000000000001</v>
      </c>
      <c r="M157" s="322">
        <v>958.1</v>
      </c>
      <c r="N157" s="322">
        <v>1063.5999999999999</v>
      </c>
      <c r="O157" s="322">
        <v>952.7</v>
      </c>
      <c r="P157" s="322">
        <v>793</v>
      </c>
      <c r="Q157" s="322">
        <v>1632.9</v>
      </c>
      <c r="R157" s="322">
        <v>1449.8</v>
      </c>
      <c r="S157" s="364">
        <v>1651.5</v>
      </c>
      <c r="T157" s="364">
        <v>2129.9</v>
      </c>
      <c r="U157" s="364">
        <v>2105.8000000000002</v>
      </c>
      <c r="V157" s="364">
        <v>2496.8000000000002</v>
      </c>
      <c r="W157" s="364">
        <v>2228.6999999999998</v>
      </c>
      <c r="X157" s="364">
        <v>1861.8</v>
      </c>
      <c r="Y157" s="364">
        <v>1865.6</v>
      </c>
      <c r="Z157" s="364">
        <v>2677.7</v>
      </c>
      <c r="AA157" s="364">
        <v>3275.81</v>
      </c>
      <c r="AB157" s="364">
        <v>2700.8</v>
      </c>
      <c r="AC157" s="364">
        <v>2219.3000000000002</v>
      </c>
      <c r="AD157" s="364">
        <v>2697.26</v>
      </c>
      <c r="AE157" s="364">
        <v>2202.42</v>
      </c>
      <c r="AF157" s="364">
        <v>2373.16</v>
      </c>
      <c r="AG157" s="364">
        <v>3120.02</v>
      </c>
      <c r="AH157" s="364">
        <v>3191.18</v>
      </c>
      <c r="AI157" s="364">
        <v>3655.4</v>
      </c>
      <c r="AJ157" s="364">
        <v>3367.9375333333337</v>
      </c>
      <c r="AK157" s="643">
        <f t="shared" si="188"/>
        <v>-7.8640495340227208</v>
      </c>
      <c r="AL157" s="643">
        <f t="shared" si="189"/>
        <v>10.441320948169007</v>
      </c>
      <c r="AM157" s="644">
        <f t="shared" si="190"/>
        <v>0.30864624968789389</v>
      </c>
    </row>
    <row r="158" spans="1:39" ht="18" customHeight="1" thickBot="1">
      <c r="A158" s="340" t="s">
        <v>22</v>
      </c>
      <c r="B158" s="340" t="s">
        <v>51</v>
      </c>
      <c r="C158" s="352"/>
      <c r="D158" s="352"/>
      <c r="E158" s="352"/>
      <c r="F158" s="322">
        <v>0</v>
      </c>
      <c r="G158" s="322">
        <v>0</v>
      </c>
      <c r="H158" s="322">
        <v>0</v>
      </c>
      <c r="I158" s="322">
        <v>0</v>
      </c>
      <c r="J158" s="322">
        <v>0</v>
      </c>
      <c r="K158" s="322">
        <v>0</v>
      </c>
      <c r="L158" s="322">
        <v>0</v>
      </c>
      <c r="M158" s="322">
        <v>0</v>
      </c>
      <c r="N158" s="322">
        <v>0</v>
      </c>
      <c r="O158" s="322">
        <v>0</v>
      </c>
      <c r="P158" s="322">
        <v>0</v>
      </c>
      <c r="Q158" s="322">
        <v>0</v>
      </c>
      <c r="R158" s="322">
        <v>0</v>
      </c>
      <c r="S158" s="364">
        <v>0</v>
      </c>
      <c r="T158" s="364">
        <v>0</v>
      </c>
      <c r="U158" s="364">
        <v>0</v>
      </c>
      <c r="V158" s="364">
        <v>0</v>
      </c>
      <c r="W158" s="364">
        <v>0</v>
      </c>
      <c r="X158" s="364">
        <v>0</v>
      </c>
      <c r="Y158" s="364">
        <v>0</v>
      </c>
      <c r="Z158" s="364">
        <v>0</v>
      </c>
      <c r="AA158" s="364">
        <v>0</v>
      </c>
      <c r="AB158" s="364">
        <v>0</v>
      </c>
      <c r="AC158" s="364">
        <v>0</v>
      </c>
      <c r="AD158" s="364">
        <v>0</v>
      </c>
      <c r="AE158" s="364">
        <v>0</v>
      </c>
      <c r="AF158" s="364">
        <v>0</v>
      </c>
      <c r="AG158" s="364">
        <v>0</v>
      </c>
      <c r="AH158" s="364">
        <v>0</v>
      </c>
      <c r="AI158" s="364">
        <v>0</v>
      </c>
      <c r="AJ158" s="364">
        <v>0</v>
      </c>
      <c r="AK158" s="643" t="str">
        <f t="shared" si="188"/>
        <v/>
      </c>
      <c r="AL158" s="643" t="str">
        <f t="shared" si="189"/>
        <v/>
      </c>
      <c r="AM158" s="644"/>
    </row>
    <row r="159" spans="1:39" ht="18" customHeight="1" thickBot="1">
      <c r="A159" s="340" t="s">
        <v>23</v>
      </c>
      <c r="B159" s="340" t="s">
        <v>52</v>
      </c>
      <c r="C159" s="352"/>
      <c r="D159" s="352"/>
      <c r="E159" s="352"/>
      <c r="F159" s="322">
        <v>1.4</v>
      </c>
      <c r="G159" s="322">
        <v>0.3</v>
      </c>
      <c r="H159" s="322">
        <v>0.4</v>
      </c>
      <c r="I159" s="322">
        <v>1.9</v>
      </c>
      <c r="J159" s="322">
        <v>11.6</v>
      </c>
      <c r="K159" s="322">
        <v>28.7</v>
      </c>
      <c r="L159" s="322">
        <v>108.2</v>
      </c>
      <c r="M159" s="322">
        <v>76.13</v>
      </c>
      <c r="N159" s="322">
        <v>101.79</v>
      </c>
      <c r="O159" s="322">
        <v>35.909999999999997</v>
      </c>
      <c r="P159" s="322">
        <v>8.08</v>
      </c>
      <c r="Q159" s="322">
        <v>98.66</v>
      </c>
      <c r="R159" s="322">
        <v>147.57</v>
      </c>
      <c r="S159" s="364">
        <v>175.05</v>
      </c>
      <c r="T159" s="364">
        <v>361.5</v>
      </c>
      <c r="U159" s="364">
        <v>673.03</v>
      </c>
      <c r="V159" s="364">
        <v>569.61</v>
      </c>
      <c r="W159" s="364">
        <v>943.03</v>
      </c>
      <c r="X159" s="364">
        <v>738.97</v>
      </c>
      <c r="Y159" s="364">
        <v>157.51</v>
      </c>
      <c r="Z159" s="364">
        <v>666.1</v>
      </c>
      <c r="AA159" s="364">
        <v>1059.1199999999999</v>
      </c>
      <c r="AB159" s="364">
        <v>919.47</v>
      </c>
      <c r="AC159" s="364">
        <v>1292.78</v>
      </c>
      <c r="AD159" s="364">
        <v>1673.33</v>
      </c>
      <c r="AE159" s="364">
        <v>1610.91</v>
      </c>
      <c r="AF159" s="364">
        <v>798.22</v>
      </c>
      <c r="AG159" s="364">
        <v>780.16</v>
      </c>
      <c r="AH159" s="364">
        <v>1375.07</v>
      </c>
      <c r="AI159" s="364">
        <v>1125.0999999999999</v>
      </c>
      <c r="AJ159" s="364">
        <v>1603.0499333333332</v>
      </c>
      <c r="AK159" s="643">
        <f t="shared" si="188"/>
        <v>42.480662459633223</v>
      </c>
      <c r="AL159" s="643">
        <f t="shared" si="189"/>
        <v>48.615401255265041</v>
      </c>
      <c r="AM159" s="644">
        <f t="shared" si="190"/>
        <v>4.7129052032047314</v>
      </c>
    </row>
    <row r="160" spans="1:39" ht="18" customHeight="1" thickBot="1">
      <c r="A160" s="340" t="s">
        <v>24</v>
      </c>
      <c r="B160" s="340" t="s">
        <v>53</v>
      </c>
      <c r="C160" s="352"/>
      <c r="D160" s="352"/>
      <c r="E160" s="352"/>
      <c r="F160" s="322">
        <v>3.9</v>
      </c>
      <c r="G160" s="322">
        <v>5.2</v>
      </c>
      <c r="H160" s="322">
        <v>0.7</v>
      </c>
      <c r="I160" s="322">
        <v>0.3</v>
      </c>
      <c r="J160" s="322">
        <v>0</v>
      </c>
      <c r="K160" s="322">
        <v>0</v>
      </c>
      <c r="L160" s="322">
        <v>0</v>
      </c>
      <c r="M160" s="322">
        <v>0.31</v>
      </c>
      <c r="N160" s="322">
        <v>1.1599999999999999</v>
      </c>
      <c r="O160" s="322">
        <v>5.18</v>
      </c>
      <c r="P160" s="322">
        <v>4.83</v>
      </c>
      <c r="Q160" s="322">
        <v>5.42</v>
      </c>
      <c r="R160" s="322">
        <v>5.35</v>
      </c>
      <c r="S160" s="364">
        <v>4.99</v>
      </c>
      <c r="T160" s="364">
        <v>14.74</v>
      </c>
      <c r="U160" s="364">
        <v>10.95</v>
      </c>
      <c r="V160" s="364">
        <v>9.85</v>
      </c>
      <c r="W160" s="364">
        <v>15.52</v>
      </c>
      <c r="X160" s="364">
        <v>13.95</v>
      </c>
      <c r="Y160" s="364">
        <v>16.690000000000001</v>
      </c>
      <c r="Z160" s="364">
        <v>15.11</v>
      </c>
      <c r="AA160" s="364">
        <v>19.88</v>
      </c>
      <c r="AB160" s="364">
        <v>3.64</v>
      </c>
      <c r="AC160" s="364">
        <v>8.59</v>
      </c>
      <c r="AD160" s="364">
        <v>9</v>
      </c>
      <c r="AE160" s="364">
        <v>7.66</v>
      </c>
      <c r="AF160" s="364">
        <v>9.4499999999999993</v>
      </c>
      <c r="AG160" s="364">
        <v>8.52</v>
      </c>
      <c r="AH160" s="364">
        <v>6.91</v>
      </c>
      <c r="AI160" s="364">
        <v>7.56</v>
      </c>
      <c r="AJ160" s="364">
        <v>7.5732131270251273</v>
      </c>
      <c r="AK160" s="643">
        <f t="shared" si="188"/>
        <v>0.17477681250168686</v>
      </c>
      <c r="AL160" s="643">
        <f t="shared" si="189"/>
        <v>-4.2980649491348721</v>
      </c>
      <c r="AM160" s="644">
        <f t="shared" si="190"/>
        <v>-10.168363599481356</v>
      </c>
    </row>
    <row r="161" spans="1:39" ht="18" customHeight="1" thickBot="1">
      <c r="A161" s="340" t="s">
        <v>25</v>
      </c>
      <c r="B161" s="340" t="s">
        <v>54</v>
      </c>
      <c r="C161" s="352"/>
      <c r="D161" s="352"/>
      <c r="E161" s="352"/>
      <c r="F161" s="322">
        <v>110</v>
      </c>
      <c r="G161" s="322">
        <v>110</v>
      </c>
      <c r="H161" s="322">
        <v>110</v>
      </c>
      <c r="I161" s="322">
        <v>110</v>
      </c>
      <c r="J161" s="322">
        <v>110</v>
      </c>
      <c r="K161" s="322">
        <v>113.4</v>
      </c>
      <c r="L161" s="322">
        <v>237.1</v>
      </c>
      <c r="M161" s="322">
        <v>133.80000000000001</v>
      </c>
      <c r="N161" s="322">
        <v>240.6</v>
      </c>
      <c r="O161" s="322">
        <v>257.3</v>
      </c>
      <c r="P161" s="322">
        <v>53</v>
      </c>
      <c r="Q161" s="322">
        <v>262.7</v>
      </c>
      <c r="R161" s="322">
        <v>235.1</v>
      </c>
      <c r="S161" s="364">
        <v>259.7</v>
      </c>
      <c r="T161" s="364">
        <v>321.10000000000002</v>
      </c>
      <c r="U161" s="364">
        <v>424.4</v>
      </c>
      <c r="V161" s="364">
        <v>386.7</v>
      </c>
      <c r="W161" s="364">
        <v>322.45</v>
      </c>
      <c r="X161" s="364">
        <v>332.2</v>
      </c>
      <c r="Y161" s="364">
        <v>212.63</v>
      </c>
      <c r="Z161" s="364">
        <v>373.96</v>
      </c>
      <c r="AA161" s="364">
        <v>448.86</v>
      </c>
      <c r="AB161" s="364">
        <v>320.63</v>
      </c>
      <c r="AC161" s="364">
        <v>430.55</v>
      </c>
      <c r="AD161" s="364">
        <v>448.67</v>
      </c>
      <c r="AE161" s="364">
        <v>480.01</v>
      </c>
      <c r="AF161" s="364">
        <v>417.64</v>
      </c>
      <c r="AG161" s="364">
        <v>440.87</v>
      </c>
      <c r="AH161" s="364">
        <v>420.08</v>
      </c>
      <c r="AI161" s="364">
        <v>445.13</v>
      </c>
      <c r="AJ161" s="364">
        <v>458.52800000000002</v>
      </c>
      <c r="AK161" s="643">
        <f t="shared" si="188"/>
        <v>3.0099072181160702</v>
      </c>
      <c r="AL161" s="643">
        <f t="shared" si="189"/>
        <v>5.3215729511209009</v>
      </c>
      <c r="AM161" s="644">
        <f t="shared" si="190"/>
        <v>0.23706191982784119</v>
      </c>
    </row>
    <row r="162" spans="1:39" ht="18" customHeight="1" thickBot="1">
      <c r="A162" s="340" t="s">
        <v>26</v>
      </c>
      <c r="B162" s="340" t="s">
        <v>55</v>
      </c>
      <c r="C162" s="352"/>
      <c r="D162" s="352"/>
      <c r="E162" s="352"/>
      <c r="F162" s="322">
        <v>127.4</v>
      </c>
      <c r="G162" s="322">
        <v>107.9</v>
      </c>
      <c r="H162" s="322">
        <v>127.9</v>
      </c>
      <c r="I162" s="322">
        <v>89.4</v>
      </c>
      <c r="J162" s="322">
        <v>92.9</v>
      </c>
      <c r="K162" s="322">
        <v>63.9</v>
      </c>
      <c r="L162" s="322">
        <v>88.3</v>
      </c>
      <c r="M162" s="322">
        <v>70.900000000000006</v>
      </c>
      <c r="N162" s="322">
        <v>100.8</v>
      </c>
      <c r="O162" s="322">
        <v>103</v>
      </c>
      <c r="P162" s="322">
        <v>93.7</v>
      </c>
      <c r="Q162" s="322">
        <v>74.8</v>
      </c>
      <c r="R162" s="322">
        <v>105.6</v>
      </c>
      <c r="S162" s="364">
        <v>148.30000000000001</v>
      </c>
      <c r="T162" s="364">
        <v>113.6</v>
      </c>
      <c r="U162" s="364">
        <v>88.9</v>
      </c>
      <c r="V162" s="364">
        <v>139.80000000000001</v>
      </c>
      <c r="W162" s="364">
        <v>178.5</v>
      </c>
      <c r="X162" s="364">
        <v>115.1</v>
      </c>
      <c r="Y162" s="364">
        <v>73.8</v>
      </c>
      <c r="Z162" s="364">
        <v>79.7</v>
      </c>
      <c r="AA162" s="364">
        <v>62.1</v>
      </c>
      <c r="AB162" s="364">
        <v>85.3</v>
      </c>
      <c r="AC162" s="364">
        <v>93.9</v>
      </c>
      <c r="AD162" s="364">
        <v>91.3</v>
      </c>
      <c r="AE162" s="364">
        <v>70.900000000000006</v>
      </c>
      <c r="AF162" s="364">
        <v>41.9</v>
      </c>
      <c r="AG162" s="364">
        <v>31.1</v>
      </c>
      <c r="AH162" s="364">
        <v>41.21</v>
      </c>
      <c r="AI162" s="364">
        <v>55.06</v>
      </c>
      <c r="AJ162" s="364">
        <v>54.750466666666682</v>
      </c>
      <c r="AK162" s="643">
        <f t="shared" si="188"/>
        <v>-0.56217459740885989</v>
      </c>
      <c r="AL162" s="643">
        <f t="shared" si="189"/>
        <v>39.467945996433727</v>
      </c>
      <c r="AM162" s="644">
        <f t="shared" si="190"/>
        <v>-1.3898083665346395</v>
      </c>
    </row>
    <row r="163" spans="1:39" ht="18" customHeight="1" thickBot="1">
      <c r="A163" s="340" t="s">
        <v>27</v>
      </c>
      <c r="B163" s="340" t="s">
        <v>56</v>
      </c>
      <c r="C163" s="352"/>
      <c r="D163" s="352"/>
      <c r="E163" s="352"/>
      <c r="F163" s="322">
        <v>347</v>
      </c>
      <c r="G163" s="322">
        <v>221</v>
      </c>
      <c r="H163" s="322">
        <v>194.1</v>
      </c>
      <c r="I163" s="322">
        <v>131.69999999999999</v>
      </c>
      <c r="J163" s="322">
        <v>118.4</v>
      </c>
      <c r="K163" s="322">
        <v>123.5</v>
      </c>
      <c r="L163" s="322">
        <v>162.1</v>
      </c>
      <c r="M163" s="322">
        <v>121.5</v>
      </c>
      <c r="N163" s="322">
        <v>106</v>
      </c>
      <c r="O163" s="322">
        <v>159.19999999999999</v>
      </c>
      <c r="P163" s="322">
        <v>129.5</v>
      </c>
      <c r="Q163" s="322">
        <v>227.5</v>
      </c>
      <c r="R163" s="322">
        <v>198.2</v>
      </c>
      <c r="S163" s="364">
        <v>220.4</v>
      </c>
      <c r="T163" s="364">
        <v>222.4</v>
      </c>
      <c r="U163" s="364">
        <v>259.39999999999998</v>
      </c>
      <c r="V163" s="364">
        <v>298.5</v>
      </c>
      <c r="W163" s="364">
        <v>279.60000000000002</v>
      </c>
      <c r="X163" s="364">
        <v>250.4</v>
      </c>
      <c r="Y163" s="364">
        <v>321.89999999999998</v>
      </c>
      <c r="Z163" s="364">
        <v>331.5</v>
      </c>
      <c r="AA163" s="364">
        <v>325.39999999999998</v>
      </c>
      <c r="AB163" s="364">
        <v>359.3</v>
      </c>
      <c r="AC163" s="364">
        <v>268.5</v>
      </c>
      <c r="AD163" s="364">
        <v>377.3</v>
      </c>
      <c r="AE163" s="364">
        <v>217.7</v>
      </c>
      <c r="AF163" s="364">
        <v>381.5</v>
      </c>
      <c r="AG163" s="364">
        <v>339.3</v>
      </c>
      <c r="AH163" s="364">
        <v>343.5</v>
      </c>
      <c r="AI163" s="364">
        <v>413.5</v>
      </c>
      <c r="AJ163" s="364">
        <v>398.74033333333335</v>
      </c>
      <c r="AK163" s="643">
        <f t="shared" si="188"/>
        <v>-3.5694478033051147</v>
      </c>
      <c r="AL163" s="643">
        <f t="shared" si="189"/>
        <v>9.1143847487001892</v>
      </c>
      <c r="AM163" s="644">
        <f t="shared" si="190"/>
        <v>2.2840860162626209</v>
      </c>
    </row>
    <row r="164" spans="1:39" s="61" customFormat="1" ht="18" customHeight="1">
      <c r="A164" s="25" t="s">
        <v>1064</v>
      </c>
      <c r="B164" s="14"/>
      <c r="C164" s="14"/>
      <c r="D164" s="14"/>
      <c r="E164" s="14"/>
      <c r="F164" s="14"/>
      <c r="G164" s="14"/>
      <c r="H164" s="14"/>
      <c r="I164" s="14"/>
      <c r="J164" s="14"/>
      <c r="K164" s="14"/>
      <c r="L164" s="14"/>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row>
    <row r="165" spans="1:39" s="61" customFormat="1" ht="18" customHeight="1">
      <c r="A165" s="15"/>
      <c r="B165" s="14"/>
      <c r="C165" s="14"/>
      <c r="D165" s="14"/>
      <c r="E165" s="14"/>
      <c r="F165" s="14"/>
      <c r="G165" s="14"/>
      <c r="H165" s="14"/>
      <c r="I165" s="14"/>
      <c r="J165" s="14"/>
      <c r="K165" s="14"/>
      <c r="L165" s="14"/>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row>
    <row r="166" spans="1:39" ht="18" customHeight="1">
      <c r="A166" s="76" t="s">
        <v>1065</v>
      </c>
      <c r="AK166" s="61"/>
      <c r="AL166" s="61"/>
      <c r="AM166" s="61"/>
    </row>
    <row r="167" spans="1:39" ht="18" customHeight="1">
      <c r="A167" s="215"/>
      <c r="B167" s="211"/>
      <c r="C167" s="204" t="s">
        <v>226</v>
      </c>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767" t="s">
        <v>58</v>
      </c>
      <c r="AL167" s="768"/>
      <c r="AM167" s="255" t="str">
        <f>AM$3</f>
        <v xml:space="preserve">Annual rate of change
</v>
      </c>
    </row>
    <row r="168" spans="1:39" ht="26.25" thickBot="1">
      <c r="A168" s="215"/>
      <c r="B168" s="216"/>
      <c r="C168" s="568">
        <v>1990</v>
      </c>
      <c r="D168" s="567">
        <v>1991</v>
      </c>
      <c r="E168" s="568">
        <v>1992</v>
      </c>
      <c r="F168" s="203">
        <f>F$4</f>
        <v>1993</v>
      </c>
      <c r="G168" s="636">
        <f t="shared" ref="G168:AJ168" si="191">G$4</f>
        <v>1994</v>
      </c>
      <c r="H168" s="203">
        <f t="shared" si="191"/>
        <v>1995</v>
      </c>
      <c r="I168" s="636">
        <f t="shared" si="191"/>
        <v>1996</v>
      </c>
      <c r="J168" s="203">
        <f t="shared" si="191"/>
        <v>1997</v>
      </c>
      <c r="K168" s="636">
        <f t="shared" si="191"/>
        <v>1998</v>
      </c>
      <c r="L168" s="203">
        <f t="shared" si="191"/>
        <v>1999</v>
      </c>
      <c r="M168" s="636">
        <f t="shared" si="191"/>
        <v>2000</v>
      </c>
      <c r="N168" s="636">
        <f t="shared" si="191"/>
        <v>2001</v>
      </c>
      <c r="O168" s="203">
        <f t="shared" si="191"/>
        <v>2002</v>
      </c>
      <c r="P168" s="636">
        <f t="shared" si="191"/>
        <v>2003</v>
      </c>
      <c r="Q168" s="203">
        <f t="shared" si="191"/>
        <v>2004</v>
      </c>
      <c r="R168" s="636">
        <f t="shared" si="191"/>
        <v>2005</v>
      </c>
      <c r="S168" s="203">
        <f t="shared" si="191"/>
        <v>2006</v>
      </c>
      <c r="T168" s="636">
        <f t="shared" si="191"/>
        <v>2007</v>
      </c>
      <c r="U168" s="203">
        <f t="shared" si="191"/>
        <v>2008</v>
      </c>
      <c r="V168" s="636">
        <f t="shared" si="191"/>
        <v>2009</v>
      </c>
      <c r="W168" s="203">
        <f t="shared" si="191"/>
        <v>2010</v>
      </c>
      <c r="X168" s="636">
        <f t="shared" si="191"/>
        <v>2011</v>
      </c>
      <c r="Y168" s="203">
        <f t="shared" si="191"/>
        <v>2012</v>
      </c>
      <c r="Z168" s="637">
        <f t="shared" si="191"/>
        <v>2013</v>
      </c>
      <c r="AA168" s="203">
        <f t="shared" si="191"/>
        <v>2014</v>
      </c>
      <c r="AB168" s="637">
        <f t="shared" si="191"/>
        <v>2015</v>
      </c>
      <c r="AC168" s="203">
        <f t="shared" si="191"/>
        <v>2016</v>
      </c>
      <c r="AD168" s="637">
        <f t="shared" si="191"/>
        <v>2017</v>
      </c>
      <c r="AE168" s="203">
        <f t="shared" si="191"/>
        <v>2018</v>
      </c>
      <c r="AF168" s="637">
        <f t="shared" si="191"/>
        <v>2019</v>
      </c>
      <c r="AG168" s="203">
        <f t="shared" si="191"/>
        <v>2020</v>
      </c>
      <c r="AH168" s="637">
        <f t="shared" si="191"/>
        <v>2021</v>
      </c>
      <c r="AI168" s="637">
        <f t="shared" si="191"/>
        <v>2022</v>
      </c>
      <c r="AJ168" s="203" t="str">
        <f t="shared" si="191"/>
        <v>2023f</v>
      </c>
      <c r="AK168" s="213" t="s">
        <v>1070</v>
      </c>
      <c r="AL168" s="214" t="s">
        <v>1071</v>
      </c>
      <c r="AM168" s="264" t="s">
        <v>1072</v>
      </c>
    </row>
    <row r="169" spans="1:39" ht="18" customHeight="1" thickBot="1">
      <c r="A169" s="366" t="s">
        <v>373</v>
      </c>
      <c r="B169" s="366"/>
      <c r="C169" s="367"/>
      <c r="D169" s="367"/>
      <c r="E169" s="367"/>
      <c r="F169" s="344">
        <f t="shared" ref="F169:AI169" si="192">IF(OR(F102=0,F136=0),":",F136/F102)</f>
        <v>2.486882057739809</v>
      </c>
      <c r="G169" s="344">
        <f t="shared" si="192"/>
        <v>2.3964358920700044</v>
      </c>
      <c r="H169" s="344">
        <f t="shared" si="192"/>
        <v>2.7125352595272232</v>
      </c>
      <c r="I169" s="344">
        <f t="shared" si="192"/>
        <v>2.3984527427787592</v>
      </c>
      <c r="J169" s="344">
        <f t="shared" si="192"/>
        <v>2.8194295322407461</v>
      </c>
      <c r="K169" s="344">
        <f t="shared" si="192"/>
        <v>2.8729507012206734</v>
      </c>
      <c r="L169" s="344">
        <f t="shared" si="192"/>
        <v>2.8531715236538298</v>
      </c>
      <c r="M169" s="344">
        <f t="shared" si="192"/>
        <v>2.7116946139432079</v>
      </c>
      <c r="N169" s="344">
        <f t="shared" si="192"/>
        <v>2.8000391438751904</v>
      </c>
      <c r="O169" s="344">
        <f t="shared" si="192"/>
        <v>2.6603504180977526</v>
      </c>
      <c r="P169" s="344">
        <f t="shared" si="192"/>
        <v>2.5608034551312815</v>
      </c>
      <c r="Q169" s="344">
        <f t="shared" si="192"/>
        <v>3.44220488350844</v>
      </c>
      <c r="R169" s="344">
        <f t="shared" si="192"/>
        <v>3.205152669540611</v>
      </c>
      <c r="S169" s="344">
        <f t="shared" si="192"/>
        <v>2.9366434938968315</v>
      </c>
      <c r="T169" s="344">
        <f t="shared" si="192"/>
        <v>2.760280075526742</v>
      </c>
      <c r="U169" s="344">
        <f t="shared" si="192"/>
        <v>3.0576019054759129</v>
      </c>
      <c r="V169" s="344">
        <f t="shared" si="192"/>
        <v>3.2886041716646908</v>
      </c>
      <c r="W169" s="344">
        <f t="shared" si="192"/>
        <v>2.8442599236647124</v>
      </c>
      <c r="X169" s="344">
        <f t="shared" si="192"/>
        <v>2.7258195826135299</v>
      </c>
      <c r="Y169" s="344">
        <f t="shared" si="192"/>
        <v>3.0607979989510623</v>
      </c>
      <c r="Z169" s="344">
        <f t="shared" si="192"/>
        <v>3.1434993205445654</v>
      </c>
      <c r="AA169" s="344">
        <f t="shared" si="192"/>
        <v>3.6131678861606877</v>
      </c>
      <c r="AB169" s="344">
        <f t="shared" si="192"/>
        <v>3.3147115097262629</v>
      </c>
      <c r="AC169" s="344">
        <f t="shared" si="192"/>
        <v>3.0780737618899696</v>
      </c>
      <c r="AD169" s="344">
        <f t="shared" si="192"/>
        <v>3.2094597762283441</v>
      </c>
      <c r="AE169" s="344">
        <f t="shared" si="192"/>
        <v>2.8496045181643055</v>
      </c>
      <c r="AF169" s="344">
        <f t="shared" si="192"/>
        <v>3.0045734000425885</v>
      </c>
      <c r="AG169" s="344">
        <f t="shared" si="192"/>
        <v>3.1363320395134835</v>
      </c>
      <c r="AH169" s="344">
        <f t="shared" si="192"/>
        <v>3.2056109341666414</v>
      </c>
      <c r="AI169" s="344">
        <f t="shared" si="192"/>
        <v>3.3340643150491514</v>
      </c>
      <c r="AJ169" s="344">
        <f t="shared" ref="AJ169" si="193">IF(OR(AJ102=0,AJ136=0),":",AJ136/AJ102)</f>
        <v>3.2928372281455918</v>
      </c>
      <c r="AK169" s="641">
        <f>+IFERROR((AJ169/AI169-1)*100,"")</f>
        <v>-1.2365414403516684</v>
      </c>
      <c r="AL169" s="641">
        <f>+IFERROR(((AJ169/((SUM(AE169:AI169)-MIN(AD169:AH169)-MAX(AD169:AH169))/3))-1)*100,"")</f>
        <v>4.3013997567458828</v>
      </c>
      <c r="AM169" s="642">
        <f>100*((POWER(AJ169/AA169,1/($AI$4-$Z$4)))-1)</f>
        <v>-1.0262020864332255</v>
      </c>
    </row>
    <row r="170" spans="1:39" ht="18" customHeight="1" thickBot="1">
      <c r="A170" s="340" t="s">
        <v>3</v>
      </c>
      <c r="B170" s="340" t="s">
        <v>30</v>
      </c>
      <c r="C170" s="371"/>
      <c r="D170" s="371"/>
      <c r="E170" s="371"/>
      <c r="F170" s="365">
        <f t="shared" ref="F170:AI170" si="194">+F137/F103</f>
        <v>3.0454545454545454</v>
      </c>
      <c r="G170" s="365">
        <f t="shared" si="194"/>
        <v>3.1475409836065573</v>
      </c>
      <c r="H170" s="365">
        <f t="shared" si="194"/>
        <v>3.3508771929824563</v>
      </c>
      <c r="I170" s="365">
        <f t="shared" si="194"/>
        <v>3.6122448979591835</v>
      </c>
      <c r="J170" s="365">
        <f t="shared" si="194"/>
        <v>3.808510638297872</v>
      </c>
      <c r="K170" s="365">
        <f t="shared" si="194"/>
        <v>3.4821428571428572</v>
      </c>
      <c r="L170" s="365">
        <f t="shared" si="194"/>
        <v>3.6470588235294121</v>
      </c>
      <c r="M170" s="365">
        <f t="shared" si="194"/>
        <v>2.9583333333333335</v>
      </c>
      <c r="N170" s="365">
        <f t="shared" si="194"/>
        <v>3.607843137254902</v>
      </c>
      <c r="O170" s="365">
        <f t="shared" si="194"/>
        <v>3.5882352941176476</v>
      </c>
      <c r="P170" s="365">
        <f t="shared" si="194"/>
        <v>3.6521739130434785</v>
      </c>
      <c r="Q170" s="365">
        <f t="shared" si="194"/>
        <v>4.0892857142857144</v>
      </c>
      <c r="R170" s="365">
        <f t="shared" si="194"/>
        <v>4.2857142857142856</v>
      </c>
      <c r="S170" s="365">
        <f t="shared" si="194"/>
        <v>3.541666666666667</v>
      </c>
      <c r="T170" s="365">
        <f t="shared" si="194"/>
        <v>3.7499999999999996</v>
      </c>
      <c r="U170" s="365">
        <f t="shared" si="194"/>
        <v>3.8720930232558137</v>
      </c>
      <c r="V170" s="365">
        <f t="shared" si="194"/>
        <v>4.2989690721649492</v>
      </c>
      <c r="W170" s="365">
        <f t="shared" si="194"/>
        <v>4.0265486725663715</v>
      </c>
      <c r="X170" s="365">
        <f t="shared" si="194"/>
        <v>4.3435940099833612</v>
      </c>
      <c r="Y170" s="365">
        <f t="shared" si="194"/>
        <v>3.8412698412698414</v>
      </c>
      <c r="Z170" s="365">
        <f t="shared" si="194"/>
        <v>3.9200561009817672</v>
      </c>
      <c r="AA170" s="365">
        <f t="shared" si="194"/>
        <v>4.3699753896636588</v>
      </c>
      <c r="AB170" s="365">
        <f t="shared" si="194"/>
        <v>4.2848269742679683</v>
      </c>
      <c r="AC170" s="365">
        <f t="shared" si="194"/>
        <v>3.4454148471615724</v>
      </c>
      <c r="AD170" s="365">
        <f t="shared" si="194"/>
        <v>4.2597042513863217</v>
      </c>
      <c r="AE170" s="365">
        <f t="shared" si="194"/>
        <v>3.7869142351900971</v>
      </c>
      <c r="AF170" s="365">
        <f t="shared" si="194"/>
        <v>3.56695464362851</v>
      </c>
      <c r="AG170" s="365">
        <f t="shared" si="194"/>
        <v>3.7007481296758105</v>
      </c>
      <c r="AH170" s="365">
        <f t="shared" si="194"/>
        <v>3.4420024420024422</v>
      </c>
      <c r="AI170" s="365">
        <f t="shared" si="194"/>
        <v>3.7093023255813953</v>
      </c>
      <c r="AJ170" s="365">
        <f t="shared" ref="AJ170" si="195">+AJ137/AJ103</f>
        <v>3.5384346927513946</v>
      </c>
      <c r="AK170" s="643">
        <f>+IFERROR((AJ170/AI170-1)*100,"")</f>
        <v>-4.6064628286457854</v>
      </c>
      <c r="AL170" s="643">
        <f>+IFERROR(((AJ170/((SUM(AE170:AI170)-MIN(AD170:AH170)-MAX(AD170:AH170))/3))-1)*100,"")</f>
        <v>1.0575658884571126</v>
      </c>
      <c r="AM170" s="644">
        <f>100*((POWER(AJ170/AA170,1/($AI$4-$Z$4)))-1)</f>
        <v>-2.3179673622142349</v>
      </c>
    </row>
    <row r="171" spans="1:39" ht="18" customHeight="1" thickBot="1">
      <c r="A171" s="340" t="s">
        <v>4</v>
      </c>
      <c r="B171" s="340" t="s">
        <v>31</v>
      </c>
      <c r="C171" s="371"/>
      <c r="D171" s="371"/>
      <c r="E171" s="371"/>
      <c r="F171" s="365">
        <f t="shared" ref="F171:AI171" si="196">+F138/F104</f>
        <v>1.25</v>
      </c>
      <c r="G171" s="365">
        <f t="shared" si="196"/>
        <v>1.25</v>
      </c>
      <c r="H171" s="365">
        <f t="shared" si="196"/>
        <v>1.25</v>
      </c>
      <c r="I171" s="365">
        <f t="shared" si="196"/>
        <v>1.25</v>
      </c>
      <c r="J171" s="365">
        <f t="shared" si="196"/>
        <v>1.25</v>
      </c>
      <c r="K171" s="365">
        <f t="shared" si="196"/>
        <v>0.6923076923076924</v>
      </c>
      <c r="L171" s="365">
        <f t="shared" si="196"/>
        <v>1.1555555555555557</v>
      </c>
      <c r="M171" s="365">
        <f t="shared" si="196"/>
        <v>1.2</v>
      </c>
      <c r="N171" s="365">
        <f t="shared" si="196"/>
        <v>1.125748502994012</v>
      </c>
      <c r="O171" s="365">
        <f t="shared" si="196"/>
        <v>1.1739130434782608</v>
      </c>
      <c r="P171" s="365">
        <f t="shared" si="196"/>
        <v>0.88976377952755914</v>
      </c>
      <c r="Q171" s="365">
        <f t="shared" si="196"/>
        <v>1.982300884955752</v>
      </c>
      <c r="R171" s="365">
        <f t="shared" si="196"/>
        <v>1.9818181818181819</v>
      </c>
      <c r="S171" s="365">
        <f t="shared" si="196"/>
        <v>1.8037974683544302</v>
      </c>
      <c r="T171" s="365">
        <f t="shared" si="196"/>
        <v>1.7222222222222223</v>
      </c>
      <c r="U171" s="365">
        <f t="shared" si="196"/>
        <v>2.6422857142857143</v>
      </c>
      <c r="V171" s="365">
        <f t="shared" si="196"/>
        <v>2.1725092250922509</v>
      </c>
      <c r="W171" s="365">
        <f t="shared" si="196"/>
        <v>2.5706062750648742</v>
      </c>
      <c r="X171" s="365">
        <f t="shared" si="196"/>
        <v>2.2476762785871771</v>
      </c>
      <c r="Y171" s="365">
        <f t="shared" si="196"/>
        <v>2.0148698884758365</v>
      </c>
      <c r="Z171" s="365">
        <f t="shared" si="196"/>
        <v>2.5005940888162783</v>
      </c>
      <c r="AA171" s="365">
        <f t="shared" si="196"/>
        <v>2.7756979862243019</v>
      </c>
      <c r="AB171" s="365">
        <f t="shared" si="196"/>
        <v>2.4767632906935808</v>
      </c>
      <c r="AC171" s="365">
        <f t="shared" si="196"/>
        <v>2.9692146230540493</v>
      </c>
      <c r="AD171" s="365">
        <f t="shared" si="196"/>
        <v>2.9815748521630874</v>
      </c>
      <c r="AE171" s="365">
        <f t="shared" si="196"/>
        <v>2.579345088161209</v>
      </c>
      <c r="AF171" s="365">
        <f t="shared" si="196"/>
        <v>2.8329695045313223</v>
      </c>
      <c r="AG171" s="365">
        <f t="shared" si="196"/>
        <v>2.3237367802585194</v>
      </c>
      <c r="AH171" s="365">
        <f t="shared" si="196"/>
        <v>2.8447366409295927</v>
      </c>
      <c r="AI171" s="365">
        <f t="shared" si="196"/>
        <v>2.2595419847328246</v>
      </c>
      <c r="AJ171" s="365">
        <f t="shared" ref="AJ171" si="197">+AJ138/AJ104</f>
        <v>2.77</v>
      </c>
      <c r="AK171" s="643">
        <f t="shared" ref="AK171:AK196" si="198">+IFERROR((AJ171/AI171-1)*100,"")</f>
        <v>22.591216216216203</v>
      </c>
      <c r="AL171" s="643">
        <f t="shared" ref="AL171:AL196" si="199">+IFERROR(((AJ171/((SUM(AE171:AI171)-MIN(AD171:AH171)-MAX(AD171:AH171))/3))-1)*100,"")</f>
        <v>10.285066288429046</v>
      </c>
      <c r="AM171" s="644">
        <f t="shared" ref="AM171:AM196" si="200">100*((POWER(AJ171/AA171,1/($AI$4-$Z$4)))-1)</f>
        <v>-2.2829859579331924E-2</v>
      </c>
    </row>
    <row r="172" spans="1:39" ht="18" customHeight="1" thickBot="1">
      <c r="A172" s="340" t="s">
        <v>340</v>
      </c>
      <c r="B172" s="340" t="s">
        <v>32</v>
      </c>
      <c r="C172" s="371"/>
      <c r="D172" s="371"/>
      <c r="E172" s="371"/>
      <c r="F172" s="365">
        <f t="shared" ref="F172:AI172" si="201">+F139/F105</f>
        <v>2.2586826347305387</v>
      </c>
      <c r="G172" s="365">
        <f t="shared" si="201"/>
        <v>2.3643979057591626</v>
      </c>
      <c r="H172" s="365">
        <f t="shared" si="201"/>
        <v>2.6277777777777778</v>
      </c>
      <c r="I172" s="365">
        <f t="shared" si="201"/>
        <v>2.2733624454148473</v>
      </c>
      <c r="J172" s="365">
        <f t="shared" si="201"/>
        <v>2.4659040915090187</v>
      </c>
      <c r="K172" s="365">
        <f t="shared" si="201"/>
        <v>2.5735906167234206</v>
      </c>
      <c r="L172" s="365">
        <f t="shared" si="201"/>
        <v>2.6686729721983378</v>
      </c>
      <c r="M172" s="365">
        <f t="shared" si="201"/>
        <v>2.6078752316244591</v>
      </c>
      <c r="N172" s="365">
        <f t="shared" si="201"/>
        <v>2.8376093294460638</v>
      </c>
      <c r="O172" s="365">
        <f t="shared" si="201"/>
        <v>2.2667731629392973</v>
      </c>
      <c r="P172" s="365">
        <f t="shared" si="201"/>
        <v>1.5450199203187251</v>
      </c>
      <c r="Q172" s="365">
        <f t="shared" si="201"/>
        <v>3.6019267822736034</v>
      </c>
      <c r="R172" s="365">
        <f t="shared" si="201"/>
        <v>2.8794910179640718</v>
      </c>
      <c r="S172" s="365">
        <f t="shared" si="201"/>
        <v>3.0123203285420947</v>
      </c>
      <c r="T172" s="365">
        <f t="shared" si="201"/>
        <v>3.0565758293838865</v>
      </c>
      <c r="U172" s="365">
        <f t="shared" si="201"/>
        <v>2.9389184645558983</v>
      </c>
      <c r="V172" s="365">
        <f t="shared" si="201"/>
        <v>3.1795377677564822</v>
      </c>
      <c r="W172" s="365">
        <f t="shared" si="201"/>
        <v>2.8263651645789278</v>
      </c>
      <c r="X172" s="365">
        <f t="shared" si="201"/>
        <v>2.8015479793245666</v>
      </c>
      <c r="Y172" s="365">
        <f t="shared" si="201"/>
        <v>2.7637296920163466</v>
      </c>
      <c r="Z172" s="365">
        <f t="shared" si="201"/>
        <v>3.445977889735202</v>
      </c>
      <c r="AA172" s="365">
        <f t="shared" si="201"/>
        <v>3.9489339840739786</v>
      </c>
      <c r="AB172" s="365">
        <f t="shared" si="201"/>
        <v>3.4305805887814738</v>
      </c>
      <c r="AC172" s="365">
        <f t="shared" si="201"/>
        <v>3.4584340568462304</v>
      </c>
      <c r="AD172" s="365">
        <f t="shared" si="201"/>
        <v>2.9072693146654491</v>
      </c>
      <c r="AE172" s="365">
        <f t="shared" si="201"/>
        <v>3.4258620689655173</v>
      </c>
      <c r="AF172" s="365">
        <f t="shared" si="201"/>
        <v>3.0464216125125074</v>
      </c>
      <c r="AG172" s="365">
        <f t="shared" si="201"/>
        <v>3.3821188995410227</v>
      </c>
      <c r="AH172" s="365">
        <f t="shared" si="201"/>
        <v>2.9940698761392852</v>
      </c>
      <c r="AI172" s="365">
        <f t="shared" si="201"/>
        <v>3.3594604023723691</v>
      </c>
      <c r="AJ172" s="365">
        <f t="shared" ref="AJ172" si="202">+AJ139/AJ105</f>
        <v>3.25</v>
      </c>
      <c r="AK172" s="643">
        <f t="shared" si="198"/>
        <v>-3.2582733314871271</v>
      </c>
      <c r="AL172" s="643">
        <f t="shared" si="199"/>
        <v>-1.2638378219990032</v>
      </c>
      <c r="AM172" s="644">
        <f t="shared" si="200"/>
        <v>-2.1410869745032035</v>
      </c>
    </row>
    <row r="173" spans="1:39" ht="18" customHeight="1" thickBot="1">
      <c r="A173" s="340" t="s">
        <v>5</v>
      </c>
      <c r="B173" s="340" t="s">
        <v>33</v>
      </c>
      <c r="C173" s="371"/>
      <c r="D173" s="371"/>
      <c r="E173" s="371"/>
      <c r="F173" s="365">
        <f t="shared" ref="F173:AI173" si="203">+F140/F106</f>
        <v>2.5427350427350426</v>
      </c>
      <c r="G173" s="365">
        <f t="shared" si="203"/>
        <v>2.1857311320754715</v>
      </c>
      <c r="H173" s="365">
        <f t="shared" si="203"/>
        <v>2.0552631578947369</v>
      </c>
      <c r="I173" s="365">
        <f t="shared" si="203"/>
        <v>2.3817663817663819</v>
      </c>
      <c r="J173" s="365">
        <f t="shared" si="203"/>
        <v>2.825242718446602</v>
      </c>
      <c r="K173" s="365">
        <f t="shared" si="203"/>
        <v>3.0338983050847457</v>
      </c>
      <c r="L173" s="365">
        <f t="shared" si="203"/>
        <v>2.7105263157894739</v>
      </c>
      <c r="M173" s="365">
        <f t="shared" si="203"/>
        <v>2.9434914228052471</v>
      </c>
      <c r="N173" s="365">
        <f t="shared" si="203"/>
        <v>2.6818757921419514</v>
      </c>
      <c r="O173" s="365">
        <f t="shared" si="203"/>
        <v>2.5897740784780026</v>
      </c>
      <c r="P173" s="365">
        <f t="shared" si="203"/>
        <v>3.3227016885553473</v>
      </c>
      <c r="Q173" s="365">
        <f t="shared" si="203"/>
        <v>3.8368852459016396</v>
      </c>
      <c r="R173" s="365">
        <f t="shared" si="203"/>
        <v>3.0635631154879137</v>
      </c>
      <c r="S173" s="365">
        <f t="shared" si="203"/>
        <v>3.4665071770334928</v>
      </c>
      <c r="T173" s="365">
        <f t="shared" si="203"/>
        <v>3.3275669642857144</v>
      </c>
      <c r="U173" s="365">
        <f t="shared" si="203"/>
        <v>3.6560139453805931</v>
      </c>
      <c r="V173" s="365">
        <f t="shared" si="203"/>
        <v>3.9080318822808091</v>
      </c>
      <c r="W173" s="365">
        <f t="shared" si="203"/>
        <v>3.4822822822822821</v>
      </c>
      <c r="X173" s="365">
        <f t="shared" si="203"/>
        <v>3.3774086378737542</v>
      </c>
      <c r="Y173" s="365">
        <f t="shared" si="203"/>
        <v>3.7536793183578623</v>
      </c>
      <c r="Z173" s="365">
        <f t="shared" si="203"/>
        <v>3.8809255079006779</v>
      </c>
      <c r="AA173" s="365">
        <f t="shared" si="203"/>
        <v>4.26791089704997</v>
      </c>
      <c r="AB173" s="365">
        <f t="shared" si="203"/>
        <v>4.2687338501291991</v>
      </c>
      <c r="AC173" s="365">
        <f t="shared" si="203"/>
        <v>3.1017156862745101</v>
      </c>
      <c r="AD173" s="365">
        <f t="shared" si="203"/>
        <v>4.1796171171171173</v>
      </c>
      <c r="AE173" s="365">
        <f t="shared" si="203"/>
        <v>3.4298737727910242</v>
      </c>
      <c r="AF173" s="365">
        <f t="shared" si="203"/>
        <v>4.404833836858006</v>
      </c>
      <c r="AG173" s="365">
        <f t="shared" si="203"/>
        <v>3.8396161754626457</v>
      </c>
      <c r="AH173" s="365">
        <f t="shared" si="203"/>
        <v>4.0080049261083737</v>
      </c>
      <c r="AI173" s="365">
        <f t="shared" si="203"/>
        <v>4.5177641886086821</v>
      </c>
      <c r="AJ173" s="365">
        <f t="shared" ref="AJ173" si="204">+AJ140/AJ106</f>
        <v>4.08</v>
      </c>
      <c r="AK173" s="643">
        <f t="shared" si="198"/>
        <v>-9.6898414864698523</v>
      </c>
      <c r="AL173" s="643">
        <f t="shared" si="199"/>
        <v>-1.0140022913744606</v>
      </c>
      <c r="AM173" s="644">
        <f t="shared" si="200"/>
        <v>-0.49905575614948017</v>
      </c>
    </row>
    <row r="174" spans="1:39" ht="18" customHeight="1" thickBot="1">
      <c r="A174" s="340" t="s">
        <v>127</v>
      </c>
      <c r="B174" s="340" t="s">
        <v>34</v>
      </c>
      <c r="C174" s="371"/>
      <c r="D174" s="371"/>
      <c r="E174" s="371"/>
      <c r="F174" s="365">
        <f t="shared" ref="F174:AI174" si="205">+F141/F107</f>
        <v>2.8287473924704476</v>
      </c>
      <c r="G174" s="365">
        <f t="shared" si="205"/>
        <v>2.7378025718608172</v>
      </c>
      <c r="H174" s="365">
        <f t="shared" si="205"/>
        <v>3.186466783037273</v>
      </c>
      <c r="I174" s="365">
        <f t="shared" si="205"/>
        <v>2.3076382380506089</v>
      </c>
      <c r="J174" s="365">
        <f t="shared" si="205"/>
        <v>3.136214442013129</v>
      </c>
      <c r="K174" s="365">
        <f t="shared" si="205"/>
        <v>3.3636814932486101</v>
      </c>
      <c r="L174" s="365">
        <f t="shared" si="205"/>
        <v>3.5764607679465779</v>
      </c>
      <c r="M174" s="365">
        <f t="shared" si="205"/>
        <v>3.3262523191094617</v>
      </c>
      <c r="N174" s="365">
        <f t="shared" si="205"/>
        <v>3.6556239015817225</v>
      </c>
      <c r="O174" s="365">
        <f t="shared" si="205"/>
        <v>2.9683017121702915</v>
      </c>
      <c r="P174" s="365">
        <f t="shared" si="205"/>
        <v>2.8712863463969662</v>
      </c>
      <c r="Q174" s="365">
        <f t="shared" si="205"/>
        <v>4.1114227832320402</v>
      </c>
      <c r="R174" s="365">
        <f t="shared" si="205"/>
        <v>3.7589850435300241</v>
      </c>
      <c r="S174" s="365">
        <f t="shared" si="205"/>
        <v>3.7344296710986704</v>
      </c>
      <c r="T174" s="365">
        <f t="shared" si="205"/>
        <v>3.4365715023898722</v>
      </c>
      <c r="U174" s="365">
        <f t="shared" si="205"/>
        <v>3.7606332530823665</v>
      </c>
      <c r="V174" s="365">
        <f t="shared" si="205"/>
        <v>4.2867727025557363</v>
      </c>
      <c r="W174" s="365">
        <f t="shared" si="205"/>
        <v>3.8992608814672871</v>
      </c>
      <c r="X174" s="365">
        <f t="shared" si="205"/>
        <v>2.9124642480806866</v>
      </c>
      <c r="Y174" s="365">
        <f t="shared" si="205"/>
        <v>3.6909355382024196</v>
      </c>
      <c r="Z174" s="365">
        <f t="shared" si="205"/>
        <v>3.9467112445414849</v>
      </c>
      <c r="AA174" s="365">
        <f t="shared" si="205"/>
        <v>4.4809926839764733</v>
      </c>
      <c r="AB174" s="365">
        <f t="shared" si="205"/>
        <v>3.9026059898872036</v>
      </c>
      <c r="AC174" s="365">
        <f t="shared" si="205"/>
        <v>3.4544768801387948</v>
      </c>
      <c r="AD174" s="365">
        <f t="shared" si="205"/>
        <v>3.2665597066238825</v>
      </c>
      <c r="AE174" s="365">
        <f t="shared" si="205"/>
        <v>2.9937311731661644</v>
      </c>
      <c r="AF174" s="365">
        <f t="shared" si="205"/>
        <v>3.303221288515406</v>
      </c>
      <c r="AG174" s="365">
        <f t="shared" si="205"/>
        <v>3.6830949149002818</v>
      </c>
      <c r="AH174" s="365">
        <f t="shared" si="205"/>
        <v>3.5014486961734437</v>
      </c>
      <c r="AI174" s="365">
        <f t="shared" si="205"/>
        <v>3.9548796177173311</v>
      </c>
      <c r="AJ174" s="365">
        <f t="shared" ref="AJ174" si="206">+AJ141/AJ107</f>
        <v>3.8799999999999994</v>
      </c>
      <c r="AK174" s="643">
        <f t="shared" si="198"/>
        <v>-1.8933475846364844</v>
      </c>
      <c r="AL174" s="643">
        <f t="shared" si="199"/>
        <v>8.1829670397813192</v>
      </c>
      <c r="AM174" s="644">
        <f t="shared" si="200"/>
        <v>-1.587371322219655</v>
      </c>
    </row>
    <row r="175" spans="1:39" ht="18" customHeight="1" thickBot="1">
      <c r="A175" s="340" t="s">
        <v>6</v>
      </c>
      <c r="B175" s="340" t="s">
        <v>35</v>
      </c>
      <c r="C175" s="371"/>
      <c r="D175" s="371"/>
      <c r="E175" s="371"/>
      <c r="F175" s="365">
        <f t="shared" ref="F175:AI175" si="207">+F142/F108</f>
        <v>1.3846153846153846</v>
      </c>
      <c r="G175" s="365">
        <f t="shared" si="207"/>
        <v>0.77777777777777779</v>
      </c>
      <c r="H175" s="365">
        <f t="shared" si="207"/>
        <v>1.1666666666666667</v>
      </c>
      <c r="I175" s="365">
        <f t="shared" si="207"/>
        <v>1.1764705882352942</v>
      </c>
      <c r="J175" s="365">
        <f t="shared" si="207"/>
        <v>1.2151898734177213</v>
      </c>
      <c r="K175" s="365">
        <f t="shared" si="207"/>
        <v>1.0228571428571427</v>
      </c>
      <c r="L175" s="365">
        <f t="shared" si="207"/>
        <v>1.2314049586776861</v>
      </c>
      <c r="M175" s="365">
        <f t="shared" si="207"/>
        <v>1.3402777777777779</v>
      </c>
      <c r="N175" s="365">
        <f t="shared" si="207"/>
        <v>1.5018181818181817</v>
      </c>
      <c r="O175" s="365">
        <f t="shared" si="207"/>
        <v>1.9422492401215805</v>
      </c>
      <c r="P175" s="365">
        <f t="shared" si="207"/>
        <v>1.4946004319654429</v>
      </c>
      <c r="Q175" s="365">
        <f t="shared" si="207"/>
        <v>1.3611111111111109</v>
      </c>
      <c r="R175" s="365">
        <f t="shared" si="207"/>
        <v>1.783261802575107</v>
      </c>
      <c r="S175" s="365">
        <f t="shared" si="207"/>
        <v>1.3535999999999999</v>
      </c>
      <c r="T175" s="365">
        <f t="shared" si="207"/>
        <v>1.8111413043478264</v>
      </c>
      <c r="U175" s="365">
        <f t="shared" si="207"/>
        <v>1.4298584298584298</v>
      </c>
      <c r="V175" s="365">
        <f t="shared" si="207"/>
        <v>1.6565164433617541</v>
      </c>
      <c r="W175" s="365">
        <f t="shared" si="207"/>
        <v>1.3340122199592668</v>
      </c>
      <c r="X175" s="365">
        <f t="shared" si="207"/>
        <v>1.6202247191011234</v>
      </c>
      <c r="Y175" s="365">
        <f t="shared" si="207"/>
        <v>1.8117106773823195</v>
      </c>
      <c r="Z175" s="365">
        <f t="shared" si="207"/>
        <v>2.020905923344948</v>
      </c>
      <c r="AA175" s="365">
        <f t="shared" si="207"/>
        <v>2.0774999999999997</v>
      </c>
      <c r="AB175" s="365">
        <f t="shared" si="207"/>
        <v>2.7725988700564974</v>
      </c>
      <c r="AC175" s="365">
        <f t="shared" si="207"/>
        <v>1.4619115549215409</v>
      </c>
      <c r="AD175" s="365">
        <f t="shared" si="207"/>
        <v>2.2397343813524868</v>
      </c>
      <c r="AE175" s="365">
        <f t="shared" si="207"/>
        <v>1.5628783709411116</v>
      </c>
      <c r="AF175" s="365">
        <f t="shared" si="207"/>
        <v>2.6428670073194311</v>
      </c>
      <c r="AG175" s="365">
        <f t="shared" si="207"/>
        <v>2.8612716763005777</v>
      </c>
      <c r="AH175" s="365">
        <f t="shared" si="207"/>
        <v>2.7402663284717819</v>
      </c>
      <c r="AI175" s="365">
        <f t="shared" si="207"/>
        <v>2.5217441591487395</v>
      </c>
      <c r="AJ175" s="365">
        <f t="shared" ref="AJ175" si="208">+AJ142/AJ108</f>
        <v>2.52</v>
      </c>
      <c r="AK175" s="643">
        <f t="shared" si="198"/>
        <v>-6.9164793835718719E-2</v>
      </c>
      <c r="AL175" s="643">
        <f t="shared" si="199"/>
        <v>-4.3628442712833282</v>
      </c>
      <c r="AM175" s="644">
        <f t="shared" si="200"/>
        <v>2.1686660571934357</v>
      </c>
    </row>
    <row r="176" spans="1:39" ht="18" customHeight="1" thickBot="1">
      <c r="A176" s="340" t="s">
        <v>7</v>
      </c>
      <c r="B176" s="340" t="s">
        <v>36</v>
      </c>
      <c r="C176" s="371"/>
      <c r="D176" s="371"/>
      <c r="E176" s="371"/>
      <c r="F176" s="365">
        <f t="shared" ref="F176:AI176" si="209">+F143/F109</f>
        <v>2.6470588235294117</v>
      </c>
      <c r="G176" s="365">
        <f t="shared" si="209"/>
        <v>2.65625</v>
      </c>
      <c r="H176" s="365">
        <f t="shared" si="209"/>
        <v>3.1707317073170733</v>
      </c>
      <c r="I176" s="365">
        <f t="shared" si="209"/>
        <v>2.8857142857142857</v>
      </c>
      <c r="J176" s="365">
        <f t="shared" si="209"/>
        <v>2.7272727272727271</v>
      </c>
      <c r="K176" s="365">
        <f t="shared" si="209"/>
        <v>2.9122807017543861</v>
      </c>
      <c r="L176" s="365">
        <f t="shared" si="209"/>
        <v>1.9615384615384612</v>
      </c>
      <c r="M176" s="365">
        <f t="shared" si="209"/>
        <v>3.1851851851851847</v>
      </c>
      <c r="N176" s="365">
        <f t="shared" si="209"/>
        <v>3.0416666666666665</v>
      </c>
      <c r="O176" s="365">
        <f t="shared" si="209"/>
        <v>3.0454545454545454</v>
      </c>
      <c r="P176" s="365">
        <f t="shared" si="209"/>
        <v>3.116883116883117</v>
      </c>
      <c r="Q176" s="365">
        <f t="shared" si="209"/>
        <v>3.0044843049327357</v>
      </c>
      <c r="R176" s="365">
        <f t="shared" si="209"/>
        <v>3.8069705093833779</v>
      </c>
      <c r="S176" s="365">
        <f t="shared" si="209"/>
        <v>3.5019607843137255</v>
      </c>
      <c r="T176" s="365">
        <f t="shared" si="209"/>
        <v>3.899755501222494</v>
      </c>
      <c r="U176" s="365">
        <f t="shared" si="209"/>
        <v>3.6221033868092691</v>
      </c>
      <c r="V176" s="365">
        <f t="shared" si="209"/>
        <v>3.7244094488188977</v>
      </c>
      <c r="W176" s="365">
        <f t="shared" si="209"/>
        <v>3.5175438596491229</v>
      </c>
      <c r="X176" s="365">
        <f t="shared" si="209"/>
        <v>4.511702986279257</v>
      </c>
      <c r="Y176" s="365">
        <f t="shared" si="209"/>
        <v>3.360411899313501</v>
      </c>
      <c r="Z176" s="365">
        <f t="shared" si="209"/>
        <v>3.596055514974434</v>
      </c>
      <c r="AA176" s="365">
        <f t="shared" si="209"/>
        <v>3.6239406779661021</v>
      </c>
      <c r="AB176" s="365">
        <f t="shared" si="209"/>
        <v>4.4826038159371491</v>
      </c>
      <c r="AC176" s="365">
        <f t="shared" si="209"/>
        <v>3.4579533941236074</v>
      </c>
      <c r="AD176" s="365">
        <f t="shared" si="209"/>
        <v>4.1306930693069308</v>
      </c>
      <c r="AE176" s="365">
        <f t="shared" si="209"/>
        <v>3.8557964184731386</v>
      </c>
      <c r="AF176" s="365">
        <f t="shared" si="209"/>
        <v>4.1515151515151514</v>
      </c>
      <c r="AG176" s="365">
        <f t="shared" si="209"/>
        <v>4.3617021276595747</v>
      </c>
      <c r="AH176" s="365">
        <f t="shared" si="209"/>
        <v>4.6408888888888891</v>
      </c>
      <c r="AI176" s="365">
        <f t="shared" si="209"/>
        <v>4.6589297227595106</v>
      </c>
      <c r="AJ176" s="365">
        <f t="shared" ref="AJ176" si="210">+AJ143/AJ109</f>
        <v>4.46</v>
      </c>
      <c r="AK176" s="643">
        <f t="shared" si="198"/>
        <v>-4.2698588430667206</v>
      </c>
      <c r="AL176" s="643">
        <f t="shared" si="199"/>
        <v>1.577973568281954</v>
      </c>
      <c r="AM176" s="644">
        <f t="shared" si="200"/>
        <v>2.3333252697046669</v>
      </c>
    </row>
    <row r="177" spans="1:39" ht="18" customHeight="1" thickBot="1">
      <c r="A177" s="340" t="s">
        <v>8</v>
      </c>
      <c r="B177" s="340" t="s">
        <v>37</v>
      </c>
      <c r="C177" s="371"/>
      <c r="D177" s="371"/>
      <c r="E177" s="371"/>
      <c r="F177" s="365" t="s">
        <v>62</v>
      </c>
      <c r="G177" s="365" t="s">
        <v>62</v>
      </c>
      <c r="H177" s="365" t="s">
        <v>62</v>
      </c>
      <c r="I177" s="365" t="s">
        <v>62</v>
      </c>
      <c r="J177" s="365" t="s">
        <v>62</v>
      </c>
      <c r="K177" s="365" t="s">
        <v>62</v>
      </c>
      <c r="L177" s="365" t="s">
        <v>62</v>
      </c>
      <c r="M177" s="365" t="s">
        <v>62</v>
      </c>
      <c r="N177" s="365" t="s">
        <v>62</v>
      </c>
      <c r="O177" s="365" t="s">
        <v>62</v>
      </c>
      <c r="P177" s="365" t="s">
        <v>62</v>
      </c>
      <c r="Q177" s="365" t="s">
        <v>62</v>
      </c>
      <c r="R177" s="365" t="s">
        <v>62</v>
      </c>
      <c r="S177" s="365" t="s">
        <v>62</v>
      </c>
      <c r="T177" s="365" t="s">
        <v>62</v>
      </c>
      <c r="U177" s="365" t="s">
        <v>62</v>
      </c>
      <c r="V177" s="365" t="s">
        <v>62</v>
      </c>
      <c r="W177" s="365" t="s">
        <v>62</v>
      </c>
      <c r="X177" s="365" t="s">
        <v>62</v>
      </c>
      <c r="Y177" s="365" t="s">
        <v>62</v>
      </c>
      <c r="Z177" s="365" t="s">
        <v>62</v>
      </c>
      <c r="AA177" s="365" t="s">
        <v>62</v>
      </c>
      <c r="AB177" s="365" t="s">
        <v>62</v>
      </c>
      <c r="AC177" s="365" t="s">
        <v>62</v>
      </c>
      <c r="AD177" s="365" t="s">
        <v>62</v>
      </c>
      <c r="AE177" s="365" t="s">
        <v>62</v>
      </c>
      <c r="AF177" s="365" t="s">
        <v>62</v>
      </c>
      <c r="AG177" s="365" t="s">
        <v>62</v>
      </c>
      <c r="AH177" s="365" t="s">
        <v>62</v>
      </c>
      <c r="AI177" s="365" t="s">
        <v>62</v>
      </c>
      <c r="AJ177" s="365" t="s">
        <v>62</v>
      </c>
      <c r="AK177" s="643" t="str">
        <f t="shared" si="198"/>
        <v/>
      </c>
      <c r="AL177" s="643" t="str">
        <f t="shared" si="199"/>
        <v/>
      </c>
      <c r="AM177" s="644"/>
    </row>
    <row r="178" spans="1:39" ht="18" customHeight="1" thickBot="1">
      <c r="A178" s="340" t="s">
        <v>9</v>
      </c>
      <c r="B178" s="340" t="s">
        <v>38</v>
      </c>
      <c r="C178" s="371"/>
      <c r="D178" s="371"/>
      <c r="E178" s="371"/>
      <c r="F178" s="365">
        <f t="shared" ref="F178:AI178" si="211">+F145/F111</f>
        <v>1.263157894736842</v>
      </c>
      <c r="G178" s="365">
        <f t="shared" si="211"/>
        <v>0.80724637681159428</v>
      </c>
      <c r="H178" s="365">
        <f t="shared" si="211"/>
        <v>0.58333333333333337</v>
      </c>
      <c r="I178" s="365">
        <f t="shared" si="211"/>
        <v>1.1065573770491803</v>
      </c>
      <c r="J178" s="365">
        <f t="shared" si="211"/>
        <v>1.4782608695652173</v>
      </c>
      <c r="K178" s="365">
        <f t="shared" si="211"/>
        <v>1.5462365591397851</v>
      </c>
      <c r="L178" s="365">
        <f t="shared" si="211"/>
        <v>1.1801242236024845</v>
      </c>
      <c r="M178" s="365">
        <f t="shared" si="211"/>
        <v>1.53125</v>
      </c>
      <c r="N178" s="365">
        <f t="shared" si="211"/>
        <v>1.2894736842105263</v>
      </c>
      <c r="O178" s="365">
        <f t="shared" si="211"/>
        <v>1.5882352941176472</v>
      </c>
      <c r="P178" s="365">
        <f t="shared" si="211"/>
        <v>1.3488372093023255</v>
      </c>
      <c r="Q178" s="365">
        <f t="shared" si="211"/>
        <v>1.6</v>
      </c>
      <c r="R178" s="365">
        <f t="shared" si="211"/>
        <v>1.1250000000000002</v>
      </c>
      <c r="S178" s="365">
        <f t="shared" si="211"/>
        <v>1.4363636363636365</v>
      </c>
      <c r="T178" s="365">
        <f t="shared" si="211"/>
        <v>1.7525252525252526</v>
      </c>
      <c r="U178" s="365">
        <f t="shared" si="211"/>
        <v>1.9082568807339451</v>
      </c>
      <c r="V178" s="365">
        <f t="shared" si="211"/>
        <v>1.5990783410138252</v>
      </c>
      <c r="W178" s="365">
        <f t="shared" si="211"/>
        <v>1.7363063499757636</v>
      </c>
      <c r="X178" s="365">
        <f t="shared" si="211"/>
        <v>1.9912745403552505</v>
      </c>
      <c r="Y178" s="365">
        <f t="shared" si="211"/>
        <v>1.8584840055632823</v>
      </c>
      <c r="Z178" s="365">
        <f t="shared" si="211"/>
        <v>2.6540540540540545</v>
      </c>
      <c r="AA178" s="365">
        <f t="shared" si="211"/>
        <v>2.4145437702640113</v>
      </c>
      <c r="AB178" s="365">
        <f t="shared" si="211"/>
        <v>2.1002252252252247</v>
      </c>
      <c r="AC178" s="365">
        <f t="shared" si="211"/>
        <v>2.4619505794883008</v>
      </c>
      <c r="AD178" s="365">
        <f t="shared" si="211"/>
        <v>1.6028997600917907</v>
      </c>
      <c r="AE178" s="365">
        <f t="shared" si="211"/>
        <v>2.2793836750286514</v>
      </c>
      <c r="AF178" s="365">
        <f t="shared" si="211"/>
        <v>2.0492456589809276</v>
      </c>
      <c r="AG178" s="365">
        <f t="shared" si="211"/>
        <v>2.7288372743808593</v>
      </c>
      <c r="AH178" s="365">
        <f t="shared" si="211"/>
        <v>2.5729934924078091</v>
      </c>
      <c r="AI178" s="365">
        <f t="shared" si="211"/>
        <v>2.1013087736306351</v>
      </c>
      <c r="AJ178" s="365">
        <f t="shared" ref="AJ178" si="212">+AJ145/AJ111</f>
        <v>2.11</v>
      </c>
      <c r="AK178" s="643">
        <f t="shared" si="198"/>
        <v>0.41361014994232281</v>
      </c>
      <c r="AL178" s="643">
        <f t="shared" si="199"/>
        <v>-14.459827512884861</v>
      </c>
      <c r="AM178" s="644">
        <f t="shared" si="200"/>
        <v>-1.4868621403383631</v>
      </c>
    </row>
    <row r="179" spans="1:39" ht="18" customHeight="1" thickBot="1">
      <c r="A179" s="340" t="s">
        <v>10</v>
      </c>
      <c r="B179" s="340" t="s">
        <v>39</v>
      </c>
      <c r="C179" s="371"/>
      <c r="D179" s="371"/>
      <c r="E179" s="371"/>
      <c r="F179" s="365">
        <f t="shared" ref="F179:AI179" si="213">+F146/F112</f>
        <v>2.8384037222619902</v>
      </c>
      <c r="G179" s="365">
        <f t="shared" si="213"/>
        <v>2.6407738954663587</v>
      </c>
      <c r="H179" s="365">
        <f t="shared" si="213"/>
        <v>3.2323328948941765</v>
      </c>
      <c r="I179" s="365">
        <f t="shared" si="213"/>
        <v>3.3204477267482111</v>
      </c>
      <c r="J179" s="365">
        <f t="shared" si="213"/>
        <v>3.5434804980961196</v>
      </c>
      <c r="K179" s="365">
        <f t="shared" si="213"/>
        <v>3.2643078283945157</v>
      </c>
      <c r="L179" s="365">
        <f t="shared" si="213"/>
        <v>3.2708721233335818</v>
      </c>
      <c r="M179" s="365">
        <f t="shared" si="213"/>
        <v>2.9307932226249687</v>
      </c>
      <c r="N179" s="365">
        <f t="shared" si="213"/>
        <v>2.6588746188672272</v>
      </c>
      <c r="O179" s="365">
        <f t="shared" si="213"/>
        <v>3.2005017367811655</v>
      </c>
      <c r="P179" s="365">
        <f t="shared" si="213"/>
        <v>3.1120450766672825</v>
      </c>
      <c r="Q179" s="365">
        <f t="shared" si="213"/>
        <v>3.5485160831704281</v>
      </c>
      <c r="R179" s="365">
        <f t="shared" si="213"/>
        <v>3.6807957775071047</v>
      </c>
      <c r="S179" s="365">
        <f t="shared" si="213"/>
        <v>2.9485628912919752</v>
      </c>
      <c r="T179" s="365">
        <f t="shared" si="213"/>
        <v>2.89857045609258</v>
      </c>
      <c r="U179" s="365">
        <f t="shared" si="213"/>
        <v>3.3205037996059668</v>
      </c>
      <c r="V179" s="365">
        <f t="shared" si="213"/>
        <v>3.7710021609940578</v>
      </c>
      <c r="W179" s="365">
        <f t="shared" si="213"/>
        <v>3.2865283948595105</v>
      </c>
      <c r="X179" s="365">
        <f t="shared" si="213"/>
        <v>3.4504540400892014</v>
      </c>
      <c r="Y179" s="365">
        <f t="shared" si="213"/>
        <v>3.399218511812542</v>
      </c>
      <c r="Z179" s="365">
        <f t="shared" si="213"/>
        <v>3.0392593623834054</v>
      </c>
      <c r="AA179" s="365">
        <f t="shared" si="213"/>
        <v>3.6753514614007892</v>
      </c>
      <c r="AB179" s="365">
        <f t="shared" si="213"/>
        <v>3.5424981571624952</v>
      </c>
      <c r="AC179" s="365">
        <f t="shared" si="213"/>
        <v>3.0590534422042488</v>
      </c>
      <c r="AD179" s="365">
        <f t="shared" si="213"/>
        <v>3.8242287209459409</v>
      </c>
      <c r="AE179" s="365">
        <f t="shared" si="213"/>
        <v>3.080892495932797</v>
      </c>
      <c r="AF179" s="365">
        <f t="shared" si="213"/>
        <v>3.1826311605723374</v>
      </c>
      <c r="AG179" s="365">
        <f t="shared" si="213"/>
        <v>2.9598721654667215</v>
      </c>
      <c r="AH179" s="365">
        <f t="shared" si="213"/>
        <v>3.3735524879352741</v>
      </c>
      <c r="AI179" s="365">
        <f t="shared" si="213"/>
        <v>3.6736319462561964</v>
      </c>
      <c r="AJ179" s="365">
        <f t="shared" ref="AJ179" si="214">+AJ146/AJ112</f>
        <v>3.37</v>
      </c>
      <c r="AK179" s="643">
        <f t="shared" si="198"/>
        <v>-8.2651705641232809</v>
      </c>
      <c r="AL179" s="643">
        <f t="shared" si="199"/>
        <v>6.5727295232153482</v>
      </c>
      <c r="AM179" s="644">
        <f t="shared" si="200"/>
        <v>-0.9591045204742854</v>
      </c>
    </row>
    <row r="180" spans="1:39" ht="18" customHeight="1" thickBot="1">
      <c r="A180" s="340" t="s">
        <v>11</v>
      </c>
      <c r="B180" s="340" t="s">
        <v>40</v>
      </c>
      <c r="C180" s="371"/>
      <c r="D180" s="371"/>
      <c r="E180" s="371"/>
      <c r="F180" s="365">
        <f t="shared" ref="F180:AI180" si="215">+F147/F113</f>
        <v>2.2033051498847041</v>
      </c>
      <c r="G180" s="365">
        <f t="shared" si="215"/>
        <v>2.0405356757145943</v>
      </c>
      <c r="H180" s="365">
        <f t="shared" si="215"/>
        <v>2.2283737024221457</v>
      </c>
      <c r="I180" s="365">
        <f t="shared" si="215"/>
        <v>1.5241144948372762</v>
      </c>
      <c r="J180" s="365">
        <f t="shared" si="215"/>
        <v>2.0875653472740852</v>
      </c>
      <c r="K180" s="365">
        <f t="shared" si="215"/>
        <v>2.454687674600514</v>
      </c>
      <c r="L180" s="365">
        <f t="shared" si="215"/>
        <v>2.0069606997659233</v>
      </c>
      <c r="M180" s="365">
        <f t="shared" si="215"/>
        <v>2.2839410395655548</v>
      </c>
      <c r="N180" s="365">
        <f t="shared" si="215"/>
        <v>2.1763565891472867</v>
      </c>
      <c r="O180" s="365">
        <f t="shared" si="215"/>
        <v>1.9624233128834356</v>
      </c>
      <c r="P180" s="365">
        <f t="shared" si="215"/>
        <v>1.8427835051546393</v>
      </c>
      <c r="Q180" s="365">
        <f t="shared" si="215"/>
        <v>2.1981792717086837</v>
      </c>
      <c r="R180" s="365">
        <f t="shared" si="215"/>
        <v>2.0486352357320103</v>
      </c>
      <c r="S180" s="365">
        <f t="shared" si="215"/>
        <v>2.3781212841854935</v>
      </c>
      <c r="T180" s="365">
        <f t="shared" si="215"/>
        <v>3.0091813312930373</v>
      </c>
      <c r="U180" s="365">
        <f t="shared" si="215"/>
        <v>2.813589628967367</v>
      </c>
      <c r="V180" s="365">
        <f t="shared" si="215"/>
        <v>2.8001392757660168</v>
      </c>
      <c r="W180" s="365">
        <f t="shared" si="215"/>
        <v>2.0226438188494491</v>
      </c>
      <c r="X180" s="365">
        <f t="shared" si="215"/>
        <v>2.8177676537585423</v>
      </c>
      <c r="Y180" s="365">
        <f t="shared" si="215"/>
        <v>2.6703741152679474</v>
      </c>
      <c r="Z180" s="365">
        <f t="shared" si="215"/>
        <v>2.6616583194212575</v>
      </c>
      <c r="AA180" s="365">
        <f t="shared" si="215"/>
        <v>3.0808823529411766</v>
      </c>
      <c r="AB180" s="365">
        <f t="shared" si="215"/>
        <v>2.5832575068243857</v>
      </c>
      <c r="AC180" s="365">
        <f t="shared" si="215"/>
        <v>3.0720500271886895</v>
      </c>
      <c r="AD180" s="365">
        <f t="shared" si="215"/>
        <v>2.7932949403537641</v>
      </c>
      <c r="AE180" s="365">
        <f t="shared" si="215"/>
        <v>2.8319098673450847</v>
      </c>
      <c r="AF180" s="365">
        <f t="shared" si="215"/>
        <v>2.5120889748549327</v>
      </c>
      <c r="AG180" s="365">
        <f t="shared" si="215"/>
        <v>2.8725396063370141</v>
      </c>
      <c r="AH180" s="365">
        <f t="shared" si="215"/>
        <v>2.4247027741083222</v>
      </c>
      <c r="AI180" s="365">
        <f t="shared" si="215"/>
        <v>2.7800829875518671</v>
      </c>
      <c r="AJ180" s="365">
        <f t="shared" ref="AJ180" si="216">+AJ147/AJ113</f>
        <v>2.83</v>
      </c>
      <c r="AK180" s="643">
        <f t="shared" si="198"/>
        <v>1.7955223880597115</v>
      </c>
      <c r="AL180" s="643">
        <f t="shared" si="199"/>
        <v>4.504117239539096</v>
      </c>
      <c r="AM180" s="644">
        <f t="shared" si="200"/>
        <v>-0.9393307162279374</v>
      </c>
    </row>
    <row r="181" spans="1:39" ht="18" customHeight="1" thickBot="1">
      <c r="A181" s="340" t="s">
        <v>12</v>
      </c>
      <c r="B181" s="340" t="s">
        <v>41</v>
      </c>
      <c r="C181" s="371"/>
      <c r="D181" s="371"/>
      <c r="E181" s="371"/>
      <c r="F181" s="365">
        <f t="shared" ref="F181:AI181" si="217">+F148/F114</f>
        <v>2.3636363636363638</v>
      </c>
      <c r="G181" s="365">
        <f t="shared" si="217"/>
        <v>2.1642857142857141</v>
      </c>
      <c r="H181" s="365">
        <f t="shared" si="217"/>
        <v>2.0826086956521737</v>
      </c>
      <c r="I181" s="365">
        <f t="shared" si="217"/>
        <v>1.3169230769230769</v>
      </c>
      <c r="J181" s="365">
        <f t="shared" si="217"/>
        <v>0.85115606936416177</v>
      </c>
      <c r="K181" s="365">
        <f t="shared" si="217"/>
        <v>0.89508196721311473</v>
      </c>
      <c r="L181" s="365">
        <f t="shared" si="217"/>
        <v>1.0097087378640777</v>
      </c>
      <c r="M181" s="365">
        <f t="shared" si="217"/>
        <v>1.1294765840220387</v>
      </c>
      <c r="N181" s="365">
        <f t="shared" si="217"/>
        <v>1.1030534351145038</v>
      </c>
      <c r="O181" s="365">
        <f t="shared" si="217"/>
        <v>1.3958333333333335</v>
      </c>
      <c r="P181" s="365">
        <f t="shared" si="217"/>
        <v>1.375</v>
      </c>
      <c r="Q181" s="365">
        <f t="shared" si="217"/>
        <v>1.7931034482758621</v>
      </c>
      <c r="R181" s="365">
        <f t="shared" si="217"/>
        <v>1.7428571428571427</v>
      </c>
      <c r="S181" s="365">
        <f t="shared" si="217"/>
        <v>1.7142857142857142</v>
      </c>
      <c r="T181" s="365">
        <f t="shared" si="217"/>
        <v>2.056338028169014</v>
      </c>
      <c r="U181" s="365">
        <f t="shared" si="217"/>
        <v>2.2301587301587302</v>
      </c>
      <c r="V181" s="365">
        <f t="shared" si="217"/>
        <v>2.0526315789473686</v>
      </c>
      <c r="W181" s="365">
        <f t="shared" si="217"/>
        <v>2.4642156862745099</v>
      </c>
      <c r="X181" s="365">
        <f t="shared" si="217"/>
        <v>2.3365029054410988</v>
      </c>
      <c r="Y181" s="365">
        <f t="shared" si="217"/>
        <v>2.383159886471145</v>
      </c>
      <c r="Z181" s="365">
        <f t="shared" si="217"/>
        <v>2.1484249866524294</v>
      </c>
      <c r="AA181" s="365">
        <f t="shared" si="217"/>
        <v>2.5018028846153846</v>
      </c>
      <c r="AB181" s="365">
        <f t="shared" si="217"/>
        <v>2.2933006535947711</v>
      </c>
      <c r="AC181" s="365">
        <f t="shared" si="217"/>
        <v>2.5695364238410598</v>
      </c>
      <c r="AD181" s="365">
        <f t="shared" si="217"/>
        <v>2.6581306017925739</v>
      </c>
      <c r="AE181" s="365">
        <f t="shared" si="217"/>
        <v>2.7181440443213298</v>
      </c>
      <c r="AF181" s="365">
        <f t="shared" si="217"/>
        <v>2.6551236749116609</v>
      </c>
      <c r="AG181" s="365">
        <f t="shared" si="217"/>
        <v>2.8569732937685459</v>
      </c>
      <c r="AH181" s="365">
        <f t="shared" si="217"/>
        <v>3.050335570469799</v>
      </c>
      <c r="AI181" s="365">
        <f t="shared" si="217"/>
        <v>2.853475935828877</v>
      </c>
      <c r="AJ181" s="365">
        <f t="shared" ref="AJ181" si="218">+AJ148/AJ114</f>
        <v>3.18</v>
      </c>
      <c r="AK181" s="643">
        <f t="shared" si="198"/>
        <v>11.443028485757134</v>
      </c>
      <c r="AL181" s="643">
        <f t="shared" si="199"/>
        <v>13.186147319747388</v>
      </c>
      <c r="AM181" s="644">
        <f t="shared" si="200"/>
        <v>2.7010520237983116</v>
      </c>
    </row>
    <row r="182" spans="1:39" ht="18" customHeight="1" thickBot="1">
      <c r="A182" s="340" t="s">
        <v>13</v>
      </c>
      <c r="B182" s="340" t="s">
        <v>42</v>
      </c>
      <c r="C182" s="371"/>
      <c r="D182" s="371"/>
      <c r="E182" s="371"/>
      <c r="F182" s="365" t="s">
        <v>62</v>
      </c>
      <c r="G182" s="365" t="s">
        <v>62</v>
      </c>
      <c r="H182" s="365" t="s">
        <v>62</v>
      </c>
      <c r="I182" s="365" t="s">
        <v>62</v>
      </c>
      <c r="J182" s="365" t="s">
        <v>62</v>
      </c>
      <c r="K182" s="365" t="s">
        <v>62</v>
      </c>
      <c r="L182" s="365" t="s">
        <v>62</v>
      </c>
      <c r="M182" s="365" t="s">
        <v>62</v>
      </c>
      <c r="N182" s="365" t="s">
        <v>62</v>
      </c>
      <c r="O182" s="365" t="s">
        <v>62</v>
      </c>
      <c r="P182" s="365" t="s">
        <v>62</v>
      </c>
      <c r="Q182" s="365" t="s">
        <v>62</v>
      </c>
      <c r="R182" s="365" t="s">
        <v>62</v>
      </c>
      <c r="S182" s="365" t="s">
        <v>62</v>
      </c>
      <c r="T182" s="365" t="s">
        <v>62</v>
      </c>
      <c r="U182" s="365" t="s">
        <v>62</v>
      </c>
      <c r="V182" s="365" t="s">
        <v>62</v>
      </c>
      <c r="W182" s="365" t="s">
        <v>62</v>
      </c>
      <c r="X182" s="365" t="s">
        <v>62</v>
      </c>
      <c r="Y182" s="365" t="s">
        <v>62</v>
      </c>
      <c r="Z182" s="365" t="s">
        <v>62</v>
      </c>
      <c r="AA182" s="365" t="s">
        <v>62</v>
      </c>
      <c r="AB182" s="365" t="s">
        <v>62</v>
      </c>
      <c r="AC182" s="365" t="s">
        <v>62</v>
      </c>
      <c r="AD182" s="365" t="s">
        <v>62</v>
      </c>
      <c r="AE182" s="365" t="s">
        <v>62</v>
      </c>
      <c r="AF182" s="365" t="s">
        <v>62</v>
      </c>
      <c r="AG182" s="365" t="s">
        <v>62</v>
      </c>
      <c r="AH182" s="365" t="s">
        <v>62</v>
      </c>
      <c r="AI182" s="365" t="s">
        <v>62</v>
      </c>
      <c r="AJ182" s="365" t="s">
        <v>62</v>
      </c>
      <c r="AK182" s="643" t="str">
        <f t="shared" si="198"/>
        <v/>
      </c>
      <c r="AL182" s="643" t="str">
        <f t="shared" si="199"/>
        <v/>
      </c>
      <c r="AM182" s="644"/>
    </row>
    <row r="183" spans="1:39" ht="18" customHeight="1" thickBot="1">
      <c r="A183" s="340" t="s">
        <v>14</v>
      </c>
      <c r="B183" s="340" t="s">
        <v>43</v>
      </c>
      <c r="C183" s="371"/>
      <c r="D183" s="371"/>
      <c r="E183" s="371"/>
      <c r="F183" s="365">
        <f t="shared" ref="F183:AI183" si="219">+F150/F116</f>
        <v>1.4705882352941178</v>
      </c>
      <c r="G183" s="365">
        <f t="shared" si="219"/>
        <v>0.81818181818181812</v>
      </c>
      <c r="H183" s="365">
        <f t="shared" si="219"/>
        <v>0.81818181818181812</v>
      </c>
      <c r="I183" s="365">
        <f t="shared" si="219"/>
        <v>1.625</v>
      </c>
      <c r="J183" s="365">
        <f t="shared" si="219"/>
        <v>1.25</v>
      </c>
      <c r="K183" s="365">
        <f t="shared" si="219"/>
        <v>1.3333333333333335</v>
      </c>
      <c r="L183" s="365">
        <f t="shared" si="219"/>
        <v>1.7999999999999998</v>
      </c>
      <c r="M183" s="365">
        <f t="shared" si="219"/>
        <v>1.4492753623188406</v>
      </c>
      <c r="N183" s="365">
        <f t="shared" si="219"/>
        <v>1.5476190476190474</v>
      </c>
      <c r="O183" s="365">
        <f t="shared" si="219"/>
        <v>1.7526315789473683</v>
      </c>
      <c r="P183" s="365">
        <f t="shared" si="219"/>
        <v>1.4372623574144485</v>
      </c>
      <c r="Q183" s="365">
        <f t="shared" si="219"/>
        <v>1.9018181818181816</v>
      </c>
      <c r="R183" s="365">
        <f t="shared" si="219"/>
        <v>2.0446304044630401</v>
      </c>
      <c r="S183" s="365">
        <f t="shared" si="219"/>
        <v>1.4453681710213777</v>
      </c>
      <c r="T183" s="365">
        <f t="shared" si="219"/>
        <v>1.9809236947791167</v>
      </c>
      <c r="U183" s="365">
        <f t="shared" si="219"/>
        <v>2.402582159624413</v>
      </c>
      <c r="V183" s="365">
        <f t="shared" si="219"/>
        <v>2.1832460732984291</v>
      </c>
      <c r="W183" s="365">
        <f t="shared" si="219"/>
        <v>2.1292134831460676</v>
      </c>
      <c r="X183" s="365">
        <f t="shared" si="219"/>
        <v>1.8668363019508056</v>
      </c>
      <c r="Y183" s="365">
        <f t="shared" si="219"/>
        <v>2.6449086161879891</v>
      </c>
      <c r="Z183" s="365">
        <f t="shared" si="219"/>
        <v>2.3551181102362206</v>
      </c>
      <c r="AA183" s="365">
        <f t="shared" si="219"/>
        <v>1.9745762711864405</v>
      </c>
      <c r="AB183" s="365">
        <f t="shared" si="219"/>
        <v>3.3318181818181816</v>
      </c>
      <c r="AC183" s="365">
        <f t="shared" si="219"/>
        <v>2.83</v>
      </c>
      <c r="AD183" s="365">
        <f t="shared" si="219"/>
        <v>2.9067495559502667</v>
      </c>
      <c r="AE183" s="365">
        <f t="shared" si="219"/>
        <v>1.8973727422003284</v>
      </c>
      <c r="AF183" s="365">
        <f t="shared" si="219"/>
        <v>2.9289813486370155</v>
      </c>
      <c r="AG183" s="365">
        <f t="shared" si="219"/>
        <v>3.0818673883626522</v>
      </c>
      <c r="AH183" s="365">
        <f t="shared" si="219"/>
        <v>2.9029850746268653</v>
      </c>
      <c r="AI183" s="365">
        <f t="shared" si="219"/>
        <v>2.059887710542732</v>
      </c>
      <c r="AJ183" s="365">
        <f t="shared" ref="AJ183" si="220">+AJ150/AJ116</f>
        <v>2.92</v>
      </c>
      <c r="AK183" s="643">
        <f t="shared" si="198"/>
        <v>41.755299818291959</v>
      </c>
      <c r="AL183" s="643">
        <f t="shared" si="199"/>
        <v>11.000531072596488</v>
      </c>
      <c r="AM183" s="644">
        <f t="shared" si="200"/>
        <v>4.4428636284960854</v>
      </c>
    </row>
    <row r="184" spans="1:39" ht="18" customHeight="1" thickBot="1">
      <c r="A184" s="340" t="s">
        <v>15</v>
      </c>
      <c r="B184" s="340" t="s">
        <v>44</v>
      </c>
      <c r="C184" s="371"/>
      <c r="D184" s="371"/>
      <c r="E184" s="371"/>
      <c r="F184" s="365">
        <f t="shared" ref="F184:AI184" si="221">+F151/F117</f>
        <v>1.55</v>
      </c>
      <c r="G184" s="365">
        <f t="shared" si="221"/>
        <v>1.0999999999999999</v>
      </c>
      <c r="H184" s="365">
        <f t="shared" si="221"/>
        <v>1.3597122302158271</v>
      </c>
      <c r="I184" s="365">
        <f t="shared" si="221"/>
        <v>1.9152542372881356</v>
      </c>
      <c r="J184" s="365">
        <f t="shared" si="221"/>
        <v>1.6832579185520362</v>
      </c>
      <c r="K184" s="365">
        <f t="shared" si="221"/>
        <v>1.8626943005181349</v>
      </c>
      <c r="L184" s="365">
        <f t="shared" si="221"/>
        <v>1.373508353221957</v>
      </c>
      <c r="M184" s="365">
        <f t="shared" si="221"/>
        <v>1.4594594594594594</v>
      </c>
      <c r="N184" s="365">
        <f t="shared" si="221"/>
        <v>1.2781065088757395</v>
      </c>
      <c r="O184" s="365">
        <f t="shared" si="221"/>
        <v>1.76</v>
      </c>
      <c r="P184" s="365">
        <f t="shared" si="221"/>
        <v>1.7942942942942945</v>
      </c>
      <c r="Q184" s="365">
        <f t="shared" si="221"/>
        <v>2.0347912524850895</v>
      </c>
      <c r="R184" s="365">
        <f t="shared" si="221"/>
        <v>1.839122486288848</v>
      </c>
      <c r="S184" s="365">
        <f t="shared" si="221"/>
        <v>1.1246684350132625</v>
      </c>
      <c r="T184" s="365">
        <f t="shared" si="221"/>
        <v>1.7884174311926604</v>
      </c>
      <c r="U184" s="365">
        <f t="shared" si="221"/>
        <v>2.0433168316831685</v>
      </c>
      <c r="V184" s="365">
        <f t="shared" si="221"/>
        <v>2.1667535174570087</v>
      </c>
      <c r="W184" s="365">
        <f t="shared" si="221"/>
        <v>1.6542278682016673</v>
      </c>
      <c r="X184" s="365">
        <f t="shared" si="221"/>
        <v>1.9356514788169465</v>
      </c>
      <c r="Y184" s="365">
        <f t="shared" si="221"/>
        <v>2.4267638036809815</v>
      </c>
      <c r="Z184" s="365">
        <f t="shared" si="221"/>
        <v>2.1258687258687261</v>
      </c>
      <c r="AA184" s="365">
        <f t="shared" si="221"/>
        <v>2.3314737331473734</v>
      </c>
      <c r="AB184" s="365">
        <f t="shared" si="221"/>
        <v>3.1319024032287652</v>
      </c>
      <c r="AC184" s="365">
        <f t="shared" si="221"/>
        <v>2.6003515396133063</v>
      </c>
      <c r="AD184" s="365">
        <f t="shared" si="221"/>
        <v>3.0040347095561817</v>
      </c>
      <c r="AE184" s="365">
        <f t="shared" si="221"/>
        <v>2.1114358075199688</v>
      </c>
      <c r="AF184" s="365">
        <f t="shared" si="221"/>
        <v>2.8494000827472075</v>
      </c>
      <c r="AG184" s="365">
        <f t="shared" si="221"/>
        <v>3.410354069685428</v>
      </c>
      <c r="AH184" s="365">
        <f t="shared" si="221"/>
        <v>2.9128768358670443</v>
      </c>
      <c r="AI184" s="365">
        <f t="shared" si="221"/>
        <v>3.2331061896649631</v>
      </c>
      <c r="AJ184" s="365">
        <f t="shared" ref="AJ184" si="222">+AJ151/AJ117</f>
        <v>3</v>
      </c>
      <c r="AK184" s="643">
        <f t="shared" si="198"/>
        <v>-7.2099762887503305</v>
      </c>
      <c r="AL184" s="643">
        <f t="shared" si="199"/>
        <v>5.1325126069778904E-2</v>
      </c>
      <c r="AM184" s="644">
        <f t="shared" si="200"/>
        <v>2.8408450037967103</v>
      </c>
    </row>
    <row r="185" spans="1:39" ht="18" customHeight="1" thickBot="1">
      <c r="A185" s="340" t="s">
        <v>16</v>
      </c>
      <c r="B185" s="340" t="s">
        <v>45</v>
      </c>
      <c r="C185" s="371"/>
      <c r="D185" s="371"/>
      <c r="E185" s="371"/>
      <c r="F185" s="365">
        <f t="shared" ref="F185:AI185" si="223">+F152/F118</f>
        <v>2.6470588235294117</v>
      </c>
      <c r="G185" s="365">
        <f t="shared" si="223"/>
        <v>2.4117647058823528</v>
      </c>
      <c r="H185" s="365">
        <f t="shared" si="223"/>
        <v>2.6153846153846154</v>
      </c>
      <c r="I185" s="365">
        <f t="shared" si="223"/>
        <v>3.1666666666666665</v>
      </c>
      <c r="J185" s="365">
        <f t="shared" si="223"/>
        <v>3.4347826086956528</v>
      </c>
      <c r="K185" s="365">
        <f t="shared" si="223"/>
        <v>3.172413793103448</v>
      </c>
      <c r="L185" s="365">
        <f t="shared" si="223"/>
        <v>3.3170731707317076</v>
      </c>
      <c r="M185" s="365">
        <f t="shared" si="223"/>
        <v>2.625</v>
      </c>
      <c r="N185" s="365">
        <f t="shared" si="223"/>
        <v>2.838709677419355</v>
      </c>
      <c r="O185" s="365">
        <f t="shared" si="223"/>
        <v>3.5714285714285716</v>
      </c>
      <c r="P185" s="365">
        <f t="shared" si="223"/>
        <v>3.3783783783783781</v>
      </c>
      <c r="Q185" s="365">
        <f t="shared" si="223"/>
        <v>3.9285714285714284</v>
      </c>
      <c r="R185" s="365">
        <f t="shared" si="223"/>
        <v>3.5853658536585367</v>
      </c>
      <c r="S185" s="365">
        <f t="shared" si="223"/>
        <v>3.3958333333333335</v>
      </c>
      <c r="T185" s="365">
        <f t="shared" si="223"/>
        <v>3.3888888888888888</v>
      </c>
      <c r="U185" s="365">
        <f t="shared" si="223"/>
        <v>3.1538461538461533</v>
      </c>
      <c r="V185" s="365">
        <f t="shared" si="223"/>
        <v>3.9347826086956528</v>
      </c>
      <c r="W185" s="365">
        <f t="shared" si="223"/>
        <v>3.3686440677966103</v>
      </c>
      <c r="X185" s="365">
        <f t="shared" si="223"/>
        <v>3.3340471092077091</v>
      </c>
      <c r="Y185" s="365">
        <f t="shared" si="223"/>
        <v>3.3347826086956522</v>
      </c>
      <c r="Z185" s="365">
        <f t="shared" si="223"/>
        <v>3.391111111111111</v>
      </c>
      <c r="AA185" s="365">
        <f t="shared" si="223"/>
        <v>3.7855421686746986</v>
      </c>
      <c r="AB185" s="365">
        <f t="shared" si="223"/>
        <v>3.4836272040302267</v>
      </c>
      <c r="AC185" s="365">
        <f t="shared" si="223"/>
        <v>3.1111111111111112</v>
      </c>
      <c r="AD185" s="365">
        <f t="shared" si="223"/>
        <v>3.4617737003058107</v>
      </c>
      <c r="AE185" s="365">
        <f t="shared" si="223"/>
        <v>3.2300884955752207</v>
      </c>
      <c r="AF185" s="365">
        <f t="shared" si="223"/>
        <v>3.395833333333333</v>
      </c>
      <c r="AG185" s="365">
        <f t="shared" si="223"/>
        <v>3.3045112781954882</v>
      </c>
      <c r="AH185" s="365">
        <f t="shared" si="223"/>
        <v>2.6969696969696972</v>
      </c>
      <c r="AI185" s="365">
        <f t="shared" si="223"/>
        <v>3.5512195121951224</v>
      </c>
      <c r="AJ185" s="365">
        <f t="shared" ref="AJ185" si="224">+AJ152/AJ118</f>
        <v>3.16637451997601</v>
      </c>
      <c r="AK185" s="643">
        <f t="shared" si="198"/>
        <v>-10.836981236939291</v>
      </c>
      <c r="AL185" s="643">
        <f t="shared" si="199"/>
        <v>-5.1972220749913145</v>
      </c>
      <c r="AM185" s="644">
        <f t="shared" si="200"/>
        <v>-1.9649043091421126</v>
      </c>
    </row>
    <row r="186" spans="1:39" ht="18" customHeight="1" thickBot="1">
      <c r="A186" s="340" t="s">
        <v>17</v>
      </c>
      <c r="B186" s="340" t="s">
        <v>46</v>
      </c>
      <c r="C186" s="371"/>
      <c r="D186" s="371"/>
      <c r="E186" s="371"/>
      <c r="F186" s="365">
        <f t="shared" ref="F186:AI186" si="225">+F153/F119</f>
        <v>1</v>
      </c>
      <c r="G186" s="365">
        <f t="shared" si="225"/>
        <v>1.8928571428571428</v>
      </c>
      <c r="H186" s="365">
        <f t="shared" si="225"/>
        <v>1.9777777777777779</v>
      </c>
      <c r="I186" s="365">
        <f t="shared" si="225"/>
        <v>1.4574468085106382</v>
      </c>
      <c r="J186" s="365">
        <f t="shared" si="225"/>
        <v>1.6292134831460674</v>
      </c>
      <c r="K186" s="365">
        <f t="shared" si="225"/>
        <v>1.4011516314779271</v>
      </c>
      <c r="L186" s="365">
        <f t="shared" si="225"/>
        <v>1.8138504155124653</v>
      </c>
      <c r="M186" s="365">
        <f t="shared" si="225"/>
        <v>1.5483592400690849</v>
      </c>
      <c r="N186" s="365">
        <f t="shared" si="225"/>
        <v>1.8696444849589788</v>
      </c>
      <c r="O186" s="365">
        <f t="shared" si="225"/>
        <v>1.6035548686244203</v>
      </c>
      <c r="P186" s="365">
        <f t="shared" si="225"/>
        <v>1.5225352112676056</v>
      </c>
      <c r="Q186" s="365">
        <f t="shared" si="225"/>
        <v>2.7755491881566381</v>
      </c>
      <c r="R186" s="365">
        <f t="shared" si="225"/>
        <v>2.3096405228758168</v>
      </c>
      <c r="S186" s="365">
        <f t="shared" si="225"/>
        <v>2.3786066150598173</v>
      </c>
      <c r="T186" s="365">
        <f t="shared" si="225"/>
        <v>2.2000887311446315</v>
      </c>
      <c r="U186" s="365">
        <f t="shared" si="225"/>
        <v>2.6527552674230148</v>
      </c>
      <c r="V186" s="365">
        <f t="shared" si="225"/>
        <v>2.223330775134305</v>
      </c>
      <c r="W186" s="365">
        <f t="shared" si="225"/>
        <v>2.046355572695719</v>
      </c>
      <c r="X186" s="365">
        <f t="shared" si="225"/>
        <v>2.2518597691321078</v>
      </c>
      <c r="Y186" s="365">
        <f t="shared" si="225"/>
        <v>2.5141886975503276</v>
      </c>
      <c r="Z186" s="365">
        <f t="shared" si="225"/>
        <v>2.6942575259296735</v>
      </c>
      <c r="AA186" s="365">
        <f t="shared" si="225"/>
        <v>3.2741437394722066</v>
      </c>
      <c r="AB186" s="365">
        <f t="shared" si="225"/>
        <v>2.6770039898440334</v>
      </c>
      <c r="AC186" s="365">
        <f t="shared" si="225"/>
        <v>3.6036699392239364</v>
      </c>
      <c r="AD186" s="365">
        <f t="shared" si="225"/>
        <v>3.0762681099633675</v>
      </c>
      <c r="AE186" s="365">
        <f t="shared" si="225"/>
        <v>3.0333676185866407</v>
      </c>
      <c r="AF186" s="365">
        <f t="shared" si="225"/>
        <v>3.0343313373253489</v>
      </c>
      <c r="AG186" s="365">
        <f t="shared" si="225"/>
        <v>2.8285271917940777</v>
      </c>
      <c r="AH186" s="365">
        <f t="shared" si="225"/>
        <v>2.8501203696513162</v>
      </c>
      <c r="AI186" s="365">
        <f t="shared" si="225"/>
        <v>2.1635388739946384</v>
      </c>
      <c r="AJ186" s="365">
        <f t="shared" ref="AJ186" si="226">+AJ153/AJ119</f>
        <v>3.1200000000000006</v>
      </c>
      <c r="AK186" s="643">
        <f t="shared" si="198"/>
        <v>44.208178438661719</v>
      </c>
      <c r="AL186" s="643">
        <f t="shared" si="199"/>
        <v>16.925604774474756</v>
      </c>
      <c r="AM186" s="644">
        <f t="shared" si="200"/>
        <v>-0.53438239770854379</v>
      </c>
    </row>
    <row r="187" spans="1:39" ht="18" customHeight="1" thickBot="1">
      <c r="A187" s="340" t="s">
        <v>18</v>
      </c>
      <c r="B187" s="340" t="s">
        <v>47</v>
      </c>
      <c r="C187" s="371"/>
      <c r="D187" s="371"/>
      <c r="E187" s="371"/>
      <c r="F187" s="365" t="s">
        <v>62</v>
      </c>
      <c r="G187" s="365" t="s">
        <v>62</v>
      </c>
      <c r="H187" s="365" t="s">
        <v>62</v>
      </c>
      <c r="I187" s="365" t="s">
        <v>62</v>
      </c>
      <c r="J187" s="365" t="s">
        <v>62</v>
      </c>
      <c r="K187" s="365" t="s">
        <v>62</v>
      </c>
      <c r="L187" s="365" t="s">
        <v>62</v>
      </c>
      <c r="M187" s="365" t="s">
        <v>62</v>
      </c>
      <c r="N187" s="365" t="s">
        <v>62</v>
      </c>
      <c r="O187" s="365" t="s">
        <v>62</v>
      </c>
      <c r="P187" s="365" t="s">
        <v>62</v>
      </c>
      <c r="Q187" s="365" t="s">
        <v>62</v>
      </c>
      <c r="R187" s="365" t="s">
        <v>62</v>
      </c>
      <c r="S187" s="365" t="s">
        <v>62</v>
      </c>
      <c r="T187" s="365" t="s">
        <v>62</v>
      </c>
      <c r="U187" s="365" t="s">
        <v>62</v>
      </c>
      <c r="V187" s="365" t="s">
        <v>62</v>
      </c>
      <c r="W187" s="365" t="s">
        <v>62</v>
      </c>
      <c r="X187" s="365" t="s">
        <v>62</v>
      </c>
      <c r="Y187" s="365" t="s">
        <v>62</v>
      </c>
      <c r="Z187" s="365" t="s">
        <v>62</v>
      </c>
      <c r="AA187" s="365" t="s">
        <v>62</v>
      </c>
      <c r="AB187" s="365" t="s">
        <v>62</v>
      </c>
      <c r="AC187" s="365" t="s">
        <v>62</v>
      </c>
      <c r="AD187" s="365" t="s">
        <v>62</v>
      </c>
      <c r="AE187" s="365" t="s">
        <v>62</v>
      </c>
      <c r="AF187" s="365" t="s">
        <v>62</v>
      </c>
      <c r="AG187" s="365" t="s">
        <v>62</v>
      </c>
      <c r="AH187" s="365" t="s">
        <v>62</v>
      </c>
      <c r="AI187" s="365" t="s">
        <v>62</v>
      </c>
      <c r="AJ187" s="365" t="s">
        <v>62</v>
      </c>
      <c r="AK187" s="643" t="str">
        <f t="shared" si="198"/>
        <v/>
      </c>
      <c r="AL187" s="643" t="str">
        <f t="shared" si="199"/>
        <v/>
      </c>
      <c r="AM187" s="644"/>
    </row>
    <row r="188" spans="1:39" ht="18" customHeight="1" thickBot="1">
      <c r="A188" s="340" t="s">
        <v>19</v>
      </c>
      <c r="B188" s="340" t="s">
        <v>48</v>
      </c>
      <c r="C188" s="371"/>
      <c r="D188" s="371"/>
      <c r="E188" s="371"/>
      <c r="F188" s="365">
        <f t="shared" ref="F188:AI188" si="227">+F155/F121</f>
        <v>3.1739130434782612</v>
      </c>
      <c r="G188" s="365">
        <f t="shared" si="227"/>
        <v>3.0000000000000004</v>
      </c>
      <c r="H188" s="365">
        <f t="shared" si="227"/>
        <v>3</v>
      </c>
      <c r="I188" s="365">
        <f t="shared" si="227"/>
        <v>3.4444444444444446</v>
      </c>
      <c r="J188" s="365">
        <f t="shared" si="227"/>
        <v>3.3333333333333335</v>
      </c>
      <c r="K188" s="365">
        <f t="shared" si="227"/>
        <v>3</v>
      </c>
      <c r="L188" s="365">
        <f t="shared" si="227"/>
        <v>3.4615384615384612</v>
      </c>
      <c r="M188" s="365">
        <f t="shared" si="227"/>
        <v>3.2222222222222219</v>
      </c>
      <c r="N188" s="365">
        <f t="shared" si="227"/>
        <v>3.4285714285714288</v>
      </c>
      <c r="O188" s="365">
        <f t="shared" si="227"/>
        <v>3</v>
      </c>
      <c r="P188" s="365">
        <f t="shared" si="227"/>
        <v>3.4</v>
      </c>
      <c r="Q188" s="365">
        <f t="shared" si="227"/>
        <v>4.6875</v>
      </c>
      <c r="R188" s="365">
        <f t="shared" si="227"/>
        <v>3.6666666666666665</v>
      </c>
      <c r="S188" s="365">
        <f t="shared" si="227"/>
        <v>3.5151515151515151</v>
      </c>
      <c r="T188" s="365">
        <f t="shared" si="227"/>
        <v>3.4705882352941178</v>
      </c>
      <c r="U188" s="365">
        <f t="shared" si="227"/>
        <v>3.9583333333333335</v>
      </c>
      <c r="V188" s="365">
        <f t="shared" si="227"/>
        <v>4.4444444444444438</v>
      </c>
      <c r="W188" s="365">
        <f t="shared" si="227"/>
        <v>4.3802281368821294</v>
      </c>
      <c r="X188" s="365">
        <f t="shared" si="227"/>
        <v>3.3300492610837442</v>
      </c>
      <c r="Y188" s="365">
        <f t="shared" si="227"/>
        <v>3.5</v>
      </c>
      <c r="Z188" s="365">
        <f t="shared" si="227"/>
        <v>3.3333333333333335</v>
      </c>
      <c r="AA188" s="365">
        <f t="shared" si="227"/>
        <v>3.3333333333333335</v>
      </c>
      <c r="AB188" s="365">
        <f t="shared" si="227"/>
        <v>3.8986784140969162</v>
      </c>
      <c r="AC188" s="365">
        <f t="shared" si="227"/>
        <v>3.3</v>
      </c>
      <c r="AD188" s="365">
        <f t="shared" si="227"/>
        <v>4.0670103092783503</v>
      </c>
      <c r="AE188" s="365">
        <f t="shared" si="227"/>
        <v>2.891089108910891</v>
      </c>
      <c r="AF188" s="365">
        <f t="shared" si="227"/>
        <v>3.393258426966292</v>
      </c>
      <c r="AG188" s="365">
        <f t="shared" si="227"/>
        <v>3.5628742514970062</v>
      </c>
      <c r="AH188" s="365">
        <f t="shared" si="227"/>
        <v>3.0620689655172417</v>
      </c>
      <c r="AI188" s="365">
        <f t="shared" si="227"/>
        <v>4.341614906832298</v>
      </c>
      <c r="AJ188" s="365">
        <f t="shared" ref="AJ188" si="228">+AJ155/AJ121</f>
        <v>3.6471267655443995</v>
      </c>
      <c r="AK188" s="643">
        <f t="shared" si="198"/>
        <v>-15.996078790751312</v>
      </c>
      <c r="AL188" s="643">
        <f t="shared" si="199"/>
        <v>6.3012364157942313</v>
      </c>
      <c r="AM188" s="644">
        <f t="shared" si="200"/>
        <v>1.004644850733083</v>
      </c>
    </row>
    <row r="189" spans="1:39" ht="18" customHeight="1" thickBot="1">
      <c r="A189" s="340" t="s">
        <v>20</v>
      </c>
      <c r="B189" s="340" t="s">
        <v>49</v>
      </c>
      <c r="C189" s="371"/>
      <c r="D189" s="371"/>
      <c r="E189" s="371"/>
      <c r="F189" s="365">
        <f t="shared" ref="F189:AI189" si="229">+F156/F122</f>
        <v>2.2233502538071068</v>
      </c>
      <c r="G189" s="365">
        <f t="shared" si="229"/>
        <v>3.0406162464985993</v>
      </c>
      <c r="H189" s="365">
        <f t="shared" si="229"/>
        <v>3</v>
      </c>
      <c r="I189" s="365">
        <f t="shared" si="229"/>
        <v>1.8613251155624035</v>
      </c>
      <c r="J189" s="365">
        <f t="shared" si="229"/>
        <v>2.3515482695810563</v>
      </c>
      <c r="K189" s="365">
        <f t="shared" si="229"/>
        <v>2.4644913627639156</v>
      </c>
      <c r="L189" s="365">
        <f t="shared" si="229"/>
        <v>2.9528875379939215</v>
      </c>
      <c r="M189" s="365">
        <f t="shared" si="229"/>
        <v>2.4208494208494211</v>
      </c>
      <c r="N189" s="365">
        <f t="shared" si="229"/>
        <v>2.6114081996434937</v>
      </c>
      <c r="O189" s="365">
        <f t="shared" si="229"/>
        <v>2.3212996389891698</v>
      </c>
      <c r="P189" s="365">
        <f t="shared" si="229"/>
        <v>1.7659090909090909</v>
      </c>
      <c r="Q189" s="365">
        <f t="shared" si="229"/>
        <v>3.4220963172804533</v>
      </c>
      <c r="R189" s="365">
        <f t="shared" si="229"/>
        <v>2.9546742209631729</v>
      </c>
      <c r="S189" s="365">
        <f t="shared" si="229"/>
        <v>3.223004694835681</v>
      </c>
      <c r="T189" s="365">
        <f t="shared" si="229"/>
        <v>2.9835051546391749</v>
      </c>
      <c r="U189" s="365">
        <f t="shared" si="229"/>
        <v>3.1122994652406417</v>
      </c>
      <c r="V189" s="365">
        <f t="shared" si="229"/>
        <v>3.0070298769771528</v>
      </c>
      <c r="W189" s="365">
        <f t="shared" si="229"/>
        <v>3.1706319702602235</v>
      </c>
      <c r="X189" s="365">
        <f t="shared" si="229"/>
        <v>3.3495525727069348</v>
      </c>
      <c r="Y189" s="365">
        <f t="shared" si="229"/>
        <v>2.666965245431745</v>
      </c>
      <c r="Z189" s="365">
        <f t="shared" si="229"/>
        <v>3.3611680327868854</v>
      </c>
      <c r="AA189" s="365">
        <f t="shared" si="229"/>
        <v>3.7540704278682315</v>
      </c>
      <c r="AB189" s="365">
        <f t="shared" si="229"/>
        <v>2.9776179056754595</v>
      </c>
      <c r="AC189" s="365">
        <f t="shared" si="229"/>
        <v>3.5776601109430155</v>
      </c>
      <c r="AD189" s="365">
        <f t="shared" si="229"/>
        <v>2.8849382716049385</v>
      </c>
      <c r="AE189" s="365">
        <f t="shared" si="229"/>
        <v>2.98</v>
      </c>
      <c r="AF189" s="365">
        <f t="shared" si="229"/>
        <v>2.9794273005282181</v>
      </c>
      <c r="AG189" s="365">
        <f t="shared" si="229"/>
        <v>3.1534591194968553</v>
      </c>
      <c r="AH189" s="365">
        <f t="shared" si="229"/>
        <v>3.0392642377078176</v>
      </c>
      <c r="AI189" s="365">
        <f t="shared" si="229"/>
        <v>3.20754052149401</v>
      </c>
      <c r="AJ189" s="365">
        <f t="shared" ref="AJ189" si="230">+AJ156/AJ122</f>
        <v>3.0700000000000003</v>
      </c>
      <c r="AK189" s="643">
        <f t="shared" si="198"/>
        <v>-4.2880369109084882</v>
      </c>
      <c r="AL189" s="643">
        <f t="shared" si="199"/>
        <v>-1.1939736119774391</v>
      </c>
      <c r="AM189" s="644">
        <f t="shared" si="200"/>
        <v>-2.2103516540271984</v>
      </c>
    </row>
    <row r="190" spans="1:39" ht="18" customHeight="1" thickBot="1">
      <c r="A190" s="340" t="s">
        <v>21</v>
      </c>
      <c r="B190" s="340" t="s">
        <v>50</v>
      </c>
      <c r="C190" s="371"/>
      <c r="D190" s="371"/>
      <c r="E190" s="371"/>
      <c r="F190" s="365">
        <f t="shared" ref="F190:AI190" si="231">+F157/F123</f>
        <v>1.7055954088952654</v>
      </c>
      <c r="G190" s="365">
        <f t="shared" si="231"/>
        <v>2.0407777477720765</v>
      </c>
      <c r="H190" s="365">
        <f t="shared" si="231"/>
        <v>2.2701187335092348</v>
      </c>
      <c r="I190" s="365">
        <f t="shared" si="231"/>
        <v>1.5898796886058031</v>
      </c>
      <c r="J190" s="365">
        <f t="shared" si="231"/>
        <v>1.8742911153119093</v>
      </c>
      <c r="K190" s="365">
        <f t="shared" si="231"/>
        <v>2.3585836909871243</v>
      </c>
      <c r="L190" s="365">
        <f t="shared" si="231"/>
        <v>2.0757381258023111</v>
      </c>
      <c r="M190" s="365">
        <f t="shared" si="231"/>
        <v>2.1934523809523809</v>
      </c>
      <c r="N190" s="365">
        <f t="shared" si="231"/>
        <v>2.3998194945848375</v>
      </c>
      <c r="O190" s="365">
        <f t="shared" si="231"/>
        <v>2.1701594533029613</v>
      </c>
      <c r="P190" s="365">
        <f t="shared" si="231"/>
        <v>1.8601923528031903</v>
      </c>
      <c r="Q190" s="365">
        <f t="shared" si="231"/>
        <v>3.0340022296544036</v>
      </c>
      <c r="R190" s="365">
        <f t="shared" si="231"/>
        <v>2.6350418029807341</v>
      </c>
      <c r="S190" s="365">
        <f t="shared" si="231"/>
        <v>2.6470588235294117</v>
      </c>
      <c r="T190" s="365">
        <f t="shared" si="231"/>
        <v>2.6730672690763053</v>
      </c>
      <c r="U190" s="365">
        <f t="shared" si="231"/>
        <v>2.7309039035144602</v>
      </c>
      <c r="V190" s="365">
        <f t="shared" si="231"/>
        <v>3.0824691358024694</v>
      </c>
      <c r="W190" s="365">
        <f t="shared" si="231"/>
        <v>2.3556706479230525</v>
      </c>
      <c r="X190" s="365">
        <f t="shared" si="231"/>
        <v>2.2428623057462955</v>
      </c>
      <c r="Y190" s="365">
        <f t="shared" si="231"/>
        <v>2.5900319311398028</v>
      </c>
      <c r="Z190" s="365">
        <f t="shared" si="231"/>
        <v>2.908330618008037</v>
      </c>
      <c r="AA190" s="365">
        <f t="shared" si="231"/>
        <v>3.4441967806037157</v>
      </c>
      <c r="AB190" s="365">
        <f t="shared" si="231"/>
        <v>2.8516524126280225</v>
      </c>
      <c r="AC190" s="365">
        <f t="shared" si="231"/>
        <v>2.6979090688062244</v>
      </c>
      <c r="AD190" s="365">
        <f t="shared" si="231"/>
        <v>2.9501788311986616</v>
      </c>
      <c r="AE190" s="365">
        <f t="shared" si="231"/>
        <v>2.6060749488232302</v>
      </c>
      <c r="AF190" s="365">
        <f t="shared" si="231"/>
        <v>2.7115320894413908</v>
      </c>
      <c r="AG190" s="365">
        <f t="shared" si="231"/>
        <v>3.1856767988237578</v>
      </c>
      <c r="AH190" s="365">
        <f t="shared" si="231"/>
        <v>3.2123493824302152</v>
      </c>
      <c r="AI190" s="365">
        <f t="shared" si="231"/>
        <v>3.4017961006933137</v>
      </c>
      <c r="AJ190" s="365">
        <f t="shared" ref="AJ190" si="232">+AJ157/AJ123</f>
        <v>3.22</v>
      </c>
      <c r="AK190" s="643">
        <f t="shared" si="198"/>
        <v>-5.344121026426663</v>
      </c>
      <c r="AL190" s="643">
        <f t="shared" si="199"/>
        <v>3.8820821310471487</v>
      </c>
      <c r="AM190" s="644">
        <f t="shared" si="200"/>
        <v>-0.74509212953458581</v>
      </c>
    </row>
    <row r="191" spans="1:39" ht="18" customHeight="1" thickBot="1">
      <c r="A191" s="340" t="s">
        <v>22</v>
      </c>
      <c r="B191" s="340" t="s">
        <v>51</v>
      </c>
      <c r="C191" s="371"/>
      <c r="D191" s="371"/>
      <c r="E191" s="371"/>
      <c r="F191" s="365" t="s">
        <v>62</v>
      </c>
      <c r="G191" s="365" t="s">
        <v>62</v>
      </c>
      <c r="H191" s="365" t="s">
        <v>62</v>
      </c>
      <c r="I191" s="365" t="s">
        <v>62</v>
      </c>
      <c r="J191" s="365" t="s">
        <v>62</v>
      </c>
      <c r="K191" s="365" t="s">
        <v>62</v>
      </c>
      <c r="L191" s="365" t="s">
        <v>62</v>
      </c>
      <c r="M191" s="365" t="s">
        <v>62</v>
      </c>
      <c r="N191" s="365" t="s">
        <v>62</v>
      </c>
      <c r="O191" s="365" t="s">
        <v>62</v>
      </c>
      <c r="P191" s="365" t="s">
        <v>62</v>
      </c>
      <c r="Q191" s="365" t="s">
        <v>62</v>
      </c>
      <c r="R191" s="365" t="s">
        <v>62</v>
      </c>
      <c r="S191" s="365" t="s">
        <v>62</v>
      </c>
      <c r="T191" s="365" t="s">
        <v>62</v>
      </c>
      <c r="U191" s="365" t="s">
        <v>62</v>
      </c>
      <c r="V191" s="365" t="s">
        <v>62</v>
      </c>
      <c r="W191" s="365" t="s">
        <v>62</v>
      </c>
      <c r="X191" s="365" t="s">
        <v>62</v>
      </c>
      <c r="Y191" s="365" t="s">
        <v>62</v>
      </c>
      <c r="Z191" s="365" t="s">
        <v>62</v>
      </c>
      <c r="AA191" s="365" t="s">
        <v>62</v>
      </c>
      <c r="AB191" s="365" t="s">
        <v>62</v>
      </c>
      <c r="AC191" s="365" t="s">
        <v>62</v>
      </c>
      <c r="AD191" s="365" t="s">
        <v>62</v>
      </c>
      <c r="AE191" s="365" t="s">
        <v>62</v>
      </c>
      <c r="AF191" s="365" t="s">
        <v>62</v>
      </c>
      <c r="AG191" s="365" t="s">
        <v>62</v>
      </c>
      <c r="AH191" s="365" t="s">
        <v>62</v>
      </c>
      <c r="AI191" s="365" t="s">
        <v>62</v>
      </c>
      <c r="AJ191" s="365" t="s">
        <v>62</v>
      </c>
      <c r="AK191" s="643" t="str">
        <f t="shared" si="198"/>
        <v/>
      </c>
      <c r="AL191" s="643" t="str">
        <f t="shared" si="199"/>
        <v/>
      </c>
      <c r="AM191" s="644"/>
    </row>
    <row r="192" spans="1:39" ht="18" customHeight="1" thickBot="1">
      <c r="A192" s="340" t="s">
        <v>23</v>
      </c>
      <c r="B192" s="340" t="s">
        <v>52</v>
      </c>
      <c r="C192" s="371"/>
      <c r="D192" s="371"/>
      <c r="E192" s="371"/>
      <c r="F192" s="365">
        <f t="shared" ref="F192:AI192" si="233">+F159/F125</f>
        <v>0.93333333333333324</v>
      </c>
      <c r="G192" s="365">
        <f t="shared" si="233"/>
        <v>1</v>
      </c>
      <c r="H192" s="365">
        <f t="shared" si="233"/>
        <v>1.3333333333333335</v>
      </c>
      <c r="I192" s="365">
        <f t="shared" si="233"/>
        <v>1.1176470588235294</v>
      </c>
      <c r="J192" s="365">
        <f t="shared" si="233"/>
        <v>1.6111111111111109</v>
      </c>
      <c r="K192" s="365">
        <f t="shared" si="233"/>
        <v>1.0629629629629629</v>
      </c>
      <c r="L192" s="365">
        <f t="shared" si="233"/>
        <v>1.2942583732057418</v>
      </c>
      <c r="M192" s="365">
        <f t="shared" si="233"/>
        <v>1.1128489986844028</v>
      </c>
      <c r="N192" s="365">
        <f t="shared" si="233"/>
        <v>1.2353155339805826</v>
      </c>
      <c r="O192" s="365">
        <f t="shared" si="233"/>
        <v>0.48130277442702046</v>
      </c>
      <c r="P192" s="365">
        <f t="shared" si="233"/>
        <v>0.47334504979496189</v>
      </c>
      <c r="Q192" s="365">
        <f t="shared" si="233"/>
        <v>1.9839131309068974</v>
      </c>
      <c r="R192" s="365">
        <f t="shared" si="233"/>
        <v>1.6811346548188653</v>
      </c>
      <c r="S192" s="365">
        <f t="shared" si="233"/>
        <v>1.5897738625011353</v>
      </c>
      <c r="T192" s="365">
        <f t="shared" si="233"/>
        <v>0.99062808286747772</v>
      </c>
      <c r="U192" s="365">
        <f t="shared" si="233"/>
        <v>1.8440188503479642</v>
      </c>
      <c r="V192" s="365">
        <f t="shared" si="233"/>
        <v>1.3565372707787569</v>
      </c>
      <c r="W192" s="365">
        <f t="shared" si="233"/>
        <v>1.7550294977015986</v>
      </c>
      <c r="X192" s="365">
        <f t="shared" si="233"/>
        <v>1.8819110194310744</v>
      </c>
      <c r="Y192" s="365">
        <f t="shared" si="233"/>
        <v>1.4958214624881292</v>
      </c>
      <c r="Z192" s="365">
        <f t="shared" si="233"/>
        <v>2.4081706435285608</v>
      </c>
      <c r="AA192" s="365">
        <f t="shared" si="233"/>
        <v>2.604115954857269</v>
      </c>
      <c r="AB192" s="365">
        <f t="shared" si="233"/>
        <v>2.499306858028215</v>
      </c>
      <c r="AC192" s="365">
        <f t="shared" si="233"/>
        <v>2.8353547538107247</v>
      </c>
      <c r="AD192" s="365">
        <f t="shared" si="233"/>
        <v>2.798351087847216</v>
      </c>
      <c r="AE192" s="365">
        <f t="shared" si="233"/>
        <v>2.5461686792691411</v>
      </c>
      <c r="AF192" s="365">
        <f t="shared" si="233"/>
        <v>2.263683285122795</v>
      </c>
      <c r="AG192" s="365">
        <f t="shared" si="233"/>
        <v>2.1499710640174166</v>
      </c>
      <c r="AH192" s="365">
        <f t="shared" si="233"/>
        <v>3.0836697165410833</v>
      </c>
      <c r="AI192" s="365">
        <f t="shared" si="233"/>
        <v>2.4088982143621802</v>
      </c>
      <c r="AJ192" s="365">
        <f t="shared" ref="AJ192" si="234">+AJ159/AJ125</f>
        <v>2.78</v>
      </c>
      <c r="AK192" s="643">
        <f t="shared" si="198"/>
        <v>15.405457292685099</v>
      </c>
      <c r="AL192" s="643">
        <f t="shared" si="199"/>
        <v>15.532464671597745</v>
      </c>
      <c r="AM192" s="644">
        <f t="shared" si="200"/>
        <v>0.72883958739231591</v>
      </c>
    </row>
    <row r="193" spans="1:39" ht="18" customHeight="1" thickBot="1">
      <c r="A193" s="340" t="s">
        <v>24</v>
      </c>
      <c r="B193" s="340" t="s">
        <v>53</v>
      </c>
      <c r="C193" s="371"/>
      <c r="D193" s="371"/>
      <c r="E193" s="371"/>
      <c r="F193" s="365">
        <f t="shared" ref="F193:AI193" si="235">+F160/F126</f>
        <v>2.2941176470588234</v>
      </c>
      <c r="G193" s="365">
        <f t="shared" si="235"/>
        <v>2.2608695652173916</v>
      </c>
      <c r="H193" s="365">
        <f t="shared" si="235"/>
        <v>2.3333333333333335</v>
      </c>
      <c r="I193" s="365">
        <f t="shared" si="235"/>
        <v>1.4999999999999998</v>
      </c>
      <c r="J193" s="365">
        <f t="shared" si="235"/>
        <v>0</v>
      </c>
      <c r="K193" s="365">
        <f t="shared" si="235"/>
        <v>0</v>
      </c>
      <c r="L193" s="365">
        <f t="shared" si="235"/>
        <v>0</v>
      </c>
      <c r="M193" s="365">
        <f t="shared" si="235"/>
        <v>2.5833333333333335</v>
      </c>
      <c r="N193" s="365">
        <f t="shared" si="235"/>
        <v>2.8999999999999995</v>
      </c>
      <c r="O193" s="365">
        <f t="shared" si="235"/>
        <v>2.1316872427983538</v>
      </c>
      <c r="P193" s="365">
        <f t="shared" si="235"/>
        <v>1.7822878228782288</v>
      </c>
      <c r="Q193" s="365">
        <f t="shared" si="235"/>
        <v>2.7794871794871794</v>
      </c>
      <c r="R193" s="365">
        <f t="shared" si="235"/>
        <v>2.3672566371681416</v>
      </c>
      <c r="S193" s="365">
        <f t="shared" si="235"/>
        <v>1.7758007117437722</v>
      </c>
      <c r="T193" s="365">
        <f t="shared" si="235"/>
        <v>2.75</v>
      </c>
      <c r="U193" s="365">
        <f t="shared" si="235"/>
        <v>2.4662162162162158</v>
      </c>
      <c r="V193" s="365">
        <f t="shared" si="235"/>
        <v>2.2285067873303168</v>
      </c>
      <c r="W193" s="365">
        <f t="shared" si="235"/>
        <v>2.9283018867924531</v>
      </c>
      <c r="X193" s="365">
        <f t="shared" si="235"/>
        <v>2.9245283018867925</v>
      </c>
      <c r="Y193" s="365">
        <f t="shared" si="235"/>
        <v>3.2470817120622573</v>
      </c>
      <c r="Z193" s="365">
        <f t="shared" si="235"/>
        <v>2.4649265905383362</v>
      </c>
      <c r="AA193" s="365">
        <f t="shared" si="235"/>
        <v>3.5755395683453237</v>
      </c>
      <c r="AB193" s="365">
        <f t="shared" si="235"/>
        <v>2.2331288343558287</v>
      </c>
      <c r="AC193" s="365">
        <f t="shared" si="235"/>
        <v>2.7183544303797467</v>
      </c>
      <c r="AD193" s="365">
        <f t="shared" si="235"/>
        <v>2.6162790697674421</v>
      </c>
      <c r="AE193" s="365">
        <f t="shared" si="235"/>
        <v>2.2529411764705882</v>
      </c>
      <c r="AF193" s="365">
        <f t="shared" si="235"/>
        <v>2.9076923076923076</v>
      </c>
      <c r="AG193" s="365">
        <f t="shared" si="235"/>
        <v>2.5740181268882174</v>
      </c>
      <c r="AH193" s="365">
        <f t="shared" si="235"/>
        <v>2.4590747330960854</v>
      </c>
      <c r="AI193" s="365">
        <f t="shared" si="235"/>
        <v>2.5714285714285712</v>
      </c>
      <c r="AJ193" s="365">
        <f t="shared" ref="AJ193" si="236">+AJ160/AJ126</f>
        <v>2.3915409874816191</v>
      </c>
      <c r="AK193" s="643">
        <f t="shared" si="198"/>
        <v>-6.9956282646036927</v>
      </c>
      <c r="AL193" s="643">
        <f t="shared" si="199"/>
        <v>-5.6531955737830542</v>
      </c>
      <c r="AM193" s="644">
        <f t="shared" si="200"/>
        <v>-4.3702730925122335</v>
      </c>
    </row>
    <row r="194" spans="1:39" ht="18" customHeight="1" thickBot="1">
      <c r="A194" s="340" t="s">
        <v>25</v>
      </c>
      <c r="B194" s="340" t="s">
        <v>54</v>
      </c>
      <c r="C194" s="371"/>
      <c r="D194" s="371"/>
      <c r="E194" s="371"/>
      <c r="F194" s="365">
        <f t="shared" ref="F194:AI194" si="237">+F161/F127</f>
        <v>1.8333333333333333</v>
      </c>
      <c r="G194" s="365">
        <f t="shared" si="237"/>
        <v>1.8333333333333333</v>
      </c>
      <c r="H194" s="365">
        <f t="shared" si="237"/>
        <v>1.8333333333333333</v>
      </c>
      <c r="I194" s="365">
        <f t="shared" si="237"/>
        <v>1.8333333333333333</v>
      </c>
      <c r="J194" s="365">
        <f t="shared" si="237"/>
        <v>1.8333333333333333</v>
      </c>
      <c r="K194" s="365">
        <f t="shared" si="237"/>
        <v>1.8529411764705883</v>
      </c>
      <c r="L194" s="365">
        <f t="shared" si="237"/>
        <v>2.0563746747614919</v>
      </c>
      <c r="M194" s="365">
        <f t="shared" si="237"/>
        <v>1.4279615795090717</v>
      </c>
      <c r="N194" s="365">
        <f t="shared" si="237"/>
        <v>2.2849002849002851</v>
      </c>
      <c r="O194" s="365">
        <f t="shared" si="237"/>
        <v>2.0650080256821832</v>
      </c>
      <c r="P194" s="365">
        <f t="shared" si="237"/>
        <v>0.97605893186003689</v>
      </c>
      <c r="Q194" s="365">
        <f t="shared" si="237"/>
        <v>2.8430735930735929</v>
      </c>
      <c r="R194" s="365">
        <f t="shared" si="237"/>
        <v>2.1890130353817505</v>
      </c>
      <c r="S194" s="365">
        <f t="shared" si="237"/>
        <v>2.0960451977401129</v>
      </c>
      <c r="T194" s="365">
        <f t="shared" si="237"/>
        <v>2.0689432989690726</v>
      </c>
      <c r="U194" s="365">
        <f t="shared" si="237"/>
        <v>2.6052793124616325</v>
      </c>
      <c r="V194" s="365">
        <f t="shared" si="237"/>
        <v>2.3072792362768495</v>
      </c>
      <c r="W194" s="365">
        <f t="shared" si="237"/>
        <v>1.9662784316116835</v>
      </c>
      <c r="X194" s="365">
        <f t="shared" si="237"/>
        <v>2.3117606123869172</v>
      </c>
      <c r="Y194" s="365">
        <f t="shared" si="237"/>
        <v>1.9901722201422687</v>
      </c>
      <c r="Z194" s="365">
        <f t="shared" si="237"/>
        <v>2.7382294793878597</v>
      </c>
      <c r="AA194" s="365">
        <f t="shared" si="237"/>
        <v>3.5748646065625995</v>
      </c>
      <c r="AB194" s="365">
        <f t="shared" si="237"/>
        <v>2.6875943000838225</v>
      </c>
      <c r="AC194" s="365">
        <f t="shared" si="237"/>
        <v>3.4585107237529122</v>
      </c>
      <c r="AD194" s="365">
        <f t="shared" si="237"/>
        <v>2.9895389125799574</v>
      </c>
      <c r="AE194" s="365">
        <f t="shared" si="237"/>
        <v>3.1133091192113111</v>
      </c>
      <c r="AF194" s="365">
        <f t="shared" si="237"/>
        <v>2.8407019453135627</v>
      </c>
      <c r="AG194" s="365">
        <f t="shared" si="237"/>
        <v>3.0081195414847159</v>
      </c>
      <c r="AH194" s="365">
        <f t="shared" si="237"/>
        <v>3.0888235294117647</v>
      </c>
      <c r="AI194" s="365">
        <f t="shared" si="237"/>
        <v>3.133173787569508</v>
      </c>
      <c r="AJ194" s="365">
        <f t="shared" ref="AJ194" si="238">+AJ161/AJ127</f>
        <v>3.22</v>
      </c>
      <c r="AK194" s="643">
        <f t="shared" si="198"/>
        <v>2.7711904387482278</v>
      </c>
      <c r="AL194" s="643">
        <f t="shared" si="199"/>
        <v>4.6573965219055546</v>
      </c>
      <c r="AM194" s="644">
        <f t="shared" si="200"/>
        <v>-1.1549008202015765</v>
      </c>
    </row>
    <row r="195" spans="1:39" ht="18" customHeight="1" thickBot="1">
      <c r="A195" s="340" t="s">
        <v>26</v>
      </c>
      <c r="B195" s="340" t="s">
        <v>55</v>
      </c>
      <c r="C195" s="371"/>
      <c r="D195" s="371"/>
      <c r="E195" s="371"/>
      <c r="F195" s="365">
        <f t="shared" ref="F195:AI195" si="239">+F162/F128</f>
        <v>1.8357348703170029</v>
      </c>
      <c r="G195" s="365">
        <f t="shared" si="239"/>
        <v>1.6056547619047619</v>
      </c>
      <c r="H195" s="365">
        <f t="shared" si="239"/>
        <v>1.4994138335287224</v>
      </c>
      <c r="I195" s="365">
        <f t="shared" si="239"/>
        <v>1.4489465153970826</v>
      </c>
      <c r="J195" s="365">
        <f t="shared" si="239"/>
        <v>1.533003300330033</v>
      </c>
      <c r="K195" s="365">
        <f t="shared" si="239"/>
        <v>0.98611111111111116</v>
      </c>
      <c r="L195" s="365">
        <f t="shared" si="239"/>
        <v>1.4128000000000001</v>
      </c>
      <c r="M195" s="365">
        <f t="shared" si="239"/>
        <v>1.3504761904761906</v>
      </c>
      <c r="N195" s="365">
        <f t="shared" si="239"/>
        <v>1.3789329685362517</v>
      </c>
      <c r="O195" s="365">
        <f t="shared" si="239"/>
        <v>1.5582450832072618</v>
      </c>
      <c r="P195" s="365">
        <f t="shared" si="239"/>
        <v>1.2493333333333334</v>
      </c>
      <c r="Q195" s="365">
        <f t="shared" si="239"/>
        <v>0.90556900726392253</v>
      </c>
      <c r="R195" s="365">
        <f t="shared" si="239"/>
        <v>1.3732119635890765</v>
      </c>
      <c r="S195" s="365">
        <f t="shared" si="239"/>
        <v>1.3744207599629286</v>
      </c>
      <c r="T195" s="365">
        <f t="shared" si="239"/>
        <v>1.2594235033259422</v>
      </c>
      <c r="U195" s="365">
        <f t="shared" si="239"/>
        <v>1.3782945736434109</v>
      </c>
      <c r="V195" s="365">
        <f t="shared" si="239"/>
        <v>1.7259259259259261</v>
      </c>
      <c r="W195" s="365">
        <f t="shared" si="239"/>
        <v>1.1318960050729234</v>
      </c>
      <c r="X195" s="365">
        <f t="shared" si="239"/>
        <v>1.2648351648351648</v>
      </c>
      <c r="Y195" s="365">
        <f t="shared" si="239"/>
        <v>1.2857142857142856</v>
      </c>
      <c r="Z195" s="365">
        <f t="shared" si="239"/>
        <v>1.5123339658444022</v>
      </c>
      <c r="AA195" s="365">
        <f t="shared" si="239"/>
        <v>1.4441860465116279</v>
      </c>
      <c r="AB195" s="365">
        <f t="shared" si="239"/>
        <v>1.5424954792043399</v>
      </c>
      <c r="AC195" s="365">
        <f t="shared" si="239"/>
        <v>1.5546357615894042</v>
      </c>
      <c r="AD195" s="365">
        <f t="shared" si="239"/>
        <v>1.6539855072463767</v>
      </c>
      <c r="AE195" s="365">
        <f t="shared" si="239"/>
        <v>1.330206378986867</v>
      </c>
      <c r="AF195" s="365">
        <f t="shared" si="239"/>
        <v>1.3301587301587301</v>
      </c>
      <c r="AG195" s="365">
        <f t="shared" si="239"/>
        <v>1.2693877551020409</v>
      </c>
      <c r="AH195" s="365">
        <f t="shared" si="239"/>
        <v>1.2035630841121494</v>
      </c>
      <c r="AI195" s="365">
        <f t="shared" si="239"/>
        <v>1.3737524950099802</v>
      </c>
      <c r="AJ195" s="365">
        <f t="shared" ref="AJ195" si="240">+AJ162/AJ128</f>
        <v>1.42</v>
      </c>
      <c r="AK195" s="643">
        <f t="shared" si="198"/>
        <v>3.3665092626225857</v>
      </c>
      <c r="AL195" s="643">
        <f t="shared" si="199"/>
        <v>16.727683989780839</v>
      </c>
      <c r="AM195" s="644">
        <f t="shared" si="200"/>
        <v>-0.18747961071030605</v>
      </c>
    </row>
    <row r="196" spans="1:39" ht="18" customHeight="1" thickBot="1">
      <c r="A196" s="340" t="s">
        <v>27</v>
      </c>
      <c r="B196" s="340" t="s">
        <v>56</v>
      </c>
      <c r="C196" s="371"/>
      <c r="D196" s="371"/>
      <c r="E196" s="371"/>
      <c r="F196" s="365">
        <f t="shared" ref="F196:AI196" si="241">+F163/F129</f>
        <v>2.0532544378698225</v>
      </c>
      <c r="G196" s="365">
        <f t="shared" si="241"/>
        <v>1.3987341772151898</v>
      </c>
      <c r="H196" s="365">
        <f t="shared" si="241"/>
        <v>1.8826382153249273</v>
      </c>
      <c r="I196" s="365">
        <f t="shared" si="241"/>
        <v>2.0045662100456618</v>
      </c>
      <c r="J196" s="365">
        <f t="shared" si="241"/>
        <v>1.8616352201257862</v>
      </c>
      <c r="K196" s="365">
        <f t="shared" si="241"/>
        <v>2.2619047619047619</v>
      </c>
      <c r="L196" s="365">
        <f t="shared" si="241"/>
        <v>2.1357048748353096</v>
      </c>
      <c r="M196" s="365">
        <f t="shared" si="241"/>
        <v>2.5525210084033612</v>
      </c>
      <c r="N196" s="365">
        <f t="shared" si="241"/>
        <v>2.3660714285714288</v>
      </c>
      <c r="O196" s="365">
        <f t="shared" si="241"/>
        <v>2.3620178041543025</v>
      </c>
      <c r="P196" s="365">
        <f t="shared" si="241"/>
        <v>2.2098976109215016</v>
      </c>
      <c r="Q196" s="365">
        <f t="shared" si="241"/>
        <v>2.7180406212664274</v>
      </c>
      <c r="R196" s="365">
        <f t="shared" si="241"/>
        <v>2.4170731707317072</v>
      </c>
      <c r="S196" s="365">
        <f t="shared" si="241"/>
        <v>2.4488888888888889</v>
      </c>
      <c r="T196" s="365">
        <f t="shared" si="241"/>
        <v>2.5359179019384266</v>
      </c>
      <c r="U196" s="365">
        <f t="shared" si="241"/>
        <v>2.8983240223463684</v>
      </c>
      <c r="V196" s="365">
        <f t="shared" si="241"/>
        <v>3.0030181086519114</v>
      </c>
      <c r="W196" s="365">
        <f t="shared" si="241"/>
        <v>2.5372050816696916</v>
      </c>
      <c r="X196" s="365">
        <f t="shared" si="241"/>
        <v>2.6410716169180466</v>
      </c>
      <c r="Y196" s="365">
        <f t="shared" si="241"/>
        <v>2.9271619532599797</v>
      </c>
      <c r="Z196" s="365">
        <f t="shared" si="241"/>
        <v>2.641855275741154</v>
      </c>
      <c r="AA196" s="365">
        <f t="shared" si="241"/>
        <v>3.3899364517137203</v>
      </c>
      <c r="AB196" s="365">
        <f t="shared" si="241"/>
        <v>3.8017141043275844</v>
      </c>
      <c r="AC196" s="365">
        <f t="shared" si="241"/>
        <v>2.8911381501022935</v>
      </c>
      <c r="AD196" s="365">
        <f t="shared" si="241"/>
        <v>3.3026960784313726</v>
      </c>
      <c r="AE196" s="365">
        <f t="shared" si="241"/>
        <v>2.2339661364802459</v>
      </c>
      <c r="AF196" s="365">
        <f t="shared" si="241"/>
        <v>3.6202315429872844</v>
      </c>
      <c r="AG196" s="365">
        <f t="shared" si="241"/>
        <v>3.455193482688391</v>
      </c>
      <c r="AH196" s="365">
        <f t="shared" si="241"/>
        <v>3.2420953279848983</v>
      </c>
      <c r="AI196" s="365">
        <f t="shared" si="241"/>
        <v>3.2520644907589458</v>
      </c>
      <c r="AJ196" s="365">
        <f t="shared" ref="AJ196" si="242">+AJ163/AJ129</f>
        <v>3.34</v>
      </c>
      <c r="AK196" s="643">
        <f t="shared" si="198"/>
        <v>2.7039903264812537</v>
      </c>
      <c r="AL196" s="643">
        <f t="shared" si="199"/>
        <v>0.71006322147182388</v>
      </c>
      <c r="AM196" s="644">
        <f t="shared" si="200"/>
        <v>-0.16475710866831195</v>
      </c>
    </row>
    <row r="197" spans="1:39" ht="18" customHeight="1">
      <c r="A197" s="25" t="s">
        <v>1064</v>
      </c>
      <c r="B197" s="390"/>
    </row>
    <row r="198" spans="1:39" ht="18" customHeight="1">
      <c r="A198" s="25"/>
      <c r="B198" s="390"/>
    </row>
    <row r="199" spans="1:39" ht="18" customHeight="1">
      <c r="A199" s="76" t="s">
        <v>337</v>
      </c>
    </row>
    <row r="200" spans="1:39" ht="18" customHeight="1">
      <c r="A200" s="215"/>
      <c r="B200" s="211"/>
      <c r="C200" s="204" t="s">
        <v>227</v>
      </c>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767" t="s">
        <v>58</v>
      </c>
      <c r="AL200" s="768"/>
      <c r="AM200" s="255" t="str">
        <f>AM$3</f>
        <v xml:space="preserve">Annual rate of change
</v>
      </c>
    </row>
    <row r="201" spans="1:39" ht="26.25" thickBot="1">
      <c r="A201" s="215"/>
      <c r="B201" s="216"/>
      <c r="C201" s="568">
        <v>1990</v>
      </c>
      <c r="D201" s="567">
        <v>1991</v>
      </c>
      <c r="E201" s="568">
        <v>1992</v>
      </c>
      <c r="F201" s="203">
        <f>F$4</f>
        <v>1993</v>
      </c>
      <c r="G201" s="636">
        <f t="shared" ref="G201:AJ201" si="243">G$4</f>
        <v>1994</v>
      </c>
      <c r="H201" s="203">
        <f t="shared" si="243"/>
        <v>1995</v>
      </c>
      <c r="I201" s="636">
        <f t="shared" si="243"/>
        <v>1996</v>
      </c>
      <c r="J201" s="203">
        <f t="shared" si="243"/>
        <v>1997</v>
      </c>
      <c r="K201" s="636">
        <f t="shared" si="243"/>
        <v>1998</v>
      </c>
      <c r="L201" s="203">
        <f t="shared" si="243"/>
        <v>1999</v>
      </c>
      <c r="M201" s="636">
        <f t="shared" si="243"/>
        <v>2000</v>
      </c>
      <c r="N201" s="636">
        <f t="shared" si="243"/>
        <v>2001</v>
      </c>
      <c r="O201" s="203">
        <f t="shared" si="243"/>
        <v>2002</v>
      </c>
      <c r="P201" s="636">
        <f t="shared" si="243"/>
        <v>2003</v>
      </c>
      <c r="Q201" s="203">
        <f t="shared" si="243"/>
        <v>2004</v>
      </c>
      <c r="R201" s="636">
        <f t="shared" si="243"/>
        <v>2005</v>
      </c>
      <c r="S201" s="203">
        <f t="shared" si="243"/>
        <v>2006</v>
      </c>
      <c r="T201" s="636">
        <f t="shared" si="243"/>
        <v>2007</v>
      </c>
      <c r="U201" s="203">
        <f t="shared" si="243"/>
        <v>2008</v>
      </c>
      <c r="V201" s="636">
        <f t="shared" si="243"/>
        <v>2009</v>
      </c>
      <c r="W201" s="203">
        <f t="shared" si="243"/>
        <v>2010</v>
      </c>
      <c r="X201" s="636">
        <f t="shared" si="243"/>
        <v>2011</v>
      </c>
      <c r="Y201" s="203">
        <f t="shared" si="243"/>
        <v>2012</v>
      </c>
      <c r="Z201" s="637">
        <f t="shared" si="243"/>
        <v>2013</v>
      </c>
      <c r="AA201" s="203">
        <f t="shared" si="243"/>
        <v>2014</v>
      </c>
      <c r="AB201" s="637">
        <f t="shared" si="243"/>
        <v>2015</v>
      </c>
      <c r="AC201" s="203">
        <f t="shared" si="243"/>
        <v>2016</v>
      </c>
      <c r="AD201" s="637">
        <f t="shared" si="243"/>
        <v>2017</v>
      </c>
      <c r="AE201" s="203">
        <f t="shared" si="243"/>
        <v>2018</v>
      </c>
      <c r="AF201" s="637">
        <f t="shared" si="243"/>
        <v>2019</v>
      </c>
      <c r="AG201" s="203">
        <f t="shared" si="243"/>
        <v>2020</v>
      </c>
      <c r="AH201" s="637">
        <f t="shared" si="243"/>
        <v>2021</v>
      </c>
      <c r="AI201" s="637">
        <f t="shared" si="243"/>
        <v>2022</v>
      </c>
      <c r="AJ201" s="203" t="str">
        <f t="shared" si="243"/>
        <v>2023f</v>
      </c>
      <c r="AK201" s="213" t="s">
        <v>1070</v>
      </c>
      <c r="AL201" s="214" t="s">
        <v>1071</v>
      </c>
      <c r="AM201" s="264" t="s">
        <v>1072</v>
      </c>
    </row>
    <row r="202" spans="1:39" ht="18" customHeight="1" thickBot="1">
      <c r="A202" s="366" t="s">
        <v>373</v>
      </c>
      <c r="B202" s="366"/>
      <c r="C202" s="339"/>
      <c r="D202" s="339"/>
      <c r="E202" s="339"/>
      <c r="F202" s="327">
        <f>IF(COUNT(F203:F229)=27,SUM(F203:F229),"N.A.")</f>
        <v>432.32400000000007</v>
      </c>
      <c r="G202" s="327">
        <f t="shared" ref="G202:Z202" si="244">IF(COUNT(G203:G229)=27,SUM(G203:G229),"N.A.")</f>
        <v>469.13499999999999</v>
      </c>
      <c r="H202" s="327">
        <f t="shared" si="244"/>
        <v>427.61799999999999</v>
      </c>
      <c r="I202" s="327">
        <f t="shared" si="244"/>
        <v>454.22299999999996</v>
      </c>
      <c r="J202" s="327">
        <f t="shared" si="244"/>
        <v>517.53</v>
      </c>
      <c r="K202" s="327">
        <f t="shared" si="244"/>
        <v>705.41500000000008</v>
      </c>
      <c r="L202" s="327">
        <f t="shared" si="244"/>
        <v>555.53600000000006</v>
      </c>
      <c r="M202" s="327">
        <f t="shared" si="244"/>
        <v>547.79</v>
      </c>
      <c r="N202" s="327">
        <f t="shared" si="244"/>
        <v>490.20000000000005</v>
      </c>
      <c r="O202" s="327">
        <f t="shared" si="244"/>
        <v>401.87</v>
      </c>
      <c r="P202" s="327">
        <f t="shared" si="244"/>
        <v>477.62000000000006</v>
      </c>
      <c r="Q202" s="327">
        <f t="shared" si="244"/>
        <v>430.97999999999996</v>
      </c>
      <c r="R202" s="327">
        <f t="shared" si="244"/>
        <v>477.89</v>
      </c>
      <c r="S202" s="363">
        <f t="shared" si="244"/>
        <v>561.03</v>
      </c>
      <c r="T202" s="363">
        <f t="shared" si="244"/>
        <v>411.95000000000005</v>
      </c>
      <c r="U202" s="363">
        <f t="shared" si="244"/>
        <v>273.02</v>
      </c>
      <c r="V202" s="363">
        <f t="shared" si="244"/>
        <v>347.23</v>
      </c>
      <c r="W202" s="363">
        <f t="shared" si="244"/>
        <v>428.90000000000003</v>
      </c>
      <c r="X202" s="363">
        <f t="shared" si="244"/>
        <v>447.43</v>
      </c>
      <c r="Y202" s="363">
        <f t="shared" si="244"/>
        <v>434.34999999999997</v>
      </c>
      <c r="Z202" s="363">
        <f t="shared" si="244"/>
        <v>465.53999999999996</v>
      </c>
      <c r="AA202" s="363">
        <f t="shared" ref="AA202:AI202" si="245">IF(COUNT(AA203:AA229)=27,SUM(AA203:AA229),"N.A.")</f>
        <v>568.85</v>
      </c>
      <c r="AB202" s="363">
        <f t="shared" si="245"/>
        <v>881.42000000000007</v>
      </c>
      <c r="AC202" s="363">
        <f t="shared" si="245"/>
        <v>831.18999999999994</v>
      </c>
      <c r="AD202" s="363">
        <f t="shared" si="245"/>
        <v>962.39</v>
      </c>
      <c r="AE202" s="363">
        <f t="shared" si="245"/>
        <v>955.39999999999986</v>
      </c>
      <c r="AF202" s="363">
        <f t="shared" si="245"/>
        <v>907.9</v>
      </c>
      <c r="AG202" s="363">
        <f t="shared" si="245"/>
        <v>942.5100000000001</v>
      </c>
      <c r="AH202" s="363">
        <f t="shared" si="245"/>
        <v>939.77999999999986</v>
      </c>
      <c r="AI202" s="363">
        <f t="shared" si="245"/>
        <v>1103.02</v>
      </c>
      <c r="AJ202" s="363">
        <f t="shared" ref="AJ202" si="246">IF(COUNT(AJ203:AJ229)=27,SUM(AJ203:AJ229),"N.A.")</f>
        <v>1006.453</v>
      </c>
      <c r="AK202" s="641">
        <f>+IFERROR((AJ202/AI202-1)*100,"")</f>
        <v>-8.7547823248898542</v>
      </c>
      <c r="AL202" s="641">
        <f>+IFERROR(((AJ202/((SUM(AE202:AI202)-MIN(AD202:AH202)-MAX(AD202:AH202))/3))-1)*100,"")</f>
        <v>1.3779244674850366</v>
      </c>
      <c r="AM202" s="642">
        <f>100*((POWER(AJ202/AA202,1/($AI$4-$Z$4)))-1)</f>
        <v>6.5449474657840456</v>
      </c>
    </row>
    <row r="203" spans="1:39" ht="18" customHeight="1" thickBot="1">
      <c r="A203" s="340" t="s">
        <v>3</v>
      </c>
      <c r="B203" s="340" t="s">
        <v>30</v>
      </c>
      <c r="C203" s="352"/>
      <c r="D203" s="352"/>
      <c r="E203" s="352"/>
      <c r="F203" s="322">
        <v>0</v>
      </c>
      <c r="G203" s="322">
        <v>0</v>
      </c>
      <c r="H203" s="322">
        <v>0</v>
      </c>
      <c r="I203" s="322">
        <v>0</v>
      </c>
      <c r="J203" s="322">
        <v>0</v>
      </c>
      <c r="K203" s="322">
        <v>0</v>
      </c>
      <c r="L203" s="322">
        <v>0</v>
      </c>
      <c r="M203" s="322">
        <v>0</v>
      </c>
      <c r="N203" s="322">
        <v>0</v>
      </c>
      <c r="O203" s="322">
        <v>0</v>
      </c>
      <c r="P203" s="322">
        <v>0</v>
      </c>
      <c r="Q203" s="322">
        <v>0</v>
      </c>
      <c r="R203" s="322">
        <v>0</v>
      </c>
      <c r="S203" s="364">
        <v>0</v>
      </c>
      <c r="T203" s="364">
        <v>0</v>
      </c>
      <c r="U203" s="364">
        <v>0</v>
      </c>
      <c r="V203" s="364">
        <v>0</v>
      </c>
      <c r="W203" s="364">
        <v>0</v>
      </c>
      <c r="X203" s="364">
        <v>0</v>
      </c>
      <c r="Y203" s="364">
        <v>0</v>
      </c>
      <c r="Z203" s="364">
        <v>0</v>
      </c>
      <c r="AA203" s="364">
        <v>0</v>
      </c>
      <c r="AB203" s="364">
        <v>0</v>
      </c>
      <c r="AC203" s="364">
        <v>0</v>
      </c>
      <c r="AD203" s="364">
        <v>0</v>
      </c>
      <c r="AE203" s="364">
        <v>0</v>
      </c>
      <c r="AF203" s="364">
        <v>0</v>
      </c>
      <c r="AG203" s="364">
        <v>0</v>
      </c>
      <c r="AH203" s="364">
        <v>0</v>
      </c>
      <c r="AI203" s="364">
        <v>0</v>
      </c>
      <c r="AJ203" s="364">
        <v>0</v>
      </c>
      <c r="AK203" s="643" t="str">
        <f>+IFERROR((AJ203/AI203-1)*100,"")</f>
        <v/>
      </c>
      <c r="AL203" s="643" t="str">
        <f>+IFERROR(((AJ203/((SUM(AE203:AI203)-MIN(AD203:AH203)-MAX(AD203:AH203))/3))-1)*100,"")</f>
        <v/>
      </c>
      <c r="AM203" s="644"/>
    </row>
    <row r="204" spans="1:39" ht="18" customHeight="1" thickBot="1">
      <c r="A204" s="340" t="s">
        <v>4</v>
      </c>
      <c r="B204" s="340" t="s">
        <v>31</v>
      </c>
      <c r="C204" s="352"/>
      <c r="D204" s="352"/>
      <c r="E204" s="352"/>
      <c r="F204" s="322">
        <v>21</v>
      </c>
      <c r="G204" s="322">
        <v>9.4</v>
      </c>
      <c r="H204" s="322">
        <v>15</v>
      </c>
      <c r="I204" s="322">
        <v>17</v>
      </c>
      <c r="J204" s="322">
        <v>6.3</v>
      </c>
      <c r="K204" s="322">
        <v>10.5</v>
      </c>
      <c r="L204" s="322">
        <v>5.0999999999999996</v>
      </c>
      <c r="M204" s="322">
        <v>4.0999999999999996</v>
      </c>
      <c r="N204" s="322">
        <v>0.7</v>
      </c>
      <c r="O204" s="322">
        <v>2.9</v>
      </c>
      <c r="P204" s="322">
        <v>0.5</v>
      </c>
      <c r="Q204" s="322">
        <v>0.3</v>
      </c>
      <c r="R204" s="322">
        <v>0.3</v>
      </c>
      <c r="S204" s="364">
        <v>0.1</v>
      </c>
      <c r="T204" s="364">
        <v>0.1</v>
      </c>
      <c r="U204" s="364">
        <v>0.1</v>
      </c>
      <c r="V204" s="364">
        <v>0</v>
      </c>
      <c r="W204" s="364">
        <v>0.72</v>
      </c>
      <c r="X204" s="364">
        <v>0.59</v>
      </c>
      <c r="Y204" s="364">
        <v>0.2</v>
      </c>
      <c r="Z204" s="364">
        <v>0.34</v>
      </c>
      <c r="AA204" s="364">
        <v>0.31</v>
      </c>
      <c r="AB204" s="364">
        <v>34.47</v>
      </c>
      <c r="AC204" s="364">
        <v>14.16</v>
      </c>
      <c r="AD204" s="364">
        <v>11.53</v>
      </c>
      <c r="AE204" s="364">
        <v>2.3199999999999998</v>
      </c>
      <c r="AF204" s="364">
        <v>3.86</v>
      </c>
      <c r="AG204" s="364">
        <v>4.51</v>
      </c>
      <c r="AH204" s="364">
        <v>1.99</v>
      </c>
      <c r="AI204" s="364">
        <v>3</v>
      </c>
      <c r="AJ204" s="364">
        <v>3.2130000000000001</v>
      </c>
      <c r="AK204" s="643">
        <f t="shared" ref="AK204:AK229" si="247">+IFERROR((AJ204/AI204-1)*100,"")</f>
        <v>7.0999999999999952</v>
      </c>
      <c r="AL204" s="643">
        <f t="shared" ref="AL204:AL229" si="248">+IFERROR(((AJ204/((SUM(AE204:AI204)-MIN(AD204:AH204)-MAX(AD204:AH204))/3))-1)*100,"")</f>
        <v>346.24999999999994</v>
      </c>
      <c r="AM204" s="644">
        <f t="shared" ref="AM204:AM227" si="249">100*((POWER(AJ204/AA204,1/($AI$4-$Z$4)))-1)</f>
        <v>29.669782175940362</v>
      </c>
    </row>
    <row r="205" spans="1:39" ht="18" customHeight="1" thickBot="1">
      <c r="A205" s="340" t="s">
        <v>340</v>
      </c>
      <c r="B205" s="340" t="s">
        <v>32</v>
      </c>
      <c r="C205" s="352"/>
      <c r="D205" s="352"/>
      <c r="E205" s="352"/>
      <c r="F205" s="322">
        <v>1</v>
      </c>
      <c r="G205" s="322">
        <v>1</v>
      </c>
      <c r="H205" s="322">
        <v>1</v>
      </c>
      <c r="I205" s="322">
        <v>0</v>
      </c>
      <c r="J205" s="322">
        <v>0.2</v>
      </c>
      <c r="K205" s="322">
        <v>0.3</v>
      </c>
      <c r="L205" s="322">
        <v>0.4</v>
      </c>
      <c r="M205" s="322">
        <v>1.9</v>
      </c>
      <c r="N205" s="322">
        <v>2.7</v>
      </c>
      <c r="O205" s="322">
        <v>3</v>
      </c>
      <c r="P205" s="322">
        <v>7.7</v>
      </c>
      <c r="Q205" s="322">
        <v>9</v>
      </c>
      <c r="R205" s="322">
        <v>9.3000000000000007</v>
      </c>
      <c r="S205" s="364">
        <v>9.6</v>
      </c>
      <c r="T205" s="364">
        <v>7.5</v>
      </c>
      <c r="U205" s="364">
        <v>4.3</v>
      </c>
      <c r="V205" s="364">
        <v>6</v>
      </c>
      <c r="W205" s="364">
        <v>9.4700000000000006</v>
      </c>
      <c r="X205" s="364">
        <v>7.58</v>
      </c>
      <c r="Y205" s="364">
        <v>5.74</v>
      </c>
      <c r="Z205" s="364">
        <v>6.51</v>
      </c>
      <c r="AA205" s="364">
        <v>7.24</v>
      </c>
      <c r="AB205" s="364">
        <v>12.31</v>
      </c>
      <c r="AC205" s="364">
        <v>10.61</v>
      </c>
      <c r="AD205" s="364">
        <v>15.34</v>
      </c>
      <c r="AE205" s="364">
        <v>15.23</v>
      </c>
      <c r="AF205" s="364">
        <v>12.24</v>
      </c>
      <c r="AG205" s="364">
        <v>14.15</v>
      </c>
      <c r="AH205" s="364">
        <v>19.68</v>
      </c>
      <c r="AI205" s="364">
        <v>28.54</v>
      </c>
      <c r="AJ205" s="364">
        <v>17.171000000000003</v>
      </c>
      <c r="AK205" s="643">
        <f t="shared" si="247"/>
        <v>-39.835318850735803</v>
      </c>
      <c r="AL205" s="643">
        <f t="shared" si="248"/>
        <v>-11.061809392265188</v>
      </c>
      <c r="AM205" s="644">
        <f t="shared" si="249"/>
        <v>10.071022903720017</v>
      </c>
    </row>
    <row r="206" spans="1:39" ht="18" customHeight="1" thickBot="1">
      <c r="A206" s="340" t="s">
        <v>5</v>
      </c>
      <c r="B206" s="340" t="s">
        <v>33</v>
      </c>
      <c r="C206" s="352"/>
      <c r="D206" s="352"/>
      <c r="E206" s="352"/>
      <c r="F206" s="322">
        <v>0</v>
      </c>
      <c r="G206" s="322">
        <v>0</v>
      </c>
      <c r="H206" s="322">
        <v>0</v>
      </c>
      <c r="I206" s="322">
        <v>0</v>
      </c>
      <c r="J206" s="322">
        <v>0</v>
      </c>
      <c r="K206" s="322">
        <v>0</v>
      </c>
      <c r="L206" s="322">
        <v>0</v>
      </c>
      <c r="M206" s="322">
        <v>0</v>
      </c>
      <c r="N206" s="322">
        <v>0</v>
      </c>
      <c r="O206" s="322">
        <v>0</v>
      </c>
      <c r="P206" s="322">
        <v>0</v>
      </c>
      <c r="Q206" s="322">
        <v>0</v>
      </c>
      <c r="R206" s="322">
        <v>0</v>
      </c>
      <c r="S206" s="364">
        <v>0</v>
      </c>
      <c r="T206" s="364">
        <v>0</v>
      </c>
      <c r="U206" s="364">
        <v>0</v>
      </c>
      <c r="V206" s="364">
        <v>0</v>
      </c>
      <c r="W206" s="364">
        <v>0</v>
      </c>
      <c r="X206" s="364">
        <v>0</v>
      </c>
      <c r="Y206" s="364">
        <v>0</v>
      </c>
      <c r="Z206" s="364">
        <v>0</v>
      </c>
      <c r="AA206" s="364">
        <v>0</v>
      </c>
      <c r="AB206" s="364">
        <v>0</v>
      </c>
      <c r="AC206" s="364">
        <v>0</v>
      </c>
      <c r="AD206" s="364">
        <v>0</v>
      </c>
      <c r="AE206" s="364">
        <v>0</v>
      </c>
      <c r="AF206" s="364">
        <v>0</v>
      </c>
      <c r="AG206" s="364">
        <v>0</v>
      </c>
      <c r="AH206" s="364">
        <v>0</v>
      </c>
      <c r="AI206" s="364">
        <v>0</v>
      </c>
      <c r="AJ206" s="364">
        <v>0</v>
      </c>
      <c r="AK206" s="643" t="str">
        <f t="shared" si="247"/>
        <v/>
      </c>
      <c r="AL206" s="643" t="str">
        <f t="shared" si="248"/>
        <v/>
      </c>
      <c r="AM206" s="644"/>
    </row>
    <row r="207" spans="1:39" ht="18" customHeight="1" thickBot="1">
      <c r="A207" s="340" t="s">
        <v>127</v>
      </c>
      <c r="B207" s="340" t="s">
        <v>34</v>
      </c>
      <c r="C207" s="352"/>
      <c r="D207" s="352"/>
      <c r="E207" s="352"/>
      <c r="F207" s="322">
        <v>0</v>
      </c>
      <c r="G207" s="322">
        <v>0</v>
      </c>
      <c r="H207" s="322">
        <v>0</v>
      </c>
      <c r="I207" s="322">
        <v>0</v>
      </c>
      <c r="J207" s="322">
        <v>0</v>
      </c>
      <c r="K207" s="322">
        <v>0</v>
      </c>
      <c r="L207" s="322">
        <v>0</v>
      </c>
      <c r="M207" s="322">
        <v>0</v>
      </c>
      <c r="N207" s="322">
        <v>0</v>
      </c>
      <c r="O207" s="322">
        <v>0</v>
      </c>
      <c r="P207" s="322">
        <v>0</v>
      </c>
      <c r="Q207" s="322">
        <v>0</v>
      </c>
      <c r="R207" s="322">
        <v>0</v>
      </c>
      <c r="S207" s="364">
        <v>0</v>
      </c>
      <c r="T207" s="364">
        <v>0</v>
      </c>
      <c r="U207" s="364">
        <v>0</v>
      </c>
      <c r="V207" s="364">
        <v>0</v>
      </c>
      <c r="W207" s="364">
        <v>0</v>
      </c>
      <c r="X207" s="364">
        <v>0</v>
      </c>
      <c r="Y207" s="364">
        <v>0</v>
      </c>
      <c r="Z207" s="364">
        <v>0</v>
      </c>
      <c r="AA207" s="364">
        <v>0</v>
      </c>
      <c r="AB207" s="364">
        <v>0</v>
      </c>
      <c r="AC207" s="364">
        <v>15.8</v>
      </c>
      <c r="AD207" s="364">
        <v>19.100000000000001</v>
      </c>
      <c r="AE207" s="364">
        <v>24.1</v>
      </c>
      <c r="AF207" s="364">
        <v>28.9</v>
      </c>
      <c r="AG207" s="364">
        <v>33.799999999999997</v>
      </c>
      <c r="AH207" s="364">
        <v>34.200000000000003</v>
      </c>
      <c r="AI207" s="364">
        <v>51.5</v>
      </c>
      <c r="AJ207" s="364">
        <v>33.915000000000006</v>
      </c>
      <c r="AK207" s="643">
        <f t="shared" si="247"/>
        <v>-34.145631067961155</v>
      </c>
      <c r="AL207" s="643">
        <f t="shared" si="248"/>
        <v>-14.643456375838914</v>
      </c>
      <c r="AM207" s="644"/>
    </row>
    <row r="208" spans="1:39" ht="18" customHeight="1" thickBot="1">
      <c r="A208" s="340" t="s">
        <v>6</v>
      </c>
      <c r="B208" s="340" t="s">
        <v>35</v>
      </c>
      <c r="C208" s="352"/>
      <c r="D208" s="352"/>
      <c r="E208" s="352"/>
      <c r="F208" s="322">
        <v>0</v>
      </c>
      <c r="G208" s="322">
        <v>0</v>
      </c>
      <c r="H208" s="322">
        <v>0</v>
      </c>
      <c r="I208" s="322">
        <v>0</v>
      </c>
      <c r="J208" s="322">
        <v>0</v>
      </c>
      <c r="K208" s="322">
        <v>0</v>
      </c>
      <c r="L208" s="322">
        <v>0</v>
      </c>
      <c r="M208" s="322">
        <v>0</v>
      </c>
      <c r="N208" s="322">
        <v>0</v>
      </c>
      <c r="O208" s="322">
        <v>0</v>
      </c>
      <c r="P208" s="322">
        <v>0</v>
      </c>
      <c r="Q208" s="322">
        <v>0</v>
      </c>
      <c r="R208" s="322">
        <v>0</v>
      </c>
      <c r="S208" s="364">
        <v>0</v>
      </c>
      <c r="T208" s="364">
        <v>0</v>
      </c>
      <c r="U208" s="364">
        <v>0</v>
      </c>
      <c r="V208" s="364">
        <v>0</v>
      </c>
      <c r="W208" s="364">
        <v>0</v>
      </c>
      <c r="X208" s="364">
        <v>0</v>
      </c>
      <c r="Y208" s="364">
        <v>0</v>
      </c>
      <c r="Z208" s="364">
        <v>0</v>
      </c>
      <c r="AA208" s="364">
        <v>0</v>
      </c>
      <c r="AB208" s="364">
        <v>0</v>
      </c>
      <c r="AC208" s="364">
        <v>0</v>
      </c>
      <c r="AD208" s="364">
        <v>0</v>
      </c>
      <c r="AE208" s="364">
        <v>0</v>
      </c>
      <c r="AF208" s="364">
        <v>0</v>
      </c>
      <c r="AG208" s="364">
        <v>0</v>
      </c>
      <c r="AH208" s="364">
        <v>0</v>
      </c>
      <c r="AI208" s="364">
        <v>0</v>
      </c>
      <c r="AJ208" s="364">
        <v>0</v>
      </c>
      <c r="AK208" s="643" t="str">
        <f t="shared" si="247"/>
        <v/>
      </c>
      <c r="AL208" s="643" t="str">
        <f t="shared" si="248"/>
        <v/>
      </c>
      <c r="AM208" s="644"/>
    </row>
    <row r="209" spans="1:39" ht="18" customHeight="1" thickBot="1">
      <c r="A209" s="340" t="s">
        <v>7</v>
      </c>
      <c r="B209" s="340" t="s">
        <v>36</v>
      </c>
      <c r="C209" s="352"/>
      <c r="D209" s="352"/>
      <c r="E209" s="352"/>
      <c r="F209" s="322">
        <v>0</v>
      </c>
      <c r="G209" s="322">
        <v>0</v>
      </c>
      <c r="H209" s="322">
        <v>0</v>
      </c>
      <c r="I209" s="322">
        <v>0</v>
      </c>
      <c r="J209" s="322">
        <v>0</v>
      </c>
      <c r="K209" s="322">
        <v>0</v>
      </c>
      <c r="L209" s="322">
        <v>0</v>
      </c>
      <c r="M209" s="322">
        <v>0</v>
      </c>
      <c r="N209" s="322">
        <v>0</v>
      </c>
      <c r="O209" s="322">
        <v>0</v>
      </c>
      <c r="P209" s="322">
        <v>0</v>
      </c>
      <c r="Q209" s="322">
        <v>0</v>
      </c>
      <c r="R209" s="322">
        <v>0</v>
      </c>
      <c r="S209" s="364">
        <v>0</v>
      </c>
      <c r="T209" s="364">
        <v>0</v>
      </c>
      <c r="U209" s="364">
        <v>0</v>
      </c>
      <c r="V209" s="364">
        <v>0</v>
      </c>
      <c r="W209" s="364">
        <v>0</v>
      </c>
      <c r="X209" s="364">
        <v>0</v>
      </c>
      <c r="Y209" s="364">
        <v>0</v>
      </c>
      <c r="Z209" s="364">
        <v>0</v>
      </c>
      <c r="AA209" s="364">
        <v>0</v>
      </c>
      <c r="AB209" s="364">
        <v>0</v>
      </c>
      <c r="AC209" s="364">
        <v>0</v>
      </c>
      <c r="AD209" s="364">
        <v>0</v>
      </c>
      <c r="AE209" s="364">
        <v>0</v>
      </c>
      <c r="AF209" s="364">
        <v>0</v>
      </c>
      <c r="AG209" s="364">
        <v>0</v>
      </c>
      <c r="AH209" s="364">
        <v>0</v>
      </c>
      <c r="AI209" s="364">
        <v>0</v>
      </c>
      <c r="AJ209" s="364">
        <v>0</v>
      </c>
      <c r="AK209" s="643" t="str">
        <f t="shared" si="247"/>
        <v/>
      </c>
      <c r="AL209" s="643" t="str">
        <f t="shared" si="248"/>
        <v/>
      </c>
      <c r="AM209" s="644"/>
    </row>
    <row r="210" spans="1:39" ht="18" customHeight="1" thickBot="1">
      <c r="A210" s="340" t="s">
        <v>8</v>
      </c>
      <c r="B210" s="340" t="s">
        <v>37</v>
      </c>
      <c r="C210" s="352"/>
      <c r="D210" s="352"/>
      <c r="E210" s="352"/>
      <c r="F210" s="322">
        <v>0.4</v>
      </c>
      <c r="G210" s="322">
        <v>0</v>
      </c>
      <c r="H210" s="322">
        <v>0</v>
      </c>
      <c r="I210" s="322">
        <v>0.1</v>
      </c>
      <c r="J210" s="322">
        <v>0.1</v>
      </c>
      <c r="K210" s="322">
        <v>0.1</v>
      </c>
      <c r="L210" s="322">
        <v>0.1</v>
      </c>
      <c r="M210" s="322">
        <v>0.1</v>
      </c>
      <c r="N210" s="322">
        <v>0.15</v>
      </c>
      <c r="O210" s="322">
        <v>0.12</v>
      </c>
      <c r="P210" s="322">
        <v>0.34</v>
      </c>
      <c r="Q210" s="322">
        <v>0.15</v>
      </c>
      <c r="R210" s="322">
        <v>0.12</v>
      </c>
      <c r="S210" s="364">
        <v>0.16</v>
      </c>
      <c r="T210" s="364">
        <v>0.18</v>
      </c>
      <c r="U210" s="364">
        <v>0.12</v>
      </c>
      <c r="V210" s="364">
        <v>1.84</v>
      </c>
      <c r="W210" s="364">
        <v>1.92</v>
      </c>
      <c r="X210" s="364">
        <v>0.13</v>
      </c>
      <c r="Y210" s="364">
        <v>0.1</v>
      </c>
      <c r="Z210" s="364">
        <v>1.21</v>
      </c>
      <c r="AA210" s="364">
        <v>1.18</v>
      </c>
      <c r="AB210" s="364">
        <v>1.95</v>
      </c>
      <c r="AC210" s="364">
        <v>1.55</v>
      </c>
      <c r="AD210" s="364">
        <v>1.46</v>
      </c>
      <c r="AE210" s="364">
        <v>0.61</v>
      </c>
      <c r="AF210" s="364">
        <v>1.03</v>
      </c>
      <c r="AG210" s="364">
        <v>0.99</v>
      </c>
      <c r="AH210" s="364">
        <v>0.82</v>
      </c>
      <c r="AI210" s="364">
        <v>0.9</v>
      </c>
      <c r="AJ210" s="364">
        <v>0.9484999999999999</v>
      </c>
      <c r="AK210" s="643">
        <f t="shared" si="247"/>
        <v>5.3888888888888653</v>
      </c>
      <c r="AL210" s="643">
        <f t="shared" si="248"/>
        <v>24.802631578947377</v>
      </c>
      <c r="AM210" s="644">
        <f t="shared" si="249"/>
        <v>-2.3973289221626448</v>
      </c>
    </row>
    <row r="211" spans="1:39" ht="18" customHeight="1" thickBot="1">
      <c r="A211" s="340" t="s">
        <v>9</v>
      </c>
      <c r="B211" s="340" t="s">
        <v>38</v>
      </c>
      <c r="C211" s="352"/>
      <c r="D211" s="352"/>
      <c r="E211" s="352"/>
      <c r="F211" s="322">
        <v>1</v>
      </c>
      <c r="G211" s="322">
        <v>4.2</v>
      </c>
      <c r="H211" s="322">
        <v>2.6</v>
      </c>
      <c r="I211" s="322">
        <v>5.0999999999999996</v>
      </c>
      <c r="J211" s="322">
        <v>3.8</v>
      </c>
      <c r="K211" s="322">
        <v>5.5</v>
      </c>
      <c r="L211" s="322">
        <v>4.2</v>
      </c>
      <c r="M211" s="322">
        <v>3.1</v>
      </c>
      <c r="N211" s="322">
        <v>2.5</v>
      </c>
      <c r="O211" s="322">
        <v>0.6</v>
      </c>
      <c r="P211" s="322">
        <v>0.3</v>
      </c>
      <c r="Q211" s="322">
        <v>0.1</v>
      </c>
      <c r="R211" s="322">
        <v>1</v>
      </c>
      <c r="S211" s="364">
        <v>0.6</v>
      </c>
      <c r="T211" s="364">
        <v>0.3</v>
      </c>
      <c r="U211" s="364">
        <v>0.3</v>
      </c>
      <c r="V211" s="364">
        <v>1.2</v>
      </c>
      <c r="W211" s="364">
        <v>0.77</v>
      </c>
      <c r="X211" s="364">
        <v>0.7</v>
      </c>
      <c r="Y211" s="364">
        <v>0.48</v>
      </c>
      <c r="Z211" s="364">
        <v>0.5</v>
      </c>
      <c r="AA211" s="364">
        <v>0.81</v>
      </c>
      <c r="AB211" s="364">
        <v>1.32</v>
      </c>
      <c r="AC211" s="364">
        <v>1</v>
      </c>
      <c r="AD211" s="364">
        <v>1.69</v>
      </c>
      <c r="AE211" s="364">
        <v>1.48</v>
      </c>
      <c r="AF211" s="364">
        <v>1.57</v>
      </c>
      <c r="AG211" s="364">
        <v>1.45</v>
      </c>
      <c r="AH211" s="364">
        <v>1.57</v>
      </c>
      <c r="AI211" s="364">
        <v>1.3</v>
      </c>
      <c r="AJ211" s="364">
        <v>1.5750000000000002</v>
      </c>
      <c r="AK211" s="643">
        <f t="shared" si="247"/>
        <v>21.153846153846168</v>
      </c>
      <c r="AL211" s="643">
        <f t="shared" si="248"/>
        <v>11.702127659574479</v>
      </c>
      <c r="AM211" s="644">
        <f t="shared" si="249"/>
        <v>7.6684332099711483</v>
      </c>
    </row>
    <row r="212" spans="1:39" ht="18" customHeight="1" thickBot="1">
      <c r="A212" s="340" t="s">
        <v>10</v>
      </c>
      <c r="B212" s="340" t="s">
        <v>39</v>
      </c>
      <c r="C212" s="352"/>
      <c r="D212" s="352"/>
      <c r="E212" s="352"/>
      <c r="F212" s="322">
        <v>56.7</v>
      </c>
      <c r="G212" s="322">
        <v>99.2</v>
      </c>
      <c r="H212" s="322">
        <v>100.9</v>
      </c>
      <c r="I212" s="322">
        <v>84.8</v>
      </c>
      <c r="J212" s="322">
        <v>96.4</v>
      </c>
      <c r="K212" s="322">
        <v>109.1</v>
      </c>
      <c r="L212" s="322">
        <v>98.2</v>
      </c>
      <c r="M212" s="322">
        <v>77.7</v>
      </c>
      <c r="N212" s="322">
        <v>120.9</v>
      </c>
      <c r="O212" s="322">
        <v>74.8</v>
      </c>
      <c r="P212" s="322">
        <v>80.7</v>
      </c>
      <c r="Q212" s="322">
        <v>58.6</v>
      </c>
      <c r="R212" s="322">
        <v>57.4</v>
      </c>
      <c r="S212" s="364">
        <v>45.3</v>
      </c>
      <c r="T212" s="364">
        <v>32.4</v>
      </c>
      <c r="U212" s="364">
        <v>21.8</v>
      </c>
      <c r="V212" s="364">
        <v>43.7</v>
      </c>
      <c r="W212" s="364">
        <v>49.74</v>
      </c>
      <c r="X212" s="364">
        <v>41.57</v>
      </c>
      <c r="Y212" s="364">
        <v>37.369999999999997</v>
      </c>
      <c r="Z212" s="364">
        <v>43</v>
      </c>
      <c r="AA212" s="364">
        <v>75.790000000000006</v>
      </c>
      <c r="AB212" s="364">
        <v>122.53</v>
      </c>
      <c r="AC212" s="364">
        <v>136.52000000000001</v>
      </c>
      <c r="AD212" s="364">
        <v>141.83000000000001</v>
      </c>
      <c r="AE212" s="364">
        <v>153.85</v>
      </c>
      <c r="AF212" s="364">
        <v>163.80000000000001</v>
      </c>
      <c r="AG212" s="364">
        <v>186.72</v>
      </c>
      <c r="AH212" s="364">
        <v>154.38</v>
      </c>
      <c r="AI212" s="364">
        <v>181.62</v>
      </c>
      <c r="AJ212" s="364">
        <v>174.93</v>
      </c>
      <c r="AK212" s="643">
        <f t="shared" si="247"/>
        <v>-3.6835150313842102</v>
      </c>
      <c r="AL212" s="643">
        <f t="shared" si="248"/>
        <v>2.5340940174280124</v>
      </c>
      <c r="AM212" s="644">
        <f t="shared" si="249"/>
        <v>9.739095566806899</v>
      </c>
    </row>
    <row r="213" spans="1:39" ht="18" customHeight="1" thickBot="1">
      <c r="A213" s="340" t="s">
        <v>11</v>
      </c>
      <c r="B213" s="340" t="s">
        <v>40</v>
      </c>
      <c r="C213" s="352"/>
      <c r="D213" s="352"/>
      <c r="E213" s="352"/>
      <c r="F213" s="322">
        <v>21.423999999999999</v>
      </c>
      <c r="G213" s="322">
        <v>20.434999999999999</v>
      </c>
      <c r="H213" s="322">
        <v>15.018000000000001</v>
      </c>
      <c r="I213" s="322">
        <v>16.422999999999998</v>
      </c>
      <c r="J213" s="322">
        <v>16.03</v>
      </c>
      <c r="K213" s="322">
        <v>34.015000000000001</v>
      </c>
      <c r="L213" s="322">
        <v>46.335999999999999</v>
      </c>
      <c r="M213" s="322">
        <v>47.48</v>
      </c>
      <c r="N213" s="322">
        <v>41.62</v>
      </c>
      <c r="O213" s="322">
        <v>47.9</v>
      </c>
      <c r="P213" s="322">
        <v>49.86</v>
      </c>
      <c r="Q213" s="322">
        <v>36.979999999999997</v>
      </c>
      <c r="R213" s="322">
        <v>48.21</v>
      </c>
      <c r="S213" s="364">
        <v>62.81</v>
      </c>
      <c r="T213" s="364">
        <v>46.51</v>
      </c>
      <c r="U213" s="364">
        <v>35.79</v>
      </c>
      <c r="V213" s="364">
        <v>44.29</v>
      </c>
      <c r="W213" s="364">
        <v>56.46</v>
      </c>
      <c r="X213" s="364">
        <v>58.9</v>
      </c>
      <c r="Y213" s="364">
        <v>54.11</v>
      </c>
      <c r="Z213" s="364">
        <v>47.16</v>
      </c>
      <c r="AA213" s="364">
        <v>47.1</v>
      </c>
      <c r="AB213" s="364">
        <v>88.87</v>
      </c>
      <c r="AC213" s="364">
        <v>78.61</v>
      </c>
      <c r="AD213" s="364">
        <v>85.13</v>
      </c>
      <c r="AE213" s="364">
        <v>77.09</v>
      </c>
      <c r="AF213" s="364">
        <v>78.33</v>
      </c>
      <c r="AG213" s="364">
        <v>86.19</v>
      </c>
      <c r="AH213" s="364">
        <v>86.26</v>
      </c>
      <c r="AI213" s="364">
        <v>87</v>
      </c>
      <c r="AJ213" s="364">
        <v>87.77300000000001</v>
      </c>
      <c r="AK213" s="643">
        <f t="shared" si="247"/>
        <v>0.88850574712644459</v>
      </c>
      <c r="AL213" s="643">
        <f t="shared" si="248"/>
        <v>4.6910782442748378</v>
      </c>
      <c r="AM213" s="644">
        <f t="shared" si="249"/>
        <v>7.1612526725552295</v>
      </c>
    </row>
    <row r="214" spans="1:39" ht="18" customHeight="1" thickBot="1">
      <c r="A214" s="340" t="s">
        <v>12</v>
      </c>
      <c r="B214" s="340" t="s">
        <v>41</v>
      </c>
      <c r="C214" s="352"/>
      <c r="D214" s="352"/>
      <c r="E214" s="352"/>
      <c r="F214" s="322">
        <v>185.5</v>
      </c>
      <c r="G214" s="322">
        <v>213.9</v>
      </c>
      <c r="H214" s="322">
        <v>195.2</v>
      </c>
      <c r="I214" s="322">
        <v>223.3</v>
      </c>
      <c r="J214" s="322">
        <v>301.5</v>
      </c>
      <c r="K214" s="322">
        <v>351.3</v>
      </c>
      <c r="L214" s="322">
        <v>246.5</v>
      </c>
      <c r="M214" s="322">
        <v>252.6</v>
      </c>
      <c r="N214" s="322">
        <v>233.5</v>
      </c>
      <c r="O214" s="322">
        <v>152</v>
      </c>
      <c r="P214" s="322">
        <v>152.1</v>
      </c>
      <c r="Q214" s="322">
        <v>150.4</v>
      </c>
      <c r="R214" s="322">
        <v>152.30000000000001</v>
      </c>
      <c r="S214" s="364">
        <v>177.9</v>
      </c>
      <c r="T214" s="364">
        <v>130.30000000000001</v>
      </c>
      <c r="U214" s="364">
        <v>107.8</v>
      </c>
      <c r="V214" s="364">
        <v>134.69999999999999</v>
      </c>
      <c r="W214" s="364">
        <v>159.51</v>
      </c>
      <c r="X214" s="364">
        <v>165.96</v>
      </c>
      <c r="Y214" s="364">
        <v>152.99</v>
      </c>
      <c r="Z214" s="364">
        <v>184.15</v>
      </c>
      <c r="AA214" s="364">
        <v>232.87</v>
      </c>
      <c r="AB214" s="364">
        <v>308.98</v>
      </c>
      <c r="AC214" s="364">
        <v>288.06</v>
      </c>
      <c r="AD214" s="364">
        <v>322.42</v>
      </c>
      <c r="AE214" s="364">
        <v>326.58999999999997</v>
      </c>
      <c r="AF214" s="364">
        <v>273.33</v>
      </c>
      <c r="AG214" s="364">
        <v>256.13</v>
      </c>
      <c r="AH214" s="364">
        <v>285.45999999999998</v>
      </c>
      <c r="AI214" s="364">
        <v>342.53</v>
      </c>
      <c r="AJ214" s="364">
        <v>309.88300000000004</v>
      </c>
      <c r="AK214" s="643">
        <f t="shared" si="247"/>
        <v>-9.5311359588940885</v>
      </c>
      <c r="AL214" s="643">
        <f t="shared" si="248"/>
        <v>3.1430568499534184</v>
      </c>
      <c r="AM214" s="644">
        <f t="shared" si="249"/>
        <v>3.2255330653928604</v>
      </c>
    </row>
    <row r="215" spans="1:39" ht="18" customHeight="1" thickBot="1">
      <c r="A215" s="340" t="s">
        <v>13</v>
      </c>
      <c r="B215" s="340" t="s">
        <v>42</v>
      </c>
      <c r="C215" s="352"/>
      <c r="D215" s="352"/>
      <c r="E215" s="352"/>
      <c r="F215" s="322">
        <v>0</v>
      </c>
      <c r="G215" s="322">
        <v>0</v>
      </c>
      <c r="H215" s="322">
        <v>0</v>
      </c>
      <c r="I215" s="322">
        <v>0</v>
      </c>
      <c r="J215" s="322">
        <v>0</v>
      </c>
      <c r="K215" s="322">
        <v>0</v>
      </c>
      <c r="L215" s="322">
        <v>0</v>
      </c>
      <c r="M215" s="322">
        <v>0</v>
      </c>
      <c r="N215" s="322">
        <v>0</v>
      </c>
      <c r="O215" s="322">
        <v>0</v>
      </c>
      <c r="P215" s="322">
        <v>0</v>
      </c>
      <c r="Q215" s="322">
        <v>0</v>
      </c>
      <c r="R215" s="322">
        <v>0</v>
      </c>
      <c r="S215" s="364">
        <v>0</v>
      </c>
      <c r="T215" s="364">
        <v>0</v>
      </c>
      <c r="U215" s="364">
        <v>0</v>
      </c>
      <c r="V215" s="364">
        <v>0</v>
      </c>
      <c r="W215" s="364">
        <v>0</v>
      </c>
      <c r="X215" s="364">
        <v>0</v>
      </c>
      <c r="Y215" s="364">
        <v>0</v>
      </c>
      <c r="Z215" s="364">
        <v>0</v>
      </c>
      <c r="AA215" s="364">
        <v>0</v>
      </c>
      <c r="AB215" s="364">
        <v>0</v>
      </c>
      <c r="AC215" s="364">
        <v>0</v>
      </c>
      <c r="AD215" s="364">
        <v>0</v>
      </c>
      <c r="AE215" s="364">
        <v>0</v>
      </c>
      <c r="AF215" s="364">
        <v>0</v>
      </c>
      <c r="AG215" s="364">
        <v>0</v>
      </c>
      <c r="AH215" s="364">
        <v>0</v>
      </c>
      <c r="AI215" s="364">
        <v>0</v>
      </c>
      <c r="AJ215" s="364">
        <v>0</v>
      </c>
      <c r="AK215" s="643" t="str">
        <f t="shared" si="247"/>
        <v/>
      </c>
      <c r="AL215" s="643" t="str">
        <f t="shared" si="248"/>
        <v/>
      </c>
      <c r="AM215" s="644"/>
    </row>
    <row r="216" spans="1:39" ht="18" customHeight="1" thickBot="1">
      <c r="A216" s="340" t="s">
        <v>14</v>
      </c>
      <c r="B216" s="340" t="s">
        <v>43</v>
      </c>
      <c r="C216" s="352"/>
      <c r="D216" s="352"/>
      <c r="E216" s="352"/>
      <c r="F216" s="322">
        <v>0</v>
      </c>
      <c r="G216" s="322">
        <v>0</v>
      </c>
      <c r="H216" s="322">
        <v>0</v>
      </c>
      <c r="I216" s="322">
        <v>0</v>
      </c>
      <c r="J216" s="322">
        <v>0</v>
      </c>
      <c r="K216" s="322">
        <v>0</v>
      </c>
      <c r="L216" s="322">
        <v>0</v>
      </c>
      <c r="M216" s="322">
        <v>0</v>
      </c>
      <c r="N216" s="322">
        <v>0</v>
      </c>
      <c r="O216" s="322">
        <v>0</v>
      </c>
      <c r="P216" s="322">
        <v>0</v>
      </c>
      <c r="Q216" s="322">
        <v>0</v>
      </c>
      <c r="R216" s="322">
        <v>0</v>
      </c>
      <c r="S216" s="364">
        <v>0</v>
      </c>
      <c r="T216" s="364">
        <v>0</v>
      </c>
      <c r="U216" s="364">
        <v>0</v>
      </c>
      <c r="V216" s="364">
        <v>0</v>
      </c>
      <c r="W216" s="364">
        <v>0</v>
      </c>
      <c r="X216" s="364">
        <v>0</v>
      </c>
      <c r="Y216" s="364">
        <v>0</v>
      </c>
      <c r="Z216" s="364">
        <v>0</v>
      </c>
      <c r="AA216" s="364">
        <v>0</v>
      </c>
      <c r="AB216" s="364">
        <v>0</v>
      </c>
      <c r="AC216" s="364">
        <v>0</v>
      </c>
      <c r="AD216" s="364">
        <v>0</v>
      </c>
      <c r="AE216" s="364">
        <v>0</v>
      </c>
      <c r="AF216" s="364">
        <v>0</v>
      </c>
      <c r="AG216" s="364">
        <v>0</v>
      </c>
      <c r="AH216" s="364">
        <v>0</v>
      </c>
      <c r="AI216" s="364">
        <v>0</v>
      </c>
      <c r="AJ216" s="364">
        <v>0</v>
      </c>
      <c r="AK216" s="643" t="str">
        <f t="shared" si="247"/>
        <v/>
      </c>
      <c r="AL216" s="643" t="str">
        <f t="shared" si="248"/>
        <v/>
      </c>
      <c r="AM216" s="644"/>
    </row>
    <row r="217" spans="1:39" ht="18" customHeight="1" thickBot="1">
      <c r="A217" s="340" t="s">
        <v>15</v>
      </c>
      <c r="B217" s="340" t="s">
        <v>44</v>
      </c>
      <c r="C217" s="352"/>
      <c r="D217" s="352"/>
      <c r="E217" s="352"/>
      <c r="F217" s="322">
        <v>0</v>
      </c>
      <c r="G217" s="322">
        <v>0</v>
      </c>
      <c r="H217" s="322">
        <v>0</v>
      </c>
      <c r="I217" s="322">
        <v>0</v>
      </c>
      <c r="J217" s="322">
        <v>0</v>
      </c>
      <c r="K217" s="322">
        <v>0</v>
      </c>
      <c r="L217" s="322">
        <v>0</v>
      </c>
      <c r="M217" s="322">
        <v>0</v>
      </c>
      <c r="N217" s="322">
        <v>0</v>
      </c>
      <c r="O217" s="322">
        <v>0</v>
      </c>
      <c r="P217" s="322">
        <v>0</v>
      </c>
      <c r="Q217" s="322">
        <v>0</v>
      </c>
      <c r="R217" s="322">
        <v>0</v>
      </c>
      <c r="S217" s="364">
        <v>0</v>
      </c>
      <c r="T217" s="364">
        <v>0</v>
      </c>
      <c r="U217" s="364">
        <v>0</v>
      </c>
      <c r="V217" s="364">
        <v>0</v>
      </c>
      <c r="W217" s="364">
        <v>0</v>
      </c>
      <c r="X217" s="364">
        <v>0.8</v>
      </c>
      <c r="Y217" s="364">
        <v>2.6</v>
      </c>
      <c r="Z217" s="364">
        <v>1.4</v>
      </c>
      <c r="AA217" s="364">
        <v>2.1</v>
      </c>
      <c r="AB217" s="364">
        <v>2.63</v>
      </c>
      <c r="AC217" s="364">
        <v>1.85</v>
      </c>
      <c r="AD217" s="364">
        <v>2.4700000000000002</v>
      </c>
      <c r="AE217" s="364">
        <v>1.92</v>
      </c>
      <c r="AF217" s="364">
        <v>1.82</v>
      </c>
      <c r="AG217" s="364">
        <v>2.0699999999999998</v>
      </c>
      <c r="AH217" s="364">
        <v>1.54</v>
      </c>
      <c r="AI217" s="364">
        <v>2.1</v>
      </c>
      <c r="AJ217" s="364">
        <v>2.0335000000000005</v>
      </c>
      <c r="AK217" s="643">
        <f t="shared" si="247"/>
        <v>-3.166666666666651</v>
      </c>
      <c r="AL217" s="643">
        <f t="shared" si="248"/>
        <v>12.141544117647074</v>
      </c>
      <c r="AM217" s="644">
        <f t="shared" si="249"/>
        <v>-0.35690489015571814</v>
      </c>
    </row>
    <row r="218" spans="1:39" ht="18" customHeight="1" thickBot="1">
      <c r="A218" s="340" t="s">
        <v>16</v>
      </c>
      <c r="B218" s="340" t="s">
        <v>45</v>
      </c>
      <c r="C218" s="352"/>
      <c r="D218" s="352"/>
      <c r="E218" s="352"/>
      <c r="F218" s="322">
        <v>0</v>
      </c>
      <c r="G218" s="322">
        <v>0</v>
      </c>
      <c r="H218" s="322">
        <v>0</v>
      </c>
      <c r="I218" s="322">
        <v>0</v>
      </c>
      <c r="J218" s="322">
        <v>0</v>
      </c>
      <c r="K218" s="322">
        <v>0</v>
      </c>
      <c r="L218" s="322">
        <v>0</v>
      </c>
      <c r="M218" s="322">
        <v>0</v>
      </c>
      <c r="N218" s="322">
        <v>0</v>
      </c>
      <c r="O218" s="322">
        <v>0</v>
      </c>
      <c r="P218" s="322">
        <v>0</v>
      </c>
      <c r="Q218" s="322">
        <v>0</v>
      </c>
      <c r="R218" s="322">
        <v>0</v>
      </c>
      <c r="S218" s="364">
        <v>0</v>
      </c>
      <c r="T218" s="364">
        <v>0</v>
      </c>
      <c r="U218" s="364">
        <v>0</v>
      </c>
      <c r="V218" s="364">
        <v>0</v>
      </c>
      <c r="W218" s="364">
        <v>0</v>
      </c>
      <c r="X218" s="364">
        <v>0</v>
      </c>
      <c r="Y218" s="364">
        <v>0</v>
      </c>
      <c r="Z218" s="364">
        <v>0</v>
      </c>
      <c r="AA218" s="364">
        <v>0</v>
      </c>
      <c r="AB218" s="364">
        <v>0</v>
      </c>
      <c r="AC218" s="364">
        <v>0</v>
      </c>
      <c r="AD218" s="364">
        <v>0</v>
      </c>
      <c r="AE218" s="364">
        <v>0</v>
      </c>
      <c r="AF218" s="364">
        <v>0</v>
      </c>
      <c r="AG218" s="364">
        <v>0.01</v>
      </c>
      <c r="AH218" s="364">
        <v>0.01</v>
      </c>
      <c r="AI218" s="364">
        <v>0.01</v>
      </c>
      <c r="AJ218" s="364">
        <v>6.9999999999999993E-3</v>
      </c>
      <c r="AK218" s="643">
        <f t="shared" si="247"/>
        <v>-30.000000000000004</v>
      </c>
      <c r="AL218" s="643">
        <f t="shared" si="248"/>
        <v>5.0000000000000044</v>
      </c>
      <c r="AM218" s="644"/>
    </row>
    <row r="219" spans="1:39" ht="18" customHeight="1" thickBot="1">
      <c r="A219" s="340" t="s">
        <v>17</v>
      </c>
      <c r="B219" s="340" t="s">
        <v>46</v>
      </c>
      <c r="C219" s="352"/>
      <c r="D219" s="352"/>
      <c r="E219" s="352"/>
      <c r="F219" s="322">
        <v>15</v>
      </c>
      <c r="G219" s="322">
        <v>9</v>
      </c>
      <c r="H219" s="322">
        <v>10</v>
      </c>
      <c r="I219" s="322">
        <v>13</v>
      </c>
      <c r="J219" s="322">
        <v>14</v>
      </c>
      <c r="K219" s="322">
        <v>23.7</v>
      </c>
      <c r="L219" s="322">
        <v>32.200000000000003</v>
      </c>
      <c r="M219" s="322">
        <v>22.2</v>
      </c>
      <c r="N219" s="322">
        <v>20.6</v>
      </c>
      <c r="O219" s="322">
        <v>25</v>
      </c>
      <c r="P219" s="322">
        <v>30.3</v>
      </c>
      <c r="Q219" s="322">
        <v>27.3</v>
      </c>
      <c r="R219" s="322">
        <v>33.6</v>
      </c>
      <c r="S219" s="364">
        <v>35.9</v>
      </c>
      <c r="T219" s="364">
        <v>32.9</v>
      </c>
      <c r="U219" s="364">
        <v>29</v>
      </c>
      <c r="V219" s="364">
        <v>31.5</v>
      </c>
      <c r="W219" s="364">
        <v>37.69</v>
      </c>
      <c r="X219" s="364">
        <v>41.01</v>
      </c>
      <c r="Y219" s="364">
        <v>40.909999999999997</v>
      </c>
      <c r="Z219" s="364">
        <v>42.35</v>
      </c>
      <c r="AA219" s="364">
        <v>42.97</v>
      </c>
      <c r="AB219" s="364">
        <v>72.02</v>
      </c>
      <c r="AC219" s="364">
        <v>61.03</v>
      </c>
      <c r="AD219" s="364">
        <v>75.67</v>
      </c>
      <c r="AE219" s="364">
        <v>62.12</v>
      </c>
      <c r="AF219" s="364">
        <v>58.23</v>
      </c>
      <c r="AG219" s="364">
        <v>58.67</v>
      </c>
      <c r="AH219" s="364">
        <v>62.12</v>
      </c>
      <c r="AI219" s="364">
        <v>68.86</v>
      </c>
      <c r="AJ219" s="364">
        <v>64.018500000000003</v>
      </c>
      <c r="AK219" s="643">
        <f t="shared" si="247"/>
        <v>-7.0309323264594825</v>
      </c>
      <c r="AL219" s="643">
        <f t="shared" si="248"/>
        <v>9.0604770017035605</v>
      </c>
      <c r="AM219" s="644">
        <f t="shared" si="249"/>
        <v>4.5292401427577067</v>
      </c>
    </row>
    <row r="220" spans="1:39" ht="18" customHeight="1" thickBot="1">
      <c r="A220" s="340" t="s">
        <v>18</v>
      </c>
      <c r="B220" s="340" t="s">
        <v>47</v>
      </c>
      <c r="C220" s="352"/>
      <c r="D220" s="352"/>
      <c r="E220" s="352"/>
      <c r="F220" s="322">
        <v>0</v>
      </c>
      <c r="G220" s="322">
        <v>0</v>
      </c>
      <c r="H220" s="322">
        <v>0</v>
      </c>
      <c r="I220" s="322">
        <v>0</v>
      </c>
      <c r="J220" s="322">
        <v>0</v>
      </c>
      <c r="K220" s="322">
        <v>0</v>
      </c>
      <c r="L220" s="322">
        <v>0</v>
      </c>
      <c r="M220" s="322">
        <v>0</v>
      </c>
      <c r="N220" s="322">
        <v>0</v>
      </c>
      <c r="O220" s="322">
        <v>0</v>
      </c>
      <c r="P220" s="322">
        <v>0</v>
      </c>
      <c r="Q220" s="322">
        <v>0</v>
      </c>
      <c r="R220" s="322">
        <v>0</v>
      </c>
      <c r="S220" s="364">
        <v>0</v>
      </c>
      <c r="T220" s="364">
        <v>0</v>
      </c>
      <c r="U220" s="364">
        <v>0</v>
      </c>
      <c r="V220" s="364">
        <v>0</v>
      </c>
      <c r="W220" s="364">
        <v>0</v>
      </c>
      <c r="X220" s="364">
        <v>0</v>
      </c>
      <c r="Y220" s="364">
        <v>0</v>
      </c>
      <c r="Z220" s="364">
        <v>0</v>
      </c>
      <c r="AA220" s="364">
        <v>0</v>
      </c>
      <c r="AB220" s="364">
        <v>0</v>
      </c>
      <c r="AC220" s="364">
        <v>0</v>
      </c>
      <c r="AD220" s="364">
        <v>0</v>
      </c>
      <c r="AE220" s="364">
        <v>0</v>
      </c>
      <c r="AF220" s="364">
        <v>0</v>
      </c>
      <c r="AG220" s="364">
        <v>0</v>
      </c>
      <c r="AH220" s="364">
        <v>0</v>
      </c>
      <c r="AI220" s="364">
        <v>0</v>
      </c>
      <c r="AJ220" s="364">
        <v>0</v>
      </c>
      <c r="AK220" s="643" t="str">
        <f t="shared" si="247"/>
        <v/>
      </c>
      <c r="AL220" s="643" t="str">
        <f t="shared" si="248"/>
        <v/>
      </c>
      <c r="AM220" s="644"/>
    </row>
    <row r="221" spans="1:39" ht="18" customHeight="1" thickBot="1">
      <c r="A221" s="340" t="s">
        <v>19</v>
      </c>
      <c r="B221" s="340" t="s">
        <v>48</v>
      </c>
      <c r="C221" s="352"/>
      <c r="D221" s="352"/>
      <c r="E221" s="352"/>
      <c r="F221" s="322">
        <v>0</v>
      </c>
      <c r="G221" s="322">
        <v>0</v>
      </c>
      <c r="H221" s="322">
        <v>0</v>
      </c>
      <c r="I221" s="322">
        <v>0</v>
      </c>
      <c r="J221" s="322">
        <v>0</v>
      </c>
      <c r="K221" s="322">
        <v>0</v>
      </c>
      <c r="L221" s="322">
        <v>0</v>
      </c>
      <c r="M221" s="322">
        <v>0</v>
      </c>
      <c r="N221" s="322">
        <v>0</v>
      </c>
      <c r="O221" s="322">
        <v>0</v>
      </c>
      <c r="P221" s="322">
        <v>0</v>
      </c>
      <c r="Q221" s="322">
        <v>0</v>
      </c>
      <c r="R221" s="322">
        <v>0</v>
      </c>
      <c r="S221" s="364">
        <v>0</v>
      </c>
      <c r="T221" s="364">
        <v>0</v>
      </c>
      <c r="U221" s="364">
        <v>0</v>
      </c>
      <c r="V221" s="364">
        <v>0</v>
      </c>
      <c r="W221" s="364">
        <v>0</v>
      </c>
      <c r="X221" s="364">
        <v>0</v>
      </c>
      <c r="Y221" s="364">
        <v>0</v>
      </c>
      <c r="Z221" s="364">
        <v>0</v>
      </c>
      <c r="AA221" s="364">
        <v>0</v>
      </c>
      <c r="AB221" s="364">
        <v>0</v>
      </c>
      <c r="AC221" s="364">
        <v>0</v>
      </c>
      <c r="AD221" s="364">
        <v>0</v>
      </c>
      <c r="AE221" s="364">
        <v>0.54</v>
      </c>
      <c r="AF221" s="364">
        <v>0.48</v>
      </c>
      <c r="AG221" s="364">
        <v>0</v>
      </c>
      <c r="AH221" s="364">
        <v>0.16</v>
      </c>
      <c r="AI221" s="364">
        <v>0</v>
      </c>
      <c r="AJ221" s="364">
        <v>0</v>
      </c>
      <c r="AK221" s="643" t="str">
        <f t="shared" si="247"/>
        <v/>
      </c>
      <c r="AL221" s="643"/>
      <c r="AM221" s="644"/>
    </row>
    <row r="222" spans="1:39" ht="18" customHeight="1" thickBot="1">
      <c r="A222" s="340" t="s">
        <v>20</v>
      </c>
      <c r="B222" s="340" t="s">
        <v>49</v>
      </c>
      <c r="C222" s="352"/>
      <c r="D222" s="352"/>
      <c r="E222" s="352"/>
      <c r="F222" s="322">
        <v>54.1</v>
      </c>
      <c r="G222" s="322">
        <v>46.6</v>
      </c>
      <c r="H222" s="322">
        <v>13.7</v>
      </c>
      <c r="I222" s="322">
        <v>13.4</v>
      </c>
      <c r="J222" s="322">
        <v>15.2</v>
      </c>
      <c r="K222" s="322">
        <v>20</v>
      </c>
      <c r="L222" s="322">
        <v>18.5</v>
      </c>
      <c r="M222" s="322">
        <v>15.5</v>
      </c>
      <c r="N222" s="322">
        <v>16.3</v>
      </c>
      <c r="O222" s="322">
        <v>14</v>
      </c>
      <c r="P222" s="322">
        <v>15.5</v>
      </c>
      <c r="Q222" s="322">
        <v>17.899999999999999</v>
      </c>
      <c r="R222" s="322">
        <v>21.4</v>
      </c>
      <c r="S222" s="364">
        <v>25</v>
      </c>
      <c r="T222" s="364">
        <v>20.2</v>
      </c>
      <c r="U222" s="364">
        <v>18.399999999999999</v>
      </c>
      <c r="V222" s="364">
        <v>25.3</v>
      </c>
      <c r="W222" s="364">
        <v>34.380000000000003</v>
      </c>
      <c r="X222" s="364">
        <v>38.119999999999997</v>
      </c>
      <c r="Y222" s="364">
        <v>37.130000000000003</v>
      </c>
      <c r="Z222" s="364">
        <v>42.03</v>
      </c>
      <c r="AA222" s="364">
        <v>43.83</v>
      </c>
      <c r="AB222" s="364">
        <v>56.9</v>
      </c>
      <c r="AC222" s="364">
        <v>49.79</v>
      </c>
      <c r="AD222" s="364">
        <v>64.47</v>
      </c>
      <c r="AE222" s="364">
        <v>67.62</v>
      </c>
      <c r="AF222" s="364">
        <v>69.209999999999994</v>
      </c>
      <c r="AG222" s="364">
        <v>68.5</v>
      </c>
      <c r="AH222" s="364">
        <v>76.739999999999995</v>
      </c>
      <c r="AI222" s="364">
        <v>93.73</v>
      </c>
      <c r="AJ222" s="364">
        <v>75.057500000000005</v>
      </c>
      <c r="AK222" s="643">
        <f t="shared" si="247"/>
        <v>-19.92158327109783</v>
      </c>
      <c r="AL222" s="643">
        <f t="shared" si="248"/>
        <v>-4.014450743850972</v>
      </c>
      <c r="AM222" s="644">
        <f t="shared" si="249"/>
        <v>6.1593056652765377</v>
      </c>
    </row>
    <row r="223" spans="1:39" ht="18" customHeight="1" thickBot="1">
      <c r="A223" s="340" t="s">
        <v>21</v>
      </c>
      <c r="B223" s="340" t="s">
        <v>50</v>
      </c>
      <c r="C223" s="352"/>
      <c r="D223" s="352"/>
      <c r="E223" s="352"/>
      <c r="F223" s="322">
        <v>0</v>
      </c>
      <c r="G223" s="322">
        <v>0</v>
      </c>
      <c r="H223" s="322">
        <v>0</v>
      </c>
      <c r="I223" s="322">
        <v>0</v>
      </c>
      <c r="J223" s="322">
        <v>0</v>
      </c>
      <c r="K223" s="322">
        <v>0</v>
      </c>
      <c r="L223" s="322">
        <v>0</v>
      </c>
      <c r="M223" s="322">
        <v>0</v>
      </c>
      <c r="N223" s="322">
        <v>0</v>
      </c>
      <c r="O223" s="322">
        <v>0</v>
      </c>
      <c r="P223" s="322">
        <v>0.4</v>
      </c>
      <c r="Q223" s="322">
        <v>0.3</v>
      </c>
      <c r="R223" s="322">
        <v>0.3</v>
      </c>
      <c r="S223" s="364">
        <v>0.3</v>
      </c>
      <c r="T223" s="364">
        <v>0.3</v>
      </c>
      <c r="U223" s="364">
        <v>0.1</v>
      </c>
      <c r="V223" s="364">
        <v>0.1</v>
      </c>
      <c r="W223" s="364">
        <v>0.2</v>
      </c>
      <c r="X223" s="364">
        <v>0.2</v>
      </c>
      <c r="Y223" s="364">
        <v>0.9</v>
      </c>
      <c r="Z223" s="364">
        <v>0</v>
      </c>
      <c r="AA223" s="364">
        <v>1.1100000000000001</v>
      </c>
      <c r="AB223" s="364">
        <v>6.2</v>
      </c>
      <c r="AC223" s="364">
        <v>7.6</v>
      </c>
      <c r="AD223" s="364">
        <v>9.33</v>
      </c>
      <c r="AE223" s="364">
        <v>5.45</v>
      </c>
      <c r="AF223" s="364">
        <v>7.92</v>
      </c>
      <c r="AG223" s="364">
        <v>7.71</v>
      </c>
      <c r="AH223" s="364">
        <v>9.2100000000000009</v>
      </c>
      <c r="AI223" s="364">
        <v>17.54</v>
      </c>
      <c r="AJ223" s="364">
        <v>8.6939999999999991</v>
      </c>
      <c r="AK223" s="643">
        <f t="shared" si="247"/>
        <v>-50.433295324971496</v>
      </c>
      <c r="AL223" s="643">
        <f t="shared" si="248"/>
        <v>-21.083207261724656</v>
      </c>
      <c r="AM223" s="644">
        <f t="shared" si="249"/>
        <v>25.69611384581907</v>
      </c>
    </row>
    <row r="224" spans="1:39" ht="18" customHeight="1" thickBot="1">
      <c r="A224" s="340" t="s">
        <v>22</v>
      </c>
      <c r="B224" s="340" t="s">
        <v>51</v>
      </c>
      <c r="C224" s="352"/>
      <c r="D224" s="352"/>
      <c r="E224" s="352"/>
      <c r="F224" s="322">
        <v>0</v>
      </c>
      <c r="G224" s="322">
        <v>0</v>
      </c>
      <c r="H224" s="322">
        <v>0</v>
      </c>
      <c r="I224" s="322">
        <v>0</v>
      </c>
      <c r="J224" s="322">
        <v>0</v>
      </c>
      <c r="K224" s="322">
        <v>0</v>
      </c>
      <c r="L224" s="322">
        <v>0</v>
      </c>
      <c r="M224" s="322">
        <v>0</v>
      </c>
      <c r="N224" s="322">
        <v>0</v>
      </c>
      <c r="O224" s="322">
        <v>0</v>
      </c>
      <c r="P224" s="322">
        <v>0</v>
      </c>
      <c r="Q224" s="322">
        <v>0</v>
      </c>
      <c r="R224" s="322">
        <v>0</v>
      </c>
      <c r="S224" s="364">
        <v>0</v>
      </c>
      <c r="T224" s="364">
        <v>0</v>
      </c>
      <c r="U224" s="364">
        <v>0</v>
      </c>
      <c r="V224" s="364">
        <v>0</v>
      </c>
      <c r="W224" s="364">
        <v>0</v>
      </c>
      <c r="X224" s="364">
        <v>0</v>
      </c>
      <c r="Y224" s="364">
        <v>0</v>
      </c>
      <c r="Z224" s="364">
        <v>0</v>
      </c>
      <c r="AA224" s="364">
        <v>0</v>
      </c>
      <c r="AB224" s="364">
        <v>0</v>
      </c>
      <c r="AC224" s="364">
        <v>0</v>
      </c>
      <c r="AD224" s="364">
        <v>0</v>
      </c>
      <c r="AE224" s="364">
        <v>0</v>
      </c>
      <c r="AF224" s="364">
        <v>0</v>
      </c>
      <c r="AG224" s="364">
        <v>0</v>
      </c>
      <c r="AH224" s="364">
        <v>0</v>
      </c>
      <c r="AI224" s="364">
        <v>0</v>
      </c>
      <c r="AJ224" s="364">
        <v>0</v>
      </c>
      <c r="AK224" s="643" t="str">
        <f t="shared" si="247"/>
        <v/>
      </c>
      <c r="AL224" s="643" t="str">
        <f t="shared" si="248"/>
        <v/>
      </c>
      <c r="AM224" s="644"/>
    </row>
    <row r="225" spans="1:39" ht="18" customHeight="1" thickBot="1">
      <c r="A225" s="340" t="s">
        <v>23</v>
      </c>
      <c r="B225" s="340" t="s">
        <v>52</v>
      </c>
      <c r="C225" s="352"/>
      <c r="D225" s="352"/>
      <c r="E225" s="352"/>
      <c r="F225" s="322">
        <v>75.099999999999994</v>
      </c>
      <c r="G225" s="322">
        <v>64.5</v>
      </c>
      <c r="H225" s="322">
        <v>73.400000000000006</v>
      </c>
      <c r="I225" s="322">
        <v>80.2</v>
      </c>
      <c r="J225" s="322">
        <v>63</v>
      </c>
      <c r="K225" s="322">
        <v>147.30000000000001</v>
      </c>
      <c r="L225" s="322">
        <v>99.8</v>
      </c>
      <c r="M225" s="322">
        <v>116.98</v>
      </c>
      <c r="N225" s="322">
        <v>44.79</v>
      </c>
      <c r="O225" s="322">
        <v>71.78</v>
      </c>
      <c r="P225" s="322">
        <v>128.78</v>
      </c>
      <c r="Q225" s="322">
        <v>121.27</v>
      </c>
      <c r="R225" s="322">
        <v>143.09</v>
      </c>
      <c r="S225" s="364">
        <v>190.83</v>
      </c>
      <c r="T225" s="364">
        <v>133.22999999999999</v>
      </c>
      <c r="U225" s="364">
        <v>49.86</v>
      </c>
      <c r="V225" s="364">
        <v>48.83</v>
      </c>
      <c r="W225" s="364">
        <v>63.95</v>
      </c>
      <c r="X225" s="364">
        <v>72.06</v>
      </c>
      <c r="Y225" s="364">
        <v>79.790000000000006</v>
      </c>
      <c r="Z225" s="364">
        <v>67.67</v>
      </c>
      <c r="AA225" s="364">
        <v>79.91</v>
      </c>
      <c r="AB225" s="364">
        <v>128.16</v>
      </c>
      <c r="AC225" s="364">
        <v>127.27</v>
      </c>
      <c r="AD225" s="364">
        <v>165.14</v>
      </c>
      <c r="AE225" s="364">
        <v>169.42</v>
      </c>
      <c r="AF225" s="364">
        <v>158.15</v>
      </c>
      <c r="AG225" s="364">
        <v>168.9</v>
      </c>
      <c r="AH225" s="364">
        <v>139.61000000000001</v>
      </c>
      <c r="AI225" s="364">
        <v>154.09</v>
      </c>
      <c r="AJ225" s="364">
        <v>168.39900000000003</v>
      </c>
      <c r="AK225" s="643">
        <f t="shared" si="247"/>
        <v>9.286131481601668</v>
      </c>
      <c r="AL225" s="643">
        <f t="shared" si="248"/>
        <v>5.0000000000000044</v>
      </c>
      <c r="AM225" s="644">
        <f t="shared" si="249"/>
        <v>8.6352907000436083</v>
      </c>
    </row>
    <row r="226" spans="1:39" ht="18" customHeight="1" thickBot="1">
      <c r="A226" s="340" t="s">
        <v>24</v>
      </c>
      <c r="B226" s="340" t="s">
        <v>53</v>
      </c>
      <c r="C226" s="352"/>
      <c r="D226" s="352"/>
      <c r="E226" s="352"/>
      <c r="F226" s="322">
        <v>0</v>
      </c>
      <c r="G226" s="322">
        <v>0</v>
      </c>
      <c r="H226" s="322">
        <v>0</v>
      </c>
      <c r="I226" s="322">
        <v>0</v>
      </c>
      <c r="J226" s="322">
        <v>0</v>
      </c>
      <c r="K226" s="322">
        <v>0</v>
      </c>
      <c r="L226" s="322">
        <v>0</v>
      </c>
      <c r="M226" s="322">
        <v>0.03</v>
      </c>
      <c r="N226" s="322">
        <v>0.04</v>
      </c>
      <c r="O226" s="322">
        <v>7.0000000000000007E-2</v>
      </c>
      <c r="P226" s="322">
        <v>0.04</v>
      </c>
      <c r="Q226" s="322">
        <v>0.08</v>
      </c>
      <c r="R226" s="322">
        <v>0.17</v>
      </c>
      <c r="S226" s="364">
        <v>0.23</v>
      </c>
      <c r="T226" s="364">
        <v>0.13</v>
      </c>
      <c r="U226" s="364">
        <v>0.05</v>
      </c>
      <c r="V226" s="364">
        <v>7.0000000000000007E-2</v>
      </c>
      <c r="W226" s="364">
        <v>0.11</v>
      </c>
      <c r="X226" s="364">
        <v>0.11</v>
      </c>
      <c r="Y226" s="364">
        <v>0.14000000000000001</v>
      </c>
      <c r="Z226" s="364">
        <v>0</v>
      </c>
      <c r="AA226" s="364">
        <v>0.4</v>
      </c>
      <c r="AB226" s="364">
        <v>1.71</v>
      </c>
      <c r="AC226" s="364">
        <v>2.4700000000000002</v>
      </c>
      <c r="AD226" s="364">
        <v>2.91</v>
      </c>
      <c r="AE226" s="364">
        <v>1.76</v>
      </c>
      <c r="AF226" s="364">
        <v>1.43</v>
      </c>
      <c r="AG226" s="364">
        <v>1.64</v>
      </c>
      <c r="AH226" s="364">
        <v>1.89</v>
      </c>
      <c r="AI226" s="364">
        <v>2.35</v>
      </c>
      <c r="AJ226" s="364">
        <v>1.8515000000000004</v>
      </c>
      <c r="AK226" s="643">
        <f t="shared" si="247"/>
        <v>-21.212765957446798</v>
      </c>
      <c r="AL226" s="643">
        <f t="shared" si="248"/>
        <v>17.431289640591974</v>
      </c>
      <c r="AM226" s="644">
        <f t="shared" si="249"/>
        <v>18.560606939287073</v>
      </c>
    </row>
    <row r="227" spans="1:39" ht="18" customHeight="1" thickBot="1">
      <c r="A227" s="340" t="s">
        <v>25</v>
      </c>
      <c r="B227" s="340" t="s">
        <v>54</v>
      </c>
      <c r="C227" s="352"/>
      <c r="D227" s="352"/>
      <c r="E227" s="352"/>
      <c r="F227" s="322">
        <v>1.1000000000000001</v>
      </c>
      <c r="G227" s="322">
        <v>0.9</v>
      </c>
      <c r="H227" s="322">
        <v>0.8</v>
      </c>
      <c r="I227" s="322">
        <v>0.9</v>
      </c>
      <c r="J227" s="322">
        <v>1</v>
      </c>
      <c r="K227" s="322">
        <v>3.6</v>
      </c>
      <c r="L227" s="322">
        <v>4.2</v>
      </c>
      <c r="M227" s="322">
        <v>6.1</v>
      </c>
      <c r="N227" s="322">
        <v>6.4</v>
      </c>
      <c r="O227" s="322">
        <v>9.6999999999999993</v>
      </c>
      <c r="P227" s="322">
        <v>11.1</v>
      </c>
      <c r="Q227" s="322">
        <v>8.6</v>
      </c>
      <c r="R227" s="322">
        <v>10.7</v>
      </c>
      <c r="S227" s="364">
        <v>12.3</v>
      </c>
      <c r="T227" s="364">
        <v>7.9</v>
      </c>
      <c r="U227" s="364">
        <v>5.4</v>
      </c>
      <c r="V227" s="364">
        <v>9.6999999999999993</v>
      </c>
      <c r="W227" s="364">
        <v>13.98</v>
      </c>
      <c r="X227" s="364">
        <v>19.7</v>
      </c>
      <c r="Y227" s="364">
        <v>21.89</v>
      </c>
      <c r="Z227" s="364">
        <v>29.22</v>
      </c>
      <c r="AA227" s="364">
        <v>33.229999999999997</v>
      </c>
      <c r="AB227" s="364">
        <v>43.37</v>
      </c>
      <c r="AC227" s="364">
        <v>34.869999999999997</v>
      </c>
      <c r="AD227" s="364">
        <v>43.9</v>
      </c>
      <c r="AE227" s="364">
        <v>45.3</v>
      </c>
      <c r="AF227" s="364">
        <v>47.6</v>
      </c>
      <c r="AG227" s="364">
        <v>51.07</v>
      </c>
      <c r="AH227" s="364">
        <v>64.14</v>
      </c>
      <c r="AI227" s="364">
        <v>67.95</v>
      </c>
      <c r="AJ227" s="364">
        <v>56.983500000000006</v>
      </c>
      <c r="AK227" s="643">
        <f t="shared" si="247"/>
        <v>-16.139072847682112</v>
      </c>
      <c r="AL227" s="643">
        <f t="shared" si="248"/>
        <v>1.7441376026663624</v>
      </c>
      <c r="AM227" s="644">
        <f t="shared" si="249"/>
        <v>6.1754985279163011</v>
      </c>
    </row>
    <row r="228" spans="1:39" ht="18" customHeight="1" thickBot="1">
      <c r="A228" s="340" t="s">
        <v>26</v>
      </c>
      <c r="B228" s="340" t="s">
        <v>55</v>
      </c>
      <c r="C228" s="352"/>
      <c r="D228" s="352"/>
      <c r="E228" s="352"/>
      <c r="F228" s="322">
        <v>0</v>
      </c>
      <c r="G228" s="322">
        <v>0</v>
      </c>
      <c r="H228" s="322">
        <v>0</v>
      </c>
      <c r="I228" s="322">
        <v>0</v>
      </c>
      <c r="J228" s="322">
        <v>0</v>
      </c>
      <c r="K228" s="322">
        <v>0</v>
      </c>
      <c r="L228" s="322">
        <v>0</v>
      </c>
      <c r="M228" s="322">
        <v>0</v>
      </c>
      <c r="N228" s="322">
        <v>0</v>
      </c>
      <c r="O228" s="322">
        <v>0</v>
      </c>
      <c r="P228" s="322">
        <v>0</v>
      </c>
      <c r="Q228" s="322">
        <v>0</v>
      </c>
      <c r="R228" s="322">
        <v>0</v>
      </c>
      <c r="S228" s="364">
        <v>0</v>
      </c>
      <c r="T228" s="364">
        <v>0</v>
      </c>
      <c r="U228" s="364">
        <v>0</v>
      </c>
      <c r="V228" s="364">
        <v>0</v>
      </c>
      <c r="W228" s="364">
        <v>0</v>
      </c>
      <c r="X228" s="364">
        <v>0</v>
      </c>
      <c r="Y228" s="364">
        <v>0</v>
      </c>
      <c r="Z228" s="364">
        <v>0</v>
      </c>
      <c r="AA228" s="364">
        <v>0</v>
      </c>
      <c r="AB228" s="364">
        <v>0</v>
      </c>
      <c r="AC228" s="364">
        <v>0</v>
      </c>
      <c r="AD228" s="364">
        <v>0</v>
      </c>
      <c r="AE228" s="364">
        <v>0</v>
      </c>
      <c r="AF228" s="364">
        <v>0</v>
      </c>
      <c r="AG228" s="364">
        <v>0</v>
      </c>
      <c r="AH228" s="364">
        <v>0</v>
      </c>
      <c r="AI228" s="364">
        <v>0</v>
      </c>
      <c r="AJ228" s="364">
        <v>0</v>
      </c>
      <c r="AK228" s="643" t="str">
        <f t="shared" si="247"/>
        <v/>
      </c>
      <c r="AL228" s="643" t="str">
        <f t="shared" si="248"/>
        <v/>
      </c>
      <c r="AM228" s="644"/>
    </row>
    <row r="229" spans="1:39" ht="18" customHeight="1" thickBot="1">
      <c r="A229" s="340" t="s">
        <v>27</v>
      </c>
      <c r="B229" s="340" t="s">
        <v>56</v>
      </c>
      <c r="C229" s="352"/>
      <c r="D229" s="352"/>
      <c r="E229" s="352"/>
      <c r="F229" s="322">
        <v>0</v>
      </c>
      <c r="G229" s="322">
        <v>0</v>
      </c>
      <c r="H229" s="322">
        <v>0</v>
      </c>
      <c r="I229" s="322">
        <v>0</v>
      </c>
      <c r="J229" s="322">
        <v>0</v>
      </c>
      <c r="K229" s="322">
        <v>0</v>
      </c>
      <c r="L229" s="322">
        <v>0</v>
      </c>
      <c r="M229" s="322">
        <v>0</v>
      </c>
      <c r="N229" s="322">
        <v>0</v>
      </c>
      <c r="O229" s="322">
        <v>0</v>
      </c>
      <c r="P229" s="322">
        <v>0</v>
      </c>
      <c r="Q229" s="322">
        <v>0</v>
      </c>
      <c r="R229" s="322">
        <v>0</v>
      </c>
      <c r="S229" s="364">
        <v>0</v>
      </c>
      <c r="T229" s="364">
        <v>0</v>
      </c>
      <c r="U229" s="364">
        <v>0</v>
      </c>
      <c r="V229" s="364">
        <v>0</v>
      </c>
      <c r="W229" s="364">
        <v>0</v>
      </c>
      <c r="X229" s="364">
        <v>0</v>
      </c>
      <c r="Y229" s="364">
        <v>0</v>
      </c>
      <c r="Z229" s="364">
        <v>0</v>
      </c>
      <c r="AA229" s="364">
        <v>0</v>
      </c>
      <c r="AB229" s="364">
        <v>0</v>
      </c>
      <c r="AC229" s="364">
        <v>0</v>
      </c>
      <c r="AD229" s="364">
        <v>0</v>
      </c>
      <c r="AE229" s="364">
        <v>0</v>
      </c>
      <c r="AF229" s="364">
        <v>0</v>
      </c>
      <c r="AG229" s="364">
        <v>0</v>
      </c>
      <c r="AH229" s="364">
        <v>0</v>
      </c>
      <c r="AI229" s="364">
        <v>0</v>
      </c>
      <c r="AJ229" s="364">
        <v>0</v>
      </c>
      <c r="AK229" s="643" t="str">
        <f t="shared" si="247"/>
        <v/>
      </c>
      <c r="AL229" s="643" t="str">
        <f t="shared" si="248"/>
        <v/>
      </c>
      <c r="AM229" s="644"/>
    </row>
    <row r="230" spans="1:39" s="61" customFormat="1" ht="18" customHeight="1">
      <c r="A230" s="79" t="s">
        <v>983</v>
      </c>
      <c r="B230" s="14"/>
      <c r="C230" s="14"/>
      <c r="D230" s="14"/>
      <c r="E230" s="14"/>
      <c r="F230" s="14"/>
      <c r="G230" s="14"/>
      <c r="H230" s="14"/>
      <c r="I230" s="14"/>
      <c r="J230" s="14"/>
      <c r="K230" s="14"/>
      <c r="L230" s="14"/>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row>
    <row r="231" spans="1:39" s="61" customFormat="1" ht="18" customHeight="1">
      <c r="A231" s="15"/>
      <c r="B231" s="14"/>
      <c r="C231" s="14"/>
      <c r="D231" s="14"/>
      <c r="E231" s="14"/>
      <c r="F231" s="14"/>
      <c r="G231" s="14"/>
      <c r="H231" s="14"/>
      <c r="I231" s="14"/>
      <c r="J231" s="14"/>
      <c r="K231" s="14"/>
      <c r="L231" s="14"/>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row>
    <row r="232" spans="1:39" ht="18" customHeight="1">
      <c r="A232" s="76" t="s">
        <v>336</v>
      </c>
    </row>
    <row r="233" spans="1:39" ht="18" customHeight="1">
      <c r="A233" s="215"/>
      <c r="B233" s="211"/>
      <c r="C233" s="204" t="s">
        <v>228</v>
      </c>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767" t="s">
        <v>58</v>
      </c>
      <c r="AL233" s="768"/>
      <c r="AM233" s="255" t="str">
        <f>AM$3</f>
        <v xml:space="preserve">Annual rate of change
</v>
      </c>
    </row>
    <row r="234" spans="1:39" ht="26.25" thickBot="1">
      <c r="A234" s="215"/>
      <c r="B234" s="216"/>
      <c r="C234" s="568">
        <v>1990</v>
      </c>
      <c r="D234" s="567">
        <v>1991</v>
      </c>
      <c r="E234" s="568">
        <v>1992</v>
      </c>
      <c r="F234" s="203">
        <f>F$4</f>
        <v>1993</v>
      </c>
      <c r="G234" s="636">
        <f t="shared" ref="G234:AJ234" si="250">G$4</f>
        <v>1994</v>
      </c>
      <c r="H234" s="203">
        <f t="shared" si="250"/>
        <v>1995</v>
      </c>
      <c r="I234" s="636">
        <f t="shared" si="250"/>
        <v>1996</v>
      </c>
      <c r="J234" s="203">
        <f t="shared" si="250"/>
        <v>1997</v>
      </c>
      <c r="K234" s="636">
        <f t="shared" si="250"/>
        <v>1998</v>
      </c>
      <c r="L234" s="203">
        <f t="shared" si="250"/>
        <v>1999</v>
      </c>
      <c r="M234" s="636">
        <f t="shared" si="250"/>
        <v>2000</v>
      </c>
      <c r="N234" s="636">
        <f t="shared" si="250"/>
        <v>2001</v>
      </c>
      <c r="O234" s="203">
        <f t="shared" si="250"/>
        <v>2002</v>
      </c>
      <c r="P234" s="636">
        <f t="shared" si="250"/>
        <v>2003</v>
      </c>
      <c r="Q234" s="203">
        <f t="shared" si="250"/>
        <v>2004</v>
      </c>
      <c r="R234" s="636">
        <f t="shared" si="250"/>
        <v>2005</v>
      </c>
      <c r="S234" s="203">
        <f t="shared" si="250"/>
        <v>2006</v>
      </c>
      <c r="T234" s="636">
        <f t="shared" si="250"/>
        <v>2007</v>
      </c>
      <c r="U234" s="203">
        <f t="shared" si="250"/>
        <v>2008</v>
      </c>
      <c r="V234" s="636">
        <f t="shared" si="250"/>
        <v>2009</v>
      </c>
      <c r="W234" s="203">
        <f t="shared" si="250"/>
        <v>2010</v>
      </c>
      <c r="X234" s="636">
        <f t="shared" si="250"/>
        <v>2011</v>
      </c>
      <c r="Y234" s="203">
        <f t="shared" si="250"/>
        <v>2012</v>
      </c>
      <c r="Z234" s="637">
        <f t="shared" si="250"/>
        <v>2013</v>
      </c>
      <c r="AA234" s="203">
        <f t="shared" si="250"/>
        <v>2014</v>
      </c>
      <c r="AB234" s="637">
        <f t="shared" si="250"/>
        <v>2015</v>
      </c>
      <c r="AC234" s="203">
        <f t="shared" si="250"/>
        <v>2016</v>
      </c>
      <c r="AD234" s="637">
        <f t="shared" si="250"/>
        <v>2017</v>
      </c>
      <c r="AE234" s="203">
        <f t="shared" si="250"/>
        <v>2018</v>
      </c>
      <c r="AF234" s="637">
        <f t="shared" si="250"/>
        <v>2019</v>
      </c>
      <c r="AG234" s="203">
        <f t="shared" si="250"/>
        <v>2020</v>
      </c>
      <c r="AH234" s="637">
        <f t="shared" si="250"/>
        <v>2021</v>
      </c>
      <c r="AI234" s="637">
        <f t="shared" si="250"/>
        <v>2022</v>
      </c>
      <c r="AJ234" s="203" t="str">
        <f t="shared" si="250"/>
        <v>2023f</v>
      </c>
      <c r="AK234" s="213" t="s">
        <v>1070</v>
      </c>
      <c r="AL234" s="214" t="s">
        <v>1071</v>
      </c>
      <c r="AM234" s="264" t="s">
        <v>1072</v>
      </c>
    </row>
    <row r="235" spans="1:39" ht="18" customHeight="1" thickBot="1">
      <c r="A235" s="366" t="s">
        <v>373</v>
      </c>
      <c r="B235" s="366"/>
      <c r="C235" s="339"/>
      <c r="D235" s="339"/>
      <c r="E235" s="339"/>
      <c r="F235" s="327">
        <f>IF(COUNT(F236:F262)=27,SUM(F236:F262),"N.A.")</f>
        <v>1056.7559999999999</v>
      </c>
      <c r="G235" s="327">
        <f t="shared" ref="G235:Z235" si="251">IF(COUNT(G236:G262)=27,SUM(G236:G262),"N.A.")</f>
        <v>1262.4269999999999</v>
      </c>
      <c r="H235" s="327">
        <f t="shared" si="251"/>
        <v>1204.7189999999998</v>
      </c>
      <c r="I235" s="327">
        <f t="shared" si="251"/>
        <v>1276.4959999999999</v>
      </c>
      <c r="J235" s="327">
        <f t="shared" si="251"/>
        <v>1654.8689999999999</v>
      </c>
      <c r="K235" s="327">
        <f t="shared" si="251"/>
        <v>1910.3579999999997</v>
      </c>
      <c r="L235" s="327">
        <f t="shared" si="251"/>
        <v>1581.8530000000001</v>
      </c>
      <c r="M235" s="327">
        <f t="shared" si="251"/>
        <v>1318.4399999999998</v>
      </c>
      <c r="N235" s="327">
        <f t="shared" si="251"/>
        <v>1453.75</v>
      </c>
      <c r="O235" s="327">
        <f t="shared" si="251"/>
        <v>1170.94</v>
      </c>
      <c r="P235" s="327">
        <f t="shared" si="251"/>
        <v>960.57</v>
      </c>
      <c r="Q235" s="327">
        <f t="shared" si="251"/>
        <v>1199.5099999999998</v>
      </c>
      <c r="R235" s="327">
        <f t="shared" si="251"/>
        <v>1308.52</v>
      </c>
      <c r="S235" s="363">
        <f t="shared" si="251"/>
        <v>1384.35</v>
      </c>
      <c r="T235" s="363">
        <f t="shared" si="251"/>
        <v>852.35</v>
      </c>
      <c r="U235" s="363">
        <f t="shared" si="251"/>
        <v>757.62</v>
      </c>
      <c r="V235" s="363">
        <f t="shared" si="251"/>
        <v>956.32999999999993</v>
      </c>
      <c r="W235" s="363">
        <f t="shared" si="251"/>
        <v>1221.8300000000002</v>
      </c>
      <c r="X235" s="363">
        <f t="shared" si="251"/>
        <v>1240.1000000000004</v>
      </c>
      <c r="Y235" s="363">
        <f t="shared" si="251"/>
        <v>959.15</v>
      </c>
      <c r="Z235" s="363">
        <f t="shared" si="251"/>
        <v>1215.68</v>
      </c>
      <c r="AA235" s="363">
        <f t="shared" ref="AA235:AI235" si="252">IF(COUNT(AA236:AA262)=27,SUM(AA236:AA262),"N.A.")</f>
        <v>1841.48</v>
      </c>
      <c r="AB235" s="363">
        <f t="shared" si="252"/>
        <v>2341.0100000000002</v>
      </c>
      <c r="AC235" s="363">
        <f t="shared" si="252"/>
        <v>2477.2999999999997</v>
      </c>
      <c r="AD235" s="363">
        <f t="shared" si="252"/>
        <v>2671.79</v>
      </c>
      <c r="AE235" s="363">
        <f t="shared" si="252"/>
        <v>2832.6600000000003</v>
      </c>
      <c r="AF235" s="363">
        <f t="shared" si="252"/>
        <v>2741.54</v>
      </c>
      <c r="AG235" s="363">
        <f t="shared" si="252"/>
        <v>2617.0700000000002</v>
      </c>
      <c r="AH235" s="363">
        <f t="shared" si="252"/>
        <v>2648.8799999999997</v>
      </c>
      <c r="AI235" s="363">
        <f t="shared" si="252"/>
        <v>2467.4900000000002</v>
      </c>
      <c r="AJ235" s="363">
        <f t="shared" ref="AJ235" si="253">IF(COUNT(AJ236:AJ262)=27,SUM(AJ236:AJ262),"N.A.")</f>
        <v>2851.073245717052</v>
      </c>
      <c r="AK235" s="641">
        <f>+IFERROR((AJ235/AI235-1)*100,"")</f>
        <v>15.545483293429839</v>
      </c>
      <c r="AL235" s="641">
        <f>+IFERROR(((AJ235/((SUM(AE235:AI235)-MIN(AD235:AH235)-MAX(AD235:AH235))/3))-1)*100,"")</f>
        <v>8.8485327160931604</v>
      </c>
      <c r="AM235" s="642">
        <f>100*((POWER(AJ235/AA235,1/($AI$4-$Z$4)))-1)</f>
        <v>4.9768375389040109</v>
      </c>
    </row>
    <row r="236" spans="1:39" ht="18" customHeight="1" thickBot="1">
      <c r="A236" s="340" t="s">
        <v>3</v>
      </c>
      <c r="B236" s="340" t="s">
        <v>30</v>
      </c>
      <c r="C236" s="352"/>
      <c r="D236" s="352"/>
      <c r="E236" s="352"/>
      <c r="F236" s="322">
        <v>0</v>
      </c>
      <c r="G236" s="322">
        <v>0</v>
      </c>
      <c r="H236" s="322">
        <v>0</v>
      </c>
      <c r="I236" s="322">
        <v>0</v>
      </c>
      <c r="J236" s="322">
        <v>0</v>
      </c>
      <c r="K236" s="322">
        <v>0</v>
      </c>
      <c r="L236" s="322">
        <v>0</v>
      </c>
      <c r="M236" s="322">
        <v>0</v>
      </c>
      <c r="N236" s="322">
        <v>0</v>
      </c>
      <c r="O236" s="322">
        <v>0</v>
      </c>
      <c r="P236" s="322">
        <v>0</v>
      </c>
      <c r="Q236" s="322">
        <v>0</v>
      </c>
      <c r="R236" s="322">
        <v>0</v>
      </c>
      <c r="S236" s="364">
        <v>0</v>
      </c>
      <c r="T236" s="364">
        <v>0</v>
      </c>
      <c r="U236" s="364">
        <v>0</v>
      </c>
      <c r="V236" s="364">
        <v>0</v>
      </c>
      <c r="W236" s="364">
        <v>0</v>
      </c>
      <c r="X236" s="364">
        <v>0</v>
      </c>
      <c r="Y236" s="364">
        <v>0</v>
      </c>
      <c r="Z236" s="364">
        <v>0</v>
      </c>
      <c r="AA236" s="364">
        <v>0</v>
      </c>
      <c r="AB236" s="364">
        <v>0</v>
      </c>
      <c r="AC236" s="364">
        <v>0</v>
      </c>
      <c r="AD236" s="364">
        <v>0</v>
      </c>
      <c r="AE236" s="364">
        <v>0</v>
      </c>
      <c r="AF236" s="364">
        <v>0</v>
      </c>
      <c r="AG236" s="364">
        <v>0</v>
      </c>
      <c r="AH236" s="364">
        <v>0</v>
      </c>
      <c r="AI236" s="364">
        <v>0</v>
      </c>
      <c r="AJ236" s="364">
        <v>0</v>
      </c>
      <c r="AK236" s="643" t="str">
        <f>+IFERROR((AJ236/AI236-1)*100,"")</f>
        <v/>
      </c>
      <c r="AL236" s="643" t="str">
        <f>+IFERROR(((AJ236/((SUM(AE236:AI236)-MIN(AD236:AH236)-MAX(AD236:AH236))/3))-1)*100,"")</f>
        <v/>
      </c>
      <c r="AM236" s="644"/>
    </row>
    <row r="237" spans="1:39" ht="18" customHeight="1" thickBot="1">
      <c r="A237" s="340" t="s">
        <v>4</v>
      </c>
      <c r="B237" s="340" t="s">
        <v>31</v>
      </c>
      <c r="C237" s="352"/>
      <c r="D237" s="352"/>
      <c r="E237" s="352"/>
      <c r="F237" s="322">
        <v>14</v>
      </c>
      <c r="G237" s="322">
        <v>9</v>
      </c>
      <c r="H237" s="322">
        <v>14</v>
      </c>
      <c r="I237" s="322">
        <v>10</v>
      </c>
      <c r="J237" s="322">
        <v>6.1</v>
      </c>
      <c r="K237" s="322">
        <v>5.6</v>
      </c>
      <c r="L237" s="322">
        <v>5.6</v>
      </c>
      <c r="M237" s="322">
        <v>1.5</v>
      </c>
      <c r="N237" s="322">
        <v>0.7</v>
      </c>
      <c r="O237" s="322">
        <v>4.0999999999999996</v>
      </c>
      <c r="P237" s="322">
        <v>0.6</v>
      </c>
      <c r="Q237" s="322">
        <v>0.6</v>
      </c>
      <c r="R237" s="322">
        <v>0.6</v>
      </c>
      <c r="S237" s="364">
        <v>0.1</v>
      </c>
      <c r="T237" s="364">
        <v>0.1</v>
      </c>
      <c r="U237" s="364">
        <v>0.2</v>
      </c>
      <c r="V237" s="364">
        <v>0.4</v>
      </c>
      <c r="W237" s="364">
        <v>1.64</v>
      </c>
      <c r="X237" s="364">
        <v>0.68</v>
      </c>
      <c r="Y237" s="364">
        <v>0.2</v>
      </c>
      <c r="Z237" s="364">
        <v>0.6</v>
      </c>
      <c r="AA237" s="364">
        <v>0.74</v>
      </c>
      <c r="AB237" s="364">
        <v>40.28</v>
      </c>
      <c r="AC237" s="364">
        <v>18.3</v>
      </c>
      <c r="AD237" s="364">
        <v>20</v>
      </c>
      <c r="AE237" s="364">
        <v>4.55</v>
      </c>
      <c r="AF237" s="364">
        <v>7.23</v>
      </c>
      <c r="AG237" s="364">
        <v>6.14</v>
      </c>
      <c r="AH237" s="364">
        <v>2.73</v>
      </c>
      <c r="AI237" s="364">
        <v>4.5</v>
      </c>
      <c r="AJ237" s="364">
        <v>5.0743580300503153</v>
      </c>
      <c r="AK237" s="643">
        <f t="shared" ref="AK237:AK262" si="254">+IFERROR((AJ237/AI237-1)*100,"")</f>
        <v>12.763511778895896</v>
      </c>
      <c r="AL237" s="643">
        <f t="shared" ref="AL237:AL262" si="255">+IFERROR(((AJ237/((SUM(AE237:AI237)-MIN(AD237:AH237)-MAX(AD237:AH237))/3))-1)*100,"")</f>
        <v>529.05264835334447</v>
      </c>
      <c r="AM237" s="644">
        <f t="shared" ref="AM237:AM260" si="256">100*((POWER(AJ237/AA237,1/($AI$4-$Z$4)))-1)</f>
        <v>23.852702486617751</v>
      </c>
    </row>
    <row r="238" spans="1:39" ht="18" customHeight="1" thickBot="1">
      <c r="A238" s="340" t="s">
        <v>340</v>
      </c>
      <c r="B238" s="340" t="s">
        <v>32</v>
      </c>
      <c r="C238" s="352"/>
      <c r="D238" s="352"/>
      <c r="E238" s="352"/>
      <c r="F238" s="322">
        <v>0.7</v>
      </c>
      <c r="G238" s="322">
        <v>0.7</v>
      </c>
      <c r="H238" s="322">
        <v>0.6</v>
      </c>
      <c r="I238" s="322">
        <v>0</v>
      </c>
      <c r="J238" s="322">
        <v>0.5</v>
      </c>
      <c r="K238" s="322">
        <v>0.3</v>
      </c>
      <c r="L238" s="322">
        <v>0.6</v>
      </c>
      <c r="M238" s="322">
        <v>2.2999999999999998</v>
      </c>
      <c r="N238" s="322">
        <v>4.3</v>
      </c>
      <c r="O238" s="322">
        <v>6.4</v>
      </c>
      <c r="P238" s="322">
        <v>11.9</v>
      </c>
      <c r="Q238" s="322">
        <v>12.9</v>
      </c>
      <c r="R238" s="322">
        <v>18.899999999999999</v>
      </c>
      <c r="S238" s="364">
        <v>17.8</v>
      </c>
      <c r="T238" s="364">
        <v>13.2</v>
      </c>
      <c r="U238" s="364">
        <v>9.4</v>
      </c>
      <c r="V238" s="364">
        <v>13.6</v>
      </c>
      <c r="W238" s="364">
        <v>16.14</v>
      </c>
      <c r="X238" s="364">
        <v>17.93</v>
      </c>
      <c r="Y238" s="364">
        <v>13.15</v>
      </c>
      <c r="Z238" s="364">
        <v>13.47</v>
      </c>
      <c r="AA238" s="364">
        <v>16.489999999999998</v>
      </c>
      <c r="AB238" s="364">
        <v>20.239999999999998</v>
      </c>
      <c r="AC238" s="364">
        <v>27.97</v>
      </c>
      <c r="AD238" s="364">
        <v>37.01</v>
      </c>
      <c r="AE238" s="364">
        <v>25.26</v>
      </c>
      <c r="AF238" s="364">
        <v>27.84</v>
      </c>
      <c r="AG238" s="364">
        <v>33.020000000000003</v>
      </c>
      <c r="AH238" s="364">
        <v>51.46</v>
      </c>
      <c r="AI238" s="364">
        <v>65.819999999999993</v>
      </c>
      <c r="AJ238" s="364">
        <v>40.695270000000008</v>
      </c>
      <c r="AK238" s="643">
        <f t="shared" si="254"/>
        <v>-38.171877848678193</v>
      </c>
      <c r="AL238" s="643">
        <f t="shared" si="255"/>
        <v>-3.6266103568045271</v>
      </c>
      <c r="AM238" s="644">
        <f t="shared" si="256"/>
        <v>10.558331375052688</v>
      </c>
    </row>
    <row r="239" spans="1:39" ht="18" customHeight="1" thickBot="1">
      <c r="A239" s="340" t="s">
        <v>5</v>
      </c>
      <c r="B239" s="340" t="s">
        <v>33</v>
      </c>
      <c r="C239" s="352"/>
      <c r="D239" s="352"/>
      <c r="E239" s="352"/>
      <c r="F239" s="322">
        <v>0</v>
      </c>
      <c r="G239" s="322">
        <v>0</v>
      </c>
      <c r="H239" s="322">
        <v>0</v>
      </c>
      <c r="I239" s="322">
        <v>0</v>
      </c>
      <c r="J239" s="322">
        <v>0</v>
      </c>
      <c r="K239" s="322">
        <v>0</v>
      </c>
      <c r="L239" s="322">
        <v>0</v>
      </c>
      <c r="M239" s="322">
        <v>0</v>
      </c>
      <c r="N239" s="322">
        <v>0</v>
      </c>
      <c r="O239" s="322">
        <v>0</v>
      </c>
      <c r="P239" s="322">
        <v>0</v>
      </c>
      <c r="Q239" s="322">
        <v>0</v>
      </c>
      <c r="R239" s="322">
        <v>0</v>
      </c>
      <c r="S239" s="364">
        <v>0</v>
      </c>
      <c r="T239" s="364">
        <v>0</v>
      </c>
      <c r="U239" s="364">
        <v>0</v>
      </c>
      <c r="V239" s="364">
        <v>0</v>
      </c>
      <c r="W239" s="364">
        <v>0</v>
      </c>
      <c r="X239" s="364">
        <v>0</v>
      </c>
      <c r="Y239" s="364">
        <v>0</v>
      </c>
      <c r="Z239" s="364">
        <v>0</v>
      </c>
      <c r="AA239" s="364">
        <v>0</v>
      </c>
      <c r="AB239" s="364">
        <v>0</v>
      </c>
      <c r="AC239" s="364">
        <v>0</v>
      </c>
      <c r="AD239" s="364">
        <v>0</v>
      </c>
      <c r="AE239" s="364">
        <v>0</v>
      </c>
      <c r="AF239" s="364">
        <v>0</v>
      </c>
      <c r="AG239" s="364">
        <v>0</v>
      </c>
      <c r="AH239" s="364">
        <v>0</v>
      </c>
      <c r="AI239" s="364">
        <v>0</v>
      </c>
      <c r="AJ239" s="364">
        <v>0</v>
      </c>
      <c r="AK239" s="643" t="str">
        <f t="shared" si="254"/>
        <v/>
      </c>
      <c r="AL239" s="643" t="str">
        <f t="shared" si="255"/>
        <v/>
      </c>
      <c r="AM239" s="644"/>
    </row>
    <row r="240" spans="1:39" ht="18" customHeight="1" thickBot="1">
      <c r="A240" s="340" t="s">
        <v>127</v>
      </c>
      <c r="B240" s="340" t="s">
        <v>34</v>
      </c>
      <c r="C240" s="352"/>
      <c r="D240" s="352"/>
      <c r="E240" s="352"/>
      <c r="F240" s="322">
        <v>0</v>
      </c>
      <c r="G240" s="322">
        <v>0</v>
      </c>
      <c r="H240" s="322">
        <v>0</v>
      </c>
      <c r="I240" s="322">
        <v>0</v>
      </c>
      <c r="J240" s="322">
        <v>0</v>
      </c>
      <c r="K240" s="322">
        <v>0</v>
      </c>
      <c r="L240" s="322">
        <v>0</v>
      </c>
      <c r="M240" s="322">
        <v>0</v>
      </c>
      <c r="N240" s="322">
        <v>0</v>
      </c>
      <c r="O240" s="322">
        <v>0</v>
      </c>
      <c r="P240" s="322">
        <v>0</v>
      </c>
      <c r="Q240" s="322">
        <v>0</v>
      </c>
      <c r="R240" s="322">
        <v>0</v>
      </c>
      <c r="S240" s="364">
        <v>0</v>
      </c>
      <c r="T240" s="364">
        <v>0</v>
      </c>
      <c r="U240" s="364">
        <v>0</v>
      </c>
      <c r="V240" s="364">
        <v>0</v>
      </c>
      <c r="W240" s="364">
        <v>0</v>
      </c>
      <c r="X240" s="364">
        <v>0</v>
      </c>
      <c r="Y240" s="364">
        <v>0</v>
      </c>
      <c r="Z240" s="364">
        <v>0</v>
      </c>
      <c r="AA240" s="364">
        <v>0</v>
      </c>
      <c r="AB240" s="364">
        <v>0</v>
      </c>
      <c r="AC240" s="364">
        <v>43.2</v>
      </c>
      <c r="AD240" s="364">
        <v>65.7</v>
      </c>
      <c r="AE240" s="364">
        <v>58.7</v>
      </c>
      <c r="AF240" s="364">
        <v>84.1</v>
      </c>
      <c r="AG240" s="364">
        <v>90.5</v>
      </c>
      <c r="AH240" s="364">
        <v>106.6</v>
      </c>
      <c r="AI240" s="364">
        <v>127.7</v>
      </c>
      <c r="AJ240" s="364">
        <v>90.244147221157434</v>
      </c>
      <c r="AK240" s="643">
        <f t="shared" si="254"/>
        <v>-29.331129818984003</v>
      </c>
      <c r="AL240" s="643">
        <f t="shared" si="255"/>
        <v>-10.442460581054469</v>
      </c>
      <c r="AM240" s="644"/>
    </row>
    <row r="241" spans="1:39" ht="18" customHeight="1" thickBot="1">
      <c r="A241" s="340" t="s">
        <v>6</v>
      </c>
      <c r="B241" s="340" t="s">
        <v>35</v>
      </c>
      <c r="C241" s="352"/>
      <c r="D241" s="352"/>
      <c r="E241" s="352"/>
      <c r="F241" s="322">
        <v>0</v>
      </c>
      <c r="G241" s="322">
        <v>0</v>
      </c>
      <c r="H241" s="322">
        <v>0</v>
      </c>
      <c r="I241" s="322">
        <v>0</v>
      </c>
      <c r="J241" s="322">
        <v>0</v>
      </c>
      <c r="K241" s="322">
        <v>0</v>
      </c>
      <c r="L241" s="322">
        <v>0</v>
      </c>
      <c r="M241" s="322">
        <v>0</v>
      </c>
      <c r="N241" s="322">
        <v>0</v>
      </c>
      <c r="O241" s="322">
        <v>0</v>
      </c>
      <c r="P241" s="322">
        <v>0</v>
      </c>
      <c r="Q241" s="322">
        <v>0</v>
      </c>
      <c r="R241" s="322">
        <v>0</v>
      </c>
      <c r="S241" s="364">
        <v>0</v>
      </c>
      <c r="T241" s="364">
        <v>0</v>
      </c>
      <c r="U241" s="364">
        <v>0</v>
      </c>
      <c r="V241" s="364">
        <v>0</v>
      </c>
      <c r="W241" s="364">
        <v>0</v>
      </c>
      <c r="X241" s="364">
        <v>0</v>
      </c>
      <c r="Y241" s="364">
        <v>0</v>
      </c>
      <c r="Z241" s="364">
        <v>0</v>
      </c>
      <c r="AA241" s="364">
        <v>0</v>
      </c>
      <c r="AB241" s="364">
        <v>0</v>
      </c>
      <c r="AC241" s="364">
        <v>0</v>
      </c>
      <c r="AD241" s="364">
        <v>0</v>
      </c>
      <c r="AE241" s="364">
        <v>0</v>
      </c>
      <c r="AF241" s="364">
        <v>0</v>
      </c>
      <c r="AG241" s="364">
        <v>0</v>
      </c>
      <c r="AH241" s="364">
        <v>0</v>
      </c>
      <c r="AI241" s="364">
        <v>0</v>
      </c>
      <c r="AJ241" s="364">
        <v>0</v>
      </c>
      <c r="AK241" s="643" t="str">
        <f t="shared" si="254"/>
        <v/>
      </c>
      <c r="AL241" s="643" t="str">
        <f t="shared" si="255"/>
        <v/>
      </c>
      <c r="AM241" s="644"/>
    </row>
    <row r="242" spans="1:39" ht="18" customHeight="1" thickBot="1">
      <c r="A242" s="340" t="s">
        <v>7</v>
      </c>
      <c r="B242" s="340" t="s">
        <v>36</v>
      </c>
      <c r="C242" s="352"/>
      <c r="D242" s="352"/>
      <c r="E242" s="352"/>
      <c r="F242" s="322">
        <v>0</v>
      </c>
      <c r="G242" s="322">
        <v>0</v>
      </c>
      <c r="H242" s="322">
        <v>0</v>
      </c>
      <c r="I242" s="322">
        <v>0</v>
      </c>
      <c r="J242" s="322">
        <v>0</v>
      </c>
      <c r="K242" s="322">
        <v>0</v>
      </c>
      <c r="L242" s="322">
        <v>0</v>
      </c>
      <c r="M242" s="322">
        <v>0</v>
      </c>
      <c r="N242" s="322">
        <v>0</v>
      </c>
      <c r="O242" s="322">
        <v>0</v>
      </c>
      <c r="P242" s="322">
        <v>0</v>
      </c>
      <c r="Q242" s="322">
        <v>0</v>
      </c>
      <c r="R242" s="322">
        <v>0</v>
      </c>
      <c r="S242" s="364">
        <v>0</v>
      </c>
      <c r="T242" s="364">
        <v>0</v>
      </c>
      <c r="U242" s="364">
        <v>0</v>
      </c>
      <c r="V242" s="364">
        <v>0</v>
      </c>
      <c r="W242" s="364">
        <v>0</v>
      </c>
      <c r="X242" s="364">
        <v>0</v>
      </c>
      <c r="Y242" s="364">
        <v>0</v>
      </c>
      <c r="Z242" s="364">
        <v>0</v>
      </c>
      <c r="AA242" s="364">
        <v>0</v>
      </c>
      <c r="AB242" s="364">
        <v>0</v>
      </c>
      <c r="AC242" s="364">
        <v>0</v>
      </c>
      <c r="AD242" s="364">
        <v>0</v>
      </c>
      <c r="AE242" s="364">
        <v>0</v>
      </c>
      <c r="AF242" s="364">
        <v>0</v>
      </c>
      <c r="AG242" s="364">
        <v>0</v>
      </c>
      <c r="AH242" s="364">
        <v>0</v>
      </c>
      <c r="AI242" s="364">
        <v>0</v>
      </c>
      <c r="AJ242" s="364">
        <v>0</v>
      </c>
      <c r="AK242" s="643" t="str">
        <f t="shared" si="254"/>
        <v/>
      </c>
      <c r="AL242" s="643" t="str">
        <f t="shared" si="255"/>
        <v/>
      </c>
      <c r="AM242" s="644"/>
    </row>
    <row r="243" spans="1:39" ht="18" customHeight="1" thickBot="1">
      <c r="A243" s="340" t="s">
        <v>8</v>
      </c>
      <c r="B243" s="340" t="s">
        <v>37</v>
      </c>
      <c r="C243" s="352"/>
      <c r="D243" s="352"/>
      <c r="E243" s="352"/>
      <c r="F243" s="322">
        <v>0.7</v>
      </c>
      <c r="G243" s="322">
        <v>0.1</v>
      </c>
      <c r="H243" s="322">
        <v>0.1</v>
      </c>
      <c r="I243" s="322">
        <v>0.1</v>
      </c>
      <c r="J243" s="322">
        <v>0.1</v>
      </c>
      <c r="K243" s="322">
        <v>0.1</v>
      </c>
      <c r="L243" s="322">
        <v>0.1</v>
      </c>
      <c r="M243" s="322">
        <v>0.2</v>
      </c>
      <c r="N243" s="322">
        <v>0.22</v>
      </c>
      <c r="O243" s="322">
        <v>0.28000000000000003</v>
      </c>
      <c r="P243" s="322">
        <v>1.9</v>
      </c>
      <c r="Q243" s="322">
        <v>0.25</v>
      </c>
      <c r="R243" s="322">
        <v>0.21</v>
      </c>
      <c r="S243" s="364">
        <v>0.1</v>
      </c>
      <c r="T243" s="364">
        <v>0.22</v>
      </c>
      <c r="U243" s="364">
        <v>0.18</v>
      </c>
      <c r="V243" s="364">
        <v>3.6</v>
      </c>
      <c r="W243" s="364">
        <v>4.32</v>
      </c>
      <c r="X243" s="364">
        <v>0.44</v>
      </c>
      <c r="Y243" s="364">
        <v>0.35</v>
      </c>
      <c r="Z243" s="364">
        <v>1.88</v>
      </c>
      <c r="AA243" s="364">
        <v>4.45</v>
      </c>
      <c r="AB243" s="364">
        <v>4.67</v>
      </c>
      <c r="AC243" s="364">
        <v>2.27</v>
      </c>
      <c r="AD243" s="364">
        <v>2.89</v>
      </c>
      <c r="AE243" s="364">
        <v>2.52</v>
      </c>
      <c r="AF243" s="364">
        <v>3.72</v>
      </c>
      <c r="AG243" s="364">
        <v>1.84</v>
      </c>
      <c r="AH243" s="364">
        <v>1.23</v>
      </c>
      <c r="AI243" s="364">
        <v>2.85</v>
      </c>
      <c r="AJ243" s="364">
        <v>2.364377909482092</v>
      </c>
      <c r="AK243" s="643">
        <f t="shared" si="254"/>
        <v>-17.03937159711958</v>
      </c>
      <c r="AL243" s="643">
        <f t="shared" si="255"/>
        <v>-1.6208914223817317</v>
      </c>
      <c r="AM243" s="644">
        <f t="shared" si="256"/>
        <v>-6.7853661463256776</v>
      </c>
    </row>
    <row r="244" spans="1:39" ht="18" customHeight="1" thickBot="1">
      <c r="A244" s="340" t="s">
        <v>9</v>
      </c>
      <c r="B244" s="340" t="s">
        <v>38</v>
      </c>
      <c r="C244" s="352"/>
      <c r="D244" s="352"/>
      <c r="E244" s="352"/>
      <c r="F244" s="322">
        <v>1.5</v>
      </c>
      <c r="G244" s="322">
        <v>7.6</v>
      </c>
      <c r="H244" s="322">
        <v>4.7</v>
      </c>
      <c r="I244" s="322">
        <v>10.1</v>
      </c>
      <c r="J244" s="322">
        <v>8.4</v>
      </c>
      <c r="K244" s="322">
        <v>11.4</v>
      </c>
      <c r="L244" s="322">
        <v>10</v>
      </c>
      <c r="M244" s="322">
        <v>6.7</v>
      </c>
      <c r="N244" s="322">
        <v>6.6</v>
      </c>
      <c r="O244" s="322">
        <v>1.6</v>
      </c>
      <c r="P244" s="322">
        <v>0.6</v>
      </c>
      <c r="Q244" s="322">
        <v>0.4</v>
      </c>
      <c r="R244" s="322">
        <v>2.7</v>
      </c>
      <c r="S244" s="364">
        <v>1.5</v>
      </c>
      <c r="T244" s="364">
        <v>0.9</v>
      </c>
      <c r="U244" s="364">
        <v>0.7</v>
      </c>
      <c r="V244" s="364">
        <v>2.8</v>
      </c>
      <c r="W244" s="364">
        <v>1.81</v>
      </c>
      <c r="X244" s="364">
        <v>1.74</v>
      </c>
      <c r="Y244" s="364">
        <v>1.33</v>
      </c>
      <c r="Z244" s="364">
        <v>1.39</v>
      </c>
      <c r="AA244" s="364">
        <v>2.65</v>
      </c>
      <c r="AB244" s="364">
        <v>4.1100000000000003</v>
      </c>
      <c r="AC244" s="364">
        <v>2.87</v>
      </c>
      <c r="AD244" s="364">
        <v>4.5999999999999996</v>
      </c>
      <c r="AE244" s="364">
        <v>4.25</v>
      </c>
      <c r="AF244" s="364">
        <v>5.05</v>
      </c>
      <c r="AG244" s="364">
        <v>4.5199999999999996</v>
      </c>
      <c r="AH244" s="364">
        <v>4.66</v>
      </c>
      <c r="AI244" s="364">
        <v>3.18</v>
      </c>
      <c r="AJ244" s="364">
        <v>4.5061973214635058</v>
      </c>
      <c r="AK244" s="643">
        <f t="shared" si="254"/>
        <v>41.704318285015908</v>
      </c>
      <c r="AL244" s="643">
        <f t="shared" si="255"/>
        <v>9.3737213947452815</v>
      </c>
      <c r="AM244" s="644">
        <f t="shared" si="256"/>
        <v>6.0762746281568969</v>
      </c>
    </row>
    <row r="245" spans="1:39" ht="18" customHeight="1" thickBot="1">
      <c r="A245" s="340" t="s">
        <v>10</v>
      </c>
      <c r="B245" s="340" t="s">
        <v>39</v>
      </c>
      <c r="C245" s="352"/>
      <c r="D245" s="352"/>
      <c r="E245" s="352"/>
      <c r="F245" s="322">
        <v>139.6</v>
      </c>
      <c r="G245" s="322">
        <v>257.8</v>
      </c>
      <c r="H245" s="322">
        <v>259.5</v>
      </c>
      <c r="I245" s="322">
        <v>226.5</v>
      </c>
      <c r="J245" s="322">
        <v>266.5</v>
      </c>
      <c r="K245" s="322">
        <v>278.2</v>
      </c>
      <c r="L245" s="322">
        <v>261.5</v>
      </c>
      <c r="M245" s="322">
        <v>201</v>
      </c>
      <c r="N245" s="322">
        <v>309.7</v>
      </c>
      <c r="O245" s="322">
        <v>210.3</v>
      </c>
      <c r="P245" s="322">
        <v>147.4</v>
      </c>
      <c r="Q245" s="322">
        <v>147.1</v>
      </c>
      <c r="R245" s="322">
        <v>142.5</v>
      </c>
      <c r="S245" s="364">
        <v>123</v>
      </c>
      <c r="T245" s="364">
        <v>84.3</v>
      </c>
      <c r="U245" s="364">
        <v>63.1</v>
      </c>
      <c r="V245" s="364">
        <v>109.8</v>
      </c>
      <c r="W245" s="364">
        <v>136.74</v>
      </c>
      <c r="X245" s="364">
        <v>122.52</v>
      </c>
      <c r="Y245" s="364">
        <v>103.94</v>
      </c>
      <c r="Z245" s="364">
        <v>110.07</v>
      </c>
      <c r="AA245" s="364">
        <v>227.26</v>
      </c>
      <c r="AB245" s="364">
        <v>336.83</v>
      </c>
      <c r="AC245" s="364">
        <v>338.95</v>
      </c>
      <c r="AD245" s="364">
        <v>414.33</v>
      </c>
      <c r="AE245" s="364">
        <v>398.48</v>
      </c>
      <c r="AF245" s="364">
        <v>428.53</v>
      </c>
      <c r="AG245" s="364">
        <v>406.67</v>
      </c>
      <c r="AH245" s="364">
        <v>439.35</v>
      </c>
      <c r="AI245" s="364">
        <v>389.18</v>
      </c>
      <c r="AJ245" s="364">
        <v>458.31660000000005</v>
      </c>
      <c r="AK245" s="643">
        <f t="shared" si="254"/>
        <v>17.764684721722613</v>
      </c>
      <c r="AL245" s="643">
        <f t="shared" si="255"/>
        <v>12.297636354726471</v>
      </c>
      <c r="AM245" s="644">
        <f t="shared" si="256"/>
        <v>8.1058450922495631</v>
      </c>
    </row>
    <row r="246" spans="1:39" ht="18" customHeight="1" thickBot="1">
      <c r="A246" s="340" t="s">
        <v>11</v>
      </c>
      <c r="B246" s="340" t="s">
        <v>40</v>
      </c>
      <c r="C246" s="352"/>
      <c r="D246" s="352"/>
      <c r="E246" s="352"/>
      <c r="F246" s="322">
        <v>49.456000000000003</v>
      </c>
      <c r="G246" s="322">
        <v>44.127000000000002</v>
      </c>
      <c r="H246" s="322">
        <v>34.319000000000003</v>
      </c>
      <c r="I246" s="322">
        <v>35.896000000000001</v>
      </c>
      <c r="J246" s="322">
        <v>39.469000000000001</v>
      </c>
      <c r="K246" s="322">
        <v>77.457999999999998</v>
      </c>
      <c r="L246" s="322">
        <v>115.85299999999999</v>
      </c>
      <c r="M246" s="322">
        <v>65.3</v>
      </c>
      <c r="N246" s="322">
        <v>91.84</v>
      </c>
      <c r="O246" s="322">
        <v>129.47</v>
      </c>
      <c r="P246" s="322">
        <v>82.59</v>
      </c>
      <c r="Q246" s="322">
        <v>97.92</v>
      </c>
      <c r="R246" s="322">
        <v>119.6</v>
      </c>
      <c r="S246" s="364">
        <v>174.21</v>
      </c>
      <c r="T246" s="364">
        <v>90.64</v>
      </c>
      <c r="U246" s="364">
        <v>107.56</v>
      </c>
      <c r="V246" s="364">
        <v>115.16</v>
      </c>
      <c r="W246" s="364">
        <v>153.58000000000001</v>
      </c>
      <c r="X246" s="364">
        <v>147.27000000000001</v>
      </c>
      <c r="Y246" s="364">
        <v>96.72</v>
      </c>
      <c r="Z246" s="364">
        <v>111.32</v>
      </c>
      <c r="AA246" s="364">
        <v>131.41999999999999</v>
      </c>
      <c r="AB246" s="364">
        <v>196.43</v>
      </c>
      <c r="AC246" s="364">
        <v>244.08</v>
      </c>
      <c r="AD246" s="364">
        <v>207.77</v>
      </c>
      <c r="AE246" s="364">
        <v>245.19</v>
      </c>
      <c r="AF246" s="364">
        <v>244.28</v>
      </c>
      <c r="AG246" s="364">
        <v>266.01</v>
      </c>
      <c r="AH246" s="364">
        <v>227.87</v>
      </c>
      <c r="AI246" s="364">
        <v>174</v>
      </c>
      <c r="AJ246" s="364">
        <v>251.03078000000002</v>
      </c>
      <c r="AK246" s="643">
        <f t="shared" si="254"/>
        <v>44.270563218390826</v>
      </c>
      <c r="AL246" s="643">
        <f t="shared" si="255"/>
        <v>10.170478517196502</v>
      </c>
      <c r="AM246" s="644">
        <f t="shared" si="256"/>
        <v>7.4557108294027064</v>
      </c>
    </row>
    <row r="247" spans="1:39" ht="18" customHeight="1" thickBot="1">
      <c r="A247" s="340" t="s">
        <v>12</v>
      </c>
      <c r="B247" s="340" t="s">
        <v>41</v>
      </c>
      <c r="C247" s="352"/>
      <c r="D247" s="352"/>
      <c r="E247" s="352"/>
      <c r="F247" s="322">
        <v>602.70000000000005</v>
      </c>
      <c r="G247" s="322">
        <v>719.8</v>
      </c>
      <c r="H247" s="322">
        <v>732.4</v>
      </c>
      <c r="I247" s="322">
        <v>825.5</v>
      </c>
      <c r="J247" s="322">
        <v>1146.4000000000001</v>
      </c>
      <c r="K247" s="322">
        <v>1230.8</v>
      </c>
      <c r="L247" s="322">
        <v>870.7</v>
      </c>
      <c r="M247" s="322">
        <v>903.5</v>
      </c>
      <c r="N247" s="322">
        <v>881.8</v>
      </c>
      <c r="O247" s="322">
        <v>566.20000000000005</v>
      </c>
      <c r="P247" s="322">
        <v>388.5</v>
      </c>
      <c r="Q247" s="322">
        <v>518.1</v>
      </c>
      <c r="R247" s="322">
        <v>553</v>
      </c>
      <c r="S247" s="364">
        <v>551.29999999999995</v>
      </c>
      <c r="T247" s="364">
        <v>408.5</v>
      </c>
      <c r="U247" s="364">
        <v>346.2</v>
      </c>
      <c r="V247" s="364">
        <v>468.2</v>
      </c>
      <c r="W247" s="364">
        <v>552.45000000000005</v>
      </c>
      <c r="X247" s="364">
        <v>564.64</v>
      </c>
      <c r="Y247" s="364">
        <v>422.13</v>
      </c>
      <c r="Z247" s="364">
        <v>624.36</v>
      </c>
      <c r="AA247" s="364">
        <v>933.14</v>
      </c>
      <c r="AB247" s="364">
        <v>1116.98</v>
      </c>
      <c r="AC247" s="364">
        <v>1081.33</v>
      </c>
      <c r="AD247" s="364">
        <v>1019.78</v>
      </c>
      <c r="AE247" s="364">
        <v>1138.94</v>
      </c>
      <c r="AF247" s="364">
        <v>1001.15</v>
      </c>
      <c r="AG247" s="364">
        <v>965.44</v>
      </c>
      <c r="AH247" s="364">
        <v>886.57</v>
      </c>
      <c r="AI247" s="364">
        <v>905.7</v>
      </c>
      <c r="AJ247" s="364">
        <v>1035.0092200000001</v>
      </c>
      <c r="AK247" s="643">
        <f t="shared" si="254"/>
        <v>14.277268411173694</v>
      </c>
      <c r="AL247" s="643">
        <f t="shared" si="255"/>
        <v>8.1028607835559985</v>
      </c>
      <c r="AM247" s="644">
        <f t="shared" si="256"/>
        <v>1.1578784539066911</v>
      </c>
    </row>
    <row r="248" spans="1:39" ht="18" customHeight="1" thickBot="1">
      <c r="A248" s="340" t="s">
        <v>13</v>
      </c>
      <c r="B248" s="340" t="s">
        <v>42</v>
      </c>
      <c r="C248" s="352"/>
      <c r="D248" s="352"/>
      <c r="E248" s="352"/>
      <c r="F248" s="322">
        <v>0</v>
      </c>
      <c r="G248" s="322">
        <v>0</v>
      </c>
      <c r="H248" s="322">
        <v>0</v>
      </c>
      <c r="I248" s="322">
        <v>0</v>
      </c>
      <c r="J248" s="322">
        <v>0</v>
      </c>
      <c r="K248" s="322">
        <v>0</v>
      </c>
      <c r="L248" s="322">
        <v>0</v>
      </c>
      <c r="M248" s="322">
        <v>0</v>
      </c>
      <c r="N248" s="322">
        <v>0</v>
      </c>
      <c r="O248" s="322">
        <v>0</v>
      </c>
      <c r="P248" s="322">
        <v>0</v>
      </c>
      <c r="Q248" s="322">
        <v>0</v>
      </c>
      <c r="R248" s="322">
        <v>0</v>
      </c>
      <c r="S248" s="364">
        <v>0</v>
      </c>
      <c r="T248" s="364">
        <v>0</v>
      </c>
      <c r="U248" s="364">
        <v>0</v>
      </c>
      <c r="V248" s="364">
        <v>0</v>
      </c>
      <c r="W248" s="364">
        <v>0</v>
      </c>
      <c r="X248" s="364">
        <v>0</v>
      </c>
      <c r="Y248" s="364">
        <v>0</v>
      </c>
      <c r="Z248" s="364">
        <v>0</v>
      </c>
      <c r="AA248" s="364">
        <v>0</v>
      </c>
      <c r="AB248" s="364">
        <v>0</v>
      </c>
      <c r="AC248" s="364">
        <v>0</v>
      </c>
      <c r="AD248" s="364">
        <v>0</v>
      </c>
      <c r="AE248" s="364">
        <v>0</v>
      </c>
      <c r="AF248" s="364">
        <v>0</v>
      </c>
      <c r="AG248" s="364">
        <v>0</v>
      </c>
      <c r="AH248" s="364">
        <v>0</v>
      </c>
      <c r="AI248" s="364">
        <v>0</v>
      </c>
      <c r="AJ248" s="364">
        <v>0</v>
      </c>
      <c r="AK248" s="643" t="str">
        <f t="shared" si="254"/>
        <v/>
      </c>
      <c r="AL248" s="643" t="str">
        <f t="shared" si="255"/>
        <v/>
      </c>
      <c r="AM248" s="644"/>
    </row>
    <row r="249" spans="1:39" ht="18" customHeight="1" thickBot="1">
      <c r="A249" s="340" t="s">
        <v>14</v>
      </c>
      <c r="B249" s="340" t="s">
        <v>43</v>
      </c>
      <c r="C249" s="352"/>
      <c r="D249" s="352"/>
      <c r="E249" s="352"/>
      <c r="F249" s="322">
        <v>0</v>
      </c>
      <c r="G249" s="322">
        <v>0</v>
      </c>
      <c r="H249" s="322">
        <v>0</v>
      </c>
      <c r="I249" s="322">
        <v>0</v>
      </c>
      <c r="J249" s="322">
        <v>0</v>
      </c>
      <c r="K249" s="322">
        <v>0</v>
      </c>
      <c r="L249" s="322">
        <v>0</v>
      </c>
      <c r="M249" s="322">
        <v>0</v>
      </c>
      <c r="N249" s="322">
        <v>0</v>
      </c>
      <c r="O249" s="322">
        <v>0</v>
      </c>
      <c r="P249" s="322">
        <v>0</v>
      </c>
      <c r="Q249" s="322">
        <v>0</v>
      </c>
      <c r="R249" s="322">
        <v>0</v>
      </c>
      <c r="S249" s="364">
        <v>0</v>
      </c>
      <c r="T249" s="364">
        <v>0</v>
      </c>
      <c r="U249" s="364">
        <v>0</v>
      </c>
      <c r="V249" s="364">
        <v>0</v>
      </c>
      <c r="W249" s="364">
        <v>0</v>
      </c>
      <c r="X249" s="364">
        <v>0</v>
      </c>
      <c r="Y249" s="364">
        <v>0</v>
      </c>
      <c r="Z249" s="364">
        <v>0</v>
      </c>
      <c r="AA249" s="364">
        <v>0</v>
      </c>
      <c r="AB249" s="364">
        <v>0</v>
      </c>
      <c r="AC249" s="364">
        <v>0</v>
      </c>
      <c r="AD249" s="364">
        <v>0</v>
      </c>
      <c r="AE249" s="364">
        <v>0</v>
      </c>
      <c r="AF249" s="364">
        <v>0</v>
      </c>
      <c r="AG249" s="364">
        <v>0</v>
      </c>
      <c r="AH249" s="364">
        <v>0</v>
      </c>
      <c r="AI249" s="364">
        <v>0</v>
      </c>
      <c r="AJ249" s="364">
        <v>0</v>
      </c>
      <c r="AK249" s="643" t="str">
        <f t="shared" si="254"/>
        <v/>
      </c>
      <c r="AL249" s="643" t="str">
        <f t="shared" si="255"/>
        <v/>
      </c>
      <c r="AM249" s="644"/>
    </row>
    <row r="250" spans="1:39" ht="18" customHeight="1" thickBot="1">
      <c r="A250" s="340" t="s">
        <v>15</v>
      </c>
      <c r="B250" s="340" t="s">
        <v>44</v>
      </c>
      <c r="C250" s="352"/>
      <c r="D250" s="352"/>
      <c r="E250" s="352"/>
      <c r="F250" s="322">
        <v>0</v>
      </c>
      <c r="G250" s="322">
        <v>0</v>
      </c>
      <c r="H250" s="322">
        <v>0</v>
      </c>
      <c r="I250" s="322">
        <v>0</v>
      </c>
      <c r="J250" s="322">
        <v>0</v>
      </c>
      <c r="K250" s="322">
        <v>0</v>
      </c>
      <c r="L250" s="322">
        <v>0</v>
      </c>
      <c r="M250" s="322">
        <v>0</v>
      </c>
      <c r="N250" s="322">
        <v>0</v>
      </c>
      <c r="O250" s="322">
        <v>0</v>
      </c>
      <c r="P250" s="322">
        <v>0</v>
      </c>
      <c r="Q250" s="322">
        <v>0</v>
      </c>
      <c r="R250" s="322">
        <v>0</v>
      </c>
      <c r="S250" s="364">
        <v>0</v>
      </c>
      <c r="T250" s="364">
        <v>0</v>
      </c>
      <c r="U250" s="364">
        <v>0</v>
      </c>
      <c r="V250" s="364">
        <v>0</v>
      </c>
      <c r="W250" s="364">
        <v>0</v>
      </c>
      <c r="X250" s="364">
        <v>0.7</v>
      </c>
      <c r="Y250" s="364">
        <v>1.8</v>
      </c>
      <c r="Z250" s="364">
        <v>1.5</v>
      </c>
      <c r="AA250" s="364">
        <v>1.7</v>
      </c>
      <c r="AB250" s="364">
        <v>1.78</v>
      </c>
      <c r="AC250" s="364">
        <v>3.05</v>
      </c>
      <c r="AD250" s="364">
        <v>3.06</v>
      </c>
      <c r="AE250" s="364">
        <v>3.45</v>
      </c>
      <c r="AF250" s="364">
        <v>2.31</v>
      </c>
      <c r="AG250" s="364">
        <v>2.56</v>
      </c>
      <c r="AH250" s="364">
        <v>2.23</v>
      </c>
      <c r="AI250" s="364">
        <v>3.2</v>
      </c>
      <c r="AJ250" s="364">
        <v>3.39769280259405</v>
      </c>
      <c r="AK250" s="643">
        <f t="shared" si="254"/>
        <v>6.1779000810640472</v>
      </c>
      <c r="AL250" s="643">
        <f t="shared" si="255"/>
        <v>26.308282624314128</v>
      </c>
      <c r="AM250" s="644">
        <f t="shared" si="256"/>
        <v>7.9978279320554568</v>
      </c>
    </row>
    <row r="251" spans="1:39" ht="18" customHeight="1" thickBot="1">
      <c r="A251" s="340" t="s">
        <v>16</v>
      </c>
      <c r="B251" s="340" t="s">
        <v>45</v>
      </c>
      <c r="C251" s="352"/>
      <c r="D251" s="352"/>
      <c r="E251" s="352"/>
      <c r="F251" s="322">
        <v>0</v>
      </c>
      <c r="G251" s="322">
        <v>0</v>
      </c>
      <c r="H251" s="322">
        <v>0</v>
      </c>
      <c r="I251" s="322">
        <v>0</v>
      </c>
      <c r="J251" s="322">
        <v>0</v>
      </c>
      <c r="K251" s="322">
        <v>0</v>
      </c>
      <c r="L251" s="322">
        <v>0</v>
      </c>
      <c r="M251" s="322">
        <v>0</v>
      </c>
      <c r="N251" s="322">
        <v>0</v>
      </c>
      <c r="O251" s="322">
        <v>0</v>
      </c>
      <c r="P251" s="322">
        <v>0</v>
      </c>
      <c r="Q251" s="322">
        <v>0</v>
      </c>
      <c r="R251" s="322">
        <v>0</v>
      </c>
      <c r="S251" s="364">
        <v>0</v>
      </c>
      <c r="T251" s="364">
        <v>0</v>
      </c>
      <c r="U251" s="364">
        <v>0</v>
      </c>
      <c r="V251" s="364">
        <v>0</v>
      </c>
      <c r="W251" s="364">
        <v>0</v>
      </c>
      <c r="X251" s="364">
        <v>0</v>
      </c>
      <c r="Y251" s="364">
        <v>0</v>
      </c>
      <c r="Z251" s="364">
        <v>0</v>
      </c>
      <c r="AA251" s="364">
        <v>0</v>
      </c>
      <c r="AB251" s="364">
        <v>0</v>
      </c>
      <c r="AC251" s="364">
        <v>0</v>
      </c>
      <c r="AD251" s="364">
        <v>0</v>
      </c>
      <c r="AE251" s="364">
        <v>0</v>
      </c>
      <c r="AF251" s="364">
        <v>0</v>
      </c>
      <c r="AG251" s="364">
        <v>0.03</v>
      </c>
      <c r="AH251" s="364">
        <v>0.02</v>
      </c>
      <c r="AI251" s="364">
        <v>0.02</v>
      </c>
      <c r="AJ251" s="364">
        <v>0</v>
      </c>
      <c r="AK251" s="643"/>
      <c r="AL251" s="643"/>
      <c r="AM251" s="644"/>
    </row>
    <row r="252" spans="1:39" ht="18" customHeight="1" thickBot="1">
      <c r="A252" s="340" t="s">
        <v>17</v>
      </c>
      <c r="B252" s="340" t="s">
        <v>46</v>
      </c>
      <c r="C252" s="352"/>
      <c r="D252" s="352"/>
      <c r="E252" s="352"/>
      <c r="F252" s="322">
        <v>26</v>
      </c>
      <c r="G252" s="322">
        <v>17</v>
      </c>
      <c r="H252" s="322">
        <v>19</v>
      </c>
      <c r="I252" s="322">
        <v>27</v>
      </c>
      <c r="J252" s="322">
        <v>31</v>
      </c>
      <c r="K252" s="322">
        <v>49.6</v>
      </c>
      <c r="L252" s="322">
        <v>77.5</v>
      </c>
      <c r="M252" s="322">
        <v>30.8</v>
      </c>
      <c r="N252" s="322">
        <v>41.5</v>
      </c>
      <c r="O252" s="322">
        <v>56.2</v>
      </c>
      <c r="P252" s="322">
        <v>50.1</v>
      </c>
      <c r="Q252" s="322">
        <v>64.8</v>
      </c>
      <c r="R252" s="322">
        <v>78</v>
      </c>
      <c r="S252" s="364">
        <v>85</v>
      </c>
      <c r="T252" s="364">
        <v>54</v>
      </c>
      <c r="U252" s="364">
        <v>74.099999999999994</v>
      </c>
      <c r="V252" s="364">
        <v>71.599999999999994</v>
      </c>
      <c r="W252" s="364">
        <v>85.44</v>
      </c>
      <c r="X252" s="364">
        <v>94.96</v>
      </c>
      <c r="Y252" s="364">
        <v>67.73</v>
      </c>
      <c r="Z252" s="364">
        <v>78.760000000000005</v>
      </c>
      <c r="AA252" s="364">
        <v>115.59</v>
      </c>
      <c r="AB252" s="364">
        <v>145.85</v>
      </c>
      <c r="AC252" s="364">
        <v>184.73</v>
      </c>
      <c r="AD252" s="364">
        <v>179.28</v>
      </c>
      <c r="AE252" s="364">
        <v>181.24</v>
      </c>
      <c r="AF252" s="364">
        <v>169.57</v>
      </c>
      <c r="AG252" s="364">
        <v>165.76</v>
      </c>
      <c r="AH252" s="364">
        <v>156.58000000000001</v>
      </c>
      <c r="AI252" s="364">
        <v>127.28</v>
      </c>
      <c r="AJ252" s="364">
        <v>177.97143</v>
      </c>
      <c r="AK252" s="643">
        <f t="shared" si="254"/>
        <v>39.826704902577006</v>
      </c>
      <c r="AL252" s="643">
        <f t="shared" si="255"/>
        <v>15.413477875532333</v>
      </c>
      <c r="AM252" s="644">
        <f t="shared" si="256"/>
        <v>4.9120947319298836</v>
      </c>
    </row>
    <row r="253" spans="1:39" ht="18" customHeight="1" thickBot="1">
      <c r="A253" s="340" t="s">
        <v>18</v>
      </c>
      <c r="B253" s="340" t="s">
        <v>47</v>
      </c>
      <c r="C253" s="352"/>
      <c r="D253" s="352"/>
      <c r="E253" s="352"/>
      <c r="F253" s="322">
        <v>0</v>
      </c>
      <c r="G253" s="322">
        <v>0</v>
      </c>
      <c r="H253" s="322">
        <v>0</v>
      </c>
      <c r="I253" s="322">
        <v>0</v>
      </c>
      <c r="J253" s="322">
        <v>0</v>
      </c>
      <c r="K253" s="322">
        <v>0</v>
      </c>
      <c r="L253" s="322">
        <v>0</v>
      </c>
      <c r="M253" s="322">
        <v>0</v>
      </c>
      <c r="N253" s="322">
        <v>0</v>
      </c>
      <c r="O253" s="322">
        <v>0</v>
      </c>
      <c r="P253" s="322">
        <v>0</v>
      </c>
      <c r="Q253" s="322">
        <v>0</v>
      </c>
      <c r="R253" s="322">
        <v>0</v>
      </c>
      <c r="S253" s="364">
        <v>0</v>
      </c>
      <c r="T253" s="364">
        <v>0</v>
      </c>
      <c r="U253" s="364">
        <v>0</v>
      </c>
      <c r="V253" s="364">
        <v>0</v>
      </c>
      <c r="W253" s="364">
        <v>0</v>
      </c>
      <c r="X253" s="364">
        <v>0</v>
      </c>
      <c r="Y253" s="364">
        <v>0</v>
      </c>
      <c r="Z253" s="364">
        <v>0</v>
      </c>
      <c r="AA253" s="364">
        <v>0</v>
      </c>
      <c r="AB253" s="364">
        <v>0</v>
      </c>
      <c r="AC253" s="364">
        <v>0</v>
      </c>
      <c r="AD253" s="364">
        <v>0</v>
      </c>
      <c r="AE253" s="364">
        <v>0</v>
      </c>
      <c r="AF253" s="364">
        <v>0</v>
      </c>
      <c r="AG253" s="364">
        <v>0</v>
      </c>
      <c r="AH253" s="364">
        <v>0</v>
      </c>
      <c r="AI253" s="364">
        <v>0</v>
      </c>
      <c r="AJ253" s="364">
        <v>0</v>
      </c>
      <c r="AK253" s="643" t="str">
        <f t="shared" si="254"/>
        <v/>
      </c>
      <c r="AL253" s="643" t="str">
        <f t="shared" si="255"/>
        <v/>
      </c>
      <c r="AM253" s="644"/>
    </row>
    <row r="254" spans="1:39" ht="18" customHeight="1" thickBot="1">
      <c r="A254" s="340" t="s">
        <v>19</v>
      </c>
      <c r="B254" s="340" t="s">
        <v>48</v>
      </c>
      <c r="C254" s="352"/>
      <c r="D254" s="352"/>
      <c r="E254" s="352"/>
      <c r="F254" s="322">
        <v>0</v>
      </c>
      <c r="G254" s="322">
        <v>0</v>
      </c>
      <c r="H254" s="322">
        <v>0</v>
      </c>
      <c r="I254" s="322">
        <v>0</v>
      </c>
      <c r="J254" s="322">
        <v>0</v>
      </c>
      <c r="K254" s="322">
        <v>0</v>
      </c>
      <c r="L254" s="322">
        <v>0</v>
      </c>
      <c r="M254" s="322">
        <v>0</v>
      </c>
      <c r="N254" s="322">
        <v>0</v>
      </c>
      <c r="O254" s="322">
        <v>0</v>
      </c>
      <c r="P254" s="322">
        <v>0</v>
      </c>
      <c r="Q254" s="322">
        <v>0</v>
      </c>
      <c r="R254" s="322">
        <v>0</v>
      </c>
      <c r="S254" s="364">
        <v>0</v>
      </c>
      <c r="T254" s="364">
        <v>0</v>
      </c>
      <c r="U254" s="364">
        <v>0</v>
      </c>
      <c r="V254" s="364">
        <v>0</v>
      </c>
      <c r="W254" s="364">
        <v>0.99</v>
      </c>
      <c r="X254" s="364">
        <v>0</v>
      </c>
      <c r="Y254" s="364">
        <v>0</v>
      </c>
      <c r="Z254" s="364">
        <v>0</v>
      </c>
      <c r="AA254" s="364">
        <v>0</v>
      </c>
      <c r="AB254" s="364">
        <v>0</v>
      </c>
      <c r="AC254" s="364">
        <v>0</v>
      </c>
      <c r="AD254" s="364">
        <v>0</v>
      </c>
      <c r="AE254" s="364">
        <v>0</v>
      </c>
      <c r="AF254" s="364">
        <v>0</v>
      </c>
      <c r="AG254" s="364">
        <v>0</v>
      </c>
      <c r="AH254" s="364">
        <v>0</v>
      </c>
      <c r="AI254" s="364">
        <v>0</v>
      </c>
      <c r="AJ254" s="364">
        <v>0</v>
      </c>
      <c r="AK254" s="643" t="str">
        <f t="shared" si="254"/>
        <v/>
      </c>
      <c r="AL254" s="643" t="str">
        <f t="shared" si="255"/>
        <v/>
      </c>
      <c r="AM254" s="644"/>
    </row>
    <row r="255" spans="1:39" ht="18" customHeight="1" thickBot="1">
      <c r="A255" s="340" t="s">
        <v>20</v>
      </c>
      <c r="B255" s="340" t="s">
        <v>49</v>
      </c>
      <c r="C255" s="352"/>
      <c r="D255" s="352"/>
      <c r="E255" s="352"/>
      <c r="F255" s="322">
        <v>125.3</v>
      </c>
      <c r="G255" s="322">
        <v>104.9</v>
      </c>
      <c r="H255" s="322">
        <v>31.1</v>
      </c>
      <c r="I255" s="322">
        <v>26.8</v>
      </c>
      <c r="J255" s="322">
        <v>33.5</v>
      </c>
      <c r="K255" s="322">
        <v>50.5</v>
      </c>
      <c r="L255" s="322">
        <v>50.4</v>
      </c>
      <c r="M255" s="322">
        <v>32.799999999999997</v>
      </c>
      <c r="N255" s="322">
        <v>33.9</v>
      </c>
      <c r="O255" s="322">
        <v>35.299999999999997</v>
      </c>
      <c r="P255" s="322">
        <v>39.5</v>
      </c>
      <c r="Q255" s="322">
        <v>44.8</v>
      </c>
      <c r="R255" s="322">
        <v>60.6</v>
      </c>
      <c r="S255" s="364">
        <v>65</v>
      </c>
      <c r="T255" s="364">
        <v>52.9</v>
      </c>
      <c r="U255" s="364">
        <v>54.1</v>
      </c>
      <c r="V255" s="364">
        <v>71.3</v>
      </c>
      <c r="W255" s="364">
        <v>94.54</v>
      </c>
      <c r="X255" s="364">
        <v>109.38</v>
      </c>
      <c r="Y255" s="364">
        <v>104.14</v>
      </c>
      <c r="Z255" s="364">
        <v>82.78</v>
      </c>
      <c r="AA255" s="364">
        <v>118.13</v>
      </c>
      <c r="AB255" s="364">
        <v>136.19999999999999</v>
      </c>
      <c r="AC255" s="364">
        <v>152.6</v>
      </c>
      <c r="AD255" s="364">
        <v>193.42</v>
      </c>
      <c r="AE255" s="364">
        <v>184.34</v>
      </c>
      <c r="AF255" s="364">
        <v>215.28</v>
      </c>
      <c r="AG255" s="364">
        <v>202.5</v>
      </c>
      <c r="AH255" s="364">
        <v>235.09</v>
      </c>
      <c r="AI255" s="364">
        <v>245.56</v>
      </c>
      <c r="AJ255" s="364">
        <v>211.66215</v>
      </c>
      <c r="AK255" s="643">
        <f t="shared" si="254"/>
        <v>-13.804304446978332</v>
      </c>
      <c r="AL255" s="643">
        <f t="shared" si="255"/>
        <v>-4.2743615642053756</v>
      </c>
      <c r="AM255" s="644">
        <f t="shared" si="256"/>
        <v>6.6946284728225391</v>
      </c>
    </row>
    <row r="256" spans="1:39" ht="18" customHeight="1" thickBot="1">
      <c r="A256" s="340" t="s">
        <v>21</v>
      </c>
      <c r="B256" s="340" t="s">
        <v>50</v>
      </c>
      <c r="C256" s="352"/>
      <c r="D256" s="352"/>
      <c r="E256" s="352"/>
      <c r="F256" s="322">
        <v>0</v>
      </c>
      <c r="G256" s="322">
        <v>0</v>
      </c>
      <c r="H256" s="322">
        <v>0</v>
      </c>
      <c r="I256" s="322">
        <v>0</v>
      </c>
      <c r="J256" s="322">
        <v>0</v>
      </c>
      <c r="K256" s="322">
        <v>0</v>
      </c>
      <c r="L256" s="322">
        <v>0</v>
      </c>
      <c r="M256" s="322">
        <v>0</v>
      </c>
      <c r="N256" s="322">
        <v>0</v>
      </c>
      <c r="O256" s="322">
        <v>0</v>
      </c>
      <c r="P256" s="322">
        <v>0.3</v>
      </c>
      <c r="Q256" s="322">
        <v>0.4</v>
      </c>
      <c r="R256" s="322">
        <v>0.3</v>
      </c>
      <c r="S256" s="364">
        <v>0.3</v>
      </c>
      <c r="T256" s="364">
        <v>0.5</v>
      </c>
      <c r="U256" s="364">
        <v>0.1</v>
      </c>
      <c r="V256" s="364">
        <v>0.2</v>
      </c>
      <c r="W256" s="364">
        <v>0.2</v>
      </c>
      <c r="X256" s="364">
        <v>0.3</v>
      </c>
      <c r="Y256" s="364">
        <v>1.5</v>
      </c>
      <c r="Z256" s="364">
        <v>0</v>
      </c>
      <c r="AA256" s="364">
        <v>2.06</v>
      </c>
      <c r="AB256" s="364">
        <v>8.8000000000000007</v>
      </c>
      <c r="AC256" s="364">
        <v>14.7</v>
      </c>
      <c r="AD256" s="364">
        <v>20.3</v>
      </c>
      <c r="AE256" s="364">
        <v>10.27</v>
      </c>
      <c r="AF256" s="364">
        <v>15.36</v>
      </c>
      <c r="AG256" s="364">
        <v>15.78</v>
      </c>
      <c r="AH256" s="364">
        <v>20.73</v>
      </c>
      <c r="AI256" s="364">
        <v>41.56</v>
      </c>
      <c r="AJ256" s="364">
        <v>20.26737425788788</v>
      </c>
      <c r="AK256" s="643">
        <f t="shared" si="254"/>
        <v>-51.23345943722839</v>
      </c>
      <c r="AL256" s="643">
        <f t="shared" si="255"/>
        <v>-16.365718330586464</v>
      </c>
      <c r="AM256" s="644">
        <f t="shared" si="256"/>
        <v>28.921569858388786</v>
      </c>
    </row>
    <row r="257" spans="1:39" ht="18" customHeight="1" thickBot="1">
      <c r="A257" s="340" t="s">
        <v>22</v>
      </c>
      <c r="B257" s="340" t="s">
        <v>51</v>
      </c>
      <c r="C257" s="352"/>
      <c r="D257" s="352"/>
      <c r="E257" s="352"/>
      <c r="F257" s="322">
        <v>0</v>
      </c>
      <c r="G257" s="322">
        <v>0</v>
      </c>
      <c r="H257" s="322">
        <v>0</v>
      </c>
      <c r="I257" s="322">
        <v>0</v>
      </c>
      <c r="J257" s="322">
        <v>0</v>
      </c>
      <c r="K257" s="322">
        <v>0</v>
      </c>
      <c r="L257" s="322">
        <v>0</v>
      </c>
      <c r="M257" s="322">
        <v>0</v>
      </c>
      <c r="N257" s="322">
        <v>0</v>
      </c>
      <c r="O257" s="322">
        <v>0</v>
      </c>
      <c r="P257" s="322">
        <v>0</v>
      </c>
      <c r="Q257" s="322">
        <v>0</v>
      </c>
      <c r="R257" s="322">
        <v>0</v>
      </c>
      <c r="S257" s="364">
        <v>0</v>
      </c>
      <c r="T257" s="364">
        <v>0</v>
      </c>
      <c r="U257" s="364">
        <v>0</v>
      </c>
      <c r="V257" s="364">
        <v>0</v>
      </c>
      <c r="W257" s="364">
        <v>0</v>
      </c>
      <c r="X257" s="364">
        <v>0</v>
      </c>
      <c r="Y257" s="364">
        <v>0</v>
      </c>
      <c r="Z257" s="364">
        <v>0</v>
      </c>
      <c r="AA257" s="364">
        <v>0</v>
      </c>
      <c r="AB257" s="364">
        <v>0</v>
      </c>
      <c r="AC257" s="364">
        <v>0</v>
      </c>
      <c r="AD257" s="364">
        <v>0</v>
      </c>
      <c r="AE257" s="364">
        <v>0</v>
      </c>
      <c r="AF257" s="364">
        <v>0</v>
      </c>
      <c r="AG257" s="364">
        <v>0</v>
      </c>
      <c r="AH257" s="364">
        <v>0</v>
      </c>
      <c r="AI257" s="364">
        <v>0</v>
      </c>
      <c r="AJ257" s="364">
        <v>0</v>
      </c>
      <c r="AK257" s="643" t="str">
        <f t="shared" si="254"/>
        <v/>
      </c>
      <c r="AL257" s="643" t="str">
        <f t="shared" si="255"/>
        <v/>
      </c>
      <c r="AM257" s="644"/>
    </row>
    <row r="258" spans="1:39" ht="18" customHeight="1" thickBot="1">
      <c r="A258" s="340" t="s">
        <v>23</v>
      </c>
      <c r="B258" s="340" t="s">
        <v>52</v>
      </c>
      <c r="C258" s="352"/>
      <c r="D258" s="352"/>
      <c r="E258" s="352"/>
      <c r="F258" s="322">
        <v>95.4</v>
      </c>
      <c r="G258" s="322">
        <v>100.1</v>
      </c>
      <c r="H258" s="322">
        <v>107.9</v>
      </c>
      <c r="I258" s="322">
        <v>113.1</v>
      </c>
      <c r="J258" s="322">
        <v>121.1</v>
      </c>
      <c r="K258" s="322">
        <v>200.8</v>
      </c>
      <c r="L258" s="322">
        <v>183.4</v>
      </c>
      <c r="M258" s="322">
        <v>69.47</v>
      </c>
      <c r="N258" s="322">
        <v>72.69</v>
      </c>
      <c r="O258" s="322">
        <v>145.93</v>
      </c>
      <c r="P258" s="322">
        <v>224.91</v>
      </c>
      <c r="Q258" s="322">
        <v>298.51</v>
      </c>
      <c r="R258" s="322">
        <v>312.77999999999997</v>
      </c>
      <c r="S258" s="364">
        <v>344.91</v>
      </c>
      <c r="T258" s="364">
        <v>136.09</v>
      </c>
      <c r="U258" s="364">
        <v>90.58</v>
      </c>
      <c r="V258" s="364">
        <v>84.27</v>
      </c>
      <c r="W258" s="364">
        <v>149.94</v>
      </c>
      <c r="X258" s="364">
        <v>142.63999999999999</v>
      </c>
      <c r="Y258" s="364">
        <v>104.33</v>
      </c>
      <c r="Z258" s="364">
        <v>149.93</v>
      </c>
      <c r="AA258" s="364">
        <v>202.89</v>
      </c>
      <c r="AB258" s="364">
        <v>262.06</v>
      </c>
      <c r="AC258" s="364">
        <v>263.38</v>
      </c>
      <c r="AD258" s="364">
        <v>393.5</v>
      </c>
      <c r="AE258" s="364">
        <v>465.61</v>
      </c>
      <c r="AF258" s="364">
        <v>415.94</v>
      </c>
      <c r="AG258" s="364">
        <v>322.08999999999997</v>
      </c>
      <c r="AH258" s="364">
        <v>347.54</v>
      </c>
      <c r="AI258" s="364">
        <v>244.09</v>
      </c>
      <c r="AJ258" s="364">
        <v>404.15760000000006</v>
      </c>
      <c r="AK258" s="643">
        <f t="shared" si="254"/>
        <v>65.577287066246086</v>
      </c>
      <c r="AL258" s="643">
        <f t="shared" si="255"/>
        <v>20.336333951983509</v>
      </c>
      <c r="AM258" s="644">
        <f t="shared" si="256"/>
        <v>7.9579070500510829</v>
      </c>
    </row>
    <row r="259" spans="1:39" ht="18" customHeight="1" thickBot="1">
      <c r="A259" s="340" t="s">
        <v>24</v>
      </c>
      <c r="B259" s="340" t="s">
        <v>53</v>
      </c>
      <c r="C259" s="352"/>
      <c r="D259" s="352"/>
      <c r="E259" s="352"/>
      <c r="F259" s="322">
        <v>0.1</v>
      </c>
      <c r="G259" s="322">
        <v>0</v>
      </c>
      <c r="H259" s="322">
        <v>0</v>
      </c>
      <c r="I259" s="322">
        <v>0</v>
      </c>
      <c r="J259" s="322">
        <v>0</v>
      </c>
      <c r="K259" s="322">
        <v>0</v>
      </c>
      <c r="L259" s="322">
        <v>0.1</v>
      </c>
      <c r="M259" s="322">
        <v>7.0000000000000007E-2</v>
      </c>
      <c r="N259" s="322">
        <v>0.1</v>
      </c>
      <c r="O259" s="322">
        <v>0.16</v>
      </c>
      <c r="P259" s="322">
        <v>7.0000000000000007E-2</v>
      </c>
      <c r="Q259" s="322">
        <v>0.23</v>
      </c>
      <c r="R259" s="322">
        <v>0.33</v>
      </c>
      <c r="S259" s="364">
        <v>0.53</v>
      </c>
      <c r="T259" s="364">
        <v>0</v>
      </c>
      <c r="U259" s="364">
        <v>0</v>
      </c>
      <c r="V259" s="364">
        <v>0</v>
      </c>
      <c r="W259" s="364">
        <v>0</v>
      </c>
      <c r="X259" s="364">
        <v>0</v>
      </c>
      <c r="Y259" s="364">
        <v>0</v>
      </c>
      <c r="Z259" s="364">
        <v>0</v>
      </c>
      <c r="AA259" s="364">
        <v>1.05</v>
      </c>
      <c r="AB259" s="364">
        <v>4.6900000000000004</v>
      </c>
      <c r="AC259" s="364">
        <v>7.39</v>
      </c>
      <c r="AD259" s="364">
        <v>7.71</v>
      </c>
      <c r="AE259" s="364">
        <v>5.33</v>
      </c>
      <c r="AF259" s="364">
        <v>4.24</v>
      </c>
      <c r="AG259" s="364">
        <v>5.01</v>
      </c>
      <c r="AH259" s="364">
        <v>4.8099999999999996</v>
      </c>
      <c r="AI259" s="364">
        <v>5.43</v>
      </c>
      <c r="AJ259" s="364">
        <v>5.6268031744168301</v>
      </c>
      <c r="AK259" s="643">
        <f t="shared" si="254"/>
        <v>3.6243678529803036</v>
      </c>
      <c r="AL259" s="643">
        <f t="shared" si="255"/>
        <v>31.160913156569503</v>
      </c>
      <c r="AM259" s="644">
        <f t="shared" si="256"/>
        <v>20.505826910459078</v>
      </c>
    </row>
    <row r="260" spans="1:39" ht="18" customHeight="1" thickBot="1">
      <c r="A260" s="340" t="s">
        <v>25</v>
      </c>
      <c r="B260" s="340" t="s">
        <v>54</v>
      </c>
      <c r="C260" s="352"/>
      <c r="D260" s="352"/>
      <c r="E260" s="352"/>
      <c r="F260" s="322">
        <v>1.3</v>
      </c>
      <c r="G260" s="322">
        <v>1.3</v>
      </c>
      <c r="H260" s="322">
        <v>1.1000000000000001</v>
      </c>
      <c r="I260" s="322">
        <v>1.5</v>
      </c>
      <c r="J260" s="322">
        <v>1.8</v>
      </c>
      <c r="K260" s="322">
        <v>5.6</v>
      </c>
      <c r="L260" s="322">
        <v>6.1</v>
      </c>
      <c r="M260" s="322">
        <v>4.8</v>
      </c>
      <c r="N260" s="322">
        <v>10.4</v>
      </c>
      <c r="O260" s="322">
        <v>15</v>
      </c>
      <c r="P260" s="322">
        <v>12.2</v>
      </c>
      <c r="Q260" s="322">
        <v>13.5</v>
      </c>
      <c r="R260" s="322">
        <v>19</v>
      </c>
      <c r="S260" s="364">
        <v>20.6</v>
      </c>
      <c r="T260" s="364">
        <v>11</v>
      </c>
      <c r="U260" s="364">
        <v>11.4</v>
      </c>
      <c r="V260" s="364">
        <v>15.4</v>
      </c>
      <c r="W260" s="364">
        <v>24.04</v>
      </c>
      <c r="X260" s="364">
        <v>36.9</v>
      </c>
      <c r="Y260" s="364">
        <v>41.83</v>
      </c>
      <c r="Z260" s="364">
        <v>39.619999999999997</v>
      </c>
      <c r="AA260" s="364">
        <v>83.91</v>
      </c>
      <c r="AB260" s="364">
        <v>62.09</v>
      </c>
      <c r="AC260" s="364">
        <v>92.48</v>
      </c>
      <c r="AD260" s="364">
        <v>102.44</v>
      </c>
      <c r="AE260" s="364">
        <v>104.53</v>
      </c>
      <c r="AF260" s="364">
        <v>116.94</v>
      </c>
      <c r="AG260" s="364">
        <v>129.19999999999999</v>
      </c>
      <c r="AH260" s="364">
        <v>161.41</v>
      </c>
      <c r="AI260" s="364">
        <v>127.42</v>
      </c>
      <c r="AJ260" s="364">
        <v>140.74924500000003</v>
      </c>
      <c r="AK260" s="643">
        <f t="shared" si="254"/>
        <v>10.460873489248179</v>
      </c>
      <c r="AL260" s="643">
        <f t="shared" si="255"/>
        <v>12.40456142686015</v>
      </c>
      <c r="AM260" s="644">
        <f t="shared" si="256"/>
        <v>5.9154096584490778</v>
      </c>
    </row>
    <row r="261" spans="1:39" ht="18" customHeight="1" thickBot="1">
      <c r="A261" s="340" t="s">
        <v>26</v>
      </c>
      <c r="B261" s="340" t="s">
        <v>55</v>
      </c>
      <c r="C261" s="352"/>
      <c r="D261" s="352"/>
      <c r="E261" s="352"/>
      <c r="F261" s="322">
        <v>0</v>
      </c>
      <c r="G261" s="322">
        <v>0</v>
      </c>
      <c r="H261" s="322">
        <v>0</v>
      </c>
      <c r="I261" s="322">
        <v>0</v>
      </c>
      <c r="J261" s="322">
        <v>0</v>
      </c>
      <c r="K261" s="322">
        <v>0</v>
      </c>
      <c r="L261" s="322">
        <v>0</v>
      </c>
      <c r="M261" s="322">
        <v>0</v>
      </c>
      <c r="N261" s="322">
        <v>0</v>
      </c>
      <c r="O261" s="322">
        <v>0</v>
      </c>
      <c r="P261" s="322">
        <v>0</v>
      </c>
      <c r="Q261" s="322">
        <v>0</v>
      </c>
      <c r="R261" s="322">
        <v>0</v>
      </c>
      <c r="S261" s="364">
        <v>0</v>
      </c>
      <c r="T261" s="364">
        <v>0</v>
      </c>
      <c r="U261" s="364">
        <v>0</v>
      </c>
      <c r="V261" s="364">
        <v>0</v>
      </c>
      <c r="W261" s="364">
        <v>0</v>
      </c>
      <c r="X261" s="364">
        <v>0</v>
      </c>
      <c r="Y261" s="364">
        <v>0</v>
      </c>
      <c r="Z261" s="364">
        <v>0</v>
      </c>
      <c r="AA261" s="364">
        <v>0</v>
      </c>
      <c r="AB261" s="364">
        <v>0</v>
      </c>
      <c r="AC261" s="364">
        <v>0</v>
      </c>
      <c r="AD261" s="364">
        <v>0</v>
      </c>
      <c r="AE261" s="364">
        <v>0</v>
      </c>
      <c r="AF261" s="364">
        <v>0</v>
      </c>
      <c r="AG261" s="364">
        <v>0</v>
      </c>
      <c r="AH261" s="364">
        <v>0</v>
      </c>
      <c r="AI261" s="364">
        <v>0</v>
      </c>
      <c r="AJ261" s="364">
        <v>0</v>
      </c>
      <c r="AK261" s="643" t="str">
        <f t="shared" si="254"/>
        <v/>
      </c>
      <c r="AL261" s="643" t="str">
        <f t="shared" si="255"/>
        <v/>
      </c>
      <c r="AM261" s="644"/>
    </row>
    <row r="262" spans="1:39" ht="18" customHeight="1" thickBot="1">
      <c r="A262" s="340" t="s">
        <v>27</v>
      </c>
      <c r="B262" s="340" t="s">
        <v>56</v>
      </c>
      <c r="C262" s="352"/>
      <c r="D262" s="352"/>
      <c r="E262" s="352"/>
      <c r="F262" s="322">
        <v>0</v>
      </c>
      <c r="G262" s="322">
        <v>0</v>
      </c>
      <c r="H262" s="322">
        <v>0</v>
      </c>
      <c r="I262" s="322">
        <v>0</v>
      </c>
      <c r="J262" s="322">
        <v>0</v>
      </c>
      <c r="K262" s="322">
        <v>0</v>
      </c>
      <c r="L262" s="322">
        <v>0</v>
      </c>
      <c r="M262" s="322">
        <v>0</v>
      </c>
      <c r="N262" s="322">
        <v>0</v>
      </c>
      <c r="O262" s="322">
        <v>0</v>
      </c>
      <c r="P262" s="322">
        <v>0</v>
      </c>
      <c r="Q262" s="322">
        <v>0</v>
      </c>
      <c r="R262" s="322">
        <v>0</v>
      </c>
      <c r="S262" s="364">
        <v>0</v>
      </c>
      <c r="T262" s="364">
        <v>0</v>
      </c>
      <c r="U262" s="364">
        <v>0</v>
      </c>
      <c r="V262" s="364">
        <v>0</v>
      </c>
      <c r="W262" s="364">
        <v>0</v>
      </c>
      <c r="X262" s="364">
        <v>0</v>
      </c>
      <c r="Y262" s="364">
        <v>0</v>
      </c>
      <c r="Z262" s="364">
        <v>0</v>
      </c>
      <c r="AA262" s="364">
        <v>0</v>
      </c>
      <c r="AB262" s="364">
        <v>0</v>
      </c>
      <c r="AC262" s="364">
        <v>0</v>
      </c>
      <c r="AD262" s="364">
        <v>0</v>
      </c>
      <c r="AE262" s="364">
        <v>0</v>
      </c>
      <c r="AF262" s="364">
        <v>0</v>
      </c>
      <c r="AG262" s="364">
        <v>0</v>
      </c>
      <c r="AH262" s="364">
        <v>0</v>
      </c>
      <c r="AI262" s="364">
        <v>0</v>
      </c>
      <c r="AJ262" s="364">
        <v>0</v>
      </c>
      <c r="AK262" s="643" t="str">
        <f t="shared" si="254"/>
        <v/>
      </c>
      <c r="AL262" s="643" t="str">
        <f t="shared" si="255"/>
        <v/>
      </c>
      <c r="AM262" s="644"/>
    </row>
    <row r="263" spans="1:39" s="61" customFormat="1" ht="18" customHeight="1">
      <c r="A263" s="15"/>
      <c r="B263" s="14"/>
      <c r="C263" s="14"/>
      <c r="D263" s="14"/>
      <c r="E263" s="14"/>
      <c r="F263" s="14"/>
      <c r="G263" s="14"/>
      <c r="H263" s="14"/>
      <c r="I263" s="14"/>
      <c r="J263" s="14"/>
      <c r="K263" s="14"/>
      <c r="L263" s="14"/>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row>
    <row r="264" spans="1:39" ht="18" customHeight="1">
      <c r="A264" s="76" t="s">
        <v>355</v>
      </c>
      <c r="AK264" s="61"/>
      <c r="AL264" s="61"/>
      <c r="AM264" s="61"/>
    </row>
    <row r="265" spans="1:39" ht="18" customHeight="1">
      <c r="A265" s="215"/>
      <c r="B265" s="211"/>
      <c r="C265" s="204" t="s">
        <v>229</v>
      </c>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767" t="s">
        <v>58</v>
      </c>
      <c r="AL265" s="768"/>
      <c r="AM265" s="255" t="str">
        <f>AM$3</f>
        <v xml:space="preserve">Annual rate of change
</v>
      </c>
    </row>
    <row r="266" spans="1:39" ht="26.25" thickBot="1">
      <c r="A266" s="215"/>
      <c r="B266" s="216"/>
      <c r="C266" s="568">
        <v>1990</v>
      </c>
      <c r="D266" s="567">
        <v>1991</v>
      </c>
      <c r="E266" s="568">
        <v>1992</v>
      </c>
      <c r="F266" s="203">
        <f>F$4</f>
        <v>1993</v>
      </c>
      <c r="G266" s="636">
        <f t="shared" ref="G266:AJ266" si="257">G$4</f>
        <v>1994</v>
      </c>
      <c r="H266" s="203">
        <f t="shared" si="257"/>
        <v>1995</v>
      </c>
      <c r="I266" s="636">
        <f t="shared" si="257"/>
        <v>1996</v>
      </c>
      <c r="J266" s="203">
        <f t="shared" si="257"/>
        <v>1997</v>
      </c>
      <c r="K266" s="636">
        <f t="shared" si="257"/>
        <v>1998</v>
      </c>
      <c r="L266" s="203">
        <f t="shared" si="257"/>
        <v>1999</v>
      </c>
      <c r="M266" s="636">
        <f t="shared" si="257"/>
        <v>2000</v>
      </c>
      <c r="N266" s="636">
        <f t="shared" si="257"/>
        <v>2001</v>
      </c>
      <c r="O266" s="203">
        <f t="shared" si="257"/>
        <v>2002</v>
      </c>
      <c r="P266" s="636">
        <f t="shared" si="257"/>
        <v>2003</v>
      </c>
      <c r="Q266" s="203">
        <f t="shared" si="257"/>
        <v>2004</v>
      </c>
      <c r="R266" s="636">
        <f t="shared" si="257"/>
        <v>2005</v>
      </c>
      <c r="S266" s="203">
        <f t="shared" si="257"/>
        <v>2006</v>
      </c>
      <c r="T266" s="636">
        <f t="shared" si="257"/>
        <v>2007</v>
      </c>
      <c r="U266" s="203">
        <f t="shared" si="257"/>
        <v>2008</v>
      </c>
      <c r="V266" s="636">
        <f t="shared" si="257"/>
        <v>2009</v>
      </c>
      <c r="W266" s="203">
        <f t="shared" si="257"/>
        <v>2010</v>
      </c>
      <c r="X266" s="636">
        <f t="shared" si="257"/>
        <v>2011</v>
      </c>
      <c r="Y266" s="203">
        <f t="shared" si="257"/>
        <v>2012</v>
      </c>
      <c r="Z266" s="637">
        <f t="shared" si="257"/>
        <v>2013</v>
      </c>
      <c r="AA266" s="203">
        <f t="shared" si="257"/>
        <v>2014</v>
      </c>
      <c r="AB266" s="637">
        <f t="shared" si="257"/>
        <v>2015</v>
      </c>
      <c r="AC266" s="203">
        <f t="shared" si="257"/>
        <v>2016</v>
      </c>
      <c r="AD266" s="637">
        <f t="shared" si="257"/>
        <v>2017</v>
      </c>
      <c r="AE266" s="203">
        <f t="shared" si="257"/>
        <v>2018</v>
      </c>
      <c r="AF266" s="637">
        <f t="shared" si="257"/>
        <v>2019</v>
      </c>
      <c r="AG266" s="203">
        <f t="shared" si="257"/>
        <v>2020</v>
      </c>
      <c r="AH266" s="637">
        <f t="shared" si="257"/>
        <v>2021</v>
      </c>
      <c r="AI266" s="637">
        <f t="shared" si="257"/>
        <v>2022</v>
      </c>
      <c r="AJ266" s="203" t="str">
        <f t="shared" si="257"/>
        <v>2023f</v>
      </c>
      <c r="AK266" s="213" t="s">
        <v>1070</v>
      </c>
      <c r="AL266" s="214" t="s">
        <v>1071</v>
      </c>
      <c r="AM266" s="264" t="s">
        <v>1072</v>
      </c>
    </row>
    <row r="267" spans="1:39" ht="18" customHeight="1" thickBot="1">
      <c r="A267" s="366" t="s">
        <v>373</v>
      </c>
      <c r="B267" s="366"/>
      <c r="C267" s="367"/>
      <c r="D267" s="367"/>
      <c r="E267" s="367"/>
      <c r="F267" s="344">
        <f t="shared" ref="F267" si="258">IF(OR(F202=0,F235=0),":",F235/F202)</f>
        <v>2.4443611735642707</v>
      </c>
      <c r="G267" s="344">
        <f t="shared" ref="G267:Z267" si="259">IF(OR(G202=0,G235=0),":",G235/G202)</f>
        <v>2.6909674187600583</v>
      </c>
      <c r="H267" s="344">
        <f t="shared" si="259"/>
        <v>2.8172785055820846</v>
      </c>
      <c r="I267" s="344">
        <f t="shared" si="259"/>
        <v>2.810284816048505</v>
      </c>
      <c r="J267" s="344">
        <f t="shared" si="259"/>
        <v>3.1976291229493943</v>
      </c>
      <c r="K267" s="344">
        <f t="shared" si="259"/>
        <v>2.7081335100614523</v>
      </c>
      <c r="L267" s="344">
        <f t="shared" si="259"/>
        <v>2.8474356297341665</v>
      </c>
      <c r="M267" s="344">
        <f t="shared" si="259"/>
        <v>2.4068347359389546</v>
      </c>
      <c r="N267" s="344">
        <f t="shared" si="259"/>
        <v>2.9656262749897997</v>
      </c>
      <c r="O267" s="344">
        <f t="shared" si="259"/>
        <v>2.913728320103516</v>
      </c>
      <c r="P267" s="344">
        <f t="shared" si="259"/>
        <v>2.0111594991834512</v>
      </c>
      <c r="Q267" s="344">
        <f t="shared" si="259"/>
        <v>2.7832149983757946</v>
      </c>
      <c r="R267" s="344">
        <f t="shared" si="259"/>
        <v>2.7381196509657033</v>
      </c>
      <c r="S267" s="344">
        <f t="shared" si="259"/>
        <v>2.4675151061440563</v>
      </c>
      <c r="T267" s="344">
        <f t="shared" si="259"/>
        <v>2.0690617793421531</v>
      </c>
      <c r="U267" s="344">
        <f t="shared" si="259"/>
        <v>2.7749615412790272</v>
      </c>
      <c r="V267" s="344">
        <f t="shared" si="259"/>
        <v>2.7541687066209715</v>
      </c>
      <c r="W267" s="344">
        <f t="shared" si="259"/>
        <v>2.8487526229890419</v>
      </c>
      <c r="X267" s="344">
        <f t="shared" si="259"/>
        <v>2.7716067317792734</v>
      </c>
      <c r="Y267" s="344">
        <f t="shared" si="259"/>
        <v>2.2082422009899854</v>
      </c>
      <c r="Z267" s="344">
        <f t="shared" si="259"/>
        <v>2.6113330755681576</v>
      </c>
      <c r="AA267" s="344">
        <f t="shared" ref="AA267:AI267" si="260">IF(OR(AA202=0,AA235=0),":",AA235/AA202)</f>
        <v>3.2371978553221412</v>
      </c>
      <c r="AB267" s="344">
        <f t="shared" si="260"/>
        <v>2.6559528941934607</v>
      </c>
      <c r="AC267" s="344">
        <f t="shared" si="260"/>
        <v>2.9804256547841046</v>
      </c>
      <c r="AD267" s="344">
        <f t="shared" si="260"/>
        <v>2.7762029946279574</v>
      </c>
      <c r="AE267" s="344">
        <f t="shared" si="260"/>
        <v>2.9648942851161824</v>
      </c>
      <c r="AF267" s="344">
        <f t="shared" si="260"/>
        <v>3.0196497411609209</v>
      </c>
      <c r="AG267" s="344">
        <f t="shared" si="260"/>
        <v>2.7767026344548067</v>
      </c>
      <c r="AH267" s="344">
        <f t="shared" si="260"/>
        <v>2.8186171231564834</v>
      </c>
      <c r="AI267" s="344">
        <f t="shared" si="260"/>
        <v>2.2370310601802328</v>
      </c>
      <c r="AJ267" s="344">
        <f t="shared" ref="AJ267" si="261">IF(OR(AJ202=0,AJ235=0),":",AJ235/AJ202)</f>
        <v>2.8327932309974257</v>
      </c>
      <c r="AK267" s="641">
        <f>+IFERROR((AJ267/AI267-1)*100,"")</f>
        <v>26.63182382318794</v>
      </c>
      <c r="AL267" s="641">
        <f>+IFERROR(((AJ267/((SUM(AE267:AI267)-MIN(AD267:AH267)-MAX(AD267:AH267))/3))-1)*100,"")</f>
        <v>5.951066934554472</v>
      </c>
      <c r="AM267" s="642">
        <f>100*((POWER(AJ267/AA267,1/($AI$4-$Z$4)))-1)</f>
        <v>-1.4717825332671186</v>
      </c>
    </row>
    <row r="268" spans="1:39" ht="18" customHeight="1" thickBot="1">
      <c r="A268" s="340" t="s">
        <v>3</v>
      </c>
      <c r="B268" s="340" t="s">
        <v>30</v>
      </c>
      <c r="C268" s="371"/>
      <c r="D268" s="371"/>
      <c r="E268" s="371"/>
      <c r="F268" s="365">
        <v>8.6999999999999993</v>
      </c>
      <c r="G268" s="365">
        <v>8.4</v>
      </c>
      <c r="H268" s="365">
        <v>0</v>
      </c>
      <c r="I268" s="365">
        <v>0</v>
      </c>
      <c r="J268" s="365">
        <v>0</v>
      </c>
      <c r="K268" s="365">
        <v>0</v>
      </c>
      <c r="L268" s="365">
        <v>0</v>
      </c>
      <c r="M268" s="365">
        <v>0</v>
      </c>
      <c r="N268" s="365">
        <v>0</v>
      </c>
      <c r="O268" s="365">
        <v>0</v>
      </c>
      <c r="P268" s="365">
        <v>0</v>
      </c>
      <c r="Q268" s="365">
        <v>0</v>
      </c>
      <c r="R268" s="365">
        <v>0</v>
      </c>
      <c r="S268" s="365">
        <v>0</v>
      </c>
      <c r="T268" s="365">
        <v>0</v>
      </c>
      <c r="U268" s="365">
        <v>2.4500000000000002</v>
      </c>
      <c r="V268" s="365">
        <v>3.87</v>
      </c>
      <c r="W268" s="365">
        <v>5.61</v>
      </c>
      <c r="X268" s="365">
        <v>3.7</v>
      </c>
      <c r="Y268" s="365">
        <v>2.94</v>
      </c>
      <c r="Z268" s="365">
        <v>2.23</v>
      </c>
      <c r="AA268" s="365">
        <v>3.04</v>
      </c>
      <c r="AB268" s="365">
        <v>3.34</v>
      </c>
      <c r="AC268" s="365">
        <v>3.4</v>
      </c>
      <c r="AD268" s="365">
        <v>2.52</v>
      </c>
      <c r="AE268" s="365">
        <v>1.7</v>
      </c>
      <c r="AF268" s="365">
        <v>3</v>
      </c>
      <c r="AG268" s="365">
        <v>3.5</v>
      </c>
      <c r="AH268" s="365">
        <v>2.31</v>
      </c>
      <c r="AI268" s="365">
        <v>2.74</v>
      </c>
      <c r="AJ268" s="365">
        <v>3.0126652443445461</v>
      </c>
      <c r="AK268" s="643">
        <f>+IFERROR((AJ268/AI268-1)*100,"")</f>
        <v>9.9512862899469248</v>
      </c>
      <c r="AL268" s="643">
        <f>+IFERROR(((AJ268/((SUM(AE268:AI268)-MIN(AD268:AH268)-MAX(AD268:AH268))/3))-1)*100,"")</f>
        <v>12.273238919672513</v>
      </c>
      <c r="AM268" s="644">
        <f>100*((POWER(AJ268/AA268,1/($AI$4-$Z$4)))-1)</f>
        <v>-0.10030927004134327</v>
      </c>
    </row>
    <row r="269" spans="1:39" ht="18" customHeight="1" thickBot="1">
      <c r="A269" s="340" t="s">
        <v>4</v>
      </c>
      <c r="B269" s="340" t="s">
        <v>31</v>
      </c>
      <c r="C269" s="371"/>
      <c r="D269" s="371"/>
      <c r="E269" s="371"/>
      <c r="F269" s="365">
        <f t="shared" ref="F269" si="262">IF(OR(F204=0,F237=0),":",F237/F204)</f>
        <v>0.66666666666666663</v>
      </c>
      <c r="G269" s="365">
        <f t="shared" ref="G269:Z269" si="263">IF(OR(G204=0,G237=0),":",G237/G204)</f>
        <v>0.95744680851063824</v>
      </c>
      <c r="H269" s="365">
        <f t="shared" si="263"/>
        <v>0.93333333333333335</v>
      </c>
      <c r="I269" s="365">
        <f t="shared" si="263"/>
        <v>0.58823529411764708</v>
      </c>
      <c r="J269" s="365">
        <f t="shared" si="263"/>
        <v>0.96825396825396826</v>
      </c>
      <c r="K269" s="365">
        <f t="shared" si="263"/>
        <v>0.53333333333333333</v>
      </c>
      <c r="L269" s="365">
        <f t="shared" si="263"/>
        <v>1.0980392156862746</v>
      </c>
      <c r="M269" s="365">
        <f t="shared" si="263"/>
        <v>0.36585365853658541</v>
      </c>
      <c r="N269" s="365">
        <f t="shared" si="263"/>
        <v>1</v>
      </c>
      <c r="O269" s="365">
        <f t="shared" si="263"/>
        <v>1.4137931034482758</v>
      </c>
      <c r="P269" s="365">
        <f t="shared" si="263"/>
        <v>1.2</v>
      </c>
      <c r="Q269" s="365">
        <f t="shared" si="263"/>
        <v>2</v>
      </c>
      <c r="R269" s="365">
        <f t="shared" si="263"/>
        <v>2</v>
      </c>
      <c r="S269" s="365">
        <f t="shared" si="263"/>
        <v>1</v>
      </c>
      <c r="T269" s="365">
        <f t="shared" si="263"/>
        <v>1</v>
      </c>
      <c r="U269" s="365">
        <f t="shared" si="263"/>
        <v>2</v>
      </c>
      <c r="V269" s="365" t="str">
        <f t="shared" si="263"/>
        <v>:</v>
      </c>
      <c r="W269" s="365">
        <f t="shared" si="263"/>
        <v>2.2777777777777777</v>
      </c>
      <c r="X269" s="365">
        <f t="shared" si="263"/>
        <v>1.152542372881356</v>
      </c>
      <c r="Y269" s="365">
        <f t="shared" si="263"/>
        <v>1</v>
      </c>
      <c r="Z269" s="365">
        <f t="shared" si="263"/>
        <v>1.7647058823529409</v>
      </c>
      <c r="AA269" s="365">
        <f t="shared" ref="AA269:AI269" si="264">IF(OR(AA204=0,AA237=0),":",AA237/AA204)</f>
        <v>2.3870967741935485</v>
      </c>
      <c r="AB269" s="365">
        <f t="shared" si="264"/>
        <v>1.1685523643748188</v>
      </c>
      <c r="AC269" s="365">
        <f t="shared" si="264"/>
        <v>1.2923728813559323</v>
      </c>
      <c r="AD269" s="365">
        <f t="shared" si="264"/>
        <v>1.7346053772766696</v>
      </c>
      <c r="AE269" s="365">
        <f t="shared" si="264"/>
        <v>1.9612068965517242</v>
      </c>
      <c r="AF269" s="365">
        <f t="shared" si="264"/>
        <v>1.8730569948186531</v>
      </c>
      <c r="AG269" s="365">
        <f t="shared" si="264"/>
        <v>1.3614190687361418</v>
      </c>
      <c r="AH269" s="365">
        <f t="shared" si="264"/>
        <v>1.3718592964824121</v>
      </c>
      <c r="AI269" s="365">
        <f t="shared" si="264"/>
        <v>1.5</v>
      </c>
      <c r="AJ269" s="365">
        <f t="shared" ref="AJ269" si="265">IF(OR(AJ204=0,AJ237=0),":",AJ237/AJ204)</f>
        <v>1.5793208932618472</v>
      </c>
      <c r="AK269" s="643">
        <f t="shared" ref="AK269:AK294" si="266">+IFERROR((AJ269/AI269-1)*100,"")</f>
        <v>5.2880595507898143</v>
      </c>
      <c r="AL269" s="643">
        <f t="shared" ref="AL269:AL294" si="267">+IFERROR(((AJ269/((SUM(AE269:AI269)-MIN(AD269:AH269)-MAX(AD269:AH269))/3))-1)*100,"")</f>
        <v>-0.14654866574299596</v>
      </c>
      <c r="AM269" s="644">
        <f t="shared" ref="AM269:AM292" si="268">100*((POWER(AJ269/AA269,1/($AI$4-$Z$4)))-1)</f>
        <v>-4.4860719218528526</v>
      </c>
    </row>
    <row r="270" spans="1:39" ht="18" customHeight="1" thickBot="1">
      <c r="A270" s="340" t="s">
        <v>340</v>
      </c>
      <c r="B270" s="340" t="s">
        <v>32</v>
      </c>
      <c r="C270" s="371"/>
      <c r="D270" s="371"/>
      <c r="E270" s="371"/>
      <c r="F270" s="365">
        <f t="shared" ref="F270" si="269">IF(OR(F205=0,F238=0),":",F238/F205)</f>
        <v>0.7</v>
      </c>
      <c r="G270" s="365">
        <f t="shared" ref="G270:Z270" si="270">IF(OR(G205=0,G238=0),":",G238/G205)</f>
        <v>0.7</v>
      </c>
      <c r="H270" s="365">
        <f t="shared" si="270"/>
        <v>0.6</v>
      </c>
      <c r="I270" s="365" t="str">
        <f t="shared" si="270"/>
        <v>:</v>
      </c>
      <c r="J270" s="365">
        <f t="shared" si="270"/>
        <v>2.5</v>
      </c>
      <c r="K270" s="365">
        <f t="shared" si="270"/>
        <v>1</v>
      </c>
      <c r="L270" s="365">
        <f t="shared" si="270"/>
        <v>1.4999999999999998</v>
      </c>
      <c r="M270" s="365">
        <f t="shared" si="270"/>
        <v>1.2105263157894737</v>
      </c>
      <c r="N270" s="365">
        <f t="shared" si="270"/>
        <v>1.5925925925925923</v>
      </c>
      <c r="O270" s="365">
        <f t="shared" si="270"/>
        <v>2.1333333333333333</v>
      </c>
      <c r="P270" s="365">
        <f t="shared" si="270"/>
        <v>1.5454545454545454</v>
      </c>
      <c r="Q270" s="365">
        <f t="shared" si="270"/>
        <v>1.4333333333333333</v>
      </c>
      <c r="R270" s="365">
        <f t="shared" si="270"/>
        <v>2.0322580645161286</v>
      </c>
      <c r="S270" s="365">
        <f t="shared" si="270"/>
        <v>1.8541666666666667</v>
      </c>
      <c r="T270" s="365">
        <f t="shared" si="270"/>
        <v>1.76</v>
      </c>
      <c r="U270" s="365">
        <f t="shared" si="270"/>
        <v>2.1860465116279073</v>
      </c>
      <c r="V270" s="365">
        <f t="shared" si="270"/>
        <v>2.2666666666666666</v>
      </c>
      <c r="W270" s="365">
        <f t="shared" si="270"/>
        <v>1.7043294614572333</v>
      </c>
      <c r="X270" s="365">
        <f t="shared" si="270"/>
        <v>2.3654353562005275</v>
      </c>
      <c r="Y270" s="365">
        <f t="shared" si="270"/>
        <v>2.2909407665505226</v>
      </c>
      <c r="Z270" s="365">
        <f t="shared" si="270"/>
        <v>2.0691244239631339</v>
      </c>
      <c r="AA270" s="365">
        <f t="shared" ref="AA270:AI270" si="271">IF(OR(AA205=0,AA238=0),":",AA238/AA205)</f>
        <v>2.277624309392265</v>
      </c>
      <c r="AB270" s="365">
        <f t="shared" si="271"/>
        <v>1.6441917140536149</v>
      </c>
      <c r="AC270" s="365">
        <f t="shared" si="271"/>
        <v>2.6361922714420358</v>
      </c>
      <c r="AD270" s="365">
        <f t="shared" si="271"/>
        <v>2.4126466753585398</v>
      </c>
      <c r="AE270" s="365">
        <f t="shared" si="271"/>
        <v>1.6585686145764937</v>
      </c>
      <c r="AF270" s="365">
        <f t="shared" si="271"/>
        <v>2.2745098039215685</v>
      </c>
      <c r="AG270" s="365">
        <f t="shared" si="271"/>
        <v>2.3335689045936396</v>
      </c>
      <c r="AH270" s="365">
        <f t="shared" si="271"/>
        <v>2.6148373983739837</v>
      </c>
      <c r="AI270" s="365">
        <f t="shared" si="271"/>
        <v>2.3062368605466013</v>
      </c>
      <c r="AJ270" s="365">
        <f t="shared" ref="AJ270" si="272">IF(OR(AJ205=0,AJ238=0),":",AJ238/AJ205)</f>
        <v>2.37</v>
      </c>
      <c r="AK270" s="643">
        <f t="shared" si="266"/>
        <v>2.7648131267092202</v>
      </c>
      <c r="AL270" s="643">
        <f t="shared" si="267"/>
        <v>2.8301345083783014</v>
      </c>
      <c r="AM270" s="644">
        <f t="shared" si="268"/>
        <v>0.44272185219804694</v>
      </c>
    </row>
    <row r="271" spans="1:39" ht="18" customHeight="1" thickBot="1">
      <c r="A271" s="340" t="s">
        <v>5</v>
      </c>
      <c r="B271" s="340" t="s">
        <v>33</v>
      </c>
      <c r="C271" s="371"/>
      <c r="D271" s="371"/>
      <c r="E271" s="371"/>
      <c r="F271" s="365" t="str">
        <f t="shared" ref="F271" si="273">IF(OR(F206=0,F239=0),":",F239/F206)</f>
        <v>:</v>
      </c>
      <c r="G271" s="365" t="str">
        <f t="shared" ref="G271:Z271" si="274">IF(OR(G206=0,G239=0),":",G239/G206)</f>
        <v>:</v>
      </c>
      <c r="H271" s="365" t="str">
        <f t="shared" si="274"/>
        <v>:</v>
      </c>
      <c r="I271" s="365" t="str">
        <f t="shared" si="274"/>
        <v>:</v>
      </c>
      <c r="J271" s="365" t="str">
        <f t="shared" si="274"/>
        <v>:</v>
      </c>
      <c r="K271" s="365" t="str">
        <f t="shared" si="274"/>
        <v>:</v>
      </c>
      <c r="L271" s="365" t="str">
        <f t="shared" si="274"/>
        <v>:</v>
      </c>
      <c r="M271" s="365" t="str">
        <f t="shared" si="274"/>
        <v>:</v>
      </c>
      <c r="N271" s="365" t="str">
        <f t="shared" si="274"/>
        <v>:</v>
      </c>
      <c r="O271" s="365" t="str">
        <f t="shared" si="274"/>
        <v>:</v>
      </c>
      <c r="P271" s="365" t="str">
        <f t="shared" si="274"/>
        <v>:</v>
      </c>
      <c r="Q271" s="365" t="str">
        <f t="shared" si="274"/>
        <v>:</v>
      </c>
      <c r="R271" s="365" t="str">
        <f t="shared" si="274"/>
        <v>:</v>
      </c>
      <c r="S271" s="365" t="str">
        <f t="shared" si="274"/>
        <v>:</v>
      </c>
      <c r="T271" s="365" t="str">
        <f t="shared" si="274"/>
        <v>:</v>
      </c>
      <c r="U271" s="365" t="str">
        <f t="shared" si="274"/>
        <v>:</v>
      </c>
      <c r="V271" s="365" t="str">
        <f t="shared" si="274"/>
        <v>:</v>
      </c>
      <c r="W271" s="365" t="str">
        <f t="shared" si="274"/>
        <v>:</v>
      </c>
      <c r="X271" s="365" t="str">
        <f t="shared" si="274"/>
        <v>:</v>
      </c>
      <c r="Y271" s="365" t="str">
        <f t="shared" si="274"/>
        <v>:</v>
      </c>
      <c r="Z271" s="365" t="str">
        <f t="shared" si="274"/>
        <v>:</v>
      </c>
      <c r="AA271" s="365" t="str">
        <f t="shared" ref="AA271:AI271" si="275">IF(OR(AA206=0,AA239=0),":",AA239/AA206)</f>
        <v>:</v>
      </c>
      <c r="AB271" s="365" t="str">
        <f t="shared" si="275"/>
        <v>:</v>
      </c>
      <c r="AC271" s="365" t="str">
        <f t="shared" si="275"/>
        <v>:</v>
      </c>
      <c r="AD271" s="365" t="str">
        <f t="shared" si="275"/>
        <v>:</v>
      </c>
      <c r="AE271" s="365" t="str">
        <f t="shared" si="275"/>
        <v>:</v>
      </c>
      <c r="AF271" s="365" t="str">
        <f t="shared" si="275"/>
        <v>:</v>
      </c>
      <c r="AG271" s="365" t="str">
        <f t="shared" si="275"/>
        <v>:</v>
      </c>
      <c r="AH271" s="365" t="str">
        <f t="shared" si="275"/>
        <v>:</v>
      </c>
      <c r="AI271" s="365" t="str">
        <f t="shared" si="275"/>
        <v>:</v>
      </c>
      <c r="AJ271" s="365" t="str">
        <f t="shared" ref="AJ271" si="276">IF(OR(AJ206=0,AJ239=0),":",AJ239/AJ206)</f>
        <v>:</v>
      </c>
      <c r="AK271" s="643" t="str">
        <f t="shared" si="266"/>
        <v/>
      </c>
      <c r="AL271" s="643" t="str">
        <f t="shared" si="267"/>
        <v/>
      </c>
      <c r="AM271" s="644"/>
    </row>
    <row r="272" spans="1:39" ht="18" customHeight="1" thickBot="1">
      <c r="A272" s="340" t="s">
        <v>127</v>
      </c>
      <c r="B272" s="340" t="s">
        <v>34</v>
      </c>
      <c r="C272" s="371"/>
      <c r="D272" s="371"/>
      <c r="E272" s="371"/>
      <c r="F272" s="365" t="str">
        <f t="shared" ref="F272" si="277">IF(OR(F207=0,F240=0),":",F240/F207)</f>
        <v>:</v>
      </c>
      <c r="G272" s="365" t="str">
        <f t="shared" ref="G272:Z272" si="278">IF(OR(G207=0,G240=0),":",G240/G207)</f>
        <v>:</v>
      </c>
      <c r="H272" s="365" t="str">
        <f t="shared" si="278"/>
        <v>:</v>
      </c>
      <c r="I272" s="365" t="str">
        <f t="shared" si="278"/>
        <v>:</v>
      </c>
      <c r="J272" s="365" t="str">
        <f t="shared" si="278"/>
        <v>:</v>
      </c>
      <c r="K272" s="365" t="str">
        <f t="shared" si="278"/>
        <v>:</v>
      </c>
      <c r="L272" s="365" t="str">
        <f t="shared" si="278"/>
        <v>:</v>
      </c>
      <c r="M272" s="365" t="str">
        <f t="shared" si="278"/>
        <v>:</v>
      </c>
      <c r="N272" s="365" t="str">
        <f t="shared" si="278"/>
        <v>:</v>
      </c>
      <c r="O272" s="365" t="str">
        <f t="shared" si="278"/>
        <v>:</v>
      </c>
      <c r="P272" s="365" t="str">
        <f t="shared" si="278"/>
        <v>:</v>
      </c>
      <c r="Q272" s="365" t="str">
        <f t="shared" si="278"/>
        <v>:</v>
      </c>
      <c r="R272" s="365" t="str">
        <f t="shared" si="278"/>
        <v>:</v>
      </c>
      <c r="S272" s="365" t="str">
        <f t="shared" si="278"/>
        <v>:</v>
      </c>
      <c r="T272" s="365" t="str">
        <f t="shared" si="278"/>
        <v>:</v>
      </c>
      <c r="U272" s="365" t="str">
        <f t="shared" si="278"/>
        <v>:</v>
      </c>
      <c r="V272" s="365" t="str">
        <f t="shared" si="278"/>
        <v>:</v>
      </c>
      <c r="W272" s="365" t="str">
        <f t="shared" si="278"/>
        <v>:</v>
      </c>
      <c r="X272" s="365" t="str">
        <f t="shared" si="278"/>
        <v>:</v>
      </c>
      <c r="Y272" s="365" t="str">
        <f t="shared" si="278"/>
        <v>:</v>
      </c>
      <c r="Z272" s="365" t="str">
        <f t="shared" si="278"/>
        <v>:</v>
      </c>
      <c r="AA272" s="365" t="str">
        <f t="shared" ref="AA272:AI272" si="279">IF(OR(AA207=0,AA240=0),":",AA240/AA207)</f>
        <v>:</v>
      </c>
      <c r="AB272" s="365" t="str">
        <f t="shared" si="279"/>
        <v>:</v>
      </c>
      <c r="AC272" s="365">
        <f t="shared" si="279"/>
        <v>2.7341772151898733</v>
      </c>
      <c r="AD272" s="365">
        <f t="shared" si="279"/>
        <v>3.4397905759162302</v>
      </c>
      <c r="AE272" s="365">
        <f t="shared" si="279"/>
        <v>2.4356846473029043</v>
      </c>
      <c r="AF272" s="365">
        <f t="shared" si="279"/>
        <v>2.9100346020761245</v>
      </c>
      <c r="AG272" s="365">
        <f t="shared" si="279"/>
        <v>2.6775147928994083</v>
      </c>
      <c r="AH272" s="365">
        <f t="shared" si="279"/>
        <v>3.1169590643274852</v>
      </c>
      <c r="AI272" s="365">
        <f t="shared" si="279"/>
        <v>2.4796116504854369</v>
      </c>
      <c r="AJ272" s="365">
        <f t="shared" ref="AJ272" si="280">IF(OR(AJ207=0,AJ240=0),":",AJ240/AJ207)</f>
        <v>2.6608918537861541</v>
      </c>
      <c r="AK272" s="643">
        <f t="shared" si="266"/>
        <v>7.3108304385175682</v>
      </c>
      <c r="AL272" s="643">
        <f t="shared" si="267"/>
        <v>3.0776844715060037</v>
      </c>
      <c r="AM272" s="644"/>
    </row>
    <row r="273" spans="1:39" ht="18" customHeight="1" thickBot="1">
      <c r="A273" s="340" t="s">
        <v>6</v>
      </c>
      <c r="B273" s="340" t="s">
        <v>35</v>
      </c>
      <c r="C273" s="371"/>
      <c r="D273" s="371"/>
      <c r="E273" s="371"/>
      <c r="F273" s="365" t="str">
        <f t="shared" ref="F273" si="281">IF(OR(F208=0,F241=0),":",F241/F208)</f>
        <v>:</v>
      </c>
      <c r="G273" s="365" t="str">
        <f t="shared" ref="G273:Z273" si="282">IF(OR(G208=0,G241=0),":",G241/G208)</f>
        <v>:</v>
      </c>
      <c r="H273" s="365" t="str">
        <f t="shared" si="282"/>
        <v>:</v>
      </c>
      <c r="I273" s="365" t="str">
        <f t="shared" si="282"/>
        <v>:</v>
      </c>
      <c r="J273" s="365" t="str">
        <f t="shared" si="282"/>
        <v>:</v>
      </c>
      <c r="K273" s="365" t="str">
        <f t="shared" si="282"/>
        <v>:</v>
      </c>
      <c r="L273" s="365" t="str">
        <f t="shared" si="282"/>
        <v>:</v>
      </c>
      <c r="M273" s="365" t="str">
        <f t="shared" si="282"/>
        <v>:</v>
      </c>
      <c r="N273" s="365" t="str">
        <f t="shared" si="282"/>
        <v>:</v>
      </c>
      <c r="O273" s="365" t="str">
        <f t="shared" si="282"/>
        <v>:</v>
      </c>
      <c r="P273" s="365" t="str">
        <f t="shared" si="282"/>
        <v>:</v>
      </c>
      <c r="Q273" s="365" t="str">
        <f t="shared" si="282"/>
        <v>:</v>
      </c>
      <c r="R273" s="365" t="str">
        <f t="shared" si="282"/>
        <v>:</v>
      </c>
      <c r="S273" s="365" t="str">
        <f t="shared" si="282"/>
        <v>:</v>
      </c>
      <c r="T273" s="365" t="str">
        <f t="shared" si="282"/>
        <v>:</v>
      </c>
      <c r="U273" s="365" t="str">
        <f t="shared" si="282"/>
        <v>:</v>
      </c>
      <c r="V273" s="365" t="str">
        <f t="shared" si="282"/>
        <v>:</v>
      </c>
      <c r="W273" s="365" t="str">
        <f t="shared" si="282"/>
        <v>:</v>
      </c>
      <c r="X273" s="365" t="str">
        <f t="shared" si="282"/>
        <v>:</v>
      </c>
      <c r="Y273" s="365" t="str">
        <f t="shared" si="282"/>
        <v>:</v>
      </c>
      <c r="Z273" s="365" t="str">
        <f t="shared" si="282"/>
        <v>:</v>
      </c>
      <c r="AA273" s="365" t="str">
        <f t="shared" ref="AA273:AI273" si="283">IF(OR(AA208=0,AA241=0),":",AA241/AA208)</f>
        <v>:</v>
      </c>
      <c r="AB273" s="365" t="str">
        <f t="shared" si="283"/>
        <v>:</v>
      </c>
      <c r="AC273" s="365" t="str">
        <f t="shared" si="283"/>
        <v>:</v>
      </c>
      <c r="AD273" s="365" t="str">
        <f t="shared" si="283"/>
        <v>:</v>
      </c>
      <c r="AE273" s="365" t="str">
        <f t="shared" si="283"/>
        <v>:</v>
      </c>
      <c r="AF273" s="365" t="str">
        <f t="shared" si="283"/>
        <v>:</v>
      </c>
      <c r="AG273" s="365" t="str">
        <f t="shared" si="283"/>
        <v>:</v>
      </c>
      <c r="AH273" s="365" t="str">
        <f t="shared" si="283"/>
        <v>:</v>
      </c>
      <c r="AI273" s="365" t="str">
        <f t="shared" si="283"/>
        <v>:</v>
      </c>
      <c r="AJ273" s="365" t="str">
        <f t="shared" ref="AJ273" si="284">IF(OR(AJ208=0,AJ241=0),":",AJ241/AJ208)</f>
        <v>:</v>
      </c>
      <c r="AK273" s="643" t="str">
        <f t="shared" si="266"/>
        <v/>
      </c>
      <c r="AL273" s="643" t="str">
        <f t="shared" si="267"/>
        <v/>
      </c>
      <c r="AM273" s="644"/>
    </row>
    <row r="274" spans="1:39" ht="18" customHeight="1" thickBot="1">
      <c r="A274" s="340" t="s">
        <v>7</v>
      </c>
      <c r="B274" s="340" t="s">
        <v>36</v>
      </c>
      <c r="C274" s="371"/>
      <c r="D274" s="371"/>
      <c r="E274" s="371"/>
      <c r="F274" s="365" t="str">
        <f t="shared" ref="F274" si="285">IF(OR(F209=0,F242=0),":",F242/F209)</f>
        <v>:</v>
      </c>
      <c r="G274" s="365" t="str">
        <f t="shared" ref="G274:Z274" si="286">IF(OR(G209=0,G242=0),":",G242/G209)</f>
        <v>:</v>
      </c>
      <c r="H274" s="365" t="str">
        <f t="shared" si="286"/>
        <v>:</v>
      </c>
      <c r="I274" s="365" t="str">
        <f t="shared" si="286"/>
        <v>:</v>
      </c>
      <c r="J274" s="365" t="str">
        <f t="shared" si="286"/>
        <v>:</v>
      </c>
      <c r="K274" s="365" t="str">
        <f t="shared" si="286"/>
        <v>:</v>
      </c>
      <c r="L274" s="365" t="str">
        <f t="shared" si="286"/>
        <v>:</v>
      </c>
      <c r="M274" s="365" t="str">
        <f t="shared" si="286"/>
        <v>:</v>
      </c>
      <c r="N274" s="365" t="str">
        <f t="shared" si="286"/>
        <v>:</v>
      </c>
      <c r="O274" s="365" t="str">
        <f t="shared" si="286"/>
        <v>:</v>
      </c>
      <c r="P274" s="365" t="str">
        <f t="shared" si="286"/>
        <v>:</v>
      </c>
      <c r="Q274" s="365" t="str">
        <f t="shared" si="286"/>
        <v>:</v>
      </c>
      <c r="R274" s="365" t="str">
        <f t="shared" si="286"/>
        <v>:</v>
      </c>
      <c r="S274" s="365" t="str">
        <f t="shared" si="286"/>
        <v>:</v>
      </c>
      <c r="T274" s="365" t="str">
        <f t="shared" si="286"/>
        <v>:</v>
      </c>
      <c r="U274" s="365" t="str">
        <f t="shared" si="286"/>
        <v>:</v>
      </c>
      <c r="V274" s="365" t="str">
        <f t="shared" si="286"/>
        <v>:</v>
      </c>
      <c r="W274" s="365" t="str">
        <f t="shared" si="286"/>
        <v>:</v>
      </c>
      <c r="X274" s="365" t="str">
        <f t="shared" si="286"/>
        <v>:</v>
      </c>
      <c r="Y274" s="365" t="str">
        <f t="shared" si="286"/>
        <v>:</v>
      </c>
      <c r="Z274" s="365" t="str">
        <f t="shared" si="286"/>
        <v>:</v>
      </c>
      <c r="AA274" s="365" t="str">
        <f t="shared" ref="AA274:AI274" si="287">IF(OR(AA209=0,AA242=0),":",AA242/AA209)</f>
        <v>:</v>
      </c>
      <c r="AB274" s="365" t="str">
        <f t="shared" si="287"/>
        <v>:</v>
      </c>
      <c r="AC274" s="365" t="str">
        <f t="shared" si="287"/>
        <v>:</v>
      </c>
      <c r="AD274" s="365" t="str">
        <f t="shared" si="287"/>
        <v>:</v>
      </c>
      <c r="AE274" s="365" t="str">
        <f t="shared" si="287"/>
        <v>:</v>
      </c>
      <c r="AF274" s="365" t="str">
        <f t="shared" si="287"/>
        <v>:</v>
      </c>
      <c r="AG274" s="365" t="str">
        <f t="shared" si="287"/>
        <v>:</v>
      </c>
      <c r="AH274" s="365" t="str">
        <f t="shared" si="287"/>
        <v>:</v>
      </c>
      <c r="AI274" s="365" t="str">
        <f t="shared" si="287"/>
        <v>:</v>
      </c>
      <c r="AJ274" s="365" t="str">
        <f t="shared" ref="AJ274" si="288">IF(OR(AJ209=0,AJ242=0),":",AJ242/AJ209)</f>
        <v>:</v>
      </c>
      <c r="AK274" s="643" t="str">
        <f t="shared" si="266"/>
        <v/>
      </c>
      <c r="AL274" s="643" t="str">
        <f t="shared" si="267"/>
        <v/>
      </c>
      <c r="AM274" s="644"/>
    </row>
    <row r="275" spans="1:39" ht="18" customHeight="1" thickBot="1">
      <c r="A275" s="340" t="s">
        <v>8</v>
      </c>
      <c r="B275" s="340" t="s">
        <v>37</v>
      </c>
      <c r="C275" s="371"/>
      <c r="D275" s="371"/>
      <c r="E275" s="371"/>
      <c r="F275" s="365">
        <f t="shared" ref="F275" si="289">IF(OR(F210=0,F243=0),":",F243/F210)</f>
        <v>1.7499999999999998</v>
      </c>
      <c r="G275" s="365" t="str">
        <f t="shared" ref="G275:Z275" si="290">IF(OR(G210=0,G243=0),":",G243/G210)</f>
        <v>:</v>
      </c>
      <c r="H275" s="365" t="str">
        <f t="shared" si="290"/>
        <v>:</v>
      </c>
      <c r="I275" s="365">
        <f t="shared" si="290"/>
        <v>1</v>
      </c>
      <c r="J275" s="365">
        <f t="shared" si="290"/>
        <v>1</v>
      </c>
      <c r="K275" s="365">
        <f t="shared" si="290"/>
        <v>1</v>
      </c>
      <c r="L275" s="365">
        <f t="shared" si="290"/>
        <v>1</v>
      </c>
      <c r="M275" s="365">
        <f t="shared" si="290"/>
        <v>2</v>
      </c>
      <c r="N275" s="365">
        <f t="shared" si="290"/>
        <v>1.4666666666666668</v>
      </c>
      <c r="O275" s="365">
        <f t="shared" si="290"/>
        <v>2.3333333333333335</v>
      </c>
      <c r="P275" s="365">
        <f t="shared" si="290"/>
        <v>5.5882352941176467</v>
      </c>
      <c r="Q275" s="365">
        <f t="shared" si="290"/>
        <v>1.6666666666666667</v>
      </c>
      <c r="R275" s="365">
        <f t="shared" si="290"/>
        <v>1.75</v>
      </c>
      <c r="S275" s="365">
        <f t="shared" si="290"/>
        <v>0.625</v>
      </c>
      <c r="T275" s="365">
        <f t="shared" si="290"/>
        <v>1.2222222222222223</v>
      </c>
      <c r="U275" s="365">
        <f t="shared" si="290"/>
        <v>1.5</v>
      </c>
      <c r="V275" s="365">
        <f t="shared" si="290"/>
        <v>1.9565217391304348</v>
      </c>
      <c r="W275" s="365">
        <f t="shared" si="290"/>
        <v>2.2500000000000004</v>
      </c>
      <c r="X275" s="365">
        <f t="shared" si="290"/>
        <v>3.3846153846153846</v>
      </c>
      <c r="Y275" s="365">
        <f t="shared" si="290"/>
        <v>3.4999999999999996</v>
      </c>
      <c r="Z275" s="365">
        <f t="shared" si="290"/>
        <v>1.5537190082644627</v>
      </c>
      <c r="AA275" s="365">
        <f t="shared" ref="AA275:AI275" si="291">IF(OR(AA210=0,AA243=0),":",AA243/AA210)</f>
        <v>3.7711864406779663</v>
      </c>
      <c r="AB275" s="365">
        <f t="shared" si="291"/>
        <v>2.3948717948717948</v>
      </c>
      <c r="AC275" s="365">
        <f t="shared" si="291"/>
        <v>1.4645161290322581</v>
      </c>
      <c r="AD275" s="365">
        <f t="shared" si="291"/>
        <v>1.9794520547945207</v>
      </c>
      <c r="AE275" s="365">
        <f t="shared" si="291"/>
        <v>4.1311475409836067</v>
      </c>
      <c r="AF275" s="365">
        <f t="shared" si="291"/>
        <v>3.6116504854368934</v>
      </c>
      <c r="AG275" s="365">
        <f t="shared" si="291"/>
        <v>1.8585858585858588</v>
      </c>
      <c r="AH275" s="365">
        <f t="shared" si="291"/>
        <v>1.5</v>
      </c>
      <c r="AI275" s="365">
        <f t="shared" si="291"/>
        <v>3.1666666666666665</v>
      </c>
      <c r="AJ275" s="365">
        <f t="shared" ref="AJ275" si="292">IF(OR(AJ210=0,AJ243=0),":",AJ243/AJ210)</f>
        <v>2.4927547806874983</v>
      </c>
      <c r="AK275" s="643">
        <f t="shared" si="266"/>
        <v>-21.281427978289525</v>
      </c>
      <c r="AL275" s="643">
        <f t="shared" si="267"/>
        <v>-13.414978345744288</v>
      </c>
      <c r="AM275" s="644">
        <f t="shared" si="268"/>
        <v>-4.495816739137803</v>
      </c>
    </row>
    <row r="276" spans="1:39" ht="18" customHeight="1" thickBot="1">
      <c r="A276" s="340" t="s">
        <v>9</v>
      </c>
      <c r="B276" s="340" t="s">
        <v>38</v>
      </c>
      <c r="C276" s="371"/>
      <c r="D276" s="371"/>
      <c r="E276" s="371"/>
      <c r="F276" s="365">
        <f t="shared" ref="F276" si="293">IF(OR(F211=0,F244=0),":",F244/F211)</f>
        <v>1.5</v>
      </c>
      <c r="G276" s="365">
        <f t="shared" ref="G276:Z276" si="294">IF(OR(G211=0,G244=0),":",G244/G211)</f>
        <v>1.8095238095238093</v>
      </c>
      <c r="H276" s="365">
        <f t="shared" si="294"/>
        <v>1.8076923076923077</v>
      </c>
      <c r="I276" s="365">
        <f t="shared" si="294"/>
        <v>1.9803921568627452</v>
      </c>
      <c r="J276" s="365">
        <f t="shared" si="294"/>
        <v>2.2105263157894739</v>
      </c>
      <c r="K276" s="365">
        <f t="shared" si="294"/>
        <v>2.0727272727272728</v>
      </c>
      <c r="L276" s="365">
        <f t="shared" si="294"/>
        <v>2.3809523809523809</v>
      </c>
      <c r="M276" s="365">
        <f t="shared" si="294"/>
        <v>2.161290322580645</v>
      </c>
      <c r="N276" s="365">
        <f t="shared" si="294"/>
        <v>2.6399999999999997</v>
      </c>
      <c r="O276" s="365">
        <f t="shared" si="294"/>
        <v>2.666666666666667</v>
      </c>
      <c r="P276" s="365">
        <f t="shared" si="294"/>
        <v>2</v>
      </c>
      <c r="Q276" s="365">
        <f t="shared" si="294"/>
        <v>4</v>
      </c>
      <c r="R276" s="365">
        <f t="shared" si="294"/>
        <v>2.7</v>
      </c>
      <c r="S276" s="365">
        <f t="shared" si="294"/>
        <v>2.5</v>
      </c>
      <c r="T276" s="365">
        <f t="shared" si="294"/>
        <v>3</v>
      </c>
      <c r="U276" s="365">
        <f t="shared" si="294"/>
        <v>2.3333333333333335</v>
      </c>
      <c r="V276" s="365">
        <f t="shared" si="294"/>
        <v>2.3333333333333335</v>
      </c>
      <c r="W276" s="365">
        <f t="shared" si="294"/>
        <v>2.3506493506493507</v>
      </c>
      <c r="X276" s="365">
        <f t="shared" si="294"/>
        <v>2.4857142857142858</v>
      </c>
      <c r="Y276" s="365">
        <f t="shared" si="294"/>
        <v>2.7708333333333335</v>
      </c>
      <c r="Z276" s="365">
        <f t="shared" si="294"/>
        <v>2.78</v>
      </c>
      <c r="AA276" s="365">
        <f t="shared" ref="AA276:AI276" si="295">IF(OR(AA211=0,AA244=0),":",AA244/AA211)</f>
        <v>3.2716049382716048</v>
      </c>
      <c r="AB276" s="365">
        <f t="shared" si="295"/>
        <v>3.1136363636363638</v>
      </c>
      <c r="AC276" s="365">
        <f t="shared" si="295"/>
        <v>2.87</v>
      </c>
      <c r="AD276" s="365">
        <f t="shared" si="295"/>
        <v>2.72189349112426</v>
      </c>
      <c r="AE276" s="365">
        <f t="shared" si="295"/>
        <v>2.8716216216216215</v>
      </c>
      <c r="AF276" s="365">
        <f t="shared" si="295"/>
        <v>3.2165605095541401</v>
      </c>
      <c r="AG276" s="365">
        <f t="shared" si="295"/>
        <v>3.1172413793103448</v>
      </c>
      <c r="AH276" s="365">
        <f t="shared" si="295"/>
        <v>2.968152866242038</v>
      </c>
      <c r="AI276" s="365">
        <f t="shared" si="295"/>
        <v>2.4461538461538463</v>
      </c>
      <c r="AJ276" s="365">
        <f t="shared" ref="AJ276" si="296">IF(OR(AJ211=0,AJ244=0),":",AJ244/AJ211)</f>
        <v>2.8610776644212734</v>
      </c>
      <c r="AK276" s="643">
        <f t="shared" si="266"/>
        <v>16.962294457473437</v>
      </c>
      <c r="AL276" s="643">
        <f t="shared" si="267"/>
        <v>-1.1293642366661638</v>
      </c>
      <c r="AM276" s="644">
        <f t="shared" si="268"/>
        <v>-1.4787607977068795</v>
      </c>
    </row>
    <row r="277" spans="1:39" ht="18" customHeight="1" thickBot="1">
      <c r="A277" s="340" t="s">
        <v>10</v>
      </c>
      <c r="B277" s="340" t="s">
        <v>39</v>
      </c>
      <c r="C277" s="371"/>
      <c r="D277" s="371"/>
      <c r="E277" s="371"/>
      <c r="F277" s="365">
        <f t="shared" ref="F277" si="297">IF(OR(F212=0,F245=0),":",F245/F212)</f>
        <v>2.4620811287477951</v>
      </c>
      <c r="G277" s="365">
        <f t="shared" ref="G277:Z277" si="298">IF(OR(G212=0,G245=0),":",G245/G212)</f>
        <v>2.598790322580645</v>
      </c>
      <c r="H277" s="365">
        <f t="shared" si="298"/>
        <v>2.5718533201189295</v>
      </c>
      <c r="I277" s="365">
        <f t="shared" si="298"/>
        <v>2.670990566037736</v>
      </c>
      <c r="J277" s="365">
        <f t="shared" si="298"/>
        <v>2.7645228215767634</v>
      </c>
      <c r="K277" s="365">
        <f t="shared" si="298"/>
        <v>2.5499541704857931</v>
      </c>
      <c r="L277" s="365">
        <f t="shared" si="298"/>
        <v>2.6629327902240325</v>
      </c>
      <c r="M277" s="365">
        <f t="shared" si="298"/>
        <v>2.5868725868725866</v>
      </c>
      <c r="N277" s="365">
        <f t="shared" si="298"/>
        <v>2.5616211745244</v>
      </c>
      <c r="O277" s="365">
        <f t="shared" si="298"/>
        <v>2.811497326203209</v>
      </c>
      <c r="P277" s="365">
        <f t="shared" si="298"/>
        <v>1.8265179677819083</v>
      </c>
      <c r="Q277" s="365">
        <f t="shared" si="298"/>
        <v>2.5102389078498293</v>
      </c>
      <c r="R277" s="365">
        <f t="shared" si="298"/>
        <v>2.4825783972125435</v>
      </c>
      <c r="S277" s="365">
        <f t="shared" si="298"/>
        <v>2.7152317880794703</v>
      </c>
      <c r="T277" s="365">
        <f t="shared" si="298"/>
        <v>2.6018518518518521</v>
      </c>
      <c r="U277" s="365">
        <f t="shared" si="298"/>
        <v>2.8944954128440368</v>
      </c>
      <c r="V277" s="365">
        <f t="shared" si="298"/>
        <v>2.5125858123569791</v>
      </c>
      <c r="W277" s="365">
        <f t="shared" si="298"/>
        <v>2.7490952955367916</v>
      </c>
      <c r="X277" s="365">
        <f t="shared" si="298"/>
        <v>2.947317777243204</v>
      </c>
      <c r="Y277" s="365">
        <f t="shared" si="298"/>
        <v>2.7813754348407813</v>
      </c>
      <c r="Z277" s="365">
        <f t="shared" si="298"/>
        <v>2.559767441860465</v>
      </c>
      <c r="AA277" s="365">
        <f t="shared" ref="AA277:AI277" si="299">IF(OR(AA212=0,AA245=0),":",AA245/AA212)</f>
        <v>2.9985486211901304</v>
      </c>
      <c r="AB277" s="365">
        <f t="shared" si="299"/>
        <v>2.7489594385048557</v>
      </c>
      <c r="AC277" s="365">
        <f t="shared" si="299"/>
        <v>2.4827864049223556</v>
      </c>
      <c r="AD277" s="365">
        <f t="shared" si="299"/>
        <v>2.9213142494535709</v>
      </c>
      <c r="AE277" s="365">
        <f t="shared" si="299"/>
        <v>2.5900552486187847</v>
      </c>
      <c r="AF277" s="365">
        <f t="shared" si="299"/>
        <v>2.6161782661782658</v>
      </c>
      <c r="AG277" s="365">
        <f t="shared" si="299"/>
        <v>2.1779670094258785</v>
      </c>
      <c r="AH277" s="365">
        <f t="shared" si="299"/>
        <v>2.8458997279440346</v>
      </c>
      <c r="AI277" s="365">
        <f t="shared" si="299"/>
        <v>2.1428256799911902</v>
      </c>
      <c r="AJ277" s="365">
        <f t="shared" ref="AJ277" si="300">IF(OR(AJ212=0,AJ245=0),":",AJ245/AJ212)</f>
        <v>2.62</v>
      </c>
      <c r="AK277" s="643">
        <f t="shared" si="266"/>
        <v>22.268461894239188</v>
      </c>
      <c r="AL277" s="643">
        <f t="shared" si="267"/>
        <v>8.061368860585084</v>
      </c>
      <c r="AM277" s="644">
        <f t="shared" si="268"/>
        <v>-1.4883032032673049</v>
      </c>
    </row>
    <row r="278" spans="1:39" ht="18" customHeight="1" thickBot="1">
      <c r="A278" s="340" t="s">
        <v>11</v>
      </c>
      <c r="B278" s="340" t="s">
        <v>40</v>
      </c>
      <c r="C278" s="371"/>
      <c r="D278" s="371"/>
      <c r="E278" s="371"/>
      <c r="F278" s="365">
        <f t="shared" ref="F278" si="301">IF(OR(F213=0,F246=0),":",F246/F213)</f>
        <v>2.3084391336818522</v>
      </c>
      <c r="G278" s="365">
        <f t="shared" ref="G278:Z278" si="302">IF(OR(G213=0,G246=0),":",G246/G213)</f>
        <v>2.1593834108147787</v>
      </c>
      <c r="H278" s="365">
        <f t="shared" si="302"/>
        <v>2.2851911040085233</v>
      </c>
      <c r="I278" s="365">
        <f t="shared" si="302"/>
        <v>2.1857151555744996</v>
      </c>
      <c r="J278" s="365">
        <f t="shared" si="302"/>
        <v>2.4621958827199002</v>
      </c>
      <c r="K278" s="365">
        <f t="shared" si="302"/>
        <v>2.2771718359547259</v>
      </c>
      <c r="L278" s="365">
        <f t="shared" si="302"/>
        <v>2.500280559392265</v>
      </c>
      <c r="M278" s="365">
        <f t="shared" si="302"/>
        <v>1.3753159224936815</v>
      </c>
      <c r="N278" s="365">
        <f t="shared" si="302"/>
        <v>2.2066314271984626</v>
      </c>
      <c r="O278" s="365">
        <f t="shared" si="302"/>
        <v>2.7029227557411275</v>
      </c>
      <c r="P278" s="365">
        <f t="shared" si="302"/>
        <v>1.6564380264741276</v>
      </c>
      <c r="Q278" s="365">
        <f t="shared" si="302"/>
        <v>2.647917793401839</v>
      </c>
      <c r="R278" s="365">
        <f t="shared" si="302"/>
        <v>2.4808131093134205</v>
      </c>
      <c r="S278" s="365">
        <f t="shared" si="302"/>
        <v>2.7736029294698299</v>
      </c>
      <c r="T278" s="365">
        <f t="shared" si="302"/>
        <v>1.9488282089873146</v>
      </c>
      <c r="U278" s="365">
        <f t="shared" si="302"/>
        <v>3.0053087454596259</v>
      </c>
      <c r="V278" s="365">
        <f t="shared" si="302"/>
        <v>2.6001354707608941</v>
      </c>
      <c r="W278" s="365">
        <f t="shared" si="302"/>
        <v>2.7201558625575633</v>
      </c>
      <c r="X278" s="365">
        <f t="shared" si="302"/>
        <v>2.5003395585738541</v>
      </c>
      <c r="Y278" s="365">
        <f t="shared" si="302"/>
        <v>1.7874699685825171</v>
      </c>
      <c r="Z278" s="365">
        <f t="shared" si="302"/>
        <v>2.3604749787955894</v>
      </c>
      <c r="AA278" s="365">
        <f t="shared" ref="AA278:AI278" si="303">IF(OR(AA213=0,AA246=0),":",AA246/AA213)</f>
        <v>2.790233545647558</v>
      </c>
      <c r="AB278" s="365">
        <f t="shared" si="303"/>
        <v>2.2103071902779341</v>
      </c>
      <c r="AC278" s="365">
        <f t="shared" si="303"/>
        <v>3.1049484798371711</v>
      </c>
      <c r="AD278" s="365">
        <f t="shared" si="303"/>
        <v>2.4406202278867615</v>
      </c>
      <c r="AE278" s="365">
        <f t="shared" si="303"/>
        <v>3.1805681670774417</v>
      </c>
      <c r="AF278" s="365">
        <f t="shared" si="303"/>
        <v>3.1186007915230438</v>
      </c>
      <c r="AG278" s="365">
        <f t="shared" si="303"/>
        <v>3.0863209189001042</v>
      </c>
      <c r="AH278" s="365">
        <f t="shared" si="303"/>
        <v>2.6416647345235336</v>
      </c>
      <c r="AI278" s="365">
        <f t="shared" si="303"/>
        <v>2</v>
      </c>
      <c r="AJ278" s="365">
        <f t="shared" ref="AJ278" si="304">IF(OR(AJ213=0,AJ246=0),":",AJ246/AJ213)</f>
        <v>2.86</v>
      </c>
      <c r="AK278" s="643">
        <f t="shared" si="266"/>
        <v>42.999999999999993</v>
      </c>
      <c r="AL278" s="643">
        <f t="shared" si="267"/>
        <v>2.0703602470692584</v>
      </c>
      <c r="AM278" s="644">
        <f t="shared" si="268"/>
        <v>0.27478043556214971</v>
      </c>
    </row>
    <row r="279" spans="1:39" ht="18" customHeight="1" thickBot="1">
      <c r="A279" s="340" t="s">
        <v>12</v>
      </c>
      <c r="B279" s="340" t="s">
        <v>41</v>
      </c>
      <c r="C279" s="371"/>
      <c r="D279" s="371"/>
      <c r="E279" s="371"/>
      <c r="F279" s="365">
        <f t="shared" ref="F279" si="305">IF(OR(F214=0,F247=0),":",F247/F214)</f>
        <v>3.2490566037735853</v>
      </c>
      <c r="G279" s="365">
        <f t="shared" ref="G279:Z279" si="306">IF(OR(G214=0,G247=0),":",G247/G214)</f>
        <v>3.3651238896680691</v>
      </c>
      <c r="H279" s="365">
        <f t="shared" si="306"/>
        <v>3.752049180327869</v>
      </c>
      <c r="I279" s="365">
        <f t="shared" si="306"/>
        <v>3.6968204209583519</v>
      </c>
      <c r="J279" s="365">
        <f t="shared" si="306"/>
        <v>3.8023217247097847</v>
      </c>
      <c r="K279" s="365">
        <f t="shared" si="306"/>
        <v>3.5035582123541129</v>
      </c>
      <c r="L279" s="365">
        <f t="shared" si="306"/>
        <v>3.5322515212981744</v>
      </c>
      <c r="M279" s="365">
        <f t="shared" si="306"/>
        <v>3.57680126682502</v>
      </c>
      <c r="N279" s="365">
        <f t="shared" si="306"/>
        <v>3.7764453961456099</v>
      </c>
      <c r="O279" s="365">
        <f t="shared" si="306"/>
        <v>3.7250000000000001</v>
      </c>
      <c r="P279" s="365">
        <f t="shared" si="306"/>
        <v>2.554240631163708</v>
      </c>
      <c r="Q279" s="365">
        <f t="shared" si="306"/>
        <v>3.4448138297872339</v>
      </c>
      <c r="R279" s="365">
        <f t="shared" si="306"/>
        <v>3.6309914642153642</v>
      </c>
      <c r="S279" s="365">
        <f t="shared" si="306"/>
        <v>3.0989319842608203</v>
      </c>
      <c r="T279" s="365">
        <f t="shared" si="306"/>
        <v>3.1350729086722944</v>
      </c>
      <c r="U279" s="365">
        <f t="shared" si="306"/>
        <v>3.2115027829313543</v>
      </c>
      <c r="V279" s="365">
        <f t="shared" si="306"/>
        <v>3.4758723088344472</v>
      </c>
      <c r="W279" s="365">
        <f t="shared" si="306"/>
        <v>3.4634192213654322</v>
      </c>
      <c r="X279" s="365">
        <f t="shared" si="306"/>
        <v>3.402265606170161</v>
      </c>
      <c r="Y279" s="365">
        <f t="shared" si="306"/>
        <v>2.7591999477090003</v>
      </c>
      <c r="Z279" s="365">
        <f t="shared" si="306"/>
        <v>3.3904968775454791</v>
      </c>
      <c r="AA279" s="365">
        <f t="shared" ref="AA279:AI279" si="307">IF(OR(AA214=0,AA247=0),":",AA247/AA214)</f>
        <v>4.0071284407609395</v>
      </c>
      <c r="AB279" s="365">
        <f t="shared" si="307"/>
        <v>3.6150559906790081</v>
      </c>
      <c r="AC279" s="365">
        <f t="shared" si="307"/>
        <v>3.7538360063875578</v>
      </c>
      <c r="AD279" s="365">
        <f t="shared" si="307"/>
        <v>3.1628931207741453</v>
      </c>
      <c r="AE279" s="365">
        <f t="shared" si="307"/>
        <v>3.487369484674975</v>
      </c>
      <c r="AF279" s="365">
        <f t="shared" si="307"/>
        <v>3.6627885705923244</v>
      </c>
      <c r="AG279" s="365">
        <f t="shared" si="307"/>
        <v>3.7693358841213449</v>
      </c>
      <c r="AH279" s="365">
        <f t="shared" si="307"/>
        <v>3.105759125621804</v>
      </c>
      <c r="AI279" s="365">
        <f t="shared" si="307"/>
        <v>2.6441479578431091</v>
      </c>
      <c r="AJ279" s="365">
        <f t="shared" ref="AJ279" si="308">IF(OR(AJ214=0,AJ247=0),":",AJ247/AJ214)</f>
        <v>3.34</v>
      </c>
      <c r="AK279" s="643">
        <f t="shared" si="266"/>
        <v>26.316683228442074</v>
      </c>
      <c r="AL279" s="643">
        <f t="shared" si="267"/>
        <v>2.3043387309676033</v>
      </c>
      <c r="AM279" s="644">
        <f t="shared" si="268"/>
        <v>-2.0030457098015764</v>
      </c>
    </row>
    <row r="280" spans="1:39" ht="18" customHeight="1" thickBot="1">
      <c r="A280" s="340" t="s">
        <v>13</v>
      </c>
      <c r="B280" s="340" t="s">
        <v>42</v>
      </c>
      <c r="C280" s="371"/>
      <c r="D280" s="371"/>
      <c r="E280" s="371"/>
      <c r="F280" s="365" t="str">
        <f t="shared" ref="F280" si="309">IF(OR(F215=0,F248=0),":",F248/F215)</f>
        <v>:</v>
      </c>
      <c r="G280" s="365" t="str">
        <f t="shared" ref="G280:Z280" si="310">IF(OR(G215=0,G248=0),":",G248/G215)</f>
        <v>:</v>
      </c>
      <c r="H280" s="365" t="str">
        <f t="shared" si="310"/>
        <v>:</v>
      </c>
      <c r="I280" s="365" t="str">
        <f t="shared" si="310"/>
        <v>:</v>
      </c>
      <c r="J280" s="365" t="str">
        <f t="shared" si="310"/>
        <v>:</v>
      </c>
      <c r="K280" s="365" t="str">
        <f t="shared" si="310"/>
        <v>:</v>
      </c>
      <c r="L280" s="365" t="str">
        <f t="shared" si="310"/>
        <v>:</v>
      </c>
      <c r="M280" s="365" t="str">
        <f t="shared" si="310"/>
        <v>:</v>
      </c>
      <c r="N280" s="365" t="str">
        <f t="shared" si="310"/>
        <v>:</v>
      </c>
      <c r="O280" s="365" t="str">
        <f t="shared" si="310"/>
        <v>:</v>
      </c>
      <c r="P280" s="365" t="str">
        <f t="shared" si="310"/>
        <v>:</v>
      </c>
      <c r="Q280" s="365" t="str">
        <f t="shared" si="310"/>
        <v>:</v>
      </c>
      <c r="R280" s="365" t="str">
        <f t="shared" si="310"/>
        <v>:</v>
      </c>
      <c r="S280" s="365" t="str">
        <f t="shared" si="310"/>
        <v>:</v>
      </c>
      <c r="T280" s="365" t="str">
        <f t="shared" si="310"/>
        <v>:</v>
      </c>
      <c r="U280" s="365" t="str">
        <f t="shared" si="310"/>
        <v>:</v>
      </c>
      <c r="V280" s="365" t="str">
        <f t="shared" si="310"/>
        <v>:</v>
      </c>
      <c r="W280" s="365" t="str">
        <f t="shared" si="310"/>
        <v>:</v>
      </c>
      <c r="X280" s="365" t="str">
        <f t="shared" si="310"/>
        <v>:</v>
      </c>
      <c r="Y280" s="365" t="str">
        <f t="shared" si="310"/>
        <v>:</v>
      </c>
      <c r="Z280" s="365" t="str">
        <f t="shared" si="310"/>
        <v>:</v>
      </c>
      <c r="AA280" s="365" t="str">
        <f t="shared" ref="AA280:AI280" si="311">IF(OR(AA215=0,AA248=0),":",AA248/AA215)</f>
        <v>:</v>
      </c>
      <c r="AB280" s="365" t="str">
        <f t="shared" si="311"/>
        <v>:</v>
      </c>
      <c r="AC280" s="365" t="str">
        <f t="shared" si="311"/>
        <v>:</v>
      </c>
      <c r="AD280" s="365" t="str">
        <f t="shared" si="311"/>
        <v>:</v>
      </c>
      <c r="AE280" s="365" t="str">
        <f t="shared" si="311"/>
        <v>:</v>
      </c>
      <c r="AF280" s="365" t="str">
        <f t="shared" si="311"/>
        <v>:</v>
      </c>
      <c r="AG280" s="365" t="str">
        <f t="shared" si="311"/>
        <v>:</v>
      </c>
      <c r="AH280" s="365" t="str">
        <f t="shared" si="311"/>
        <v>:</v>
      </c>
      <c r="AI280" s="365" t="str">
        <f t="shared" si="311"/>
        <v>:</v>
      </c>
      <c r="AJ280" s="365" t="str">
        <f t="shared" ref="AJ280" si="312">IF(OR(AJ215=0,AJ248=0),":",AJ248/AJ215)</f>
        <v>:</v>
      </c>
      <c r="AK280" s="643" t="str">
        <f t="shared" si="266"/>
        <v/>
      </c>
      <c r="AL280" s="643" t="str">
        <f t="shared" si="267"/>
        <v/>
      </c>
      <c r="AM280" s="644"/>
    </row>
    <row r="281" spans="1:39" ht="18" customHeight="1" thickBot="1">
      <c r="A281" s="340" t="s">
        <v>14</v>
      </c>
      <c r="B281" s="340" t="s">
        <v>43</v>
      </c>
      <c r="C281" s="371"/>
      <c r="D281" s="371"/>
      <c r="E281" s="371"/>
      <c r="F281" s="365" t="str">
        <f t="shared" ref="F281" si="313">IF(OR(F216=0,F249=0),":",F249/F216)</f>
        <v>:</v>
      </c>
      <c r="G281" s="365" t="str">
        <f t="shared" ref="G281:Z281" si="314">IF(OR(G216=0,G249=0),":",G249/G216)</f>
        <v>:</v>
      </c>
      <c r="H281" s="365" t="str">
        <f t="shared" si="314"/>
        <v>:</v>
      </c>
      <c r="I281" s="365" t="str">
        <f t="shared" si="314"/>
        <v>:</v>
      </c>
      <c r="J281" s="365" t="str">
        <f t="shared" si="314"/>
        <v>:</v>
      </c>
      <c r="K281" s="365" t="str">
        <f t="shared" si="314"/>
        <v>:</v>
      </c>
      <c r="L281" s="365" t="str">
        <f t="shared" si="314"/>
        <v>:</v>
      </c>
      <c r="M281" s="365" t="str">
        <f t="shared" si="314"/>
        <v>:</v>
      </c>
      <c r="N281" s="365" t="str">
        <f t="shared" si="314"/>
        <v>:</v>
      </c>
      <c r="O281" s="365" t="str">
        <f t="shared" si="314"/>
        <v>:</v>
      </c>
      <c r="P281" s="365" t="str">
        <f t="shared" si="314"/>
        <v>:</v>
      </c>
      <c r="Q281" s="365" t="str">
        <f t="shared" si="314"/>
        <v>:</v>
      </c>
      <c r="R281" s="365" t="str">
        <f t="shared" si="314"/>
        <v>:</v>
      </c>
      <c r="S281" s="365" t="str">
        <f t="shared" si="314"/>
        <v>:</v>
      </c>
      <c r="T281" s="365" t="str">
        <f t="shared" si="314"/>
        <v>:</v>
      </c>
      <c r="U281" s="365" t="str">
        <f t="shared" si="314"/>
        <v>:</v>
      </c>
      <c r="V281" s="365" t="str">
        <f t="shared" si="314"/>
        <v>:</v>
      </c>
      <c r="W281" s="365" t="str">
        <f t="shared" si="314"/>
        <v>:</v>
      </c>
      <c r="X281" s="365" t="str">
        <f t="shared" si="314"/>
        <v>:</v>
      </c>
      <c r="Y281" s="365" t="str">
        <f t="shared" si="314"/>
        <v>:</v>
      </c>
      <c r="Z281" s="365" t="str">
        <f t="shared" si="314"/>
        <v>:</v>
      </c>
      <c r="AA281" s="365" t="str">
        <f t="shared" ref="AA281:AI281" si="315">IF(OR(AA216=0,AA249=0),":",AA249/AA216)</f>
        <v>:</v>
      </c>
      <c r="AB281" s="365" t="str">
        <f t="shared" si="315"/>
        <v>:</v>
      </c>
      <c r="AC281" s="365" t="str">
        <f t="shared" si="315"/>
        <v>:</v>
      </c>
      <c r="AD281" s="365" t="str">
        <f t="shared" si="315"/>
        <v>:</v>
      </c>
      <c r="AE281" s="365" t="str">
        <f t="shared" si="315"/>
        <v>:</v>
      </c>
      <c r="AF281" s="365" t="str">
        <f t="shared" si="315"/>
        <v>:</v>
      </c>
      <c r="AG281" s="365" t="str">
        <f t="shared" si="315"/>
        <v>:</v>
      </c>
      <c r="AH281" s="365" t="str">
        <f t="shared" si="315"/>
        <v>:</v>
      </c>
      <c r="AI281" s="365" t="str">
        <f t="shared" si="315"/>
        <v>:</v>
      </c>
      <c r="AJ281" s="365" t="str">
        <f t="shared" ref="AJ281" si="316">IF(OR(AJ216=0,AJ249=0),":",AJ249/AJ216)</f>
        <v>:</v>
      </c>
      <c r="AK281" s="643" t="str">
        <f t="shared" si="266"/>
        <v/>
      </c>
      <c r="AL281" s="643" t="str">
        <f t="shared" si="267"/>
        <v/>
      </c>
      <c r="AM281" s="644"/>
    </row>
    <row r="282" spans="1:39" ht="18" customHeight="1" thickBot="1">
      <c r="A282" s="340" t="s">
        <v>15</v>
      </c>
      <c r="B282" s="340" t="s">
        <v>44</v>
      </c>
      <c r="C282" s="371"/>
      <c r="D282" s="371"/>
      <c r="E282" s="371"/>
      <c r="F282" s="365" t="str">
        <f t="shared" ref="F282" si="317">IF(OR(F217=0,F250=0),":",F250/F217)</f>
        <v>:</v>
      </c>
      <c r="G282" s="365" t="str">
        <f t="shared" ref="G282:Z282" si="318">IF(OR(G217=0,G250=0),":",G250/G217)</f>
        <v>:</v>
      </c>
      <c r="H282" s="365" t="str">
        <f t="shared" si="318"/>
        <v>:</v>
      </c>
      <c r="I282" s="365" t="str">
        <f t="shared" si="318"/>
        <v>:</v>
      </c>
      <c r="J282" s="365" t="str">
        <f t="shared" si="318"/>
        <v>:</v>
      </c>
      <c r="K282" s="365" t="str">
        <f t="shared" si="318"/>
        <v>:</v>
      </c>
      <c r="L282" s="365" t="str">
        <f t="shared" si="318"/>
        <v>:</v>
      </c>
      <c r="M282" s="365" t="str">
        <f t="shared" si="318"/>
        <v>:</v>
      </c>
      <c r="N282" s="365" t="str">
        <f t="shared" si="318"/>
        <v>:</v>
      </c>
      <c r="O282" s="365" t="str">
        <f t="shared" si="318"/>
        <v>:</v>
      </c>
      <c r="P282" s="365" t="str">
        <f t="shared" si="318"/>
        <v>:</v>
      </c>
      <c r="Q282" s="365" t="str">
        <f t="shared" si="318"/>
        <v>:</v>
      </c>
      <c r="R282" s="365" t="str">
        <f t="shared" si="318"/>
        <v>:</v>
      </c>
      <c r="S282" s="365" t="str">
        <f t="shared" si="318"/>
        <v>:</v>
      </c>
      <c r="T282" s="365" t="str">
        <f t="shared" si="318"/>
        <v>:</v>
      </c>
      <c r="U282" s="365" t="str">
        <f t="shared" si="318"/>
        <v>:</v>
      </c>
      <c r="V282" s="365" t="str">
        <f t="shared" si="318"/>
        <v>:</v>
      </c>
      <c r="W282" s="365" t="str">
        <f t="shared" si="318"/>
        <v>:</v>
      </c>
      <c r="X282" s="365">
        <f t="shared" si="318"/>
        <v>0.87499999999999989</v>
      </c>
      <c r="Y282" s="365">
        <f t="shared" si="318"/>
        <v>0.69230769230769229</v>
      </c>
      <c r="Z282" s="365">
        <f t="shared" si="318"/>
        <v>1.0714285714285714</v>
      </c>
      <c r="AA282" s="365">
        <f t="shared" ref="AA282:AI282" si="319">IF(OR(AA217=0,AA250=0),":",AA250/AA217)</f>
        <v>0.80952380952380942</v>
      </c>
      <c r="AB282" s="365">
        <f t="shared" si="319"/>
        <v>0.67680608365019013</v>
      </c>
      <c r="AC282" s="365">
        <f t="shared" si="319"/>
        <v>1.6486486486486485</v>
      </c>
      <c r="AD282" s="365">
        <f t="shared" si="319"/>
        <v>1.2388663967611335</v>
      </c>
      <c r="AE282" s="365">
        <f t="shared" si="319"/>
        <v>1.7968750000000002</v>
      </c>
      <c r="AF282" s="365">
        <f t="shared" si="319"/>
        <v>1.2692307692307692</v>
      </c>
      <c r="AG282" s="365">
        <f t="shared" si="319"/>
        <v>1.2367149758454108</v>
      </c>
      <c r="AH282" s="365">
        <f t="shared" si="319"/>
        <v>1.448051948051948</v>
      </c>
      <c r="AI282" s="365">
        <f t="shared" si="319"/>
        <v>1.5238095238095237</v>
      </c>
      <c r="AJ282" s="365">
        <f t="shared" ref="AJ282" si="320">IF(OR(AJ217=0,AJ250=0),":",AJ250/AJ217)</f>
        <v>1.6708595045950574</v>
      </c>
      <c r="AK282" s="643">
        <f t="shared" si="266"/>
        <v>9.6501549890506411</v>
      </c>
      <c r="AL282" s="643">
        <f t="shared" si="267"/>
        <v>18.190744950509341</v>
      </c>
      <c r="AM282" s="644">
        <f t="shared" si="268"/>
        <v>8.3846580769105117</v>
      </c>
    </row>
    <row r="283" spans="1:39" ht="18" customHeight="1" thickBot="1">
      <c r="A283" s="340" t="s">
        <v>16</v>
      </c>
      <c r="B283" s="340" t="s">
        <v>45</v>
      </c>
      <c r="C283" s="371"/>
      <c r="D283" s="371"/>
      <c r="E283" s="371"/>
      <c r="F283" s="365" t="str">
        <f t="shared" ref="F283" si="321">IF(OR(F218=0,F251=0),":",F251/F218)</f>
        <v>:</v>
      </c>
      <c r="G283" s="365" t="str">
        <f t="shared" ref="G283:Z283" si="322">IF(OR(G218=0,G251=0),":",G251/G218)</f>
        <v>:</v>
      </c>
      <c r="H283" s="365" t="str">
        <f t="shared" si="322"/>
        <v>:</v>
      </c>
      <c r="I283" s="365" t="str">
        <f t="shared" si="322"/>
        <v>:</v>
      </c>
      <c r="J283" s="365" t="str">
        <f t="shared" si="322"/>
        <v>:</v>
      </c>
      <c r="K283" s="365" t="str">
        <f t="shared" si="322"/>
        <v>:</v>
      </c>
      <c r="L283" s="365" t="str">
        <f t="shared" si="322"/>
        <v>:</v>
      </c>
      <c r="M283" s="365" t="str">
        <f t="shared" si="322"/>
        <v>:</v>
      </c>
      <c r="N283" s="365" t="str">
        <f t="shared" si="322"/>
        <v>:</v>
      </c>
      <c r="O283" s="365" t="str">
        <f t="shared" si="322"/>
        <v>:</v>
      </c>
      <c r="P283" s="365" t="str">
        <f t="shared" si="322"/>
        <v>:</v>
      </c>
      <c r="Q283" s="365" t="str">
        <f t="shared" si="322"/>
        <v>:</v>
      </c>
      <c r="R283" s="365" t="str">
        <f t="shared" si="322"/>
        <v>:</v>
      </c>
      <c r="S283" s="365" t="str">
        <f t="shared" si="322"/>
        <v>:</v>
      </c>
      <c r="T283" s="365" t="str">
        <f t="shared" si="322"/>
        <v>:</v>
      </c>
      <c r="U283" s="365" t="str">
        <f t="shared" si="322"/>
        <v>:</v>
      </c>
      <c r="V283" s="365" t="str">
        <f t="shared" si="322"/>
        <v>:</v>
      </c>
      <c r="W283" s="365" t="str">
        <f t="shared" si="322"/>
        <v>:</v>
      </c>
      <c r="X283" s="365" t="str">
        <f t="shared" si="322"/>
        <v>:</v>
      </c>
      <c r="Y283" s="365" t="str">
        <f t="shared" si="322"/>
        <v>:</v>
      </c>
      <c r="Z283" s="365" t="str">
        <f t="shared" si="322"/>
        <v>:</v>
      </c>
      <c r="AA283" s="365" t="str">
        <f t="shared" ref="AA283:AI283" si="323">IF(OR(AA218=0,AA251=0),":",AA251/AA218)</f>
        <v>:</v>
      </c>
      <c r="AB283" s="365" t="str">
        <f t="shared" si="323"/>
        <v>:</v>
      </c>
      <c r="AC283" s="365" t="str">
        <f t="shared" si="323"/>
        <v>:</v>
      </c>
      <c r="AD283" s="365" t="str">
        <f t="shared" si="323"/>
        <v>:</v>
      </c>
      <c r="AE283" s="365" t="str">
        <f t="shared" si="323"/>
        <v>:</v>
      </c>
      <c r="AF283" s="365" t="str">
        <f t="shared" si="323"/>
        <v>:</v>
      </c>
      <c r="AG283" s="365">
        <f t="shared" si="323"/>
        <v>3</v>
      </c>
      <c r="AH283" s="365">
        <f t="shared" si="323"/>
        <v>2</v>
      </c>
      <c r="AI283" s="365">
        <f t="shared" si="323"/>
        <v>2</v>
      </c>
      <c r="AJ283" s="365" t="str">
        <f t="shared" ref="AJ283" si="324">IF(OR(AJ218=0,AJ251=0),":",AJ251/AJ218)</f>
        <v>:</v>
      </c>
      <c r="AK283" s="643" t="str">
        <f t="shared" si="266"/>
        <v/>
      </c>
      <c r="AL283" s="643" t="str">
        <f t="shared" si="267"/>
        <v/>
      </c>
      <c r="AM283" s="644"/>
    </row>
    <row r="284" spans="1:39" ht="18" customHeight="1" thickBot="1">
      <c r="A284" s="340" t="s">
        <v>17</v>
      </c>
      <c r="B284" s="340" t="s">
        <v>46</v>
      </c>
      <c r="C284" s="371"/>
      <c r="D284" s="371"/>
      <c r="E284" s="371"/>
      <c r="F284" s="365">
        <f t="shared" ref="F284" si="325">IF(OR(F219=0,F252=0),":",F252/F219)</f>
        <v>1.7333333333333334</v>
      </c>
      <c r="G284" s="365">
        <f t="shared" ref="G284:Z284" si="326">IF(OR(G219=0,G252=0),":",G252/G219)</f>
        <v>1.8888888888888888</v>
      </c>
      <c r="H284" s="365">
        <f t="shared" si="326"/>
        <v>1.9</v>
      </c>
      <c r="I284" s="365">
        <f t="shared" si="326"/>
        <v>2.0769230769230771</v>
      </c>
      <c r="J284" s="365">
        <f t="shared" si="326"/>
        <v>2.2142857142857144</v>
      </c>
      <c r="K284" s="365">
        <f t="shared" si="326"/>
        <v>2.0928270042194095</v>
      </c>
      <c r="L284" s="365">
        <f t="shared" si="326"/>
        <v>2.4068322981366457</v>
      </c>
      <c r="M284" s="365">
        <f t="shared" si="326"/>
        <v>1.3873873873873874</v>
      </c>
      <c r="N284" s="365">
        <f t="shared" si="326"/>
        <v>2.0145631067961163</v>
      </c>
      <c r="O284" s="365">
        <f t="shared" si="326"/>
        <v>2.2480000000000002</v>
      </c>
      <c r="P284" s="365">
        <f t="shared" si="326"/>
        <v>1.6534653465346534</v>
      </c>
      <c r="Q284" s="365">
        <f t="shared" si="326"/>
        <v>2.3736263736263736</v>
      </c>
      <c r="R284" s="365">
        <f t="shared" si="326"/>
        <v>2.3214285714285712</v>
      </c>
      <c r="S284" s="365">
        <f t="shared" si="326"/>
        <v>2.3676880222841228</v>
      </c>
      <c r="T284" s="365">
        <f t="shared" si="326"/>
        <v>1.6413373860182372</v>
      </c>
      <c r="U284" s="365">
        <f t="shared" si="326"/>
        <v>2.5551724137931031</v>
      </c>
      <c r="V284" s="365">
        <f t="shared" si="326"/>
        <v>2.2730158730158729</v>
      </c>
      <c r="W284" s="365">
        <f t="shared" si="326"/>
        <v>2.2669143008755639</v>
      </c>
      <c r="X284" s="365">
        <f t="shared" si="326"/>
        <v>2.3155327968788102</v>
      </c>
      <c r="Y284" s="365">
        <f t="shared" si="326"/>
        <v>1.6555854314348573</v>
      </c>
      <c r="Z284" s="365">
        <f t="shared" si="326"/>
        <v>1.8597402597402597</v>
      </c>
      <c r="AA284" s="365">
        <f t="shared" ref="AA284:AI284" si="327">IF(OR(AA219=0,AA252=0),":",AA252/AA219)</f>
        <v>2.6900162904351874</v>
      </c>
      <c r="AB284" s="365">
        <f t="shared" si="327"/>
        <v>2.025131907803388</v>
      </c>
      <c r="AC284" s="365">
        <f t="shared" si="327"/>
        <v>3.0268720301491068</v>
      </c>
      <c r="AD284" s="365">
        <f t="shared" si="327"/>
        <v>2.3692348354698032</v>
      </c>
      <c r="AE284" s="365">
        <f t="shared" si="327"/>
        <v>2.9175788795878947</v>
      </c>
      <c r="AF284" s="365">
        <f t="shared" si="327"/>
        <v>2.9120728147003265</v>
      </c>
      <c r="AG284" s="365">
        <f t="shared" si="327"/>
        <v>2.8252940173853758</v>
      </c>
      <c r="AH284" s="365">
        <f t="shared" si="327"/>
        <v>2.5206052801030268</v>
      </c>
      <c r="AI284" s="365">
        <f t="shared" si="327"/>
        <v>1.8483880336915481</v>
      </c>
      <c r="AJ284" s="365">
        <f t="shared" ref="AJ284" si="328">IF(OR(AJ219=0,AJ252=0),":",AJ252/AJ219)</f>
        <v>2.78</v>
      </c>
      <c r="AK284" s="643">
        <f t="shared" si="266"/>
        <v>50.401319924575731</v>
      </c>
      <c r="AL284" s="643">
        <f t="shared" si="267"/>
        <v>7.7919726694660518</v>
      </c>
      <c r="AM284" s="644">
        <f t="shared" si="268"/>
        <v>0.36626554316219195</v>
      </c>
    </row>
    <row r="285" spans="1:39" ht="18" customHeight="1" thickBot="1">
      <c r="A285" s="340" t="s">
        <v>18</v>
      </c>
      <c r="B285" s="340" t="s">
        <v>47</v>
      </c>
      <c r="C285" s="371"/>
      <c r="D285" s="371"/>
      <c r="E285" s="371"/>
      <c r="F285" s="365" t="str">
        <f t="shared" ref="F285" si="329">IF(OR(F220=0,F253=0),":",F253/F220)</f>
        <v>:</v>
      </c>
      <c r="G285" s="365" t="str">
        <f t="shared" ref="G285:Z285" si="330">IF(OR(G220=0,G253=0),":",G253/G220)</f>
        <v>:</v>
      </c>
      <c r="H285" s="365" t="str">
        <f t="shared" si="330"/>
        <v>:</v>
      </c>
      <c r="I285" s="365" t="str">
        <f t="shared" si="330"/>
        <v>:</v>
      </c>
      <c r="J285" s="365" t="str">
        <f t="shared" si="330"/>
        <v>:</v>
      </c>
      <c r="K285" s="365" t="str">
        <f t="shared" si="330"/>
        <v>:</v>
      </c>
      <c r="L285" s="365" t="str">
        <f t="shared" si="330"/>
        <v>:</v>
      </c>
      <c r="M285" s="365" t="str">
        <f t="shared" si="330"/>
        <v>:</v>
      </c>
      <c r="N285" s="365" t="str">
        <f t="shared" si="330"/>
        <v>:</v>
      </c>
      <c r="O285" s="365" t="str">
        <f t="shared" si="330"/>
        <v>:</v>
      </c>
      <c r="P285" s="365" t="str">
        <f t="shared" si="330"/>
        <v>:</v>
      </c>
      <c r="Q285" s="365" t="str">
        <f t="shared" si="330"/>
        <v>:</v>
      </c>
      <c r="R285" s="365" t="str">
        <f t="shared" si="330"/>
        <v>:</v>
      </c>
      <c r="S285" s="365" t="str">
        <f t="shared" si="330"/>
        <v>:</v>
      </c>
      <c r="T285" s="365" t="str">
        <f t="shared" si="330"/>
        <v>:</v>
      </c>
      <c r="U285" s="365" t="str">
        <f t="shared" si="330"/>
        <v>:</v>
      </c>
      <c r="V285" s="365" t="str">
        <f t="shared" si="330"/>
        <v>:</v>
      </c>
      <c r="W285" s="365" t="str">
        <f t="shared" si="330"/>
        <v>:</v>
      </c>
      <c r="X285" s="365" t="str">
        <f t="shared" si="330"/>
        <v>:</v>
      </c>
      <c r="Y285" s="365" t="str">
        <f t="shared" si="330"/>
        <v>:</v>
      </c>
      <c r="Z285" s="365" t="str">
        <f t="shared" si="330"/>
        <v>:</v>
      </c>
      <c r="AA285" s="365" t="str">
        <f t="shared" ref="AA285:AI285" si="331">IF(OR(AA220=0,AA253=0),":",AA253/AA220)</f>
        <v>:</v>
      </c>
      <c r="AB285" s="365" t="str">
        <f t="shared" si="331"/>
        <v>:</v>
      </c>
      <c r="AC285" s="365" t="str">
        <f t="shared" si="331"/>
        <v>:</v>
      </c>
      <c r="AD285" s="365" t="str">
        <f t="shared" si="331"/>
        <v>:</v>
      </c>
      <c r="AE285" s="365" t="str">
        <f t="shared" si="331"/>
        <v>:</v>
      </c>
      <c r="AF285" s="365" t="str">
        <f t="shared" si="331"/>
        <v>:</v>
      </c>
      <c r="AG285" s="365" t="str">
        <f t="shared" si="331"/>
        <v>:</v>
      </c>
      <c r="AH285" s="365" t="str">
        <f t="shared" si="331"/>
        <v>:</v>
      </c>
      <c r="AI285" s="365" t="str">
        <f t="shared" si="331"/>
        <v>:</v>
      </c>
      <c r="AJ285" s="365" t="str">
        <f t="shared" ref="AJ285" si="332">IF(OR(AJ220=0,AJ253=0),":",AJ253/AJ220)</f>
        <v>:</v>
      </c>
      <c r="AK285" s="643" t="str">
        <f t="shared" si="266"/>
        <v/>
      </c>
      <c r="AL285" s="643" t="str">
        <f t="shared" si="267"/>
        <v/>
      </c>
      <c r="AM285" s="644"/>
    </row>
    <row r="286" spans="1:39" ht="18" customHeight="1" thickBot="1">
      <c r="A286" s="340" t="s">
        <v>19</v>
      </c>
      <c r="B286" s="340" t="s">
        <v>48</v>
      </c>
      <c r="C286" s="371"/>
      <c r="D286" s="371"/>
      <c r="E286" s="371"/>
      <c r="F286" s="365" t="str">
        <f t="shared" ref="F286" si="333">IF(OR(F221=0,F254=0),":",F254/F221)</f>
        <v>:</v>
      </c>
      <c r="G286" s="365" t="str">
        <f t="shared" ref="G286:Z286" si="334">IF(OR(G221=0,G254=0),":",G254/G221)</f>
        <v>:</v>
      </c>
      <c r="H286" s="365" t="str">
        <f t="shared" si="334"/>
        <v>:</v>
      </c>
      <c r="I286" s="365" t="str">
        <f t="shared" si="334"/>
        <v>:</v>
      </c>
      <c r="J286" s="365" t="str">
        <f t="shared" si="334"/>
        <v>:</v>
      </c>
      <c r="K286" s="365" t="str">
        <f t="shared" si="334"/>
        <v>:</v>
      </c>
      <c r="L286" s="365" t="str">
        <f t="shared" si="334"/>
        <v>:</v>
      </c>
      <c r="M286" s="365" t="str">
        <f t="shared" si="334"/>
        <v>:</v>
      </c>
      <c r="N286" s="365" t="str">
        <f t="shared" si="334"/>
        <v>:</v>
      </c>
      <c r="O286" s="365" t="str">
        <f t="shared" si="334"/>
        <v>:</v>
      </c>
      <c r="P286" s="365" t="str">
        <f t="shared" si="334"/>
        <v>:</v>
      </c>
      <c r="Q286" s="365" t="str">
        <f t="shared" si="334"/>
        <v>:</v>
      </c>
      <c r="R286" s="365" t="str">
        <f t="shared" si="334"/>
        <v>:</v>
      </c>
      <c r="S286" s="365" t="str">
        <f t="shared" si="334"/>
        <v>:</v>
      </c>
      <c r="T286" s="365" t="str">
        <f t="shared" si="334"/>
        <v>:</v>
      </c>
      <c r="U286" s="365" t="str">
        <f t="shared" si="334"/>
        <v>:</v>
      </c>
      <c r="V286" s="365" t="str">
        <f t="shared" si="334"/>
        <v>:</v>
      </c>
      <c r="W286" s="365" t="str">
        <f t="shared" si="334"/>
        <v>:</v>
      </c>
      <c r="X286" s="365" t="str">
        <f t="shared" si="334"/>
        <v>:</v>
      </c>
      <c r="Y286" s="365" t="str">
        <f t="shared" si="334"/>
        <v>:</v>
      </c>
      <c r="Z286" s="365" t="str">
        <f t="shared" si="334"/>
        <v>:</v>
      </c>
      <c r="AA286" s="365" t="str">
        <f t="shared" ref="AA286:AI286" si="335">IF(OR(AA221=0,AA254=0),":",AA254/AA221)</f>
        <v>:</v>
      </c>
      <c r="AB286" s="365" t="str">
        <f t="shared" si="335"/>
        <v>:</v>
      </c>
      <c r="AC286" s="365" t="str">
        <f t="shared" si="335"/>
        <v>:</v>
      </c>
      <c r="AD286" s="365" t="str">
        <f t="shared" si="335"/>
        <v>:</v>
      </c>
      <c r="AE286" s="365" t="str">
        <f t="shared" si="335"/>
        <v>:</v>
      </c>
      <c r="AF286" s="365" t="str">
        <f t="shared" si="335"/>
        <v>:</v>
      </c>
      <c r="AG286" s="365" t="str">
        <f t="shared" si="335"/>
        <v>:</v>
      </c>
      <c r="AH286" s="365" t="str">
        <f t="shared" si="335"/>
        <v>:</v>
      </c>
      <c r="AI286" s="365" t="str">
        <f t="shared" si="335"/>
        <v>:</v>
      </c>
      <c r="AJ286" s="365" t="str">
        <f t="shared" ref="AJ286" si="336">IF(OR(AJ221=0,AJ254=0),":",AJ254/AJ221)</f>
        <v>:</v>
      </c>
      <c r="AK286" s="643" t="str">
        <f t="shared" si="266"/>
        <v/>
      </c>
      <c r="AL286" s="643" t="str">
        <f t="shared" si="267"/>
        <v/>
      </c>
      <c r="AM286" s="644"/>
    </row>
    <row r="287" spans="1:39" ht="18" customHeight="1" thickBot="1">
      <c r="A287" s="340" t="s">
        <v>20</v>
      </c>
      <c r="B287" s="340" t="s">
        <v>49</v>
      </c>
      <c r="C287" s="371"/>
      <c r="D287" s="371"/>
      <c r="E287" s="371"/>
      <c r="F287" s="365">
        <f t="shared" ref="F287" si="337">IF(OR(F222=0,F255=0),":",F255/F222)</f>
        <v>2.3160813308687613</v>
      </c>
      <c r="G287" s="365">
        <f t="shared" ref="G287:Z287" si="338">IF(OR(G222=0,G255=0),":",G255/G222)</f>
        <v>2.2510729613733904</v>
      </c>
      <c r="H287" s="365">
        <f t="shared" si="338"/>
        <v>2.2700729927007299</v>
      </c>
      <c r="I287" s="365">
        <f t="shared" si="338"/>
        <v>2</v>
      </c>
      <c r="J287" s="365">
        <f t="shared" si="338"/>
        <v>2.2039473684210527</v>
      </c>
      <c r="K287" s="365">
        <f t="shared" si="338"/>
        <v>2.5249999999999999</v>
      </c>
      <c r="L287" s="365">
        <f t="shared" si="338"/>
        <v>2.724324324324324</v>
      </c>
      <c r="M287" s="365">
        <f t="shared" si="338"/>
        <v>2.1161290322580641</v>
      </c>
      <c r="N287" s="365">
        <f t="shared" si="338"/>
        <v>2.0797546012269938</v>
      </c>
      <c r="O287" s="365">
        <f t="shared" si="338"/>
        <v>2.5214285714285714</v>
      </c>
      <c r="P287" s="365">
        <f t="shared" si="338"/>
        <v>2.5483870967741935</v>
      </c>
      <c r="Q287" s="365">
        <f t="shared" si="338"/>
        <v>2.5027932960893855</v>
      </c>
      <c r="R287" s="365">
        <f t="shared" si="338"/>
        <v>2.8317757009345796</v>
      </c>
      <c r="S287" s="365">
        <f t="shared" si="338"/>
        <v>2.6</v>
      </c>
      <c r="T287" s="365">
        <f t="shared" si="338"/>
        <v>2.6188118811881189</v>
      </c>
      <c r="U287" s="365">
        <f t="shared" si="338"/>
        <v>2.9402173913043481</v>
      </c>
      <c r="V287" s="365">
        <f t="shared" si="338"/>
        <v>2.8181818181818179</v>
      </c>
      <c r="W287" s="365">
        <f t="shared" si="338"/>
        <v>2.7498545666084935</v>
      </c>
      <c r="X287" s="365">
        <f t="shared" si="338"/>
        <v>2.8693599160545644</v>
      </c>
      <c r="Y287" s="365">
        <f t="shared" si="338"/>
        <v>2.8047401023431187</v>
      </c>
      <c r="Z287" s="365">
        <f t="shared" si="338"/>
        <v>1.9695455626933143</v>
      </c>
      <c r="AA287" s="365">
        <f t="shared" ref="AA287:AI287" si="339">IF(OR(AA222=0,AA255=0),":",AA255/AA222)</f>
        <v>2.6951859456992926</v>
      </c>
      <c r="AB287" s="365">
        <f t="shared" si="339"/>
        <v>2.3936731107205622</v>
      </c>
      <c r="AC287" s="365">
        <f t="shared" si="339"/>
        <v>3.0648724643502709</v>
      </c>
      <c r="AD287" s="365">
        <f t="shared" si="339"/>
        <v>3.0001551109042963</v>
      </c>
      <c r="AE287" s="365">
        <f t="shared" si="339"/>
        <v>2.7261165335699498</v>
      </c>
      <c r="AF287" s="365">
        <f t="shared" si="339"/>
        <v>3.1105331599479848</v>
      </c>
      <c r="AG287" s="365">
        <f t="shared" si="339"/>
        <v>2.9562043795620436</v>
      </c>
      <c r="AH287" s="365">
        <f t="shared" si="339"/>
        <v>3.0634610372686999</v>
      </c>
      <c r="AI287" s="365">
        <f t="shared" si="339"/>
        <v>2.6198655713218821</v>
      </c>
      <c r="AJ287" s="365">
        <f t="shared" ref="AJ287" si="340">IF(OR(AJ222=0,AJ255=0),":",AJ255/AJ222)</f>
        <v>2.82</v>
      </c>
      <c r="AK287" s="643">
        <f t="shared" si="266"/>
        <v>7.6391106043329327</v>
      </c>
      <c r="AL287" s="643">
        <f t="shared" si="267"/>
        <v>-2.0780177581261827</v>
      </c>
      <c r="AM287" s="644">
        <f t="shared" si="268"/>
        <v>0.50426366694023006</v>
      </c>
    </row>
    <row r="288" spans="1:39" ht="18" customHeight="1" thickBot="1">
      <c r="A288" s="340" t="s">
        <v>21</v>
      </c>
      <c r="B288" s="340" t="s">
        <v>50</v>
      </c>
      <c r="C288" s="371"/>
      <c r="D288" s="371"/>
      <c r="E288" s="371"/>
      <c r="F288" s="365" t="str">
        <f t="shared" ref="F288" si="341">IF(OR(F223=0,F256=0),":",F256/F223)</f>
        <v>:</v>
      </c>
      <c r="G288" s="365" t="str">
        <f t="shared" ref="G288:Z288" si="342">IF(OR(G223=0,G256=0),":",G256/G223)</f>
        <v>:</v>
      </c>
      <c r="H288" s="365" t="str">
        <f t="shared" si="342"/>
        <v>:</v>
      </c>
      <c r="I288" s="365" t="str">
        <f t="shared" si="342"/>
        <v>:</v>
      </c>
      <c r="J288" s="365" t="str">
        <f t="shared" si="342"/>
        <v>:</v>
      </c>
      <c r="K288" s="365" t="str">
        <f t="shared" si="342"/>
        <v>:</v>
      </c>
      <c r="L288" s="365" t="str">
        <f t="shared" si="342"/>
        <v>:</v>
      </c>
      <c r="M288" s="365" t="str">
        <f t="shared" si="342"/>
        <v>:</v>
      </c>
      <c r="N288" s="365" t="str">
        <f t="shared" si="342"/>
        <v>:</v>
      </c>
      <c r="O288" s="365" t="str">
        <f t="shared" si="342"/>
        <v>:</v>
      </c>
      <c r="P288" s="365">
        <f t="shared" si="342"/>
        <v>0.74999999999999989</v>
      </c>
      <c r="Q288" s="365">
        <f t="shared" si="342"/>
        <v>1.3333333333333335</v>
      </c>
      <c r="R288" s="365">
        <f t="shared" si="342"/>
        <v>1</v>
      </c>
      <c r="S288" s="365">
        <f t="shared" si="342"/>
        <v>1</v>
      </c>
      <c r="T288" s="365">
        <f t="shared" si="342"/>
        <v>1.6666666666666667</v>
      </c>
      <c r="U288" s="365">
        <f t="shared" si="342"/>
        <v>1</v>
      </c>
      <c r="V288" s="365">
        <f t="shared" si="342"/>
        <v>2</v>
      </c>
      <c r="W288" s="365">
        <f t="shared" si="342"/>
        <v>1</v>
      </c>
      <c r="X288" s="365">
        <f t="shared" si="342"/>
        <v>1.4999999999999998</v>
      </c>
      <c r="Y288" s="365">
        <f t="shared" si="342"/>
        <v>1.6666666666666665</v>
      </c>
      <c r="Z288" s="365" t="str">
        <f t="shared" si="342"/>
        <v>:</v>
      </c>
      <c r="AA288" s="365">
        <f t="shared" ref="AA288:AI288" si="343">IF(OR(AA223=0,AA256=0),":",AA256/AA223)</f>
        <v>1.8558558558558558</v>
      </c>
      <c r="AB288" s="365">
        <f t="shared" si="343"/>
        <v>1.4193548387096775</v>
      </c>
      <c r="AC288" s="365">
        <f t="shared" si="343"/>
        <v>1.9342105263157894</v>
      </c>
      <c r="AD288" s="365">
        <f t="shared" si="343"/>
        <v>2.1757770632368705</v>
      </c>
      <c r="AE288" s="365">
        <f t="shared" si="343"/>
        <v>1.8844036697247706</v>
      </c>
      <c r="AF288" s="365">
        <f t="shared" si="343"/>
        <v>1.9393939393939394</v>
      </c>
      <c r="AG288" s="365">
        <f t="shared" si="343"/>
        <v>2.0466926070038909</v>
      </c>
      <c r="AH288" s="365">
        <f t="shared" si="343"/>
        <v>2.2508143322475567</v>
      </c>
      <c r="AI288" s="365">
        <f t="shared" si="343"/>
        <v>2.3694412770809579</v>
      </c>
      <c r="AJ288" s="365">
        <f t="shared" ref="AJ288" si="344">IF(OR(AJ223=0,AJ256=0),":",AJ256/AJ223)</f>
        <v>2.3311909659406354</v>
      </c>
      <c r="AK288" s="643">
        <f t="shared" si="266"/>
        <v>-1.6143177512061069</v>
      </c>
      <c r="AL288" s="643">
        <f t="shared" si="267"/>
        <v>10.039214555650776</v>
      </c>
      <c r="AM288" s="644">
        <f t="shared" si="268"/>
        <v>2.5660745697565046</v>
      </c>
    </row>
    <row r="289" spans="1:39" ht="18" customHeight="1" thickBot="1">
      <c r="A289" s="340" t="s">
        <v>22</v>
      </c>
      <c r="B289" s="340" t="s">
        <v>51</v>
      </c>
      <c r="C289" s="371"/>
      <c r="D289" s="371"/>
      <c r="E289" s="371"/>
      <c r="F289" s="365" t="str">
        <f t="shared" ref="F289" si="345">IF(OR(F224=0,F257=0),":",F257/F224)</f>
        <v>:</v>
      </c>
      <c r="G289" s="365" t="str">
        <f t="shared" ref="G289:Z289" si="346">IF(OR(G224=0,G257=0),":",G257/G224)</f>
        <v>:</v>
      </c>
      <c r="H289" s="365" t="str">
        <f t="shared" si="346"/>
        <v>:</v>
      </c>
      <c r="I289" s="365" t="str">
        <f t="shared" si="346"/>
        <v>:</v>
      </c>
      <c r="J289" s="365" t="str">
        <f t="shared" si="346"/>
        <v>:</v>
      </c>
      <c r="K289" s="365" t="str">
        <f t="shared" si="346"/>
        <v>:</v>
      </c>
      <c r="L289" s="365" t="str">
        <f t="shared" si="346"/>
        <v>:</v>
      </c>
      <c r="M289" s="365" t="str">
        <f t="shared" si="346"/>
        <v>:</v>
      </c>
      <c r="N289" s="365" t="str">
        <f t="shared" si="346"/>
        <v>:</v>
      </c>
      <c r="O289" s="365" t="str">
        <f t="shared" si="346"/>
        <v>:</v>
      </c>
      <c r="P289" s="365" t="str">
        <f t="shared" si="346"/>
        <v>:</v>
      </c>
      <c r="Q289" s="365" t="str">
        <f t="shared" si="346"/>
        <v>:</v>
      </c>
      <c r="R289" s="365" t="str">
        <f t="shared" si="346"/>
        <v>:</v>
      </c>
      <c r="S289" s="365" t="str">
        <f t="shared" si="346"/>
        <v>:</v>
      </c>
      <c r="T289" s="365" t="str">
        <f t="shared" si="346"/>
        <v>:</v>
      </c>
      <c r="U289" s="365" t="str">
        <f t="shared" si="346"/>
        <v>:</v>
      </c>
      <c r="V289" s="365" t="str">
        <f t="shared" si="346"/>
        <v>:</v>
      </c>
      <c r="W289" s="365" t="str">
        <f t="shared" si="346"/>
        <v>:</v>
      </c>
      <c r="X289" s="365" t="str">
        <f t="shared" si="346"/>
        <v>:</v>
      </c>
      <c r="Y289" s="365" t="str">
        <f t="shared" si="346"/>
        <v>:</v>
      </c>
      <c r="Z289" s="365" t="str">
        <f t="shared" si="346"/>
        <v>:</v>
      </c>
      <c r="AA289" s="365" t="str">
        <f t="shared" ref="AA289:AI289" si="347">IF(OR(AA224=0,AA257=0),":",AA257/AA224)</f>
        <v>:</v>
      </c>
      <c r="AB289" s="365" t="str">
        <f t="shared" si="347"/>
        <v>:</v>
      </c>
      <c r="AC289" s="365" t="str">
        <f t="shared" si="347"/>
        <v>:</v>
      </c>
      <c r="AD289" s="365" t="str">
        <f t="shared" si="347"/>
        <v>:</v>
      </c>
      <c r="AE289" s="365" t="str">
        <f t="shared" si="347"/>
        <v>:</v>
      </c>
      <c r="AF289" s="365" t="str">
        <f t="shared" si="347"/>
        <v>:</v>
      </c>
      <c r="AG289" s="365" t="str">
        <f t="shared" si="347"/>
        <v>:</v>
      </c>
      <c r="AH289" s="365" t="str">
        <f t="shared" si="347"/>
        <v>:</v>
      </c>
      <c r="AI289" s="365" t="str">
        <f t="shared" si="347"/>
        <v>:</v>
      </c>
      <c r="AJ289" s="365" t="str">
        <f t="shared" ref="AJ289" si="348">IF(OR(AJ224=0,AJ257=0),":",AJ257/AJ224)</f>
        <v>:</v>
      </c>
      <c r="AK289" s="643" t="str">
        <f t="shared" si="266"/>
        <v/>
      </c>
      <c r="AL289" s="643" t="str">
        <f t="shared" si="267"/>
        <v/>
      </c>
      <c r="AM289" s="644"/>
    </row>
    <row r="290" spans="1:39" ht="18" customHeight="1" thickBot="1">
      <c r="A290" s="340" t="s">
        <v>23</v>
      </c>
      <c r="B290" s="340" t="s">
        <v>52</v>
      </c>
      <c r="C290" s="371"/>
      <c r="D290" s="371"/>
      <c r="E290" s="371"/>
      <c r="F290" s="365">
        <f t="shared" ref="F290" si="349">IF(OR(F225=0,F258=0),":",F258/F225)</f>
        <v>1.2703062583222371</v>
      </c>
      <c r="G290" s="365">
        <f t="shared" ref="G290:Z290" si="350">IF(OR(G225=0,G258=0),":",G258/G225)</f>
        <v>1.5519379844961239</v>
      </c>
      <c r="H290" s="365">
        <f t="shared" si="350"/>
        <v>1.4700272479564032</v>
      </c>
      <c r="I290" s="365">
        <f t="shared" si="350"/>
        <v>1.410224438902743</v>
      </c>
      <c r="J290" s="365">
        <f t="shared" si="350"/>
        <v>1.9222222222222221</v>
      </c>
      <c r="K290" s="365">
        <f t="shared" si="350"/>
        <v>1.363204344874406</v>
      </c>
      <c r="L290" s="365">
        <f t="shared" si="350"/>
        <v>1.837675350701403</v>
      </c>
      <c r="M290" s="365">
        <f t="shared" si="350"/>
        <v>0.59386219866643863</v>
      </c>
      <c r="N290" s="365">
        <f t="shared" si="350"/>
        <v>1.6229068988613529</v>
      </c>
      <c r="O290" s="365">
        <f t="shared" si="350"/>
        <v>2.0330175536361104</v>
      </c>
      <c r="P290" s="365">
        <f t="shared" si="350"/>
        <v>1.7464668426774344</v>
      </c>
      <c r="Q290" s="365">
        <f t="shared" si="350"/>
        <v>2.4615321184134578</v>
      </c>
      <c r="R290" s="365">
        <f t="shared" si="350"/>
        <v>2.185896987909707</v>
      </c>
      <c r="S290" s="365">
        <f t="shared" si="350"/>
        <v>1.8074202169470208</v>
      </c>
      <c r="T290" s="365">
        <f t="shared" si="350"/>
        <v>1.0214666366433987</v>
      </c>
      <c r="U290" s="365">
        <f t="shared" si="350"/>
        <v>1.816686722823907</v>
      </c>
      <c r="V290" s="365">
        <f t="shared" si="350"/>
        <v>1.7257833299201311</v>
      </c>
      <c r="W290" s="365">
        <f t="shared" si="350"/>
        <v>2.3446442533229086</v>
      </c>
      <c r="X290" s="365">
        <f t="shared" si="350"/>
        <v>1.9794615598112681</v>
      </c>
      <c r="Y290" s="365">
        <f t="shared" si="350"/>
        <v>1.307557338012282</v>
      </c>
      <c r="Z290" s="365">
        <f t="shared" si="350"/>
        <v>2.2156051426038128</v>
      </c>
      <c r="AA290" s="365">
        <f t="shared" ref="AA290:AI290" si="351">IF(OR(AA225=0,AA258=0),":",AA258/AA225)</f>
        <v>2.5389813540232762</v>
      </c>
      <c r="AB290" s="365">
        <f t="shared" si="351"/>
        <v>2.0447877652933832</v>
      </c>
      <c r="AC290" s="365">
        <f t="shared" si="351"/>
        <v>2.0694586312563841</v>
      </c>
      <c r="AD290" s="365">
        <f t="shared" si="351"/>
        <v>2.3828266925033308</v>
      </c>
      <c r="AE290" s="365">
        <f t="shared" si="351"/>
        <v>2.7482587651989143</v>
      </c>
      <c r="AF290" s="365">
        <f t="shared" si="351"/>
        <v>2.6300347771103381</v>
      </c>
      <c r="AG290" s="365">
        <f t="shared" si="351"/>
        <v>1.906986382474837</v>
      </c>
      <c r="AH290" s="365">
        <f t="shared" si="351"/>
        <v>2.4893632261299334</v>
      </c>
      <c r="AI290" s="365">
        <f t="shared" si="351"/>
        <v>1.5840742423259133</v>
      </c>
      <c r="AJ290" s="365">
        <f t="shared" ref="AJ290" si="352">IF(OR(AJ225=0,AJ258=0),":",AJ258/AJ225)</f>
        <v>2.4</v>
      </c>
      <c r="AK290" s="643">
        <f t="shared" si="266"/>
        <v>51.508050309312139</v>
      </c>
      <c r="AL290" s="643">
        <f t="shared" si="267"/>
        <v>7.4070233491639881</v>
      </c>
      <c r="AM290" s="644">
        <f t="shared" si="268"/>
        <v>-0.62353922526231509</v>
      </c>
    </row>
    <row r="291" spans="1:39" ht="18" customHeight="1" thickBot="1">
      <c r="A291" s="340" t="s">
        <v>24</v>
      </c>
      <c r="B291" s="340" t="s">
        <v>53</v>
      </c>
      <c r="C291" s="371"/>
      <c r="D291" s="371"/>
      <c r="E291" s="371"/>
      <c r="F291" s="365" t="str">
        <f t="shared" ref="F291" si="353">IF(OR(F226=0,F259=0),":",F259/F226)</f>
        <v>:</v>
      </c>
      <c r="G291" s="365" t="str">
        <f t="shared" ref="G291:Z291" si="354">IF(OR(G226=0,G259=0),":",G259/G226)</f>
        <v>:</v>
      </c>
      <c r="H291" s="365" t="str">
        <f t="shared" si="354"/>
        <v>:</v>
      </c>
      <c r="I291" s="365" t="str">
        <f t="shared" si="354"/>
        <v>:</v>
      </c>
      <c r="J291" s="365" t="str">
        <f t="shared" si="354"/>
        <v>:</v>
      </c>
      <c r="K291" s="365" t="str">
        <f t="shared" si="354"/>
        <v>:</v>
      </c>
      <c r="L291" s="365" t="str">
        <f t="shared" si="354"/>
        <v>:</v>
      </c>
      <c r="M291" s="365">
        <f t="shared" si="354"/>
        <v>2.3333333333333335</v>
      </c>
      <c r="N291" s="365">
        <f t="shared" si="354"/>
        <v>2.5</v>
      </c>
      <c r="O291" s="365">
        <f t="shared" si="354"/>
        <v>2.2857142857142856</v>
      </c>
      <c r="P291" s="365">
        <f t="shared" si="354"/>
        <v>1.7500000000000002</v>
      </c>
      <c r="Q291" s="365">
        <f t="shared" si="354"/>
        <v>2.875</v>
      </c>
      <c r="R291" s="365">
        <f t="shared" si="354"/>
        <v>1.9411764705882353</v>
      </c>
      <c r="S291" s="365">
        <f t="shared" si="354"/>
        <v>2.3043478260869565</v>
      </c>
      <c r="T291" s="365" t="str">
        <f t="shared" si="354"/>
        <v>:</v>
      </c>
      <c r="U291" s="365" t="str">
        <f t="shared" si="354"/>
        <v>:</v>
      </c>
      <c r="V291" s="365" t="str">
        <f t="shared" si="354"/>
        <v>:</v>
      </c>
      <c r="W291" s="365" t="str">
        <f t="shared" si="354"/>
        <v>:</v>
      </c>
      <c r="X291" s="365" t="str">
        <f t="shared" si="354"/>
        <v>:</v>
      </c>
      <c r="Y291" s="365" t="str">
        <f t="shared" si="354"/>
        <v>:</v>
      </c>
      <c r="Z291" s="365" t="str">
        <f t="shared" si="354"/>
        <v>:</v>
      </c>
      <c r="AA291" s="365">
        <f t="shared" ref="AA291:AI291" si="355">IF(OR(AA226=0,AA259=0),":",AA259/AA226)</f>
        <v>2.625</v>
      </c>
      <c r="AB291" s="365">
        <f t="shared" si="355"/>
        <v>2.7426900584795324</v>
      </c>
      <c r="AC291" s="365">
        <f t="shared" si="355"/>
        <v>2.9919028340080969</v>
      </c>
      <c r="AD291" s="365">
        <f t="shared" si="355"/>
        <v>2.6494845360824741</v>
      </c>
      <c r="AE291" s="365">
        <f t="shared" si="355"/>
        <v>3.0284090909090908</v>
      </c>
      <c r="AF291" s="365">
        <f t="shared" si="355"/>
        <v>2.9650349650349654</v>
      </c>
      <c r="AG291" s="365">
        <f t="shared" si="355"/>
        <v>3.0548780487804881</v>
      </c>
      <c r="AH291" s="365">
        <f t="shared" si="355"/>
        <v>2.5449735449735451</v>
      </c>
      <c r="AI291" s="365">
        <f t="shared" si="355"/>
        <v>2.3106382978723401</v>
      </c>
      <c r="AJ291" s="365">
        <f t="shared" ref="AJ291" si="356">IF(OR(AJ226=0,AJ259=0),":",AJ259/AJ226)</f>
        <v>3.0390511339005286</v>
      </c>
      <c r="AK291" s="643">
        <f t="shared" si="266"/>
        <v>31.524312424792701</v>
      </c>
      <c r="AL291" s="643">
        <f t="shared" si="267"/>
        <v>9.7912209108995221</v>
      </c>
      <c r="AM291" s="644">
        <f t="shared" si="268"/>
        <v>1.6406967047394971</v>
      </c>
    </row>
    <row r="292" spans="1:39" ht="18" customHeight="1" thickBot="1">
      <c r="A292" s="340" t="s">
        <v>25</v>
      </c>
      <c r="B292" s="340" t="s">
        <v>54</v>
      </c>
      <c r="C292" s="371"/>
      <c r="D292" s="371"/>
      <c r="E292" s="371"/>
      <c r="F292" s="365">
        <f t="shared" ref="F292" si="357">IF(OR(F227=0,F260=0),":",F260/F227)</f>
        <v>1.1818181818181817</v>
      </c>
      <c r="G292" s="365">
        <f t="shared" ref="G292:Z292" si="358">IF(OR(G227=0,G260=0),":",G260/G227)</f>
        <v>1.4444444444444444</v>
      </c>
      <c r="H292" s="365">
        <f t="shared" si="358"/>
        <v>1.375</v>
      </c>
      <c r="I292" s="365">
        <f t="shared" si="358"/>
        <v>1.6666666666666665</v>
      </c>
      <c r="J292" s="365">
        <f t="shared" si="358"/>
        <v>1.8</v>
      </c>
      <c r="K292" s="365">
        <f t="shared" si="358"/>
        <v>1.5555555555555554</v>
      </c>
      <c r="L292" s="365">
        <f t="shared" si="358"/>
        <v>1.4523809523809523</v>
      </c>
      <c r="M292" s="365">
        <f t="shared" si="358"/>
        <v>0.78688524590163933</v>
      </c>
      <c r="N292" s="365">
        <f t="shared" si="358"/>
        <v>1.625</v>
      </c>
      <c r="O292" s="365">
        <f t="shared" si="358"/>
        <v>1.5463917525773196</v>
      </c>
      <c r="P292" s="365">
        <f t="shared" si="358"/>
        <v>1.099099099099099</v>
      </c>
      <c r="Q292" s="365">
        <f t="shared" si="358"/>
        <v>1.5697674418604652</v>
      </c>
      <c r="R292" s="365">
        <f t="shared" si="358"/>
        <v>1.7757009345794394</v>
      </c>
      <c r="S292" s="365">
        <f t="shared" si="358"/>
        <v>1.6747967479674797</v>
      </c>
      <c r="T292" s="365">
        <f t="shared" si="358"/>
        <v>1.3924050632911391</v>
      </c>
      <c r="U292" s="365">
        <f t="shared" si="358"/>
        <v>2.1111111111111112</v>
      </c>
      <c r="V292" s="365">
        <f t="shared" si="358"/>
        <v>1.5876288659793816</v>
      </c>
      <c r="W292" s="365">
        <f t="shared" si="358"/>
        <v>1.7195994277539342</v>
      </c>
      <c r="X292" s="365">
        <f t="shared" si="358"/>
        <v>1.8730964467005076</v>
      </c>
      <c r="Y292" s="365">
        <f t="shared" si="358"/>
        <v>1.910918227501142</v>
      </c>
      <c r="Z292" s="365">
        <f t="shared" si="358"/>
        <v>1.355920602327173</v>
      </c>
      <c r="AA292" s="365">
        <f t="shared" ref="AA292:AI292" si="359">IF(OR(AA227=0,AA260=0),":",AA260/AA227)</f>
        <v>2.5251278964790851</v>
      </c>
      <c r="AB292" s="365">
        <f t="shared" si="359"/>
        <v>1.4316347705787413</v>
      </c>
      <c r="AC292" s="365">
        <f t="shared" si="359"/>
        <v>2.6521365070260972</v>
      </c>
      <c r="AD292" s="365">
        <f t="shared" si="359"/>
        <v>2.3334851936218679</v>
      </c>
      <c r="AE292" s="365">
        <f t="shared" si="359"/>
        <v>2.3075055187637972</v>
      </c>
      <c r="AF292" s="365">
        <f t="shared" si="359"/>
        <v>2.45672268907563</v>
      </c>
      <c r="AG292" s="365">
        <f t="shared" si="359"/>
        <v>2.5298609751321712</v>
      </c>
      <c r="AH292" s="365">
        <f t="shared" si="359"/>
        <v>2.5165263486124103</v>
      </c>
      <c r="AI292" s="365">
        <f t="shared" si="359"/>
        <v>1.8752023546725534</v>
      </c>
      <c r="AJ292" s="365">
        <f t="shared" ref="AJ292" si="360">IF(OR(AJ227=0,AJ260=0),":",AJ260/AJ227)</f>
        <v>2.4700000000000002</v>
      </c>
      <c r="AK292" s="643">
        <f t="shared" si="266"/>
        <v>31.719117877884173</v>
      </c>
      <c r="AL292" s="643">
        <f t="shared" si="267"/>
        <v>8.1996436196628775</v>
      </c>
      <c r="AM292" s="644">
        <f t="shared" si="268"/>
        <v>-0.24496128869019307</v>
      </c>
    </row>
    <row r="293" spans="1:39" ht="18" customHeight="1" thickBot="1">
      <c r="A293" s="340" t="s">
        <v>26</v>
      </c>
      <c r="B293" s="340" t="s">
        <v>55</v>
      </c>
      <c r="C293" s="371"/>
      <c r="D293" s="371"/>
      <c r="E293" s="371"/>
      <c r="F293" s="365" t="str">
        <f t="shared" ref="F293" si="361">IF(OR(F228=0,F261=0),":",F261/F228)</f>
        <v>:</v>
      </c>
      <c r="G293" s="365" t="str">
        <f t="shared" ref="G293:Z293" si="362">IF(OR(G228=0,G261=0),":",G261/G228)</f>
        <v>:</v>
      </c>
      <c r="H293" s="365" t="str">
        <f t="shared" si="362"/>
        <v>:</v>
      </c>
      <c r="I293" s="365" t="str">
        <f t="shared" si="362"/>
        <v>:</v>
      </c>
      <c r="J293" s="365" t="str">
        <f t="shared" si="362"/>
        <v>:</v>
      </c>
      <c r="K293" s="365" t="str">
        <f t="shared" si="362"/>
        <v>:</v>
      </c>
      <c r="L293" s="365" t="str">
        <f t="shared" si="362"/>
        <v>:</v>
      </c>
      <c r="M293" s="365" t="str">
        <f t="shared" si="362"/>
        <v>:</v>
      </c>
      <c r="N293" s="365" t="str">
        <f t="shared" si="362"/>
        <v>:</v>
      </c>
      <c r="O293" s="365" t="str">
        <f t="shared" si="362"/>
        <v>:</v>
      </c>
      <c r="P293" s="365" t="str">
        <f t="shared" si="362"/>
        <v>:</v>
      </c>
      <c r="Q293" s="365" t="str">
        <f t="shared" si="362"/>
        <v>:</v>
      </c>
      <c r="R293" s="365" t="str">
        <f t="shared" si="362"/>
        <v>:</v>
      </c>
      <c r="S293" s="365" t="str">
        <f t="shared" si="362"/>
        <v>:</v>
      </c>
      <c r="T293" s="365" t="str">
        <f t="shared" si="362"/>
        <v>:</v>
      </c>
      <c r="U293" s="365" t="str">
        <f t="shared" si="362"/>
        <v>:</v>
      </c>
      <c r="V293" s="365" t="str">
        <f t="shared" si="362"/>
        <v>:</v>
      </c>
      <c r="W293" s="365" t="str">
        <f t="shared" si="362"/>
        <v>:</v>
      </c>
      <c r="X293" s="365" t="str">
        <f t="shared" si="362"/>
        <v>:</v>
      </c>
      <c r="Y293" s="365" t="str">
        <f t="shared" si="362"/>
        <v>:</v>
      </c>
      <c r="Z293" s="365" t="str">
        <f t="shared" si="362"/>
        <v>:</v>
      </c>
      <c r="AA293" s="365" t="str">
        <f t="shared" ref="AA293:AI293" si="363">IF(OR(AA228=0,AA261=0),":",AA261/AA228)</f>
        <v>:</v>
      </c>
      <c r="AB293" s="365" t="str">
        <f t="shared" si="363"/>
        <v>:</v>
      </c>
      <c r="AC293" s="365" t="str">
        <f t="shared" si="363"/>
        <v>:</v>
      </c>
      <c r="AD293" s="365" t="str">
        <f t="shared" si="363"/>
        <v>:</v>
      </c>
      <c r="AE293" s="365" t="str">
        <f t="shared" si="363"/>
        <v>:</v>
      </c>
      <c r="AF293" s="365" t="str">
        <f t="shared" si="363"/>
        <v>:</v>
      </c>
      <c r="AG293" s="365" t="str">
        <f t="shared" si="363"/>
        <v>:</v>
      </c>
      <c r="AH293" s="365" t="str">
        <f t="shared" si="363"/>
        <v>:</v>
      </c>
      <c r="AI293" s="365" t="str">
        <f t="shared" si="363"/>
        <v>:</v>
      </c>
      <c r="AJ293" s="365" t="str">
        <f t="shared" ref="AJ293" si="364">IF(OR(AJ228=0,AJ261=0),":",AJ261/AJ228)</f>
        <v>:</v>
      </c>
      <c r="AK293" s="577" t="str">
        <f t="shared" si="266"/>
        <v/>
      </c>
      <c r="AL293" s="577" t="str">
        <f t="shared" si="267"/>
        <v/>
      </c>
      <c r="AM293" s="578"/>
    </row>
    <row r="294" spans="1:39" ht="18" customHeight="1" thickBot="1">
      <c r="A294" s="340" t="s">
        <v>27</v>
      </c>
      <c r="B294" s="340" t="s">
        <v>56</v>
      </c>
      <c r="C294" s="371"/>
      <c r="D294" s="371"/>
      <c r="E294" s="371"/>
      <c r="F294" s="365" t="str">
        <f t="shared" ref="F294" si="365">IF(OR(F229=0,F262=0),":",F262/F229)</f>
        <v>:</v>
      </c>
      <c r="G294" s="365" t="str">
        <f t="shared" ref="G294:Z294" si="366">IF(OR(G229=0,G262=0),":",G262/G229)</f>
        <v>:</v>
      </c>
      <c r="H294" s="365" t="str">
        <f t="shared" si="366"/>
        <v>:</v>
      </c>
      <c r="I294" s="365" t="str">
        <f t="shared" si="366"/>
        <v>:</v>
      </c>
      <c r="J294" s="365" t="str">
        <f t="shared" si="366"/>
        <v>:</v>
      </c>
      <c r="K294" s="365" t="str">
        <f t="shared" si="366"/>
        <v>:</v>
      </c>
      <c r="L294" s="365" t="str">
        <f t="shared" si="366"/>
        <v>:</v>
      </c>
      <c r="M294" s="365" t="str">
        <f t="shared" si="366"/>
        <v>:</v>
      </c>
      <c r="N294" s="365" t="str">
        <f t="shared" si="366"/>
        <v>:</v>
      </c>
      <c r="O294" s="365" t="str">
        <f t="shared" si="366"/>
        <v>:</v>
      </c>
      <c r="P294" s="365" t="str">
        <f t="shared" si="366"/>
        <v>:</v>
      </c>
      <c r="Q294" s="365" t="str">
        <f t="shared" si="366"/>
        <v>:</v>
      </c>
      <c r="R294" s="365" t="str">
        <f t="shared" si="366"/>
        <v>:</v>
      </c>
      <c r="S294" s="365" t="str">
        <f t="shared" si="366"/>
        <v>:</v>
      </c>
      <c r="T294" s="365" t="str">
        <f t="shared" si="366"/>
        <v>:</v>
      </c>
      <c r="U294" s="365" t="str">
        <f t="shared" si="366"/>
        <v>:</v>
      </c>
      <c r="V294" s="365" t="str">
        <f t="shared" si="366"/>
        <v>:</v>
      </c>
      <c r="W294" s="365" t="str">
        <f t="shared" si="366"/>
        <v>:</v>
      </c>
      <c r="X294" s="365" t="str">
        <f t="shared" si="366"/>
        <v>:</v>
      </c>
      <c r="Y294" s="365" t="str">
        <f t="shared" si="366"/>
        <v>:</v>
      </c>
      <c r="Z294" s="365" t="str">
        <f t="shared" si="366"/>
        <v>:</v>
      </c>
      <c r="AA294" s="365" t="str">
        <f t="shared" ref="AA294:AI294" si="367">IF(OR(AA229=0,AA262=0),":",AA262/AA229)</f>
        <v>:</v>
      </c>
      <c r="AB294" s="365" t="str">
        <f t="shared" si="367"/>
        <v>:</v>
      </c>
      <c r="AC294" s="365" t="str">
        <f t="shared" si="367"/>
        <v>:</v>
      </c>
      <c r="AD294" s="365" t="str">
        <f t="shared" si="367"/>
        <v>:</v>
      </c>
      <c r="AE294" s="365" t="str">
        <f t="shared" si="367"/>
        <v>:</v>
      </c>
      <c r="AF294" s="365" t="str">
        <f t="shared" si="367"/>
        <v>:</v>
      </c>
      <c r="AG294" s="365" t="str">
        <f t="shared" si="367"/>
        <v>:</v>
      </c>
      <c r="AH294" s="365" t="str">
        <f t="shared" si="367"/>
        <v>:</v>
      </c>
      <c r="AI294" s="365" t="str">
        <f t="shared" si="367"/>
        <v>:</v>
      </c>
      <c r="AJ294" s="365" t="str">
        <f t="shared" ref="AJ294" si="368">IF(OR(AJ229=0,AJ262=0),":",AJ262/AJ229)</f>
        <v>:</v>
      </c>
      <c r="AK294" s="577" t="str">
        <f t="shared" si="266"/>
        <v/>
      </c>
      <c r="AL294" s="577" t="str">
        <f t="shared" si="267"/>
        <v/>
      </c>
      <c r="AM294" s="578"/>
    </row>
    <row r="296" spans="1:39" ht="18" customHeight="1">
      <c r="A296" s="76" t="s">
        <v>230</v>
      </c>
    </row>
    <row r="297" spans="1:39" ht="18" customHeight="1">
      <c r="A297" s="215"/>
      <c r="B297" s="211"/>
      <c r="C297" s="204" t="s">
        <v>230</v>
      </c>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767" t="s">
        <v>58</v>
      </c>
      <c r="AL297" s="768"/>
      <c r="AM297" s="255" t="str">
        <f>AM$3</f>
        <v xml:space="preserve">Annual rate of change
</v>
      </c>
    </row>
    <row r="298" spans="1:39" ht="26.25" thickBot="1">
      <c r="A298" s="215"/>
      <c r="B298" s="216"/>
      <c r="C298" s="568">
        <v>1990</v>
      </c>
      <c r="D298" s="567">
        <v>1991</v>
      </c>
      <c r="E298" s="568">
        <v>1992</v>
      </c>
      <c r="F298" s="203">
        <f>F$4</f>
        <v>1993</v>
      </c>
      <c r="G298" s="636">
        <f t="shared" ref="G298:AJ298" si="369">G$4</f>
        <v>1994</v>
      </c>
      <c r="H298" s="203">
        <f t="shared" si="369"/>
        <v>1995</v>
      </c>
      <c r="I298" s="636">
        <f t="shared" si="369"/>
        <v>1996</v>
      </c>
      <c r="J298" s="203">
        <f t="shared" si="369"/>
        <v>1997</v>
      </c>
      <c r="K298" s="636">
        <f t="shared" si="369"/>
        <v>1998</v>
      </c>
      <c r="L298" s="203">
        <f t="shared" si="369"/>
        <v>1999</v>
      </c>
      <c r="M298" s="636">
        <f t="shared" si="369"/>
        <v>2000</v>
      </c>
      <c r="N298" s="636">
        <f t="shared" si="369"/>
        <v>2001</v>
      </c>
      <c r="O298" s="203">
        <f t="shared" si="369"/>
        <v>2002</v>
      </c>
      <c r="P298" s="636">
        <f t="shared" si="369"/>
        <v>2003</v>
      </c>
      <c r="Q298" s="203">
        <f t="shared" si="369"/>
        <v>2004</v>
      </c>
      <c r="R298" s="636">
        <f t="shared" si="369"/>
        <v>2005</v>
      </c>
      <c r="S298" s="203">
        <f t="shared" si="369"/>
        <v>2006</v>
      </c>
      <c r="T298" s="636">
        <f t="shared" si="369"/>
        <v>2007</v>
      </c>
      <c r="U298" s="203">
        <f t="shared" si="369"/>
        <v>2008</v>
      </c>
      <c r="V298" s="636">
        <f t="shared" si="369"/>
        <v>2009</v>
      </c>
      <c r="W298" s="203">
        <f t="shared" si="369"/>
        <v>2010</v>
      </c>
      <c r="X298" s="636">
        <f t="shared" si="369"/>
        <v>2011</v>
      </c>
      <c r="Y298" s="203">
        <f t="shared" si="369"/>
        <v>2012</v>
      </c>
      <c r="Z298" s="637">
        <f t="shared" si="369"/>
        <v>2013</v>
      </c>
      <c r="AA298" s="203">
        <f t="shared" si="369"/>
        <v>2014</v>
      </c>
      <c r="AB298" s="637">
        <f t="shared" si="369"/>
        <v>2015</v>
      </c>
      <c r="AC298" s="203">
        <f t="shared" si="369"/>
        <v>2016</v>
      </c>
      <c r="AD298" s="637">
        <f t="shared" si="369"/>
        <v>2017</v>
      </c>
      <c r="AE298" s="203">
        <f t="shared" si="369"/>
        <v>2018</v>
      </c>
      <c r="AF298" s="637">
        <f t="shared" si="369"/>
        <v>2019</v>
      </c>
      <c r="AG298" s="203">
        <f t="shared" si="369"/>
        <v>2020</v>
      </c>
      <c r="AH298" s="637">
        <f t="shared" si="369"/>
        <v>2021</v>
      </c>
      <c r="AI298" s="637">
        <f t="shared" si="369"/>
        <v>2022</v>
      </c>
      <c r="AJ298" s="203" t="str">
        <f t="shared" si="369"/>
        <v>2023f</v>
      </c>
      <c r="AK298" s="213" t="s">
        <v>1070</v>
      </c>
      <c r="AL298" s="214" t="s">
        <v>1071</v>
      </c>
      <c r="AM298" s="264" t="s">
        <v>1072</v>
      </c>
    </row>
    <row r="299" spans="1:39" ht="18" customHeight="1" thickBot="1">
      <c r="A299" s="366" t="s">
        <v>373</v>
      </c>
      <c r="B299" s="366"/>
      <c r="C299" s="339"/>
      <c r="D299" s="339"/>
      <c r="E299" s="339"/>
      <c r="F299" s="327">
        <f>IF(COUNT(F300:F326)=27,SUM(F300:F326),"N.A.")</f>
        <v>4823.7639999999992</v>
      </c>
      <c r="G299" s="327">
        <f t="shared" ref="G299:Z299" si="370">IF(COUNT(G300:G326)=27,SUM(G300:G326),"N.A.")</f>
        <v>4544.4710000000005</v>
      </c>
      <c r="H299" s="327">
        <f t="shared" si="370"/>
        <v>4393.2849999999999</v>
      </c>
      <c r="I299" s="327">
        <f t="shared" si="370"/>
        <v>4435.1489999999994</v>
      </c>
      <c r="J299" s="327">
        <f t="shared" si="370"/>
        <v>4025.2460000000001</v>
      </c>
      <c r="K299" s="327">
        <f t="shared" si="370"/>
        <v>4332.442</v>
      </c>
      <c r="L299" s="327">
        <f t="shared" si="370"/>
        <v>4439.2959999999994</v>
      </c>
      <c r="M299" s="327">
        <f t="shared" si="370"/>
        <v>3796.1200000000003</v>
      </c>
      <c r="N299" s="327">
        <f t="shared" si="370"/>
        <v>3507.8200000000011</v>
      </c>
      <c r="O299" s="327">
        <f t="shared" si="370"/>
        <v>3546.7100000000005</v>
      </c>
      <c r="P299" s="327">
        <f t="shared" si="370"/>
        <v>4317.24</v>
      </c>
      <c r="Q299" s="327">
        <f t="shared" si="370"/>
        <v>3807.1400000000003</v>
      </c>
      <c r="R299" s="327">
        <f t="shared" si="370"/>
        <v>3674.65</v>
      </c>
      <c r="S299" s="363">
        <f t="shared" si="370"/>
        <v>3969.2799999999993</v>
      </c>
      <c r="T299" s="363">
        <f t="shared" si="370"/>
        <v>3388.7899999999995</v>
      </c>
      <c r="U299" s="363">
        <f t="shared" si="370"/>
        <v>3792.4900000000002</v>
      </c>
      <c r="V299" s="363">
        <f t="shared" si="370"/>
        <v>3918.9300000000003</v>
      </c>
      <c r="W299" s="363">
        <f t="shared" si="370"/>
        <v>3782.139999999999</v>
      </c>
      <c r="X299" s="363">
        <f t="shared" si="370"/>
        <v>4367.57</v>
      </c>
      <c r="Y299" s="363">
        <f t="shared" si="370"/>
        <v>4312.63</v>
      </c>
      <c r="Z299" s="363">
        <f t="shared" si="370"/>
        <v>4623.2300000000005</v>
      </c>
      <c r="AA299" s="363">
        <f t="shared" ref="AA299:AI299" si="371">IF(COUNT(AA300:AA326)=27,SUM(AA300:AA326),"N.A.")</f>
        <v>4266.04</v>
      </c>
      <c r="AB299" s="363">
        <f t="shared" si="371"/>
        <v>4197.5999999999995</v>
      </c>
      <c r="AC299" s="363">
        <f t="shared" si="371"/>
        <v>4133.1299999999992</v>
      </c>
      <c r="AD299" s="363">
        <f t="shared" si="371"/>
        <v>4311.6400000000003</v>
      </c>
      <c r="AE299" s="363">
        <f t="shared" si="371"/>
        <v>4025.6499999999996</v>
      </c>
      <c r="AF299" s="363">
        <f t="shared" si="371"/>
        <v>4337.8600000000006</v>
      </c>
      <c r="AG299" s="363">
        <f t="shared" si="371"/>
        <v>4396.7400000000007</v>
      </c>
      <c r="AH299" s="363">
        <f t="shared" si="371"/>
        <v>4368.7399999999989</v>
      </c>
      <c r="AI299" s="363">
        <f t="shared" si="371"/>
        <v>5153.5700000000015</v>
      </c>
      <c r="AJ299" s="363">
        <f t="shared" ref="AJ299" si="372">IF(COUNT(AJ300:AJ326)=27,SUM(AJ300:AJ326),"N.A.")</f>
        <v>4803.6372666666657</v>
      </c>
      <c r="AK299" s="641">
        <f>+IFERROR((AJ299/AI299-1)*100,"")</f>
        <v>-6.7901034299201468</v>
      </c>
      <c r="AL299" s="641">
        <f>+IFERROR(((AJ299/((SUM(AE299:AI299)-MIN(AD299:AH299)-MAX(AD299:AH299))/3))-1)*100,"")</f>
        <v>3.9735573228899979</v>
      </c>
      <c r="AM299" s="642">
        <f>100*((POWER(AJ299/AA299,1/($AI$4-$Z$4)))-1)</f>
        <v>1.3274827140050904</v>
      </c>
    </row>
    <row r="300" spans="1:39" ht="18" customHeight="1" thickBot="1">
      <c r="A300" s="340" t="s">
        <v>3</v>
      </c>
      <c r="B300" s="340" t="s">
        <v>30</v>
      </c>
      <c r="C300" s="352"/>
      <c r="D300" s="352"/>
      <c r="E300" s="352"/>
      <c r="F300" s="322">
        <v>0</v>
      </c>
      <c r="G300" s="322">
        <v>0</v>
      </c>
      <c r="H300" s="322">
        <v>0</v>
      </c>
      <c r="I300" s="322">
        <v>0</v>
      </c>
      <c r="J300" s="322">
        <v>0</v>
      </c>
      <c r="K300" s="322">
        <v>0</v>
      </c>
      <c r="L300" s="322">
        <v>0</v>
      </c>
      <c r="M300" s="322">
        <v>0</v>
      </c>
      <c r="N300" s="322">
        <v>0</v>
      </c>
      <c r="O300" s="322">
        <v>0</v>
      </c>
      <c r="P300" s="322">
        <v>0</v>
      </c>
      <c r="Q300" s="322">
        <v>0</v>
      </c>
      <c r="R300" s="322">
        <v>0</v>
      </c>
      <c r="S300" s="364">
        <v>0</v>
      </c>
      <c r="T300" s="364">
        <v>0</v>
      </c>
      <c r="U300" s="364">
        <v>0</v>
      </c>
      <c r="V300" s="364">
        <v>0</v>
      </c>
      <c r="W300" s="364">
        <v>0</v>
      </c>
      <c r="X300" s="364">
        <v>0</v>
      </c>
      <c r="Y300" s="364">
        <v>0</v>
      </c>
      <c r="Z300" s="364">
        <v>0</v>
      </c>
      <c r="AA300" s="364">
        <v>0</v>
      </c>
      <c r="AB300" s="364">
        <v>0</v>
      </c>
      <c r="AC300" s="364">
        <v>0</v>
      </c>
      <c r="AD300" s="364">
        <v>0</v>
      </c>
      <c r="AE300" s="364">
        <v>0</v>
      </c>
      <c r="AF300" s="364">
        <v>0</v>
      </c>
      <c r="AG300" s="364">
        <v>0</v>
      </c>
      <c r="AH300" s="364">
        <v>0</v>
      </c>
      <c r="AI300" s="364">
        <v>0</v>
      </c>
      <c r="AJ300" s="364">
        <v>0</v>
      </c>
      <c r="AK300" s="643" t="str">
        <f>+IFERROR((AJ300/AI300-1)*100,"")</f>
        <v/>
      </c>
      <c r="AL300" s="643" t="str">
        <f>+IFERROR(((AJ300/((SUM(AE300:AI300)-MIN(AD300:AH300)-MAX(AD300:AH300))/3))-1)*100,"")</f>
        <v/>
      </c>
      <c r="AM300" s="644"/>
    </row>
    <row r="301" spans="1:39" ht="18" customHeight="1" thickBot="1">
      <c r="A301" s="340" t="s">
        <v>4</v>
      </c>
      <c r="B301" s="340" t="s">
        <v>31</v>
      </c>
      <c r="C301" s="352"/>
      <c r="D301" s="352"/>
      <c r="E301" s="352"/>
      <c r="F301" s="322">
        <v>469</v>
      </c>
      <c r="G301" s="322">
        <v>495.9</v>
      </c>
      <c r="H301" s="322">
        <v>586</v>
      </c>
      <c r="I301" s="322">
        <v>499.8</v>
      </c>
      <c r="J301" s="322">
        <v>452.9</v>
      </c>
      <c r="K301" s="322">
        <v>596.1</v>
      </c>
      <c r="L301" s="322">
        <v>685.9</v>
      </c>
      <c r="M301" s="322">
        <v>592</v>
      </c>
      <c r="N301" s="322">
        <v>389.7</v>
      </c>
      <c r="O301" s="322">
        <v>471</v>
      </c>
      <c r="P301" s="322">
        <v>659.6</v>
      </c>
      <c r="Q301" s="322">
        <v>592.79999999999995</v>
      </c>
      <c r="R301" s="322">
        <v>635</v>
      </c>
      <c r="S301" s="364">
        <v>750.5</v>
      </c>
      <c r="T301" s="364">
        <v>602.4</v>
      </c>
      <c r="U301" s="364">
        <v>721.7</v>
      </c>
      <c r="V301" s="364">
        <v>683.7</v>
      </c>
      <c r="W301" s="364">
        <v>729.88</v>
      </c>
      <c r="X301" s="364">
        <v>747.13</v>
      </c>
      <c r="Y301" s="364">
        <v>780.8</v>
      </c>
      <c r="Z301" s="364">
        <v>878.64</v>
      </c>
      <c r="AA301" s="364">
        <v>843.64</v>
      </c>
      <c r="AB301" s="364">
        <v>810.84</v>
      </c>
      <c r="AC301" s="364">
        <v>817.51</v>
      </c>
      <c r="AD301" s="364">
        <v>898.84</v>
      </c>
      <c r="AE301" s="364">
        <v>788.66</v>
      </c>
      <c r="AF301" s="364">
        <v>815.56</v>
      </c>
      <c r="AG301" s="364">
        <v>821.92</v>
      </c>
      <c r="AH301" s="364">
        <v>836.47</v>
      </c>
      <c r="AI301" s="364">
        <v>913</v>
      </c>
      <c r="AJ301" s="364">
        <v>898.86850000000004</v>
      </c>
      <c r="AK301" s="643">
        <f t="shared" ref="AK301:AK326" si="373">+IFERROR((AJ301/AI301-1)*100,"")</f>
        <v>-1.54780941949616</v>
      </c>
      <c r="AL301" s="643">
        <f t="shared" ref="AL301:AL326" si="374">+IFERROR(((AJ301/((SUM(AE301:AI301)-MIN(AD301:AH301)-MAX(AD301:AH301))/3))-1)*100,"")</f>
        <v>8.379673728251591</v>
      </c>
      <c r="AM301" s="644">
        <f t="shared" ref="AM301:AM324" si="375">100*((POWER(AJ301/AA301,1/($AI$4-$Z$4)))-1)</f>
        <v>0.7070533106975585</v>
      </c>
    </row>
    <row r="302" spans="1:39" ht="18" customHeight="1" thickBot="1">
      <c r="A302" s="340" t="s">
        <v>340</v>
      </c>
      <c r="B302" s="340" t="s">
        <v>32</v>
      </c>
      <c r="C302" s="352"/>
      <c r="D302" s="352"/>
      <c r="E302" s="352"/>
      <c r="F302" s="322">
        <v>10</v>
      </c>
      <c r="G302" s="322">
        <v>16</v>
      </c>
      <c r="H302" s="322">
        <v>19</v>
      </c>
      <c r="I302" s="322">
        <v>20</v>
      </c>
      <c r="J302" s="322">
        <v>10.9</v>
      </c>
      <c r="K302" s="322">
        <v>17.3</v>
      </c>
      <c r="L302" s="322">
        <v>28.5</v>
      </c>
      <c r="M302" s="322">
        <v>30.5</v>
      </c>
      <c r="N302" s="322">
        <v>28.5</v>
      </c>
      <c r="O302" s="322">
        <v>24.2</v>
      </c>
      <c r="P302" s="322">
        <v>48.7</v>
      </c>
      <c r="Q302" s="322">
        <v>39.4</v>
      </c>
      <c r="R302" s="322">
        <v>39.6</v>
      </c>
      <c r="S302" s="364">
        <v>47.1</v>
      </c>
      <c r="T302" s="364">
        <v>24.4</v>
      </c>
      <c r="U302" s="364">
        <v>24.5</v>
      </c>
      <c r="V302" s="364">
        <v>25.6</v>
      </c>
      <c r="W302" s="364">
        <v>27.17</v>
      </c>
      <c r="X302" s="364">
        <v>28.55</v>
      </c>
      <c r="Y302" s="364">
        <v>24.63</v>
      </c>
      <c r="Z302" s="364">
        <v>21.28</v>
      </c>
      <c r="AA302" s="364">
        <v>18.61</v>
      </c>
      <c r="AB302" s="364">
        <v>15.45</v>
      </c>
      <c r="AC302" s="364">
        <v>15.65</v>
      </c>
      <c r="AD302" s="364">
        <v>21.6</v>
      </c>
      <c r="AE302" s="364">
        <v>20.2</v>
      </c>
      <c r="AF302" s="364">
        <v>11.83</v>
      </c>
      <c r="AG302" s="364">
        <v>11.27</v>
      </c>
      <c r="AH302" s="364">
        <v>17.98</v>
      </c>
      <c r="AI302" s="364">
        <v>22.49</v>
      </c>
      <c r="AJ302" s="364">
        <v>18.170300000000005</v>
      </c>
      <c r="AK302" s="643">
        <f t="shared" si="373"/>
        <v>-19.207203201422828</v>
      </c>
      <c r="AL302" s="643">
        <f t="shared" si="374"/>
        <v>7.0941060903733089</v>
      </c>
      <c r="AM302" s="644">
        <f t="shared" si="375"/>
        <v>-0.26532159454943915</v>
      </c>
    </row>
    <row r="303" spans="1:39" ht="18" customHeight="1" thickBot="1">
      <c r="A303" s="340" t="s">
        <v>5</v>
      </c>
      <c r="B303" s="340" t="s">
        <v>33</v>
      </c>
      <c r="C303" s="352"/>
      <c r="D303" s="352"/>
      <c r="E303" s="352"/>
      <c r="F303" s="322">
        <v>0</v>
      </c>
      <c r="G303" s="322">
        <v>0</v>
      </c>
      <c r="H303" s="322">
        <v>0</v>
      </c>
      <c r="I303" s="322">
        <v>0</v>
      </c>
      <c r="J303" s="322">
        <v>0</v>
      </c>
      <c r="K303" s="322">
        <v>0</v>
      </c>
      <c r="L303" s="322">
        <v>0</v>
      </c>
      <c r="M303" s="322">
        <v>0</v>
      </c>
      <c r="N303" s="322">
        <v>0</v>
      </c>
      <c r="O303" s="322">
        <v>0</v>
      </c>
      <c r="P303" s="322">
        <v>0</v>
      </c>
      <c r="Q303" s="322">
        <v>0</v>
      </c>
      <c r="R303" s="322">
        <v>0</v>
      </c>
      <c r="S303" s="364">
        <v>0</v>
      </c>
      <c r="T303" s="364">
        <v>0</v>
      </c>
      <c r="U303" s="364">
        <v>0</v>
      </c>
      <c r="V303" s="364">
        <v>0</v>
      </c>
      <c r="W303" s="364">
        <v>0</v>
      </c>
      <c r="X303" s="364">
        <v>0</v>
      </c>
      <c r="Y303" s="364">
        <v>0</v>
      </c>
      <c r="Z303" s="364">
        <v>0</v>
      </c>
      <c r="AA303" s="364">
        <v>0</v>
      </c>
      <c r="AB303" s="364">
        <v>0</v>
      </c>
      <c r="AC303" s="364">
        <v>0</v>
      </c>
      <c r="AD303" s="364">
        <v>0</v>
      </c>
      <c r="AE303" s="364">
        <v>0</v>
      </c>
      <c r="AF303" s="364">
        <v>0</v>
      </c>
      <c r="AG303" s="364">
        <v>0</v>
      </c>
      <c r="AH303" s="364">
        <v>0</v>
      </c>
      <c r="AI303" s="364">
        <v>0</v>
      </c>
      <c r="AJ303" s="364">
        <v>0</v>
      </c>
      <c r="AK303" s="643" t="str">
        <f t="shared" si="373"/>
        <v/>
      </c>
      <c r="AL303" s="643" t="str">
        <f t="shared" si="374"/>
        <v/>
      </c>
      <c r="AM303" s="644"/>
    </row>
    <row r="304" spans="1:39" ht="18" customHeight="1" thickBot="1">
      <c r="A304" s="340" t="s">
        <v>127</v>
      </c>
      <c r="B304" s="340" t="s">
        <v>34</v>
      </c>
      <c r="C304" s="352"/>
      <c r="D304" s="352"/>
      <c r="E304" s="352"/>
      <c r="F304" s="322">
        <v>81.5</v>
      </c>
      <c r="G304" s="322">
        <v>188.9</v>
      </c>
      <c r="H304" s="322">
        <v>52.2</v>
      </c>
      <c r="I304" s="322">
        <v>43.8</v>
      </c>
      <c r="J304" s="322">
        <v>34.4</v>
      </c>
      <c r="K304" s="322">
        <v>33.700000000000003</v>
      </c>
      <c r="L304" s="322">
        <v>33.4</v>
      </c>
      <c r="M304" s="322">
        <v>25.8</v>
      </c>
      <c r="N304" s="322">
        <v>24.6</v>
      </c>
      <c r="O304" s="322">
        <v>26.1</v>
      </c>
      <c r="P304" s="322">
        <v>37.200000000000003</v>
      </c>
      <c r="Q304" s="322">
        <v>31.6</v>
      </c>
      <c r="R304" s="322">
        <v>27.1</v>
      </c>
      <c r="S304" s="364">
        <v>32</v>
      </c>
      <c r="T304" s="364">
        <v>19.2</v>
      </c>
      <c r="U304" s="364">
        <v>24.9</v>
      </c>
      <c r="V304" s="364">
        <v>23.6</v>
      </c>
      <c r="W304" s="364">
        <v>24.97</v>
      </c>
      <c r="X304" s="364">
        <v>26.8</v>
      </c>
      <c r="Y304" s="364">
        <v>26.4</v>
      </c>
      <c r="Z304" s="364">
        <v>21.9</v>
      </c>
      <c r="AA304" s="364">
        <v>20</v>
      </c>
      <c r="AB304" s="364">
        <v>18.399999999999999</v>
      </c>
      <c r="AC304" s="364">
        <v>16.7</v>
      </c>
      <c r="AD304" s="364">
        <v>18</v>
      </c>
      <c r="AE304" s="364">
        <v>19.5</v>
      </c>
      <c r="AF304" s="364">
        <v>22.5</v>
      </c>
      <c r="AG304" s="364">
        <v>28.2</v>
      </c>
      <c r="AH304" s="364">
        <v>38.299999999999997</v>
      </c>
      <c r="AI304" s="364">
        <v>85.6</v>
      </c>
      <c r="AJ304" s="364">
        <v>32.336666666666673</v>
      </c>
      <c r="AK304" s="643">
        <f t="shared" si="373"/>
        <v>-62.223520249221174</v>
      </c>
      <c r="AL304" s="643">
        <f t="shared" si="374"/>
        <v>-29.60087082728592</v>
      </c>
      <c r="AM304" s="644">
        <f t="shared" si="375"/>
        <v>5.4836206546788002</v>
      </c>
    </row>
    <row r="305" spans="1:39" ht="18" customHeight="1" thickBot="1">
      <c r="A305" s="340" t="s">
        <v>6</v>
      </c>
      <c r="B305" s="340" t="s">
        <v>35</v>
      </c>
      <c r="C305" s="352"/>
      <c r="D305" s="352"/>
      <c r="E305" s="352"/>
      <c r="F305" s="322">
        <v>0</v>
      </c>
      <c r="G305" s="322">
        <v>0</v>
      </c>
      <c r="H305" s="322">
        <v>0</v>
      </c>
      <c r="I305" s="322">
        <v>0</v>
      </c>
      <c r="J305" s="322">
        <v>0</v>
      </c>
      <c r="K305" s="322">
        <v>0</v>
      </c>
      <c r="L305" s="322">
        <v>0</v>
      </c>
      <c r="M305" s="322">
        <v>0</v>
      </c>
      <c r="N305" s="322">
        <v>0</v>
      </c>
      <c r="O305" s="322">
        <v>0</v>
      </c>
      <c r="P305" s="322">
        <v>0</v>
      </c>
      <c r="Q305" s="322">
        <v>0</v>
      </c>
      <c r="R305" s="322">
        <v>0</v>
      </c>
      <c r="S305" s="364">
        <v>0</v>
      </c>
      <c r="T305" s="364">
        <v>0</v>
      </c>
      <c r="U305" s="364">
        <v>0</v>
      </c>
      <c r="V305" s="364">
        <v>0</v>
      </c>
      <c r="W305" s="364">
        <v>0</v>
      </c>
      <c r="X305" s="364">
        <v>0</v>
      </c>
      <c r="Y305" s="364">
        <v>0</v>
      </c>
      <c r="Z305" s="364">
        <v>0</v>
      </c>
      <c r="AA305" s="364">
        <v>0</v>
      </c>
      <c r="AB305" s="364">
        <v>0</v>
      </c>
      <c r="AC305" s="364">
        <v>0</v>
      </c>
      <c r="AD305" s="364">
        <v>0</v>
      </c>
      <c r="AE305" s="364">
        <v>0</v>
      </c>
      <c r="AF305" s="364">
        <v>0</v>
      </c>
      <c r="AG305" s="364">
        <v>0</v>
      </c>
      <c r="AH305" s="364">
        <v>0</v>
      </c>
      <c r="AI305" s="364">
        <v>0</v>
      </c>
      <c r="AJ305" s="364">
        <v>0</v>
      </c>
      <c r="AK305" s="643" t="str">
        <f t="shared" si="373"/>
        <v/>
      </c>
      <c r="AL305" s="643" t="str">
        <f t="shared" si="374"/>
        <v/>
      </c>
      <c r="AM305" s="644"/>
    </row>
    <row r="306" spans="1:39" ht="18" customHeight="1" thickBot="1">
      <c r="A306" s="340" t="s">
        <v>7</v>
      </c>
      <c r="B306" s="340" t="s">
        <v>36</v>
      </c>
      <c r="C306" s="352"/>
      <c r="D306" s="352"/>
      <c r="E306" s="352"/>
      <c r="F306" s="322">
        <v>0</v>
      </c>
      <c r="G306" s="322">
        <v>0</v>
      </c>
      <c r="H306" s="322">
        <v>0</v>
      </c>
      <c r="I306" s="322">
        <v>0</v>
      </c>
      <c r="J306" s="322">
        <v>0</v>
      </c>
      <c r="K306" s="322">
        <v>0</v>
      </c>
      <c r="L306" s="322">
        <v>0</v>
      </c>
      <c r="M306" s="322">
        <v>0</v>
      </c>
      <c r="N306" s="322">
        <v>0</v>
      </c>
      <c r="O306" s="322">
        <v>0</v>
      </c>
      <c r="P306" s="322">
        <v>0</v>
      </c>
      <c r="Q306" s="322">
        <v>0</v>
      </c>
      <c r="R306" s="322">
        <v>0</v>
      </c>
      <c r="S306" s="364">
        <v>0</v>
      </c>
      <c r="T306" s="364">
        <v>0</v>
      </c>
      <c r="U306" s="364">
        <v>0</v>
      </c>
      <c r="V306" s="364">
        <v>0</v>
      </c>
      <c r="W306" s="364">
        <v>0</v>
      </c>
      <c r="X306" s="364">
        <v>0</v>
      </c>
      <c r="Y306" s="364">
        <v>0</v>
      </c>
      <c r="Z306" s="364">
        <v>0</v>
      </c>
      <c r="AA306" s="364">
        <v>0</v>
      </c>
      <c r="AB306" s="364">
        <v>0.01</v>
      </c>
      <c r="AC306" s="364">
        <v>0</v>
      </c>
      <c r="AD306" s="364">
        <v>0</v>
      </c>
      <c r="AE306" s="364">
        <v>0</v>
      </c>
      <c r="AF306" s="364">
        <v>0.01</v>
      </c>
      <c r="AG306" s="364">
        <v>0.01</v>
      </c>
      <c r="AH306" s="364">
        <v>0.03</v>
      </c>
      <c r="AI306" s="364">
        <v>0.03</v>
      </c>
      <c r="AJ306" s="364">
        <v>0</v>
      </c>
      <c r="AK306" s="643"/>
      <c r="AL306" s="643"/>
      <c r="AM306" s="644"/>
    </row>
    <row r="307" spans="1:39" ht="18" customHeight="1" thickBot="1">
      <c r="A307" s="340" t="s">
        <v>8</v>
      </c>
      <c r="B307" s="340" t="s">
        <v>37</v>
      </c>
      <c r="C307" s="352"/>
      <c r="D307" s="352"/>
      <c r="E307" s="352"/>
      <c r="F307" s="322">
        <v>17.5</v>
      </c>
      <c r="G307" s="322">
        <v>20.399999999999999</v>
      </c>
      <c r="H307" s="322">
        <v>22.4</v>
      </c>
      <c r="I307" s="322">
        <v>23.9</v>
      </c>
      <c r="J307" s="322">
        <v>25.2</v>
      </c>
      <c r="K307" s="322">
        <v>35.4</v>
      </c>
      <c r="L307" s="322">
        <v>30</v>
      </c>
      <c r="M307" s="322">
        <v>17.13</v>
      </c>
      <c r="N307" s="322">
        <v>16.86</v>
      </c>
      <c r="O307" s="322">
        <v>16.239999999999998</v>
      </c>
      <c r="P307" s="322">
        <v>15.55</v>
      </c>
      <c r="Q307" s="322">
        <v>14.92</v>
      </c>
      <c r="R307" s="322">
        <v>13.82</v>
      </c>
      <c r="S307" s="364">
        <v>10.17</v>
      </c>
      <c r="T307" s="364">
        <v>14.58</v>
      </c>
      <c r="U307" s="364">
        <v>14.73</v>
      </c>
      <c r="V307" s="364">
        <v>23.5</v>
      </c>
      <c r="W307" s="364">
        <v>80.64</v>
      </c>
      <c r="X307" s="364">
        <v>98.52</v>
      </c>
      <c r="Y307" s="364">
        <v>85.27</v>
      </c>
      <c r="Z307" s="364">
        <v>98.46</v>
      </c>
      <c r="AA307" s="364">
        <v>87.81</v>
      </c>
      <c r="AB307" s="364">
        <v>107.23</v>
      </c>
      <c r="AC307" s="364">
        <v>85.1</v>
      </c>
      <c r="AD307" s="364">
        <v>90.61</v>
      </c>
      <c r="AE307" s="364">
        <v>82.5</v>
      </c>
      <c r="AF307" s="364">
        <v>100.72</v>
      </c>
      <c r="AG307" s="364">
        <v>97.71</v>
      </c>
      <c r="AH307" s="364">
        <v>90.54</v>
      </c>
      <c r="AI307" s="364">
        <v>78.790000000000006</v>
      </c>
      <c r="AJ307" s="364">
        <v>98.372500000000016</v>
      </c>
      <c r="AK307" s="643">
        <f t="shared" si="373"/>
        <v>24.854042391166399</v>
      </c>
      <c r="AL307" s="643">
        <f t="shared" si="374"/>
        <v>10.514342420611133</v>
      </c>
      <c r="AM307" s="644">
        <f t="shared" si="375"/>
        <v>1.2700632586315264</v>
      </c>
    </row>
    <row r="308" spans="1:39" ht="18" customHeight="1" thickBot="1">
      <c r="A308" s="340" t="s">
        <v>9</v>
      </c>
      <c r="B308" s="340" t="s">
        <v>38</v>
      </c>
      <c r="C308" s="352"/>
      <c r="D308" s="352"/>
      <c r="E308" s="352"/>
      <c r="F308" s="322">
        <v>2140.9</v>
      </c>
      <c r="G308" s="322">
        <v>1355.2</v>
      </c>
      <c r="H308" s="322">
        <v>1111.5</v>
      </c>
      <c r="I308" s="322">
        <v>1098.2</v>
      </c>
      <c r="J308" s="322">
        <v>1004.2</v>
      </c>
      <c r="K308" s="322">
        <v>1047.7</v>
      </c>
      <c r="L308" s="322">
        <v>849.9</v>
      </c>
      <c r="M308" s="322">
        <v>838.9</v>
      </c>
      <c r="N308" s="322">
        <v>861.2</v>
      </c>
      <c r="O308" s="322">
        <v>753.6</v>
      </c>
      <c r="P308" s="322">
        <v>786.8</v>
      </c>
      <c r="Q308" s="322">
        <v>752.2</v>
      </c>
      <c r="R308" s="322">
        <v>517.29999999999995</v>
      </c>
      <c r="S308" s="364">
        <v>622.5</v>
      </c>
      <c r="T308" s="364">
        <v>600.9</v>
      </c>
      <c r="U308" s="364">
        <v>730.8</v>
      </c>
      <c r="V308" s="364">
        <v>851.1</v>
      </c>
      <c r="W308" s="364">
        <v>682.52</v>
      </c>
      <c r="X308" s="364">
        <v>862.87</v>
      </c>
      <c r="Y308" s="364">
        <v>753.02</v>
      </c>
      <c r="Z308" s="364">
        <v>865.56</v>
      </c>
      <c r="AA308" s="364">
        <v>783.43</v>
      </c>
      <c r="AB308" s="364">
        <v>738.85</v>
      </c>
      <c r="AC308" s="364">
        <v>717.67</v>
      </c>
      <c r="AD308" s="364">
        <v>724.63</v>
      </c>
      <c r="AE308" s="364">
        <v>691.28</v>
      </c>
      <c r="AF308" s="364">
        <v>701.77</v>
      </c>
      <c r="AG308" s="364">
        <v>650.04999999999995</v>
      </c>
      <c r="AH308" s="364">
        <v>631.16</v>
      </c>
      <c r="AI308" s="364">
        <v>871.83</v>
      </c>
      <c r="AJ308" s="364">
        <v>742.32633333333331</v>
      </c>
      <c r="AK308" s="643">
        <f t="shared" si="373"/>
        <v>-14.854233814696293</v>
      </c>
      <c r="AL308" s="643">
        <f t="shared" si="374"/>
        <v>1.6746107839108904</v>
      </c>
      <c r="AM308" s="644">
        <f t="shared" si="375"/>
        <v>-0.59701922942756447</v>
      </c>
    </row>
    <row r="309" spans="1:39" ht="18" customHeight="1" thickBot="1">
      <c r="A309" s="340" t="s">
        <v>10</v>
      </c>
      <c r="B309" s="340" t="s">
        <v>39</v>
      </c>
      <c r="C309" s="352"/>
      <c r="D309" s="352"/>
      <c r="E309" s="352"/>
      <c r="F309" s="322">
        <v>827.8</v>
      </c>
      <c r="G309" s="322">
        <v>1024.5</v>
      </c>
      <c r="H309" s="322">
        <v>978.3</v>
      </c>
      <c r="I309" s="322">
        <v>914.1</v>
      </c>
      <c r="J309" s="322">
        <v>895.7</v>
      </c>
      <c r="K309" s="322">
        <v>802.6</v>
      </c>
      <c r="L309" s="322">
        <v>826.5</v>
      </c>
      <c r="M309" s="322">
        <v>728.6</v>
      </c>
      <c r="N309" s="322">
        <v>707.6</v>
      </c>
      <c r="O309" s="322">
        <v>616</v>
      </c>
      <c r="P309" s="322">
        <v>694.4</v>
      </c>
      <c r="Q309" s="322">
        <v>615.9</v>
      </c>
      <c r="R309" s="322">
        <v>646.20000000000005</v>
      </c>
      <c r="S309" s="364">
        <v>644.79999999999995</v>
      </c>
      <c r="T309" s="364">
        <v>518.6</v>
      </c>
      <c r="U309" s="364">
        <v>629.5</v>
      </c>
      <c r="V309" s="364">
        <v>724.8</v>
      </c>
      <c r="W309" s="364">
        <v>692.27</v>
      </c>
      <c r="X309" s="364">
        <v>740.72</v>
      </c>
      <c r="Y309" s="364">
        <v>679.97</v>
      </c>
      <c r="Z309" s="364">
        <v>770.85</v>
      </c>
      <c r="AA309" s="364">
        <v>657.29</v>
      </c>
      <c r="AB309" s="364">
        <v>618.78</v>
      </c>
      <c r="AC309" s="364">
        <v>536.96</v>
      </c>
      <c r="AD309" s="364">
        <v>586.23</v>
      </c>
      <c r="AE309" s="364">
        <v>552.07000000000005</v>
      </c>
      <c r="AF309" s="364">
        <v>603.91999999999996</v>
      </c>
      <c r="AG309" s="364">
        <v>778.4</v>
      </c>
      <c r="AH309" s="364">
        <v>698.36</v>
      </c>
      <c r="AI309" s="364">
        <v>859.19</v>
      </c>
      <c r="AJ309" s="364">
        <v>755.98040000000003</v>
      </c>
      <c r="AK309" s="643">
        <f t="shared" si="373"/>
        <v>-12.012430312270862</v>
      </c>
      <c r="AL309" s="643">
        <f t="shared" si="374"/>
        <v>4.9258698940998658</v>
      </c>
      <c r="AM309" s="644">
        <f t="shared" si="375"/>
        <v>1.5664773747644967</v>
      </c>
    </row>
    <row r="310" spans="1:39" ht="18" customHeight="1" thickBot="1">
      <c r="A310" s="340" t="s">
        <v>11</v>
      </c>
      <c r="B310" s="340" t="s">
        <v>40</v>
      </c>
      <c r="C310" s="352"/>
      <c r="D310" s="352"/>
      <c r="E310" s="352"/>
      <c r="F310" s="322">
        <v>17.564</v>
      </c>
      <c r="G310" s="322">
        <v>17.870999999999999</v>
      </c>
      <c r="H310" s="322">
        <v>19.385000000000002</v>
      </c>
      <c r="I310" s="322">
        <v>18.849</v>
      </c>
      <c r="J310" s="322">
        <v>16.946000000000002</v>
      </c>
      <c r="K310" s="322">
        <v>28.641999999999999</v>
      </c>
      <c r="L310" s="322">
        <v>41.996000000000002</v>
      </c>
      <c r="M310" s="322">
        <v>25.72</v>
      </c>
      <c r="N310" s="322">
        <v>25.34</v>
      </c>
      <c r="O310" s="322">
        <v>26.84</v>
      </c>
      <c r="P310" s="322">
        <v>28.21</v>
      </c>
      <c r="Q310" s="322">
        <v>28.33</v>
      </c>
      <c r="R310" s="322">
        <v>49.77</v>
      </c>
      <c r="S310" s="364">
        <v>35.31</v>
      </c>
      <c r="T310" s="364">
        <v>20.62</v>
      </c>
      <c r="U310" s="364">
        <v>38.630000000000003</v>
      </c>
      <c r="V310" s="364">
        <v>27.37</v>
      </c>
      <c r="W310" s="364">
        <v>26.41</v>
      </c>
      <c r="X310" s="364">
        <v>30.04</v>
      </c>
      <c r="Y310" s="364">
        <v>33.53</v>
      </c>
      <c r="Z310" s="364">
        <v>40.81</v>
      </c>
      <c r="AA310" s="364">
        <v>34.869999999999997</v>
      </c>
      <c r="AB310" s="364">
        <v>34.49</v>
      </c>
      <c r="AC310" s="364">
        <v>40.25</v>
      </c>
      <c r="AD310" s="364">
        <v>37.15</v>
      </c>
      <c r="AE310" s="364">
        <v>37.130000000000003</v>
      </c>
      <c r="AF310" s="364">
        <v>35.979999999999997</v>
      </c>
      <c r="AG310" s="364">
        <v>39</v>
      </c>
      <c r="AH310" s="364">
        <v>40.97</v>
      </c>
      <c r="AI310" s="364">
        <v>50</v>
      </c>
      <c r="AJ310" s="364">
        <v>42.546333333333337</v>
      </c>
      <c r="AK310" s="643">
        <f t="shared" si="373"/>
        <v>-14.907333333333328</v>
      </c>
      <c r="AL310" s="643">
        <f t="shared" si="374"/>
        <v>1.1963846824704749</v>
      </c>
      <c r="AM310" s="644">
        <f t="shared" si="375"/>
        <v>2.2353604054405007</v>
      </c>
    </row>
    <row r="311" spans="1:39" ht="18" customHeight="1" thickBot="1">
      <c r="A311" s="340" t="s">
        <v>12</v>
      </c>
      <c r="B311" s="340" t="s">
        <v>41</v>
      </c>
      <c r="C311" s="352"/>
      <c r="D311" s="352"/>
      <c r="E311" s="352"/>
      <c r="F311" s="322">
        <v>120</v>
      </c>
      <c r="G311" s="322">
        <v>223.5</v>
      </c>
      <c r="H311" s="322">
        <v>230.4</v>
      </c>
      <c r="I311" s="322">
        <v>253.2</v>
      </c>
      <c r="J311" s="322">
        <v>229.9</v>
      </c>
      <c r="K311" s="322">
        <v>232.7</v>
      </c>
      <c r="L311" s="322">
        <v>207.2</v>
      </c>
      <c r="M311" s="322">
        <v>216.9</v>
      </c>
      <c r="N311" s="322">
        <v>207.8</v>
      </c>
      <c r="O311" s="322">
        <v>165.6</v>
      </c>
      <c r="P311" s="322">
        <v>150.80000000000001</v>
      </c>
      <c r="Q311" s="322">
        <v>124</v>
      </c>
      <c r="R311" s="322">
        <v>129.9</v>
      </c>
      <c r="S311" s="364">
        <v>144.6</v>
      </c>
      <c r="T311" s="364">
        <v>126.5</v>
      </c>
      <c r="U311" s="364">
        <v>114.6</v>
      </c>
      <c r="V311" s="364">
        <v>123.8</v>
      </c>
      <c r="W311" s="364">
        <v>100.48</v>
      </c>
      <c r="X311" s="364">
        <v>118.07</v>
      </c>
      <c r="Y311" s="364">
        <v>111.68</v>
      </c>
      <c r="Z311" s="364">
        <v>127.63</v>
      </c>
      <c r="AA311" s="364">
        <v>111.35</v>
      </c>
      <c r="AB311" s="364">
        <v>114.45</v>
      </c>
      <c r="AC311" s="364">
        <v>110.72</v>
      </c>
      <c r="AD311" s="364">
        <v>114.45</v>
      </c>
      <c r="AE311" s="364">
        <v>103.87</v>
      </c>
      <c r="AF311" s="364">
        <v>118.52</v>
      </c>
      <c r="AG311" s="364">
        <v>122.77</v>
      </c>
      <c r="AH311" s="364">
        <v>116.99</v>
      </c>
      <c r="AI311" s="364">
        <v>110.82</v>
      </c>
      <c r="AJ311" s="364">
        <v>125.83323333333335</v>
      </c>
      <c r="AK311" s="643">
        <f t="shared" si="373"/>
        <v>13.5474041990014</v>
      </c>
      <c r="AL311" s="643">
        <f t="shared" si="374"/>
        <v>9.0000000000000071</v>
      </c>
      <c r="AM311" s="644">
        <f t="shared" si="375"/>
        <v>1.3679282544429183</v>
      </c>
    </row>
    <row r="312" spans="1:39" ht="18" customHeight="1" thickBot="1">
      <c r="A312" s="340" t="s">
        <v>13</v>
      </c>
      <c r="B312" s="340" t="s">
        <v>42</v>
      </c>
      <c r="C312" s="352"/>
      <c r="D312" s="352"/>
      <c r="E312" s="352"/>
      <c r="F312" s="322">
        <v>0</v>
      </c>
      <c r="G312" s="322">
        <v>0</v>
      </c>
      <c r="H312" s="322">
        <v>0</v>
      </c>
      <c r="I312" s="322">
        <v>0</v>
      </c>
      <c r="J312" s="322">
        <v>0</v>
      </c>
      <c r="K312" s="322">
        <v>0</v>
      </c>
      <c r="L312" s="322">
        <v>0</v>
      </c>
      <c r="M312" s="322">
        <v>0</v>
      </c>
      <c r="N312" s="322">
        <v>0</v>
      </c>
      <c r="O312" s="322">
        <v>0</v>
      </c>
      <c r="P312" s="322">
        <v>0</v>
      </c>
      <c r="Q312" s="322">
        <v>0</v>
      </c>
      <c r="R312" s="322">
        <v>0</v>
      </c>
      <c r="S312" s="364">
        <v>0</v>
      </c>
      <c r="T312" s="364">
        <v>0</v>
      </c>
      <c r="U312" s="364">
        <v>0</v>
      </c>
      <c r="V312" s="364">
        <v>0</v>
      </c>
      <c r="W312" s="364">
        <v>0</v>
      </c>
      <c r="X312" s="364">
        <v>0</v>
      </c>
      <c r="Y312" s="364">
        <v>0</v>
      </c>
      <c r="Z312" s="364">
        <v>0</v>
      </c>
      <c r="AA312" s="364">
        <v>0</v>
      </c>
      <c r="AB312" s="364">
        <v>0</v>
      </c>
      <c r="AC312" s="364">
        <v>0</v>
      </c>
      <c r="AD312" s="364">
        <v>0</v>
      </c>
      <c r="AE312" s="364">
        <v>0</v>
      </c>
      <c r="AF312" s="364">
        <v>0</v>
      </c>
      <c r="AG312" s="364">
        <v>0</v>
      </c>
      <c r="AH312" s="364">
        <v>0</v>
      </c>
      <c r="AI312" s="364">
        <v>0</v>
      </c>
      <c r="AJ312" s="364">
        <v>0</v>
      </c>
      <c r="AK312" s="643" t="str">
        <f t="shared" si="373"/>
        <v/>
      </c>
      <c r="AL312" s="643" t="str">
        <f t="shared" si="374"/>
        <v/>
      </c>
      <c r="AM312" s="644"/>
    </row>
    <row r="313" spans="1:39" ht="18" customHeight="1" thickBot="1">
      <c r="A313" s="340" t="s">
        <v>14</v>
      </c>
      <c r="B313" s="340" t="s">
        <v>43</v>
      </c>
      <c r="C313" s="352"/>
      <c r="D313" s="352"/>
      <c r="E313" s="352"/>
      <c r="F313" s="322">
        <v>0</v>
      </c>
      <c r="G313" s="322">
        <v>0</v>
      </c>
      <c r="H313" s="322">
        <v>0</v>
      </c>
      <c r="I313" s="322">
        <v>0</v>
      </c>
      <c r="J313" s="322">
        <v>0</v>
      </c>
      <c r="K313" s="322">
        <v>0</v>
      </c>
      <c r="L313" s="322">
        <v>0</v>
      </c>
      <c r="M313" s="322">
        <v>0</v>
      </c>
      <c r="N313" s="322">
        <v>0</v>
      </c>
      <c r="O313" s="322">
        <v>0</v>
      </c>
      <c r="P313" s="322">
        <v>0</v>
      </c>
      <c r="Q313" s="322">
        <v>0</v>
      </c>
      <c r="R313" s="322">
        <v>0</v>
      </c>
      <c r="S313" s="364">
        <v>0</v>
      </c>
      <c r="T313" s="364">
        <v>0</v>
      </c>
      <c r="U313" s="364">
        <v>0</v>
      </c>
      <c r="V313" s="364">
        <v>0</v>
      </c>
      <c r="W313" s="364">
        <v>0</v>
      </c>
      <c r="X313" s="364">
        <v>0</v>
      </c>
      <c r="Y313" s="364">
        <v>0</v>
      </c>
      <c r="Z313" s="364">
        <v>0</v>
      </c>
      <c r="AA313" s="364">
        <v>0</v>
      </c>
      <c r="AB313" s="364">
        <v>0</v>
      </c>
      <c r="AC313" s="364">
        <v>0</v>
      </c>
      <c r="AD313" s="364">
        <v>0</v>
      </c>
      <c r="AE313" s="364">
        <v>0</v>
      </c>
      <c r="AF313" s="364">
        <v>0</v>
      </c>
      <c r="AG313" s="364">
        <v>0</v>
      </c>
      <c r="AH313" s="364">
        <v>0</v>
      </c>
      <c r="AI313" s="364">
        <v>0</v>
      </c>
      <c r="AJ313" s="364">
        <v>0</v>
      </c>
      <c r="AK313" s="643" t="str">
        <f t="shared" si="373"/>
        <v/>
      </c>
      <c r="AL313" s="643" t="str">
        <f t="shared" si="374"/>
        <v/>
      </c>
      <c r="AM313" s="644"/>
    </row>
    <row r="314" spans="1:39" ht="18" customHeight="1" thickBot="1">
      <c r="A314" s="340" t="s">
        <v>15</v>
      </c>
      <c r="B314" s="340" t="s">
        <v>44</v>
      </c>
      <c r="C314" s="352"/>
      <c r="D314" s="352"/>
      <c r="E314" s="352"/>
      <c r="F314" s="322">
        <v>0</v>
      </c>
      <c r="G314" s="322">
        <v>0</v>
      </c>
      <c r="H314" s="322">
        <v>0</v>
      </c>
      <c r="I314" s="322">
        <v>0</v>
      </c>
      <c r="J314" s="322">
        <v>0</v>
      </c>
      <c r="K314" s="322">
        <v>0</v>
      </c>
      <c r="L314" s="322">
        <v>0</v>
      </c>
      <c r="M314" s="322">
        <v>0</v>
      </c>
      <c r="N314" s="322">
        <v>0</v>
      </c>
      <c r="O314" s="322">
        <v>0</v>
      </c>
      <c r="P314" s="322">
        <v>0</v>
      </c>
      <c r="Q314" s="322">
        <v>0</v>
      </c>
      <c r="R314" s="322">
        <v>0</v>
      </c>
      <c r="S314" s="364">
        <v>0</v>
      </c>
      <c r="T314" s="364">
        <v>0</v>
      </c>
      <c r="U314" s="364">
        <v>0</v>
      </c>
      <c r="V314" s="364">
        <v>0</v>
      </c>
      <c r="W314" s="364">
        <v>0</v>
      </c>
      <c r="X314" s="364">
        <v>0</v>
      </c>
      <c r="Y314" s="364">
        <v>0</v>
      </c>
      <c r="Z314" s="364">
        <v>0</v>
      </c>
      <c r="AA314" s="364">
        <v>0</v>
      </c>
      <c r="AB314" s="364">
        <v>0</v>
      </c>
      <c r="AC314" s="364">
        <v>0</v>
      </c>
      <c r="AD314" s="364">
        <v>0</v>
      </c>
      <c r="AE314" s="364">
        <v>0</v>
      </c>
      <c r="AF314" s="364">
        <v>0</v>
      </c>
      <c r="AG314" s="364">
        <v>0</v>
      </c>
      <c r="AH314" s="364">
        <v>0</v>
      </c>
      <c r="AI314" s="364">
        <v>0</v>
      </c>
      <c r="AJ314" s="364">
        <v>0</v>
      </c>
      <c r="AK314" s="643" t="str">
        <f t="shared" si="373"/>
        <v/>
      </c>
      <c r="AL314" s="643" t="str">
        <f t="shared" si="374"/>
        <v/>
      </c>
      <c r="AM314" s="644"/>
    </row>
    <row r="315" spans="1:39" ht="18" customHeight="1" thickBot="1">
      <c r="A315" s="340" t="s">
        <v>16</v>
      </c>
      <c r="B315" s="340" t="s">
        <v>45</v>
      </c>
      <c r="C315" s="352"/>
      <c r="D315" s="352"/>
      <c r="E315" s="352"/>
      <c r="F315" s="322">
        <v>0</v>
      </c>
      <c r="G315" s="322">
        <v>0</v>
      </c>
      <c r="H315" s="322">
        <v>0</v>
      </c>
      <c r="I315" s="322">
        <v>0</v>
      </c>
      <c r="J315" s="322">
        <v>0</v>
      </c>
      <c r="K315" s="322">
        <v>0</v>
      </c>
      <c r="L315" s="322">
        <v>0</v>
      </c>
      <c r="M315" s="322">
        <v>0</v>
      </c>
      <c r="N315" s="322">
        <v>0</v>
      </c>
      <c r="O315" s="322">
        <v>0</v>
      </c>
      <c r="P315" s="322">
        <v>0</v>
      </c>
      <c r="Q315" s="322">
        <v>0</v>
      </c>
      <c r="R315" s="322">
        <v>0</v>
      </c>
      <c r="S315" s="364">
        <v>0</v>
      </c>
      <c r="T315" s="364">
        <v>0</v>
      </c>
      <c r="U315" s="364">
        <v>0</v>
      </c>
      <c r="V315" s="364">
        <v>0</v>
      </c>
      <c r="W315" s="364">
        <v>0</v>
      </c>
      <c r="X315" s="364">
        <v>0</v>
      </c>
      <c r="Y315" s="364">
        <v>0</v>
      </c>
      <c r="Z315" s="364">
        <v>0</v>
      </c>
      <c r="AA315" s="364">
        <v>0</v>
      </c>
      <c r="AB315" s="364">
        <v>0</v>
      </c>
      <c r="AC315" s="364">
        <v>0</v>
      </c>
      <c r="AD315" s="364">
        <v>0</v>
      </c>
      <c r="AE315" s="364">
        <v>0</v>
      </c>
      <c r="AF315" s="364">
        <v>0</v>
      </c>
      <c r="AG315" s="364">
        <v>0.11</v>
      </c>
      <c r="AH315" s="364">
        <v>0.14000000000000001</v>
      </c>
      <c r="AI315" s="364">
        <v>0.34</v>
      </c>
      <c r="AJ315" s="364">
        <v>9.0833333333333363E-2</v>
      </c>
      <c r="AK315" s="643">
        <f t="shared" si="373"/>
        <v>-73.284313725490193</v>
      </c>
      <c r="AL315" s="643">
        <f t="shared" si="374"/>
        <v>-39.444444444444436</v>
      </c>
      <c r="AM315" s="644"/>
    </row>
    <row r="316" spans="1:39" ht="18" customHeight="1" thickBot="1">
      <c r="A316" s="340" t="s">
        <v>17</v>
      </c>
      <c r="B316" s="340" t="s">
        <v>46</v>
      </c>
      <c r="C316" s="352"/>
      <c r="D316" s="352"/>
      <c r="E316" s="352"/>
      <c r="F316" s="322">
        <v>389</v>
      </c>
      <c r="G316" s="322">
        <v>416</v>
      </c>
      <c r="H316" s="322">
        <v>491</v>
      </c>
      <c r="I316" s="322">
        <v>473</v>
      </c>
      <c r="J316" s="322">
        <v>440</v>
      </c>
      <c r="K316" s="322">
        <v>427</v>
      </c>
      <c r="L316" s="322">
        <v>521.29999999999995</v>
      </c>
      <c r="M316" s="322">
        <v>298.8</v>
      </c>
      <c r="N316" s="322">
        <v>320</v>
      </c>
      <c r="O316" s="322">
        <v>418</v>
      </c>
      <c r="P316" s="322">
        <v>511.2</v>
      </c>
      <c r="Q316" s="322">
        <v>479.8</v>
      </c>
      <c r="R316" s="322">
        <v>511.1</v>
      </c>
      <c r="S316" s="364">
        <v>534.20000000000005</v>
      </c>
      <c r="T316" s="364">
        <v>512.9</v>
      </c>
      <c r="U316" s="364">
        <v>549.79999999999995</v>
      </c>
      <c r="V316" s="364">
        <v>535.1</v>
      </c>
      <c r="W316" s="364">
        <v>501.51</v>
      </c>
      <c r="X316" s="364">
        <v>579.54999999999995</v>
      </c>
      <c r="Y316" s="364">
        <v>615.1</v>
      </c>
      <c r="Z316" s="364">
        <v>596.89</v>
      </c>
      <c r="AA316" s="364">
        <v>593.73</v>
      </c>
      <c r="AB316" s="364">
        <v>611.64</v>
      </c>
      <c r="AC316" s="364">
        <v>629.67999999999995</v>
      </c>
      <c r="AD316" s="364">
        <v>694.54</v>
      </c>
      <c r="AE316" s="364">
        <v>616.95000000000005</v>
      </c>
      <c r="AF316" s="364">
        <v>564.11</v>
      </c>
      <c r="AG316" s="364">
        <v>612.57000000000005</v>
      </c>
      <c r="AH316" s="364">
        <v>654.69000000000005</v>
      </c>
      <c r="AI316" s="364">
        <v>702.01</v>
      </c>
      <c r="AJ316" s="364">
        <v>684.59629999999981</v>
      </c>
      <c r="AK316" s="643">
        <f t="shared" si="373"/>
        <v>-2.4805487101323576</v>
      </c>
      <c r="AL316" s="643">
        <f t="shared" si="374"/>
        <v>8.5695730778989834</v>
      </c>
      <c r="AM316" s="644">
        <f t="shared" si="375"/>
        <v>1.5948581370479609</v>
      </c>
    </row>
    <row r="317" spans="1:39" ht="18" customHeight="1" thickBot="1">
      <c r="A317" s="340" t="s">
        <v>18</v>
      </c>
      <c r="B317" s="340" t="s">
        <v>47</v>
      </c>
      <c r="C317" s="352"/>
      <c r="D317" s="352"/>
      <c r="E317" s="352"/>
      <c r="F317" s="322">
        <v>0</v>
      </c>
      <c r="G317" s="322">
        <v>0</v>
      </c>
      <c r="H317" s="322">
        <v>0</v>
      </c>
      <c r="I317" s="322">
        <v>0</v>
      </c>
      <c r="J317" s="322">
        <v>0</v>
      </c>
      <c r="K317" s="322">
        <v>0</v>
      </c>
      <c r="L317" s="322">
        <v>0</v>
      </c>
      <c r="M317" s="322">
        <v>0</v>
      </c>
      <c r="N317" s="322">
        <v>0</v>
      </c>
      <c r="O317" s="322">
        <v>0</v>
      </c>
      <c r="P317" s="322">
        <v>0</v>
      </c>
      <c r="Q317" s="322">
        <v>0</v>
      </c>
      <c r="R317" s="322">
        <v>0</v>
      </c>
      <c r="S317" s="364">
        <v>0</v>
      </c>
      <c r="T317" s="364">
        <v>0</v>
      </c>
      <c r="U317" s="364">
        <v>0</v>
      </c>
      <c r="V317" s="364">
        <v>0</v>
      </c>
      <c r="W317" s="364">
        <v>0</v>
      </c>
      <c r="X317" s="364">
        <v>0</v>
      </c>
      <c r="Y317" s="364">
        <v>0</v>
      </c>
      <c r="Z317" s="364">
        <v>0</v>
      </c>
      <c r="AA317" s="364">
        <v>0</v>
      </c>
      <c r="AB317" s="364">
        <v>0</v>
      </c>
      <c r="AC317" s="364">
        <v>0</v>
      </c>
      <c r="AD317" s="364">
        <v>0</v>
      </c>
      <c r="AE317" s="364">
        <v>0</v>
      </c>
      <c r="AF317" s="364">
        <v>0</v>
      </c>
      <c r="AG317" s="364">
        <v>0</v>
      </c>
      <c r="AH317" s="364">
        <v>0</v>
      </c>
      <c r="AI317" s="364">
        <v>0</v>
      </c>
      <c r="AJ317" s="364">
        <v>0</v>
      </c>
      <c r="AK317" s="643" t="str">
        <f t="shared" si="373"/>
        <v/>
      </c>
      <c r="AL317" s="643" t="str">
        <f t="shared" si="374"/>
        <v/>
      </c>
      <c r="AM317" s="644"/>
    </row>
    <row r="318" spans="1:39" ht="18" customHeight="1" thickBot="1">
      <c r="A318" s="340" t="s">
        <v>19</v>
      </c>
      <c r="B318" s="340" t="s">
        <v>48</v>
      </c>
      <c r="C318" s="352"/>
      <c r="D318" s="352"/>
      <c r="E318" s="352"/>
      <c r="F318" s="322">
        <v>0</v>
      </c>
      <c r="G318" s="322">
        <v>0</v>
      </c>
      <c r="H318" s="322">
        <v>0</v>
      </c>
      <c r="I318" s="322">
        <v>0</v>
      </c>
      <c r="J318" s="322">
        <v>0</v>
      </c>
      <c r="K318" s="322">
        <v>0</v>
      </c>
      <c r="L318" s="322">
        <v>0</v>
      </c>
      <c r="M318" s="322">
        <v>0</v>
      </c>
      <c r="N318" s="322">
        <v>0</v>
      </c>
      <c r="O318" s="322">
        <v>0</v>
      </c>
      <c r="P318" s="322">
        <v>0</v>
      </c>
      <c r="Q318" s="322">
        <v>0</v>
      </c>
      <c r="R318" s="322">
        <v>0.4</v>
      </c>
      <c r="S318" s="364">
        <v>0.4</v>
      </c>
      <c r="T318" s="364">
        <v>0</v>
      </c>
      <c r="U318" s="364">
        <v>0.4</v>
      </c>
      <c r="V318" s="364">
        <v>0.4</v>
      </c>
      <c r="W318" s="364">
        <v>0</v>
      </c>
      <c r="X318" s="364">
        <v>0</v>
      </c>
      <c r="Y318" s="364">
        <v>0</v>
      </c>
      <c r="Z318" s="364">
        <v>0</v>
      </c>
      <c r="AA318" s="364">
        <v>0</v>
      </c>
      <c r="AB318" s="364">
        <v>0</v>
      </c>
      <c r="AC318" s="364">
        <v>0.64</v>
      </c>
      <c r="AD318" s="364">
        <v>0.8</v>
      </c>
      <c r="AE318" s="364">
        <v>0.75</v>
      </c>
      <c r="AF318" s="364">
        <v>0.79</v>
      </c>
      <c r="AG318" s="364">
        <v>0.6</v>
      </c>
      <c r="AH318" s="364">
        <v>0.74</v>
      </c>
      <c r="AI318" s="364">
        <v>0.65</v>
      </c>
      <c r="AJ318" s="364">
        <v>0.7775333333333333</v>
      </c>
      <c r="AK318" s="643">
        <f t="shared" si="373"/>
        <v>19.620512820512804</v>
      </c>
      <c r="AL318" s="643">
        <f t="shared" si="374"/>
        <v>9.5117370892018762</v>
      </c>
      <c r="AM318" s="644"/>
    </row>
    <row r="319" spans="1:39" ht="18" customHeight="1" thickBot="1">
      <c r="A319" s="340" t="s">
        <v>20</v>
      </c>
      <c r="B319" s="340" t="s">
        <v>49</v>
      </c>
      <c r="C319" s="352"/>
      <c r="D319" s="352"/>
      <c r="E319" s="352"/>
      <c r="F319" s="322">
        <v>34.5</v>
      </c>
      <c r="G319" s="322">
        <v>37.299999999999997</v>
      </c>
      <c r="H319" s="322">
        <v>26.9</v>
      </c>
      <c r="I319" s="322">
        <v>19</v>
      </c>
      <c r="J319" s="322">
        <v>20</v>
      </c>
      <c r="K319" s="322">
        <v>22.1</v>
      </c>
      <c r="L319" s="322">
        <v>24.2</v>
      </c>
      <c r="M319" s="322">
        <v>22.3</v>
      </c>
      <c r="N319" s="322">
        <v>20.3</v>
      </c>
      <c r="O319" s="322">
        <v>21.4</v>
      </c>
      <c r="P319" s="322">
        <v>25.7</v>
      </c>
      <c r="Q319" s="322">
        <v>29</v>
      </c>
      <c r="R319" s="322">
        <v>30.2</v>
      </c>
      <c r="S319" s="364">
        <v>34.6</v>
      </c>
      <c r="T319" s="364">
        <v>26.4</v>
      </c>
      <c r="U319" s="364">
        <v>26.8</v>
      </c>
      <c r="V319" s="364">
        <v>25.9</v>
      </c>
      <c r="W319" s="364">
        <v>25.41</v>
      </c>
      <c r="X319" s="364">
        <v>26.05</v>
      </c>
      <c r="Y319" s="364">
        <v>23.36</v>
      </c>
      <c r="Z319" s="364">
        <v>21.81</v>
      </c>
      <c r="AA319" s="364">
        <v>20.54</v>
      </c>
      <c r="AB319" s="364">
        <v>19.059999999999999</v>
      </c>
      <c r="AC319" s="364">
        <v>18.190000000000001</v>
      </c>
      <c r="AD319" s="364">
        <v>22.02</v>
      </c>
      <c r="AE319" s="364">
        <v>21.5</v>
      </c>
      <c r="AF319" s="364">
        <v>21.25</v>
      </c>
      <c r="AG319" s="364">
        <v>23.48</v>
      </c>
      <c r="AH319" s="364">
        <v>24.68</v>
      </c>
      <c r="AI319" s="364">
        <v>24.29</v>
      </c>
      <c r="AJ319" s="364">
        <v>25.168099999999995</v>
      </c>
      <c r="AK319" s="643">
        <f t="shared" si="373"/>
        <v>3.6150679291889531</v>
      </c>
      <c r="AL319" s="643">
        <f t="shared" si="374"/>
        <v>9.0000000000000071</v>
      </c>
      <c r="AM319" s="644">
        <f t="shared" si="375"/>
        <v>2.2834938898454116</v>
      </c>
    </row>
    <row r="320" spans="1:39" ht="18" customHeight="1" thickBot="1">
      <c r="A320" s="340" t="s">
        <v>21</v>
      </c>
      <c r="B320" s="340" t="s">
        <v>50</v>
      </c>
      <c r="C320" s="352"/>
      <c r="D320" s="352"/>
      <c r="E320" s="352"/>
      <c r="F320" s="322">
        <v>0</v>
      </c>
      <c r="G320" s="322">
        <v>0</v>
      </c>
      <c r="H320" s="322">
        <v>0</v>
      </c>
      <c r="I320" s="322">
        <v>0</v>
      </c>
      <c r="J320" s="322">
        <v>0</v>
      </c>
      <c r="K320" s="322">
        <v>0</v>
      </c>
      <c r="L320" s="322">
        <v>0.4</v>
      </c>
      <c r="M320" s="322">
        <v>0.7</v>
      </c>
      <c r="N320" s="322">
        <v>0.8</v>
      </c>
      <c r="O320" s="322">
        <v>0.6</v>
      </c>
      <c r="P320" s="322">
        <v>0.8</v>
      </c>
      <c r="Q320" s="322">
        <v>2.8</v>
      </c>
      <c r="R320" s="322">
        <v>4.3</v>
      </c>
      <c r="S320" s="364">
        <v>4.5999999999999996</v>
      </c>
      <c r="T320" s="364">
        <v>3.2</v>
      </c>
      <c r="U320" s="364">
        <v>2.6</v>
      </c>
      <c r="V320" s="364">
        <v>2.2999999999999998</v>
      </c>
      <c r="W320" s="364">
        <v>3</v>
      </c>
      <c r="X320" s="364">
        <v>2.8</v>
      </c>
      <c r="Y320" s="364">
        <v>3.3</v>
      </c>
      <c r="Z320" s="364">
        <v>2.6</v>
      </c>
      <c r="AA320" s="364">
        <v>1.36</v>
      </c>
      <c r="AB320" s="364">
        <v>1.3</v>
      </c>
      <c r="AC320" s="364">
        <v>2</v>
      </c>
      <c r="AD320" s="364">
        <v>3.24</v>
      </c>
      <c r="AE320" s="364">
        <v>5.67</v>
      </c>
      <c r="AF320" s="364">
        <v>2</v>
      </c>
      <c r="AG320" s="364">
        <v>7.55</v>
      </c>
      <c r="AH320" s="364">
        <v>14.36</v>
      </c>
      <c r="AI320" s="364">
        <v>25.95</v>
      </c>
      <c r="AJ320" s="364">
        <v>10.020733333333334</v>
      </c>
      <c r="AK320" s="643">
        <f t="shared" si="373"/>
        <v>-61.384457289659601</v>
      </c>
      <c r="AL320" s="643">
        <f t="shared" si="374"/>
        <v>-23.251978555016585</v>
      </c>
      <c r="AM320" s="644">
        <f t="shared" si="375"/>
        <v>24.845645634638469</v>
      </c>
    </row>
    <row r="321" spans="1:39" ht="18" customHeight="1" thickBot="1">
      <c r="A321" s="340" t="s">
        <v>22</v>
      </c>
      <c r="B321" s="340" t="s">
        <v>51</v>
      </c>
      <c r="C321" s="352"/>
      <c r="D321" s="352"/>
      <c r="E321" s="352"/>
      <c r="F321" s="322">
        <v>95</v>
      </c>
      <c r="G321" s="322">
        <v>133</v>
      </c>
      <c r="H321" s="322">
        <v>94.4</v>
      </c>
      <c r="I321" s="322">
        <v>101</v>
      </c>
      <c r="J321" s="322">
        <v>66.599999999999994</v>
      </c>
      <c r="K321" s="322">
        <v>59.7</v>
      </c>
      <c r="L321" s="322">
        <v>50.1</v>
      </c>
      <c r="M321" s="322">
        <v>51.84</v>
      </c>
      <c r="N321" s="322">
        <v>41.52</v>
      </c>
      <c r="O321" s="322">
        <v>37.58</v>
      </c>
      <c r="P321" s="322">
        <v>36.630000000000003</v>
      </c>
      <c r="Q321" s="322">
        <v>28.37</v>
      </c>
      <c r="R321" s="322">
        <v>7.07</v>
      </c>
      <c r="S321" s="364">
        <v>7.78</v>
      </c>
      <c r="T321" s="364">
        <v>17.62</v>
      </c>
      <c r="U321" s="364">
        <v>24.38</v>
      </c>
      <c r="V321" s="364">
        <v>21.35</v>
      </c>
      <c r="W321" s="364">
        <v>14</v>
      </c>
      <c r="X321" s="364">
        <v>22.42</v>
      </c>
      <c r="Y321" s="364">
        <v>18.03</v>
      </c>
      <c r="Z321" s="364">
        <v>18.09</v>
      </c>
      <c r="AA321" s="364">
        <v>15.55</v>
      </c>
      <c r="AB321" s="364">
        <v>19.93</v>
      </c>
      <c r="AC321" s="364">
        <v>18.21</v>
      </c>
      <c r="AD321" s="364">
        <v>13.46</v>
      </c>
      <c r="AE321" s="364">
        <v>9.49</v>
      </c>
      <c r="AF321" s="364">
        <v>7.32</v>
      </c>
      <c r="AG321" s="364">
        <v>6.36</v>
      </c>
      <c r="AH321" s="364">
        <v>5.59</v>
      </c>
      <c r="AI321" s="364">
        <v>6.8</v>
      </c>
      <c r="AJ321" s="364">
        <v>7.4410666666666678</v>
      </c>
      <c r="AK321" s="643">
        <f t="shared" si="373"/>
        <v>9.4274509803921713</v>
      </c>
      <c r="AL321" s="643">
        <f t="shared" si="374"/>
        <v>35.210175651120544</v>
      </c>
      <c r="AM321" s="644">
        <f t="shared" si="375"/>
        <v>-7.8630425411323817</v>
      </c>
    </row>
    <row r="322" spans="1:39" ht="18" customHeight="1" thickBot="1">
      <c r="A322" s="340" t="s">
        <v>23</v>
      </c>
      <c r="B322" s="340" t="s">
        <v>52</v>
      </c>
      <c r="C322" s="352"/>
      <c r="D322" s="352"/>
      <c r="E322" s="352"/>
      <c r="F322" s="322">
        <v>588.4</v>
      </c>
      <c r="G322" s="322">
        <v>582.20000000000005</v>
      </c>
      <c r="H322" s="322">
        <v>714.5</v>
      </c>
      <c r="I322" s="322">
        <v>916.8</v>
      </c>
      <c r="J322" s="322">
        <v>780.5</v>
      </c>
      <c r="K322" s="322">
        <v>962.2</v>
      </c>
      <c r="L322" s="322">
        <v>1043</v>
      </c>
      <c r="M322" s="322">
        <v>876.81</v>
      </c>
      <c r="N322" s="322">
        <v>800.28</v>
      </c>
      <c r="O322" s="322">
        <v>906.22</v>
      </c>
      <c r="P322" s="322">
        <v>1188.04</v>
      </c>
      <c r="Q322" s="322">
        <v>976.96</v>
      </c>
      <c r="R322" s="322">
        <v>970.95</v>
      </c>
      <c r="S322" s="364">
        <v>991.36</v>
      </c>
      <c r="T322" s="364">
        <v>835.92</v>
      </c>
      <c r="U322" s="364">
        <v>813.89</v>
      </c>
      <c r="V322" s="364">
        <v>766.08</v>
      </c>
      <c r="W322" s="364">
        <v>790.81</v>
      </c>
      <c r="X322" s="364">
        <v>994.98</v>
      </c>
      <c r="Y322" s="364">
        <v>1067.05</v>
      </c>
      <c r="Z322" s="364">
        <v>1074.58</v>
      </c>
      <c r="AA322" s="364">
        <v>1001.02</v>
      </c>
      <c r="AB322" s="364">
        <v>1011.53</v>
      </c>
      <c r="AC322" s="364">
        <v>1039.82</v>
      </c>
      <c r="AD322" s="364">
        <v>998.42</v>
      </c>
      <c r="AE322" s="364">
        <v>1006.99</v>
      </c>
      <c r="AF322" s="364">
        <v>1282.7</v>
      </c>
      <c r="AG322" s="364">
        <v>1142.8399999999999</v>
      </c>
      <c r="AH322" s="364">
        <v>1123.96</v>
      </c>
      <c r="AI322" s="364">
        <v>1328</v>
      </c>
      <c r="AJ322" s="364">
        <v>1289.6516666666669</v>
      </c>
      <c r="AK322" s="643">
        <f t="shared" si="373"/>
        <v>-2.8876757028112321</v>
      </c>
      <c r="AL322" s="643">
        <f t="shared" si="374"/>
        <v>7.3704615401693596</v>
      </c>
      <c r="AM322" s="644">
        <f t="shared" si="375"/>
        <v>2.8550261156839785</v>
      </c>
    </row>
    <row r="323" spans="1:39" ht="18" customHeight="1" thickBot="1">
      <c r="A323" s="340" t="s">
        <v>24</v>
      </c>
      <c r="B323" s="340" t="s">
        <v>53</v>
      </c>
      <c r="C323" s="352"/>
      <c r="D323" s="352"/>
      <c r="E323" s="352"/>
      <c r="F323" s="322">
        <v>0.5</v>
      </c>
      <c r="G323" s="322">
        <v>0.2</v>
      </c>
      <c r="H323" s="322">
        <v>0.2</v>
      </c>
      <c r="I323" s="322">
        <v>0.1</v>
      </c>
      <c r="J323" s="322">
        <v>0.7</v>
      </c>
      <c r="K323" s="322">
        <v>0</v>
      </c>
      <c r="L323" s="322">
        <v>0</v>
      </c>
      <c r="M323" s="322">
        <v>0.02</v>
      </c>
      <c r="N323" s="322">
        <v>0.02</v>
      </c>
      <c r="O323" s="322">
        <v>0.03</v>
      </c>
      <c r="P323" s="322">
        <v>0.11</v>
      </c>
      <c r="Q323" s="322">
        <v>0.06</v>
      </c>
      <c r="R323" s="322">
        <v>0.04</v>
      </c>
      <c r="S323" s="364">
        <v>0.16</v>
      </c>
      <c r="T323" s="364">
        <v>0.25</v>
      </c>
      <c r="U323" s="364">
        <v>0.26</v>
      </c>
      <c r="V323" s="364">
        <v>0.23</v>
      </c>
      <c r="W323" s="364">
        <v>0.2</v>
      </c>
      <c r="X323" s="364">
        <v>0.37</v>
      </c>
      <c r="Y323" s="364">
        <v>0.37</v>
      </c>
      <c r="Z323" s="364">
        <v>0</v>
      </c>
      <c r="AA323" s="364">
        <v>0.25</v>
      </c>
      <c r="AB323" s="364">
        <v>0.23</v>
      </c>
      <c r="AC323" s="364">
        <v>0.24</v>
      </c>
      <c r="AD323" s="364">
        <v>0.3</v>
      </c>
      <c r="AE323" s="364">
        <v>0.28999999999999998</v>
      </c>
      <c r="AF323" s="364">
        <v>0.33</v>
      </c>
      <c r="AG323" s="364">
        <v>0.35</v>
      </c>
      <c r="AH323" s="364">
        <v>0.42</v>
      </c>
      <c r="AI323" s="364">
        <v>0.56000000000000005</v>
      </c>
      <c r="AJ323" s="364">
        <v>0.39966666666666667</v>
      </c>
      <c r="AK323" s="643">
        <f t="shared" si="373"/>
        <v>-28.63095238095239</v>
      </c>
      <c r="AL323" s="643">
        <f t="shared" si="374"/>
        <v>-3.3064516129032273</v>
      </c>
      <c r="AM323" s="644">
        <f t="shared" si="375"/>
        <v>5.3512684232535968</v>
      </c>
    </row>
    <row r="324" spans="1:39" ht="18" customHeight="1" thickBot="1">
      <c r="A324" s="340" t="s">
        <v>25</v>
      </c>
      <c r="B324" s="340" t="s">
        <v>54</v>
      </c>
      <c r="C324" s="352"/>
      <c r="D324" s="352"/>
      <c r="E324" s="352"/>
      <c r="F324" s="322">
        <v>32.1</v>
      </c>
      <c r="G324" s="322">
        <v>33.5</v>
      </c>
      <c r="H324" s="322">
        <v>46.7</v>
      </c>
      <c r="I324" s="322">
        <v>53</v>
      </c>
      <c r="J324" s="322">
        <v>47</v>
      </c>
      <c r="K324" s="322">
        <v>67.099999999999994</v>
      </c>
      <c r="L324" s="322">
        <v>96.7</v>
      </c>
      <c r="M324" s="322">
        <v>69.8</v>
      </c>
      <c r="N324" s="322">
        <v>63</v>
      </c>
      <c r="O324" s="322">
        <v>63.3</v>
      </c>
      <c r="P324" s="322">
        <v>133.19999999999999</v>
      </c>
      <c r="Q324" s="322">
        <v>90.8</v>
      </c>
      <c r="R324" s="322">
        <v>91.8</v>
      </c>
      <c r="S324" s="364">
        <v>109.1</v>
      </c>
      <c r="T324" s="364">
        <v>65.2</v>
      </c>
      <c r="U324" s="364">
        <v>74.900000000000006</v>
      </c>
      <c r="V324" s="364">
        <v>84</v>
      </c>
      <c r="W324" s="364">
        <v>82.87</v>
      </c>
      <c r="X324" s="364">
        <v>88.7</v>
      </c>
      <c r="Y324" s="364">
        <v>90.12</v>
      </c>
      <c r="Z324" s="364">
        <v>84.13</v>
      </c>
      <c r="AA324" s="364">
        <v>76.59</v>
      </c>
      <c r="AB324" s="364">
        <v>75.41</v>
      </c>
      <c r="AC324" s="364">
        <v>83.79</v>
      </c>
      <c r="AD324" s="364">
        <v>87.35</v>
      </c>
      <c r="AE324" s="364">
        <v>68.8</v>
      </c>
      <c r="AF324" s="364">
        <v>48.55</v>
      </c>
      <c r="AG324" s="364">
        <v>53.55</v>
      </c>
      <c r="AH324" s="364">
        <v>73.36</v>
      </c>
      <c r="AI324" s="364">
        <v>73.22</v>
      </c>
      <c r="AJ324" s="364">
        <v>71.057100000000005</v>
      </c>
      <c r="AK324" s="643">
        <f t="shared" si="373"/>
        <v>-2.9539743239551997</v>
      </c>
      <c r="AL324" s="643">
        <f t="shared" si="374"/>
        <v>17.398006388368771</v>
      </c>
      <c r="AM324" s="644">
        <f t="shared" si="375"/>
        <v>-0.82968055785801464</v>
      </c>
    </row>
    <row r="325" spans="1:39" ht="18" customHeight="1" thickBot="1">
      <c r="A325" s="340" t="s">
        <v>26</v>
      </c>
      <c r="B325" s="340" t="s">
        <v>55</v>
      </c>
      <c r="C325" s="352"/>
      <c r="D325" s="352"/>
      <c r="E325" s="352"/>
      <c r="F325" s="322">
        <v>0</v>
      </c>
      <c r="G325" s="322">
        <v>0</v>
      </c>
      <c r="H325" s="322">
        <v>0.4</v>
      </c>
      <c r="I325" s="322">
        <v>0.4</v>
      </c>
      <c r="J325" s="322">
        <v>0.3</v>
      </c>
      <c r="K325" s="322">
        <v>0.2</v>
      </c>
      <c r="L325" s="322">
        <v>0.2</v>
      </c>
      <c r="M325" s="322">
        <v>0.3</v>
      </c>
      <c r="N325" s="322">
        <v>0.3</v>
      </c>
      <c r="O325" s="322">
        <v>0</v>
      </c>
      <c r="P325" s="322">
        <v>0.2</v>
      </c>
      <c r="Q325" s="322">
        <v>0.2</v>
      </c>
      <c r="R325" s="322">
        <v>0.1</v>
      </c>
      <c r="S325" s="364">
        <v>0.1</v>
      </c>
      <c r="T325" s="364">
        <v>0.1</v>
      </c>
      <c r="U325" s="364">
        <v>0.1</v>
      </c>
      <c r="V325" s="364">
        <v>0.1</v>
      </c>
      <c r="W325" s="364">
        <v>0</v>
      </c>
      <c r="X325" s="364">
        <v>0</v>
      </c>
      <c r="Y325" s="364">
        <v>0</v>
      </c>
      <c r="Z325" s="364">
        <v>0</v>
      </c>
      <c r="AA325" s="364">
        <v>0</v>
      </c>
      <c r="AB325" s="364">
        <v>0</v>
      </c>
      <c r="AC325" s="364">
        <v>0</v>
      </c>
      <c r="AD325" s="364">
        <v>0</v>
      </c>
      <c r="AE325" s="364">
        <v>0</v>
      </c>
      <c r="AF325" s="364">
        <v>0</v>
      </c>
      <c r="AG325" s="364">
        <v>0</v>
      </c>
      <c r="AH325" s="364">
        <v>0</v>
      </c>
      <c r="AI325" s="364">
        <v>0</v>
      </c>
      <c r="AJ325" s="364">
        <v>0</v>
      </c>
      <c r="AK325" s="643" t="str">
        <f t="shared" si="373"/>
        <v/>
      </c>
      <c r="AL325" s="643" t="str">
        <f t="shared" si="374"/>
        <v/>
      </c>
      <c r="AM325" s="644"/>
    </row>
    <row r="326" spans="1:39" ht="18" customHeight="1" thickBot="1">
      <c r="A326" s="340" t="s">
        <v>27</v>
      </c>
      <c r="B326" s="340" t="s">
        <v>56</v>
      </c>
      <c r="C326" s="352"/>
      <c r="D326" s="352"/>
      <c r="E326" s="352"/>
      <c r="F326" s="322">
        <v>0</v>
      </c>
      <c r="G326" s="322">
        <v>0</v>
      </c>
      <c r="H326" s="322">
        <v>0</v>
      </c>
      <c r="I326" s="322">
        <v>0</v>
      </c>
      <c r="J326" s="322">
        <v>0</v>
      </c>
      <c r="K326" s="322">
        <v>0</v>
      </c>
      <c r="L326" s="322">
        <v>0</v>
      </c>
      <c r="M326" s="322">
        <v>0</v>
      </c>
      <c r="N326" s="322">
        <v>0</v>
      </c>
      <c r="O326" s="322">
        <v>0</v>
      </c>
      <c r="P326" s="322">
        <v>0.1</v>
      </c>
      <c r="Q326" s="322">
        <v>0</v>
      </c>
      <c r="R326" s="322">
        <v>0</v>
      </c>
      <c r="S326" s="364">
        <v>0</v>
      </c>
      <c r="T326" s="364">
        <v>0</v>
      </c>
      <c r="U326" s="364">
        <v>0</v>
      </c>
      <c r="V326" s="364">
        <v>0</v>
      </c>
      <c r="W326" s="364">
        <v>0</v>
      </c>
      <c r="X326" s="364">
        <v>0</v>
      </c>
      <c r="Y326" s="364">
        <v>0</v>
      </c>
      <c r="Z326" s="364">
        <v>0</v>
      </c>
      <c r="AA326" s="364">
        <v>0</v>
      </c>
      <c r="AB326" s="364">
        <v>0</v>
      </c>
      <c r="AC326" s="364">
        <v>0</v>
      </c>
      <c r="AD326" s="364">
        <v>0</v>
      </c>
      <c r="AE326" s="364">
        <v>0</v>
      </c>
      <c r="AF326" s="364">
        <v>0</v>
      </c>
      <c r="AG326" s="364">
        <v>0</v>
      </c>
      <c r="AH326" s="364">
        <v>0</v>
      </c>
      <c r="AI326" s="364">
        <v>0</v>
      </c>
      <c r="AJ326" s="364">
        <v>0</v>
      </c>
      <c r="AK326" s="643" t="str">
        <f t="shared" si="373"/>
        <v/>
      </c>
      <c r="AL326" s="643" t="str">
        <f t="shared" si="374"/>
        <v/>
      </c>
      <c r="AM326" s="644"/>
    </row>
    <row r="327" spans="1:39" ht="18" customHeight="1">
      <c r="A327" s="79" t="s">
        <v>983</v>
      </c>
      <c r="AK327" s="61"/>
      <c r="AL327" s="61"/>
      <c r="AM327" s="61"/>
    </row>
    <row r="328" spans="1:39" ht="18" customHeight="1">
      <c r="A328" s="390"/>
      <c r="B328" s="390"/>
      <c r="AK328" s="61"/>
      <c r="AL328" s="61"/>
      <c r="AM328" s="61"/>
    </row>
    <row r="329" spans="1:39" ht="18" customHeight="1">
      <c r="A329" s="76" t="s">
        <v>231</v>
      </c>
    </row>
    <row r="330" spans="1:39" ht="18" customHeight="1">
      <c r="A330" s="215"/>
      <c r="B330" s="211"/>
      <c r="C330" s="204" t="s">
        <v>231</v>
      </c>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767" t="s">
        <v>58</v>
      </c>
      <c r="AL330" s="768"/>
      <c r="AM330" s="255" t="str">
        <f>AM$3</f>
        <v xml:space="preserve">Annual rate of change
</v>
      </c>
    </row>
    <row r="331" spans="1:39" ht="26.25" thickBot="1">
      <c r="A331" s="215"/>
      <c r="B331" s="216"/>
      <c r="C331" s="568">
        <v>1990</v>
      </c>
      <c r="D331" s="567">
        <v>1991</v>
      </c>
      <c r="E331" s="568">
        <v>1992</v>
      </c>
      <c r="F331" s="203">
        <f>F$4</f>
        <v>1993</v>
      </c>
      <c r="G331" s="636">
        <f t="shared" ref="G331:AJ331" si="376">G$4</f>
        <v>1994</v>
      </c>
      <c r="H331" s="203">
        <f t="shared" si="376"/>
        <v>1995</v>
      </c>
      <c r="I331" s="636">
        <f t="shared" si="376"/>
        <v>1996</v>
      </c>
      <c r="J331" s="203">
        <f t="shared" si="376"/>
        <v>1997</v>
      </c>
      <c r="K331" s="636">
        <f t="shared" si="376"/>
        <v>1998</v>
      </c>
      <c r="L331" s="203">
        <f t="shared" si="376"/>
        <v>1999</v>
      </c>
      <c r="M331" s="636">
        <f t="shared" si="376"/>
        <v>2000</v>
      </c>
      <c r="N331" s="636">
        <f t="shared" si="376"/>
        <v>2001</v>
      </c>
      <c r="O331" s="203">
        <f t="shared" si="376"/>
        <v>2002</v>
      </c>
      <c r="P331" s="636">
        <f t="shared" si="376"/>
        <v>2003</v>
      </c>
      <c r="Q331" s="203">
        <f t="shared" si="376"/>
        <v>2004</v>
      </c>
      <c r="R331" s="636">
        <f t="shared" si="376"/>
        <v>2005</v>
      </c>
      <c r="S331" s="203">
        <f t="shared" si="376"/>
        <v>2006</v>
      </c>
      <c r="T331" s="636">
        <f t="shared" si="376"/>
        <v>2007</v>
      </c>
      <c r="U331" s="203">
        <f t="shared" si="376"/>
        <v>2008</v>
      </c>
      <c r="V331" s="636">
        <f t="shared" si="376"/>
        <v>2009</v>
      </c>
      <c r="W331" s="203">
        <f t="shared" si="376"/>
        <v>2010</v>
      </c>
      <c r="X331" s="636">
        <f t="shared" si="376"/>
        <v>2011</v>
      </c>
      <c r="Y331" s="203">
        <f t="shared" si="376"/>
        <v>2012</v>
      </c>
      <c r="Z331" s="637">
        <f t="shared" si="376"/>
        <v>2013</v>
      </c>
      <c r="AA331" s="203">
        <f t="shared" si="376"/>
        <v>2014</v>
      </c>
      <c r="AB331" s="637">
        <f t="shared" si="376"/>
        <v>2015</v>
      </c>
      <c r="AC331" s="203">
        <f t="shared" si="376"/>
        <v>2016</v>
      </c>
      <c r="AD331" s="637">
        <f t="shared" si="376"/>
        <v>2017</v>
      </c>
      <c r="AE331" s="203">
        <f t="shared" si="376"/>
        <v>2018</v>
      </c>
      <c r="AF331" s="637">
        <f t="shared" si="376"/>
        <v>2019</v>
      </c>
      <c r="AG331" s="203">
        <f t="shared" si="376"/>
        <v>2020</v>
      </c>
      <c r="AH331" s="637">
        <f t="shared" si="376"/>
        <v>2021</v>
      </c>
      <c r="AI331" s="637">
        <f t="shared" si="376"/>
        <v>2022</v>
      </c>
      <c r="AJ331" s="203" t="str">
        <f t="shared" si="376"/>
        <v>2023f</v>
      </c>
      <c r="AK331" s="213" t="s">
        <v>1070</v>
      </c>
      <c r="AL331" s="214" t="s">
        <v>1071</v>
      </c>
      <c r="AM331" s="264" t="s">
        <v>1072</v>
      </c>
    </row>
    <row r="332" spans="1:39" ht="18" customHeight="1" thickBot="1">
      <c r="A332" s="366" t="s">
        <v>373</v>
      </c>
      <c r="B332" s="366"/>
      <c r="C332" s="339"/>
      <c r="D332" s="339"/>
      <c r="E332" s="339"/>
      <c r="F332" s="327">
        <f>IF(COUNT(F333:F359)=27,SUM(F333:F359),"N.A.")</f>
        <v>5563.0298819481195</v>
      </c>
      <c r="G332" s="327">
        <f t="shared" ref="G332:Z332" si="377">IF(COUNT(G333:G359)=27,SUM(G333:G359),"N.A.")</f>
        <v>6261.7739999999994</v>
      </c>
      <c r="H332" s="327">
        <f t="shared" si="377"/>
        <v>6003.866</v>
      </c>
      <c r="I332" s="327">
        <f t="shared" si="377"/>
        <v>6639.1260000000002</v>
      </c>
      <c r="J332" s="327">
        <f t="shared" si="377"/>
        <v>5971.1379999999999</v>
      </c>
      <c r="K332" s="327">
        <f t="shared" si="377"/>
        <v>6218.9060000000009</v>
      </c>
      <c r="L332" s="327">
        <f t="shared" si="377"/>
        <v>6367.5740000000023</v>
      </c>
      <c r="M332" s="327">
        <f t="shared" si="377"/>
        <v>5425.28</v>
      </c>
      <c r="N332" s="327">
        <f t="shared" si="377"/>
        <v>5094.3200000000015</v>
      </c>
      <c r="O332" s="327">
        <f t="shared" si="377"/>
        <v>5436.71</v>
      </c>
      <c r="P332" s="327">
        <f t="shared" si="377"/>
        <v>6420.5400000000009</v>
      </c>
      <c r="Q332" s="327">
        <f t="shared" si="377"/>
        <v>6907.3899999999994</v>
      </c>
      <c r="R332" s="327">
        <f t="shared" si="377"/>
        <v>6084.3499999999995</v>
      </c>
      <c r="S332" s="363">
        <f t="shared" si="377"/>
        <v>6893.2</v>
      </c>
      <c r="T332" s="363">
        <f t="shared" si="377"/>
        <v>4876.4000000000005</v>
      </c>
      <c r="U332" s="363">
        <f t="shared" si="377"/>
        <v>7218.5999999999995</v>
      </c>
      <c r="V332" s="363">
        <f t="shared" si="377"/>
        <v>7043.7300000000005</v>
      </c>
      <c r="W332" s="363">
        <f t="shared" si="377"/>
        <v>6974.57</v>
      </c>
      <c r="X332" s="363">
        <f t="shared" si="377"/>
        <v>8558.7199999999993</v>
      </c>
      <c r="Y332" s="363">
        <f t="shared" si="377"/>
        <v>7198.54</v>
      </c>
      <c r="Z332" s="363">
        <f t="shared" si="377"/>
        <v>9266.91</v>
      </c>
      <c r="AA332" s="363">
        <f t="shared" ref="AA332:AI332" si="378">IF(COUNT(AA333:AA359)=27,SUM(AA333:AA359),"N.A.")</f>
        <v>9299.3100000000013</v>
      </c>
      <c r="AB332" s="363">
        <f t="shared" si="378"/>
        <v>7882.94</v>
      </c>
      <c r="AC332" s="363">
        <f t="shared" si="378"/>
        <v>8728.59</v>
      </c>
      <c r="AD332" s="363">
        <f t="shared" si="378"/>
        <v>10402.91</v>
      </c>
      <c r="AE332" s="363">
        <f t="shared" si="378"/>
        <v>9972.510000000002</v>
      </c>
      <c r="AF332" s="363">
        <f t="shared" si="378"/>
        <v>10244.16</v>
      </c>
      <c r="AG332" s="363">
        <f t="shared" si="378"/>
        <v>9000.1200000000008</v>
      </c>
      <c r="AH332" s="363">
        <f t="shared" si="378"/>
        <v>10360.6</v>
      </c>
      <c r="AI332" s="363">
        <f t="shared" si="378"/>
        <v>9240.2999999999993</v>
      </c>
      <c r="AJ332" s="363">
        <f t="shared" ref="AJ332" si="379">IF(COUNT(AJ333:AJ359)=27,SUM(AJ333:AJ359),"N.A.")</f>
        <v>10885.136904316762</v>
      </c>
      <c r="AK332" s="641">
        <f>+IFERROR((AJ332/AI332-1)*100,"")</f>
        <v>17.800687253842007</v>
      </c>
      <c r="AL332" s="641">
        <f>+IFERROR(((AJ332/((SUM(AE332:AI332)-MIN(AD332:AH332)-MAX(AD332:AH332))/3))-1)*100,"")</f>
        <v>11.017467864494378</v>
      </c>
      <c r="AM332" s="642">
        <f>100*((POWER(AJ332/AA332,1/($AI$4-$Z$4)))-1)</f>
        <v>1.7649280808413881</v>
      </c>
    </row>
    <row r="333" spans="1:39" ht="18" customHeight="1" thickBot="1">
      <c r="A333" s="340" t="s">
        <v>3</v>
      </c>
      <c r="B333" s="340" t="s">
        <v>30</v>
      </c>
      <c r="C333" s="352"/>
      <c r="D333" s="352"/>
      <c r="E333" s="352"/>
      <c r="F333" s="322">
        <v>0</v>
      </c>
      <c r="G333" s="322">
        <v>0</v>
      </c>
      <c r="H333" s="322">
        <v>0</v>
      </c>
      <c r="I333" s="322">
        <v>0</v>
      </c>
      <c r="J333" s="322">
        <v>0</v>
      </c>
      <c r="K333" s="322">
        <v>0</v>
      </c>
      <c r="L333" s="322">
        <v>0</v>
      </c>
      <c r="M333" s="322">
        <v>0</v>
      </c>
      <c r="N333" s="322">
        <v>0</v>
      </c>
      <c r="O333" s="322">
        <v>0</v>
      </c>
      <c r="P333" s="322">
        <v>0</v>
      </c>
      <c r="Q333" s="322">
        <v>0</v>
      </c>
      <c r="R333" s="322">
        <v>0</v>
      </c>
      <c r="S333" s="364">
        <v>0</v>
      </c>
      <c r="T333" s="364">
        <v>0</v>
      </c>
      <c r="U333" s="364">
        <v>0</v>
      </c>
      <c r="V333" s="364">
        <v>0</v>
      </c>
      <c r="W333" s="364">
        <v>0</v>
      </c>
      <c r="X333" s="364">
        <v>0</v>
      </c>
      <c r="Y333" s="364">
        <v>0</v>
      </c>
      <c r="Z333" s="364">
        <v>0</v>
      </c>
      <c r="AA333" s="364">
        <v>0</v>
      </c>
      <c r="AB333" s="364">
        <v>0</v>
      </c>
      <c r="AC333" s="364">
        <v>0</v>
      </c>
      <c r="AD333" s="364">
        <v>0</v>
      </c>
      <c r="AE333" s="364">
        <v>0</v>
      </c>
      <c r="AF333" s="364">
        <v>0</v>
      </c>
      <c r="AG333" s="364">
        <v>0</v>
      </c>
      <c r="AH333" s="364">
        <v>0</v>
      </c>
      <c r="AI333" s="364">
        <v>0</v>
      </c>
      <c r="AJ333" s="364">
        <v>0</v>
      </c>
      <c r="AK333" s="643" t="str">
        <f>+IFERROR((AJ333/AI333-1)*100,"")</f>
        <v/>
      </c>
      <c r="AL333" s="643" t="str">
        <f>+IFERROR(((AJ333/((SUM(AE333:AI333)-MIN(AD333:AH333)-MAX(AD333:AH333))/3))-1)*100,"")</f>
        <v/>
      </c>
      <c r="AM333" s="644"/>
    </row>
    <row r="334" spans="1:39" ht="18" customHeight="1" thickBot="1">
      <c r="A334" s="340" t="s">
        <v>4</v>
      </c>
      <c r="B334" s="340" t="s">
        <v>31</v>
      </c>
      <c r="C334" s="352"/>
      <c r="D334" s="352"/>
      <c r="E334" s="352"/>
      <c r="F334" s="322">
        <v>432</v>
      </c>
      <c r="G334" s="322">
        <v>602</v>
      </c>
      <c r="H334" s="322">
        <v>767</v>
      </c>
      <c r="I334" s="322">
        <v>526</v>
      </c>
      <c r="J334" s="322">
        <v>438.4</v>
      </c>
      <c r="K334" s="322">
        <v>579.4</v>
      </c>
      <c r="L334" s="322">
        <v>803.2</v>
      </c>
      <c r="M334" s="322">
        <v>598.9</v>
      </c>
      <c r="N334" s="322">
        <v>405.1</v>
      </c>
      <c r="O334" s="322">
        <v>645.4</v>
      </c>
      <c r="P334" s="322">
        <v>788.8</v>
      </c>
      <c r="Q334" s="322">
        <v>1078.8</v>
      </c>
      <c r="R334" s="322">
        <v>934.9</v>
      </c>
      <c r="S334" s="364">
        <v>1196.5999999999999</v>
      </c>
      <c r="T334" s="364">
        <v>564.4</v>
      </c>
      <c r="U334" s="364">
        <v>1300.7</v>
      </c>
      <c r="V334" s="364">
        <v>1318</v>
      </c>
      <c r="W334" s="364">
        <v>1536.32</v>
      </c>
      <c r="X334" s="364">
        <v>1439.7</v>
      </c>
      <c r="Y334" s="364">
        <v>1387.8</v>
      </c>
      <c r="Z334" s="364">
        <v>1974.43</v>
      </c>
      <c r="AA334" s="364">
        <v>2010.67</v>
      </c>
      <c r="AB334" s="364">
        <v>1699.23</v>
      </c>
      <c r="AC334" s="364">
        <v>1837.68</v>
      </c>
      <c r="AD334" s="364">
        <v>2056.9899999999998</v>
      </c>
      <c r="AE334" s="364">
        <v>1927.04</v>
      </c>
      <c r="AF334" s="364">
        <v>1914.07</v>
      </c>
      <c r="AG334" s="364">
        <v>1720.3</v>
      </c>
      <c r="AH334" s="364">
        <v>1989.07</v>
      </c>
      <c r="AI334" s="364">
        <v>2055</v>
      </c>
      <c r="AJ334" s="364">
        <v>2130.3183450000001</v>
      </c>
      <c r="AK334" s="643">
        <f t="shared" ref="AK334:AK359" si="380">+IFERROR((AJ334/AI334-1)*100,"")</f>
        <v>3.665126277372277</v>
      </c>
      <c r="AL334" s="643">
        <f t="shared" ref="AL334:AL359" si="381">+IFERROR(((AJ334/((SUM(AE334:AI334)-MIN(AD334:AH334)-MAX(AD334:AH334))/3))-1)*100,"")</f>
        <v>9.6559143576307793</v>
      </c>
      <c r="AM334" s="644">
        <f t="shared" ref="AM334:AM357" si="382">100*((POWER(AJ334/AA334,1/($AI$4-$Z$4)))-1)</f>
        <v>0.64432720781160135</v>
      </c>
    </row>
    <row r="335" spans="1:39" ht="18" customHeight="1" thickBot="1">
      <c r="A335" s="340" t="s">
        <v>340</v>
      </c>
      <c r="B335" s="340" t="s">
        <v>32</v>
      </c>
      <c r="C335" s="352"/>
      <c r="D335" s="352"/>
      <c r="E335" s="352"/>
      <c r="F335" s="322">
        <v>26.7</v>
      </c>
      <c r="G335" s="322">
        <v>30.6</v>
      </c>
      <c r="H335" s="322">
        <v>32.200000000000003</v>
      </c>
      <c r="I335" s="322">
        <v>38.1</v>
      </c>
      <c r="J335" s="322">
        <v>22.8</v>
      </c>
      <c r="K335" s="322">
        <v>36.5</v>
      </c>
      <c r="L335" s="322">
        <v>63.2</v>
      </c>
      <c r="M335" s="322">
        <v>65.400000000000006</v>
      </c>
      <c r="N335" s="322">
        <v>56.7</v>
      </c>
      <c r="O335" s="322">
        <v>54.6</v>
      </c>
      <c r="P335" s="322">
        <v>114.5</v>
      </c>
      <c r="Q335" s="322">
        <v>84.9</v>
      </c>
      <c r="R335" s="322">
        <v>94.8</v>
      </c>
      <c r="S335" s="364">
        <v>101</v>
      </c>
      <c r="T335" s="364">
        <v>52</v>
      </c>
      <c r="U335" s="364">
        <v>60.9</v>
      </c>
      <c r="V335" s="364">
        <v>61</v>
      </c>
      <c r="W335" s="364">
        <v>57.36</v>
      </c>
      <c r="X335" s="364">
        <v>70.900000000000006</v>
      </c>
      <c r="Y335" s="364">
        <v>56.94</v>
      </c>
      <c r="Z335" s="364">
        <v>46.8</v>
      </c>
      <c r="AA335" s="364">
        <v>42.31</v>
      </c>
      <c r="AB335" s="364">
        <v>31.62</v>
      </c>
      <c r="AC335" s="364">
        <v>44.63</v>
      </c>
      <c r="AD335" s="364">
        <v>53.16</v>
      </c>
      <c r="AE335" s="364">
        <v>47.59</v>
      </c>
      <c r="AF335" s="364">
        <v>28.81</v>
      </c>
      <c r="AG335" s="364">
        <v>29.1</v>
      </c>
      <c r="AH335" s="364">
        <v>52.12</v>
      </c>
      <c r="AI335" s="364">
        <v>56.75</v>
      </c>
      <c r="AJ335" s="364">
        <v>45.244047000000016</v>
      </c>
      <c r="AK335" s="643">
        <f t="shared" si="380"/>
        <v>-20.274807048458122</v>
      </c>
      <c r="AL335" s="643">
        <f t="shared" si="381"/>
        <v>2.5167228096677041</v>
      </c>
      <c r="AM335" s="644">
        <f t="shared" si="382"/>
        <v>0.74775559710056339</v>
      </c>
    </row>
    <row r="336" spans="1:39" ht="18" customHeight="1" thickBot="1">
      <c r="A336" s="340" t="s">
        <v>5</v>
      </c>
      <c r="B336" s="340" t="s">
        <v>33</v>
      </c>
      <c r="C336" s="352"/>
      <c r="D336" s="352"/>
      <c r="E336" s="352"/>
      <c r="F336" s="322">
        <v>0</v>
      </c>
      <c r="G336" s="322">
        <v>0</v>
      </c>
      <c r="H336" s="322">
        <v>0</v>
      </c>
      <c r="I336" s="322">
        <v>0</v>
      </c>
      <c r="J336" s="322">
        <v>0</v>
      </c>
      <c r="K336" s="322">
        <v>0</v>
      </c>
      <c r="L336" s="322">
        <v>0</v>
      </c>
      <c r="M336" s="322">
        <v>0</v>
      </c>
      <c r="N336" s="322">
        <v>0</v>
      </c>
      <c r="O336" s="322">
        <v>0</v>
      </c>
      <c r="P336" s="322">
        <v>0</v>
      </c>
      <c r="Q336" s="322">
        <v>0</v>
      </c>
      <c r="R336" s="322">
        <v>0</v>
      </c>
      <c r="S336" s="364">
        <v>0</v>
      </c>
      <c r="T336" s="364">
        <v>0</v>
      </c>
      <c r="U336" s="364">
        <v>0</v>
      </c>
      <c r="V336" s="364">
        <v>0</v>
      </c>
      <c r="W336" s="364">
        <v>0</v>
      </c>
      <c r="X336" s="364">
        <v>0</v>
      </c>
      <c r="Y336" s="364">
        <v>0</v>
      </c>
      <c r="Z336" s="364">
        <v>0</v>
      </c>
      <c r="AA336" s="364">
        <v>0</v>
      </c>
      <c r="AB336" s="364">
        <v>0</v>
      </c>
      <c r="AC336" s="364">
        <v>0</v>
      </c>
      <c r="AD336" s="364">
        <v>0</v>
      </c>
      <c r="AE336" s="364">
        <v>0</v>
      </c>
      <c r="AF336" s="364">
        <v>0</v>
      </c>
      <c r="AG336" s="364">
        <v>0</v>
      </c>
      <c r="AH336" s="364">
        <v>0</v>
      </c>
      <c r="AI336" s="364">
        <v>0</v>
      </c>
      <c r="AJ336" s="364">
        <v>0</v>
      </c>
      <c r="AK336" s="643" t="str">
        <f t="shared" si="380"/>
        <v/>
      </c>
      <c r="AL336" s="643" t="str">
        <f t="shared" si="381"/>
        <v/>
      </c>
      <c r="AM336" s="644"/>
    </row>
    <row r="337" spans="1:39" ht="18" customHeight="1" thickBot="1">
      <c r="A337" s="340" t="s">
        <v>127</v>
      </c>
      <c r="B337" s="340" t="s">
        <v>34</v>
      </c>
      <c r="C337" s="352"/>
      <c r="D337" s="352"/>
      <c r="E337" s="352"/>
      <c r="F337" s="322">
        <v>134.00688194812071</v>
      </c>
      <c r="G337" s="322">
        <v>310.60000000000002</v>
      </c>
      <c r="H337" s="322">
        <v>111.1</v>
      </c>
      <c r="I337" s="322">
        <v>103.2</v>
      </c>
      <c r="J337" s="322">
        <v>85</v>
      </c>
      <c r="K337" s="322">
        <v>85.4</v>
      </c>
      <c r="L337" s="322">
        <v>83.9</v>
      </c>
      <c r="M337" s="322">
        <v>63.9</v>
      </c>
      <c r="N337" s="322">
        <v>54.4</v>
      </c>
      <c r="O337" s="322">
        <v>51.8</v>
      </c>
      <c r="P337" s="322">
        <v>73.400000000000006</v>
      </c>
      <c r="Q337" s="322">
        <v>69.7</v>
      </c>
      <c r="R337" s="322">
        <v>67.099999999999994</v>
      </c>
      <c r="S337" s="364">
        <v>61.9</v>
      </c>
      <c r="T337" s="364">
        <v>50.9</v>
      </c>
      <c r="U337" s="364">
        <v>48.9</v>
      </c>
      <c r="V337" s="364">
        <v>56.9</v>
      </c>
      <c r="W337" s="364">
        <v>47.24</v>
      </c>
      <c r="X337" s="364">
        <v>53.2</v>
      </c>
      <c r="Y337" s="364">
        <v>62.8</v>
      </c>
      <c r="Z337" s="364">
        <v>46.1</v>
      </c>
      <c r="AA337" s="364">
        <v>46</v>
      </c>
      <c r="AB337" s="364">
        <v>35.299999999999997</v>
      </c>
      <c r="AC337" s="364">
        <v>35.700000000000003</v>
      </c>
      <c r="AD337" s="364">
        <v>39.6</v>
      </c>
      <c r="AE337" s="364">
        <v>35.5</v>
      </c>
      <c r="AF337" s="364">
        <v>46</v>
      </c>
      <c r="AG337" s="364">
        <v>58</v>
      </c>
      <c r="AH337" s="364">
        <v>99.7</v>
      </c>
      <c r="AI337" s="364">
        <v>159.4</v>
      </c>
      <c r="AJ337" s="364">
        <v>67.260266666666681</v>
      </c>
      <c r="AK337" s="643">
        <f t="shared" si="380"/>
        <v>-57.80409870347134</v>
      </c>
      <c r="AL337" s="643">
        <f t="shared" si="381"/>
        <v>-23.393773728170075</v>
      </c>
      <c r="AM337" s="644">
        <f t="shared" si="382"/>
        <v>4.3117945673555091</v>
      </c>
    </row>
    <row r="338" spans="1:39" ht="18" customHeight="1" thickBot="1">
      <c r="A338" s="340" t="s">
        <v>6</v>
      </c>
      <c r="B338" s="340" t="s">
        <v>35</v>
      </c>
      <c r="C338" s="352"/>
      <c r="D338" s="352"/>
      <c r="E338" s="352"/>
      <c r="F338" s="322">
        <v>0</v>
      </c>
      <c r="G338" s="322">
        <v>0</v>
      </c>
      <c r="H338" s="322">
        <v>0</v>
      </c>
      <c r="I338" s="322">
        <v>0</v>
      </c>
      <c r="J338" s="322">
        <v>0</v>
      </c>
      <c r="K338" s="322">
        <v>0</v>
      </c>
      <c r="L338" s="322">
        <v>0</v>
      </c>
      <c r="M338" s="322">
        <v>0</v>
      </c>
      <c r="N338" s="322">
        <v>0</v>
      </c>
      <c r="O338" s="322">
        <v>0</v>
      </c>
      <c r="P338" s="322">
        <v>0</v>
      </c>
      <c r="Q338" s="322">
        <v>0</v>
      </c>
      <c r="R338" s="322">
        <v>0</v>
      </c>
      <c r="S338" s="364">
        <v>0</v>
      </c>
      <c r="T338" s="364">
        <v>0</v>
      </c>
      <c r="U338" s="364">
        <v>0</v>
      </c>
      <c r="V338" s="364">
        <v>0</v>
      </c>
      <c r="W338" s="364">
        <v>0</v>
      </c>
      <c r="X338" s="364">
        <v>0</v>
      </c>
      <c r="Y338" s="364">
        <v>0</v>
      </c>
      <c r="Z338" s="364">
        <v>0</v>
      </c>
      <c r="AA338" s="364">
        <v>0</v>
      </c>
      <c r="AB338" s="364">
        <v>0</v>
      </c>
      <c r="AC338" s="364">
        <v>0</v>
      </c>
      <c r="AD338" s="364">
        <v>0</v>
      </c>
      <c r="AE338" s="364">
        <v>0</v>
      </c>
      <c r="AF338" s="364">
        <v>0</v>
      </c>
      <c r="AG338" s="364">
        <v>0</v>
      </c>
      <c r="AH338" s="364">
        <v>0</v>
      </c>
      <c r="AI338" s="364">
        <v>0</v>
      </c>
      <c r="AJ338" s="364">
        <v>0</v>
      </c>
      <c r="AK338" s="643" t="str">
        <f t="shared" si="380"/>
        <v/>
      </c>
      <c r="AL338" s="643" t="str">
        <f t="shared" si="381"/>
        <v/>
      </c>
      <c r="AM338" s="644"/>
    </row>
    <row r="339" spans="1:39" ht="18" customHeight="1" thickBot="1">
      <c r="A339" s="340" t="s">
        <v>7</v>
      </c>
      <c r="B339" s="340" t="s">
        <v>36</v>
      </c>
      <c r="C339" s="352"/>
      <c r="D339" s="352"/>
      <c r="E339" s="352"/>
      <c r="F339" s="322">
        <v>0</v>
      </c>
      <c r="G339" s="322">
        <v>0</v>
      </c>
      <c r="H339" s="322">
        <v>0</v>
      </c>
      <c r="I339" s="322">
        <v>0</v>
      </c>
      <c r="J339" s="322">
        <v>0</v>
      </c>
      <c r="K339" s="322">
        <v>0</v>
      </c>
      <c r="L339" s="322">
        <v>0</v>
      </c>
      <c r="M339" s="322">
        <v>0</v>
      </c>
      <c r="N339" s="322">
        <v>0</v>
      </c>
      <c r="O339" s="322">
        <v>0</v>
      </c>
      <c r="P339" s="322">
        <v>0</v>
      </c>
      <c r="Q339" s="322">
        <v>0</v>
      </c>
      <c r="R339" s="322">
        <v>0</v>
      </c>
      <c r="S339" s="364">
        <v>0</v>
      </c>
      <c r="T339" s="364">
        <v>0</v>
      </c>
      <c r="U339" s="364">
        <v>0</v>
      </c>
      <c r="V339" s="364">
        <v>0</v>
      </c>
      <c r="W339" s="364">
        <v>0</v>
      </c>
      <c r="X339" s="364">
        <v>0</v>
      </c>
      <c r="Y339" s="364">
        <v>0</v>
      </c>
      <c r="Z339" s="364">
        <v>0</v>
      </c>
      <c r="AA339" s="364">
        <v>0</v>
      </c>
      <c r="AB339" s="364">
        <v>0</v>
      </c>
      <c r="AC339" s="364">
        <v>0</v>
      </c>
      <c r="AD339" s="364">
        <v>0</v>
      </c>
      <c r="AE339" s="364">
        <v>0</v>
      </c>
      <c r="AF339" s="364">
        <v>0</v>
      </c>
      <c r="AG339" s="364">
        <v>0</v>
      </c>
      <c r="AH339" s="364">
        <v>0</v>
      </c>
      <c r="AI339" s="364">
        <v>0</v>
      </c>
      <c r="AJ339" s="364">
        <v>0</v>
      </c>
      <c r="AK339" s="643" t="str">
        <f t="shared" si="380"/>
        <v/>
      </c>
      <c r="AL339" s="643" t="str">
        <f t="shared" si="381"/>
        <v/>
      </c>
      <c r="AM339" s="644"/>
    </row>
    <row r="340" spans="1:39" ht="18" customHeight="1" thickBot="1">
      <c r="A340" s="340" t="s">
        <v>8</v>
      </c>
      <c r="B340" s="340" t="s">
        <v>37</v>
      </c>
      <c r="C340" s="352"/>
      <c r="D340" s="352"/>
      <c r="E340" s="352"/>
      <c r="F340" s="322">
        <v>19</v>
      </c>
      <c r="G340" s="322">
        <v>23</v>
      </c>
      <c r="H340" s="322">
        <v>31</v>
      </c>
      <c r="I340" s="322">
        <v>34</v>
      </c>
      <c r="J340" s="322">
        <v>36</v>
      </c>
      <c r="K340" s="322">
        <v>47</v>
      </c>
      <c r="L340" s="322">
        <v>36</v>
      </c>
      <c r="M340" s="322">
        <v>23.85</v>
      </c>
      <c r="N340" s="322">
        <v>18.84</v>
      </c>
      <c r="O340" s="322">
        <v>22.85</v>
      </c>
      <c r="P340" s="322">
        <v>21.45</v>
      </c>
      <c r="Q340" s="322">
        <v>16.11</v>
      </c>
      <c r="R340" s="322">
        <v>13.91</v>
      </c>
      <c r="S340" s="364">
        <v>12.46</v>
      </c>
      <c r="T340" s="364">
        <v>16.88</v>
      </c>
      <c r="U340" s="364">
        <v>15.29</v>
      </c>
      <c r="V340" s="364">
        <v>44.12</v>
      </c>
      <c r="W340" s="364">
        <v>115.13</v>
      </c>
      <c r="X340" s="364">
        <v>208.08</v>
      </c>
      <c r="Y340" s="364">
        <v>220.17</v>
      </c>
      <c r="Z340" s="364">
        <v>278.35000000000002</v>
      </c>
      <c r="AA340" s="364">
        <v>248.98</v>
      </c>
      <c r="AB340" s="364">
        <v>235.97</v>
      </c>
      <c r="AC340" s="364">
        <v>242.58</v>
      </c>
      <c r="AD340" s="364">
        <v>220.08</v>
      </c>
      <c r="AE340" s="364">
        <v>231.02</v>
      </c>
      <c r="AF340" s="364">
        <v>298.95999999999998</v>
      </c>
      <c r="AG340" s="364">
        <v>244.7</v>
      </c>
      <c r="AH340" s="364">
        <v>225.49</v>
      </c>
      <c r="AI340" s="364">
        <v>209.77</v>
      </c>
      <c r="AJ340" s="364">
        <v>268.55692500000004</v>
      </c>
      <c r="AK340" s="643">
        <f t="shared" si="380"/>
        <v>28.02446727368071</v>
      </c>
      <c r="AL340" s="643">
        <f t="shared" si="381"/>
        <v>16.611778115501519</v>
      </c>
      <c r="AM340" s="644">
        <f t="shared" si="382"/>
        <v>0.84455004504704334</v>
      </c>
    </row>
    <row r="341" spans="1:39" ht="18" customHeight="1" thickBot="1">
      <c r="A341" s="340" t="s">
        <v>9</v>
      </c>
      <c r="B341" s="340" t="s">
        <v>38</v>
      </c>
      <c r="C341" s="352"/>
      <c r="D341" s="352"/>
      <c r="E341" s="352"/>
      <c r="F341" s="322">
        <v>1309.2</v>
      </c>
      <c r="G341" s="322">
        <v>978.6</v>
      </c>
      <c r="H341" s="322">
        <v>587.5</v>
      </c>
      <c r="I341" s="322">
        <v>1177.8</v>
      </c>
      <c r="J341" s="322">
        <v>1284.3</v>
      </c>
      <c r="K341" s="322">
        <v>1190.2</v>
      </c>
      <c r="L341" s="322">
        <v>644</v>
      </c>
      <c r="M341" s="322">
        <v>919</v>
      </c>
      <c r="N341" s="322">
        <v>871</v>
      </c>
      <c r="O341" s="322">
        <v>771.1</v>
      </c>
      <c r="P341" s="322">
        <v>762.5</v>
      </c>
      <c r="Q341" s="322">
        <v>820.9</v>
      </c>
      <c r="R341" s="322">
        <v>360.9</v>
      </c>
      <c r="S341" s="364">
        <v>662.1</v>
      </c>
      <c r="T341" s="364">
        <v>733.2</v>
      </c>
      <c r="U341" s="364">
        <v>872.7</v>
      </c>
      <c r="V341" s="364">
        <v>869.5</v>
      </c>
      <c r="W341" s="364">
        <v>846.65</v>
      </c>
      <c r="X341" s="364">
        <v>1090.17</v>
      </c>
      <c r="Y341" s="364">
        <v>642.02</v>
      </c>
      <c r="Z341" s="364">
        <v>1038.07</v>
      </c>
      <c r="AA341" s="364">
        <v>952.99</v>
      </c>
      <c r="AB341" s="364">
        <v>769.2</v>
      </c>
      <c r="AC341" s="364">
        <v>772.18</v>
      </c>
      <c r="AD341" s="364">
        <v>841.74</v>
      </c>
      <c r="AE341" s="364">
        <v>950.35</v>
      </c>
      <c r="AF341" s="364">
        <v>773.79</v>
      </c>
      <c r="AG341" s="364">
        <v>883.09</v>
      </c>
      <c r="AH341" s="364">
        <v>760</v>
      </c>
      <c r="AI341" s="364">
        <v>804.83</v>
      </c>
      <c r="AJ341" s="364">
        <v>816.55896666666672</v>
      </c>
      <c r="AK341" s="643">
        <f t="shared" si="380"/>
        <v>1.4573222502474614</v>
      </c>
      <c r="AL341" s="643">
        <f t="shared" si="381"/>
        <v>-0.48881062350968341</v>
      </c>
      <c r="AM341" s="644">
        <f t="shared" si="382"/>
        <v>-1.702073586941899</v>
      </c>
    </row>
    <row r="342" spans="1:39" ht="18" customHeight="1" thickBot="1">
      <c r="A342" s="340" t="s">
        <v>10</v>
      </c>
      <c r="B342" s="340" t="s">
        <v>39</v>
      </c>
      <c r="C342" s="352"/>
      <c r="D342" s="352"/>
      <c r="E342" s="352"/>
      <c r="F342" s="322">
        <v>1732.6</v>
      </c>
      <c r="G342" s="322">
        <v>2132.1</v>
      </c>
      <c r="H342" s="322">
        <v>2017.4</v>
      </c>
      <c r="I342" s="322">
        <v>2048.6</v>
      </c>
      <c r="J342" s="322">
        <v>2044.1</v>
      </c>
      <c r="K342" s="322">
        <v>1759.1</v>
      </c>
      <c r="L342" s="322">
        <v>1931.3</v>
      </c>
      <c r="M342" s="322">
        <v>1833.1</v>
      </c>
      <c r="N342" s="322">
        <v>1584</v>
      </c>
      <c r="O342" s="322">
        <v>1496.7</v>
      </c>
      <c r="P342" s="322">
        <v>1511.7</v>
      </c>
      <c r="Q342" s="322">
        <v>1457.2</v>
      </c>
      <c r="R342" s="322">
        <v>1510.5</v>
      </c>
      <c r="S342" s="364">
        <v>1439.7</v>
      </c>
      <c r="T342" s="364">
        <v>1307.9000000000001</v>
      </c>
      <c r="U342" s="364">
        <v>1608</v>
      </c>
      <c r="V342" s="364">
        <v>1703.9</v>
      </c>
      <c r="W342" s="364">
        <v>1635.59</v>
      </c>
      <c r="X342" s="364">
        <v>1880.7</v>
      </c>
      <c r="Y342" s="364">
        <v>1572.95</v>
      </c>
      <c r="Z342" s="364">
        <v>1577.69</v>
      </c>
      <c r="AA342" s="364">
        <v>1584.19</v>
      </c>
      <c r="AB342" s="364">
        <v>1186.9100000000001</v>
      </c>
      <c r="AC342" s="364">
        <v>1172.4100000000001</v>
      </c>
      <c r="AD342" s="364">
        <v>1598.94</v>
      </c>
      <c r="AE342" s="364">
        <v>1239.08</v>
      </c>
      <c r="AF342" s="364">
        <v>1298.1400000000001</v>
      </c>
      <c r="AG342" s="364">
        <v>1607.08</v>
      </c>
      <c r="AH342" s="364">
        <v>1912.89</v>
      </c>
      <c r="AI342" s="364">
        <v>1829.09</v>
      </c>
      <c r="AJ342" s="364">
        <v>1723.6353119999999</v>
      </c>
      <c r="AK342" s="643">
        <f t="shared" si="380"/>
        <v>-5.765418213428541</v>
      </c>
      <c r="AL342" s="643">
        <f t="shared" si="381"/>
        <v>9.2219549628139941</v>
      </c>
      <c r="AM342" s="644">
        <f t="shared" si="382"/>
        <v>0.94176673341983541</v>
      </c>
    </row>
    <row r="343" spans="1:39" ht="18" customHeight="1" thickBot="1">
      <c r="A343" s="340" t="s">
        <v>11</v>
      </c>
      <c r="B343" s="340" t="s">
        <v>40</v>
      </c>
      <c r="C343" s="352"/>
      <c r="D343" s="352"/>
      <c r="E343" s="352"/>
      <c r="F343" s="322">
        <v>42.722999999999999</v>
      </c>
      <c r="G343" s="322">
        <v>26.474</v>
      </c>
      <c r="H343" s="322">
        <v>37.066000000000003</v>
      </c>
      <c r="I343" s="322">
        <v>28.526</v>
      </c>
      <c r="J343" s="322">
        <v>36.137999999999998</v>
      </c>
      <c r="K343" s="322">
        <v>62.206000000000003</v>
      </c>
      <c r="L343" s="322">
        <v>72.373999999999995</v>
      </c>
      <c r="M343" s="322">
        <v>53.96</v>
      </c>
      <c r="N343" s="322">
        <v>42.99</v>
      </c>
      <c r="O343" s="322">
        <v>62.97</v>
      </c>
      <c r="P343" s="322">
        <v>69.25</v>
      </c>
      <c r="Q343" s="322">
        <v>68.97</v>
      </c>
      <c r="R343" s="322">
        <v>78.010000000000005</v>
      </c>
      <c r="S343" s="364">
        <v>81.61</v>
      </c>
      <c r="T343" s="364">
        <v>54.3</v>
      </c>
      <c r="U343" s="364">
        <v>119.87</v>
      </c>
      <c r="V343" s="364">
        <v>82.1</v>
      </c>
      <c r="W343" s="364">
        <v>61.79</v>
      </c>
      <c r="X343" s="364">
        <v>84.96</v>
      </c>
      <c r="Y343" s="364">
        <v>90.02</v>
      </c>
      <c r="Z343" s="364">
        <v>130.58000000000001</v>
      </c>
      <c r="AA343" s="364">
        <v>99.49</v>
      </c>
      <c r="AB343" s="364">
        <v>94.08</v>
      </c>
      <c r="AC343" s="364">
        <v>110.57</v>
      </c>
      <c r="AD343" s="364">
        <v>115.88</v>
      </c>
      <c r="AE343" s="364">
        <v>110.79</v>
      </c>
      <c r="AF343" s="364">
        <v>106.56</v>
      </c>
      <c r="AG343" s="364">
        <v>120.02</v>
      </c>
      <c r="AH343" s="364">
        <v>124.36</v>
      </c>
      <c r="AI343" s="364">
        <v>120</v>
      </c>
      <c r="AJ343" s="364">
        <v>126.78807333333334</v>
      </c>
      <c r="AK343" s="643">
        <f t="shared" si="380"/>
        <v>5.6567277777777925</v>
      </c>
      <c r="AL343" s="643">
        <f t="shared" si="381"/>
        <v>8.424566004389856</v>
      </c>
      <c r="AM343" s="644">
        <f t="shared" si="382"/>
        <v>2.7306144520194975</v>
      </c>
    </row>
    <row r="344" spans="1:39" ht="18" customHeight="1" thickBot="1">
      <c r="A344" s="340" t="s">
        <v>12</v>
      </c>
      <c r="B344" s="340" t="s">
        <v>41</v>
      </c>
      <c r="C344" s="352"/>
      <c r="D344" s="352"/>
      <c r="E344" s="352"/>
      <c r="F344" s="322">
        <v>284.39999999999998</v>
      </c>
      <c r="G344" s="322">
        <v>544.79999999999995</v>
      </c>
      <c r="H344" s="322">
        <v>533.6</v>
      </c>
      <c r="I344" s="322">
        <v>532.5</v>
      </c>
      <c r="J344" s="322">
        <v>487.7</v>
      </c>
      <c r="K344" s="322">
        <v>465.5</v>
      </c>
      <c r="L344" s="322">
        <v>432.4</v>
      </c>
      <c r="M344" s="322">
        <v>460.7</v>
      </c>
      <c r="N344" s="322">
        <v>411.4</v>
      </c>
      <c r="O344" s="322">
        <v>354.2</v>
      </c>
      <c r="P344" s="322">
        <v>237.4</v>
      </c>
      <c r="Q344" s="322">
        <v>274</v>
      </c>
      <c r="R344" s="322">
        <v>289.39999999999998</v>
      </c>
      <c r="S344" s="364">
        <v>308</v>
      </c>
      <c r="T344" s="364">
        <v>277.39999999999998</v>
      </c>
      <c r="U344" s="364">
        <v>261.3</v>
      </c>
      <c r="V344" s="364">
        <v>280.2</v>
      </c>
      <c r="W344" s="364">
        <v>212.9</v>
      </c>
      <c r="X344" s="364">
        <v>274.42</v>
      </c>
      <c r="Y344" s="364">
        <v>185.49</v>
      </c>
      <c r="Z344" s="364">
        <v>285.23</v>
      </c>
      <c r="AA344" s="364">
        <v>250.38</v>
      </c>
      <c r="AB344" s="364">
        <v>248.01</v>
      </c>
      <c r="AC344" s="364">
        <v>268.33</v>
      </c>
      <c r="AD344" s="364">
        <v>243.67</v>
      </c>
      <c r="AE344" s="364">
        <v>248.85</v>
      </c>
      <c r="AF344" s="364">
        <v>292.83999999999997</v>
      </c>
      <c r="AG344" s="364">
        <v>297.95</v>
      </c>
      <c r="AH344" s="364">
        <v>280.58</v>
      </c>
      <c r="AI344" s="364">
        <v>264.31</v>
      </c>
      <c r="AJ344" s="364">
        <v>291.93310133333335</v>
      </c>
      <c r="AK344" s="643">
        <f t="shared" si="380"/>
        <v>10.451023923927716</v>
      </c>
      <c r="AL344" s="643">
        <f t="shared" si="381"/>
        <v>3.9018761196332408</v>
      </c>
      <c r="AM344" s="644">
        <f t="shared" si="382"/>
        <v>1.7206907497828494</v>
      </c>
    </row>
    <row r="345" spans="1:39" ht="18" customHeight="1" thickBot="1">
      <c r="A345" s="340" t="s">
        <v>13</v>
      </c>
      <c r="B345" s="340" t="s">
        <v>42</v>
      </c>
      <c r="C345" s="352"/>
      <c r="D345" s="352"/>
      <c r="E345" s="352"/>
      <c r="F345" s="322">
        <v>0</v>
      </c>
      <c r="G345" s="322">
        <v>0</v>
      </c>
      <c r="H345" s="322">
        <v>0</v>
      </c>
      <c r="I345" s="322">
        <v>0</v>
      </c>
      <c r="J345" s="322">
        <v>0</v>
      </c>
      <c r="K345" s="322">
        <v>0</v>
      </c>
      <c r="L345" s="322">
        <v>0</v>
      </c>
      <c r="M345" s="322">
        <v>0</v>
      </c>
      <c r="N345" s="322">
        <v>0</v>
      </c>
      <c r="O345" s="322">
        <v>0</v>
      </c>
      <c r="P345" s="322">
        <v>0</v>
      </c>
      <c r="Q345" s="322">
        <v>0</v>
      </c>
      <c r="R345" s="322">
        <v>0</v>
      </c>
      <c r="S345" s="364">
        <v>0</v>
      </c>
      <c r="T345" s="364">
        <v>0</v>
      </c>
      <c r="U345" s="364">
        <v>0</v>
      </c>
      <c r="V345" s="364">
        <v>0</v>
      </c>
      <c r="W345" s="364">
        <v>0</v>
      </c>
      <c r="X345" s="364">
        <v>0</v>
      </c>
      <c r="Y345" s="364">
        <v>0</v>
      </c>
      <c r="Z345" s="364">
        <v>0</v>
      </c>
      <c r="AA345" s="364">
        <v>0</v>
      </c>
      <c r="AB345" s="364">
        <v>0</v>
      </c>
      <c r="AC345" s="364">
        <v>0</v>
      </c>
      <c r="AD345" s="364">
        <v>0</v>
      </c>
      <c r="AE345" s="364">
        <v>0</v>
      </c>
      <c r="AF345" s="364">
        <v>0</v>
      </c>
      <c r="AG345" s="364">
        <v>0</v>
      </c>
      <c r="AH345" s="364">
        <v>0</v>
      </c>
      <c r="AI345" s="364">
        <v>0</v>
      </c>
      <c r="AJ345" s="364">
        <v>0</v>
      </c>
      <c r="AK345" s="643" t="str">
        <f t="shared" si="380"/>
        <v/>
      </c>
      <c r="AL345" s="643" t="str">
        <f t="shared" si="381"/>
        <v/>
      </c>
      <c r="AM345" s="644"/>
    </row>
    <row r="346" spans="1:39" ht="18" customHeight="1" thickBot="1">
      <c r="A346" s="340" t="s">
        <v>14</v>
      </c>
      <c r="B346" s="340" t="s">
        <v>43</v>
      </c>
      <c r="C346" s="352"/>
      <c r="D346" s="352"/>
      <c r="E346" s="352"/>
      <c r="F346" s="322">
        <v>0</v>
      </c>
      <c r="G346" s="322">
        <v>0</v>
      </c>
      <c r="H346" s="322">
        <v>0</v>
      </c>
      <c r="I346" s="322">
        <v>0</v>
      </c>
      <c r="J346" s="322">
        <v>0</v>
      </c>
      <c r="K346" s="322">
        <v>0</v>
      </c>
      <c r="L346" s="322">
        <v>0</v>
      </c>
      <c r="M346" s="322">
        <v>0</v>
      </c>
      <c r="N346" s="322">
        <v>0</v>
      </c>
      <c r="O346" s="322">
        <v>0</v>
      </c>
      <c r="P346" s="322">
        <v>0</v>
      </c>
      <c r="Q346" s="322">
        <v>0</v>
      </c>
      <c r="R346" s="322">
        <v>0</v>
      </c>
      <c r="S346" s="364">
        <v>0</v>
      </c>
      <c r="T346" s="364">
        <v>0</v>
      </c>
      <c r="U346" s="364">
        <v>0</v>
      </c>
      <c r="V346" s="364">
        <v>0</v>
      </c>
      <c r="W346" s="364">
        <v>0</v>
      </c>
      <c r="X346" s="364">
        <v>0</v>
      </c>
      <c r="Y346" s="364">
        <v>0</v>
      </c>
      <c r="Z346" s="364">
        <v>0</v>
      </c>
      <c r="AA346" s="364">
        <v>0</v>
      </c>
      <c r="AB346" s="364">
        <v>0</v>
      </c>
      <c r="AC346" s="364">
        <v>0</v>
      </c>
      <c r="AD346" s="364">
        <v>0</v>
      </c>
      <c r="AE346" s="364">
        <v>0</v>
      </c>
      <c r="AF346" s="364">
        <v>0</v>
      </c>
      <c r="AG346" s="364">
        <v>0</v>
      </c>
      <c r="AH346" s="364">
        <v>0</v>
      </c>
      <c r="AI346" s="364">
        <v>0</v>
      </c>
      <c r="AJ346" s="364">
        <v>0</v>
      </c>
      <c r="AK346" s="643" t="str">
        <f t="shared" si="380"/>
        <v/>
      </c>
      <c r="AL346" s="643" t="str">
        <f t="shared" si="381"/>
        <v/>
      </c>
      <c r="AM346" s="644"/>
    </row>
    <row r="347" spans="1:39" ht="18" customHeight="1" thickBot="1">
      <c r="A347" s="340" t="s">
        <v>15</v>
      </c>
      <c r="B347" s="340" t="s">
        <v>44</v>
      </c>
      <c r="C347" s="352"/>
      <c r="D347" s="352"/>
      <c r="E347" s="352"/>
      <c r="F347" s="322">
        <v>0</v>
      </c>
      <c r="G347" s="322">
        <v>0</v>
      </c>
      <c r="H347" s="322">
        <v>0</v>
      </c>
      <c r="I347" s="322">
        <v>0</v>
      </c>
      <c r="J347" s="322">
        <v>0</v>
      </c>
      <c r="K347" s="322">
        <v>0</v>
      </c>
      <c r="L347" s="322">
        <v>0</v>
      </c>
      <c r="M347" s="322">
        <v>0</v>
      </c>
      <c r="N347" s="322">
        <v>0</v>
      </c>
      <c r="O347" s="322">
        <v>0</v>
      </c>
      <c r="P347" s="322">
        <v>0</v>
      </c>
      <c r="Q347" s="322">
        <v>0</v>
      </c>
      <c r="R347" s="322">
        <v>0</v>
      </c>
      <c r="S347" s="364">
        <v>0</v>
      </c>
      <c r="T347" s="364">
        <v>0</v>
      </c>
      <c r="U347" s="364">
        <v>0</v>
      </c>
      <c r="V347" s="364">
        <v>0</v>
      </c>
      <c r="W347" s="364">
        <v>0</v>
      </c>
      <c r="X347" s="364">
        <v>0</v>
      </c>
      <c r="Y347" s="364">
        <v>0</v>
      </c>
      <c r="Z347" s="364">
        <v>0</v>
      </c>
      <c r="AA347" s="364">
        <v>0</v>
      </c>
      <c r="AB347" s="364">
        <v>0</v>
      </c>
      <c r="AC347" s="364">
        <v>0</v>
      </c>
      <c r="AD347" s="364">
        <v>0</v>
      </c>
      <c r="AE347" s="364">
        <v>0</v>
      </c>
      <c r="AF347" s="364">
        <v>0</v>
      </c>
      <c r="AG347" s="364">
        <v>0</v>
      </c>
      <c r="AH347" s="364">
        <v>0</v>
      </c>
      <c r="AI347" s="364">
        <v>0</v>
      </c>
      <c r="AJ347" s="364">
        <v>0</v>
      </c>
      <c r="AK347" s="643" t="str">
        <f t="shared" si="380"/>
        <v/>
      </c>
      <c r="AL347" s="643" t="str">
        <f t="shared" si="381"/>
        <v/>
      </c>
      <c r="AM347" s="644"/>
    </row>
    <row r="348" spans="1:39" ht="18" customHeight="1" thickBot="1">
      <c r="A348" s="340" t="s">
        <v>16</v>
      </c>
      <c r="B348" s="340" t="s">
        <v>45</v>
      </c>
      <c r="C348" s="352"/>
      <c r="D348" s="352"/>
      <c r="E348" s="352"/>
      <c r="F348" s="322">
        <v>0</v>
      </c>
      <c r="G348" s="322">
        <v>0</v>
      </c>
      <c r="H348" s="322">
        <v>0</v>
      </c>
      <c r="I348" s="322">
        <v>0</v>
      </c>
      <c r="J348" s="322">
        <v>0</v>
      </c>
      <c r="K348" s="322">
        <v>0</v>
      </c>
      <c r="L348" s="322">
        <v>0</v>
      </c>
      <c r="M348" s="322">
        <v>0</v>
      </c>
      <c r="N348" s="322">
        <v>0</v>
      </c>
      <c r="O348" s="322">
        <v>0</v>
      </c>
      <c r="P348" s="322">
        <v>0</v>
      </c>
      <c r="Q348" s="322">
        <v>0</v>
      </c>
      <c r="R348" s="322">
        <v>0</v>
      </c>
      <c r="S348" s="364">
        <v>0</v>
      </c>
      <c r="T348" s="364">
        <v>0</v>
      </c>
      <c r="U348" s="364">
        <v>0</v>
      </c>
      <c r="V348" s="364">
        <v>0</v>
      </c>
      <c r="W348" s="364">
        <v>0</v>
      </c>
      <c r="X348" s="364">
        <v>0</v>
      </c>
      <c r="Y348" s="364">
        <v>0</v>
      </c>
      <c r="Z348" s="364">
        <v>0</v>
      </c>
      <c r="AA348" s="364">
        <v>0</v>
      </c>
      <c r="AB348" s="364">
        <v>0</v>
      </c>
      <c r="AC348" s="364">
        <v>0</v>
      </c>
      <c r="AD348" s="364">
        <v>0</v>
      </c>
      <c r="AE348" s="364">
        <v>0</v>
      </c>
      <c r="AF348" s="364">
        <v>0</v>
      </c>
      <c r="AG348" s="364">
        <v>0.17</v>
      </c>
      <c r="AH348" s="364">
        <v>0.31</v>
      </c>
      <c r="AI348" s="364">
        <v>0.62</v>
      </c>
      <c r="AJ348" s="364">
        <v>0.19430746541040475</v>
      </c>
      <c r="AK348" s="643">
        <f t="shared" si="380"/>
        <v>-68.660086224128264</v>
      </c>
      <c r="AL348" s="643">
        <f t="shared" si="381"/>
        <v>-26.212354907441238</v>
      </c>
      <c r="AM348" s="644"/>
    </row>
    <row r="349" spans="1:39" ht="18" customHeight="1" thickBot="1">
      <c r="A349" s="340" t="s">
        <v>17</v>
      </c>
      <c r="B349" s="340" t="s">
        <v>46</v>
      </c>
      <c r="C349" s="352"/>
      <c r="D349" s="352"/>
      <c r="E349" s="352"/>
      <c r="F349" s="322">
        <v>682</v>
      </c>
      <c r="G349" s="322">
        <v>667</v>
      </c>
      <c r="H349" s="322">
        <v>789</v>
      </c>
      <c r="I349" s="322">
        <v>868</v>
      </c>
      <c r="J349" s="322">
        <v>540</v>
      </c>
      <c r="K349" s="322">
        <v>718.3</v>
      </c>
      <c r="L349" s="322">
        <v>792.9</v>
      </c>
      <c r="M349" s="322">
        <v>483.6</v>
      </c>
      <c r="N349" s="322">
        <v>632.29999999999995</v>
      </c>
      <c r="O349" s="322">
        <v>776.9</v>
      </c>
      <c r="P349" s="322">
        <v>992</v>
      </c>
      <c r="Q349" s="322">
        <v>1186.2</v>
      </c>
      <c r="R349" s="322">
        <v>1107.9000000000001</v>
      </c>
      <c r="S349" s="364">
        <v>1180.7</v>
      </c>
      <c r="T349" s="364">
        <v>1060.5</v>
      </c>
      <c r="U349" s="364">
        <v>1468.1</v>
      </c>
      <c r="V349" s="364">
        <v>1256.2</v>
      </c>
      <c r="W349" s="364">
        <v>969.72</v>
      </c>
      <c r="X349" s="364">
        <v>1374.78</v>
      </c>
      <c r="Y349" s="364">
        <v>1316.55</v>
      </c>
      <c r="Z349" s="364">
        <v>1484.37</v>
      </c>
      <c r="AA349" s="364">
        <v>1597.25</v>
      </c>
      <c r="AB349" s="364">
        <v>1556.98</v>
      </c>
      <c r="AC349" s="364">
        <v>1875.41</v>
      </c>
      <c r="AD349" s="364">
        <v>2022.33</v>
      </c>
      <c r="AE349" s="364">
        <v>1830.28</v>
      </c>
      <c r="AF349" s="364">
        <v>1706.85</v>
      </c>
      <c r="AG349" s="364">
        <v>1697.96</v>
      </c>
      <c r="AH349" s="364">
        <v>1757.71</v>
      </c>
      <c r="AI349" s="364">
        <v>1145.31</v>
      </c>
      <c r="AJ349" s="364">
        <v>1848.4100099999996</v>
      </c>
      <c r="AK349" s="643">
        <f t="shared" si="380"/>
        <v>61.389493674201724</v>
      </c>
      <c r="AL349" s="643">
        <f t="shared" si="381"/>
        <v>25.519600843855073</v>
      </c>
      <c r="AM349" s="644">
        <f t="shared" si="382"/>
        <v>1.6359306735616919</v>
      </c>
    </row>
    <row r="350" spans="1:39" ht="18" customHeight="1" thickBot="1">
      <c r="A350" s="340" t="s">
        <v>18</v>
      </c>
      <c r="B350" s="340" t="s">
        <v>47</v>
      </c>
      <c r="C350" s="352"/>
      <c r="D350" s="352"/>
      <c r="E350" s="352"/>
      <c r="F350" s="322">
        <v>0</v>
      </c>
      <c r="G350" s="322">
        <v>0</v>
      </c>
      <c r="H350" s="322">
        <v>0</v>
      </c>
      <c r="I350" s="322">
        <v>0</v>
      </c>
      <c r="J350" s="322">
        <v>0</v>
      </c>
      <c r="K350" s="322">
        <v>0</v>
      </c>
      <c r="L350" s="322">
        <v>0</v>
      </c>
      <c r="M350" s="322">
        <v>0</v>
      </c>
      <c r="N350" s="322">
        <v>0</v>
      </c>
      <c r="O350" s="322">
        <v>0</v>
      </c>
      <c r="P350" s="322">
        <v>0</v>
      </c>
      <c r="Q350" s="322">
        <v>0</v>
      </c>
      <c r="R350" s="322">
        <v>0</v>
      </c>
      <c r="S350" s="364">
        <v>0</v>
      </c>
      <c r="T350" s="364">
        <v>0</v>
      </c>
      <c r="U350" s="364">
        <v>0</v>
      </c>
      <c r="V350" s="364">
        <v>0</v>
      </c>
      <c r="W350" s="364">
        <v>0</v>
      </c>
      <c r="X350" s="364">
        <v>0</v>
      </c>
      <c r="Y350" s="364">
        <v>0</v>
      </c>
      <c r="Z350" s="364">
        <v>0</v>
      </c>
      <c r="AA350" s="364">
        <v>0</v>
      </c>
      <c r="AB350" s="364">
        <v>0</v>
      </c>
      <c r="AC350" s="364">
        <v>0</v>
      </c>
      <c r="AD350" s="364">
        <v>0</v>
      </c>
      <c r="AE350" s="364">
        <v>0</v>
      </c>
      <c r="AF350" s="364">
        <v>0</v>
      </c>
      <c r="AG350" s="364">
        <v>0</v>
      </c>
      <c r="AH350" s="364">
        <v>0</v>
      </c>
      <c r="AI350" s="364">
        <v>0</v>
      </c>
      <c r="AJ350" s="364">
        <v>0</v>
      </c>
      <c r="AK350" s="643" t="str">
        <f t="shared" si="380"/>
        <v/>
      </c>
      <c r="AL350" s="643" t="str">
        <f t="shared" si="381"/>
        <v/>
      </c>
      <c r="AM350" s="644"/>
    </row>
    <row r="351" spans="1:39" ht="18" customHeight="1" thickBot="1">
      <c r="A351" s="340" t="s">
        <v>19</v>
      </c>
      <c r="B351" s="340" t="s">
        <v>48</v>
      </c>
      <c r="C351" s="352"/>
      <c r="D351" s="352"/>
      <c r="E351" s="352"/>
      <c r="F351" s="322">
        <v>0</v>
      </c>
      <c r="G351" s="322">
        <v>0</v>
      </c>
      <c r="H351" s="322">
        <v>0</v>
      </c>
      <c r="I351" s="322">
        <v>0</v>
      </c>
      <c r="J351" s="322">
        <v>0</v>
      </c>
      <c r="K351" s="322">
        <v>0</v>
      </c>
      <c r="L351" s="322">
        <v>0</v>
      </c>
      <c r="M351" s="322">
        <v>0</v>
      </c>
      <c r="N351" s="322">
        <v>0</v>
      </c>
      <c r="O351" s="322">
        <v>0</v>
      </c>
      <c r="P351" s="322">
        <v>0</v>
      </c>
      <c r="Q351" s="322">
        <v>0</v>
      </c>
      <c r="R351" s="322">
        <v>0</v>
      </c>
      <c r="S351" s="364">
        <v>0</v>
      </c>
      <c r="T351" s="364">
        <v>0</v>
      </c>
      <c r="U351" s="364">
        <v>0</v>
      </c>
      <c r="V351" s="364">
        <v>0</v>
      </c>
      <c r="W351" s="364">
        <v>0</v>
      </c>
      <c r="X351" s="364">
        <v>0</v>
      </c>
      <c r="Y351" s="364">
        <v>0</v>
      </c>
      <c r="Z351" s="364">
        <v>0</v>
      </c>
      <c r="AA351" s="364">
        <v>0</v>
      </c>
      <c r="AB351" s="364">
        <v>0</v>
      </c>
      <c r="AC351" s="364">
        <v>0</v>
      </c>
      <c r="AD351" s="364">
        <v>0</v>
      </c>
      <c r="AE351" s="364">
        <v>0</v>
      </c>
      <c r="AF351" s="364">
        <v>0</v>
      </c>
      <c r="AG351" s="364">
        <v>0</v>
      </c>
      <c r="AH351" s="364">
        <v>0</v>
      </c>
      <c r="AI351" s="364">
        <v>0</v>
      </c>
      <c r="AJ351" s="364">
        <v>0</v>
      </c>
      <c r="AK351" s="643" t="str">
        <f t="shared" si="380"/>
        <v/>
      </c>
      <c r="AL351" s="643" t="str">
        <f t="shared" si="381"/>
        <v/>
      </c>
      <c r="AM351" s="644"/>
    </row>
    <row r="352" spans="1:39" ht="18" customHeight="1" thickBot="1">
      <c r="A352" s="340" t="s">
        <v>20</v>
      </c>
      <c r="B352" s="340" t="s">
        <v>49</v>
      </c>
      <c r="C352" s="352"/>
      <c r="D352" s="352"/>
      <c r="E352" s="352"/>
      <c r="F352" s="322">
        <v>94.9</v>
      </c>
      <c r="G352" s="322">
        <v>87.7</v>
      </c>
      <c r="H352" s="322">
        <v>58</v>
      </c>
      <c r="I352" s="322">
        <v>43.7</v>
      </c>
      <c r="J352" s="322">
        <v>43.9</v>
      </c>
      <c r="K352" s="322">
        <v>56.9</v>
      </c>
      <c r="L352" s="322">
        <v>64.099999999999994</v>
      </c>
      <c r="M352" s="322">
        <v>55</v>
      </c>
      <c r="N352" s="322">
        <v>50.6</v>
      </c>
      <c r="O352" s="322">
        <v>58.5</v>
      </c>
      <c r="P352" s="322">
        <v>71</v>
      </c>
      <c r="Q352" s="322">
        <v>77.900000000000006</v>
      </c>
      <c r="R352" s="322">
        <v>80.8</v>
      </c>
      <c r="S352" s="364">
        <v>84.6</v>
      </c>
      <c r="T352" s="364">
        <v>59.5</v>
      </c>
      <c r="U352" s="364">
        <v>79.7</v>
      </c>
      <c r="V352" s="364">
        <v>71</v>
      </c>
      <c r="W352" s="364">
        <v>66.5</v>
      </c>
      <c r="X352" s="364">
        <v>73.709999999999994</v>
      </c>
      <c r="Y352" s="364">
        <v>53.05</v>
      </c>
      <c r="Z352" s="364">
        <v>51.29</v>
      </c>
      <c r="AA352" s="364">
        <v>57.75</v>
      </c>
      <c r="AB352" s="364">
        <v>38.06</v>
      </c>
      <c r="AC352" s="364">
        <v>59.92</v>
      </c>
      <c r="AD352" s="364">
        <v>51.38</v>
      </c>
      <c r="AE352" s="364">
        <v>60.3</v>
      </c>
      <c r="AF352" s="364">
        <v>63.84</v>
      </c>
      <c r="AG352" s="364">
        <v>56.18</v>
      </c>
      <c r="AH352" s="364">
        <v>74.400000000000006</v>
      </c>
      <c r="AI352" s="364">
        <v>56.38</v>
      </c>
      <c r="AJ352" s="364">
        <v>67.70218899999999</v>
      </c>
      <c r="AK352" s="643">
        <f t="shared" si="380"/>
        <v>20.081924441291221</v>
      </c>
      <c r="AL352" s="643">
        <f t="shared" si="381"/>
        <v>9.5977590114396438</v>
      </c>
      <c r="AM352" s="644">
        <f t="shared" si="382"/>
        <v>1.7823098358461964</v>
      </c>
    </row>
    <row r="353" spans="1:39" ht="18" customHeight="1" thickBot="1">
      <c r="A353" s="340" t="s">
        <v>21</v>
      </c>
      <c r="B353" s="340" t="s">
        <v>50</v>
      </c>
      <c r="C353" s="352"/>
      <c r="D353" s="352"/>
      <c r="E353" s="352"/>
      <c r="F353" s="322">
        <v>0</v>
      </c>
      <c r="G353" s="322">
        <v>0</v>
      </c>
      <c r="H353" s="322">
        <v>0</v>
      </c>
      <c r="I353" s="322">
        <v>0</v>
      </c>
      <c r="J353" s="322">
        <v>0</v>
      </c>
      <c r="K353" s="322">
        <v>0</v>
      </c>
      <c r="L353" s="322">
        <v>0.6</v>
      </c>
      <c r="M353" s="322">
        <v>1</v>
      </c>
      <c r="N353" s="322">
        <v>1.1000000000000001</v>
      </c>
      <c r="O353" s="322">
        <v>0.8</v>
      </c>
      <c r="P353" s="322">
        <v>1.3</v>
      </c>
      <c r="Q353" s="322">
        <v>4.5</v>
      </c>
      <c r="R353" s="322">
        <v>7.4</v>
      </c>
      <c r="S353" s="364">
        <v>5.4</v>
      </c>
      <c r="T353" s="364">
        <v>5.7</v>
      </c>
      <c r="U353" s="364">
        <v>4.7</v>
      </c>
      <c r="V353" s="364">
        <v>4.0999999999999996</v>
      </c>
      <c r="W353" s="364">
        <v>4.5</v>
      </c>
      <c r="X353" s="364">
        <v>5.2</v>
      </c>
      <c r="Y353" s="364">
        <v>5.7</v>
      </c>
      <c r="Z353" s="364">
        <v>4.5999999999999996</v>
      </c>
      <c r="AA353" s="364">
        <v>2.33</v>
      </c>
      <c r="AB353" s="364">
        <v>2.2000000000000002</v>
      </c>
      <c r="AC353" s="364">
        <v>3.5</v>
      </c>
      <c r="AD353" s="364">
        <v>6.23</v>
      </c>
      <c r="AE353" s="364">
        <v>9.66</v>
      </c>
      <c r="AF353" s="364">
        <v>4.1100000000000003</v>
      </c>
      <c r="AG353" s="364">
        <v>15.83</v>
      </c>
      <c r="AH353" s="364">
        <v>34.159999999999997</v>
      </c>
      <c r="AI353" s="364">
        <v>62.54</v>
      </c>
      <c r="AJ353" s="364">
        <v>23.528750152597922</v>
      </c>
      <c r="AK353" s="643">
        <f t="shared" si="380"/>
        <v>-62.378077786060238</v>
      </c>
      <c r="AL353" s="643">
        <f t="shared" si="381"/>
        <v>-19.815687313650155</v>
      </c>
      <c r="AM353" s="644">
        <f t="shared" si="382"/>
        <v>29.295243549316584</v>
      </c>
    </row>
    <row r="354" spans="1:39" ht="18" customHeight="1" thickBot="1">
      <c r="A354" s="340" t="s">
        <v>22</v>
      </c>
      <c r="B354" s="340" t="s">
        <v>51</v>
      </c>
      <c r="C354" s="352"/>
      <c r="D354" s="352"/>
      <c r="E354" s="352"/>
      <c r="F354" s="322">
        <v>44.9</v>
      </c>
      <c r="G354" s="322">
        <v>40</v>
      </c>
      <c r="H354" s="322">
        <v>26</v>
      </c>
      <c r="I354" s="322">
        <v>38</v>
      </c>
      <c r="J354" s="322">
        <v>27</v>
      </c>
      <c r="K354" s="322">
        <v>37.700000000000003</v>
      </c>
      <c r="L354" s="322">
        <v>17.5</v>
      </c>
      <c r="M354" s="322">
        <v>28.57</v>
      </c>
      <c r="N354" s="322">
        <v>23.62</v>
      </c>
      <c r="O354" s="322">
        <v>21.14</v>
      </c>
      <c r="P354" s="322">
        <v>18.02</v>
      </c>
      <c r="Q354" s="322">
        <v>13.92</v>
      </c>
      <c r="R354" s="322">
        <v>2.4</v>
      </c>
      <c r="S354" s="364">
        <v>4.1100000000000003</v>
      </c>
      <c r="T354" s="364">
        <v>14.1</v>
      </c>
      <c r="U354" s="364">
        <v>16.2</v>
      </c>
      <c r="V354" s="364">
        <v>11.46</v>
      </c>
      <c r="W354" s="364">
        <v>7.61</v>
      </c>
      <c r="X354" s="364">
        <v>12.57</v>
      </c>
      <c r="Y354" s="364">
        <v>9.6199999999999992</v>
      </c>
      <c r="Z354" s="364">
        <v>11.57</v>
      </c>
      <c r="AA354" s="364">
        <v>16.43</v>
      </c>
      <c r="AB354" s="364">
        <v>24.74</v>
      </c>
      <c r="AC354" s="364">
        <v>26.24</v>
      </c>
      <c r="AD354" s="364">
        <v>20.81</v>
      </c>
      <c r="AE354" s="364">
        <v>16.95</v>
      </c>
      <c r="AF354" s="364">
        <v>11.97</v>
      </c>
      <c r="AG354" s="364">
        <v>10.130000000000001</v>
      </c>
      <c r="AH354" s="364">
        <v>9.9600000000000009</v>
      </c>
      <c r="AI354" s="364">
        <v>9.9600000000000009</v>
      </c>
      <c r="AJ354" s="364">
        <v>14.813271762849523</v>
      </c>
      <c r="AK354" s="643">
        <f t="shared" si="380"/>
        <v>48.727628141059441</v>
      </c>
      <c r="AL354" s="643">
        <f t="shared" si="381"/>
        <v>57.587997477122556</v>
      </c>
      <c r="AM354" s="644">
        <f t="shared" si="382"/>
        <v>-1.1443509458875623</v>
      </c>
    </row>
    <row r="355" spans="1:39" ht="18" customHeight="1" thickBot="1">
      <c r="A355" s="340" t="s">
        <v>23</v>
      </c>
      <c r="B355" s="340" t="s">
        <v>52</v>
      </c>
      <c r="C355" s="352"/>
      <c r="D355" s="352"/>
      <c r="E355" s="352"/>
      <c r="F355" s="322">
        <v>695.8</v>
      </c>
      <c r="G355" s="322">
        <v>763.7</v>
      </c>
      <c r="H355" s="322">
        <v>932.9</v>
      </c>
      <c r="I355" s="322">
        <v>1095.5999999999999</v>
      </c>
      <c r="J355" s="322">
        <v>857.9</v>
      </c>
      <c r="K355" s="322">
        <v>1073.3</v>
      </c>
      <c r="L355" s="322">
        <v>1300.9000000000001</v>
      </c>
      <c r="M355" s="322">
        <v>720.87</v>
      </c>
      <c r="N355" s="322">
        <v>823.55</v>
      </c>
      <c r="O355" s="322">
        <v>1002.81</v>
      </c>
      <c r="P355" s="322">
        <v>1506.4</v>
      </c>
      <c r="Q355" s="322">
        <v>1557.81</v>
      </c>
      <c r="R355" s="322">
        <v>1340.94</v>
      </c>
      <c r="S355" s="364">
        <v>1526.23</v>
      </c>
      <c r="T355" s="364">
        <v>546.91999999999996</v>
      </c>
      <c r="U355" s="364">
        <v>1169.94</v>
      </c>
      <c r="V355" s="364">
        <v>1098.05</v>
      </c>
      <c r="W355" s="364">
        <v>1262.93</v>
      </c>
      <c r="X355" s="364">
        <v>1789.33</v>
      </c>
      <c r="Y355" s="364">
        <v>1398.2</v>
      </c>
      <c r="Z355" s="364">
        <v>2142.09</v>
      </c>
      <c r="AA355" s="364">
        <v>2189.31</v>
      </c>
      <c r="AB355" s="364">
        <v>1785.77</v>
      </c>
      <c r="AC355" s="364">
        <v>2032.34</v>
      </c>
      <c r="AD355" s="364">
        <v>2912.74</v>
      </c>
      <c r="AE355" s="364">
        <v>3062.69</v>
      </c>
      <c r="AF355" s="364">
        <v>3569.15</v>
      </c>
      <c r="AG355" s="364">
        <v>2122.87</v>
      </c>
      <c r="AH355" s="364">
        <v>2843.53</v>
      </c>
      <c r="AI355" s="364">
        <v>2306.59</v>
      </c>
      <c r="AJ355" s="364">
        <v>3273.7443142462944</v>
      </c>
      <c r="AK355" s="643">
        <f t="shared" si="380"/>
        <v>41.930048870683301</v>
      </c>
      <c r="AL355" s="643">
        <f t="shared" si="381"/>
        <v>19.584319407594776</v>
      </c>
      <c r="AM355" s="644">
        <f t="shared" si="382"/>
        <v>4.5719670472994745</v>
      </c>
    </row>
    <row r="356" spans="1:39" ht="18" customHeight="1" thickBot="1">
      <c r="A356" s="340" t="s">
        <v>24</v>
      </c>
      <c r="B356" s="340" t="s">
        <v>53</v>
      </c>
      <c r="C356" s="352"/>
      <c r="D356" s="352"/>
      <c r="E356" s="352"/>
      <c r="F356" s="322">
        <v>0.4</v>
      </c>
      <c r="G356" s="322">
        <v>0.3</v>
      </c>
      <c r="H356" s="322">
        <v>0.5</v>
      </c>
      <c r="I356" s="322">
        <v>0.3</v>
      </c>
      <c r="J356" s="322">
        <v>0.1</v>
      </c>
      <c r="K356" s="322">
        <v>0</v>
      </c>
      <c r="L356" s="322">
        <v>0</v>
      </c>
      <c r="M356" s="322">
        <v>0.03</v>
      </c>
      <c r="N356" s="322">
        <v>0.02</v>
      </c>
      <c r="O356" s="322">
        <v>0.04</v>
      </c>
      <c r="P356" s="322">
        <v>0.12</v>
      </c>
      <c r="Q356" s="322">
        <v>0.08</v>
      </c>
      <c r="R356" s="322">
        <v>0.09</v>
      </c>
      <c r="S356" s="364">
        <v>0.19</v>
      </c>
      <c r="T356" s="364">
        <v>0</v>
      </c>
      <c r="U356" s="364">
        <v>0</v>
      </c>
      <c r="V356" s="364">
        <v>0</v>
      </c>
      <c r="W356" s="364">
        <v>0</v>
      </c>
      <c r="X356" s="364">
        <v>0</v>
      </c>
      <c r="Y356" s="364">
        <v>0</v>
      </c>
      <c r="Z356" s="364">
        <v>0</v>
      </c>
      <c r="AA356" s="364">
        <v>0.53</v>
      </c>
      <c r="AB356" s="364">
        <v>0.57999999999999996</v>
      </c>
      <c r="AC356" s="364">
        <v>0.6</v>
      </c>
      <c r="AD356" s="364">
        <v>0.52</v>
      </c>
      <c r="AE356" s="364">
        <v>0.79</v>
      </c>
      <c r="AF356" s="364">
        <v>0.8</v>
      </c>
      <c r="AG356" s="364">
        <v>1.02</v>
      </c>
      <c r="AH356" s="364">
        <v>1.1399999999999999</v>
      </c>
      <c r="AI356" s="364">
        <v>1.04</v>
      </c>
      <c r="AJ356" s="364">
        <v>0.98999368961022116</v>
      </c>
      <c r="AK356" s="643">
        <f t="shared" si="380"/>
        <v>-4.8082990759402815</v>
      </c>
      <c r="AL356" s="643">
        <f t="shared" si="381"/>
        <v>-5.1124259159532333</v>
      </c>
      <c r="AM356" s="644">
        <f t="shared" si="382"/>
        <v>7.1891256903827472</v>
      </c>
    </row>
    <row r="357" spans="1:39" ht="18" customHeight="1" thickBot="1">
      <c r="A357" s="340" t="s">
        <v>25</v>
      </c>
      <c r="B357" s="340" t="s">
        <v>54</v>
      </c>
      <c r="C357" s="352"/>
      <c r="D357" s="352"/>
      <c r="E357" s="352"/>
      <c r="F357" s="322">
        <v>64.400000000000006</v>
      </c>
      <c r="G357" s="322">
        <v>54.9</v>
      </c>
      <c r="H357" s="322">
        <v>80.599999999999994</v>
      </c>
      <c r="I357" s="322">
        <v>104.8</v>
      </c>
      <c r="J357" s="322">
        <v>67.5</v>
      </c>
      <c r="K357" s="322">
        <v>107.3</v>
      </c>
      <c r="L357" s="322">
        <v>125.1</v>
      </c>
      <c r="M357" s="322">
        <v>117.3</v>
      </c>
      <c r="N357" s="322">
        <v>118.6</v>
      </c>
      <c r="O357" s="322">
        <v>116.9</v>
      </c>
      <c r="P357" s="322">
        <v>252.7</v>
      </c>
      <c r="Q357" s="322">
        <v>196.4</v>
      </c>
      <c r="R357" s="322">
        <v>195.3</v>
      </c>
      <c r="S357" s="364">
        <v>228.6</v>
      </c>
      <c r="T357" s="364">
        <v>132.69999999999999</v>
      </c>
      <c r="U357" s="364">
        <v>192.3</v>
      </c>
      <c r="V357" s="364">
        <v>187.2</v>
      </c>
      <c r="W357" s="364">
        <v>150.33000000000001</v>
      </c>
      <c r="X357" s="364">
        <v>201</v>
      </c>
      <c r="Y357" s="364">
        <v>197.23</v>
      </c>
      <c r="Z357" s="364">
        <v>195.74</v>
      </c>
      <c r="AA357" s="364">
        <v>200.7</v>
      </c>
      <c r="AB357" s="364">
        <v>174.29</v>
      </c>
      <c r="AC357" s="364">
        <v>246.5</v>
      </c>
      <c r="AD357" s="364">
        <v>218.84</v>
      </c>
      <c r="AE357" s="364">
        <v>201.62</v>
      </c>
      <c r="AF357" s="364">
        <v>128.27000000000001</v>
      </c>
      <c r="AG357" s="364">
        <v>135.72</v>
      </c>
      <c r="AH357" s="364">
        <v>195.18</v>
      </c>
      <c r="AI357" s="364">
        <v>158.71</v>
      </c>
      <c r="AJ357" s="364">
        <v>185.45903100000001</v>
      </c>
      <c r="AK357" s="643">
        <f t="shared" si="380"/>
        <v>16.854029991808961</v>
      </c>
      <c r="AL357" s="643">
        <f t="shared" si="381"/>
        <v>17.77918520713817</v>
      </c>
      <c r="AM357" s="644">
        <f t="shared" si="382"/>
        <v>-0.87368604527806593</v>
      </c>
    </row>
    <row r="358" spans="1:39" ht="18" customHeight="1" thickBot="1">
      <c r="A358" s="340" t="s">
        <v>26</v>
      </c>
      <c r="B358" s="340" t="s">
        <v>55</v>
      </c>
      <c r="C358" s="352"/>
      <c r="D358" s="352"/>
      <c r="E358" s="352"/>
      <c r="F358" s="322">
        <v>0</v>
      </c>
      <c r="G358" s="322">
        <v>0</v>
      </c>
      <c r="H358" s="322">
        <v>0</v>
      </c>
      <c r="I358" s="322">
        <v>0</v>
      </c>
      <c r="J358" s="322">
        <v>0.3</v>
      </c>
      <c r="K358" s="322">
        <v>0.1</v>
      </c>
      <c r="L358" s="322">
        <v>0.1</v>
      </c>
      <c r="M358" s="322">
        <v>0.1</v>
      </c>
      <c r="N358" s="322">
        <v>0.1</v>
      </c>
      <c r="O358" s="322">
        <v>0</v>
      </c>
      <c r="P358" s="322">
        <v>0</v>
      </c>
      <c r="Q358" s="322">
        <v>0</v>
      </c>
      <c r="R358" s="322">
        <v>0</v>
      </c>
      <c r="S358" s="364">
        <v>0</v>
      </c>
      <c r="T358" s="364">
        <v>0</v>
      </c>
      <c r="U358" s="364">
        <v>0</v>
      </c>
      <c r="V358" s="364">
        <v>0</v>
      </c>
      <c r="W358" s="364">
        <v>0</v>
      </c>
      <c r="X358" s="364">
        <v>0</v>
      </c>
      <c r="Y358" s="364">
        <v>0</v>
      </c>
      <c r="Z358" s="364">
        <v>0</v>
      </c>
      <c r="AA358" s="364">
        <v>0</v>
      </c>
      <c r="AB358" s="364">
        <v>0</v>
      </c>
      <c r="AC358" s="364">
        <v>0</v>
      </c>
      <c r="AD358" s="364">
        <v>0</v>
      </c>
      <c r="AE358" s="364">
        <v>0</v>
      </c>
      <c r="AF358" s="364">
        <v>0</v>
      </c>
      <c r="AG358" s="364">
        <v>0</v>
      </c>
      <c r="AH358" s="364">
        <v>0</v>
      </c>
      <c r="AI358" s="364">
        <v>0</v>
      </c>
      <c r="AJ358" s="364">
        <v>0</v>
      </c>
      <c r="AK358" s="643" t="str">
        <f t="shared" si="380"/>
        <v/>
      </c>
      <c r="AL358" s="643" t="str">
        <f t="shared" si="381"/>
        <v/>
      </c>
      <c r="AM358" s="644"/>
    </row>
    <row r="359" spans="1:39" ht="18" customHeight="1" thickBot="1">
      <c r="A359" s="340" t="s">
        <v>27</v>
      </c>
      <c r="B359" s="340" t="s">
        <v>56</v>
      </c>
      <c r="C359" s="352"/>
      <c r="D359" s="352"/>
      <c r="E359" s="352"/>
      <c r="F359" s="322">
        <v>0</v>
      </c>
      <c r="G359" s="322">
        <v>0</v>
      </c>
      <c r="H359" s="322">
        <v>0</v>
      </c>
      <c r="I359" s="322">
        <v>0</v>
      </c>
      <c r="J359" s="322">
        <v>0</v>
      </c>
      <c r="K359" s="322">
        <v>0</v>
      </c>
      <c r="L359" s="322">
        <v>0</v>
      </c>
      <c r="M359" s="322">
        <v>0</v>
      </c>
      <c r="N359" s="322">
        <v>0</v>
      </c>
      <c r="O359" s="322">
        <v>0</v>
      </c>
      <c r="P359" s="322">
        <v>0</v>
      </c>
      <c r="Q359" s="322">
        <v>0</v>
      </c>
      <c r="R359" s="322">
        <v>0</v>
      </c>
      <c r="S359" s="364">
        <v>0</v>
      </c>
      <c r="T359" s="364">
        <v>0</v>
      </c>
      <c r="U359" s="364">
        <v>0</v>
      </c>
      <c r="V359" s="364">
        <v>0</v>
      </c>
      <c r="W359" s="364">
        <v>0</v>
      </c>
      <c r="X359" s="364">
        <v>0</v>
      </c>
      <c r="Y359" s="364">
        <v>0</v>
      </c>
      <c r="Z359" s="364">
        <v>0</v>
      </c>
      <c r="AA359" s="364">
        <v>0</v>
      </c>
      <c r="AB359" s="364">
        <v>0</v>
      </c>
      <c r="AC359" s="364">
        <v>0</v>
      </c>
      <c r="AD359" s="364">
        <v>0</v>
      </c>
      <c r="AE359" s="364">
        <v>0</v>
      </c>
      <c r="AF359" s="364">
        <v>0</v>
      </c>
      <c r="AG359" s="364">
        <v>0</v>
      </c>
      <c r="AH359" s="364">
        <v>0</v>
      </c>
      <c r="AI359" s="364">
        <v>0</v>
      </c>
      <c r="AJ359" s="364">
        <v>0</v>
      </c>
      <c r="AK359" s="643" t="str">
        <f t="shared" si="380"/>
        <v/>
      </c>
      <c r="AL359" s="643" t="str">
        <f t="shared" si="381"/>
        <v/>
      </c>
      <c r="AM359" s="644"/>
    </row>
    <row r="360" spans="1:39" ht="18" customHeight="1">
      <c r="AK360" s="61"/>
      <c r="AL360" s="61"/>
      <c r="AM360" s="61"/>
    </row>
    <row r="361" spans="1:39" ht="18" customHeight="1">
      <c r="A361" s="76" t="s">
        <v>232</v>
      </c>
      <c r="AK361" s="61"/>
      <c r="AL361" s="61"/>
      <c r="AM361" s="61"/>
    </row>
    <row r="362" spans="1:39" ht="18" customHeight="1">
      <c r="A362" s="215"/>
      <c r="B362" s="211"/>
      <c r="C362" s="204" t="s">
        <v>232</v>
      </c>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767" t="s">
        <v>58</v>
      </c>
      <c r="AL362" s="768"/>
      <c r="AM362" s="255" t="str">
        <f>AM$3</f>
        <v xml:space="preserve">Annual rate of change
</v>
      </c>
    </row>
    <row r="363" spans="1:39" ht="26.25" thickBot="1">
      <c r="A363" s="215"/>
      <c r="B363" s="216"/>
      <c r="C363" s="568">
        <v>1990</v>
      </c>
      <c r="D363" s="567">
        <v>1991</v>
      </c>
      <c r="E363" s="568">
        <v>1992</v>
      </c>
      <c r="F363" s="203">
        <f>F$4</f>
        <v>1993</v>
      </c>
      <c r="G363" s="636">
        <f t="shared" ref="G363:AJ363" si="383">G$4</f>
        <v>1994</v>
      </c>
      <c r="H363" s="203">
        <f t="shared" si="383"/>
        <v>1995</v>
      </c>
      <c r="I363" s="636">
        <f t="shared" si="383"/>
        <v>1996</v>
      </c>
      <c r="J363" s="203">
        <f t="shared" si="383"/>
        <v>1997</v>
      </c>
      <c r="K363" s="636">
        <f t="shared" si="383"/>
        <v>1998</v>
      </c>
      <c r="L363" s="203">
        <f t="shared" si="383"/>
        <v>1999</v>
      </c>
      <c r="M363" s="636">
        <f t="shared" si="383"/>
        <v>2000</v>
      </c>
      <c r="N363" s="636">
        <f t="shared" si="383"/>
        <v>2001</v>
      </c>
      <c r="O363" s="203">
        <f t="shared" si="383"/>
        <v>2002</v>
      </c>
      <c r="P363" s="636">
        <f t="shared" si="383"/>
        <v>2003</v>
      </c>
      <c r="Q363" s="203">
        <f t="shared" si="383"/>
        <v>2004</v>
      </c>
      <c r="R363" s="636">
        <f t="shared" si="383"/>
        <v>2005</v>
      </c>
      <c r="S363" s="203">
        <f t="shared" si="383"/>
        <v>2006</v>
      </c>
      <c r="T363" s="636">
        <f t="shared" si="383"/>
        <v>2007</v>
      </c>
      <c r="U363" s="203">
        <f t="shared" si="383"/>
        <v>2008</v>
      </c>
      <c r="V363" s="636">
        <f t="shared" si="383"/>
        <v>2009</v>
      </c>
      <c r="W363" s="203">
        <f t="shared" si="383"/>
        <v>2010</v>
      </c>
      <c r="X363" s="636">
        <f t="shared" si="383"/>
        <v>2011</v>
      </c>
      <c r="Y363" s="203">
        <f t="shared" si="383"/>
        <v>2012</v>
      </c>
      <c r="Z363" s="637">
        <f t="shared" si="383"/>
        <v>2013</v>
      </c>
      <c r="AA363" s="203">
        <f t="shared" si="383"/>
        <v>2014</v>
      </c>
      <c r="AB363" s="637">
        <f t="shared" si="383"/>
        <v>2015</v>
      </c>
      <c r="AC363" s="203">
        <f t="shared" si="383"/>
        <v>2016</v>
      </c>
      <c r="AD363" s="637">
        <f t="shared" si="383"/>
        <v>2017</v>
      </c>
      <c r="AE363" s="203">
        <f t="shared" si="383"/>
        <v>2018</v>
      </c>
      <c r="AF363" s="637">
        <f t="shared" si="383"/>
        <v>2019</v>
      </c>
      <c r="AG363" s="203">
        <f t="shared" si="383"/>
        <v>2020</v>
      </c>
      <c r="AH363" s="637">
        <f t="shared" si="383"/>
        <v>2021</v>
      </c>
      <c r="AI363" s="637">
        <f t="shared" si="383"/>
        <v>2022</v>
      </c>
      <c r="AJ363" s="203" t="str">
        <f t="shared" si="383"/>
        <v>2023f</v>
      </c>
      <c r="AK363" s="213" t="s">
        <v>1070</v>
      </c>
      <c r="AL363" s="214" t="s">
        <v>1071</v>
      </c>
      <c r="AM363" s="264" t="s">
        <v>1072</v>
      </c>
    </row>
    <row r="364" spans="1:39" ht="18" customHeight="1" thickBot="1">
      <c r="A364" s="366" t="s">
        <v>373</v>
      </c>
      <c r="B364" s="366"/>
      <c r="C364" s="339"/>
      <c r="D364" s="339"/>
      <c r="E364" s="339"/>
      <c r="F364" s="344">
        <f t="shared" ref="F364" si="384">IF(OR(F299=0,F332=0),":",F332/F299)</f>
        <v>1.1532549855150709</v>
      </c>
      <c r="G364" s="344">
        <f t="shared" ref="G364:Z364" si="385">IF(OR(G299=0,G332=0),":",G332/G299)</f>
        <v>1.3778884274979417</v>
      </c>
      <c r="H364" s="344">
        <f t="shared" si="385"/>
        <v>1.3666006188990698</v>
      </c>
      <c r="I364" s="344">
        <f t="shared" si="385"/>
        <v>1.4969341503521079</v>
      </c>
      <c r="J364" s="344">
        <f t="shared" si="385"/>
        <v>1.4834218827867911</v>
      </c>
      <c r="K364" s="344">
        <f t="shared" si="385"/>
        <v>1.4354274102226876</v>
      </c>
      <c r="L364" s="344">
        <f t="shared" si="385"/>
        <v>1.434365719249179</v>
      </c>
      <c r="M364" s="344">
        <f t="shared" si="385"/>
        <v>1.4291645153472492</v>
      </c>
      <c r="N364" s="344">
        <f t="shared" si="385"/>
        <v>1.4522752022623737</v>
      </c>
      <c r="O364" s="344">
        <f t="shared" si="385"/>
        <v>1.5328882259897199</v>
      </c>
      <c r="P364" s="344">
        <f t="shared" si="385"/>
        <v>1.4871862578869837</v>
      </c>
      <c r="Q364" s="344">
        <f t="shared" si="385"/>
        <v>1.8143251889870082</v>
      </c>
      <c r="R364" s="344">
        <f t="shared" si="385"/>
        <v>1.6557631339039089</v>
      </c>
      <c r="S364" s="344">
        <f t="shared" si="385"/>
        <v>1.7366373750403099</v>
      </c>
      <c r="T364" s="344">
        <f t="shared" si="385"/>
        <v>1.4389796948173246</v>
      </c>
      <c r="U364" s="344">
        <f t="shared" si="385"/>
        <v>1.903393285150389</v>
      </c>
      <c r="V364" s="344">
        <f t="shared" si="385"/>
        <v>1.7973605040151266</v>
      </c>
      <c r="W364" s="344">
        <f t="shared" si="385"/>
        <v>1.844080335471453</v>
      </c>
      <c r="X364" s="344">
        <f t="shared" si="385"/>
        <v>1.9596068294268896</v>
      </c>
      <c r="Y364" s="344">
        <f t="shared" si="385"/>
        <v>1.6691763494665668</v>
      </c>
      <c r="Z364" s="344">
        <f t="shared" si="385"/>
        <v>2.0044233144360111</v>
      </c>
      <c r="AA364" s="344">
        <f t="shared" ref="AA364:AI364" si="386">IF(OR(AA299=0,AA332=0),":",AA332/AA299)</f>
        <v>2.1798459461233373</v>
      </c>
      <c r="AB364" s="344">
        <f t="shared" si="386"/>
        <v>1.8779635982466172</v>
      </c>
      <c r="AC364" s="344">
        <f t="shared" si="386"/>
        <v>2.1118595350255136</v>
      </c>
      <c r="AD364" s="344">
        <f t="shared" si="386"/>
        <v>2.4127501368388824</v>
      </c>
      <c r="AE364" s="344">
        <f t="shared" si="386"/>
        <v>2.4772421844919461</v>
      </c>
      <c r="AF364" s="344">
        <f t="shared" si="386"/>
        <v>2.3615699907327574</v>
      </c>
      <c r="AG364" s="344">
        <f t="shared" si="386"/>
        <v>2.0469984579483889</v>
      </c>
      <c r="AH364" s="344">
        <f t="shared" si="386"/>
        <v>2.371530464161292</v>
      </c>
      <c r="AI364" s="344">
        <f t="shared" si="386"/>
        <v>1.7929901020069576</v>
      </c>
      <c r="AJ364" s="344">
        <f t="shared" ref="AJ364" si="387">IF(OR(AJ299=0,AJ332=0),":",AJ332/AJ299)</f>
        <v>2.266019747130108</v>
      </c>
      <c r="AK364" s="641">
        <f>+IFERROR((AJ364/AI364-1)*100,"")</f>
        <v>26.382167118138099</v>
      </c>
      <c r="AL364" s="641">
        <f>+IFERROR(((AJ364/((SUM(AE364:AI364)-MIN(AD364:AH364)-MAX(AD364:AH364))/3))-1)*100,"")</f>
        <v>4.1674059242362782</v>
      </c>
      <c r="AM364" s="642">
        <f>100*((POWER(AJ364/AA364,1/($AI$4-$Z$4)))-1)</f>
        <v>0.43171443237268736</v>
      </c>
    </row>
    <row r="365" spans="1:39" ht="18" customHeight="1" thickBot="1">
      <c r="A365" s="340" t="s">
        <v>3</v>
      </c>
      <c r="B365" s="340" t="s">
        <v>30</v>
      </c>
      <c r="C365" s="371"/>
      <c r="D365" s="371"/>
      <c r="E365" s="371"/>
      <c r="F365" s="365" t="str">
        <f t="shared" ref="F365" si="388">IF(OR(F300=0,F333=0),":",F333/F300)</f>
        <v>:</v>
      </c>
      <c r="G365" s="365" t="str">
        <f t="shared" ref="G365:Z365" si="389">IF(OR(G300=0,G333=0),":",G333/G300)</f>
        <v>:</v>
      </c>
      <c r="H365" s="365" t="str">
        <f t="shared" si="389"/>
        <v>:</v>
      </c>
      <c r="I365" s="365" t="str">
        <f t="shared" si="389"/>
        <v>:</v>
      </c>
      <c r="J365" s="365" t="str">
        <f t="shared" si="389"/>
        <v>:</v>
      </c>
      <c r="K365" s="365" t="str">
        <f t="shared" si="389"/>
        <v>:</v>
      </c>
      <c r="L365" s="365" t="str">
        <f t="shared" si="389"/>
        <v>:</v>
      </c>
      <c r="M365" s="365" t="str">
        <f t="shared" si="389"/>
        <v>:</v>
      </c>
      <c r="N365" s="365" t="str">
        <f t="shared" si="389"/>
        <v>:</v>
      </c>
      <c r="O365" s="365" t="str">
        <f t="shared" si="389"/>
        <v>:</v>
      </c>
      <c r="P365" s="365" t="str">
        <f t="shared" si="389"/>
        <v>:</v>
      </c>
      <c r="Q365" s="365" t="str">
        <f t="shared" si="389"/>
        <v>:</v>
      </c>
      <c r="R365" s="365" t="str">
        <f t="shared" si="389"/>
        <v>:</v>
      </c>
      <c r="S365" s="365" t="str">
        <f t="shared" si="389"/>
        <v>:</v>
      </c>
      <c r="T365" s="365" t="str">
        <f t="shared" si="389"/>
        <v>:</v>
      </c>
      <c r="U365" s="365" t="str">
        <f t="shared" si="389"/>
        <v>:</v>
      </c>
      <c r="V365" s="365" t="str">
        <f t="shared" si="389"/>
        <v>:</v>
      </c>
      <c r="W365" s="365" t="str">
        <f t="shared" si="389"/>
        <v>:</v>
      </c>
      <c r="X365" s="365" t="str">
        <f t="shared" si="389"/>
        <v>:</v>
      </c>
      <c r="Y365" s="365" t="str">
        <f t="shared" si="389"/>
        <v>:</v>
      </c>
      <c r="Z365" s="365" t="str">
        <f t="shared" si="389"/>
        <v>:</v>
      </c>
      <c r="AA365" s="365" t="str">
        <f t="shared" ref="AA365:AI365" si="390">IF(OR(AA300=0,AA333=0),":",AA333/AA300)</f>
        <v>:</v>
      </c>
      <c r="AB365" s="365" t="str">
        <f t="shared" si="390"/>
        <v>:</v>
      </c>
      <c r="AC365" s="365" t="str">
        <f t="shared" si="390"/>
        <v>:</v>
      </c>
      <c r="AD365" s="365" t="str">
        <f t="shared" si="390"/>
        <v>:</v>
      </c>
      <c r="AE365" s="365" t="str">
        <f t="shared" si="390"/>
        <v>:</v>
      </c>
      <c r="AF365" s="365" t="str">
        <f t="shared" si="390"/>
        <v>:</v>
      </c>
      <c r="AG365" s="365" t="str">
        <f t="shared" si="390"/>
        <v>:</v>
      </c>
      <c r="AH365" s="365" t="str">
        <f t="shared" si="390"/>
        <v>:</v>
      </c>
      <c r="AI365" s="365" t="str">
        <f t="shared" si="390"/>
        <v>:</v>
      </c>
      <c r="AJ365" s="365" t="str">
        <f t="shared" ref="AJ365" si="391">IF(OR(AJ300=0,AJ333=0),":",AJ333/AJ300)</f>
        <v>:</v>
      </c>
      <c r="AK365" s="643" t="str">
        <f>+IFERROR((AJ365/AI365-1)*100,"")</f>
        <v/>
      </c>
      <c r="AL365" s="643" t="str">
        <f>+IFERROR(((AJ365/((SUM(AE365:AI365)-MIN(AD365:AH365)-MAX(AD365:AH365))/3))-1)*100,"")</f>
        <v/>
      </c>
      <c r="AM365" s="644"/>
    </row>
    <row r="366" spans="1:39" ht="18" customHeight="1" thickBot="1">
      <c r="A366" s="340" t="s">
        <v>4</v>
      </c>
      <c r="B366" s="340" t="s">
        <v>31</v>
      </c>
      <c r="C366" s="371"/>
      <c r="D366" s="371"/>
      <c r="E366" s="371"/>
      <c r="F366" s="365">
        <f t="shared" ref="F366" si="392">IF(OR(F301=0,F334=0),":",F334/F301)</f>
        <v>0.9211087420042644</v>
      </c>
      <c r="G366" s="365">
        <f t="shared" ref="G366:Z366" si="393">IF(OR(G301=0,G334=0),":",G334/G301)</f>
        <v>1.2139544262956241</v>
      </c>
      <c r="H366" s="365">
        <f t="shared" si="393"/>
        <v>1.3088737201365188</v>
      </c>
      <c r="I366" s="365">
        <f t="shared" si="393"/>
        <v>1.0524209683873549</v>
      </c>
      <c r="J366" s="365">
        <f t="shared" si="393"/>
        <v>0.96798410245087219</v>
      </c>
      <c r="K366" s="365">
        <f t="shared" si="393"/>
        <v>0.97198456634792807</v>
      </c>
      <c r="L366" s="365">
        <f t="shared" si="393"/>
        <v>1.1710161831170727</v>
      </c>
      <c r="M366" s="365">
        <f t="shared" si="393"/>
        <v>1.0116554054054054</v>
      </c>
      <c r="N366" s="365">
        <f t="shared" si="393"/>
        <v>1.0395175776238132</v>
      </c>
      <c r="O366" s="365">
        <f t="shared" si="393"/>
        <v>1.3702760084925689</v>
      </c>
      <c r="P366" s="365">
        <f t="shared" si="393"/>
        <v>1.1958762886597938</v>
      </c>
      <c r="Q366" s="365">
        <f t="shared" si="393"/>
        <v>1.819838056680162</v>
      </c>
      <c r="R366" s="365">
        <f t="shared" si="393"/>
        <v>1.4722834645669292</v>
      </c>
      <c r="S366" s="365">
        <f t="shared" si="393"/>
        <v>1.5944037308461025</v>
      </c>
      <c r="T366" s="365">
        <f t="shared" si="393"/>
        <v>0.93691899070385121</v>
      </c>
      <c r="U366" s="365">
        <f t="shared" si="393"/>
        <v>1.8022724123597063</v>
      </c>
      <c r="V366" s="365">
        <f t="shared" si="393"/>
        <v>1.9277460874652623</v>
      </c>
      <c r="W366" s="365">
        <f t="shared" si="393"/>
        <v>2.1048939551707129</v>
      </c>
      <c r="X366" s="365">
        <f t="shared" si="393"/>
        <v>1.9269738867399249</v>
      </c>
      <c r="Y366" s="365">
        <f t="shared" si="393"/>
        <v>1.777407786885246</v>
      </c>
      <c r="Z366" s="365">
        <f t="shared" si="393"/>
        <v>2.2471433123918785</v>
      </c>
      <c r="AA366" s="365">
        <f t="shared" ref="AA366:AI366" si="394">IF(OR(AA301=0,AA334=0),":",AA334/AA301)</f>
        <v>2.3833270115215024</v>
      </c>
      <c r="AB366" s="365">
        <f t="shared" si="394"/>
        <v>2.0956415569039515</v>
      </c>
      <c r="AC366" s="365">
        <f t="shared" si="394"/>
        <v>2.2478991082677888</v>
      </c>
      <c r="AD366" s="365">
        <f t="shared" si="394"/>
        <v>2.2884940590093894</v>
      </c>
      <c r="AE366" s="365">
        <f t="shared" si="394"/>
        <v>2.4434357010625618</v>
      </c>
      <c r="AF366" s="365">
        <f t="shared" si="394"/>
        <v>2.3469395262151163</v>
      </c>
      <c r="AG366" s="365">
        <f t="shared" si="394"/>
        <v>2.0930260852637725</v>
      </c>
      <c r="AH366" s="365">
        <f t="shared" si="394"/>
        <v>2.3779334584623477</v>
      </c>
      <c r="AI366" s="365">
        <f t="shared" si="394"/>
        <v>2.2508214676889375</v>
      </c>
      <c r="AJ366" s="365">
        <f t="shared" ref="AJ366" si="395">IF(OR(AJ301=0,AJ334=0),":",AJ334/AJ301)</f>
        <v>2.37</v>
      </c>
      <c r="AK366" s="643">
        <f t="shared" ref="AK366:AK391" si="396">+IFERROR((AJ366/AI366-1)*100,"")</f>
        <v>5.2948905109489131</v>
      </c>
      <c r="AL366" s="643">
        <f t="shared" ref="AL366:AL391" si="397">+IFERROR(((AJ366/((SUM(AE366:AI366)-MIN(AD366:AH366)-MAX(AD366:AH366))/3))-1)*100,"")</f>
        <v>1.9253358723021252</v>
      </c>
      <c r="AM366" s="644">
        <f t="shared" ref="AM366:AM389" si="398">100*((POWER(AJ366/AA366,1/($AI$4-$Z$4)))-1)</f>
        <v>-6.2285709713327808E-2</v>
      </c>
    </row>
    <row r="367" spans="1:39" ht="18" customHeight="1" thickBot="1">
      <c r="A367" s="340" t="s">
        <v>340</v>
      </c>
      <c r="B367" s="340" t="s">
        <v>32</v>
      </c>
      <c r="C367" s="371"/>
      <c r="D367" s="371"/>
      <c r="E367" s="371"/>
      <c r="F367" s="365">
        <f t="shared" ref="F367" si="399">IF(OR(F302=0,F335=0),":",F335/F302)</f>
        <v>2.67</v>
      </c>
      <c r="G367" s="365">
        <f t="shared" ref="G367:Z367" si="400">IF(OR(G302=0,G335=0),":",G335/G302)</f>
        <v>1.9125000000000001</v>
      </c>
      <c r="H367" s="365">
        <f t="shared" si="400"/>
        <v>1.6947368421052633</v>
      </c>
      <c r="I367" s="365">
        <f t="shared" si="400"/>
        <v>1.905</v>
      </c>
      <c r="J367" s="365">
        <f t="shared" si="400"/>
        <v>2.0917431192660549</v>
      </c>
      <c r="K367" s="365">
        <f t="shared" si="400"/>
        <v>2.1098265895953756</v>
      </c>
      <c r="L367" s="365">
        <f t="shared" si="400"/>
        <v>2.217543859649123</v>
      </c>
      <c r="M367" s="365">
        <f t="shared" si="400"/>
        <v>2.1442622950819672</v>
      </c>
      <c r="N367" s="365">
        <f t="shared" si="400"/>
        <v>1.9894736842105265</v>
      </c>
      <c r="O367" s="365">
        <f t="shared" si="400"/>
        <v>2.2561983471074383</v>
      </c>
      <c r="P367" s="365">
        <f t="shared" si="400"/>
        <v>2.3511293634496919</v>
      </c>
      <c r="Q367" s="365">
        <f t="shared" si="400"/>
        <v>2.154822335025381</v>
      </c>
      <c r="R367" s="365">
        <f t="shared" si="400"/>
        <v>2.3939393939393936</v>
      </c>
      <c r="S367" s="365">
        <f t="shared" si="400"/>
        <v>2.1443736730360934</v>
      </c>
      <c r="T367" s="365">
        <f t="shared" si="400"/>
        <v>2.1311475409836067</v>
      </c>
      <c r="U367" s="365">
        <f t="shared" si="400"/>
        <v>2.4857142857142858</v>
      </c>
      <c r="V367" s="365">
        <f t="shared" si="400"/>
        <v>2.3828125</v>
      </c>
      <c r="W367" s="365">
        <f t="shared" si="400"/>
        <v>2.1111520058888478</v>
      </c>
      <c r="X367" s="365">
        <f t="shared" si="400"/>
        <v>2.4833625218914186</v>
      </c>
      <c r="Y367" s="365">
        <f t="shared" si="400"/>
        <v>2.3118148599269186</v>
      </c>
      <c r="Z367" s="365">
        <f t="shared" si="400"/>
        <v>2.1992481203007515</v>
      </c>
      <c r="AA367" s="365">
        <f t="shared" ref="AA367:AI367" si="401">IF(OR(AA302=0,AA335=0),":",AA335/AA302)</f>
        <v>2.2735088662009675</v>
      </c>
      <c r="AB367" s="365">
        <f t="shared" si="401"/>
        <v>2.0466019417475732</v>
      </c>
      <c r="AC367" s="365">
        <f t="shared" si="401"/>
        <v>2.8517571884984028</v>
      </c>
      <c r="AD367" s="365">
        <f t="shared" si="401"/>
        <v>2.4611111111111108</v>
      </c>
      <c r="AE367" s="365">
        <f t="shared" si="401"/>
        <v>2.355940594059406</v>
      </c>
      <c r="AF367" s="365">
        <f t="shared" si="401"/>
        <v>2.4353338968723581</v>
      </c>
      <c r="AG367" s="365">
        <f t="shared" si="401"/>
        <v>2.5820763087843837</v>
      </c>
      <c r="AH367" s="365">
        <f t="shared" si="401"/>
        <v>2.8987764182424915</v>
      </c>
      <c r="AI367" s="365">
        <f t="shared" si="401"/>
        <v>2.5233437083148069</v>
      </c>
      <c r="AJ367" s="365">
        <f t="shared" ref="AJ367" si="402">IF(OR(AJ302=0,AJ335=0),":",AJ335/AJ302)</f>
        <v>2.4900000000000002</v>
      </c>
      <c r="AK367" s="643">
        <f t="shared" si="396"/>
        <v>-1.32140969162996</v>
      </c>
      <c r="AL367" s="643">
        <f t="shared" si="397"/>
        <v>-0.93828700390889974</v>
      </c>
      <c r="AM367" s="644">
        <f t="shared" si="398"/>
        <v>1.0157722547934123</v>
      </c>
    </row>
    <row r="368" spans="1:39" ht="18" customHeight="1" thickBot="1">
      <c r="A368" s="340" t="s">
        <v>5</v>
      </c>
      <c r="B368" s="340" t="s">
        <v>33</v>
      </c>
      <c r="C368" s="371"/>
      <c r="D368" s="371"/>
      <c r="E368" s="371"/>
      <c r="F368" s="365" t="str">
        <f t="shared" ref="F368" si="403">IF(OR(F303=0,F336=0),":",F336/F303)</f>
        <v>:</v>
      </c>
      <c r="G368" s="365" t="str">
        <f t="shared" ref="G368:Z368" si="404">IF(OR(G303=0,G336=0),":",G336/G303)</f>
        <v>:</v>
      </c>
      <c r="H368" s="365" t="str">
        <f t="shared" si="404"/>
        <v>:</v>
      </c>
      <c r="I368" s="365" t="str">
        <f t="shared" si="404"/>
        <v>:</v>
      </c>
      <c r="J368" s="365" t="str">
        <f t="shared" si="404"/>
        <v>:</v>
      </c>
      <c r="K368" s="365" t="str">
        <f t="shared" si="404"/>
        <v>:</v>
      </c>
      <c r="L368" s="365" t="str">
        <f t="shared" si="404"/>
        <v>:</v>
      </c>
      <c r="M368" s="365" t="str">
        <f t="shared" si="404"/>
        <v>:</v>
      </c>
      <c r="N368" s="365" t="str">
        <f t="shared" si="404"/>
        <v>:</v>
      </c>
      <c r="O368" s="365" t="str">
        <f t="shared" si="404"/>
        <v>:</v>
      </c>
      <c r="P368" s="365" t="str">
        <f t="shared" si="404"/>
        <v>:</v>
      </c>
      <c r="Q368" s="365" t="str">
        <f t="shared" si="404"/>
        <v>:</v>
      </c>
      <c r="R368" s="365" t="str">
        <f t="shared" si="404"/>
        <v>:</v>
      </c>
      <c r="S368" s="365" t="str">
        <f t="shared" si="404"/>
        <v>:</v>
      </c>
      <c r="T368" s="365" t="str">
        <f t="shared" si="404"/>
        <v>:</v>
      </c>
      <c r="U368" s="365" t="str">
        <f t="shared" si="404"/>
        <v>:</v>
      </c>
      <c r="V368" s="365" t="str">
        <f t="shared" si="404"/>
        <v>:</v>
      </c>
      <c r="W368" s="365" t="str">
        <f t="shared" si="404"/>
        <v>:</v>
      </c>
      <c r="X368" s="365" t="str">
        <f t="shared" si="404"/>
        <v>:</v>
      </c>
      <c r="Y368" s="365" t="str">
        <f t="shared" si="404"/>
        <v>:</v>
      </c>
      <c r="Z368" s="365" t="str">
        <f t="shared" si="404"/>
        <v>:</v>
      </c>
      <c r="AA368" s="365" t="str">
        <f t="shared" ref="AA368:AI368" si="405">IF(OR(AA303=0,AA336=0),":",AA336/AA303)</f>
        <v>:</v>
      </c>
      <c r="AB368" s="365" t="str">
        <f t="shared" si="405"/>
        <v>:</v>
      </c>
      <c r="AC368" s="365" t="str">
        <f t="shared" si="405"/>
        <v>:</v>
      </c>
      <c r="AD368" s="365" t="str">
        <f t="shared" si="405"/>
        <v>:</v>
      </c>
      <c r="AE368" s="365" t="str">
        <f t="shared" si="405"/>
        <v>:</v>
      </c>
      <c r="AF368" s="365" t="str">
        <f t="shared" si="405"/>
        <v>:</v>
      </c>
      <c r="AG368" s="365" t="str">
        <f t="shared" si="405"/>
        <v>:</v>
      </c>
      <c r="AH368" s="365" t="str">
        <f t="shared" si="405"/>
        <v>:</v>
      </c>
      <c r="AI368" s="365" t="str">
        <f t="shared" si="405"/>
        <v>:</v>
      </c>
      <c r="AJ368" s="365" t="str">
        <f t="shared" ref="AJ368" si="406">IF(OR(AJ303=0,AJ336=0),":",AJ336/AJ303)</f>
        <v>:</v>
      </c>
      <c r="AK368" s="643" t="str">
        <f t="shared" si="396"/>
        <v/>
      </c>
      <c r="AL368" s="643" t="str">
        <f t="shared" si="397"/>
        <v/>
      </c>
      <c r="AM368" s="644"/>
    </row>
    <row r="369" spans="1:39" ht="18" customHeight="1" thickBot="1">
      <c r="A369" s="340" t="s">
        <v>127</v>
      </c>
      <c r="B369" s="340" t="s">
        <v>34</v>
      </c>
      <c r="C369" s="371"/>
      <c r="D369" s="371"/>
      <c r="E369" s="371"/>
      <c r="F369" s="365">
        <f t="shared" ref="F369" si="407">IF(OR(F304=0,F337=0),":",F337/F304)</f>
        <v>1.6442562202223399</v>
      </c>
      <c r="G369" s="365">
        <f t="shared" ref="G369:Z369" si="408">IF(OR(G304=0,G337=0),":",G337/G304)</f>
        <v>1.6442562202223399</v>
      </c>
      <c r="H369" s="365">
        <f t="shared" si="408"/>
        <v>2.1283524904214559</v>
      </c>
      <c r="I369" s="365">
        <f t="shared" si="408"/>
        <v>2.3561643835616439</v>
      </c>
      <c r="J369" s="365">
        <f t="shared" si="408"/>
        <v>2.4709302325581395</v>
      </c>
      <c r="K369" s="365">
        <f t="shared" si="408"/>
        <v>2.5341246290801185</v>
      </c>
      <c r="L369" s="365">
        <f t="shared" si="408"/>
        <v>2.5119760479041919</v>
      </c>
      <c r="M369" s="365">
        <f t="shared" si="408"/>
        <v>2.4767441860465116</v>
      </c>
      <c r="N369" s="365">
        <f t="shared" si="408"/>
        <v>2.2113821138211378</v>
      </c>
      <c r="O369" s="365">
        <f t="shared" si="408"/>
        <v>1.9846743295019156</v>
      </c>
      <c r="P369" s="365">
        <f t="shared" si="408"/>
        <v>1.9731182795698925</v>
      </c>
      <c r="Q369" s="365">
        <f t="shared" si="408"/>
        <v>2.2056962025316458</v>
      </c>
      <c r="R369" s="365">
        <f t="shared" si="408"/>
        <v>2.476014760147601</v>
      </c>
      <c r="S369" s="365">
        <f t="shared" si="408"/>
        <v>1.934375</v>
      </c>
      <c r="T369" s="365">
        <f t="shared" si="408"/>
        <v>2.6510416666666665</v>
      </c>
      <c r="U369" s="365">
        <f t="shared" si="408"/>
        <v>1.963855421686747</v>
      </c>
      <c r="V369" s="365">
        <f t="shared" si="408"/>
        <v>2.4110169491525424</v>
      </c>
      <c r="W369" s="365">
        <f t="shared" si="408"/>
        <v>1.8918702442931519</v>
      </c>
      <c r="X369" s="365">
        <f t="shared" si="408"/>
        <v>1.9850746268656716</v>
      </c>
      <c r="Y369" s="365">
        <f t="shared" si="408"/>
        <v>2.3787878787878789</v>
      </c>
      <c r="Z369" s="365">
        <f t="shared" si="408"/>
        <v>2.1050228310502286</v>
      </c>
      <c r="AA369" s="365">
        <f t="shared" ref="AA369:AI369" si="409">IF(OR(AA304=0,AA337=0),":",AA337/AA304)</f>
        <v>2.2999999999999998</v>
      </c>
      <c r="AB369" s="365">
        <f t="shared" si="409"/>
        <v>1.9184782608695652</v>
      </c>
      <c r="AC369" s="365">
        <f t="shared" si="409"/>
        <v>2.1377245508982039</v>
      </c>
      <c r="AD369" s="365">
        <f t="shared" si="409"/>
        <v>2.2000000000000002</v>
      </c>
      <c r="AE369" s="365">
        <f t="shared" si="409"/>
        <v>1.8205128205128205</v>
      </c>
      <c r="AF369" s="365">
        <f t="shared" si="409"/>
        <v>2.0444444444444443</v>
      </c>
      <c r="AG369" s="365">
        <f t="shared" si="409"/>
        <v>2.0567375886524824</v>
      </c>
      <c r="AH369" s="365">
        <f t="shared" si="409"/>
        <v>2.6031331592689297</v>
      </c>
      <c r="AI369" s="365">
        <f t="shared" si="409"/>
        <v>1.8621495327102806</v>
      </c>
      <c r="AJ369" s="365">
        <f t="shared" ref="AJ369" si="410">IF(OR(AJ304=0,AJ337=0),":",AJ337/AJ304)</f>
        <v>2.08</v>
      </c>
      <c r="AK369" s="643">
        <f t="shared" si="396"/>
        <v>11.698870765370128</v>
      </c>
      <c r="AL369" s="643">
        <f t="shared" si="397"/>
        <v>4.6394944024103602</v>
      </c>
      <c r="AM369" s="644">
        <f t="shared" si="398"/>
        <v>-1.110908101229735</v>
      </c>
    </row>
    <row r="370" spans="1:39" ht="18" customHeight="1" thickBot="1">
      <c r="A370" s="340" t="s">
        <v>6</v>
      </c>
      <c r="B370" s="340" t="s">
        <v>35</v>
      </c>
      <c r="C370" s="371"/>
      <c r="D370" s="371"/>
      <c r="E370" s="371"/>
      <c r="F370" s="365" t="str">
        <f t="shared" ref="F370" si="411">IF(OR(F305=0,F338=0),":",F338/F305)</f>
        <v>:</v>
      </c>
      <c r="G370" s="365" t="str">
        <f t="shared" ref="G370:Z370" si="412">IF(OR(G305=0,G338=0),":",G338/G305)</f>
        <v>:</v>
      </c>
      <c r="H370" s="365" t="str">
        <f t="shared" si="412"/>
        <v>:</v>
      </c>
      <c r="I370" s="365" t="str">
        <f t="shared" si="412"/>
        <v>:</v>
      </c>
      <c r="J370" s="365" t="str">
        <f t="shared" si="412"/>
        <v>:</v>
      </c>
      <c r="K370" s="365" t="str">
        <f t="shared" si="412"/>
        <v>:</v>
      </c>
      <c r="L370" s="365" t="str">
        <f t="shared" si="412"/>
        <v>:</v>
      </c>
      <c r="M370" s="365" t="str">
        <f t="shared" si="412"/>
        <v>:</v>
      </c>
      <c r="N370" s="365" t="str">
        <f t="shared" si="412"/>
        <v>:</v>
      </c>
      <c r="O370" s="365" t="str">
        <f t="shared" si="412"/>
        <v>:</v>
      </c>
      <c r="P370" s="365" t="str">
        <f t="shared" si="412"/>
        <v>:</v>
      </c>
      <c r="Q370" s="365" t="str">
        <f t="shared" si="412"/>
        <v>:</v>
      </c>
      <c r="R370" s="365" t="str">
        <f t="shared" si="412"/>
        <v>:</v>
      </c>
      <c r="S370" s="365" t="str">
        <f t="shared" si="412"/>
        <v>:</v>
      </c>
      <c r="T370" s="365" t="str">
        <f t="shared" si="412"/>
        <v>:</v>
      </c>
      <c r="U370" s="365" t="str">
        <f t="shared" si="412"/>
        <v>:</v>
      </c>
      <c r="V370" s="365" t="str">
        <f t="shared" si="412"/>
        <v>:</v>
      </c>
      <c r="W370" s="365" t="str">
        <f t="shared" si="412"/>
        <v>:</v>
      </c>
      <c r="X370" s="365" t="str">
        <f t="shared" si="412"/>
        <v>:</v>
      </c>
      <c r="Y370" s="365" t="str">
        <f t="shared" si="412"/>
        <v>:</v>
      </c>
      <c r="Z370" s="365" t="str">
        <f t="shared" si="412"/>
        <v>:</v>
      </c>
      <c r="AA370" s="365" t="str">
        <f t="shared" ref="AA370:AI370" si="413">IF(OR(AA305=0,AA338=0),":",AA338/AA305)</f>
        <v>:</v>
      </c>
      <c r="AB370" s="365" t="str">
        <f t="shared" si="413"/>
        <v>:</v>
      </c>
      <c r="AC370" s="365" t="str">
        <f t="shared" si="413"/>
        <v>:</v>
      </c>
      <c r="AD370" s="365" t="str">
        <f t="shared" si="413"/>
        <v>:</v>
      </c>
      <c r="AE370" s="365" t="str">
        <f t="shared" si="413"/>
        <v>:</v>
      </c>
      <c r="AF370" s="365" t="str">
        <f t="shared" si="413"/>
        <v>:</v>
      </c>
      <c r="AG370" s="365" t="str">
        <f t="shared" si="413"/>
        <v>:</v>
      </c>
      <c r="AH370" s="365" t="str">
        <f t="shared" si="413"/>
        <v>:</v>
      </c>
      <c r="AI370" s="365" t="str">
        <f t="shared" si="413"/>
        <v>:</v>
      </c>
      <c r="AJ370" s="365" t="str">
        <f t="shared" ref="AJ370" si="414">IF(OR(AJ305=0,AJ338=0),":",AJ338/AJ305)</f>
        <v>:</v>
      </c>
      <c r="AK370" s="643" t="str">
        <f t="shared" si="396"/>
        <v/>
      </c>
      <c r="AL370" s="643" t="str">
        <f t="shared" si="397"/>
        <v/>
      </c>
      <c r="AM370" s="644"/>
    </row>
    <row r="371" spans="1:39" ht="18" customHeight="1" thickBot="1">
      <c r="A371" s="340" t="s">
        <v>7</v>
      </c>
      <c r="B371" s="340" t="s">
        <v>36</v>
      </c>
      <c r="C371" s="371"/>
      <c r="D371" s="371"/>
      <c r="E371" s="371"/>
      <c r="F371" s="365" t="str">
        <f t="shared" ref="F371" si="415">IF(OR(F306=0,F339=0),":",F339/F306)</f>
        <v>:</v>
      </c>
      <c r="G371" s="365" t="str">
        <f t="shared" ref="G371:Z371" si="416">IF(OR(G306=0,G339=0),":",G339/G306)</f>
        <v>:</v>
      </c>
      <c r="H371" s="365" t="str">
        <f t="shared" si="416"/>
        <v>:</v>
      </c>
      <c r="I371" s="365" t="str">
        <f t="shared" si="416"/>
        <v>:</v>
      </c>
      <c r="J371" s="365" t="str">
        <f t="shared" si="416"/>
        <v>:</v>
      </c>
      <c r="K371" s="365" t="str">
        <f t="shared" si="416"/>
        <v>:</v>
      </c>
      <c r="L371" s="365" t="str">
        <f t="shared" si="416"/>
        <v>:</v>
      </c>
      <c r="M371" s="365" t="str">
        <f t="shared" si="416"/>
        <v>:</v>
      </c>
      <c r="N371" s="365" t="str">
        <f t="shared" si="416"/>
        <v>:</v>
      </c>
      <c r="O371" s="365" t="str">
        <f t="shared" si="416"/>
        <v>:</v>
      </c>
      <c r="P371" s="365" t="str">
        <f t="shared" si="416"/>
        <v>:</v>
      </c>
      <c r="Q371" s="365" t="str">
        <f t="shared" si="416"/>
        <v>:</v>
      </c>
      <c r="R371" s="365" t="str">
        <f t="shared" si="416"/>
        <v>:</v>
      </c>
      <c r="S371" s="365" t="str">
        <f t="shared" si="416"/>
        <v>:</v>
      </c>
      <c r="T371" s="365" t="str">
        <f t="shared" si="416"/>
        <v>:</v>
      </c>
      <c r="U371" s="365" t="str">
        <f t="shared" si="416"/>
        <v>:</v>
      </c>
      <c r="V371" s="365" t="str">
        <f t="shared" si="416"/>
        <v>:</v>
      </c>
      <c r="W371" s="365" t="str">
        <f t="shared" si="416"/>
        <v>:</v>
      </c>
      <c r="X371" s="365" t="str">
        <f t="shared" si="416"/>
        <v>:</v>
      </c>
      <c r="Y371" s="365" t="str">
        <f t="shared" si="416"/>
        <v>:</v>
      </c>
      <c r="Z371" s="365" t="str">
        <f t="shared" si="416"/>
        <v>:</v>
      </c>
      <c r="AA371" s="365" t="str">
        <f t="shared" ref="AA371:AI371" si="417">IF(OR(AA306=0,AA339=0),":",AA339/AA306)</f>
        <v>:</v>
      </c>
      <c r="AB371" s="365" t="str">
        <f t="shared" si="417"/>
        <v>:</v>
      </c>
      <c r="AC371" s="365" t="str">
        <f t="shared" si="417"/>
        <v>:</v>
      </c>
      <c r="AD371" s="365" t="str">
        <f t="shared" si="417"/>
        <v>:</v>
      </c>
      <c r="AE371" s="365" t="str">
        <f t="shared" si="417"/>
        <v>:</v>
      </c>
      <c r="AF371" s="365" t="str">
        <f t="shared" si="417"/>
        <v>:</v>
      </c>
      <c r="AG371" s="365" t="str">
        <f t="shared" si="417"/>
        <v>:</v>
      </c>
      <c r="AH371" s="365" t="str">
        <f t="shared" si="417"/>
        <v>:</v>
      </c>
      <c r="AI371" s="365" t="str">
        <f t="shared" si="417"/>
        <v>:</v>
      </c>
      <c r="AJ371" s="365" t="str">
        <f t="shared" ref="AJ371" si="418">IF(OR(AJ306=0,AJ339=0),":",AJ339/AJ306)</f>
        <v>:</v>
      </c>
      <c r="AK371" s="643" t="str">
        <f t="shared" si="396"/>
        <v/>
      </c>
      <c r="AL371" s="643" t="str">
        <f t="shared" si="397"/>
        <v/>
      </c>
      <c r="AM371" s="644"/>
    </row>
    <row r="372" spans="1:39" ht="18" customHeight="1" thickBot="1">
      <c r="A372" s="340" t="s">
        <v>8</v>
      </c>
      <c r="B372" s="340" t="s">
        <v>37</v>
      </c>
      <c r="C372" s="371"/>
      <c r="D372" s="371"/>
      <c r="E372" s="371"/>
      <c r="F372" s="365">
        <f t="shared" ref="F372" si="419">IF(OR(F307=0,F340=0),":",F340/F307)</f>
        <v>1.0857142857142856</v>
      </c>
      <c r="G372" s="365">
        <f t="shared" ref="G372:Z372" si="420">IF(OR(G307=0,G340=0),":",G340/G307)</f>
        <v>1.1274509803921569</v>
      </c>
      <c r="H372" s="365">
        <f t="shared" si="420"/>
        <v>1.3839285714285716</v>
      </c>
      <c r="I372" s="365">
        <f t="shared" si="420"/>
        <v>1.4225941422594144</v>
      </c>
      <c r="J372" s="365">
        <f t="shared" si="420"/>
        <v>1.4285714285714286</v>
      </c>
      <c r="K372" s="365">
        <f t="shared" si="420"/>
        <v>1.3276836158192091</v>
      </c>
      <c r="L372" s="365">
        <f t="shared" si="420"/>
        <v>1.2</v>
      </c>
      <c r="M372" s="365">
        <f t="shared" si="420"/>
        <v>1.3922942206654993</v>
      </c>
      <c r="N372" s="365">
        <f t="shared" si="420"/>
        <v>1.1174377224199288</v>
      </c>
      <c r="O372" s="365">
        <f t="shared" si="420"/>
        <v>1.4070197044334978</v>
      </c>
      <c r="P372" s="365">
        <f t="shared" si="420"/>
        <v>1.3794212218649518</v>
      </c>
      <c r="Q372" s="365">
        <f t="shared" si="420"/>
        <v>1.0797587131367292</v>
      </c>
      <c r="R372" s="365">
        <f t="shared" si="420"/>
        <v>1.0065123010130246</v>
      </c>
      <c r="S372" s="365">
        <f t="shared" si="420"/>
        <v>1.2251720747295969</v>
      </c>
      <c r="T372" s="365">
        <f t="shared" si="420"/>
        <v>1.157750342935528</v>
      </c>
      <c r="U372" s="365">
        <f t="shared" si="420"/>
        <v>1.0380176510522743</v>
      </c>
      <c r="V372" s="365">
        <f t="shared" si="420"/>
        <v>1.8774468085106382</v>
      </c>
      <c r="W372" s="365">
        <f t="shared" si="420"/>
        <v>1.427703373015873</v>
      </c>
      <c r="X372" s="365">
        <f t="shared" si="420"/>
        <v>2.1120584652862364</v>
      </c>
      <c r="Y372" s="365">
        <f t="shared" si="420"/>
        <v>2.5820335405183537</v>
      </c>
      <c r="Z372" s="365">
        <f t="shared" si="420"/>
        <v>2.8270363599431247</v>
      </c>
      <c r="AA372" s="365">
        <f t="shared" ref="AA372:AI372" si="421">IF(OR(AA307=0,AA340=0),":",AA340/AA307)</f>
        <v>2.835440154879854</v>
      </c>
      <c r="AB372" s="365">
        <f t="shared" si="421"/>
        <v>2.2005968478970437</v>
      </c>
      <c r="AC372" s="365">
        <f t="shared" si="421"/>
        <v>2.8505287896592248</v>
      </c>
      <c r="AD372" s="365">
        <f t="shared" si="421"/>
        <v>2.4288709855424346</v>
      </c>
      <c r="AE372" s="365">
        <f t="shared" si="421"/>
        <v>2.8002424242424242</v>
      </c>
      <c r="AF372" s="365">
        <f t="shared" si="421"/>
        <v>2.968228752978554</v>
      </c>
      <c r="AG372" s="365">
        <f t="shared" si="421"/>
        <v>2.5043496059768704</v>
      </c>
      <c r="AH372" s="365">
        <f t="shared" si="421"/>
        <v>2.4905014358294677</v>
      </c>
      <c r="AI372" s="365">
        <f t="shared" si="421"/>
        <v>2.6623937047848711</v>
      </c>
      <c r="AJ372" s="365">
        <f t="shared" ref="AJ372" si="422">IF(OR(AJ307=0,AJ340=0),":",AJ340/AJ307)</f>
        <v>2.73</v>
      </c>
      <c r="AK372" s="643">
        <f t="shared" si="396"/>
        <v>2.5393049530438194</v>
      </c>
      <c r="AL372" s="643">
        <f t="shared" si="397"/>
        <v>2.0101074828370091</v>
      </c>
      <c r="AM372" s="644">
        <f t="shared" si="398"/>
        <v>-0.42017670365008808</v>
      </c>
    </row>
    <row r="373" spans="1:39" ht="18" customHeight="1" thickBot="1">
      <c r="A373" s="340" t="s">
        <v>9</v>
      </c>
      <c r="B373" s="340" t="s">
        <v>38</v>
      </c>
      <c r="C373" s="371"/>
      <c r="D373" s="371"/>
      <c r="E373" s="371"/>
      <c r="F373" s="365">
        <f t="shared" ref="F373" si="423">IF(OR(F308=0,F341=0),":",F341/F308)</f>
        <v>0.61151852024849362</v>
      </c>
      <c r="G373" s="365">
        <f t="shared" ref="G373:Z373" si="424">IF(OR(G308=0,G341=0),":",G341/G308)</f>
        <v>0.72210743801652888</v>
      </c>
      <c r="H373" s="365">
        <f t="shared" si="424"/>
        <v>0.52856500224921277</v>
      </c>
      <c r="I373" s="365">
        <f t="shared" si="424"/>
        <v>1.0724822436714623</v>
      </c>
      <c r="J373" s="365">
        <f t="shared" si="424"/>
        <v>1.2789285002987452</v>
      </c>
      <c r="K373" s="365">
        <f t="shared" si="424"/>
        <v>1.1360122172377589</v>
      </c>
      <c r="L373" s="365">
        <f t="shared" si="424"/>
        <v>0.75773620425932464</v>
      </c>
      <c r="M373" s="365">
        <f t="shared" si="424"/>
        <v>1.0954821790439861</v>
      </c>
      <c r="N373" s="365">
        <f t="shared" si="424"/>
        <v>1.0113794705062702</v>
      </c>
      <c r="O373" s="365">
        <f t="shared" si="424"/>
        <v>1.0232218683651804</v>
      </c>
      <c r="P373" s="365">
        <f t="shared" si="424"/>
        <v>0.96911540416878506</v>
      </c>
      <c r="Q373" s="365">
        <f t="shared" si="424"/>
        <v>1.0913320925285828</v>
      </c>
      <c r="R373" s="365">
        <f t="shared" si="424"/>
        <v>0.69766093176106714</v>
      </c>
      <c r="S373" s="365">
        <f t="shared" si="424"/>
        <v>1.0636144578313254</v>
      </c>
      <c r="T373" s="365">
        <f t="shared" si="424"/>
        <v>1.2201697453819271</v>
      </c>
      <c r="U373" s="365">
        <f t="shared" si="424"/>
        <v>1.1941707717569787</v>
      </c>
      <c r="V373" s="365">
        <f t="shared" si="424"/>
        <v>1.0216190811890495</v>
      </c>
      <c r="W373" s="365">
        <f t="shared" si="424"/>
        <v>1.2404764695540058</v>
      </c>
      <c r="X373" s="365">
        <f t="shared" si="424"/>
        <v>1.263423227137344</v>
      </c>
      <c r="Y373" s="365">
        <f t="shared" si="424"/>
        <v>0.85259355661204217</v>
      </c>
      <c r="Z373" s="365">
        <f t="shared" si="424"/>
        <v>1.1993044965109294</v>
      </c>
      <c r="AA373" s="365">
        <f t="shared" ref="AA373:AI373" si="425">IF(OR(AA308=0,AA341=0),":",AA341/AA308)</f>
        <v>1.2164328657314629</v>
      </c>
      <c r="AB373" s="365">
        <f t="shared" si="425"/>
        <v>1.0410773499357109</v>
      </c>
      <c r="AC373" s="365">
        <f t="shared" si="425"/>
        <v>1.0759541293352097</v>
      </c>
      <c r="AD373" s="365">
        <f t="shared" si="425"/>
        <v>1.161613513103239</v>
      </c>
      <c r="AE373" s="365">
        <f t="shared" si="425"/>
        <v>1.3747685453072562</v>
      </c>
      <c r="AF373" s="365">
        <f t="shared" si="425"/>
        <v>1.1026262165666814</v>
      </c>
      <c r="AG373" s="365">
        <f t="shared" si="425"/>
        <v>1.3584955003461274</v>
      </c>
      <c r="AH373" s="365">
        <f t="shared" si="425"/>
        <v>1.2041320742759365</v>
      </c>
      <c r="AI373" s="365">
        <f t="shared" si="425"/>
        <v>0.92315015542020806</v>
      </c>
      <c r="AJ373" s="365">
        <f t="shared" ref="AJ373" si="426">IF(OR(AJ308=0,AJ341=0),":",AJ341/AJ308)</f>
        <v>1.1000000000000001</v>
      </c>
      <c r="AK373" s="643">
        <f t="shared" si="396"/>
        <v>19.157213324553023</v>
      </c>
      <c r="AL373" s="643">
        <f t="shared" si="397"/>
        <v>-5.3295919714312356</v>
      </c>
      <c r="AM373" s="644">
        <f t="shared" si="398"/>
        <v>-1.1116913687577057</v>
      </c>
    </row>
    <row r="374" spans="1:39" ht="18" customHeight="1" thickBot="1">
      <c r="A374" s="340" t="s">
        <v>10</v>
      </c>
      <c r="B374" s="340" t="s">
        <v>39</v>
      </c>
      <c r="C374" s="371"/>
      <c r="D374" s="371"/>
      <c r="E374" s="371"/>
      <c r="F374" s="365">
        <f t="shared" ref="F374" si="427">IF(OR(F309=0,F342=0),":",F342/F309)</f>
        <v>2.093017637110413</v>
      </c>
      <c r="G374" s="365">
        <f t="shared" ref="G374:Z374" si="428">IF(OR(G309=0,G342=0),":",G342/G309)</f>
        <v>2.0811127379209369</v>
      </c>
      <c r="H374" s="365">
        <f t="shared" si="428"/>
        <v>2.0621486251661048</v>
      </c>
      <c r="I374" s="365">
        <f t="shared" si="428"/>
        <v>2.2411114757685153</v>
      </c>
      <c r="J374" s="365">
        <f t="shared" si="428"/>
        <v>2.2821257117338392</v>
      </c>
      <c r="K374" s="365">
        <f t="shared" si="428"/>
        <v>2.1917518066284574</v>
      </c>
      <c r="L374" s="365">
        <f t="shared" si="428"/>
        <v>2.3367211131276466</v>
      </c>
      <c r="M374" s="365">
        <f t="shared" si="428"/>
        <v>2.515920944276695</v>
      </c>
      <c r="N374" s="365">
        <f t="shared" si="428"/>
        <v>2.2385528547201807</v>
      </c>
      <c r="O374" s="365">
        <f t="shared" si="428"/>
        <v>2.4297077922077923</v>
      </c>
      <c r="P374" s="365">
        <f t="shared" si="428"/>
        <v>2.1769873271889404</v>
      </c>
      <c r="Q374" s="365">
        <f t="shared" si="428"/>
        <v>2.3659685013800944</v>
      </c>
      <c r="R374" s="365">
        <f t="shared" si="428"/>
        <v>2.3375116063138344</v>
      </c>
      <c r="S374" s="365">
        <f t="shared" si="428"/>
        <v>2.2327853598014888</v>
      </c>
      <c r="T374" s="365">
        <f t="shared" si="428"/>
        <v>2.5219822599305823</v>
      </c>
      <c r="U374" s="365">
        <f t="shared" si="428"/>
        <v>2.5544082605242258</v>
      </c>
      <c r="V374" s="365">
        <f t="shared" si="428"/>
        <v>2.3508554083885214</v>
      </c>
      <c r="W374" s="365">
        <f t="shared" si="428"/>
        <v>2.3626475219206378</v>
      </c>
      <c r="X374" s="365">
        <f t="shared" si="428"/>
        <v>2.5390160924505887</v>
      </c>
      <c r="Y374" s="365">
        <f t="shared" si="428"/>
        <v>2.3132638204626677</v>
      </c>
      <c r="Z374" s="365">
        <f t="shared" si="428"/>
        <v>2.0466887202438868</v>
      </c>
      <c r="AA374" s="365">
        <f t="shared" ref="AA374:AI374" si="429">IF(OR(AA309=0,AA342=0),":",AA342/AA309)</f>
        <v>2.4101842413546533</v>
      </c>
      <c r="AB374" s="365">
        <f t="shared" si="429"/>
        <v>1.9181453828501247</v>
      </c>
      <c r="AC374" s="365">
        <f t="shared" si="429"/>
        <v>2.1834214839094161</v>
      </c>
      <c r="AD374" s="365">
        <f t="shared" si="429"/>
        <v>2.7274960339798371</v>
      </c>
      <c r="AE374" s="365">
        <f t="shared" si="429"/>
        <v>2.2444255257485461</v>
      </c>
      <c r="AF374" s="365">
        <f t="shared" si="429"/>
        <v>2.1495231156444565</v>
      </c>
      <c r="AG374" s="365">
        <f>IF(OR(AG309=0,AG342=0),":",AG342/AG309)</f>
        <v>2.0645940390544708</v>
      </c>
      <c r="AH374" s="365">
        <f t="shared" si="429"/>
        <v>2.7391173606735784</v>
      </c>
      <c r="AI374" s="365">
        <f t="shared" si="429"/>
        <v>2.128853920553079</v>
      </c>
      <c r="AJ374" s="365">
        <f>IF(OR(AJ309=0,AJ342=0),":",AJ342/AJ309)</f>
        <v>2.2799999999999998</v>
      </c>
      <c r="AK374" s="643">
        <f t="shared" si="396"/>
        <v>7.0998802683301498</v>
      </c>
      <c r="AL374" s="643">
        <f t="shared" si="397"/>
        <v>4.8629011079446505</v>
      </c>
      <c r="AM374" s="644">
        <f t="shared" si="398"/>
        <v>-0.61507562090546974</v>
      </c>
    </row>
    <row r="375" spans="1:39" ht="18" customHeight="1" thickBot="1">
      <c r="A375" s="340" t="s">
        <v>11</v>
      </c>
      <c r="B375" s="340" t="s">
        <v>40</v>
      </c>
      <c r="C375" s="371"/>
      <c r="D375" s="371"/>
      <c r="E375" s="371"/>
      <c r="F375" s="365">
        <f t="shared" ref="F375" si="430">IF(OR(F310=0,F343=0),":",F343/F310)</f>
        <v>2.4324185834661809</v>
      </c>
      <c r="G375" s="365">
        <f t="shared" ref="G375:Z375" si="431">IF(OR(G310=0,G343=0),":",G343/G310)</f>
        <v>1.4813944379161772</v>
      </c>
      <c r="H375" s="365">
        <f t="shared" si="431"/>
        <v>1.9120969822027341</v>
      </c>
      <c r="I375" s="365">
        <f t="shared" si="431"/>
        <v>1.5133959361239322</v>
      </c>
      <c r="J375" s="365">
        <f t="shared" si="431"/>
        <v>2.1325386521893068</v>
      </c>
      <c r="K375" s="365">
        <f t="shared" si="431"/>
        <v>2.1718455415124645</v>
      </c>
      <c r="L375" s="365">
        <f t="shared" si="431"/>
        <v>1.7233546052004951</v>
      </c>
      <c r="M375" s="365">
        <f t="shared" si="431"/>
        <v>2.0979782270606533</v>
      </c>
      <c r="N375" s="365">
        <f t="shared" si="431"/>
        <v>1.6965272296764011</v>
      </c>
      <c r="O375" s="365">
        <f t="shared" si="431"/>
        <v>2.3461251862891208</v>
      </c>
      <c r="P375" s="365">
        <f t="shared" si="431"/>
        <v>2.4548032612548742</v>
      </c>
      <c r="Q375" s="365">
        <f t="shared" si="431"/>
        <v>2.4345217084362867</v>
      </c>
      <c r="R375" s="365">
        <f t="shared" si="431"/>
        <v>1.5674100863974281</v>
      </c>
      <c r="S375" s="365">
        <f t="shared" si="431"/>
        <v>2.3112432738600961</v>
      </c>
      <c r="T375" s="365">
        <f t="shared" si="431"/>
        <v>2.6333656644034913</v>
      </c>
      <c r="U375" s="365">
        <f t="shared" si="431"/>
        <v>3.1030287341444471</v>
      </c>
      <c r="V375" s="365">
        <f t="shared" si="431"/>
        <v>2.9996346364632807</v>
      </c>
      <c r="W375" s="365">
        <f t="shared" si="431"/>
        <v>2.3396440742143128</v>
      </c>
      <c r="X375" s="365">
        <f t="shared" si="431"/>
        <v>2.8282290279627165</v>
      </c>
      <c r="Y375" s="365">
        <f t="shared" si="431"/>
        <v>2.684759916492693</v>
      </c>
      <c r="Z375" s="365">
        <f t="shared" si="431"/>
        <v>3.1997059544229356</v>
      </c>
      <c r="AA375" s="365">
        <f t="shared" ref="AA375:AI375" si="432">IF(OR(AA310=0,AA343=0),":",AA343/AA310)</f>
        <v>2.8531689131058218</v>
      </c>
      <c r="AB375" s="365">
        <f t="shared" si="432"/>
        <v>2.72774717309365</v>
      </c>
      <c r="AC375" s="365">
        <f t="shared" si="432"/>
        <v>2.7470807453416146</v>
      </c>
      <c r="AD375" s="365">
        <f t="shared" si="432"/>
        <v>3.1192462987886946</v>
      </c>
      <c r="AE375" s="365">
        <f t="shared" si="432"/>
        <v>2.9838405601939133</v>
      </c>
      <c r="AF375" s="365">
        <f t="shared" si="432"/>
        <v>2.9616453585325182</v>
      </c>
      <c r="AG375" s="365">
        <f t="shared" si="432"/>
        <v>3.0774358974358975</v>
      </c>
      <c r="AH375" s="365">
        <f t="shared" si="432"/>
        <v>3.0353917500610201</v>
      </c>
      <c r="AI375" s="365">
        <f t="shared" si="432"/>
        <v>2.4</v>
      </c>
      <c r="AJ375" s="365">
        <f t="shared" ref="AJ375" si="433">IF(OR(AJ310=0,AJ343=0),":",AJ343/AJ310)</f>
        <v>2.98</v>
      </c>
      <c r="AK375" s="643">
        <f t="shared" si="396"/>
        <v>24.166666666666671</v>
      </c>
      <c r="AL375" s="643">
        <f t="shared" si="397"/>
        <v>6.7154083585076352</v>
      </c>
      <c r="AM375" s="644">
        <f t="shared" si="398"/>
        <v>0.48442539314670352</v>
      </c>
    </row>
    <row r="376" spans="1:39" ht="18" customHeight="1" thickBot="1">
      <c r="A376" s="340" t="s">
        <v>12</v>
      </c>
      <c r="B376" s="340" t="s">
        <v>41</v>
      </c>
      <c r="C376" s="371"/>
      <c r="D376" s="371"/>
      <c r="E376" s="371"/>
      <c r="F376" s="365">
        <f t="shared" ref="F376" si="434">IF(OR(F311=0,F344=0),":",F344/F311)</f>
        <v>2.3699999999999997</v>
      </c>
      <c r="G376" s="365">
        <f t="shared" ref="G376:Z376" si="435">IF(OR(G311=0,G344=0),":",G344/G311)</f>
        <v>2.4375838926174493</v>
      </c>
      <c r="H376" s="365">
        <f t="shared" si="435"/>
        <v>2.3159722222222223</v>
      </c>
      <c r="I376" s="365">
        <f t="shared" si="435"/>
        <v>2.1030805687203791</v>
      </c>
      <c r="J376" s="365">
        <f t="shared" si="435"/>
        <v>2.1213571117877339</v>
      </c>
      <c r="K376" s="365">
        <f t="shared" si="435"/>
        <v>2.0004297378599056</v>
      </c>
      <c r="L376" s="365">
        <f t="shared" si="435"/>
        <v>2.086872586872587</v>
      </c>
      <c r="M376" s="365">
        <f t="shared" si="435"/>
        <v>2.124020285846012</v>
      </c>
      <c r="N376" s="365">
        <f t="shared" si="435"/>
        <v>1.979788257940327</v>
      </c>
      <c r="O376" s="365">
        <f t="shared" si="435"/>
        <v>2.1388888888888888</v>
      </c>
      <c r="P376" s="365">
        <f t="shared" si="435"/>
        <v>1.5742705570291777</v>
      </c>
      <c r="Q376" s="365">
        <f t="shared" si="435"/>
        <v>2.2096774193548385</v>
      </c>
      <c r="R376" s="365">
        <f t="shared" si="435"/>
        <v>2.2278675904541951</v>
      </c>
      <c r="S376" s="365">
        <f t="shared" si="435"/>
        <v>2.1300138312586445</v>
      </c>
      <c r="T376" s="365">
        <f t="shared" si="435"/>
        <v>2.1928853754940709</v>
      </c>
      <c r="U376" s="365">
        <f t="shared" si="435"/>
        <v>2.2801047120418851</v>
      </c>
      <c r="V376" s="365">
        <f t="shared" si="435"/>
        <v>2.2633279483037154</v>
      </c>
      <c r="W376" s="365">
        <f t="shared" si="435"/>
        <v>2.1188296178343951</v>
      </c>
      <c r="X376" s="365">
        <f t="shared" si="435"/>
        <v>2.3242144490556451</v>
      </c>
      <c r="Y376" s="365">
        <f t="shared" si="435"/>
        <v>1.6609061604584527</v>
      </c>
      <c r="Z376" s="365">
        <f t="shared" si="435"/>
        <v>2.2348193998276269</v>
      </c>
      <c r="AA376" s="365">
        <f t="shared" ref="AA376:AI376" si="436">IF(OR(AA311=0,AA344=0),":",AA344/AA311)</f>
        <v>2.2485855410866638</v>
      </c>
      <c r="AB376" s="365">
        <f t="shared" si="436"/>
        <v>2.16697247706422</v>
      </c>
      <c r="AC376" s="365">
        <f t="shared" si="436"/>
        <v>2.4235007225433525</v>
      </c>
      <c r="AD376" s="365">
        <f t="shared" si="436"/>
        <v>2.1290519877675838</v>
      </c>
      <c r="AE376" s="365">
        <f t="shared" si="436"/>
        <v>2.3957831905266196</v>
      </c>
      <c r="AF376" s="365">
        <f t="shared" si="436"/>
        <v>2.4708066149173136</v>
      </c>
      <c r="AG376" s="365">
        <f t="shared" si="436"/>
        <v>2.4268958214547527</v>
      </c>
      <c r="AH376" s="365">
        <f t="shared" si="436"/>
        <v>2.3983246431318914</v>
      </c>
      <c r="AI376" s="365">
        <f t="shared" si="436"/>
        <v>2.3850388016603503</v>
      </c>
      <c r="AJ376" s="365">
        <f t="shared" ref="AJ376" si="437">IF(OR(AJ311=0,AJ344=0),":",AJ344/AJ311)</f>
        <v>2.3199999999999998</v>
      </c>
      <c r="AK376" s="643">
        <f t="shared" si="396"/>
        <v>-2.7269494154591345</v>
      </c>
      <c r="AL376" s="643">
        <f t="shared" si="397"/>
        <v>-6.9144192593140863</v>
      </c>
      <c r="AM376" s="644">
        <f t="shared" si="398"/>
        <v>0.34800207660794502</v>
      </c>
    </row>
    <row r="377" spans="1:39" ht="18" customHeight="1" thickBot="1">
      <c r="A377" s="340" t="s">
        <v>13</v>
      </c>
      <c r="B377" s="340" t="s">
        <v>42</v>
      </c>
      <c r="C377" s="371"/>
      <c r="D377" s="371"/>
      <c r="E377" s="371"/>
      <c r="F377" s="365" t="str">
        <f t="shared" ref="F377" si="438">IF(OR(F312=0,F345=0),":",F345/F312)</f>
        <v>:</v>
      </c>
      <c r="G377" s="365" t="str">
        <f t="shared" ref="G377:Z377" si="439">IF(OR(G312=0,G345=0),":",G345/G312)</f>
        <v>:</v>
      </c>
      <c r="H377" s="365" t="str">
        <f t="shared" si="439"/>
        <v>:</v>
      </c>
      <c r="I377" s="365" t="str">
        <f t="shared" si="439"/>
        <v>:</v>
      </c>
      <c r="J377" s="365" t="str">
        <f t="shared" si="439"/>
        <v>:</v>
      </c>
      <c r="K377" s="365" t="str">
        <f t="shared" si="439"/>
        <v>:</v>
      </c>
      <c r="L377" s="365" t="str">
        <f t="shared" si="439"/>
        <v>:</v>
      </c>
      <c r="M377" s="365" t="str">
        <f t="shared" si="439"/>
        <v>:</v>
      </c>
      <c r="N377" s="365" t="str">
        <f t="shared" si="439"/>
        <v>:</v>
      </c>
      <c r="O377" s="365" t="str">
        <f t="shared" si="439"/>
        <v>:</v>
      </c>
      <c r="P377" s="365" t="str">
        <f t="shared" si="439"/>
        <v>:</v>
      </c>
      <c r="Q377" s="365" t="str">
        <f t="shared" si="439"/>
        <v>:</v>
      </c>
      <c r="R377" s="365" t="str">
        <f t="shared" si="439"/>
        <v>:</v>
      </c>
      <c r="S377" s="365" t="str">
        <f t="shared" si="439"/>
        <v>:</v>
      </c>
      <c r="T377" s="365" t="str">
        <f t="shared" si="439"/>
        <v>:</v>
      </c>
      <c r="U377" s="365" t="str">
        <f t="shared" si="439"/>
        <v>:</v>
      </c>
      <c r="V377" s="365" t="str">
        <f t="shared" si="439"/>
        <v>:</v>
      </c>
      <c r="W377" s="365" t="str">
        <f t="shared" si="439"/>
        <v>:</v>
      </c>
      <c r="X377" s="365" t="str">
        <f t="shared" si="439"/>
        <v>:</v>
      </c>
      <c r="Y377" s="365" t="str">
        <f t="shared" si="439"/>
        <v>:</v>
      </c>
      <c r="Z377" s="365" t="str">
        <f t="shared" si="439"/>
        <v>:</v>
      </c>
      <c r="AA377" s="365" t="str">
        <f t="shared" ref="AA377:AI377" si="440">IF(OR(AA312=0,AA345=0),":",AA345/AA312)</f>
        <v>:</v>
      </c>
      <c r="AB377" s="365" t="str">
        <f t="shared" si="440"/>
        <v>:</v>
      </c>
      <c r="AC377" s="365" t="str">
        <f>IF(OR(AC312=0,AC345=0),":",AC345/AC312)</f>
        <v>:</v>
      </c>
      <c r="AD377" s="365" t="str">
        <f t="shared" si="440"/>
        <v>:</v>
      </c>
      <c r="AE377" s="365" t="str">
        <f t="shared" si="440"/>
        <v>:</v>
      </c>
      <c r="AF377" s="365" t="str">
        <f t="shared" si="440"/>
        <v>:</v>
      </c>
      <c r="AG377" s="365" t="str">
        <f t="shared" si="440"/>
        <v>:</v>
      </c>
      <c r="AH377" s="365" t="str">
        <f t="shared" si="440"/>
        <v>:</v>
      </c>
      <c r="AI377" s="365" t="str">
        <f t="shared" si="440"/>
        <v>:</v>
      </c>
      <c r="AJ377" s="365" t="str">
        <f t="shared" ref="AJ377" si="441">IF(OR(AJ312=0,AJ345=0),":",AJ345/AJ312)</f>
        <v>:</v>
      </c>
      <c r="AK377" s="643" t="str">
        <f t="shared" si="396"/>
        <v/>
      </c>
      <c r="AL377" s="643" t="str">
        <f t="shared" si="397"/>
        <v/>
      </c>
      <c r="AM377" s="644"/>
    </row>
    <row r="378" spans="1:39" ht="18" customHeight="1" thickBot="1">
      <c r="A378" s="340" t="s">
        <v>14</v>
      </c>
      <c r="B378" s="340" t="s">
        <v>43</v>
      </c>
      <c r="C378" s="371"/>
      <c r="D378" s="371"/>
      <c r="E378" s="371"/>
      <c r="F378" s="365" t="str">
        <f t="shared" ref="F378" si="442">IF(OR(F313=0,F346=0),":",F346/F313)</f>
        <v>:</v>
      </c>
      <c r="G378" s="365" t="str">
        <f t="shared" ref="G378:Z378" si="443">IF(OR(G313=0,G346=0),":",G346/G313)</f>
        <v>:</v>
      </c>
      <c r="H378" s="365" t="str">
        <f t="shared" si="443"/>
        <v>:</v>
      </c>
      <c r="I378" s="365" t="str">
        <f t="shared" si="443"/>
        <v>:</v>
      </c>
      <c r="J378" s="365" t="str">
        <f t="shared" si="443"/>
        <v>:</v>
      </c>
      <c r="K378" s="365" t="str">
        <f t="shared" si="443"/>
        <v>:</v>
      </c>
      <c r="L378" s="365" t="str">
        <f t="shared" si="443"/>
        <v>:</v>
      </c>
      <c r="M378" s="365" t="str">
        <f t="shared" si="443"/>
        <v>:</v>
      </c>
      <c r="N378" s="365" t="str">
        <f t="shared" si="443"/>
        <v>:</v>
      </c>
      <c r="O378" s="365" t="str">
        <f t="shared" si="443"/>
        <v>:</v>
      </c>
      <c r="P378" s="365" t="str">
        <f t="shared" si="443"/>
        <v>:</v>
      </c>
      <c r="Q378" s="365" t="str">
        <f t="shared" si="443"/>
        <v>:</v>
      </c>
      <c r="R378" s="365" t="str">
        <f t="shared" si="443"/>
        <v>:</v>
      </c>
      <c r="S378" s="365" t="str">
        <f t="shared" si="443"/>
        <v>:</v>
      </c>
      <c r="T378" s="365" t="str">
        <f t="shared" si="443"/>
        <v>:</v>
      </c>
      <c r="U378" s="365" t="str">
        <f t="shared" si="443"/>
        <v>:</v>
      </c>
      <c r="V378" s="365" t="str">
        <f t="shared" si="443"/>
        <v>:</v>
      </c>
      <c r="W378" s="365" t="str">
        <f t="shared" si="443"/>
        <v>:</v>
      </c>
      <c r="X378" s="365" t="str">
        <f t="shared" si="443"/>
        <v>:</v>
      </c>
      <c r="Y378" s="365" t="str">
        <f t="shared" si="443"/>
        <v>:</v>
      </c>
      <c r="Z378" s="365" t="str">
        <f t="shared" si="443"/>
        <v>:</v>
      </c>
      <c r="AA378" s="365" t="str">
        <f t="shared" ref="AA378:AI378" si="444">IF(OR(AA313=0,AA346=0),":",AA346/AA313)</f>
        <v>:</v>
      </c>
      <c r="AB378" s="365" t="str">
        <f t="shared" si="444"/>
        <v>:</v>
      </c>
      <c r="AC378" s="365" t="str">
        <f t="shared" si="444"/>
        <v>:</v>
      </c>
      <c r="AD378" s="365" t="str">
        <f t="shared" si="444"/>
        <v>:</v>
      </c>
      <c r="AE378" s="365" t="str">
        <f t="shared" si="444"/>
        <v>:</v>
      </c>
      <c r="AF378" s="365" t="str">
        <f t="shared" si="444"/>
        <v>:</v>
      </c>
      <c r="AG378" s="365" t="str">
        <f t="shared" si="444"/>
        <v>:</v>
      </c>
      <c r="AH378" s="365" t="str">
        <f t="shared" si="444"/>
        <v>:</v>
      </c>
      <c r="AI378" s="365" t="str">
        <f t="shared" si="444"/>
        <v>:</v>
      </c>
      <c r="AJ378" s="365" t="str">
        <f t="shared" ref="AJ378" si="445">IF(OR(AJ313=0,AJ346=0),":",AJ346/AJ313)</f>
        <v>:</v>
      </c>
      <c r="AK378" s="643" t="str">
        <f t="shared" si="396"/>
        <v/>
      </c>
      <c r="AL378" s="643" t="str">
        <f t="shared" si="397"/>
        <v/>
      </c>
      <c r="AM378" s="644"/>
    </row>
    <row r="379" spans="1:39" ht="18" customHeight="1" thickBot="1">
      <c r="A379" s="340" t="s">
        <v>15</v>
      </c>
      <c r="B379" s="340" t="s">
        <v>44</v>
      </c>
      <c r="C379" s="371"/>
      <c r="D379" s="371"/>
      <c r="E379" s="371"/>
      <c r="F379" s="365" t="str">
        <f t="shared" ref="F379" si="446">IF(OR(F314=0,F347=0),":",F347/F314)</f>
        <v>:</v>
      </c>
      <c r="G379" s="365" t="str">
        <f t="shared" ref="G379:Z379" si="447">IF(OR(G314=0,G347=0),":",G347/G314)</f>
        <v>:</v>
      </c>
      <c r="H379" s="365" t="str">
        <f t="shared" si="447"/>
        <v>:</v>
      </c>
      <c r="I379" s="365" t="str">
        <f t="shared" si="447"/>
        <v>:</v>
      </c>
      <c r="J379" s="365" t="str">
        <f t="shared" si="447"/>
        <v>:</v>
      </c>
      <c r="K379" s="365" t="str">
        <f t="shared" si="447"/>
        <v>:</v>
      </c>
      <c r="L379" s="365" t="str">
        <f t="shared" si="447"/>
        <v>:</v>
      </c>
      <c r="M379" s="365" t="str">
        <f t="shared" si="447"/>
        <v>:</v>
      </c>
      <c r="N379" s="365" t="str">
        <f t="shared" si="447"/>
        <v>:</v>
      </c>
      <c r="O379" s="365" t="str">
        <f t="shared" si="447"/>
        <v>:</v>
      </c>
      <c r="P379" s="365" t="str">
        <f t="shared" si="447"/>
        <v>:</v>
      </c>
      <c r="Q379" s="365" t="str">
        <f t="shared" si="447"/>
        <v>:</v>
      </c>
      <c r="R379" s="365" t="str">
        <f t="shared" si="447"/>
        <v>:</v>
      </c>
      <c r="S379" s="365" t="str">
        <f t="shared" si="447"/>
        <v>:</v>
      </c>
      <c r="T379" s="365" t="str">
        <f t="shared" si="447"/>
        <v>:</v>
      </c>
      <c r="U379" s="365" t="str">
        <f t="shared" si="447"/>
        <v>:</v>
      </c>
      <c r="V379" s="365" t="str">
        <f t="shared" si="447"/>
        <v>:</v>
      </c>
      <c r="W379" s="365" t="str">
        <f t="shared" si="447"/>
        <v>:</v>
      </c>
      <c r="X379" s="365" t="str">
        <f t="shared" si="447"/>
        <v>:</v>
      </c>
      <c r="Y379" s="365" t="str">
        <f t="shared" si="447"/>
        <v>:</v>
      </c>
      <c r="Z379" s="365" t="str">
        <f t="shared" si="447"/>
        <v>:</v>
      </c>
      <c r="AA379" s="365" t="str">
        <f t="shared" ref="AA379:AI379" si="448">IF(OR(AA314=0,AA347=0),":",AA347/AA314)</f>
        <v>:</v>
      </c>
      <c r="AB379" s="365" t="str">
        <f t="shared" si="448"/>
        <v>:</v>
      </c>
      <c r="AC379" s="365" t="str">
        <f t="shared" si="448"/>
        <v>:</v>
      </c>
      <c r="AD379" s="365" t="str">
        <f t="shared" si="448"/>
        <v>:</v>
      </c>
      <c r="AE379" s="365" t="str">
        <f t="shared" si="448"/>
        <v>:</v>
      </c>
      <c r="AF379" s="365" t="str">
        <f t="shared" si="448"/>
        <v>:</v>
      </c>
      <c r="AG379" s="365" t="str">
        <f t="shared" si="448"/>
        <v>:</v>
      </c>
      <c r="AH379" s="365" t="str">
        <f t="shared" si="448"/>
        <v>:</v>
      </c>
      <c r="AI379" s="365" t="str">
        <f t="shared" si="448"/>
        <v>:</v>
      </c>
      <c r="AJ379" s="365" t="str">
        <f t="shared" ref="AJ379" si="449">IF(OR(AJ314=0,AJ347=0),":",AJ347/AJ314)</f>
        <v>:</v>
      </c>
      <c r="AK379" s="643" t="str">
        <f t="shared" si="396"/>
        <v/>
      </c>
      <c r="AL379" s="643" t="str">
        <f t="shared" si="397"/>
        <v/>
      </c>
      <c r="AM379" s="644"/>
    </row>
    <row r="380" spans="1:39" ht="18" customHeight="1" thickBot="1">
      <c r="A380" s="340" t="s">
        <v>16</v>
      </c>
      <c r="B380" s="340" t="s">
        <v>45</v>
      </c>
      <c r="C380" s="371"/>
      <c r="D380" s="371"/>
      <c r="E380" s="371"/>
      <c r="F380" s="365" t="str">
        <f t="shared" ref="F380" si="450">IF(OR(F315=0,F348=0),":",F348/F315)</f>
        <v>:</v>
      </c>
      <c r="G380" s="365" t="str">
        <f t="shared" ref="G380:Z380" si="451">IF(OR(G315=0,G348=0),":",G348/G315)</f>
        <v>:</v>
      </c>
      <c r="H380" s="365" t="str">
        <f t="shared" si="451"/>
        <v>:</v>
      </c>
      <c r="I380" s="365" t="str">
        <f t="shared" si="451"/>
        <v>:</v>
      </c>
      <c r="J380" s="365" t="str">
        <f t="shared" si="451"/>
        <v>:</v>
      </c>
      <c r="K380" s="365" t="str">
        <f t="shared" si="451"/>
        <v>:</v>
      </c>
      <c r="L380" s="365" t="str">
        <f t="shared" si="451"/>
        <v>:</v>
      </c>
      <c r="M380" s="365" t="str">
        <f t="shared" si="451"/>
        <v>:</v>
      </c>
      <c r="N380" s="365" t="str">
        <f t="shared" si="451"/>
        <v>:</v>
      </c>
      <c r="O380" s="365" t="str">
        <f t="shared" si="451"/>
        <v>:</v>
      </c>
      <c r="P380" s="365" t="str">
        <f t="shared" si="451"/>
        <v>:</v>
      </c>
      <c r="Q380" s="365" t="str">
        <f t="shared" si="451"/>
        <v>:</v>
      </c>
      <c r="R380" s="365" t="str">
        <f t="shared" si="451"/>
        <v>:</v>
      </c>
      <c r="S380" s="365" t="str">
        <f t="shared" si="451"/>
        <v>:</v>
      </c>
      <c r="T380" s="365" t="str">
        <f t="shared" si="451"/>
        <v>:</v>
      </c>
      <c r="U380" s="365" t="str">
        <f t="shared" si="451"/>
        <v>:</v>
      </c>
      <c r="V380" s="365" t="str">
        <f t="shared" si="451"/>
        <v>:</v>
      </c>
      <c r="W380" s="365" t="str">
        <f t="shared" si="451"/>
        <v>:</v>
      </c>
      <c r="X380" s="365" t="str">
        <f t="shared" si="451"/>
        <v>:</v>
      </c>
      <c r="Y380" s="365" t="str">
        <f t="shared" si="451"/>
        <v>:</v>
      </c>
      <c r="Z380" s="365" t="str">
        <f t="shared" si="451"/>
        <v>:</v>
      </c>
      <c r="AA380" s="365" t="str">
        <f t="shared" ref="AA380:AI380" si="452">IF(OR(AA315=0,AA348=0),":",AA348/AA315)</f>
        <v>:</v>
      </c>
      <c r="AB380" s="365" t="str">
        <f t="shared" si="452"/>
        <v>:</v>
      </c>
      <c r="AC380" s="365" t="str">
        <f t="shared" si="452"/>
        <v>:</v>
      </c>
      <c r="AD380" s="365" t="str">
        <f t="shared" si="452"/>
        <v>:</v>
      </c>
      <c r="AE380" s="365" t="str">
        <f t="shared" si="452"/>
        <v>:</v>
      </c>
      <c r="AF380" s="365" t="str">
        <f t="shared" si="452"/>
        <v>:</v>
      </c>
      <c r="AG380" s="365">
        <f t="shared" si="452"/>
        <v>1.5454545454545456</v>
      </c>
      <c r="AH380" s="365">
        <f t="shared" si="452"/>
        <v>2.214285714285714</v>
      </c>
      <c r="AI380" s="365">
        <f t="shared" si="452"/>
        <v>1.8235294117647058</v>
      </c>
      <c r="AJ380" s="365">
        <f t="shared" ref="AJ380" si="453">IF(OR(AJ315=0,AJ348=0),":",AJ348/AJ315)</f>
        <v>2.1391647568117946</v>
      </c>
      <c r="AK380" s="643">
        <f t="shared" si="396"/>
        <v>17.309035050969392</v>
      </c>
      <c r="AL380" s="643">
        <f t="shared" si="397"/>
        <v>251.9271051529083</v>
      </c>
      <c r="AM380" s="644"/>
    </row>
    <row r="381" spans="1:39" ht="18" customHeight="1" thickBot="1">
      <c r="A381" s="340" t="s">
        <v>17</v>
      </c>
      <c r="B381" s="340" t="s">
        <v>46</v>
      </c>
      <c r="C381" s="371"/>
      <c r="D381" s="371"/>
      <c r="E381" s="371"/>
      <c r="F381" s="365">
        <f t="shared" ref="F381" si="454">IF(OR(F316=0,F349=0),":",F349/F316)</f>
        <v>1.7532133676092545</v>
      </c>
      <c r="G381" s="365">
        <f t="shared" ref="G381:Z381" si="455">IF(OR(G316=0,G349=0),":",G349/G316)</f>
        <v>1.6033653846153846</v>
      </c>
      <c r="H381" s="365">
        <f t="shared" si="455"/>
        <v>1.6069246435845215</v>
      </c>
      <c r="I381" s="365">
        <f t="shared" si="455"/>
        <v>1.8350951374207187</v>
      </c>
      <c r="J381" s="365">
        <f t="shared" si="455"/>
        <v>1.2272727272727273</v>
      </c>
      <c r="K381" s="365">
        <f t="shared" si="455"/>
        <v>1.6822014051522247</v>
      </c>
      <c r="L381" s="365">
        <f t="shared" si="455"/>
        <v>1.5210051793592942</v>
      </c>
      <c r="M381" s="365">
        <f t="shared" si="455"/>
        <v>1.6184738955823292</v>
      </c>
      <c r="N381" s="365">
        <f t="shared" si="455"/>
        <v>1.9759374999999999</v>
      </c>
      <c r="O381" s="365">
        <f t="shared" si="455"/>
        <v>1.8586124401913875</v>
      </c>
      <c r="P381" s="365">
        <f t="shared" si="455"/>
        <v>1.9405320813771518</v>
      </c>
      <c r="Q381" s="365">
        <f t="shared" si="455"/>
        <v>2.4722801167152979</v>
      </c>
      <c r="R381" s="365">
        <f t="shared" si="455"/>
        <v>2.1676775582077874</v>
      </c>
      <c r="S381" s="365">
        <f t="shared" si="455"/>
        <v>2.2102208910520402</v>
      </c>
      <c r="T381" s="365">
        <f t="shared" si="455"/>
        <v>2.0676545135503996</v>
      </c>
      <c r="U381" s="365">
        <f t="shared" si="455"/>
        <v>2.6702437249909057</v>
      </c>
      <c r="V381" s="365">
        <f t="shared" si="455"/>
        <v>2.3475985797047283</v>
      </c>
      <c r="W381" s="365">
        <f t="shared" si="455"/>
        <v>1.9336005264102412</v>
      </c>
      <c r="X381" s="365">
        <f t="shared" si="455"/>
        <v>2.3721508066603398</v>
      </c>
      <c r="Y381" s="365">
        <f t="shared" si="455"/>
        <v>2.1403836774508207</v>
      </c>
      <c r="Z381" s="365">
        <f t="shared" si="455"/>
        <v>2.4868401212953808</v>
      </c>
      <c r="AA381" s="365">
        <f t="shared" ref="AA381:AI381" si="456">IF(OR(AA316=0,AA349=0),":",AA349/AA316)</f>
        <v>2.6901958802822832</v>
      </c>
      <c r="AB381" s="365">
        <f t="shared" si="456"/>
        <v>2.5455823687136223</v>
      </c>
      <c r="AC381" s="365">
        <f t="shared" si="456"/>
        <v>2.9783540846144079</v>
      </c>
      <c r="AD381" s="365">
        <f t="shared" si="456"/>
        <v>2.9117545425749416</v>
      </c>
      <c r="AE381" s="365">
        <f t="shared" si="456"/>
        <v>2.9666585622821944</v>
      </c>
      <c r="AF381" s="365">
        <f t="shared" si="456"/>
        <v>3.0257396607044722</v>
      </c>
      <c r="AG381" s="365">
        <f t="shared" si="456"/>
        <v>2.7718628075158755</v>
      </c>
      <c r="AH381" s="365">
        <f t="shared" si="456"/>
        <v>2.6847973850219184</v>
      </c>
      <c r="AI381" s="365">
        <f t="shared" si="456"/>
        <v>1.631472486146921</v>
      </c>
      <c r="AJ381" s="365">
        <f t="shared" ref="AJ381" si="457">IF(OR(AJ316=0,AJ349=0),":",AJ349/AJ316)</f>
        <v>2.7</v>
      </c>
      <c r="AK381" s="643">
        <f t="shared" si="396"/>
        <v>65.494669565445179</v>
      </c>
      <c r="AL381" s="643">
        <f t="shared" si="397"/>
        <v>9.9051119759910211</v>
      </c>
      <c r="AM381" s="644">
        <f t="shared" si="398"/>
        <v>4.042777091957106E-2</v>
      </c>
    </row>
    <row r="382" spans="1:39" ht="18" customHeight="1" thickBot="1">
      <c r="A382" s="340" t="s">
        <v>18</v>
      </c>
      <c r="B382" s="340" t="s">
        <v>47</v>
      </c>
      <c r="C382" s="371"/>
      <c r="D382" s="371"/>
      <c r="E382" s="371"/>
      <c r="F382" s="365" t="str">
        <f t="shared" ref="F382" si="458">IF(OR(F317=0,F350=0),":",F350/F317)</f>
        <v>:</v>
      </c>
      <c r="G382" s="365" t="str">
        <f t="shared" ref="G382:Z382" si="459">IF(OR(G317=0,G350=0),":",G350/G317)</f>
        <v>:</v>
      </c>
      <c r="H382" s="365" t="str">
        <f t="shared" si="459"/>
        <v>:</v>
      </c>
      <c r="I382" s="365" t="str">
        <f t="shared" si="459"/>
        <v>:</v>
      </c>
      <c r="J382" s="365" t="str">
        <f t="shared" si="459"/>
        <v>:</v>
      </c>
      <c r="K382" s="365" t="str">
        <f t="shared" si="459"/>
        <v>:</v>
      </c>
      <c r="L382" s="365" t="str">
        <f t="shared" si="459"/>
        <v>:</v>
      </c>
      <c r="M382" s="365" t="str">
        <f t="shared" si="459"/>
        <v>:</v>
      </c>
      <c r="N382" s="365" t="str">
        <f t="shared" si="459"/>
        <v>:</v>
      </c>
      <c r="O382" s="365" t="str">
        <f t="shared" si="459"/>
        <v>:</v>
      </c>
      <c r="P382" s="365" t="str">
        <f t="shared" si="459"/>
        <v>:</v>
      </c>
      <c r="Q382" s="365" t="str">
        <f t="shared" si="459"/>
        <v>:</v>
      </c>
      <c r="R382" s="365" t="str">
        <f t="shared" si="459"/>
        <v>:</v>
      </c>
      <c r="S382" s="365" t="str">
        <f t="shared" si="459"/>
        <v>:</v>
      </c>
      <c r="T382" s="365" t="str">
        <f t="shared" si="459"/>
        <v>:</v>
      </c>
      <c r="U382" s="365" t="str">
        <f t="shared" si="459"/>
        <v>:</v>
      </c>
      <c r="V382" s="365" t="str">
        <f t="shared" si="459"/>
        <v>:</v>
      </c>
      <c r="W382" s="365" t="str">
        <f t="shared" si="459"/>
        <v>:</v>
      </c>
      <c r="X382" s="365" t="str">
        <f t="shared" si="459"/>
        <v>:</v>
      </c>
      <c r="Y382" s="365" t="str">
        <f t="shared" si="459"/>
        <v>:</v>
      </c>
      <c r="Z382" s="365" t="str">
        <f t="shared" si="459"/>
        <v>:</v>
      </c>
      <c r="AA382" s="365" t="str">
        <f t="shared" ref="AA382:AI382" si="460">IF(OR(AA317=0,AA350=0),":",AA350/AA317)</f>
        <v>:</v>
      </c>
      <c r="AB382" s="365" t="str">
        <f t="shared" si="460"/>
        <v>:</v>
      </c>
      <c r="AC382" s="365" t="str">
        <f t="shared" si="460"/>
        <v>:</v>
      </c>
      <c r="AD382" s="365" t="str">
        <f t="shared" si="460"/>
        <v>:</v>
      </c>
      <c r="AE382" s="365" t="str">
        <f t="shared" si="460"/>
        <v>:</v>
      </c>
      <c r="AF382" s="365" t="str">
        <f t="shared" si="460"/>
        <v>:</v>
      </c>
      <c r="AG382" s="365" t="str">
        <f t="shared" si="460"/>
        <v>:</v>
      </c>
      <c r="AH382" s="365" t="str">
        <f t="shared" si="460"/>
        <v>:</v>
      </c>
      <c r="AI382" s="365" t="str">
        <f t="shared" si="460"/>
        <v>:</v>
      </c>
      <c r="AJ382" s="365" t="str">
        <f t="shared" ref="AJ382" si="461">IF(OR(AJ317=0,AJ350=0),":",AJ350/AJ317)</f>
        <v>:</v>
      </c>
      <c r="AK382" s="643" t="str">
        <f t="shared" si="396"/>
        <v/>
      </c>
      <c r="AL382" s="643" t="str">
        <f t="shared" si="397"/>
        <v/>
      </c>
      <c r="AM382" s="644"/>
    </row>
    <row r="383" spans="1:39" ht="18" customHeight="1" thickBot="1">
      <c r="A383" s="340" t="s">
        <v>19</v>
      </c>
      <c r="B383" s="340" t="s">
        <v>48</v>
      </c>
      <c r="C383" s="371"/>
      <c r="D383" s="371"/>
      <c r="E383" s="371"/>
      <c r="F383" s="365" t="str">
        <f t="shared" ref="F383" si="462">IF(OR(F318=0,F351=0),":",F351/F318)</f>
        <v>:</v>
      </c>
      <c r="G383" s="365" t="str">
        <f t="shared" ref="G383:Z383" si="463">IF(OR(G318=0,G351=0),":",G351/G318)</f>
        <v>:</v>
      </c>
      <c r="H383" s="365" t="str">
        <f t="shared" si="463"/>
        <v>:</v>
      </c>
      <c r="I383" s="365" t="str">
        <f t="shared" si="463"/>
        <v>:</v>
      </c>
      <c r="J383" s="365" t="str">
        <f t="shared" si="463"/>
        <v>:</v>
      </c>
      <c r="K383" s="365" t="str">
        <f t="shared" si="463"/>
        <v>:</v>
      </c>
      <c r="L383" s="365" t="str">
        <f t="shared" si="463"/>
        <v>:</v>
      </c>
      <c r="M383" s="365" t="str">
        <f t="shared" si="463"/>
        <v>:</v>
      </c>
      <c r="N383" s="365" t="str">
        <f t="shared" si="463"/>
        <v>:</v>
      </c>
      <c r="O383" s="365" t="str">
        <f t="shared" si="463"/>
        <v>:</v>
      </c>
      <c r="P383" s="365" t="str">
        <f t="shared" si="463"/>
        <v>:</v>
      </c>
      <c r="Q383" s="365" t="str">
        <f t="shared" si="463"/>
        <v>:</v>
      </c>
      <c r="R383" s="365" t="str">
        <f t="shared" si="463"/>
        <v>:</v>
      </c>
      <c r="S383" s="365" t="str">
        <f t="shared" si="463"/>
        <v>:</v>
      </c>
      <c r="T383" s="365" t="str">
        <f t="shared" si="463"/>
        <v>:</v>
      </c>
      <c r="U383" s="365" t="str">
        <f t="shared" si="463"/>
        <v>:</v>
      </c>
      <c r="V383" s="365" t="str">
        <f t="shared" si="463"/>
        <v>:</v>
      </c>
      <c r="W383" s="365" t="str">
        <f t="shared" si="463"/>
        <v>:</v>
      </c>
      <c r="X383" s="365" t="str">
        <f t="shared" si="463"/>
        <v>:</v>
      </c>
      <c r="Y383" s="365" t="str">
        <f t="shared" si="463"/>
        <v>:</v>
      </c>
      <c r="Z383" s="365" t="str">
        <f t="shared" si="463"/>
        <v>:</v>
      </c>
      <c r="AA383" s="365" t="str">
        <f t="shared" ref="AA383:AI383" si="464">IF(OR(AA318=0,AA351=0),":",AA351/AA318)</f>
        <v>:</v>
      </c>
      <c r="AB383" s="365" t="str">
        <f t="shared" si="464"/>
        <v>:</v>
      </c>
      <c r="AC383" s="365" t="str">
        <f t="shared" si="464"/>
        <v>:</v>
      </c>
      <c r="AD383" s="365" t="str">
        <f t="shared" si="464"/>
        <v>:</v>
      </c>
      <c r="AE383" s="365" t="str">
        <f t="shared" si="464"/>
        <v>:</v>
      </c>
      <c r="AF383" s="365" t="str">
        <f t="shared" si="464"/>
        <v>:</v>
      </c>
      <c r="AG383" s="365" t="str">
        <f t="shared" si="464"/>
        <v>:</v>
      </c>
      <c r="AH383" s="365" t="str">
        <f t="shared" si="464"/>
        <v>:</v>
      </c>
      <c r="AI383" s="365" t="str">
        <f t="shared" si="464"/>
        <v>:</v>
      </c>
      <c r="AJ383" s="365" t="str">
        <f t="shared" ref="AJ383" si="465">IF(OR(AJ318=0,AJ351=0),":",AJ351/AJ318)</f>
        <v>:</v>
      </c>
      <c r="AK383" s="643" t="str">
        <f t="shared" si="396"/>
        <v/>
      </c>
      <c r="AL383" s="643" t="str">
        <f t="shared" si="397"/>
        <v/>
      </c>
      <c r="AM383" s="644"/>
    </row>
    <row r="384" spans="1:39" ht="18" customHeight="1" thickBot="1">
      <c r="A384" s="340" t="s">
        <v>20</v>
      </c>
      <c r="B384" s="340" t="s">
        <v>49</v>
      </c>
      <c r="C384" s="371"/>
      <c r="D384" s="371"/>
      <c r="E384" s="371"/>
      <c r="F384" s="365">
        <f t="shared" ref="F384" si="466">IF(OR(F319=0,F352=0),":",F352/F319)</f>
        <v>2.7507246376811594</v>
      </c>
      <c r="G384" s="365">
        <f t="shared" ref="G384:Z384" si="467">IF(OR(G319=0,G352=0),":",G352/G319)</f>
        <v>2.3512064343163543</v>
      </c>
      <c r="H384" s="365">
        <f t="shared" si="467"/>
        <v>2.1561338289962828</v>
      </c>
      <c r="I384" s="365">
        <f t="shared" si="467"/>
        <v>2.3000000000000003</v>
      </c>
      <c r="J384" s="365">
        <f t="shared" si="467"/>
        <v>2.1949999999999998</v>
      </c>
      <c r="K384" s="365">
        <f t="shared" si="467"/>
        <v>2.5746606334841626</v>
      </c>
      <c r="L384" s="365">
        <f t="shared" si="467"/>
        <v>2.6487603305785123</v>
      </c>
      <c r="M384" s="365">
        <f t="shared" si="467"/>
        <v>2.4663677130044843</v>
      </c>
      <c r="N384" s="365">
        <f t="shared" si="467"/>
        <v>2.4926108374384235</v>
      </c>
      <c r="O384" s="365">
        <f t="shared" si="467"/>
        <v>2.7336448598130842</v>
      </c>
      <c r="P384" s="365">
        <f t="shared" si="467"/>
        <v>2.7626459143968871</v>
      </c>
      <c r="Q384" s="365">
        <f t="shared" si="467"/>
        <v>2.6862068965517243</v>
      </c>
      <c r="R384" s="365">
        <f t="shared" si="467"/>
        <v>2.6754966887417218</v>
      </c>
      <c r="S384" s="365">
        <f t="shared" si="467"/>
        <v>2.445086705202312</v>
      </c>
      <c r="T384" s="365">
        <f t="shared" si="467"/>
        <v>2.2537878787878789</v>
      </c>
      <c r="U384" s="365">
        <f t="shared" si="467"/>
        <v>2.9738805970149254</v>
      </c>
      <c r="V384" s="365">
        <f t="shared" si="467"/>
        <v>2.7413127413127416</v>
      </c>
      <c r="W384" s="365">
        <f t="shared" si="467"/>
        <v>2.6170798898071626</v>
      </c>
      <c r="X384" s="365">
        <f t="shared" si="467"/>
        <v>2.8295585412667945</v>
      </c>
      <c r="Y384" s="365">
        <f t="shared" si="467"/>
        <v>2.2709760273972601</v>
      </c>
      <c r="Z384" s="365">
        <f t="shared" si="467"/>
        <v>2.351673544245759</v>
      </c>
      <c r="AA384" s="365">
        <f t="shared" ref="AA384:AI384" si="468">IF(OR(AA319=0,AA352=0),":",AA352/AA319)</f>
        <v>2.8115871470301852</v>
      </c>
      <c r="AB384" s="365">
        <f t="shared" si="468"/>
        <v>1.9968520461699897</v>
      </c>
      <c r="AC384" s="365">
        <f t="shared" si="468"/>
        <v>3.2941176470588234</v>
      </c>
      <c r="AD384" s="365">
        <f t="shared" si="468"/>
        <v>2.3333333333333335</v>
      </c>
      <c r="AE384" s="365">
        <f t="shared" si="468"/>
        <v>2.8046511627906976</v>
      </c>
      <c r="AF384" s="365">
        <f t="shared" si="468"/>
        <v>3.0042352941176471</v>
      </c>
      <c r="AG384" s="365">
        <f t="shared" si="468"/>
        <v>2.3926746166950594</v>
      </c>
      <c r="AH384" s="365">
        <f t="shared" si="468"/>
        <v>3.0145867098865482</v>
      </c>
      <c r="AI384" s="365">
        <f t="shared" si="468"/>
        <v>2.3211198023878139</v>
      </c>
      <c r="AJ384" s="365">
        <f t="shared" ref="AJ384" si="469">IF(OR(AJ319=0,AJ352=0),":",AJ352/AJ319)</f>
        <v>2.69</v>
      </c>
      <c r="AK384" s="643">
        <f t="shared" si="396"/>
        <v>15.892337708407233</v>
      </c>
      <c r="AL384" s="643">
        <f t="shared" si="397"/>
        <v>-1.4573510531359135</v>
      </c>
      <c r="AM384" s="644">
        <f t="shared" si="398"/>
        <v>-0.48999504703952645</v>
      </c>
    </row>
    <row r="385" spans="1:39" ht="18" customHeight="1" thickBot="1">
      <c r="A385" s="340" t="s">
        <v>21</v>
      </c>
      <c r="B385" s="340" t="s">
        <v>50</v>
      </c>
      <c r="C385" s="371"/>
      <c r="D385" s="371"/>
      <c r="E385" s="371"/>
      <c r="F385" s="365" t="str">
        <f t="shared" ref="F385" si="470">IF(OR(F320=0,F353=0),":",F353/F320)</f>
        <v>:</v>
      </c>
      <c r="G385" s="365" t="str">
        <f t="shared" ref="G385:Z385" si="471">IF(OR(G320=0,G353=0),":",G353/G320)</f>
        <v>:</v>
      </c>
      <c r="H385" s="365" t="str">
        <f t="shared" si="471"/>
        <v>:</v>
      </c>
      <c r="I385" s="365" t="str">
        <f t="shared" si="471"/>
        <v>:</v>
      </c>
      <c r="J385" s="365" t="str">
        <f t="shared" si="471"/>
        <v>:</v>
      </c>
      <c r="K385" s="365" t="str">
        <f t="shared" si="471"/>
        <v>:</v>
      </c>
      <c r="L385" s="365">
        <f t="shared" si="471"/>
        <v>1.4999999999999998</v>
      </c>
      <c r="M385" s="365">
        <f t="shared" si="471"/>
        <v>1.4285714285714286</v>
      </c>
      <c r="N385" s="365">
        <f t="shared" si="471"/>
        <v>1.375</v>
      </c>
      <c r="O385" s="365">
        <f t="shared" si="471"/>
        <v>1.3333333333333335</v>
      </c>
      <c r="P385" s="365">
        <f t="shared" si="471"/>
        <v>1.625</v>
      </c>
      <c r="Q385" s="365">
        <f t="shared" si="471"/>
        <v>1.6071428571428572</v>
      </c>
      <c r="R385" s="365">
        <f t="shared" si="471"/>
        <v>1.7209302325581397</v>
      </c>
      <c r="S385" s="365">
        <f t="shared" si="471"/>
        <v>1.173913043478261</v>
      </c>
      <c r="T385" s="365">
        <f t="shared" si="471"/>
        <v>1.78125</v>
      </c>
      <c r="U385" s="365">
        <f t="shared" si="471"/>
        <v>1.8076923076923077</v>
      </c>
      <c r="V385" s="365">
        <f t="shared" si="471"/>
        <v>1.7826086956521738</v>
      </c>
      <c r="W385" s="365">
        <f t="shared" si="471"/>
        <v>1.5</v>
      </c>
      <c r="X385" s="365">
        <f t="shared" si="471"/>
        <v>1.8571428571428574</v>
      </c>
      <c r="Y385" s="365">
        <f t="shared" si="471"/>
        <v>1.7272727272727275</v>
      </c>
      <c r="Z385" s="365">
        <f t="shared" si="471"/>
        <v>1.7692307692307689</v>
      </c>
      <c r="AA385" s="365">
        <f t="shared" ref="AA385:AI385" si="472">IF(OR(AA320=0,AA353=0),":",AA353/AA320)</f>
        <v>1.713235294117647</v>
      </c>
      <c r="AB385" s="365">
        <f t="shared" si="472"/>
        <v>1.6923076923076923</v>
      </c>
      <c r="AC385" s="365">
        <f t="shared" si="472"/>
        <v>1.75</v>
      </c>
      <c r="AD385" s="365">
        <f t="shared" si="472"/>
        <v>1.9228395061728396</v>
      </c>
      <c r="AE385" s="365">
        <f t="shared" si="472"/>
        <v>1.7037037037037037</v>
      </c>
      <c r="AF385" s="365">
        <f t="shared" si="472"/>
        <v>2.0550000000000002</v>
      </c>
      <c r="AG385" s="365">
        <f t="shared" si="472"/>
        <v>2.0966887417218545</v>
      </c>
      <c r="AH385" s="365">
        <f t="shared" si="472"/>
        <v>2.3788300835654597</v>
      </c>
      <c r="AI385" s="365">
        <f t="shared" si="472"/>
        <v>2.4100192678227361</v>
      </c>
      <c r="AJ385" s="365">
        <f t="shared" ref="AJ385" si="473">IF(OR(AJ320=0,AJ353=0),":",AJ353/AJ320)</f>
        <v>2.348006814464469</v>
      </c>
      <c r="AK385" s="643">
        <f t="shared" si="396"/>
        <v>-2.5731102728606237</v>
      </c>
      <c r="AL385" s="643">
        <f t="shared" si="397"/>
        <v>7.3504098802819273</v>
      </c>
      <c r="AM385" s="644">
        <f t="shared" si="398"/>
        <v>3.5640793814306404</v>
      </c>
    </row>
    <row r="386" spans="1:39" ht="18" customHeight="1" thickBot="1">
      <c r="A386" s="340" t="s">
        <v>22</v>
      </c>
      <c r="B386" s="340" t="s">
        <v>51</v>
      </c>
      <c r="C386" s="371"/>
      <c r="D386" s="371"/>
      <c r="E386" s="371"/>
      <c r="F386" s="365">
        <f t="shared" ref="F386" si="474">IF(OR(F321=0,F354=0),":",F354/F321)</f>
        <v>0.4726315789473684</v>
      </c>
      <c r="G386" s="365">
        <f t="shared" ref="G386:Z386" si="475">IF(OR(G321=0,G354=0),":",G354/G321)</f>
        <v>0.3007518796992481</v>
      </c>
      <c r="H386" s="365">
        <f t="shared" si="475"/>
        <v>0.27542372881355931</v>
      </c>
      <c r="I386" s="365">
        <f t="shared" si="475"/>
        <v>0.37623762376237624</v>
      </c>
      <c r="J386" s="365">
        <f t="shared" si="475"/>
        <v>0.40540540540540543</v>
      </c>
      <c r="K386" s="365">
        <f t="shared" si="475"/>
        <v>0.63149078726968177</v>
      </c>
      <c r="L386" s="365">
        <f t="shared" si="475"/>
        <v>0.34930139720558884</v>
      </c>
      <c r="M386" s="365">
        <f t="shared" si="475"/>
        <v>0.55111882716049376</v>
      </c>
      <c r="N386" s="365">
        <f t="shared" si="475"/>
        <v>0.56888246628131023</v>
      </c>
      <c r="O386" s="365">
        <f t="shared" si="475"/>
        <v>0.56253326237360302</v>
      </c>
      <c r="P386" s="365">
        <f t="shared" si="475"/>
        <v>0.49194649194649193</v>
      </c>
      <c r="Q386" s="365">
        <f t="shared" si="475"/>
        <v>0.49065914698625307</v>
      </c>
      <c r="R386" s="365">
        <f t="shared" si="475"/>
        <v>0.33946251768033942</v>
      </c>
      <c r="S386" s="365">
        <f t="shared" si="475"/>
        <v>0.52827763496143965</v>
      </c>
      <c r="T386" s="365">
        <f t="shared" si="475"/>
        <v>0.80022701475595903</v>
      </c>
      <c r="U386" s="365">
        <f t="shared" si="475"/>
        <v>0.66447908121410992</v>
      </c>
      <c r="V386" s="365">
        <f t="shared" si="475"/>
        <v>0.536768149882904</v>
      </c>
      <c r="W386" s="365">
        <f t="shared" si="475"/>
        <v>0.54357142857142859</v>
      </c>
      <c r="X386" s="365">
        <f t="shared" si="475"/>
        <v>0.56066012488849237</v>
      </c>
      <c r="Y386" s="365">
        <f t="shared" si="475"/>
        <v>0.53355518580144201</v>
      </c>
      <c r="Z386" s="365">
        <f t="shared" si="475"/>
        <v>0.63957987838584851</v>
      </c>
      <c r="AA386" s="365">
        <f t="shared" ref="AA386:AI386" si="476">IF(OR(AA321=0,AA354=0),":",AA354/AA321)</f>
        <v>1.0565916398713826</v>
      </c>
      <c r="AB386" s="365">
        <f t="shared" si="476"/>
        <v>1.2413447064726542</v>
      </c>
      <c r="AC386" s="365">
        <f t="shared" si="476"/>
        <v>1.4409665019220208</v>
      </c>
      <c r="AD386" s="365">
        <f t="shared" si="476"/>
        <v>1.5460624071322435</v>
      </c>
      <c r="AE386" s="365">
        <f t="shared" si="476"/>
        <v>1.78609062170706</v>
      </c>
      <c r="AF386" s="365">
        <f t="shared" si="476"/>
        <v>1.6352459016393444</v>
      </c>
      <c r="AG386" s="365">
        <f t="shared" si="476"/>
        <v>1.5927672955974843</v>
      </c>
      <c r="AH386" s="365">
        <f t="shared" si="476"/>
        <v>1.78175313059034</v>
      </c>
      <c r="AI386" s="365">
        <f t="shared" si="476"/>
        <v>1.4647058823529413</v>
      </c>
      <c r="AJ386" s="365">
        <f t="shared" ref="AJ386" si="477">IF(OR(AJ321=0,AJ354=0),":",AJ354/AJ321)</f>
        <v>1.9907457393451011</v>
      </c>
      <c r="AK386" s="643">
        <f t="shared" si="396"/>
        <v>35.914367746452669</v>
      </c>
      <c r="AL386" s="643">
        <f t="shared" si="397"/>
        <v>21.179801532370625</v>
      </c>
      <c r="AM386" s="644">
        <f t="shared" si="398"/>
        <v>7.2920701752542838</v>
      </c>
    </row>
    <row r="387" spans="1:39" ht="18" customHeight="1" thickBot="1">
      <c r="A387" s="340" t="s">
        <v>23</v>
      </c>
      <c r="B387" s="340" t="s">
        <v>52</v>
      </c>
      <c r="C387" s="371"/>
      <c r="D387" s="371"/>
      <c r="E387" s="371"/>
      <c r="F387" s="365">
        <f t="shared" ref="F387" si="478">IF(OR(F322=0,F355=0),":",F355/F322)</f>
        <v>1.182528891910265</v>
      </c>
      <c r="G387" s="365">
        <f t="shared" ref="G387:Z387" si="479">IF(OR(G322=0,G355=0),":",G355/G322)</f>
        <v>1.3117485400206115</v>
      </c>
      <c r="H387" s="365">
        <f t="shared" si="479"/>
        <v>1.305668299510147</v>
      </c>
      <c r="I387" s="365">
        <f t="shared" si="479"/>
        <v>1.1950261780104712</v>
      </c>
      <c r="J387" s="365">
        <f t="shared" si="479"/>
        <v>1.0991672005124919</v>
      </c>
      <c r="K387" s="365">
        <f t="shared" si="479"/>
        <v>1.1154645603824567</v>
      </c>
      <c r="L387" s="365">
        <f t="shared" si="479"/>
        <v>1.2472674976030682</v>
      </c>
      <c r="M387" s="365">
        <f t="shared" si="479"/>
        <v>0.82215075101789448</v>
      </c>
      <c r="N387" s="365">
        <f t="shared" si="479"/>
        <v>1.0290773229369721</v>
      </c>
      <c r="O387" s="365">
        <f t="shared" si="479"/>
        <v>1.1065855973163248</v>
      </c>
      <c r="P387" s="365">
        <f t="shared" si="479"/>
        <v>1.267970775394768</v>
      </c>
      <c r="Q387" s="365">
        <f t="shared" si="479"/>
        <v>1.5945483950212904</v>
      </c>
      <c r="R387" s="365">
        <f t="shared" si="479"/>
        <v>1.3810597868067356</v>
      </c>
      <c r="S387" s="365">
        <f t="shared" si="479"/>
        <v>1.5395315526145901</v>
      </c>
      <c r="T387" s="365">
        <f t="shared" si="479"/>
        <v>0.65427313618528082</v>
      </c>
      <c r="U387" s="365">
        <f t="shared" si="479"/>
        <v>1.4374669795672634</v>
      </c>
      <c r="V387" s="365">
        <f t="shared" si="479"/>
        <v>1.4333359440267333</v>
      </c>
      <c r="W387" s="365">
        <f t="shared" si="479"/>
        <v>1.5970081309037572</v>
      </c>
      <c r="X387" s="365">
        <f t="shared" si="479"/>
        <v>1.7983577559347925</v>
      </c>
      <c r="Y387" s="365">
        <f t="shared" si="479"/>
        <v>1.3103415959889415</v>
      </c>
      <c r="Z387" s="365">
        <f t="shared" si="479"/>
        <v>1.9934206852909977</v>
      </c>
      <c r="AA387" s="365">
        <f t="shared" ref="AA387:AI387" si="480">IF(OR(AA322=0,AA355=0),":",AA355/AA322)</f>
        <v>2.1870791792371782</v>
      </c>
      <c r="AB387" s="365">
        <f t="shared" si="480"/>
        <v>1.7654147677280951</v>
      </c>
      <c r="AC387" s="365">
        <f t="shared" si="480"/>
        <v>1.9545113577349926</v>
      </c>
      <c r="AD387" s="365">
        <f t="shared" si="480"/>
        <v>2.9173494120710721</v>
      </c>
      <c r="AE387" s="365">
        <f t="shared" si="480"/>
        <v>3.0414304014935603</v>
      </c>
      <c r="AF387" s="365">
        <f t="shared" si="480"/>
        <v>2.7825290403056053</v>
      </c>
      <c r="AG387" s="365">
        <f t="shared" si="480"/>
        <v>1.8575391130866963</v>
      </c>
      <c r="AH387" s="365">
        <f t="shared" si="480"/>
        <v>2.5299209936296667</v>
      </c>
      <c r="AI387" s="365">
        <f t="shared" si="480"/>
        <v>1.736890060240964</v>
      </c>
      <c r="AJ387" s="365">
        <f t="shared" ref="AJ387" si="481">IF(OR(AJ322=0,AJ355=0),":",AJ355/AJ322)</f>
        <v>2.538471743077622</v>
      </c>
      <c r="AK387" s="643">
        <f t="shared" si="396"/>
        <v>46.150398415283234</v>
      </c>
      <c r="AL387" s="643">
        <f t="shared" si="397"/>
        <v>8.0301861946523001</v>
      </c>
      <c r="AM387" s="644">
        <f t="shared" si="398"/>
        <v>1.6692824808428819</v>
      </c>
    </row>
    <row r="388" spans="1:39" ht="18" customHeight="1" thickBot="1">
      <c r="A388" s="340" t="s">
        <v>24</v>
      </c>
      <c r="B388" s="340" t="s">
        <v>53</v>
      </c>
      <c r="C388" s="371"/>
      <c r="D388" s="371"/>
      <c r="E388" s="371"/>
      <c r="F388" s="365">
        <f t="shared" ref="F388" si="482">IF(OR(F323=0,F356=0),":",F356/F323)</f>
        <v>0.8</v>
      </c>
      <c r="G388" s="365">
        <f t="shared" ref="G388:Z388" si="483">IF(OR(G323=0,G356=0),":",G356/G323)</f>
        <v>1.4999999999999998</v>
      </c>
      <c r="H388" s="365">
        <f t="shared" si="483"/>
        <v>2.5</v>
      </c>
      <c r="I388" s="365">
        <f t="shared" si="483"/>
        <v>2.9999999999999996</v>
      </c>
      <c r="J388" s="365">
        <f t="shared" si="483"/>
        <v>0.14285714285714288</v>
      </c>
      <c r="K388" s="365" t="str">
        <f t="shared" si="483"/>
        <v>:</v>
      </c>
      <c r="L388" s="365" t="str">
        <f t="shared" si="483"/>
        <v>:</v>
      </c>
      <c r="M388" s="365">
        <f t="shared" si="483"/>
        <v>1.5</v>
      </c>
      <c r="N388" s="365">
        <f t="shared" si="483"/>
        <v>1</v>
      </c>
      <c r="O388" s="365">
        <f t="shared" si="483"/>
        <v>1.3333333333333335</v>
      </c>
      <c r="P388" s="365">
        <f t="shared" si="483"/>
        <v>1.0909090909090908</v>
      </c>
      <c r="Q388" s="365">
        <f t="shared" si="483"/>
        <v>1.3333333333333335</v>
      </c>
      <c r="R388" s="365">
        <f t="shared" si="483"/>
        <v>2.25</v>
      </c>
      <c r="S388" s="365">
        <f t="shared" si="483"/>
        <v>1.1875</v>
      </c>
      <c r="T388" s="365" t="str">
        <f t="shared" si="483"/>
        <v>:</v>
      </c>
      <c r="U388" s="365" t="str">
        <f t="shared" si="483"/>
        <v>:</v>
      </c>
      <c r="V388" s="365" t="str">
        <f t="shared" si="483"/>
        <v>:</v>
      </c>
      <c r="W388" s="365" t="str">
        <f t="shared" si="483"/>
        <v>:</v>
      </c>
      <c r="X388" s="365" t="str">
        <f t="shared" si="483"/>
        <v>:</v>
      </c>
      <c r="Y388" s="365" t="str">
        <f t="shared" si="483"/>
        <v>:</v>
      </c>
      <c r="Z388" s="365" t="str">
        <f t="shared" si="483"/>
        <v>:</v>
      </c>
      <c r="AA388" s="365">
        <f t="shared" ref="AA388:AI388" si="484">IF(OR(AA323=0,AA356=0),":",AA356/AA323)</f>
        <v>2.12</v>
      </c>
      <c r="AB388" s="365">
        <f t="shared" si="484"/>
        <v>2.5217391304347823</v>
      </c>
      <c r="AC388" s="365">
        <f t="shared" si="484"/>
        <v>2.5</v>
      </c>
      <c r="AD388" s="365">
        <f t="shared" si="484"/>
        <v>1.7333333333333334</v>
      </c>
      <c r="AE388" s="365">
        <f t="shared" si="484"/>
        <v>2.7241379310344831</v>
      </c>
      <c r="AF388" s="365">
        <f t="shared" si="484"/>
        <v>2.4242424242424243</v>
      </c>
      <c r="AG388" s="365">
        <f t="shared" si="484"/>
        <v>2.9142857142857146</v>
      </c>
      <c r="AH388" s="365">
        <f t="shared" si="484"/>
        <v>2.714285714285714</v>
      </c>
      <c r="AI388" s="365">
        <f t="shared" si="484"/>
        <v>1.857142857142857</v>
      </c>
      <c r="AJ388" s="365">
        <f t="shared" ref="AJ388" si="485">IF(OR(AJ323=0,AJ356=0),":",AJ356/AJ323)</f>
        <v>2.4770484310514291</v>
      </c>
      <c r="AK388" s="643">
        <f t="shared" si="396"/>
        <v>33.379530902769282</v>
      </c>
      <c r="AL388" s="643">
        <f t="shared" si="397"/>
        <v>-6.9533838014695366</v>
      </c>
      <c r="AM388" s="644">
        <f t="shared" si="398"/>
        <v>1.7445041665236305</v>
      </c>
    </row>
    <row r="389" spans="1:39" ht="18" customHeight="1" thickBot="1">
      <c r="A389" s="340" t="s">
        <v>25</v>
      </c>
      <c r="B389" s="340" t="s">
        <v>54</v>
      </c>
      <c r="C389" s="371"/>
      <c r="D389" s="371"/>
      <c r="E389" s="371"/>
      <c r="F389" s="365">
        <f t="shared" ref="F389" si="486">IF(OR(F324=0,F357=0),":",F357/F324)</f>
        <v>2.0062305295950158</v>
      </c>
      <c r="G389" s="365">
        <f t="shared" ref="G389:Z389" si="487">IF(OR(G324=0,G357=0),":",G357/G324)</f>
        <v>1.6388059701492537</v>
      </c>
      <c r="H389" s="365">
        <f t="shared" si="487"/>
        <v>1.7259100642398284</v>
      </c>
      <c r="I389" s="365">
        <f t="shared" si="487"/>
        <v>1.9773584905660377</v>
      </c>
      <c r="J389" s="365">
        <f t="shared" si="487"/>
        <v>1.4361702127659575</v>
      </c>
      <c r="K389" s="365">
        <f t="shared" si="487"/>
        <v>1.5991058122205664</v>
      </c>
      <c r="L389" s="365">
        <f t="shared" si="487"/>
        <v>1.2936918304033092</v>
      </c>
      <c r="M389" s="365">
        <f t="shared" si="487"/>
        <v>1.680515759312321</v>
      </c>
      <c r="N389" s="365">
        <f t="shared" si="487"/>
        <v>1.8825396825396825</v>
      </c>
      <c r="O389" s="365">
        <f t="shared" si="487"/>
        <v>1.8467614533965246</v>
      </c>
      <c r="P389" s="365">
        <f t="shared" si="487"/>
        <v>1.8971471471471473</v>
      </c>
      <c r="Q389" s="365">
        <f t="shared" si="487"/>
        <v>2.1629955947136565</v>
      </c>
      <c r="R389" s="365">
        <f t="shared" si="487"/>
        <v>2.1274509803921569</v>
      </c>
      <c r="S389" s="365">
        <f t="shared" si="487"/>
        <v>2.095325389550871</v>
      </c>
      <c r="T389" s="365">
        <f t="shared" si="487"/>
        <v>2.0352760736196318</v>
      </c>
      <c r="U389" s="365">
        <f t="shared" si="487"/>
        <v>2.567423230974633</v>
      </c>
      <c r="V389" s="365">
        <f t="shared" si="487"/>
        <v>2.2285714285714286</v>
      </c>
      <c r="W389" s="365">
        <f t="shared" si="487"/>
        <v>1.8140460962954026</v>
      </c>
      <c r="X389" s="365">
        <f t="shared" si="487"/>
        <v>2.2660653889515219</v>
      </c>
      <c r="Y389" s="365">
        <f t="shared" si="487"/>
        <v>2.1885264092321348</v>
      </c>
      <c r="Z389" s="365">
        <f t="shared" si="487"/>
        <v>2.3266373469630337</v>
      </c>
      <c r="AA389" s="365">
        <f t="shared" ref="AA389:AI389" si="488">IF(OR(AA324=0,AA357=0),":",AA357/AA324)</f>
        <v>2.6204465334900116</v>
      </c>
      <c r="AB389" s="365">
        <f t="shared" si="488"/>
        <v>2.3112319321044956</v>
      </c>
      <c r="AC389" s="365">
        <f t="shared" si="488"/>
        <v>2.9418785057882801</v>
      </c>
      <c r="AD389" s="365">
        <f t="shared" si="488"/>
        <v>2.5053234115626792</v>
      </c>
      <c r="AE389" s="365">
        <f t="shared" si="488"/>
        <v>2.9305232558139536</v>
      </c>
      <c r="AF389" s="365">
        <f t="shared" si="488"/>
        <v>2.6420185375901135</v>
      </c>
      <c r="AG389" s="365">
        <f t="shared" si="488"/>
        <v>2.5344537815126054</v>
      </c>
      <c r="AH389" s="365">
        <f t="shared" si="488"/>
        <v>2.6605779716466742</v>
      </c>
      <c r="AI389" s="365">
        <f t="shared" si="488"/>
        <v>2.1675771647090962</v>
      </c>
      <c r="AJ389" s="365">
        <f t="shared" ref="AJ389" si="489">IF(OR(AJ324=0,AJ357=0),":",AJ357/AJ324)</f>
        <v>2.61</v>
      </c>
      <c r="AK389" s="643">
        <f t="shared" si="396"/>
        <v>20.410938189150009</v>
      </c>
      <c r="AL389" s="643">
        <f t="shared" si="397"/>
        <v>4.409688608016471</v>
      </c>
      <c r="AM389" s="644">
        <f t="shared" si="398"/>
        <v>-4.4373646941542333E-2</v>
      </c>
    </row>
    <row r="390" spans="1:39" ht="18" customHeight="1" thickBot="1">
      <c r="A390" s="340" t="s">
        <v>26</v>
      </c>
      <c r="B390" s="340" t="s">
        <v>55</v>
      </c>
      <c r="C390" s="371"/>
      <c r="D390" s="371"/>
      <c r="E390" s="371"/>
      <c r="F390" s="365" t="str">
        <f t="shared" ref="F390" si="490">IF(OR(F325=0,F358=0),":",F358/F325)</f>
        <v>:</v>
      </c>
      <c r="G390" s="365" t="str">
        <f t="shared" ref="G390:Z390" si="491">IF(OR(G325=0,G358=0),":",G358/G325)</f>
        <v>:</v>
      </c>
      <c r="H390" s="365" t="str">
        <f t="shared" si="491"/>
        <v>:</v>
      </c>
      <c r="I390" s="365" t="str">
        <f t="shared" si="491"/>
        <v>:</v>
      </c>
      <c r="J390" s="365">
        <f t="shared" si="491"/>
        <v>1</v>
      </c>
      <c r="K390" s="365">
        <f t="shared" si="491"/>
        <v>0.5</v>
      </c>
      <c r="L390" s="365">
        <f t="shared" si="491"/>
        <v>0.5</v>
      </c>
      <c r="M390" s="365">
        <f t="shared" si="491"/>
        <v>0.33333333333333337</v>
      </c>
      <c r="N390" s="365">
        <f t="shared" si="491"/>
        <v>0.33333333333333337</v>
      </c>
      <c r="O390" s="365" t="str">
        <f t="shared" si="491"/>
        <v>:</v>
      </c>
      <c r="P390" s="365" t="str">
        <f t="shared" si="491"/>
        <v>:</v>
      </c>
      <c r="Q390" s="365" t="str">
        <f t="shared" si="491"/>
        <v>:</v>
      </c>
      <c r="R390" s="365" t="str">
        <f t="shared" si="491"/>
        <v>:</v>
      </c>
      <c r="S390" s="365" t="str">
        <f t="shared" si="491"/>
        <v>:</v>
      </c>
      <c r="T390" s="365" t="str">
        <f t="shared" si="491"/>
        <v>:</v>
      </c>
      <c r="U390" s="365" t="str">
        <f t="shared" si="491"/>
        <v>:</v>
      </c>
      <c r="V390" s="365" t="str">
        <f t="shared" si="491"/>
        <v>:</v>
      </c>
      <c r="W390" s="365" t="str">
        <f t="shared" si="491"/>
        <v>:</v>
      </c>
      <c r="X390" s="365" t="str">
        <f t="shared" si="491"/>
        <v>:</v>
      </c>
      <c r="Y390" s="365" t="str">
        <f t="shared" si="491"/>
        <v>:</v>
      </c>
      <c r="Z390" s="365" t="str">
        <f t="shared" si="491"/>
        <v>:</v>
      </c>
      <c r="AA390" s="365" t="str">
        <f t="shared" ref="AA390:AI390" si="492">IF(OR(AA325=0,AA358=0),":",AA358/AA325)</f>
        <v>:</v>
      </c>
      <c r="AB390" s="365" t="str">
        <f t="shared" si="492"/>
        <v>:</v>
      </c>
      <c r="AC390" s="365" t="str">
        <f t="shared" si="492"/>
        <v>:</v>
      </c>
      <c r="AD390" s="365" t="str">
        <f t="shared" si="492"/>
        <v>:</v>
      </c>
      <c r="AE390" s="365" t="str">
        <f t="shared" si="492"/>
        <v>:</v>
      </c>
      <c r="AF390" s="365" t="str">
        <f t="shared" si="492"/>
        <v>:</v>
      </c>
      <c r="AG390" s="365" t="str">
        <f t="shared" si="492"/>
        <v>:</v>
      </c>
      <c r="AH390" s="365" t="str">
        <f t="shared" si="492"/>
        <v>:</v>
      </c>
      <c r="AI390" s="365" t="str">
        <f t="shared" si="492"/>
        <v>:</v>
      </c>
      <c r="AJ390" s="365" t="str">
        <f t="shared" ref="AJ390" si="493">IF(OR(AJ325=0,AJ358=0),":",AJ358/AJ325)</f>
        <v>:</v>
      </c>
      <c r="AK390" s="643" t="str">
        <f t="shared" si="396"/>
        <v/>
      </c>
      <c r="AL390" s="643" t="str">
        <f t="shared" si="397"/>
        <v/>
      </c>
      <c r="AM390" s="644"/>
    </row>
    <row r="391" spans="1:39" ht="18" customHeight="1" thickBot="1">
      <c r="A391" s="340" t="s">
        <v>27</v>
      </c>
      <c r="B391" s="340" t="s">
        <v>56</v>
      </c>
      <c r="C391" s="371"/>
      <c r="D391" s="371"/>
      <c r="E391" s="371"/>
      <c r="F391" s="365" t="str">
        <f t="shared" ref="F391" si="494">IF(OR(F326=0,F359=0),":",F359/F326)</f>
        <v>:</v>
      </c>
      <c r="G391" s="365" t="str">
        <f t="shared" ref="G391:Z391" si="495">IF(OR(G326=0,G359=0),":",G359/G326)</f>
        <v>:</v>
      </c>
      <c r="H391" s="365" t="str">
        <f t="shared" si="495"/>
        <v>:</v>
      </c>
      <c r="I391" s="365" t="str">
        <f t="shared" si="495"/>
        <v>:</v>
      </c>
      <c r="J391" s="365" t="str">
        <f t="shared" si="495"/>
        <v>:</v>
      </c>
      <c r="K391" s="365" t="str">
        <f t="shared" si="495"/>
        <v>:</v>
      </c>
      <c r="L391" s="365" t="str">
        <f t="shared" si="495"/>
        <v>:</v>
      </c>
      <c r="M391" s="365" t="str">
        <f t="shared" si="495"/>
        <v>:</v>
      </c>
      <c r="N391" s="365" t="str">
        <f t="shared" si="495"/>
        <v>:</v>
      </c>
      <c r="O391" s="365" t="str">
        <f t="shared" si="495"/>
        <v>:</v>
      </c>
      <c r="P391" s="365" t="str">
        <f t="shared" si="495"/>
        <v>:</v>
      </c>
      <c r="Q391" s="365" t="str">
        <f t="shared" si="495"/>
        <v>:</v>
      </c>
      <c r="R391" s="365" t="str">
        <f t="shared" si="495"/>
        <v>:</v>
      </c>
      <c r="S391" s="365" t="str">
        <f t="shared" si="495"/>
        <v>:</v>
      </c>
      <c r="T391" s="365" t="str">
        <f t="shared" si="495"/>
        <v>:</v>
      </c>
      <c r="U391" s="365" t="str">
        <f t="shared" si="495"/>
        <v>:</v>
      </c>
      <c r="V391" s="365" t="str">
        <f t="shared" si="495"/>
        <v>:</v>
      </c>
      <c r="W391" s="365" t="str">
        <f t="shared" si="495"/>
        <v>:</v>
      </c>
      <c r="X391" s="365" t="str">
        <f t="shared" si="495"/>
        <v>:</v>
      </c>
      <c r="Y391" s="365" t="str">
        <f t="shared" si="495"/>
        <v>:</v>
      </c>
      <c r="Z391" s="365" t="str">
        <f t="shared" si="495"/>
        <v>:</v>
      </c>
      <c r="AA391" s="365" t="str">
        <f t="shared" ref="AA391:AI391" si="496">IF(OR(AA326=0,AA359=0),":",AA359/AA326)</f>
        <v>:</v>
      </c>
      <c r="AB391" s="365" t="str">
        <f t="shared" si="496"/>
        <v>:</v>
      </c>
      <c r="AC391" s="365" t="str">
        <f t="shared" si="496"/>
        <v>:</v>
      </c>
      <c r="AD391" s="365" t="str">
        <f t="shared" si="496"/>
        <v>:</v>
      </c>
      <c r="AE391" s="365" t="str">
        <f t="shared" si="496"/>
        <v>:</v>
      </c>
      <c r="AF391" s="365" t="str">
        <f t="shared" si="496"/>
        <v>:</v>
      </c>
      <c r="AG391" s="365" t="str">
        <f t="shared" si="496"/>
        <v>:</v>
      </c>
      <c r="AH391" s="365" t="str">
        <f t="shared" si="496"/>
        <v>:</v>
      </c>
      <c r="AI391" s="365" t="str">
        <f t="shared" si="496"/>
        <v>:</v>
      </c>
      <c r="AJ391" s="365" t="str">
        <f t="shared" ref="AJ391" si="497">IF(OR(AJ326=0,AJ359=0),":",AJ359/AJ326)</f>
        <v>:</v>
      </c>
      <c r="AK391" s="643" t="str">
        <f t="shared" si="396"/>
        <v/>
      </c>
      <c r="AL391" s="643" t="str">
        <f t="shared" si="397"/>
        <v/>
      </c>
      <c r="AM391" s="644"/>
    </row>
  </sheetData>
  <mergeCells count="12">
    <mergeCell ref="AK233:AL233"/>
    <mergeCell ref="AK265:AL265"/>
    <mergeCell ref="AK330:AL330"/>
    <mergeCell ref="AK362:AL362"/>
    <mergeCell ref="AK297:AL297"/>
    <mergeCell ref="AK134:AL134"/>
    <mergeCell ref="AK167:AL167"/>
    <mergeCell ref="AK200:AL200"/>
    <mergeCell ref="AK3:AL3"/>
    <mergeCell ref="AK36:AL36"/>
    <mergeCell ref="AK68:AL68"/>
    <mergeCell ref="AK100:AL100"/>
  </mergeCells>
  <pageMargins left="0.7" right="0.7" top="0.75" bottom="0.75" header="0.3" footer="0.3"/>
  <pageSetup paperSize="9" orientation="portrait" r:id="rId1"/>
  <ignoredErrors>
    <ignoredError sqref="AM362 AM330 AM36 AM68 AM100 AM134 AM167 AM200 AM233 AM265 AM297"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10787-70B5-4094-88AA-D91DF8F960A4}">
  <sheetPr>
    <tabColor rgb="FFB28290"/>
    <pageSetUpPr fitToPage="1"/>
  </sheetPr>
  <dimension ref="A1:L46"/>
  <sheetViews>
    <sheetView showGridLines="0" zoomScale="70" zoomScaleNormal="70" workbookViewId="0">
      <pane xSplit="1" ySplit="4" topLeftCell="B5" activePane="bottomRight" state="frozen"/>
      <selection pane="topRight" activeCell="B1" sqref="B1"/>
      <selection pane="bottomLeft" activeCell="A5" sqref="A5"/>
      <selection pane="bottomRight" activeCell="B5" sqref="B5"/>
    </sheetView>
  </sheetViews>
  <sheetFormatPr defaultRowHeight="18" customHeight="1"/>
  <cols>
    <col min="1" max="1" width="28.7109375" style="52" customWidth="1"/>
    <col min="2" max="9" width="14.42578125" style="52" customWidth="1"/>
    <col min="10" max="10" width="15.7109375" style="52" customWidth="1"/>
    <col min="11" max="11" width="17.28515625" style="52" bestFit="1" customWidth="1"/>
    <col min="12" max="14" width="14.42578125" style="52" customWidth="1"/>
    <col min="15" max="15" width="15.7109375" style="52" bestFit="1" customWidth="1"/>
    <col min="16" max="16" width="15.28515625" style="52" bestFit="1" customWidth="1"/>
    <col min="17" max="246" width="9.140625" style="52"/>
    <col min="247" max="247" width="25.42578125" style="52" customWidth="1"/>
    <col min="248" max="257" width="10.28515625" style="52" customWidth="1"/>
    <col min="258" max="258" width="11.5703125" style="52" customWidth="1"/>
    <col min="259" max="260" width="10.5703125" style="52" customWidth="1"/>
    <col min="261" max="261" width="0" style="52" hidden="1" customWidth="1"/>
    <col min="262" max="262" width="11.5703125" style="52" customWidth="1"/>
    <col min="263" max="263" width="10" style="52" customWidth="1"/>
    <col min="264" max="265" width="9.5703125" style="52" customWidth="1"/>
    <col min="266" max="502" width="9.140625" style="52"/>
    <col min="503" max="503" width="25.42578125" style="52" customWidth="1"/>
    <col min="504" max="513" width="10.28515625" style="52" customWidth="1"/>
    <col min="514" max="514" width="11.5703125" style="52" customWidth="1"/>
    <col min="515" max="516" width="10.5703125" style="52" customWidth="1"/>
    <col min="517" max="517" width="0" style="52" hidden="1" customWidth="1"/>
    <col min="518" max="518" width="11.5703125" style="52" customWidth="1"/>
    <col min="519" max="519" width="10" style="52" customWidth="1"/>
    <col min="520" max="521" width="9.5703125" style="52" customWidth="1"/>
    <col min="522" max="758" width="9.140625" style="52"/>
    <col min="759" max="759" width="25.42578125" style="52" customWidth="1"/>
    <col min="760" max="769" width="10.28515625" style="52" customWidth="1"/>
    <col min="770" max="770" width="11.5703125" style="52" customWidth="1"/>
    <col min="771" max="772" width="10.5703125" style="52" customWidth="1"/>
    <col min="773" max="773" width="0" style="52" hidden="1" customWidth="1"/>
    <col min="774" max="774" width="11.5703125" style="52" customWidth="1"/>
    <col min="775" max="775" width="10" style="52" customWidth="1"/>
    <col min="776" max="777" width="9.5703125" style="52" customWidth="1"/>
    <col min="778" max="1014" width="9.140625" style="52"/>
    <col min="1015" max="1015" width="25.42578125" style="52" customWidth="1"/>
    <col min="1016" max="1025" width="10.28515625" style="52" customWidth="1"/>
    <col min="1026" max="1026" width="11.5703125" style="52" customWidth="1"/>
    <col min="1027" max="1028" width="10.5703125" style="52" customWidth="1"/>
    <col min="1029" max="1029" width="0" style="52" hidden="1" customWidth="1"/>
    <col min="1030" max="1030" width="11.5703125" style="52" customWidth="1"/>
    <col min="1031" max="1031" width="10" style="52" customWidth="1"/>
    <col min="1032" max="1033" width="9.5703125" style="52" customWidth="1"/>
    <col min="1034" max="1270" width="9.140625" style="52"/>
    <col min="1271" max="1271" width="25.42578125" style="52" customWidth="1"/>
    <col min="1272" max="1281" width="10.28515625" style="52" customWidth="1"/>
    <col min="1282" max="1282" width="11.5703125" style="52" customWidth="1"/>
    <col min="1283" max="1284" width="10.5703125" style="52" customWidth="1"/>
    <col min="1285" max="1285" width="0" style="52" hidden="1" customWidth="1"/>
    <col min="1286" max="1286" width="11.5703125" style="52" customWidth="1"/>
    <col min="1287" max="1287" width="10" style="52" customWidth="1"/>
    <col min="1288" max="1289" width="9.5703125" style="52" customWidth="1"/>
    <col min="1290" max="1526" width="9.140625" style="52"/>
    <col min="1527" max="1527" width="25.42578125" style="52" customWidth="1"/>
    <col min="1528" max="1537" width="10.28515625" style="52" customWidth="1"/>
    <col min="1538" max="1538" width="11.5703125" style="52" customWidth="1"/>
    <col min="1539" max="1540" width="10.5703125" style="52" customWidth="1"/>
    <col min="1541" max="1541" width="0" style="52" hidden="1" customWidth="1"/>
    <col min="1542" max="1542" width="11.5703125" style="52" customWidth="1"/>
    <col min="1543" max="1543" width="10" style="52" customWidth="1"/>
    <col min="1544" max="1545" width="9.5703125" style="52" customWidth="1"/>
    <col min="1546" max="1782" width="9.140625" style="52"/>
    <col min="1783" max="1783" width="25.42578125" style="52" customWidth="1"/>
    <col min="1784" max="1793" width="10.28515625" style="52" customWidth="1"/>
    <col min="1794" max="1794" width="11.5703125" style="52" customWidth="1"/>
    <col min="1795" max="1796" width="10.5703125" style="52" customWidth="1"/>
    <col min="1797" max="1797" width="0" style="52" hidden="1" customWidth="1"/>
    <col min="1798" max="1798" width="11.5703125" style="52" customWidth="1"/>
    <col min="1799" max="1799" width="10" style="52" customWidth="1"/>
    <col min="1800" max="1801" width="9.5703125" style="52" customWidth="1"/>
    <col min="1802" max="2038" width="9.140625" style="52"/>
    <col min="2039" max="2039" width="25.42578125" style="52" customWidth="1"/>
    <col min="2040" max="2049" width="10.28515625" style="52" customWidth="1"/>
    <col min="2050" max="2050" width="11.5703125" style="52" customWidth="1"/>
    <col min="2051" max="2052" width="10.5703125" style="52" customWidth="1"/>
    <col min="2053" max="2053" width="0" style="52" hidden="1" customWidth="1"/>
    <col min="2054" max="2054" width="11.5703125" style="52" customWidth="1"/>
    <col min="2055" max="2055" width="10" style="52" customWidth="1"/>
    <col min="2056" max="2057" width="9.5703125" style="52" customWidth="1"/>
    <col min="2058" max="2294" width="9.140625" style="52"/>
    <col min="2295" max="2295" width="25.42578125" style="52" customWidth="1"/>
    <col min="2296" max="2305" width="10.28515625" style="52" customWidth="1"/>
    <col min="2306" max="2306" width="11.5703125" style="52" customWidth="1"/>
    <col min="2307" max="2308" width="10.5703125" style="52" customWidth="1"/>
    <col min="2309" max="2309" width="0" style="52" hidden="1" customWidth="1"/>
    <col min="2310" max="2310" width="11.5703125" style="52" customWidth="1"/>
    <col min="2311" max="2311" width="10" style="52" customWidth="1"/>
    <col min="2312" max="2313" width="9.5703125" style="52" customWidth="1"/>
    <col min="2314" max="2550" width="9.140625" style="52"/>
    <col min="2551" max="2551" width="25.42578125" style="52" customWidth="1"/>
    <col min="2552" max="2561" width="10.28515625" style="52" customWidth="1"/>
    <col min="2562" max="2562" width="11.5703125" style="52" customWidth="1"/>
    <col min="2563" max="2564" width="10.5703125" style="52" customWidth="1"/>
    <col min="2565" max="2565" width="0" style="52" hidden="1" customWidth="1"/>
    <col min="2566" max="2566" width="11.5703125" style="52" customWidth="1"/>
    <col min="2567" max="2567" width="10" style="52" customWidth="1"/>
    <col min="2568" max="2569" width="9.5703125" style="52" customWidth="1"/>
    <col min="2570" max="2806" width="9.140625" style="52"/>
    <col min="2807" max="2807" width="25.42578125" style="52" customWidth="1"/>
    <col min="2808" max="2817" width="10.28515625" style="52" customWidth="1"/>
    <col min="2818" max="2818" width="11.5703125" style="52" customWidth="1"/>
    <col min="2819" max="2820" width="10.5703125" style="52" customWidth="1"/>
    <col min="2821" max="2821" width="0" style="52" hidden="1" customWidth="1"/>
    <col min="2822" max="2822" width="11.5703125" style="52" customWidth="1"/>
    <col min="2823" max="2823" width="10" style="52" customWidth="1"/>
    <col min="2824" max="2825" width="9.5703125" style="52" customWidth="1"/>
    <col min="2826" max="3062" width="9.140625" style="52"/>
    <col min="3063" max="3063" width="25.42578125" style="52" customWidth="1"/>
    <col min="3064" max="3073" width="10.28515625" style="52" customWidth="1"/>
    <col min="3074" max="3074" width="11.5703125" style="52" customWidth="1"/>
    <col min="3075" max="3076" width="10.5703125" style="52" customWidth="1"/>
    <col min="3077" max="3077" width="0" style="52" hidden="1" customWidth="1"/>
    <col min="3078" max="3078" width="11.5703125" style="52" customWidth="1"/>
    <col min="3079" max="3079" width="10" style="52" customWidth="1"/>
    <col min="3080" max="3081" width="9.5703125" style="52" customWidth="1"/>
    <col min="3082" max="3318" width="9.140625" style="52"/>
    <col min="3319" max="3319" width="25.42578125" style="52" customWidth="1"/>
    <col min="3320" max="3329" width="10.28515625" style="52" customWidth="1"/>
    <col min="3330" max="3330" width="11.5703125" style="52" customWidth="1"/>
    <col min="3331" max="3332" width="10.5703125" style="52" customWidth="1"/>
    <col min="3333" max="3333" width="0" style="52" hidden="1" customWidth="1"/>
    <col min="3334" max="3334" width="11.5703125" style="52" customWidth="1"/>
    <col min="3335" max="3335" width="10" style="52" customWidth="1"/>
    <col min="3336" max="3337" width="9.5703125" style="52" customWidth="1"/>
    <col min="3338" max="3574" width="9.140625" style="52"/>
    <col min="3575" max="3575" width="25.42578125" style="52" customWidth="1"/>
    <col min="3576" max="3585" width="10.28515625" style="52" customWidth="1"/>
    <col min="3586" max="3586" width="11.5703125" style="52" customWidth="1"/>
    <col min="3587" max="3588" width="10.5703125" style="52" customWidth="1"/>
    <col min="3589" max="3589" width="0" style="52" hidden="1" customWidth="1"/>
    <col min="3590" max="3590" width="11.5703125" style="52" customWidth="1"/>
    <col min="3591" max="3591" width="10" style="52" customWidth="1"/>
    <col min="3592" max="3593" width="9.5703125" style="52" customWidth="1"/>
    <col min="3594" max="3830" width="9.140625" style="52"/>
    <col min="3831" max="3831" width="25.42578125" style="52" customWidth="1"/>
    <col min="3832" max="3841" width="10.28515625" style="52" customWidth="1"/>
    <col min="3842" max="3842" width="11.5703125" style="52" customWidth="1"/>
    <col min="3843" max="3844" width="10.5703125" style="52" customWidth="1"/>
    <col min="3845" max="3845" width="0" style="52" hidden="1" customWidth="1"/>
    <col min="3846" max="3846" width="11.5703125" style="52" customWidth="1"/>
    <col min="3847" max="3847" width="10" style="52" customWidth="1"/>
    <col min="3848" max="3849" width="9.5703125" style="52" customWidth="1"/>
    <col min="3850" max="4086" width="9.140625" style="52"/>
    <col min="4087" max="4087" width="25.42578125" style="52" customWidth="1"/>
    <col min="4088" max="4097" width="10.28515625" style="52" customWidth="1"/>
    <col min="4098" max="4098" width="11.5703125" style="52" customWidth="1"/>
    <col min="4099" max="4100" width="10.5703125" style="52" customWidth="1"/>
    <col min="4101" max="4101" width="0" style="52" hidden="1" customWidth="1"/>
    <col min="4102" max="4102" width="11.5703125" style="52" customWidth="1"/>
    <col min="4103" max="4103" width="10" style="52" customWidth="1"/>
    <col min="4104" max="4105" width="9.5703125" style="52" customWidth="1"/>
    <col min="4106" max="4342" width="9.140625" style="52"/>
    <col min="4343" max="4343" width="25.42578125" style="52" customWidth="1"/>
    <col min="4344" max="4353" width="10.28515625" style="52" customWidth="1"/>
    <col min="4354" max="4354" width="11.5703125" style="52" customWidth="1"/>
    <col min="4355" max="4356" width="10.5703125" style="52" customWidth="1"/>
    <col min="4357" max="4357" width="0" style="52" hidden="1" customWidth="1"/>
    <col min="4358" max="4358" width="11.5703125" style="52" customWidth="1"/>
    <col min="4359" max="4359" width="10" style="52" customWidth="1"/>
    <col min="4360" max="4361" width="9.5703125" style="52" customWidth="1"/>
    <col min="4362" max="4598" width="9.140625" style="52"/>
    <col min="4599" max="4599" width="25.42578125" style="52" customWidth="1"/>
    <col min="4600" max="4609" width="10.28515625" style="52" customWidth="1"/>
    <col min="4610" max="4610" width="11.5703125" style="52" customWidth="1"/>
    <col min="4611" max="4612" width="10.5703125" style="52" customWidth="1"/>
    <col min="4613" max="4613" width="0" style="52" hidden="1" customWidth="1"/>
    <col min="4614" max="4614" width="11.5703125" style="52" customWidth="1"/>
    <col min="4615" max="4615" width="10" style="52" customWidth="1"/>
    <col min="4616" max="4617" width="9.5703125" style="52" customWidth="1"/>
    <col min="4618" max="4854" width="9.140625" style="52"/>
    <col min="4855" max="4855" width="25.42578125" style="52" customWidth="1"/>
    <col min="4856" max="4865" width="10.28515625" style="52" customWidth="1"/>
    <col min="4866" max="4866" width="11.5703125" style="52" customWidth="1"/>
    <col min="4867" max="4868" width="10.5703125" style="52" customWidth="1"/>
    <col min="4869" max="4869" width="0" style="52" hidden="1" customWidth="1"/>
    <col min="4870" max="4870" width="11.5703125" style="52" customWidth="1"/>
    <col min="4871" max="4871" width="10" style="52" customWidth="1"/>
    <col min="4872" max="4873" width="9.5703125" style="52" customWidth="1"/>
    <col min="4874" max="5110" width="9.140625" style="52"/>
    <col min="5111" max="5111" width="25.42578125" style="52" customWidth="1"/>
    <col min="5112" max="5121" width="10.28515625" style="52" customWidth="1"/>
    <col min="5122" max="5122" width="11.5703125" style="52" customWidth="1"/>
    <col min="5123" max="5124" width="10.5703125" style="52" customWidth="1"/>
    <col min="5125" max="5125" width="0" style="52" hidden="1" customWidth="1"/>
    <col min="5126" max="5126" width="11.5703125" style="52" customWidth="1"/>
    <col min="5127" max="5127" width="10" style="52" customWidth="1"/>
    <col min="5128" max="5129" width="9.5703125" style="52" customWidth="1"/>
    <col min="5130" max="5366" width="9.140625" style="52"/>
    <col min="5367" max="5367" width="25.42578125" style="52" customWidth="1"/>
    <col min="5368" max="5377" width="10.28515625" style="52" customWidth="1"/>
    <col min="5378" max="5378" width="11.5703125" style="52" customWidth="1"/>
    <col min="5379" max="5380" width="10.5703125" style="52" customWidth="1"/>
    <col min="5381" max="5381" width="0" style="52" hidden="1" customWidth="1"/>
    <col min="5382" max="5382" width="11.5703125" style="52" customWidth="1"/>
    <col min="5383" max="5383" width="10" style="52" customWidth="1"/>
    <col min="5384" max="5385" width="9.5703125" style="52" customWidth="1"/>
    <col min="5386" max="5622" width="9.140625" style="52"/>
    <col min="5623" max="5623" width="25.42578125" style="52" customWidth="1"/>
    <col min="5624" max="5633" width="10.28515625" style="52" customWidth="1"/>
    <col min="5634" max="5634" width="11.5703125" style="52" customWidth="1"/>
    <col min="5635" max="5636" width="10.5703125" style="52" customWidth="1"/>
    <col min="5637" max="5637" width="0" style="52" hidden="1" customWidth="1"/>
    <col min="5638" max="5638" width="11.5703125" style="52" customWidth="1"/>
    <col min="5639" max="5639" width="10" style="52" customWidth="1"/>
    <col min="5640" max="5641" width="9.5703125" style="52" customWidth="1"/>
    <col min="5642" max="5878" width="9.140625" style="52"/>
    <col min="5879" max="5879" width="25.42578125" style="52" customWidth="1"/>
    <col min="5880" max="5889" width="10.28515625" style="52" customWidth="1"/>
    <col min="5890" max="5890" width="11.5703125" style="52" customWidth="1"/>
    <col min="5891" max="5892" width="10.5703125" style="52" customWidth="1"/>
    <col min="5893" max="5893" width="0" style="52" hidden="1" customWidth="1"/>
    <col min="5894" max="5894" width="11.5703125" style="52" customWidth="1"/>
    <col min="5895" max="5895" width="10" style="52" customWidth="1"/>
    <col min="5896" max="5897" width="9.5703125" style="52" customWidth="1"/>
    <col min="5898" max="6134" width="9.140625" style="52"/>
    <col min="6135" max="6135" width="25.42578125" style="52" customWidth="1"/>
    <col min="6136" max="6145" width="10.28515625" style="52" customWidth="1"/>
    <col min="6146" max="6146" width="11.5703125" style="52" customWidth="1"/>
    <col min="6147" max="6148" width="10.5703125" style="52" customWidth="1"/>
    <col min="6149" max="6149" width="0" style="52" hidden="1" customWidth="1"/>
    <col min="6150" max="6150" width="11.5703125" style="52" customWidth="1"/>
    <col min="6151" max="6151" width="10" style="52" customWidth="1"/>
    <col min="6152" max="6153" width="9.5703125" style="52" customWidth="1"/>
    <col min="6154" max="6390" width="9.140625" style="52"/>
    <col min="6391" max="6391" width="25.42578125" style="52" customWidth="1"/>
    <col min="6392" max="6401" width="10.28515625" style="52" customWidth="1"/>
    <col min="6402" max="6402" width="11.5703125" style="52" customWidth="1"/>
    <col min="6403" max="6404" width="10.5703125" style="52" customWidth="1"/>
    <col min="6405" max="6405" width="0" style="52" hidden="1" customWidth="1"/>
    <col min="6406" max="6406" width="11.5703125" style="52" customWidth="1"/>
    <col min="6407" max="6407" width="10" style="52" customWidth="1"/>
    <col min="6408" max="6409" width="9.5703125" style="52" customWidth="1"/>
    <col min="6410" max="6646" width="9.140625" style="52"/>
    <col min="6647" max="6647" width="25.42578125" style="52" customWidth="1"/>
    <col min="6648" max="6657" width="10.28515625" style="52" customWidth="1"/>
    <col min="6658" max="6658" width="11.5703125" style="52" customWidth="1"/>
    <col min="6659" max="6660" width="10.5703125" style="52" customWidth="1"/>
    <col min="6661" max="6661" width="0" style="52" hidden="1" customWidth="1"/>
    <col min="6662" max="6662" width="11.5703125" style="52" customWidth="1"/>
    <col min="6663" max="6663" width="10" style="52" customWidth="1"/>
    <col min="6664" max="6665" width="9.5703125" style="52" customWidth="1"/>
    <col min="6666" max="6902" width="9.140625" style="52"/>
    <col min="6903" max="6903" width="25.42578125" style="52" customWidth="1"/>
    <col min="6904" max="6913" width="10.28515625" style="52" customWidth="1"/>
    <col min="6914" max="6914" width="11.5703125" style="52" customWidth="1"/>
    <col min="6915" max="6916" width="10.5703125" style="52" customWidth="1"/>
    <col min="6917" max="6917" width="0" style="52" hidden="1" customWidth="1"/>
    <col min="6918" max="6918" width="11.5703125" style="52" customWidth="1"/>
    <col min="6919" max="6919" width="10" style="52" customWidth="1"/>
    <col min="6920" max="6921" width="9.5703125" style="52" customWidth="1"/>
    <col min="6922" max="7158" width="9.140625" style="52"/>
    <col min="7159" max="7159" width="25.42578125" style="52" customWidth="1"/>
    <col min="7160" max="7169" width="10.28515625" style="52" customWidth="1"/>
    <col min="7170" max="7170" width="11.5703125" style="52" customWidth="1"/>
    <col min="7171" max="7172" width="10.5703125" style="52" customWidth="1"/>
    <col min="7173" max="7173" width="0" style="52" hidden="1" customWidth="1"/>
    <col min="7174" max="7174" width="11.5703125" style="52" customWidth="1"/>
    <col min="7175" max="7175" width="10" style="52" customWidth="1"/>
    <col min="7176" max="7177" width="9.5703125" style="52" customWidth="1"/>
    <col min="7178" max="7414" width="9.140625" style="52"/>
    <col min="7415" max="7415" width="25.42578125" style="52" customWidth="1"/>
    <col min="7416" max="7425" width="10.28515625" style="52" customWidth="1"/>
    <col min="7426" max="7426" width="11.5703125" style="52" customWidth="1"/>
    <col min="7427" max="7428" width="10.5703125" style="52" customWidth="1"/>
    <col min="7429" max="7429" width="0" style="52" hidden="1" customWidth="1"/>
    <col min="7430" max="7430" width="11.5703125" style="52" customWidth="1"/>
    <col min="7431" max="7431" width="10" style="52" customWidth="1"/>
    <col min="7432" max="7433" width="9.5703125" style="52" customWidth="1"/>
    <col min="7434" max="7670" width="9.140625" style="52"/>
    <col min="7671" max="7671" width="25.42578125" style="52" customWidth="1"/>
    <col min="7672" max="7681" width="10.28515625" style="52" customWidth="1"/>
    <col min="7682" max="7682" width="11.5703125" style="52" customWidth="1"/>
    <col min="7683" max="7684" width="10.5703125" style="52" customWidth="1"/>
    <col min="7685" max="7685" width="0" style="52" hidden="1" customWidth="1"/>
    <col min="7686" max="7686" width="11.5703125" style="52" customWidth="1"/>
    <col min="7687" max="7687" width="10" style="52" customWidth="1"/>
    <col min="7688" max="7689" width="9.5703125" style="52" customWidth="1"/>
    <col min="7690" max="7926" width="9.140625" style="52"/>
    <col min="7927" max="7927" width="25.42578125" style="52" customWidth="1"/>
    <col min="7928" max="7937" width="10.28515625" style="52" customWidth="1"/>
    <col min="7938" max="7938" width="11.5703125" style="52" customWidth="1"/>
    <col min="7939" max="7940" width="10.5703125" style="52" customWidth="1"/>
    <col min="7941" max="7941" width="0" style="52" hidden="1" customWidth="1"/>
    <col min="7942" max="7942" width="11.5703125" style="52" customWidth="1"/>
    <col min="7943" max="7943" width="10" style="52" customWidth="1"/>
    <col min="7944" max="7945" width="9.5703125" style="52" customWidth="1"/>
    <col min="7946" max="8182" width="9.140625" style="52"/>
    <col min="8183" max="8183" width="25.42578125" style="52" customWidth="1"/>
    <col min="8184" max="8193" width="10.28515625" style="52" customWidth="1"/>
    <col min="8194" max="8194" width="11.5703125" style="52" customWidth="1"/>
    <col min="8195" max="8196" width="10.5703125" style="52" customWidth="1"/>
    <col min="8197" max="8197" width="0" style="52" hidden="1" customWidth="1"/>
    <col min="8198" max="8198" width="11.5703125" style="52" customWidth="1"/>
    <col min="8199" max="8199" width="10" style="52" customWidth="1"/>
    <col min="8200" max="8201" width="9.5703125" style="52" customWidth="1"/>
    <col min="8202" max="8438" width="9.140625" style="52"/>
    <col min="8439" max="8439" width="25.42578125" style="52" customWidth="1"/>
    <col min="8440" max="8449" width="10.28515625" style="52" customWidth="1"/>
    <col min="8450" max="8450" width="11.5703125" style="52" customWidth="1"/>
    <col min="8451" max="8452" width="10.5703125" style="52" customWidth="1"/>
    <col min="8453" max="8453" width="0" style="52" hidden="1" customWidth="1"/>
    <col min="8454" max="8454" width="11.5703125" style="52" customWidth="1"/>
    <col min="8455" max="8455" width="10" style="52" customWidth="1"/>
    <col min="8456" max="8457" width="9.5703125" style="52" customWidth="1"/>
    <col min="8458" max="8694" width="9.140625" style="52"/>
    <col min="8695" max="8695" width="25.42578125" style="52" customWidth="1"/>
    <col min="8696" max="8705" width="10.28515625" style="52" customWidth="1"/>
    <col min="8706" max="8706" width="11.5703125" style="52" customWidth="1"/>
    <col min="8707" max="8708" width="10.5703125" style="52" customWidth="1"/>
    <col min="8709" max="8709" width="0" style="52" hidden="1" customWidth="1"/>
    <col min="8710" max="8710" width="11.5703125" style="52" customWidth="1"/>
    <col min="8711" max="8711" width="10" style="52" customWidth="1"/>
    <col min="8712" max="8713" width="9.5703125" style="52" customWidth="1"/>
    <col min="8714" max="8950" width="9.140625" style="52"/>
    <col min="8951" max="8951" width="25.42578125" style="52" customWidth="1"/>
    <col min="8952" max="8961" width="10.28515625" style="52" customWidth="1"/>
    <col min="8962" max="8962" width="11.5703125" style="52" customWidth="1"/>
    <col min="8963" max="8964" width="10.5703125" style="52" customWidth="1"/>
    <col min="8965" max="8965" width="0" style="52" hidden="1" customWidth="1"/>
    <col min="8966" max="8966" width="11.5703125" style="52" customWidth="1"/>
    <col min="8967" max="8967" width="10" style="52" customWidth="1"/>
    <col min="8968" max="8969" width="9.5703125" style="52" customWidth="1"/>
    <col min="8970" max="9206" width="9.140625" style="52"/>
    <col min="9207" max="9207" width="25.42578125" style="52" customWidth="1"/>
    <col min="9208" max="9217" width="10.28515625" style="52" customWidth="1"/>
    <col min="9218" max="9218" width="11.5703125" style="52" customWidth="1"/>
    <col min="9219" max="9220" width="10.5703125" style="52" customWidth="1"/>
    <col min="9221" max="9221" width="0" style="52" hidden="1" customWidth="1"/>
    <col min="9222" max="9222" width="11.5703125" style="52" customWidth="1"/>
    <col min="9223" max="9223" width="10" style="52" customWidth="1"/>
    <col min="9224" max="9225" width="9.5703125" style="52" customWidth="1"/>
    <col min="9226" max="9462" width="9.140625" style="52"/>
    <col min="9463" max="9463" width="25.42578125" style="52" customWidth="1"/>
    <col min="9464" max="9473" width="10.28515625" style="52" customWidth="1"/>
    <col min="9474" max="9474" width="11.5703125" style="52" customWidth="1"/>
    <col min="9475" max="9476" width="10.5703125" style="52" customWidth="1"/>
    <col min="9477" max="9477" width="0" style="52" hidden="1" customWidth="1"/>
    <col min="9478" max="9478" width="11.5703125" style="52" customWidth="1"/>
    <col min="9479" max="9479" width="10" style="52" customWidth="1"/>
    <col min="9480" max="9481" width="9.5703125" style="52" customWidth="1"/>
    <col min="9482" max="9718" width="9.140625" style="52"/>
    <col min="9719" max="9719" width="25.42578125" style="52" customWidth="1"/>
    <col min="9720" max="9729" width="10.28515625" style="52" customWidth="1"/>
    <col min="9730" max="9730" width="11.5703125" style="52" customWidth="1"/>
    <col min="9731" max="9732" width="10.5703125" style="52" customWidth="1"/>
    <col min="9733" max="9733" width="0" style="52" hidden="1" customWidth="1"/>
    <col min="9734" max="9734" width="11.5703125" style="52" customWidth="1"/>
    <col min="9735" max="9735" width="10" style="52" customWidth="1"/>
    <col min="9736" max="9737" width="9.5703125" style="52" customWidth="1"/>
    <col min="9738" max="9974" width="9.140625" style="52"/>
    <col min="9975" max="9975" width="25.42578125" style="52" customWidth="1"/>
    <col min="9976" max="9985" width="10.28515625" style="52" customWidth="1"/>
    <col min="9986" max="9986" width="11.5703125" style="52" customWidth="1"/>
    <col min="9987" max="9988" width="10.5703125" style="52" customWidth="1"/>
    <col min="9989" max="9989" width="0" style="52" hidden="1" customWidth="1"/>
    <col min="9990" max="9990" width="11.5703125" style="52" customWidth="1"/>
    <col min="9991" max="9991" width="10" style="52" customWidth="1"/>
    <col min="9992" max="9993" width="9.5703125" style="52" customWidth="1"/>
    <col min="9994" max="10230" width="9.140625" style="52"/>
    <col min="10231" max="10231" width="25.42578125" style="52" customWidth="1"/>
    <col min="10232" max="10241" width="10.28515625" style="52" customWidth="1"/>
    <col min="10242" max="10242" width="11.5703125" style="52" customWidth="1"/>
    <col min="10243" max="10244" width="10.5703125" style="52" customWidth="1"/>
    <col min="10245" max="10245" width="0" style="52" hidden="1" customWidth="1"/>
    <col min="10246" max="10246" width="11.5703125" style="52" customWidth="1"/>
    <col min="10247" max="10247" width="10" style="52" customWidth="1"/>
    <col min="10248" max="10249" width="9.5703125" style="52" customWidth="1"/>
    <col min="10250" max="10486" width="9.140625" style="52"/>
    <col min="10487" max="10487" width="25.42578125" style="52" customWidth="1"/>
    <col min="10488" max="10497" width="10.28515625" style="52" customWidth="1"/>
    <col min="10498" max="10498" width="11.5703125" style="52" customWidth="1"/>
    <col min="10499" max="10500" width="10.5703125" style="52" customWidth="1"/>
    <col min="10501" max="10501" width="0" style="52" hidden="1" customWidth="1"/>
    <col min="10502" max="10502" width="11.5703125" style="52" customWidth="1"/>
    <col min="10503" max="10503" width="10" style="52" customWidth="1"/>
    <col min="10504" max="10505" width="9.5703125" style="52" customWidth="1"/>
    <col min="10506" max="10742" width="9.140625" style="52"/>
    <col min="10743" max="10743" width="25.42578125" style="52" customWidth="1"/>
    <col min="10744" max="10753" width="10.28515625" style="52" customWidth="1"/>
    <col min="10754" max="10754" width="11.5703125" style="52" customWidth="1"/>
    <col min="10755" max="10756" width="10.5703125" style="52" customWidth="1"/>
    <col min="10757" max="10757" width="0" style="52" hidden="1" customWidth="1"/>
    <col min="10758" max="10758" width="11.5703125" style="52" customWidth="1"/>
    <col min="10759" max="10759" width="10" style="52" customWidth="1"/>
    <col min="10760" max="10761" width="9.5703125" style="52" customWidth="1"/>
    <col min="10762" max="10998" width="9.140625" style="52"/>
    <col min="10999" max="10999" width="25.42578125" style="52" customWidth="1"/>
    <col min="11000" max="11009" width="10.28515625" style="52" customWidth="1"/>
    <col min="11010" max="11010" width="11.5703125" style="52" customWidth="1"/>
    <col min="11011" max="11012" width="10.5703125" style="52" customWidth="1"/>
    <col min="11013" max="11013" width="0" style="52" hidden="1" customWidth="1"/>
    <col min="11014" max="11014" width="11.5703125" style="52" customWidth="1"/>
    <col min="11015" max="11015" width="10" style="52" customWidth="1"/>
    <col min="11016" max="11017" width="9.5703125" style="52" customWidth="1"/>
    <col min="11018" max="11254" width="9.140625" style="52"/>
    <col min="11255" max="11255" width="25.42578125" style="52" customWidth="1"/>
    <col min="11256" max="11265" width="10.28515625" style="52" customWidth="1"/>
    <col min="11266" max="11266" width="11.5703125" style="52" customWidth="1"/>
    <col min="11267" max="11268" width="10.5703125" style="52" customWidth="1"/>
    <col min="11269" max="11269" width="0" style="52" hidden="1" customWidth="1"/>
    <col min="11270" max="11270" width="11.5703125" style="52" customWidth="1"/>
    <col min="11271" max="11271" width="10" style="52" customWidth="1"/>
    <col min="11272" max="11273" width="9.5703125" style="52" customWidth="1"/>
    <col min="11274" max="11510" width="9.140625" style="52"/>
    <col min="11511" max="11511" width="25.42578125" style="52" customWidth="1"/>
    <col min="11512" max="11521" width="10.28515625" style="52" customWidth="1"/>
    <col min="11522" max="11522" width="11.5703125" style="52" customWidth="1"/>
    <col min="11523" max="11524" width="10.5703125" style="52" customWidth="1"/>
    <col min="11525" max="11525" width="0" style="52" hidden="1" customWidth="1"/>
    <col min="11526" max="11526" width="11.5703125" style="52" customWidth="1"/>
    <col min="11527" max="11527" width="10" style="52" customWidth="1"/>
    <col min="11528" max="11529" width="9.5703125" style="52" customWidth="1"/>
    <col min="11530" max="11766" width="9.140625" style="52"/>
    <col min="11767" max="11767" width="25.42578125" style="52" customWidth="1"/>
    <col min="11768" max="11777" width="10.28515625" style="52" customWidth="1"/>
    <col min="11778" max="11778" width="11.5703125" style="52" customWidth="1"/>
    <col min="11779" max="11780" width="10.5703125" style="52" customWidth="1"/>
    <col min="11781" max="11781" width="0" style="52" hidden="1" customWidth="1"/>
    <col min="11782" max="11782" width="11.5703125" style="52" customWidth="1"/>
    <col min="11783" max="11783" width="10" style="52" customWidth="1"/>
    <col min="11784" max="11785" width="9.5703125" style="52" customWidth="1"/>
    <col min="11786" max="12022" width="9.140625" style="52"/>
    <col min="12023" max="12023" width="25.42578125" style="52" customWidth="1"/>
    <col min="12024" max="12033" width="10.28515625" style="52" customWidth="1"/>
    <col min="12034" max="12034" width="11.5703125" style="52" customWidth="1"/>
    <col min="12035" max="12036" width="10.5703125" style="52" customWidth="1"/>
    <col min="12037" max="12037" width="0" style="52" hidden="1" customWidth="1"/>
    <col min="12038" max="12038" width="11.5703125" style="52" customWidth="1"/>
    <col min="12039" max="12039" width="10" style="52" customWidth="1"/>
    <col min="12040" max="12041" width="9.5703125" style="52" customWidth="1"/>
    <col min="12042" max="12278" width="9.140625" style="52"/>
    <col min="12279" max="12279" width="25.42578125" style="52" customWidth="1"/>
    <col min="12280" max="12289" width="10.28515625" style="52" customWidth="1"/>
    <col min="12290" max="12290" width="11.5703125" style="52" customWidth="1"/>
    <col min="12291" max="12292" width="10.5703125" style="52" customWidth="1"/>
    <col min="12293" max="12293" width="0" style="52" hidden="1" customWidth="1"/>
    <col min="12294" max="12294" width="11.5703125" style="52" customWidth="1"/>
    <col min="12295" max="12295" width="10" style="52" customWidth="1"/>
    <col min="12296" max="12297" width="9.5703125" style="52" customWidth="1"/>
    <col min="12298" max="12534" width="9.140625" style="52"/>
    <col min="12535" max="12535" width="25.42578125" style="52" customWidth="1"/>
    <col min="12536" max="12545" width="10.28515625" style="52" customWidth="1"/>
    <col min="12546" max="12546" width="11.5703125" style="52" customWidth="1"/>
    <col min="12547" max="12548" width="10.5703125" style="52" customWidth="1"/>
    <col min="12549" max="12549" width="0" style="52" hidden="1" customWidth="1"/>
    <col min="12550" max="12550" width="11.5703125" style="52" customWidth="1"/>
    <col min="12551" max="12551" width="10" style="52" customWidth="1"/>
    <col min="12552" max="12553" width="9.5703125" style="52" customWidth="1"/>
    <col min="12554" max="12790" width="9.140625" style="52"/>
    <col min="12791" max="12791" width="25.42578125" style="52" customWidth="1"/>
    <col min="12792" max="12801" width="10.28515625" style="52" customWidth="1"/>
    <col min="12802" max="12802" width="11.5703125" style="52" customWidth="1"/>
    <col min="12803" max="12804" width="10.5703125" style="52" customWidth="1"/>
    <col min="12805" max="12805" width="0" style="52" hidden="1" customWidth="1"/>
    <col min="12806" max="12806" width="11.5703125" style="52" customWidth="1"/>
    <col min="12807" max="12807" width="10" style="52" customWidth="1"/>
    <col min="12808" max="12809" width="9.5703125" style="52" customWidth="1"/>
    <col min="12810" max="13046" width="9.140625" style="52"/>
    <col min="13047" max="13047" width="25.42578125" style="52" customWidth="1"/>
    <col min="13048" max="13057" width="10.28515625" style="52" customWidth="1"/>
    <col min="13058" max="13058" width="11.5703125" style="52" customWidth="1"/>
    <col min="13059" max="13060" width="10.5703125" style="52" customWidth="1"/>
    <col min="13061" max="13061" width="0" style="52" hidden="1" customWidth="1"/>
    <col min="13062" max="13062" width="11.5703125" style="52" customWidth="1"/>
    <col min="13063" max="13063" width="10" style="52" customWidth="1"/>
    <col min="13064" max="13065" width="9.5703125" style="52" customWidth="1"/>
    <col min="13066" max="13302" width="9.140625" style="52"/>
    <col min="13303" max="13303" width="25.42578125" style="52" customWidth="1"/>
    <col min="13304" max="13313" width="10.28515625" style="52" customWidth="1"/>
    <col min="13314" max="13314" width="11.5703125" style="52" customWidth="1"/>
    <col min="13315" max="13316" width="10.5703125" style="52" customWidth="1"/>
    <col min="13317" max="13317" width="0" style="52" hidden="1" customWidth="1"/>
    <col min="13318" max="13318" width="11.5703125" style="52" customWidth="1"/>
    <col min="13319" max="13319" width="10" style="52" customWidth="1"/>
    <col min="13320" max="13321" width="9.5703125" style="52" customWidth="1"/>
    <col min="13322" max="13558" width="9.140625" style="52"/>
    <col min="13559" max="13559" width="25.42578125" style="52" customWidth="1"/>
    <col min="13560" max="13569" width="10.28515625" style="52" customWidth="1"/>
    <col min="13570" max="13570" width="11.5703125" style="52" customWidth="1"/>
    <col min="13571" max="13572" width="10.5703125" style="52" customWidth="1"/>
    <col min="13573" max="13573" width="0" style="52" hidden="1" customWidth="1"/>
    <col min="13574" max="13574" width="11.5703125" style="52" customWidth="1"/>
    <col min="13575" max="13575" width="10" style="52" customWidth="1"/>
    <col min="13576" max="13577" width="9.5703125" style="52" customWidth="1"/>
    <col min="13578" max="13814" width="9.140625" style="52"/>
    <col min="13815" max="13815" width="25.42578125" style="52" customWidth="1"/>
    <col min="13816" max="13825" width="10.28515625" style="52" customWidth="1"/>
    <col min="13826" max="13826" width="11.5703125" style="52" customWidth="1"/>
    <col min="13827" max="13828" width="10.5703125" style="52" customWidth="1"/>
    <col min="13829" max="13829" width="0" style="52" hidden="1" customWidth="1"/>
    <col min="13830" max="13830" width="11.5703125" style="52" customWidth="1"/>
    <col min="13831" max="13831" width="10" style="52" customWidth="1"/>
    <col min="13832" max="13833" width="9.5703125" style="52" customWidth="1"/>
    <col min="13834" max="14070" width="9.140625" style="52"/>
    <col min="14071" max="14071" width="25.42578125" style="52" customWidth="1"/>
    <col min="14072" max="14081" width="10.28515625" style="52" customWidth="1"/>
    <col min="14082" max="14082" width="11.5703125" style="52" customWidth="1"/>
    <col min="14083" max="14084" width="10.5703125" style="52" customWidth="1"/>
    <col min="14085" max="14085" width="0" style="52" hidden="1" customWidth="1"/>
    <col min="14086" max="14086" width="11.5703125" style="52" customWidth="1"/>
    <col min="14087" max="14087" width="10" style="52" customWidth="1"/>
    <col min="14088" max="14089" width="9.5703125" style="52" customWidth="1"/>
    <col min="14090" max="14326" width="9.140625" style="52"/>
    <col min="14327" max="14327" width="25.42578125" style="52" customWidth="1"/>
    <col min="14328" max="14337" width="10.28515625" style="52" customWidth="1"/>
    <col min="14338" max="14338" width="11.5703125" style="52" customWidth="1"/>
    <col min="14339" max="14340" width="10.5703125" style="52" customWidth="1"/>
    <col min="14341" max="14341" width="0" style="52" hidden="1" customWidth="1"/>
    <col min="14342" max="14342" width="11.5703125" style="52" customWidth="1"/>
    <col min="14343" max="14343" width="10" style="52" customWidth="1"/>
    <col min="14344" max="14345" width="9.5703125" style="52" customWidth="1"/>
    <col min="14346" max="14582" width="9.140625" style="52"/>
    <col min="14583" max="14583" width="25.42578125" style="52" customWidth="1"/>
    <col min="14584" max="14593" width="10.28515625" style="52" customWidth="1"/>
    <col min="14594" max="14594" width="11.5703125" style="52" customWidth="1"/>
    <col min="14595" max="14596" width="10.5703125" style="52" customWidth="1"/>
    <col min="14597" max="14597" width="0" style="52" hidden="1" customWidth="1"/>
    <col min="14598" max="14598" width="11.5703125" style="52" customWidth="1"/>
    <col min="14599" max="14599" width="10" style="52" customWidth="1"/>
    <col min="14600" max="14601" width="9.5703125" style="52" customWidth="1"/>
    <col min="14602" max="14838" width="9.140625" style="52"/>
    <col min="14839" max="14839" width="25.42578125" style="52" customWidth="1"/>
    <col min="14840" max="14849" width="10.28515625" style="52" customWidth="1"/>
    <col min="14850" max="14850" width="11.5703125" style="52" customWidth="1"/>
    <col min="14851" max="14852" width="10.5703125" style="52" customWidth="1"/>
    <col min="14853" max="14853" width="0" style="52" hidden="1" customWidth="1"/>
    <col min="14854" max="14854" width="11.5703125" style="52" customWidth="1"/>
    <col min="14855" max="14855" width="10" style="52" customWidth="1"/>
    <col min="14856" max="14857" width="9.5703125" style="52" customWidth="1"/>
    <col min="14858" max="15094" width="9.140625" style="52"/>
    <col min="15095" max="15095" width="25.42578125" style="52" customWidth="1"/>
    <col min="15096" max="15105" width="10.28515625" style="52" customWidth="1"/>
    <col min="15106" max="15106" width="11.5703125" style="52" customWidth="1"/>
    <col min="15107" max="15108" width="10.5703125" style="52" customWidth="1"/>
    <col min="15109" max="15109" width="0" style="52" hidden="1" customWidth="1"/>
    <col min="15110" max="15110" width="11.5703125" style="52" customWidth="1"/>
    <col min="15111" max="15111" width="10" style="52" customWidth="1"/>
    <col min="15112" max="15113" width="9.5703125" style="52" customWidth="1"/>
    <col min="15114" max="15350" width="9.140625" style="52"/>
    <col min="15351" max="15351" width="25.42578125" style="52" customWidth="1"/>
    <col min="15352" max="15361" width="10.28515625" style="52" customWidth="1"/>
    <col min="15362" max="15362" width="11.5703125" style="52" customWidth="1"/>
    <col min="15363" max="15364" width="10.5703125" style="52" customWidth="1"/>
    <col min="15365" max="15365" width="0" style="52" hidden="1" customWidth="1"/>
    <col min="15366" max="15366" width="11.5703125" style="52" customWidth="1"/>
    <col min="15367" max="15367" width="10" style="52" customWidth="1"/>
    <col min="15368" max="15369" width="9.5703125" style="52" customWidth="1"/>
    <col min="15370" max="15606" width="9.140625" style="52"/>
    <col min="15607" max="15607" width="25.42578125" style="52" customWidth="1"/>
    <col min="15608" max="15617" width="10.28515625" style="52" customWidth="1"/>
    <col min="15618" max="15618" width="11.5703125" style="52" customWidth="1"/>
    <col min="15619" max="15620" width="10.5703125" style="52" customWidth="1"/>
    <col min="15621" max="15621" width="0" style="52" hidden="1" customWidth="1"/>
    <col min="15622" max="15622" width="11.5703125" style="52" customWidth="1"/>
    <col min="15623" max="15623" width="10" style="52" customWidth="1"/>
    <col min="15624" max="15625" width="9.5703125" style="52" customWidth="1"/>
    <col min="15626" max="15862" width="9.140625" style="52"/>
    <col min="15863" max="15863" width="25.42578125" style="52" customWidth="1"/>
    <col min="15864" max="15873" width="10.28515625" style="52" customWidth="1"/>
    <col min="15874" max="15874" width="11.5703125" style="52" customWidth="1"/>
    <col min="15875" max="15876" width="10.5703125" style="52" customWidth="1"/>
    <col min="15877" max="15877" width="0" style="52" hidden="1" customWidth="1"/>
    <col min="15878" max="15878" width="11.5703125" style="52" customWidth="1"/>
    <col min="15879" max="15879" width="10" style="52" customWidth="1"/>
    <col min="15880" max="15881" width="9.5703125" style="52" customWidth="1"/>
    <col min="15882" max="16118" width="9.140625" style="52"/>
    <col min="16119" max="16119" width="25.42578125" style="52" customWidth="1"/>
    <col min="16120" max="16129" width="10.28515625" style="52" customWidth="1"/>
    <col min="16130" max="16130" width="11.5703125" style="52" customWidth="1"/>
    <col min="16131" max="16132" width="10.5703125" style="52" customWidth="1"/>
    <col min="16133" max="16133" width="0" style="52" hidden="1" customWidth="1"/>
    <col min="16134" max="16134" width="11.5703125" style="52" customWidth="1"/>
    <col min="16135" max="16135" width="10" style="52" customWidth="1"/>
    <col min="16136" max="16137" width="9.5703125" style="52" customWidth="1"/>
    <col min="16138" max="16384" width="9.140625" style="52"/>
  </cols>
  <sheetData>
    <row r="1" spans="1:12" ht="18" customHeight="1">
      <c r="A1" s="743"/>
      <c r="B1" s="743"/>
      <c r="C1" s="743"/>
      <c r="D1" s="743"/>
    </row>
    <row r="2" spans="1:12" s="87" customFormat="1" ht="18" customHeight="1">
      <c r="A2" s="742" t="s">
        <v>1188</v>
      </c>
    </row>
    <row r="3" spans="1:12" s="87" customFormat="1" ht="18" customHeight="1">
      <c r="A3" s="203"/>
      <c r="B3" s="741"/>
      <c r="C3" s="741"/>
      <c r="D3" s="741"/>
      <c r="E3" s="741"/>
      <c r="F3" s="741"/>
      <c r="G3" s="741"/>
      <c r="H3" s="741"/>
      <c r="I3" s="741"/>
      <c r="J3" s="741"/>
      <c r="K3" s="741"/>
    </row>
    <row r="4" spans="1:12" s="87" customFormat="1" ht="18" customHeight="1" thickBot="1">
      <c r="A4" s="203"/>
      <c r="B4" s="716" t="s">
        <v>212</v>
      </c>
      <c r="C4" s="716" t="s">
        <v>213</v>
      </c>
      <c r="D4" s="716" t="s">
        <v>338</v>
      </c>
      <c r="E4" s="716" t="s">
        <v>346</v>
      </c>
      <c r="F4" s="716" t="s">
        <v>347</v>
      </c>
      <c r="G4" s="716" t="s">
        <v>404</v>
      </c>
      <c r="H4" s="716" t="s">
        <v>869</v>
      </c>
      <c r="I4" s="716" t="s">
        <v>883</v>
      </c>
      <c r="J4" s="716" t="s">
        <v>973</v>
      </c>
      <c r="K4" s="717" t="s">
        <v>1107</v>
      </c>
    </row>
    <row r="5" spans="1:12" s="237" customFormat="1" ht="18" customHeight="1" thickBot="1">
      <c r="A5" s="209" t="s">
        <v>1108</v>
      </c>
      <c r="B5" s="738">
        <f t="shared" ref="B5:K5" si="0">B6+B7+B8+B9</f>
        <v>1444.1</v>
      </c>
      <c r="C5" s="738">
        <f t="shared" si="0"/>
        <v>1991.89</v>
      </c>
      <c r="D5" s="738">
        <f t="shared" si="0"/>
        <v>2108.0699999999997</v>
      </c>
      <c r="E5" s="738">
        <f t="shared" si="0"/>
        <v>2350.23</v>
      </c>
      <c r="F5" s="738">
        <f t="shared" si="0"/>
        <v>2172.09</v>
      </c>
      <c r="G5" s="738">
        <f t="shared" si="0"/>
        <v>1990.26</v>
      </c>
      <c r="H5" s="738">
        <f t="shared" si="0"/>
        <v>2102.88</v>
      </c>
      <c r="I5" s="738">
        <f t="shared" si="0"/>
        <v>2120.37</v>
      </c>
      <c r="J5" s="738">
        <f t="shared" si="0"/>
        <v>2119.1589999999997</v>
      </c>
      <c r="K5" s="738">
        <f t="shared" si="0"/>
        <v>2155.0889500000003</v>
      </c>
    </row>
    <row r="6" spans="1:12" s="237" customFormat="1" ht="18" customHeight="1" thickBot="1">
      <c r="A6" s="737" t="s">
        <v>1187</v>
      </c>
      <c r="B6" s="579">
        <v>499.83</v>
      </c>
      <c r="C6" s="579">
        <v>700.34999999999991</v>
      </c>
      <c r="D6" s="579">
        <v>861.11000000000013</v>
      </c>
      <c r="E6" s="579">
        <v>985.8</v>
      </c>
      <c r="F6" s="579">
        <v>829.14999999999986</v>
      </c>
      <c r="G6" s="579">
        <v>785.58</v>
      </c>
      <c r="H6" s="579">
        <v>816.20999999999992</v>
      </c>
      <c r="I6" s="579">
        <v>777.33999999999992</v>
      </c>
      <c r="J6" s="579">
        <v>768.7399999999999</v>
      </c>
      <c r="K6" s="579">
        <v>816.02500000000009</v>
      </c>
    </row>
    <row r="7" spans="1:12" s="237" customFormat="1" ht="18" customHeight="1" thickBot="1">
      <c r="A7" s="737" t="s">
        <v>1186</v>
      </c>
      <c r="B7" s="579">
        <v>286.9199999999999</v>
      </c>
      <c r="C7" s="579">
        <v>454.86</v>
      </c>
      <c r="D7" s="579">
        <v>477.86999999999989</v>
      </c>
      <c r="E7" s="579">
        <v>495.82</v>
      </c>
      <c r="F7" s="579">
        <v>469.39</v>
      </c>
      <c r="G7" s="579">
        <v>408.89000000000004</v>
      </c>
      <c r="H7" s="579">
        <v>447.36999999999995</v>
      </c>
      <c r="I7" s="579">
        <v>473.65999999999997</v>
      </c>
      <c r="J7" s="579">
        <v>437.7</v>
      </c>
      <c r="K7" s="579">
        <v>464.40449999999998</v>
      </c>
    </row>
    <row r="8" spans="1:12" s="237" customFormat="1" ht="18" customHeight="1" thickBot="1">
      <c r="A8" s="737" t="s">
        <v>1184</v>
      </c>
      <c r="B8" s="579">
        <v>118.59</v>
      </c>
      <c r="C8" s="579">
        <v>257.63</v>
      </c>
      <c r="D8" s="579">
        <v>179.34000000000003</v>
      </c>
      <c r="E8" s="579">
        <v>165.3</v>
      </c>
      <c r="F8" s="579">
        <v>150.29</v>
      </c>
      <c r="G8" s="579">
        <v>173.75</v>
      </c>
      <c r="H8" s="579">
        <v>226.16999999999996</v>
      </c>
      <c r="I8" s="579">
        <v>204.52</v>
      </c>
      <c r="J8" s="579">
        <v>214.24999999999997</v>
      </c>
      <c r="K8" s="579">
        <v>205.19800000000001</v>
      </c>
    </row>
    <row r="9" spans="1:12" s="390" customFormat="1" ht="18" customHeight="1" thickBot="1">
      <c r="A9" s="737" t="s">
        <v>1182</v>
      </c>
      <c r="B9" s="579">
        <v>538.7600000000001</v>
      </c>
      <c r="C9" s="579">
        <v>579.04999999999995</v>
      </c>
      <c r="D9" s="579">
        <v>589.74999999999977</v>
      </c>
      <c r="E9" s="579">
        <v>703.31000000000017</v>
      </c>
      <c r="F9" s="579">
        <v>723.26000000000022</v>
      </c>
      <c r="G9" s="579">
        <v>622.04</v>
      </c>
      <c r="H9" s="579">
        <v>613.12999999999988</v>
      </c>
      <c r="I9" s="579">
        <v>664.85</v>
      </c>
      <c r="J9" s="579">
        <v>698.46900000000005</v>
      </c>
      <c r="K9" s="579">
        <v>669.4614499999999</v>
      </c>
    </row>
    <row r="10" spans="1:12" s="237" customFormat="1" ht="18" customHeight="1" thickBot="1">
      <c r="A10" s="221" t="s">
        <v>130</v>
      </c>
      <c r="B10" s="740">
        <f t="shared" ref="B10:K10" si="1">(B15-B19-B20)/B5</f>
        <v>1.9684857908039608</v>
      </c>
      <c r="C10" s="740">
        <f t="shared" si="1"/>
        <v>2.0779008881012504</v>
      </c>
      <c r="D10" s="740">
        <f t="shared" si="1"/>
        <v>2.1077763072383751</v>
      </c>
      <c r="E10" s="740">
        <f t="shared" si="1"/>
        <v>2.0951396246324827</v>
      </c>
      <c r="F10" s="740">
        <f t="shared" si="1"/>
        <v>1.7291917001597541</v>
      </c>
      <c r="G10" s="740">
        <f t="shared" si="1"/>
        <v>1.8504265774320943</v>
      </c>
      <c r="H10" s="740">
        <f t="shared" si="1"/>
        <v>2.0173095944609294</v>
      </c>
      <c r="I10" s="740">
        <f t="shared" si="1"/>
        <v>1.9002343930540424</v>
      </c>
      <c r="J10" s="740">
        <f t="shared" si="1"/>
        <v>1.8567920409610918</v>
      </c>
      <c r="K10" s="740">
        <f t="shared" si="1"/>
        <v>1.9816442132226411</v>
      </c>
    </row>
    <row r="11" spans="1:12" s="237" customFormat="1" ht="18" customHeight="1" thickBot="1">
      <c r="A11" s="737" t="s">
        <v>1187</v>
      </c>
      <c r="B11" s="739">
        <v>2.5344016965768357</v>
      </c>
      <c r="C11" s="739">
        <v>2.7088170200613986</v>
      </c>
      <c r="D11" s="739">
        <v>2.4665838278501004</v>
      </c>
      <c r="E11" s="739">
        <v>2.6434165145059847</v>
      </c>
      <c r="F11" s="739">
        <v>2.2854971959235364</v>
      </c>
      <c r="G11" s="739">
        <v>2.5614832353165808</v>
      </c>
      <c r="H11" s="739">
        <v>2.4380857867460581</v>
      </c>
      <c r="I11" s="739">
        <v>2.6270100599480282</v>
      </c>
      <c r="J11" s="739">
        <v>2.4041938756926919</v>
      </c>
      <c r="K11" s="739">
        <v>2.580913662674984</v>
      </c>
    </row>
    <row r="12" spans="1:12" s="237" customFormat="1" ht="18" customHeight="1" thickBot="1">
      <c r="A12" s="737" t="s">
        <v>1186</v>
      </c>
      <c r="B12" s="739">
        <v>2.7743621915516532</v>
      </c>
      <c r="C12" s="739">
        <v>2.6897287077342469</v>
      </c>
      <c r="D12" s="739">
        <v>2.6608073325381385</v>
      </c>
      <c r="E12" s="739">
        <v>2.7884514541567507</v>
      </c>
      <c r="F12" s="739">
        <v>2.1232024542491321</v>
      </c>
      <c r="G12" s="739">
        <v>2.5268165032160232</v>
      </c>
      <c r="H12" s="739">
        <v>2.8045242193262849</v>
      </c>
      <c r="I12" s="739">
        <v>2.5048698785345329</v>
      </c>
      <c r="J12" s="739">
        <v>2.6485606579849215</v>
      </c>
      <c r="K12" s="739">
        <v>2.6983591678256791</v>
      </c>
    </row>
    <row r="13" spans="1:12" s="237" customFormat="1" ht="18" customHeight="1" thickBot="1">
      <c r="A13" s="737" t="s">
        <v>1184</v>
      </c>
      <c r="B13" s="739">
        <v>1.7662534783708577</v>
      </c>
      <c r="C13" s="739">
        <v>1.4117532896013663</v>
      </c>
      <c r="D13" s="739">
        <v>1.6523363443738148</v>
      </c>
      <c r="E13" s="739">
        <v>1.5949183303085301</v>
      </c>
      <c r="F13" s="739">
        <v>1.2374742165147383</v>
      </c>
      <c r="G13" s="739">
        <v>1.2345323741007195</v>
      </c>
      <c r="H13" s="739">
        <v>1.5126674625281871</v>
      </c>
      <c r="I13" s="739">
        <v>1.2622563400482432</v>
      </c>
      <c r="J13" s="739">
        <v>1.3366614206233767</v>
      </c>
      <c r="K13" s="739">
        <v>1.3301449138335644</v>
      </c>
    </row>
    <row r="14" spans="1:12" s="390" customFormat="1" ht="18" customHeight="1" thickBot="1">
      <c r="A14" s="737" t="s">
        <v>1182</v>
      </c>
      <c r="B14" s="739">
        <f t="shared" ref="B14:K14" si="2">B21/B9</f>
        <v>1.0588023062216938</v>
      </c>
      <c r="C14" s="739">
        <f t="shared" si="2"/>
        <v>1.1305932130213283</v>
      </c>
      <c r="D14" s="739">
        <f t="shared" si="2"/>
        <v>1.2742518016108526</v>
      </c>
      <c r="E14" s="739">
        <f t="shared" si="2"/>
        <v>0.95543927997611244</v>
      </c>
      <c r="F14" s="739">
        <f t="shared" si="2"/>
        <v>0.93790614716699383</v>
      </c>
      <c r="G14" s="739">
        <f t="shared" si="2"/>
        <v>0.67984373995241487</v>
      </c>
      <c r="H14" s="739">
        <f t="shared" si="2"/>
        <v>1.0689250240568888</v>
      </c>
      <c r="I14" s="739">
        <f t="shared" si="2"/>
        <v>1.119019327667895</v>
      </c>
      <c r="J14" s="739">
        <f t="shared" si="2"/>
        <v>0.91769692765535471</v>
      </c>
      <c r="K14" s="739">
        <f t="shared" si="2"/>
        <v>0.95368636831871834</v>
      </c>
      <c r="L14" s="237"/>
    </row>
    <row r="15" spans="1:12" s="87" customFormat="1" ht="18" customHeight="1" thickBot="1">
      <c r="A15" s="221" t="s">
        <v>109</v>
      </c>
      <c r="B15" s="738">
        <f t="shared" ref="B15:K15" si="3">B16+B17+B18+B19+B20+B21</f>
        <v>2962.4403304999996</v>
      </c>
      <c r="C15" s="738">
        <f t="shared" si="3"/>
        <v>4272.26</v>
      </c>
      <c r="D15" s="738">
        <f t="shared" si="3"/>
        <v>4616.2100000000009</v>
      </c>
      <c r="E15" s="738">
        <f t="shared" si="3"/>
        <v>5184.6999999999989</v>
      </c>
      <c r="F15" s="738">
        <f t="shared" si="3"/>
        <v>4075.1100000000006</v>
      </c>
      <c r="G15" s="738">
        <f t="shared" si="3"/>
        <v>3965.88</v>
      </c>
      <c r="H15" s="738">
        <f t="shared" si="3"/>
        <v>4495.5099999999993</v>
      </c>
      <c r="I15" s="738">
        <f t="shared" si="3"/>
        <v>4342.0199999999995</v>
      </c>
      <c r="J15" s="738">
        <f t="shared" si="3"/>
        <v>4223.5442313977328</v>
      </c>
      <c r="K15" s="738">
        <f t="shared" si="3"/>
        <v>4561.4151023031136</v>
      </c>
      <c r="L15" s="237"/>
    </row>
    <row r="16" spans="1:12" s="87" customFormat="1" ht="18" customHeight="1" thickBot="1">
      <c r="A16" s="737" t="s">
        <v>1187</v>
      </c>
      <c r="B16" s="579">
        <v>1266.7699999999998</v>
      </c>
      <c r="C16" s="579">
        <v>1897.1200000000001</v>
      </c>
      <c r="D16" s="579">
        <v>2124.0000000000005</v>
      </c>
      <c r="E16" s="579">
        <v>2605.8799999999997</v>
      </c>
      <c r="F16" s="579">
        <v>1895.02</v>
      </c>
      <c r="G16" s="579">
        <v>2012.2499999999998</v>
      </c>
      <c r="H16" s="579">
        <v>1989.9899999999998</v>
      </c>
      <c r="I16" s="579">
        <v>1837.39</v>
      </c>
      <c r="J16" s="579">
        <v>1848.1999999999998</v>
      </c>
      <c r="K16" s="579">
        <v>2106.0900715843541</v>
      </c>
      <c r="L16" s="237"/>
    </row>
    <row r="17" spans="1:12" s="87" customFormat="1" ht="18" customHeight="1" thickBot="1">
      <c r="A17" s="734" t="s">
        <v>1186</v>
      </c>
      <c r="B17" s="579">
        <v>796.0200000000001</v>
      </c>
      <c r="C17" s="579">
        <v>1223.4499999999996</v>
      </c>
      <c r="D17" s="579">
        <v>1271.52</v>
      </c>
      <c r="E17" s="579">
        <v>1382.5700000000002</v>
      </c>
      <c r="F17" s="579">
        <v>996.61</v>
      </c>
      <c r="G17" s="579">
        <v>1033.1899999999998</v>
      </c>
      <c r="H17" s="579">
        <v>1254.6599999999999</v>
      </c>
      <c r="I17" s="579">
        <v>1126.4599999999998</v>
      </c>
      <c r="J17" s="579">
        <v>1159.2750000000001</v>
      </c>
      <c r="K17" s="579">
        <v>1253.1301401545006</v>
      </c>
      <c r="L17" s="237"/>
    </row>
    <row r="18" spans="1:12" s="87" customFormat="1" ht="18" customHeight="1" thickBot="1">
      <c r="A18" s="734" t="s">
        <v>1184</v>
      </c>
      <c r="B18" s="579">
        <v>209.46</v>
      </c>
      <c r="C18" s="579">
        <v>363.71</v>
      </c>
      <c r="D18" s="579">
        <v>296.33</v>
      </c>
      <c r="E18" s="579">
        <v>263.64000000000004</v>
      </c>
      <c r="F18" s="579">
        <v>185.98000000000002</v>
      </c>
      <c r="G18" s="579">
        <v>214.5</v>
      </c>
      <c r="H18" s="579">
        <v>342.12</v>
      </c>
      <c r="I18" s="579">
        <v>321.36999999999995</v>
      </c>
      <c r="J18" s="579">
        <v>286.37970936855839</v>
      </c>
      <c r="K18" s="579">
        <v>272.94307602881975</v>
      </c>
      <c r="L18" s="237"/>
    </row>
    <row r="19" spans="1:12" s="87" customFormat="1" ht="18" customHeight="1" thickBot="1">
      <c r="A19" s="737" t="s">
        <v>1185</v>
      </c>
      <c r="B19" s="579">
        <v>49.3</v>
      </c>
      <c r="C19" s="579">
        <v>59.42</v>
      </c>
      <c r="D19" s="579">
        <v>75.3</v>
      </c>
      <c r="E19" s="579">
        <v>88.45</v>
      </c>
      <c r="F19" s="579">
        <v>113.78</v>
      </c>
      <c r="G19" s="579">
        <v>110.25</v>
      </c>
      <c r="H19" s="579">
        <v>115.94</v>
      </c>
      <c r="I19" s="579">
        <v>131.66</v>
      </c>
      <c r="J19" s="579">
        <v>113.32333333333334</v>
      </c>
      <c r="K19" s="579">
        <v>114.34777777777781</v>
      </c>
      <c r="L19" s="237"/>
    </row>
    <row r="20" spans="1:12" s="87" customFormat="1" ht="18" customHeight="1" thickBot="1">
      <c r="A20" s="734" t="s">
        <v>1183</v>
      </c>
      <c r="B20" s="579">
        <v>70.45</v>
      </c>
      <c r="C20" s="579">
        <v>73.89</v>
      </c>
      <c r="D20" s="579">
        <v>97.57</v>
      </c>
      <c r="E20" s="579">
        <v>172.19</v>
      </c>
      <c r="F20" s="579">
        <v>205.37</v>
      </c>
      <c r="G20" s="579">
        <v>172.8</v>
      </c>
      <c r="H20" s="579">
        <v>137.41</v>
      </c>
      <c r="I20" s="579">
        <v>181.16</v>
      </c>
      <c r="J20" s="579">
        <v>175.38333333333335</v>
      </c>
      <c r="K20" s="579">
        <v>176.44777777777779</v>
      </c>
    </row>
    <row r="21" spans="1:12" s="87" customFormat="1" ht="18" customHeight="1" thickBot="1">
      <c r="A21" s="736" t="s">
        <v>1182</v>
      </c>
      <c r="B21" s="579">
        <v>570.44033049999985</v>
      </c>
      <c r="C21" s="579">
        <v>654.67000000000007</v>
      </c>
      <c r="D21" s="579">
        <v>751.49</v>
      </c>
      <c r="E21" s="579">
        <v>671.9699999999998</v>
      </c>
      <c r="F21" s="579">
        <v>678.35000000000014</v>
      </c>
      <c r="G21" s="579">
        <v>422.8900000000001</v>
      </c>
      <c r="H21" s="579">
        <v>655.3900000000001</v>
      </c>
      <c r="I21" s="579">
        <v>743.98</v>
      </c>
      <c r="J21" s="579">
        <v>640.98285536250796</v>
      </c>
      <c r="K21" s="579">
        <v>638.45625897988316</v>
      </c>
    </row>
    <row r="22" spans="1:12" s="87" customFormat="1" ht="18" customHeight="1" thickBot="1">
      <c r="A22" s="197" t="s">
        <v>371</v>
      </c>
      <c r="B22" s="733">
        <v>3579.7722444999999</v>
      </c>
      <c r="C22" s="733">
        <v>4311.6373209999992</v>
      </c>
      <c r="D22" s="733">
        <v>4552.8519260000012</v>
      </c>
      <c r="E22" s="733">
        <v>5584.3285699999997</v>
      </c>
      <c r="F22" s="733">
        <v>5144.1777849999999</v>
      </c>
      <c r="G22" s="733">
        <v>4840.300166</v>
      </c>
      <c r="H22" s="733">
        <v>5475.8120269999999</v>
      </c>
      <c r="I22" s="733">
        <v>5442.843793</v>
      </c>
      <c r="J22" s="733">
        <v>5219.7643418386788</v>
      </c>
      <c r="K22" s="733">
        <v>5529.7618607557433</v>
      </c>
    </row>
    <row r="23" spans="1:12" s="87" customFormat="1" ht="18" customHeight="1" thickBot="1">
      <c r="A23" s="734" t="s">
        <v>1187</v>
      </c>
      <c r="B23" s="579">
        <v>1320.2130969999998</v>
      </c>
      <c r="C23" s="579">
        <v>1469.0086670000001</v>
      </c>
      <c r="D23" s="579">
        <v>1542.2411180000008</v>
      </c>
      <c r="E23" s="579">
        <v>2354.9635879999996</v>
      </c>
      <c r="F23" s="579">
        <v>2339.0524399999999</v>
      </c>
      <c r="G23" s="579">
        <v>2170.4849979999999</v>
      </c>
      <c r="H23" s="579">
        <v>2336.0397579999999</v>
      </c>
      <c r="I23" s="579">
        <v>2174.3671640000002</v>
      </c>
      <c r="J23" s="579">
        <v>2024.6219177068397</v>
      </c>
      <c r="K23" s="579">
        <v>2388.4734785843539</v>
      </c>
    </row>
    <row r="24" spans="1:12" s="87" customFormat="1" ht="18" customHeight="1" thickBot="1">
      <c r="A24" s="734" t="s">
        <v>1186</v>
      </c>
      <c r="B24" s="579">
        <v>673.79581900000017</v>
      </c>
      <c r="C24" s="579">
        <v>970.4497649999995</v>
      </c>
      <c r="D24" s="579">
        <v>1035.923305</v>
      </c>
      <c r="E24" s="579">
        <v>1194.2459230000002</v>
      </c>
      <c r="F24" s="579">
        <v>743.23333200000002</v>
      </c>
      <c r="G24" s="579">
        <v>884.73714899999982</v>
      </c>
      <c r="H24" s="579">
        <v>1007.745561</v>
      </c>
      <c r="I24" s="579">
        <v>1028.9660369999997</v>
      </c>
      <c r="J24" s="579">
        <v>1008.3012211711848</v>
      </c>
      <c r="K24" s="579">
        <v>1059.3363778211672</v>
      </c>
    </row>
    <row r="25" spans="1:12" s="87" customFormat="1" ht="18" customHeight="1" thickBot="1">
      <c r="A25" s="734" t="s">
        <v>1185</v>
      </c>
      <c r="B25" s="579">
        <v>282.70088000000004</v>
      </c>
      <c r="C25" s="579">
        <v>452.61447400000003</v>
      </c>
      <c r="D25" s="579">
        <v>444.03649999999993</v>
      </c>
      <c r="E25" s="579">
        <v>465.38676399999997</v>
      </c>
      <c r="F25" s="579">
        <v>407.81549899999999</v>
      </c>
      <c r="G25" s="579">
        <v>383.25760600000001</v>
      </c>
      <c r="H25" s="579">
        <v>525.80032700000004</v>
      </c>
      <c r="I25" s="579">
        <v>523.98742100000004</v>
      </c>
      <c r="J25" s="579">
        <v>593.99804651493457</v>
      </c>
      <c r="K25" s="579">
        <v>475.66128469548647</v>
      </c>
    </row>
    <row r="26" spans="1:12" s="87" customFormat="1" ht="18" customHeight="1" thickBot="1">
      <c r="A26" s="734" t="s">
        <v>1184</v>
      </c>
      <c r="B26" s="579">
        <v>216.53207899999995</v>
      </c>
      <c r="C26" s="579">
        <v>235.81567000000004</v>
      </c>
      <c r="D26" s="579">
        <v>285.64031199999999</v>
      </c>
      <c r="E26" s="579">
        <v>291.79198200000002</v>
      </c>
      <c r="F26" s="579">
        <v>303.95073500000001</v>
      </c>
      <c r="G26" s="579">
        <v>328.60122800000005</v>
      </c>
      <c r="H26" s="579">
        <v>326.62118400000003</v>
      </c>
      <c r="I26" s="579">
        <v>323.17740900000001</v>
      </c>
      <c r="J26" s="579">
        <v>323.7221415106481</v>
      </c>
      <c r="K26" s="579">
        <v>318.33928810686086</v>
      </c>
    </row>
    <row r="27" spans="1:12" s="87" customFormat="1" ht="18" customHeight="1" thickBot="1">
      <c r="A27" s="734" t="s">
        <v>1183</v>
      </c>
      <c r="B27" s="579">
        <v>165.41300700000002</v>
      </c>
      <c r="C27" s="579">
        <v>176.42209299999999</v>
      </c>
      <c r="D27" s="579">
        <v>197.10264599999999</v>
      </c>
      <c r="E27" s="579">
        <v>265.50562400000001</v>
      </c>
      <c r="F27" s="579">
        <v>333.73102500000005</v>
      </c>
      <c r="G27" s="579">
        <v>299.63874700000002</v>
      </c>
      <c r="H27" s="579">
        <v>247.09867999999997</v>
      </c>
      <c r="I27" s="579">
        <v>275.51800300000002</v>
      </c>
      <c r="J27" s="579">
        <v>294.05262278422094</v>
      </c>
      <c r="K27" s="579">
        <v>294.21126956799264</v>
      </c>
    </row>
    <row r="28" spans="1:12" s="87" customFormat="1" ht="18" customHeight="1" thickBot="1">
      <c r="A28" s="734" t="s">
        <v>1182</v>
      </c>
      <c r="B28" s="579">
        <v>921.11736249999979</v>
      </c>
      <c r="C28" s="579">
        <v>1007.3266520000001</v>
      </c>
      <c r="D28" s="579">
        <v>1047.9080450000001</v>
      </c>
      <c r="E28" s="579">
        <v>1012.4346889999997</v>
      </c>
      <c r="F28" s="579">
        <v>1016.3947539999999</v>
      </c>
      <c r="G28" s="579">
        <v>773.58043800000019</v>
      </c>
      <c r="H28" s="579">
        <v>1032.5065170000003</v>
      </c>
      <c r="I28" s="579">
        <v>1116.827759</v>
      </c>
      <c r="J28" s="579">
        <v>975.06839215085108</v>
      </c>
      <c r="K28" s="579">
        <v>993.74016197988306</v>
      </c>
    </row>
    <row r="29" spans="1:12" s="11" customFormat="1" ht="18" customHeight="1" thickBot="1">
      <c r="A29" s="197" t="s">
        <v>81</v>
      </c>
      <c r="B29" s="735">
        <v>888.5648349999999</v>
      </c>
      <c r="C29" s="735">
        <v>845.70739200000003</v>
      </c>
      <c r="D29" s="735">
        <v>983.22056999999995</v>
      </c>
      <c r="E29" s="735">
        <v>1425.871979</v>
      </c>
      <c r="F29" s="735">
        <v>1679.7306799999997</v>
      </c>
      <c r="G29" s="735">
        <v>1424.469742</v>
      </c>
      <c r="H29" s="735">
        <v>1581.5607290000003</v>
      </c>
      <c r="I29" s="735">
        <v>1607.7094629999999</v>
      </c>
      <c r="J29" s="735">
        <v>1603.613146804769</v>
      </c>
      <c r="K29" s="735">
        <v>1545.4663441192977</v>
      </c>
    </row>
    <row r="30" spans="1:12" s="87" customFormat="1" ht="18" customHeight="1" thickBot="1">
      <c r="A30" s="734" t="s">
        <v>1187</v>
      </c>
      <c r="B30" s="579">
        <v>157.06675299999998</v>
      </c>
      <c r="C30" s="579">
        <v>60.517905999999996</v>
      </c>
      <c r="D30" s="579">
        <v>141.40654999999998</v>
      </c>
      <c r="E30" s="579">
        <v>417.23737199999999</v>
      </c>
      <c r="F30" s="579">
        <v>665.74417800000003</v>
      </c>
      <c r="G30" s="579">
        <v>385.41246800000005</v>
      </c>
      <c r="H30" s="579">
        <v>573.64979700000004</v>
      </c>
      <c r="I30" s="579">
        <v>551.96858099999986</v>
      </c>
      <c r="J30" s="579">
        <v>368.01042842877388</v>
      </c>
      <c r="K30" s="579">
        <v>503.67694866666653</v>
      </c>
    </row>
    <row r="31" spans="1:12" s="87" customFormat="1" ht="18" customHeight="1" thickBot="1">
      <c r="A31" s="734" t="s">
        <v>1186</v>
      </c>
      <c r="B31" s="579">
        <v>15.176506</v>
      </c>
      <c r="C31" s="579">
        <v>23.320551999999999</v>
      </c>
      <c r="D31" s="579">
        <v>35.720120000000001</v>
      </c>
      <c r="E31" s="579">
        <v>109.38927900000002</v>
      </c>
      <c r="F31" s="579">
        <v>78.071112000000014</v>
      </c>
      <c r="G31" s="579">
        <v>113.220074</v>
      </c>
      <c r="H31" s="579">
        <v>82.148114000000007</v>
      </c>
      <c r="I31" s="579">
        <v>145.43378300000001</v>
      </c>
      <c r="J31" s="579">
        <v>233.77478589441918</v>
      </c>
      <c r="K31" s="579">
        <v>113.600657</v>
      </c>
    </row>
    <row r="32" spans="1:12" s="87" customFormat="1" ht="18" customHeight="1" thickBot="1">
      <c r="A32" s="734" t="s">
        <v>1185</v>
      </c>
      <c r="B32" s="579">
        <v>73.481091000000021</v>
      </c>
      <c r="C32" s="579">
        <v>89.158913000000013</v>
      </c>
      <c r="D32" s="579">
        <v>147.984364</v>
      </c>
      <c r="E32" s="579">
        <v>201.84725699999998</v>
      </c>
      <c r="F32" s="579">
        <v>222.01702600000002</v>
      </c>
      <c r="G32" s="579">
        <v>169.00570199999999</v>
      </c>
      <c r="H32" s="579">
        <v>183.85772600000001</v>
      </c>
      <c r="I32" s="579">
        <v>202.88689600000001</v>
      </c>
      <c r="J32" s="579">
        <v>307.74428089689633</v>
      </c>
      <c r="K32" s="579">
        <v>202.92054933333338</v>
      </c>
    </row>
    <row r="33" spans="1:11" s="87" customFormat="1" ht="18" customHeight="1" thickBot="1">
      <c r="A33" s="734" t="s">
        <v>1184</v>
      </c>
      <c r="B33" s="579">
        <v>173.69767699999997</v>
      </c>
      <c r="C33" s="579">
        <v>181.42226900000003</v>
      </c>
      <c r="D33" s="579">
        <v>216.58421299999998</v>
      </c>
      <c r="E33" s="579">
        <v>209.073024</v>
      </c>
      <c r="F33" s="579">
        <v>195.57261800000001</v>
      </c>
      <c r="G33" s="579">
        <v>226.555735</v>
      </c>
      <c r="H33" s="579">
        <v>217.64871100000005</v>
      </c>
      <c r="I33" s="579">
        <v>197.84138800000002</v>
      </c>
      <c r="J33" s="579">
        <v>215.17782098724908</v>
      </c>
      <c r="K33" s="579">
        <v>210.22263999574974</v>
      </c>
    </row>
    <row r="34" spans="1:11" s="87" customFormat="1" ht="18" customHeight="1" thickBot="1">
      <c r="A34" s="734" t="s">
        <v>1183</v>
      </c>
      <c r="B34" s="579">
        <v>100.42471100000002</v>
      </c>
      <c r="C34" s="579">
        <v>112.20245999999999</v>
      </c>
      <c r="D34" s="579">
        <v>113.16985000000001</v>
      </c>
      <c r="E34" s="579">
        <v>126.27846700000001</v>
      </c>
      <c r="F34" s="579">
        <v>152.70189300000001</v>
      </c>
      <c r="G34" s="579">
        <v>154.34718700000002</v>
      </c>
      <c r="H34" s="579">
        <v>126.00645999999999</v>
      </c>
      <c r="I34" s="579">
        <v>105.743177</v>
      </c>
      <c r="J34" s="579">
        <v>126.62594437064438</v>
      </c>
      <c r="K34" s="579">
        <v>135.11143245688149</v>
      </c>
    </row>
    <row r="35" spans="1:11" s="87" customFormat="1" ht="18" customHeight="1" thickBot="1">
      <c r="A35" s="734" t="s">
        <v>1182</v>
      </c>
      <c r="B35" s="579">
        <v>368.718097</v>
      </c>
      <c r="C35" s="579">
        <v>379.08529200000004</v>
      </c>
      <c r="D35" s="579">
        <v>328.35547300000002</v>
      </c>
      <c r="E35" s="579">
        <v>362.04658000000001</v>
      </c>
      <c r="F35" s="579">
        <v>365.62385299999994</v>
      </c>
      <c r="G35" s="579">
        <v>375.92857600000008</v>
      </c>
      <c r="H35" s="579">
        <v>398.24992100000003</v>
      </c>
      <c r="I35" s="579">
        <v>403.83563799999996</v>
      </c>
      <c r="J35" s="579">
        <v>352.27988622678612</v>
      </c>
      <c r="K35" s="579">
        <v>379.93411666666657</v>
      </c>
    </row>
    <row r="36" spans="1:11" s="87" customFormat="1" ht="18" customHeight="1" thickBot="1">
      <c r="A36" s="197" t="s">
        <v>75</v>
      </c>
      <c r="B36" s="733">
        <v>271.23292099999992</v>
      </c>
      <c r="C36" s="733">
        <v>806.33007100000009</v>
      </c>
      <c r="D36" s="733">
        <v>1046.5786439999999</v>
      </c>
      <c r="E36" s="733">
        <v>1026.2434090000002</v>
      </c>
      <c r="F36" s="733">
        <v>610.66289499999993</v>
      </c>
      <c r="G36" s="733">
        <v>550.04957599999989</v>
      </c>
      <c r="H36" s="733">
        <v>601.25870200000008</v>
      </c>
      <c r="I36" s="733">
        <v>506.88567000000006</v>
      </c>
      <c r="J36" s="733">
        <v>607.40616433850676</v>
      </c>
      <c r="K36" s="733">
        <v>577.11958566666681</v>
      </c>
    </row>
    <row r="37" spans="1:11" s="87" customFormat="1" ht="18" customHeight="1" thickBot="1">
      <c r="A37" s="734" t="s">
        <v>1187</v>
      </c>
      <c r="B37" s="579">
        <v>103.62365599999998</v>
      </c>
      <c r="C37" s="579">
        <v>488.62923900000004</v>
      </c>
      <c r="D37" s="579">
        <v>723.1654319999999</v>
      </c>
      <c r="E37" s="579">
        <v>668.15378399999997</v>
      </c>
      <c r="F37" s="579">
        <v>221.71173800000003</v>
      </c>
      <c r="G37" s="579">
        <v>227.17747</v>
      </c>
      <c r="H37" s="579">
        <v>227.60003899999998</v>
      </c>
      <c r="I37" s="579">
        <v>214.99141700000001</v>
      </c>
      <c r="J37" s="579">
        <v>191.58851072193423</v>
      </c>
      <c r="K37" s="579">
        <v>221.29354166666675</v>
      </c>
    </row>
    <row r="38" spans="1:11" s="87" customFormat="1" ht="18" customHeight="1" thickBot="1">
      <c r="A38" s="734" t="s">
        <v>1186</v>
      </c>
      <c r="B38" s="579">
        <v>137.40068699999998</v>
      </c>
      <c r="C38" s="579">
        <v>276.320787</v>
      </c>
      <c r="D38" s="579">
        <v>271.31681499999996</v>
      </c>
      <c r="E38" s="579">
        <v>297.71335600000003</v>
      </c>
      <c r="F38" s="579">
        <v>331.44777999999997</v>
      </c>
      <c r="G38" s="579">
        <v>261.67292500000002</v>
      </c>
      <c r="H38" s="579">
        <v>329.06255300000004</v>
      </c>
      <c r="I38" s="579">
        <v>242.92774599999998</v>
      </c>
      <c r="J38" s="579">
        <v>384.74856472323455</v>
      </c>
      <c r="K38" s="579">
        <v>307.39441933333336</v>
      </c>
    </row>
    <row r="39" spans="1:11" s="87" customFormat="1" ht="18" customHeight="1" thickBot="1">
      <c r="A39" s="734" t="s">
        <v>1185</v>
      </c>
      <c r="B39" s="579">
        <v>0.24021100000000001</v>
      </c>
      <c r="C39" s="579">
        <v>0.25443900000000003</v>
      </c>
      <c r="D39" s="579">
        <v>0.27786399999999994</v>
      </c>
      <c r="E39" s="579">
        <v>0.100493</v>
      </c>
      <c r="F39" s="579">
        <v>0.18152700000000002</v>
      </c>
      <c r="G39" s="579">
        <v>0.24809599999999998</v>
      </c>
      <c r="H39" s="579">
        <v>0.17739900000000003</v>
      </c>
      <c r="I39" s="579">
        <v>0.26947500000000002</v>
      </c>
      <c r="J39" s="579">
        <v>0.13907172520370889</v>
      </c>
      <c r="K39" s="579">
        <v>0.20234066666666672</v>
      </c>
    </row>
    <row r="40" spans="1:11" s="87" customFormat="1" ht="18" customHeight="1" thickBot="1">
      <c r="A40" s="734" t="s">
        <v>1184</v>
      </c>
      <c r="B40" s="579">
        <v>6.4655979999999991</v>
      </c>
      <c r="C40" s="579">
        <v>5.026599</v>
      </c>
      <c r="D40" s="579">
        <v>6.2439009999999993</v>
      </c>
      <c r="E40" s="579">
        <v>5.7310420000000013</v>
      </c>
      <c r="F40" s="579">
        <v>5.4018829999999989</v>
      </c>
      <c r="G40" s="579">
        <v>8.2045069999999996</v>
      </c>
      <c r="H40" s="579">
        <v>6.9675270000000005</v>
      </c>
      <c r="I40" s="579">
        <v>6.3239789999999996</v>
      </c>
      <c r="J40" s="579">
        <v>4.7790128099343123</v>
      </c>
      <c r="K40" s="579">
        <v>6.2311296666666669</v>
      </c>
    </row>
    <row r="41" spans="1:11" s="87" customFormat="1" ht="18" customHeight="1" thickBot="1">
      <c r="A41" s="734" t="s">
        <v>1183</v>
      </c>
      <c r="B41" s="579">
        <v>5.4617040000000001</v>
      </c>
      <c r="C41" s="579">
        <v>9.6703670000000006</v>
      </c>
      <c r="D41" s="579">
        <v>13.637204000000001</v>
      </c>
      <c r="E41" s="579">
        <v>32.962842999999999</v>
      </c>
      <c r="F41" s="579">
        <v>24.340867999999997</v>
      </c>
      <c r="G41" s="579">
        <v>27.508440000000004</v>
      </c>
      <c r="H41" s="579">
        <v>16.317779999999999</v>
      </c>
      <c r="I41" s="579">
        <v>11.385173999999999</v>
      </c>
      <c r="J41" s="579">
        <v>7.9566549197567991</v>
      </c>
      <c r="K41" s="579">
        <v>17.347940666666663</v>
      </c>
    </row>
    <row r="42" spans="1:11" s="87" customFormat="1" ht="18" customHeight="1" thickBot="1">
      <c r="A42" s="734" t="s">
        <v>1182</v>
      </c>
      <c r="B42" s="579">
        <v>18.041065</v>
      </c>
      <c r="C42" s="579">
        <v>26.428639999999998</v>
      </c>
      <c r="D42" s="579">
        <v>31.937428000000001</v>
      </c>
      <c r="E42" s="579">
        <v>21.581890999999999</v>
      </c>
      <c r="F42" s="579">
        <v>27.579099000000003</v>
      </c>
      <c r="G42" s="579">
        <v>25.238137999999935</v>
      </c>
      <c r="H42" s="579">
        <v>21.133404000000002</v>
      </c>
      <c r="I42" s="579">
        <v>30.987879</v>
      </c>
      <c r="J42" s="579">
        <v>18.19434943844303</v>
      </c>
      <c r="K42" s="579">
        <v>24.650213666666662</v>
      </c>
    </row>
    <row r="43" spans="1:11" s="87" customFormat="1" ht="18" customHeight="1">
      <c r="A43" s="200" t="s">
        <v>29</v>
      </c>
      <c r="B43" s="733">
        <f t="shared" ref="B43:K43" si="4">B15/B22*100</f>
        <v>82.754994680220904</v>
      </c>
      <c r="C43" s="733">
        <f t="shared" si="4"/>
        <v>99.086720007543079</v>
      </c>
      <c r="D43" s="733">
        <f t="shared" si="4"/>
        <v>101.39161288418322</v>
      </c>
      <c r="E43" s="733">
        <f t="shared" si="4"/>
        <v>92.843748984490702</v>
      </c>
      <c r="F43" s="733">
        <f t="shared" si="4"/>
        <v>79.217907512502521</v>
      </c>
      <c r="G43" s="733">
        <f t="shared" si="4"/>
        <v>81.93458802116777</v>
      </c>
      <c r="H43" s="733">
        <f t="shared" si="4"/>
        <v>82.097595349030399</v>
      </c>
      <c r="I43" s="733">
        <f t="shared" si="4"/>
        <v>79.774841335410699</v>
      </c>
      <c r="J43" s="733">
        <f t="shared" si="4"/>
        <v>80.914461933543464</v>
      </c>
      <c r="K43" s="733">
        <f t="shared" si="4"/>
        <v>82.488454605524595</v>
      </c>
    </row>
    <row r="44" spans="1:11" s="87" customFormat="1" ht="18" customHeight="1">
      <c r="A44" s="585" t="s">
        <v>1181</v>
      </c>
    </row>
    <row r="45" spans="1:11" s="87" customFormat="1" ht="18" customHeight="1">
      <c r="A45" s="585" t="s">
        <v>1204</v>
      </c>
    </row>
    <row r="46" spans="1:11" s="87" customFormat="1" ht="18" customHeight="1">
      <c r="A46" s="585" t="s">
        <v>1109</v>
      </c>
    </row>
  </sheetData>
  <pageMargins left="0.75" right="0.75" top="1" bottom="1" header="0.5" footer="0.5"/>
  <pageSetup paperSize="9" scale="4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81D27-A30A-4E52-AA6A-1C0F8D0080B6}">
  <sheetPr>
    <tabColor rgb="FFE1CDD4"/>
  </sheetPr>
  <dimension ref="A2:U486"/>
  <sheetViews>
    <sheetView showGridLines="0" zoomScale="70" zoomScaleNormal="70" workbookViewId="0">
      <pane xSplit="1" topLeftCell="B1" activePane="topRight" state="frozen"/>
      <selection pane="topRight" activeCell="B1" sqref="B1"/>
    </sheetView>
  </sheetViews>
  <sheetFormatPr defaultColWidth="8.85546875" defaultRowHeight="18" customHeight="1"/>
  <cols>
    <col min="1" max="1" width="23" style="390" customWidth="1"/>
    <col min="2" max="2" width="5.28515625" style="390" bestFit="1" customWidth="1"/>
    <col min="3" max="3" width="7.7109375" style="390" bestFit="1" customWidth="1"/>
    <col min="4" max="18" width="10.5703125" style="390" customWidth="1"/>
    <col min="19" max="20" width="15.140625" style="744" customWidth="1"/>
    <col min="21" max="21" width="23.7109375" style="744" customWidth="1"/>
    <col min="22" max="16384" width="8.85546875" style="390"/>
  </cols>
  <sheetData>
    <row r="2" spans="1:21" ht="18" customHeight="1">
      <c r="A2" s="59" t="s">
        <v>1203</v>
      </c>
      <c r="B2" s="87"/>
      <c r="C2" s="87"/>
      <c r="D2" s="87"/>
      <c r="E2" s="87"/>
      <c r="F2" s="87"/>
      <c r="G2" s="87"/>
      <c r="H2" s="87"/>
      <c r="I2" s="87"/>
    </row>
    <row r="3" spans="1:21" ht="18" customHeight="1">
      <c r="A3" s="215"/>
      <c r="B3" s="211"/>
      <c r="C3" s="741"/>
      <c r="D3" s="741"/>
      <c r="E3" s="741"/>
      <c r="F3" s="741"/>
      <c r="G3" s="741"/>
      <c r="H3" s="741"/>
      <c r="I3" s="741"/>
      <c r="J3" s="741"/>
      <c r="K3" s="741"/>
      <c r="L3" s="741"/>
      <c r="M3" s="741"/>
      <c r="N3" s="741"/>
      <c r="O3" s="741"/>
      <c r="P3" s="741"/>
      <c r="Q3" s="741"/>
      <c r="R3" s="741"/>
      <c r="S3" s="769" t="s">
        <v>58</v>
      </c>
      <c r="T3" s="770"/>
      <c r="U3" s="751" t="s">
        <v>1066</v>
      </c>
    </row>
    <row r="4" spans="1:21" ht="26.25" thickBot="1">
      <c r="A4" s="215"/>
      <c r="B4" s="216"/>
      <c r="C4" s="203">
        <v>2008</v>
      </c>
      <c r="D4" s="717">
        <v>2009</v>
      </c>
      <c r="E4" s="203">
        <v>2010</v>
      </c>
      <c r="F4" s="717">
        <v>2011</v>
      </c>
      <c r="G4" s="203">
        <v>2012</v>
      </c>
      <c r="H4" s="203">
        <v>2013</v>
      </c>
      <c r="I4" s="203">
        <v>2014</v>
      </c>
      <c r="J4" s="203">
        <v>2015</v>
      </c>
      <c r="K4" s="203">
        <v>2016</v>
      </c>
      <c r="L4" s="203">
        <v>2017</v>
      </c>
      <c r="M4" s="203">
        <v>2018</v>
      </c>
      <c r="N4" s="203">
        <v>2019</v>
      </c>
      <c r="O4" s="203">
        <v>2020</v>
      </c>
      <c r="P4" s="203">
        <v>2021</v>
      </c>
      <c r="Q4" s="203">
        <v>2022</v>
      </c>
      <c r="R4" s="203" t="s">
        <v>1126</v>
      </c>
      <c r="S4" s="750" t="s">
        <v>1070</v>
      </c>
      <c r="T4" s="749" t="s">
        <v>1071</v>
      </c>
      <c r="U4" s="748" t="s">
        <v>1072</v>
      </c>
    </row>
    <row r="5" spans="1:21" ht="18" customHeight="1" thickBot="1">
      <c r="A5" s="366" t="s">
        <v>373</v>
      </c>
      <c r="B5" s="366"/>
      <c r="C5" s="363">
        <f t="shared" ref="C5:R5" si="0">IF(COUNT(C6:C32)=27,SUM(C6:C32),"N.A.")</f>
        <v>1009.2054166666666</v>
      </c>
      <c r="D5" s="363">
        <f t="shared" si="0"/>
        <v>1161.7624999999998</v>
      </c>
      <c r="E5" s="363">
        <f t="shared" si="0"/>
        <v>1532.7899999999997</v>
      </c>
      <c r="F5" s="363">
        <f t="shared" si="0"/>
        <v>1448.4499999999998</v>
      </c>
      <c r="G5" s="363">
        <f t="shared" si="0"/>
        <v>1247.4450000000002</v>
      </c>
      <c r="H5" s="363">
        <f t="shared" si="0"/>
        <v>1207.8300000000002</v>
      </c>
      <c r="I5" s="363">
        <f t="shared" si="0"/>
        <v>1444.0999999999997</v>
      </c>
      <c r="J5" s="363">
        <f t="shared" si="0"/>
        <v>1991.8899999999999</v>
      </c>
      <c r="K5" s="363">
        <f t="shared" si="0"/>
        <v>2108.0700000000006</v>
      </c>
      <c r="L5" s="363">
        <f t="shared" si="0"/>
        <v>2350.23</v>
      </c>
      <c r="M5" s="363">
        <f t="shared" si="0"/>
        <v>2172.09</v>
      </c>
      <c r="N5" s="363">
        <f t="shared" si="0"/>
        <v>1990.2599999999995</v>
      </c>
      <c r="O5" s="363">
        <f t="shared" si="0"/>
        <v>2102.8800000000006</v>
      </c>
      <c r="P5" s="363">
        <f t="shared" si="0"/>
        <v>2120.3700000000003</v>
      </c>
      <c r="Q5" s="363">
        <f t="shared" si="0"/>
        <v>2119.1590000000001</v>
      </c>
      <c r="R5" s="363">
        <f t="shared" si="0"/>
        <v>2155.0889499999998</v>
      </c>
      <c r="S5" s="747">
        <f t="shared" ref="S5:S22" si="1">+IFERROR((R5/Q5-1)*100,"")</f>
        <v>1.6954815565986214</v>
      </c>
      <c r="T5" s="747">
        <f t="shared" ref="T5:T32" si="2">+IFERROR(((R5/((SUM(M5:Q5)-MIN(L5:P5)-MAX(L5:P5))/3))-1)*100,"")</f>
        <v>4.8829447579266771</v>
      </c>
      <c r="U5" s="746">
        <f t="shared" ref="U5:U22" si="3">100*((POWER(R5/I5,1/($Q$4-$H$4)))-1)</f>
        <v>4.5487053267596389</v>
      </c>
    </row>
    <row r="6" spans="1:21" ht="18" customHeight="1" thickBot="1">
      <c r="A6" s="320" t="s">
        <v>3</v>
      </c>
      <c r="B6" s="320" t="s">
        <v>30</v>
      </c>
      <c r="C6" s="364">
        <f t="shared" ref="C6:R6" si="4">+SUM(C103,C201,C298,C395)</f>
        <v>2.3266666666666671</v>
      </c>
      <c r="D6" s="364">
        <f t="shared" si="4"/>
        <v>2.42</v>
      </c>
      <c r="E6" s="364">
        <f t="shared" si="4"/>
        <v>2.74</v>
      </c>
      <c r="F6" s="364">
        <f t="shared" si="4"/>
        <v>2.95</v>
      </c>
      <c r="G6" s="364">
        <f t="shared" si="4"/>
        <v>1.7000000000000002</v>
      </c>
      <c r="H6" s="364">
        <f t="shared" si="4"/>
        <v>1.65</v>
      </c>
      <c r="I6" s="364">
        <f t="shared" si="4"/>
        <v>1.98</v>
      </c>
      <c r="J6" s="364">
        <f t="shared" si="4"/>
        <v>2.75</v>
      </c>
      <c r="K6" s="364">
        <f t="shared" si="4"/>
        <v>2.91</v>
      </c>
      <c r="L6" s="364">
        <f t="shared" si="4"/>
        <v>3.42</v>
      </c>
      <c r="M6" s="364">
        <f t="shared" si="4"/>
        <v>3.82</v>
      </c>
      <c r="N6" s="364">
        <f t="shared" si="4"/>
        <v>4.6399999999999997</v>
      </c>
      <c r="O6" s="364">
        <f t="shared" si="4"/>
        <v>6</v>
      </c>
      <c r="P6" s="364">
        <f t="shared" si="4"/>
        <v>6.8900000000000006</v>
      </c>
      <c r="Q6" s="364">
        <f t="shared" si="4"/>
        <v>7.3450000000000006</v>
      </c>
      <c r="R6" s="364">
        <f t="shared" si="4"/>
        <v>6.1214999999999993</v>
      </c>
      <c r="S6" s="305">
        <f t="shared" si="1"/>
        <v>-16.657590197413221</v>
      </c>
      <c r="T6" s="305">
        <f t="shared" si="2"/>
        <v>-0.1115039434321563</v>
      </c>
      <c r="U6" s="745">
        <f t="shared" si="3"/>
        <v>13.361569861417877</v>
      </c>
    </row>
    <row r="7" spans="1:21" ht="18" customHeight="1" thickBot="1">
      <c r="A7" s="320" t="s">
        <v>4</v>
      </c>
      <c r="B7" s="320" t="s">
        <v>31</v>
      </c>
      <c r="C7" s="364">
        <f t="shared" ref="C7:R7" si="5">+SUM(C104,C202,C299,C396)</f>
        <v>5.5733333333333341</v>
      </c>
      <c r="D7" s="364">
        <f t="shared" si="5"/>
        <v>6.03</v>
      </c>
      <c r="E7" s="364">
        <f t="shared" si="5"/>
        <v>7.1999999999999993</v>
      </c>
      <c r="F7" s="364">
        <f t="shared" si="5"/>
        <v>5.7</v>
      </c>
      <c r="G7" s="364">
        <f t="shared" si="5"/>
        <v>5.4</v>
      </c>
      <c r="H7" s="364">
        <f t="shared" si="5"/>
        <v>6.13</v>
      </c>
      <c r="I7" s="364">
        <f t="shared" si="5"/>
        <v>2.5700000000000003</v>
      </c>
      <c r="J7" s="364">
        <f t="shared" si="5"/>
        <v>18.049999999999997</v>
      </c>
      <c r="K7" s="364">
        <f t="shared" si="5"/>
        <v>30.809999999999995</v>
      </c>
      <c r="L7" s="364">
        <f t="shared" si="5"/>
        <v>84.91</v>
      </c>
      <c r="M7" s="364">
        <f t="shared" si="5"/>
        <v>96.44</v>
      </c>
      <c r="N7" s="364">
        <f t="shared" si="5"/>
        <v>31.5</v>
      </c>
      <c r="O7" s="364">
        <f t="shared" si="5"/>
        <v>25.200000000000003</v>
      </c>
      <c r="P7" s="364">
        <f t="shared" si="5"/>
        <v>25.75</v>
      </c>
      <c r="Q7" s="364">
        <f t="shared" si="5"/>
        <v>22.352000000000004</v>
      </c>
      <c r="R7" s="364">
        <f t="shared" si="5"/>
        <v>28.662200000000006</v>
      </c>
      <c r="S7" s="305">
        <f t="shared" si="1"/>
        <v>28.231030780243383</v>
      </c>
      <c r="T7" s="305">
        <f t="shared" si="2"/>
        <v>8.0206527474184561</v>
      </c>
      <c r="U7" s="745">
        <f t="shared" si="3"/>
        <v>30.729968164538835</v>
      </c>
    </row>
    <row r="8" spans="1:21" ht="18" customHeight="1" thickBot="1">
      <c r="A8" s="320" t="s">
        <v>340</v>
      </c>
      <c r="B8" s="320" t="s">
        <v>32</v>
      </c>
      <c r="C8" s="364">
        <f t="shared" ref="C8:R8" si="6">+SUM(C105,C203,C300,C397)</f>
        <v>22.339999999999996</v>
      </c>
      <c r="D8" s="364">
        <f t="shared" si="6"/>
        <v>28.96</v>
      </c>
      <c r="E8" s="364">
        <f t="shared" si="6"/>
        <v>31.32</v>
      </c>
      <c r="F8" s="364">
        <f t="shared" si="6"/>
        <v>22.32</v>
      </c>
      <c r="G8" s="364">
        <f t="shared" si="6"/>
        <v>20.18</v>
      </c>
      <c r="H8" s="364">
        <f t="shared" si="6"/>
        <v>17.850000000000001</v>
      </c>
      <c r="I8" s="364">
        <f t="shared" si="6"/>
        <v>20.18</v>
      </c>
      <c r="J8" s="364">
        <f t="shared" si="6"/>
        <v>33.14</v>
      </c>
      <c r="K8" s="364">
        <f t="shared" si="6"/>
        <v>35.630000000000003</v>
      </c>
      <c r="L8" s="364">
        <f t="shared" si="6"/>
        <v>42.86</v>
      </c>
      <c r="M8" s="364">
        <f t="shared" si="6"/>
        <v>35.159999999999997</v>
      </c>
      <c r="N8" s="364">
        <f t="shared" si="6"/>
        <v>33.770000000000003</v>
      </c>
      <c r="O8" s="364">
        <f t="shared" si="6"/>
        <v>37.309999999999995</v>
      </c>
      <c r="P8" s="364">
        <f t="shared" si="6"/>
        <v>43.089999999999996</v>
      </c>
      <c r="Q8" s="364">
        <f t="shared" si="6"/>
        <v>45.640000000000008</v>
      </c>
      <c r="R8" s="364">
        <f t="shared" si="6"/>
        <v>40.193999999999996</v>
      </c>
      <c r="S8" s="305">
        <f t="shared" si="1"/>
        <v>-11.932515337423332</v>
      </c>
      <c r="T8" s="305">
        <f t="shared" si="2"/>
        <v>2.0929641859283477</v>
      </c>
      <c r="U8" s="745">
        <f t="shared" si="3"/>
        <v>7.956524899982198</v>
      </c>
    </row>
    <row r="9" spans="1:21" ht="18" customHeight="1" thickBot="1">
      <c r="A9" s="320" t="s">
        <v>5</v>
      </c>
      <c r="B9" s="320" t="s">
        <v>33</v>
      </c>
      <c r="C9" s="364">
        <f t="shared" ref="C9:R9" si="7">+SUM(C106,C204,C301,C398)</f>
        <v>4.4000000000000004</v>
      </c>
      <c r="D9" s="364">
        <f t="shared" si="7"/>
        <v>6.8</v>
      </c>
      <c r="E9" s="364">
        <f t="shared" si="7"/>
        <v>11.099999999999998</v>
      </c>
      <c r="F9" s="364">
        <f t="shared" si="7"/>
        <v>8.3000000000000007</v>
      </c>
      <c r="G9" s="364">
        <f t="shared" si="7"/>
        <v>7.3000000000000007</v>
      </c>
      <c r="H9" s="364">
        <f t="shared" si="7"/>
        <v>7.1999999999999993</v>
      </c>
      <c r="I9" s="364">
        <f t="shared" si="7"/>
        <v>8.4</v>
      </c>
      <c r="J9" s="364">
        <f t="shared" si="7"/>
        <v>12</v>
      </c>
      <c r="K9" s="364">
        <f t="shared" si="7"/>
        <v>15.7</v>
      </c>
      <c r="L9" s="364">
        <f t="shared" si="7"/>
        <v>20.6</v>
      </c>
      <c r="M9" s="364">
        <f t="shared" si="7"/>
        <v>32</v>
      </c>
      <c r="N9" s="364">
        <f t="shared" si="7"/>
        <v>22.2</v>
      </c>
      <c r="O9" s="364">
        <f t="shared" si="7"/>
        <v>26.6</v>
      </c>
      <c r="P9" s="364">
        <f t="shared" si="7"/>
        <v>32.400000000000006</v>
      </c>
      <c r="Q9" s="364">
        <f t="shared" si="7"/>
        <v>38.9</v>
      </c>
      <c r="R9" s="364">
        <f t="shared" si="7"/>
        <v>31.534999999999997</v>
      </c>
      <c r="S9" s="305">
        <f t="shared" si="1"/>
        <v>-18.933161953727517</v>
      </c>
      <c r="T9" s="305">
        <f t="shared" si="2"/>
        <v>-4.5358224016145527</v>
      </c>
      <c r="U9" s="745">
        <f t="shared" si="3"/>
        <v>15.833675957623971</v>
      </c>
    </row>
    <row r="10" spans="1:21" ht="18" customHeight="1" thickBot="1">
      <c r="A10" s="320" t="s">
        <v>127</v>
      </c>
      <c r="B10" s="320" t="s">
        <v>34</v>
      </c>
      <c r="C10" s="364">
        <f t="shared" ref="C10:R10" si="8">+SUM(C107,C205,C302,C399)</f>
        <v>82.086666666666673</v>
      </c>
      <c r="D10" s="364">
        <f t="shared" si="8"/>
        <v>82.939999999999984</v>
      </c>
      <c r="E10" s="364">
        <f t="shared" si="8"/>
        <v>100.65</v>
      </c>
      <c r="F10" s="364">
        <f t="shared" si="8"/>
        <v>97.5</v>
      </c>
      <c r="G10" s="364">
        <f t="shared" si="8"/>
        <v>82.2</v>
      </c>
      <c r="H10" s="364">
        <f t="shared" si="8"/>
        <v>74.7</v>
      </c>
      <c r="I10" s="364">
        <f t="shared" si="8"/>
        <v>92.399999999999991</v>
      </c>
      <c r="J10" s="364">
        <f t="shared" si="8"/>
        <v>160.19999999999999</v>
      </c>
      <c r="K10" s="364">
        <f t="shared" si="8"/>
        <v>171.3</v>
      </c>
      <c r="L10" s="364">
        <f t="shared" si="8"/>
        <v>178.1</v>
      </c>
      <c r="M10" s="364">
        <f t="shared" si="8"/>
        <v>167.6</v>
      </c>
      <c r="N10" s="364">
        <f t="shared" si="8"/>
        <v>166.8</v>
      </c>
      <c r="O10" s="364">
        <f t="shared" si="8"/>
        <v>190.10000000000002</v>
      </c>
      <c r="P10" s="364">
        <f t="shared" si="8"/>
        <v>210.4</v>
      </c>
      <c r="Q10" s="364">
        <f t="shared" si="8"/>
        <v>236.79999999999998</v>
      </c>
      <c r="R10" s="364">
        <f t="shared" si="8"/>
        <v>201.53000000000003</v>
      </c>
      <c r="S10" s="305">
        <f t="shared" si="1"/>
        <v>-14.894425675675659</v>
      </c>
      <c r="T10" s="305">
        <f t="shared" si="2"/>
        <v>1.6972245584525147</v>
      </c>
      <c r="U10" s="745">
        <f t="shared" si="3"/>
        <v>9.051024046052758</v>
      </c>
    </row>
    <row r="11" spans="1:21" ht="18" customHeight="1" thickBot="1">
      <c r="A11" s="320" t="s">
        <v>6</v>
      </c>
      <c r="B11" s="320" t="s">
        <v>35</v>
      </c>
      <c r="C11" s="364">
        <f t="shared" ref="C11:R11" si="9">+SUM(C108,C206,C303,C400)</f>
        <v>4.8</v>
      </c>
      <c r="D11" s="364">
        <f t="shared" si="9"/>
        <v>4.8999999999999995</v>
      </c>
      <c r="E11" s="364">
        <f t="shared" si="9"/>
        <v>7.3000000000000007</v>
      </c>
      <c r="F11" s="364">
        <f t="shared" si="9"/>
        <v>17</v>
      </c>
      <c r="G11" s="364">
        <f t="shared" si="9"/>
        <v>11</v>
      </c>
      <c r="H11" s="364">
        <f t="shared" si="9"/>
        <v>13.6</v>
      </c>
      <c r="I11" s="364">
        <f t="shared" si="9"/>
        <v>19.100000000000001</v>
      </c>
      <c r="J11" s="364">
        <f t="shared" si="9"/>
        <v>31.3</v>
      </c>
      <c r="K11" s="364">
        <f t="shared" si="9"/>
        <v>55.43</v>
      </c>
      <c r="L11" s="364">
        <f t="shared" si="9"/>
        <v>65.570000000000007</v>
      </c>
      <c r="M11" s="364">
        <f t="shared" si="9"/>
        <v>46.809999999999995</v>
      </c>
      <c r="N11" s="364">
        <f t="shared" si="9"/>
        <v>42.96</v>
      </c>
      <c r="O11" s="364">
        <f t="shared" si="9"/>
        <v>49.53</v>
      </c>
      <c r="P11" s="364">
        <f t="shared" si="9"/>
        <v>48.98</v>
      </c>
      <c r="Q11" s="364">
        <f t="shared" si="9"/>
        <v>48.814999999999998</v>
      </c>
      <c r="R11" s="364">
        <f t="shared" si="9"/>
        <v>49.642249999999983</v>
      </c>
      <c r="S11" s="305">
        <f t="shared" si="1"/>
        <v>1.6946635255556286</v>
      </c>
      <c r="T11" s="305">
        <f t="shared" si="2"/>
        <v>15.837708552094231</v>
      </c>
      <c r="U11" s="745">
        <f t="shared" si="3"/>
        <v>11.196443981567295</v>
      </c>
    </row>
    <row r="12" spans="1:21" ht="18" customHeight="1" thickBot="1">
      <c r="A12" s="320" t="s">
        <v>7</v>
      </c>
      <c r="B12" s="320" t="s">
        <v>36</v>
      </c>
      <c r="C12" s="364">
        <f t="shared" ref="C12:R12" si="10">+SUM(C109,C207,C304,C401)</f>
        <v>2.4700000000000002</v>
      </c>
      <c r="D12" s="364">
        <f t="shared" si="10"/>
        <v>4.1899999999999995</v>
      </c>
      <c r="E12" s="364">
        <f t="shared" si="10"/>
        <v>4.55</v>
      </c>
      <c r="F12" s="364">
        <f t="shared" si="10"/>
        <v>2.89</v>
      </c>
      <c r="G12" s="364">
        <f t="shared" si="10"/>
        <v>4.09</v>
      </c>
      <c r="H12" s="364">
        <f t="shared" si="10"/>
        <v>4.49</v>
      </c>
      <c r="I12" s="364">
        <f t="shared" si="10"/>
        <v>3.54</v>
      </c>
      <c r="J12" s="364">
        <f t="shared" si="10"/>
        <v>10.66</v>
      </c>
      <c r="K12" s="364">
        <f t="shared" si="10"/>
        <v>12.49</v>
      </c>
      <c r="L12" s="364">
        <f t="shared" si="10"/>
        <v>13.72</v>
      </c>
      <c r="M12" s="364">
        <f t="shared" si="10"/>
        <v>8.5</v>
      </c>
      <c r="N12" s="364">
        <f t="shared" si="10"/>
        <v>8.1300000000000008</v>
      </c>
      <c r="O12" s="364">
        <f t="shared" si="10"/>
        <v>13.75</v>
      </c>
      <c r="P12" s="364">
        <f t="shared" si="10"/>
        <v>9.74</v>
      </c>
      <c r="Q12" s="364">
        <f t="shared" si="10"/>
        <v>10.700000000000001</v>
      </c>
      <c r="R12" s="364">
        <f t="shared" si="10"/>
        <v>10.185</v>
      </c>
      <c r="S12" s="305">
        <f t="shared" si="1"/>
        <v>-4.8130841121495349</v>
      </c>
      <c r="T12" s="305">
        <f t="shared" si="2"/>
        <v>5.5805114029025438</v>
      </c>
      <c r="U12" s="745">
        <f t="shared" si="3"/>
        <v>12.459282390648706</v>
      </c>
    </row>
    <row r="13" spans="1:21" ht="18" customHeight="1" thickBot="1">
      <c r="A13" s="320" t="s">
        <v>8</v>
      </c>
      <c r="B13" s="320" t="s">
        <v>37</v>
      </c>
      <c r="C13" s="364">
        <f t="shared" ref="C13:R13" si="11">+SUM(C110,C208,C305,C402)</f>
        <v>21.22</v>
      </c>
      <c r="D13" s="364">
        <f t="shared" si="11"/>
        <v>20.99</v>
      </c>
      <c r="E13" s="364">
        <f t="shared" si="11"/>
        <v>25.2</v>
      </c>
      <c r="F13" s="364">
        <f t="shared" si="11"/>
        <v>21.689999999999998</v>
      </c>
      <c r="G13" s="364">
        <f t="shared" si="11"/>
        <v>24.1</v>
      </c>
      <c r="H13" s="364">
        <f t="shared" si="11"/>
        <v>44.129999999999995</v>
      </c>
      <c r="I13" s="364">
        <f t="shared" si="11"/>
        <v>48.480000000000004</v>
      </c>
      <c r="J13" s="364">
        <f t="shared" si="11"/>
        <v>67.459999999999994</v>
      </c>
      <c r="K13" s="364">
        <f t="shared" si="11"/>
        <v>88.06</v>
      </c>
      <c r="L13" s="364">
        <f t="shared" si="11"/>
        <v>127.11</v>
      </c>
      <c r="M13" s="364">
        <f t="shared" si="11"/>
        <v>134.22</v>
      </c>
      <c r="N13" s="364">
        <f t="shared" si="11"/>
        <v>128.88999999999999</v>
      </c>
      <c r="O13" s="364">
        <f t="shared" si="11"/>
        <v>130.72</v>
      </c>
      <c r="P13" s="364">
        <f t="shared" si="11"/>
        <v>132.66</v>
      </c>
      <c r="Q13" s="364">
        <f t="shared" si="11"/>
        <v>132.78</v>
      </c>
      <c r="R13" s="364">
        <f t="shared" si="11"/>
        <v>135.79300000000001</v>
      </c>
      <c r="S13" s="305">
        <f t="shared" si="1"/>
        <v>2.2691670432294142</v>
      </c>
      <c r="T13" s="305">
        <f t="shared" si="2"/>
        <v>2.3719656229582498</v>
      </c>
      <c r="U13" s="745">
        <f t="shared" si="3"/>
        <v>12.124789655259626</v>
      </c>
    </row>
    <row r="14" spans="1:21" ht="18" customHeight="1" thickBot="1">
      <c r="A14" s="320" t="s">
        <v>9</v>
      </c>
      <c r="B14" s="320" t="s">
        <v>38</v>
      </c>
      <c r="C14" s="364">
        <f t="shared" ref="C14:R14" si="12">+SUM(C111,C209,C306,C403)</f>
        <v>340.31809523809352</v>
      </c>
      <c r="D14" s="364">
        <f t="shared" si="12"/>
        <v>406.91321428571172</v>
      </c>
      <c r="E14" s="364">
        <f t="shared" si="12"/>
        <v>446.98</v>
      </c>
      <c r="F14" s="364">
        <f t="shared" si="12"/>
        <v>530.29999999999995</v>
      </c>
      <c r="G14" s="364">
        <f t="shared" si="12"/>
        <v>445.62</v>
      </c>
      <c r="H14" s="364">
        <f t="shared" si="12"/>
        <v>378.12</v>
      </c>
      <c r="I14" s="364">
        <f t="shared" si="12"/>
        <v>458.4</v>
      </c>
      <c r="J14" s="364">
        <f t="shared" si="12"/>
        <v>489.4</v>
      </c>
      <c r="K14" s="364">
        <f t="shared" si="12"/>
        <v>460.23</v>
      </c>
      <c r="L14" s="364">
        <f t="shared" si="12"/>
        <v>521.37</v>
      </c>
      <c r="M14" s="364">
        <f t="shared" si="12"/>
        <v>472.91999999999996</v>
      </c>
      <c r="N14" s="364">
        <f t="shared" si="12"/>
        <v>420.54999999999995</v>
      </c>
      <c r="O14" s="364">
        <f t="shared" si="12"/>
        <v>366.92999999999995</v>
      </c>
      <c r="P14" s="364">
        <f t="shared" si="12"/>
        <v>361.61</v>
      </c>
      <c r="Q14" s="364">
        <f t="shared" si="12"/>
        <v>368.21000000000004</v>
      </c>
      <c r="R14" s="364">
        <f t="shared" si="12"/>
        <v>405.80399999999997</v>
      </c>
      <c r="S14" s="305">
        <f t="shared" si="1"/>
        <v>10.209934548219746</v>
      </c>
      <c r="T14" s="305">
        <f t="shared" si="2"/>
        <v>9.9501463097431575</v>
      </c>
      <c r="U14" s="745">
        <f t="shared" si="3"/>
        <v>-1.3450048876419651</v>
      </c>
    </row>
    <row r="15" spans="1:21" ht="18" customHeight="1" thickBot="1">
      <c r="A15" s="320" t="s">
        <v>10</v>
      </c>
      <c r="B15" s="320" t="s">
        <v>39</v>
      </c>
      <c r="C15" s="364">
        <f t="shared" ref="C15:R15" si="13">+SUM(C112,C210,C307,C404)</f>
        <v>167.66446428571396</v>
      </c>
      <c r="D15" s="364">
        <f t="shared" si="13"/>
        <v>212.67035714285774</v>
      </c>
      <c r="E15" s="364">
        <f t="shared" si="13"/>
        <v>415.82</v>
      </c>
      <c r="F15" s="364">
        <f t="shared" si="13"/>
        <v>299.14</v>
      </c>
      <c r="G15" s="364">
        <f t="shared" si="13"/>
        <v>219.215</v>
      </c>
      <c r="H15" s="364">
        <f t="shared" si="13"/>
        <v>214.23</v>
      </c>
      <c r="I15" s="364">
        <f t="shared" si="13"/>
        <v>245.6</v>
      </c>
      <c r="J15" s="364">
        <f t="shared" si="13"/>
        <v>296.19</v>
      </c>
      <c r="K15" s="364">
        <f t="shared" si="13"/>
        <v>328.8</v>
      </c>
      <c r="L15" s="364">
        <f t="shared" si="13"/>
        <v>358.65000000000003</v>
      </c>
      <c r="M15" s="364">
        <f t="shared" si="13"/>
        <v>292.86</v>
      </c>
      <c r="N15" s="364">
        <f t="shared" si="13"/>
        <v>312.81</v>
      </c>
      <c r="O15" s="364">
        <f t="shared" si="13"/>
        <v>370.88</v>
      </c>
      <c r="P15" s="364">
        <f t="shared" si="13"/>
        <v>391.98</v>
      </c>
      <c r="Q15" s="364">
        <f t="shared" si="13"/>
        <v>331.52600000000001</v>
      </c>
      <c r="R15" s="364">
        <f t="shared" si="13"/>
        <v>353.09049999999996</v>
      </c>
      <c r="S15" s="305">
        <f t="shared" si="1"/>
        <v>6.5046180390074815</v>
      </c>
      <c r="T15" s="305">
        <f t="shared" si="2"/>
        <v>4.3395198657231182</v>
      </c>
      <c r="U15" s="745">
        <f t="shared" si="3"/>
        <v>4.116010597102604</v>
      </c>
    </row>
    <row r="16" spans="1:21" ht="18" customHeight="1" thickBot="1">
      <c r="A16" s="320" t="s">
        <v>11</v>
      </c>
      <c r="B16" s="320" t="s">
        <v>40</v>
      </c>
      <c r="C16" s="364">
        <f t="shared" ref="C16:R16" si="14">+SUM(C113,C211,C308,C405)</f>
        <v>2.91</v>
      </c>
      <c r="D16" s="364">
        <f t="shared" si="14"/>
        <v>3.02</v>
      </c>
      <c r="E16" s="364">
        <f t="shared" si="14"/>
        <v>2.1</v>
      </c>
      <c r="F16" s="364">
        <f t="shared" si="14"/>
        <v>2.16</v>
      </c>
      <c r="G16" s="364">
        <f t="shared" si="14"/>
        <v>1.74</v>
      </c>
      <c r="H16" s="364">
        <f t="shared" si="14"/>
        <v>2.02</v>
      </c>
      <c r="I16" s="364">
        <f t="shared" si="14"/>
        <v>2.4099999999999997</v>
      </c>
      <c r="J16" s="364">
        <f t="shared" si="14"/>
        <v>2.2799999999999998</v>
      </c>
      <c r="K16" s="364">
        <f t="shared" si="14"/>
        <v>3.24</v>
      </c>
      <c r="L16" s="364">
        <f t="shared" si="14"/>
        <v>2.58</v>
      </c>
      <c r="M16" s="364">
        <f t="shared" si="14"/>
        <v>2.54</v>
      </c>
      <c r="N16" s="364">
        <f t="shared" si="14"/>
        <v>2.5100000000000002</v>
      </c>
      <c r="O16" s="364">
        <f t="shared" si="14"/>
        <v>1.89</v>
      </c>
      <c r="P16" s="364">
        <f t="shared" si="14"/>
        <v>2.2200000000000002</v>
      </c>
      <c r="Q16" s="364">
        <f t="shared" si="14"/>
        <v>2.1</v>
      </c>
      <c r="R16" s="364">
        <f t="shared" si="14"/>
        <v>2.2994999999999997</v>
      </c>
      <c r="S16" s="305">
        <f t="shared" si="1"/>
        <v>9.4999999999999751</v>
      </c>
      <c r="T16" s="305">
        <f t="shared" si="2"/>
        <v>1.5979381443298912</v>
      </c>
      <c r="U16" s="745">
        <f t="shared" si="3"/>
        <v>-0.52014298613486387</v>
      </c>
    </row>
    <row r="17" spans="1:21" ht="18" customHeight="1" thickBot="1">
      <c r="A17" s="320" t="s">
        <v>12</v>
      </c>
      <c r="B17" s="320" t="s">
        <v>41</v>
      </c>
      <c r="C17" s="364">
        <f t="shared" ref="C17:R17" si="15">+SUM(C114,C212,C309,C406)</f>
        <v>63.560833333333356</v>
      </c>
      <c r="D17" s="364">
        <f t="shared" si="15"/>
        <v>68.382500000000348</v>
      </c>
      <c r="E17" s="364">
        <f t="shared" si="15"/>
        <v>80.069999999999993</v>
      </c>
      <c r="F17" s="364">
        <f t="shared" si="15"/>
        <v>68.27000000000001</v>
      </c>
      <c r="G17" s="364">
        <f t="shared" si="15"/>
        <v>72.69</v>
      </c>
      <c r="H17" s="364">
        <f t="shared" si="15"/>
        <v>68.260000000000005</v>
      </c>
      <c r="I17" s="364">
        <f t="shared" si="15"/>
        <v>67.449999999999989</v>
      </c>
      <c r="J17" s="364">
        <f t="shared" si="15"/>
        <v>73.48</v>
      </c>
      <c r="K17" s="364">
        <f t="shared" si="15"/>
        <v>87.42</v>
      </c>
      <c r="L17" s="364">
        <f t="shared" si="15"/>
        <v>99.52</v>
      </c>
      <c r="M17" s="364">
        <f t="shared" si="15"/>
        <v>106.63</v>
      </c>
      <c r="N17" s="364">
        <f t="shared" si="15"/>
        <v>115.83000000000001</v>
      </c>
      <c r="O17" s="364">
        <f t="shared" si="15"/>
        <v>113.04999999999998</v>
      </c>
      <c r="P17" s="364">
        <f t="shared" si="15"/>
        <v>104.22</v>
      </c>
      <c r="Q17" s="364">
        <f t="shared" si="15"/>
        <v>89.279999999999987</v>
      </c>
      <c r="R17" s="364">
        <f t="shared" si="15"/>
        <v>111.09</v>
      </c>
      <c r="S17" s="305">
        <f t="shared" si="1"/>
        <v>24.428763440860244</v>
      </c>
      <c r="T17" s="305">
        <f t="shared" si="2"/>
        <v>6.2519926034559914</v>
      </c>
      <c r="U17" s="745">
        <f t="shared" si="3"/>
        <v>5.7004902018804371</v>
      </c>
    </row>
    <row r="18" spans="1:21" ht="18" customHeight="1" thickBot="1">
      <c r="A18" s="320" t="s">
        <v>13</v>
      </c>
      <c r="B18" s="320" t="s">
        <v>42</v>
      </c>
      <c r="C18" s="364">
        <f t="shared" ref="C18:R18" si="16">+SUM(C115,C213,C310,C407)</f>
        <v>0.36</v>
      </c>
      <c r="D18" s="364">
        <f t="shared" si="16"/>
        <v>0.37</v>
      </c>
      <c r="E18" s="364">
        <f t="shared" si="16"/>
        <v>0.32</v>
      </c>
      <c r="F18" s="364">
        <f t="shared" si="16"/>
        <v>0.34</v>
      </c>
      <c r="G18" s="364">
        <f t="shared" si="16"/>
        <v>0.37</v>
      </c>
      <c r="H18" s="364">
        <f t="shared" si="16"/>
        <v>0.37</v>
      </c>
      <c r="I18" s="364">
        <f t="shared" si="16"/>
        <v>0.37</v>
      </c>
      <c r="J18" s="364">
        <f t="shared" si="16"/>
        <v>0.65999999999999992</v>
      </c>
      <c r="K18" s="364">
        <f t="shared" si="16"/>
        <v>0.44000000000000006</v>
      </c>
      <c r="L18" s="364">
        <f t="shared" si="16"/>
        <v>0.4</v>
      </c>
      <c r="M18" s="364">
        <f t="shared" si="16"/>
        <v>0.31</v>
      </c>
      <c r="N18" s="364">
        <f t="shared" si="16"/>
        <v>0.28000000000000003</v>
      </c>
      <c r="O18" s="364">
        <f t="shared" si="16"/>
        <v>0.30000000000000004</v>
      </c>
      <c r="P18" s="364">
        <f t="shared" si="16"/>
        <v>0.28999999999999998</v>
      </c>
      <c r="Q18" s="364">
        <f t="shared" si="16"/>
        <v>0.32</v>
      </c>
      <c r="R18" s="364">
        <f t="shared" si="16"/>
        <v>0.31850000000000001</v>
      </c>
      <c r="S18" s="305">
        <f t="shared" si="1"/>
        <v>-0.46874999999999556</v>
      </c>
      <c r="T18" s="305">
        <f t="shared" si="2"/>
        <v>16.52439024390242</v>
      </c>
      <c r="U18" s="745">
        <f t="shared" si="3"/>
        <v>-1.6515491122969017</v>
      </c>
    </row>
    <row r="19" spans="1:21" ht="18" customHeight="1" thickBot="1">
      <c r="A19" s="320" t="s">
        <v>14</v>
      </c>
      <c r="B19" s="320" t="s">
        <v>43</v>
      </c>
      <c r="C19" s="364">
        <f t="shared" ref="C19:R19" si="17">+SUM(C116,C214,C311,C408)</f>
        <v>1.6</v>
      </c>
      <c r="D19" s="364">
        <f t="shared" si="17"/>
        <v>2.5000000000000004</v>
      </c>
      <c r="E19" s="364">
        <f t="shared" si="17"/>
        <v>2.7</v>
      </c>
      <c r="F19" s="364">
        <f t="shared" si="17"/>
        <v>3.7</v>
      </c>
      <c r="G19" s="364">
        <f t="shared" si="17"/>
        <v>4.2</v>
      </c>
      <c r="H19" s="364">
        <f t="shared" si="17"/>
        <v>7</v>
      </c>
      <c r="I19" s="364">
        <f t="shared" si="17"/>
        <v>11.700000000000001</v>
      </c>
      <c r="J19" s="364">
        <f t="shared" si="17"/>
        <v>31.1</v>
      </c>
      <c r="K19" s="364">
        <f t="shared" si="17"/>
        <v>40.799999999999997</v>
      </c>
      <c r="L19" s="364">
        <f t="shared" si="17"/>
        <v>48.20000000000001</v>
      </c>
      <c r="M19" s="364">
        <f t="shared" si="17"/>
        <v>51.900000000000006</v>
      </c>
      <c r="N19" s="364">
        <f t="shared" si="17"/>
        <v>39.1</v>
      </c>
      <c r="O19" s="364">
        <f t="shared" si="17"/>
        <v>42.4</v>
      </c>
      <c r="P19" s="364">
        <f t="shared" si="17"/>
        <v>48.3</v>
      </c>
      <c r="Q19" s="364">
        <f t="shared" si="17"/>
        <v>46</v>
      </c>
      <c r="R19" s="364">
        <f t="shared" si="17"/>
        <v>44.695000000000007</v>
      </c>
      <c r="S19" s="305">
        <f t="shared" si="1"/>
        <v>-2.8369565217391091</v>
      </c>
      <c r="T19" s="305">
        <f t="shared" si="2"/>
        <v>-1.9129480614484051</v>
      </c>
      <c r="U19" s="745">
        <f t="shared" si="3"/>
        <v>16.057921019937371</v>
      </c>
    </row>
    <row r="20" spans="1:21" ht="18" customHeight="1" thickBot="1">
      <c r="A20" s="320" t="s">
        <v>15</v>
      </c>
      <c r="B20" s="320" t="s">
        <v>44</v>
      </c>
      <c r="C20" s="364">
        <f t="shared" ref="C20:R20" si="18">+SUM(C117,C215,C312,C409)</f>
        <v>36.700000000000003</v>
      </c>
      <c r="D20" s="364">
        <f t="shared" si="18"/>
        <v>47.7</v>
      </c>
      <c r="E20" s="364">
        <f t="shared" si="18"/>
        <v>49.699999999999996</v>
      </c>
      <c r="F20" s="364">
        <f t="shared" si="18"/>
        <v>45.4</v>
      </c>
      <c r="G20" s="364">
        <f t="shared" si="18"/>
        <v>42.400000000000006</v>
      </c>
      <c r="H20" s="364">
        <f t="shared" si="18"/>
        <v>44.4</v>
      </c>
      <c r="I20" s="364">
        <f t="shared" si="18"/>
        <v>81.499999999999986</v>
      </c>
      <c r="J20" s="364">
        <f t="shared" si="18"/>
        <v>156.98000000000002</v>
      </c>
      <c r="K20" s="364">
        <f t="shared" si="18"/>
        <v>231.98999999999998</v>
      </c>
      <c r="L20" s="364">
        <f t="shared" si="18"/>
        <v>236.21999999999997</v>
      </c>
      <c r="M20" s="364">
        <f t="shared" si="18"/>
        <v>188.04000000000002</v>
      </c>
      <c r="N20" s="364">
        <f t="shared" si="18"/>
        <v>141.15999999999997</v>
      </c>
      <c r="O20" s="364">
        <f t="shared" si="18"/>
        <v>132.15</v>
      </c>
      <c r="P20" s="364">
        <f t="shared" si="18"/>
        <v>152.09</v>
      </c>
      <c r="Q20" s="364">
        <f t="shared" si="18"/>
        <v>142.9</v>
      </c>
      <c r="R20" s="364">
        <f t="shared" si="18"/>
        <v>151.56050000000002</v>
      </c>
      <c r="S20" s="305">
        <f t="shared" si="1"/>
        <v>6.0605318404478803</v>
      </c>
      <c r="T20" s="305">
        <f t="shared" si="2"/>
        <v>17.195015078485444</v>
      </c>
      <c r="U20" s="745">
        <f t="shared" si="3"/>
        <v>7.1362623641461953</v>
      </c>
    </row>
    <row r="21" spans="1:21" ht="18" customHeight="1" thickBot="1">
      <c r="A21" s="320" t="s">
        <v>16</v>
      </c>
      <c r="B21" s="320" t="s">
        <v>45</v>
      </c>
      <c r="C21" s="364">
        <f t="shared" ref="C21:R21" si="19">+SUM(C118,C216,C313,C410)</f>
        <v>0.28630952380952412</v>
      </c>
      <c r="D21" s="364">
        <f t="shared" si="19"/>
        <v>0.2960714285714261</v>
      </c>
      <c r="E21" s="364">
        <f t="shared" si="19"/>
        <v>0.33999999999999997</v>
      </c>
      <c r="F21" s="364">
        <f t="shared" si="19"/>
        <v>0.26</v>
      </c>
      <c r="G21" s="364">
        <f t="shared" si="19"/>
        <v>0.17</v>
      </c>
      <c r="H21" s="364">
        <f t="shared" si="19"/>
        <v>0.29000000000000004</v>
      </c>
      <c r="I21" s="364">
        <f t="shared" si="19"/>
        <v>0.38</v>
      </c>
      <c r="J21" s="364">
        <f t="shared" si="19"/>
        <v>0.59</v>
      </c>
      <c r="K21" s="364">
        <f t="shared" si="19"/>
        <v>0.67999999999999994</v>
      </c>
      <c r="L21" s="364">
        <f t="shared" si="19"/>
        <v>0.62999999999999989</v>
      </c>
      <c r="M21" s="364">
        <f t="shared" si="19"/>
        <v>0.41</v>
      </c>
      <c r="N21" s="364">
        <f t="shared" si="19"/>
        <v>0.41000000000000003</v>
      </c>
      <c r="O21" s="364">
        <f t="shared" si="19"/>
        <v>0.37999999999999995</v>
      </c>
      <c r="P21" s="364">
        <f t="shared" si="19"/>
        <v>0.38</v>
      </c>
      <c r="Q21" s="364">
        <f t="shared" si="19"/>
        <v>0.45000000000000007</v>
      </c>
      <c r="R21" s="364">
        <f t="shared" si="19"/>
        <v>0.43400000000000005</v>
      </c>
      <c r="S21" s="305">
        <f t="shared" si="1"/>
        <v>-3.5555555555555562</v>
      </c>
      <c r="T21" s="305">
        <f t="shared" si="2"/>
        <v>27.647058823529381</v>
      </c>
      <c r="U21" s="745">
        <f t="shared" si="3"/>
        <v>1.4873219637439483</v>
      </c>
    </row>
    <row r="22" spans="1:21" ht="18" customHeight="1" thickBot="1">
      <c r="A22" s="320" t="s">
        <v>17</v>
      </c>
      <c r="B22" s="320" t="s">
        <v>46</v>
      </c>
      <c r="C22" s="364">
        <f t="shared" ref="C22:R22" si="20">+SUM(C119,C217,C314,C411)</f>
        <v>18.263690476190458</v>
      </c>
      <c r="D22" s="364">
        <f t="shared" si="20"/>
        <v>15.733928571428487</v>
      </c>
      <c r="E22" s="364">
        <f t="shared" si="20"/>
        <v>18.97</v>
      </c>
      <c r="F22" s="364">
        <f t="shared" si="20"/>
        <v>10.850000000000001</v>
      </c>
      <c r="G22" s="364">
        <f t="shared" si="20"/>
        <v>21.81</v>
      </c>
      <c r="H22" s="364">
        <f t="shared" si="20"/>
        <v>21.319999999999997</v>
      </c>
      <c r="I22" s="364">
        <f t="shared" si="20"/>
        <v>21.849999999999998</v>
      </c>
      <c r="J22" s="364">
        <f t="shared" si="20"/>
        <v>25.630000000000003</v>
      </c>
      <c r="K22" s="364">
        <f t="shared" si="20"/>
        <v>21.2</v>
      </c>
      <c r="L22" s="364">
        <f t="shared" si="20"/>
        <v>19.899999999999999</v>
      </c>
      <c r="M22" s="364">
        <f t="shared" si="20"/>
        <v>17.169999999999998</v>
      </c>
      <c r="N22" s="364">
        <f t="shared" si="20"/>
        <v>16.989999999999998</v>
      </c>
      <c r="O22" s="364">
        <f t="shared" si="20"/>
        <v>12.18</v>
      </c>
      <c r="P22" s="364">
        <f t="shared" si="20"/>
        <v>13.39</v>
      </c>
      <c r="Q22" s="364">
        <f t="shared" si="20"/>
        <v>12.95</v>
      </c>
      <c r="R22" s="364">
        <f t="shared" si="20"/>
        <v>15.281000000000001</v>
      </c>
      <c r="S22" s="305">
        <f t="shared" si="1"/>
        <v>18.000000000000014</v>
      </c>
      <c r="T22" s="305">
        <f t="shared" si="2"/>
        <v>12.91379310344829</v>
      </c>
      <c r="U22" s="745">
        <f t="shared" si="3"/>
        <v>-3.8953322542457536</v>
      </c>
    </row>
    <row r="23" spans="1:21" ht="18" customHeight="1" thickBot="1">
      <c r="A23" s="320" t="s">
        <v>18</v>
      </c>
      <c r="B23" s="320" t="s">
        <v>47</v>
      </c>
      <c r="C23" s="364">
        <f t="shared" ref="C23:R23" si="21">+SUM(C120,C218,C315,C412)</f>
        <v>0</v>
      </c>
      <c r="D23" s="364">
        <f t="shared" si="21"/>
        <v>0</v>
      </c>
      <c r="E23" s="364">
        <f t="shared" si="21"/>
        <v>0</v>
      </c>
      <c r="F23" s="364">
        <f t="shared" si="21"/>
        <v>0</v>
      </c>
      <c r="G23" s="364">
        <f t="shared" si="21"/>
        <v>0</v>
      </c>
      <c r="H23" s="364">
        <f t="shared" si="21"/>
        <v>0</v>
      </c>
      <c r="I23" s="364">
        <f t="shared" si="21"/>
        <v>0</v>
      </c>
      <c r="J23" s="364">
        <f t="shared" si="21"/>
        <v>0</v>
      </c>
      <c r="K23" s="364">
        <f t="shared" si="21"/>
        <v>0</v>
      </c>
      <c r="L23" s="364">
        <f t="shared" si="21"/>
        <v>0</v>
      </c>
      <c r="M23" s="364">
        <f t="shared" si="21"/>
        <v>0</v>
      </c>
      <c r="N23" s="364">
        <f t="shared" si="21"/>
        <v>0</v>
      </c>
      <c r="O23" s="364">
        <f t="shared" si="21"/>
        <v>0</v>
      </c>
      <c r="P23" s="364">
        <f t="shared" si="21"/>
        <v>0</v>
      </c>
      <c r="Q23" s="364">
        <f t="shared" si="21"/>
        <v>0</v>
      </c>
      <c r="R23" s="364">
        <f t="shared" si="21"/>
        <v>0</v>
      </c>
      <c r="S23" s="305"/>
      <c r="T23" s="305" t="str">
        <f t="shared" si="2"/>
        <v/>
      </c>
      <c r="U23" s="745"/>
    </row>
    <row r="24" spans="1:21" ht="18" customHeight="1" thickBot="1">
      <c r="A24" s="320" t="s">
        <v>19</v>
      </c>
      <c r="B24" s="320" t="s">
        <v>48</v>
      </c>
      <c r="C24" s="364">
        <f t="shared" ref="C24:R24" si="22">+SUM(C121,C219,C316,C413)</f>
        <v>4.7423809523810636</v>
      </c>
      <c r="D24" s="364">
        <f t="shared" si="22"/>
        <v>5.0578571428571877</v>
      </c>
      <c r="E24" s="364">
        <f t="shared" si="22"/>
        <v>2</v>
      </c>
      <c r="F24" s="364">
        <f t="shared" si="22"/>
        <v>2.3000000000000003</v>
      </c>
      <c r="G24" s="364">
        <f t="shared" si="22"/>
        <v>2</v>
      </c>
      <c r="H24" s="364">
        <f t="shared" si="22"/>
        <v>2</v>
      </c>
      <c r="I24" s="364">
        <f t="shared" si="22"/>
        <v>2</v>
      </c>
      <c r="J24" s="364">
        <f t="shared" si="22"/>
        <v>0</v>
      </c>
      <c r="K24" s="364">
        <f t="shared" si="22"/>
        <v>1.44</v>
      </c>
      <c r="L24" s="364">
        <f t="shared" si="22"/>
        <v>2.75</v>
      </c>
      <c r="M24" s="364">
        <f t="shared" si="22"/>
        <v>2.0699999999999998</v>
      </c>
      <c r="N24" s="364">
        <f t="shared" si="22"/>
        <v>2.8</v>
      </c>
      <c r="O24" s="364">
        <f t="shared" si="22"/>
        <v>3.45</v>
      </c>
      <c r="P24" s="364">
        <f t="shared" si="22"/>
        <v>3.83</v>
      </c>
      <c r="Q24" s="364">
        <f t="shared" si="22"/>
        <v>3.44</v>
      </c>
      <c r="R24" s="364">
        <f t="shared" si="22"/>
        <v>3.3915000000000002</v>
      </c>
      <c r="S24" s="305">
        <f t="shared" ref="S24:S32" si="23">+IFERROR((R24/Q24-1)*100,"")</f>
        <v>-1.4098837209302273</v>
      </c>
      <c r="T24" s="305">
        <f t="shared" si="2"/>
        <v>5.0000000000000044</v>
      </c>
      <c r="U24" s="745">
        <f t="shared" ref="U24:U32" si="24">100*((POWER(R24/I24,1/($Q$4-$H$4)))-1)</f>
        <v>6.0436450338815506</v>
      </c>
    </row>
    <row r="25" spans="1:21" ht="18" customHeight="1" thickBot="1">
      <c r="A25" s="320" t="s">
        <v>20</v>
      </c>
      <c r="B25" s="320" t="s">
        <v>49</v>
      </c>
      <c r="C25" s="364">
        <f t="shared" ref="C25:R25" si="25">+SUM(C122,C220,C317,C414)</f>
        <v>31.22666666666667</v>
      </c>
      <c r="D25" s="364">
        <f t="shared" si="25"/>
        <v>23.272500000000004</v>
      </c>
      <c r="E25" s="364">
        <f t="shared" si="25"/>
        <v>24.39</v>
      </c>
      <c r="F25" s="364">
        <f t="shared" si="25"/>
        <v>22.729999999999997</v>
      </c>
      <c r="G25" s="364">
        <f t="shared" si="25"/>
        <v>22.09</v>
      </c>
      <c r="H25" s="364">
        <f t="shared" si="25"/>
        <v>17.8</v>
      </c>
      <c r="I25" s="364">
        <f t="shared" si="25"/>
        <v>19.75</v>
      </c>
      <c r="J25" s="364">
        <f t="shared" si="25"/>
        <v>23.569999999999997</v>
      </c>
      <c r="K25" s="364">
        <f t="shared" si="25"/>
        <v>24.79</v>
      </c>
      <c r="L25" s="364">
        <f t="shared" si="25"/>
        <v>22.86</v>
      </c>
      <c r="M25" s="364">
        <f t="shared" si="25"/>
        <v>20.63</v>
      </c>
      <c r="N25" s="364">
        <f t="shared" si="25"/>
        <v>17.670000000000002</v>
      </c>
      <c r="O25" s="364">
        <f t="shared" si="25"/>
        <v>18.649999999999999</v>
      </c>
      <c r="P25" s="364">
        <f t="shared" si="25"/>
        <v>19.96</v>
      </c>
      <c r="Q25" s="364">
        <f t="shared" si="25"/>
        <v>18.940000000000001</v>
      </c>
      <c r="R25" s="364">
        <f t="shared" si="25"/>
        <v>19.603499999999997</v>
      </c>
      <c r="S25" s="305">
        <f t="shared" si="23"/>
        <v>3.503167898627213</v>
      </c>
      <c r="T25" s="305">
        <f t="shared" si="2"/>
        <v>6.309652928416476</v>
      </c>
      <c r="U25" s="745">
        <f t="shared" si="24"/>
        <v>-8.2692120362504173E-2</v>
      </c>
    </row>
    <row r="26" spans="1:21" ht="18" customHeight="1" thickBot="1">
      <c r="A26" s="320" t="s">
        <v>21</v>
      </c>
      <c r="B26" s="320" t="s">
        <v>50</v>
      </c>
      <c r="C26" s="364">
        <f t="shared" ref="C26:R26" si="26">+SUM(C123,C221,C318,C415)</f>
        <v>94.437142857144494</v>
      </c>
      <c r="D26" s="364">
        <f t="shared" si="26"/>
        <v>110.43857142857306</v>
      </c>
      <c r="E26" s="364">
        <f t="shared" si="26"/>
        <v>173</v>
      </c>
      <c r="F26" s="364">
        <f t="shared" si="26"/>
        <v>162.89999999999998</v>
      </c>
      <c r="G26" s="364">
        <f t="shared" si="26"/>
        <v>139.89999999999998</v>
      </c>
      <c r="H26" s="364">
        <f t="shared" si="26"/>
        <v>170.7</v>
      </c>
      <c r="I26" s="364">
        <f t="shared" si="26"/>
        <v>218.12</v>
      </c>
      <c r="J26" s="364">
        <f t="shared" si="26"/>
        <v>403.8</v>
      </c>
      <c r="K26" s="364">
        <f t="shared" si="26"/>
        <v>320.90000000000003</v>
      </c>
      <c r="L26" s="364">
        <f t="shared" si="26"/>
        <v>272.39</v>
      </c>
      <c r="M26" s="364">
        <f t="shared" si="26"/>
        <v>251.98000000000002</v>
      </c>
      <c r="N26" s="364">
        <f t="shared" si="26"/>
        <v>269.60000000000002</v>
      </c>
      <c r="O26" s="364">
        <f t="shared" si="26"/>
        <v>345.76</v>
      </c>
      <c r="P26" s="364">
        <f t="shared" si="26"/>
        <v>320.25</v>
      </c>
      <c r="Q26" s="364">
        <f t="shared" si="26"/>
        <v>347.04399999999998</v>
      </c>
      <c r="R26" s="364">
        <f t="shared" si="26"/>
        <v>323.30900000000003</v>
      </c>
      <c r="S26" s="305">
        <f t="shared" si="23"/>
        <v>-6.8391904196585918</v>
      </c>
      <c r="T26" s="305">
        <f t="shared" si="2"/>
        <v>3.5257990765230618</v>
      </c>
      <c r="U26" s="745">
        <f t="shared" si="24"/>
        <v>4.4699452862380085</v>
      </c>
    </row>
    <row r="27" spans="1:21" ht="18" customHeight="1" thickBot="1">
      <c r="A27" s="320" t="s">
        <v>22</v>
      </c>
      <c r="B27" s="320" t="s">
        <v>51</v>
      </c>
      <c r="C27" s="364">
        <f t="shared" ref="C27:R27" si="27">+SUM(C124,C222,C319,C416)</f>
        <v>16.079999999999998</v>
      </c>
      <c r="D27" s="364">
        <f t="shared" si="27"/>
        <v>13.6</v>
      </c>
      <c r="E27" s="364">
        <f t="shared" si="27"/>
        <v>12.97</v>
      </c>
      <c r="F27" s="364">
        <f t="shared" si="27"/>
        <v>12.36</v>
      </c>
      <c r="G27" s="364">
        <f t="shared" si="27"/>
        <v>11.85</v>
      </c>
      <c r="H27" s="364">
        <f t="shared" si="27"/>
        <v>10.89</v>
      </c>
      <c r="I27" s="364">
        <f t="shared" si="27"/>
        <v>13.100000000000001</v>
      </c>
      <c r="J27" s="364">
        <f t="shared" si="27"/>
        <v>16.190000000000001</v>
      </c>
      <c r="K27" s="364">
        <f t="shared" si="27"/>
        <v>18.88</v>
      </c>
      <c r="L27" s="364">
        <f t="shared" si="27"/>
        <v>19.059999999999999</v>
      </c>
      <c r="M27" s="364">
        <f t="shared" si="27"/>
        <v>20.470000000000002</v>
      </c>
      <c r="N27" s="364">
        <f t="shared" si="27"/>
        <v>18</v>
      </c>
      <c r="O27" s="364">
        <f t="shared" si="27"/>
        <v>18.97</v>
      </c>
      <c r="P27" s="364">
        <f t="shared" si="27"/>
        <v>20.409999999999997</v>
      </c>
      <c r="Q27" s="364">
        <f t="shared" si="27"/>
        <v>26.700000000000003</v>
      </c>
      <c r="R27" s="364">
        <f t="shared" si="27"/>
        <v>21.087500000000006</v>
      </c>
      <c r="S27" s="305">
        <f t="shared" si="23"/>
        <v>-21.020599250936311</v>
      </c>
      <c r="T27" s="305">
        <f t="shared" si="2"/>
        <v>-4.2637711864406569</v>
      </c>
      <c r="U27" s="745">
        <f t="shared" si="24"/>
        <v>5.4320484223926213</v>
      </c>
    </row>
    <row r="28" spans="1:21" ht="18" customHeight="1" thickBot="1">
      <c r="A28" s="320" t="s">
        <v>23</v>
      </c>
      <c r="B28" s="320" t="s">
        <v>52</v>
      </c>
      <c r="C28" s="364">
        <f t="shared" ref="C28:R28" si="28">+SUM(C125,C223,C320,C417)</f>
        <v>54.68</v>
      </c>
      <c r="D28" s="364">
        <f t="shared" si="28"/>
        <v>53.37</v>
      </c>
      <c r="E28" s="364">
        <f t="shared" si="28"/>
        <v>49.089999999999996</v>
      </c>
      <c r="F28" s="364">
        <f t="shared" si="28"/>
        <v>53.239999999999995</v>
      </c>
      <c r="G28" s="364">
        <f t="shared" si="28"/>
        <v>55.24</v>
      </c>
      <c r="H28" s="364">
        <f t="shared" si="28"/>
        <v>53.9</v>
      </c>
      <c r="I28" s="364">
        <f t="shared" si="28"/>
        <v>50</v>
      </c>
      <c r="J28" s="364">
        <f t="shared" si="28"/>
        <v>54.35</v>
      </c>
      <c r="K28" s="364">
        <f t="shared" si="28"/>
        <v>60.35</v>
      </c>
      <c r="L28" s="364">
        <f t="shared" si="28"/>
        <v>120.21</v>
      </c>
      <c r="M28" s="364">
        <f t="shared" si="28"/>
        <v>134.30000000000001</v>
      </c>
      <c r="N28" s="364">
        <f t="shared" si="28"/>
        <v>116.86</v>
      </c>
      <c r="O28" s="364">
        <f t="shared" si="28"/>
        <v>108.53999999999999</v>
      </c>
      <c r="P28" s="364">
        <f t="shared" si="28"/>
        <v>85.610000000000014</v>
      </c>
      <c r="Q28" s="364">
        <f t="shared" si="28"/>
        <v>83.039999999999992</v>
      </c>
      <c r="R28" s="364">
        <f t="shared" si="28"/>
        <v>109.28049999999998</v>
      </c>
      <c r="S28" s="305">
        <f t="shared" si="23"/>
        <v>31.599831406551047</v>
      </c>
      <c r="T28" s="305">
        <f t="shared" si="2"/>
        <v>6.2902023083905911</v>
      </c>
      <c r="U28" s="745">
        <f t="shared" si="24"/>
        <v>9.0762745923582919</v>
      </c>
    </row>
    <row r="29" spans="1:21" ht="18" customHeight="1" thickBot="1">
      <c r="A29" s="320" t="s">
        <v>24</v>
      </c>
      <c r="B29" s="320" t="s">
        <v>53</v>
      </c>
      <c r="C29" s="364">
        <f t="shared" ref="C29:R29" si="29">+SUM(C126,C224,C321,C418)</f>
        <v>1.5799999999999998</v>
      </c>
      <c r="D29" s="364">
        <f t="shared" si="29"/>
        <v>1.04</v>
      </c>
      <c r="E29" s="364">
        <f t="shared" si="29"/>
        <v>0.88</v>
      </c>
      <c r="F29" s="364">
        <f t="shared" si="29"/>
        <v>1.1299999999999999</v>
      </c>
      <c r="G29" s="364">
        <f t="shared" si="29"/>
        <v>0.74999999999999989</v>
      </c>
      <c r="H29" s="364">
        <f t="shared" si="29"/>
        <v>0.69</v>
      </c>
      <c r="I29" s="364">
        <f t="shared" si="29"/>
        <v>0.69</v>
      </c>
      <c r="J29" s="364">
        <f t="shared" si="29"/>
        <v>0.85000000000000009</v>
      </c>
      <c r="K29" s="364">
        <f t="shared" si="29"/>
        <v>1.26</v>
      </c>
      <c r="L29" s="364">
        <f t="shared" si="29"/>
        <v>1.31</v>
      </c>
      <c r="M29" s="364">
        <f t="shared" si="29"/>
        <v>1.07</v>
      </c>
      <c r="N29" s="364">
        <f t="shared" si="29"/>
        <v>1.03</v>
      </c>
      <c r="O29" s="364">
        <f t="shared" si="29"/>
        <v>0.74</v>
      </c>
      <c r="P29" s="364">
        <f t="shared" si="29"/>
        <v>0.75</v>
      </c>
      <c r="Q29" s="364">
        <f t="shared" si="29"/>
        <v>0.77</v>
      </c>
      <c r="R29" s="364">
        <f t="shared" si="29"/>
        <v>0.89600000000000013</v>
      </c>
      <c r="S29" s="305">
        <f t="shared" si="23"/>
        <v>16.363636363636381</v>
      </c>
      <c r="T29" s="305">
        <f t="shared" si="2"/>
        <v>16.363636363636424</v>
      </c>
      <c r="U29" s="745">
        <f t="shared" si="24"/>
        <v>2.9453054499132714</v>
      </c>
    </row>
    <row r="30" spans="1:21" ht="18" customHeight="1" thickBot="1">
      <c r="A30" s="320" t="s">
        <v>25</v>
      </c>
      <c r="B30" s="320" t="s">
        <v>54</v>
      </c>
      <c r="C30" s="364">
        <f t="shared" ref="C30:R30" si="30">+SUM(C127,C225,C322,C419)</f>
        <v>8.7891666666666701</v>
      </c>
      <c r="D30" s="364">
        <f t="shared" si="30"/>
        <v>8.8775000000000084</v>
      </c>
      <c r="E30" s="364">
        <f t="shared" si="30"/>
        <v>11.59</v>
      </c>
      <c r="F30" s="364">
        <f t="shared" si="30"/>
        <v>8</v>
      </c>
      <c r="G30" s="364">
        <f t="shared" si="30"/>
        <v>7.2700000000000014</v>
      </c>
      <c r="H30" s="364">
        <f t="shared" si="30"/>
        <v>4.62</v>
      </c>
      <c r="I30" s="364">
        <f t="shared" si="30"/>
        <v>6.07</v>
      </c>
      <c r="J30" s="364">
        <f t="shared" si="30"/>
        <v>10.1</v>
      </c>
      <c r="K30" s="364">
        <f t="shared" si="30"/>
        <v>11.78</v>
      </c>
      <c r="L30" s="364">
        <f t="shared" si="30"/>
        <v>12.489999999999998</v>
      </c>
      <c r="M30" s="364">
        <f t="shared" si="30"/>
        <v>10.819999999999999</v>
      </c>
      <c r="N30" s="364">
        <f t="shared" si="30"/>
        <v>9.31</v>
      </c>
      <c r="O30" s="364">
        <f t="shared" si="30"/>
        <v>10.700000000000001</v>
      </c>
      <c r="P30" s="364">
        <f t="shared" si="30"/>
        <v>13.290000000000001</v>
      </c>
      <c r="Q30" s="364">
        <f t="shared" si="30"/>
        <v>15.459999999999997</v>
      </c>
      <c r="R30" s="364">
        <f t="shared" si="30"/>
        <v>12.277999999999999</v>
      </c>
      <c r="S30" s="305">
        <f t="shared" si="23"/>
        <v>-20.582147477360923</v>
      </c>
      <c r="T30" s="305">
        <f t="shared" si="2"/>
        <v>-0.3948080043266744</v>
      </c>
      <c r="U30" s="745">
        <f t="shared" si="24"/>
        <v>8.1417056965639603</v>
      </c>
    </row>
    <row r="31" spans="1:21" ht="18" customHeight="1" thickBot="1">
      <c r="A31" s="320" t="s">
        <v>26</v>
      </c>
      <c r="B31" s="320" t="s">
        <v>55</v>
      </c>
      <c r="C31" s="364">
        <f t="shared" ref="C31:R31" si="31">+SUM(C128,C226,C323,C420)</f>
        <v>3.3</v>
      </c>
      <c r="D31" s="364">
        <f t="shared" si="31"/>
        <v>6.5</v>
      </c>
      <c r="E31" s="364">
        <f t="shared" si="31"/>
        <v>15.5</v>
      </c>
      <c r="F31" s="364">
        <f t="shared" si="31"/>
        <v>14.5</v>
      </c>
      <c r="G31" s="364">
        <f t="shared" si="31"/>
        <v>12.9</v>
      </c>
      <c r="H31" s="364">
        <f t="shared" si="31"/>
        <v>11.3</v>
      </c>
      <c r="I31" s="364">
        <f t="shared" si="31"/>
        <v>14.299999999999999</v>
      </c>
      <c r="J31" s="364">
        <f t="shared" si="31"/>
        <v>23.200000000000003</v>
      </c>
      <c r="K31" s="364">
        <f t="shared" si="31"/>
        <v>26.2</v>
      </c>
      <c r="L31" s="364">
        <f t="shared" si="31"/>
        <v>20.3</v>
      </c>
      <c r="M31" s="364">
        <f t="shared" si="31"/>
        <v>24.700000000000003</v>
      </c>
      <c r="N31" s="364">
        <f t="shared" si="31"/>
        <v>27.1</v>
      </c>
      <c r="O31" s="364">
        <f t="shared" si="31"/>
        <v>34.4</v>
      </c>
      <c r="P31" s="364">
        <f t="shared" si="31"/>
        <v>28.83</v>
      </c>
      <c r="Q31" s="364">
        <f t="shared" si="31"/>
        <v>40.78</v>
      </c>
      <c r="R31" s="364">
        <f t="shared" si="31"/>
        <v>31.878</v>
      </c>
      <c r="S31" s="305">
        <f t="shared" si="23"/>
        <v>-21.829328102010791</v>
      </c>
      <c r="T31" s="305">
        <f t="shared" si="2"/>
        <v>-5.4158836910295545</v>
      </c>
      <c r="U31" s="745">
        <f t="shared" si="24"/>
        <v>9.316040304356088</v>
      </c>
    </row>
    <row r="32" spans="1:21" ht="18" customHeight="1" thickBot="1">
      <c r="A32" s="320" t="s">
        <v>27</v>
      </c>
      <c r="B32" s="320" t="s">
        <v>56</v>
      </c>
      <c r="C32" s="364">
        <f t="shared" ref="C32:R32" si="32">+SUM(C129,C227,C324,C421)</f>
        <v>17.490000000000002</v>
      </c>
      <c r="D32" s="364">
        <f t="shared" si="32"/>
        <v>24.79</v>
      </c>
      <c r="E32" s="364">
        <f t="shared" si="32"/>
        <v>36.31</v>
      </c>
      <c r="F32" s="364">
        <f t="shared" si="32"/>
        <v>32.520000000000003</v>
      </c>
      <c r="G32" s="364">
        <f t="shared" si="32"/>
        <v>31.26</v>
      </c>
      <c r="H32" s="364">
        <f t="shared" si="32"/>
        <v>30.17</v>
      </c>
      <c r="I32" s="364">
        <f t="shared" si="32"/>
        <v>33.76</v>
      </c>
      <c r="J32" s="364">
        <f t="shared" si="32"/>
        <v>47.960000000000008</v>
      </c>
      <c r="K32" s="364">
        <f t="shared" si="32"/>
        <v>55.34</v>
      </c>
      <c r="L32" s="364">
        <f t="shared" si="32"/>
        <v>55.099999999999994</v>
      </c>
      <c r="M32" s="364">
        <f t="shared" si="32"/>
        <v>48.72</v>
      </c>
      <c r="N32" s="364">
        <f t="shared" si="32"/>
        <v>39.36</v>
      </c>
      <c r="O32" s="364">
        <f t="shared" si="32"/>
        <v>42.300000000000004</v>
      </c>
      <c r="P32" s="364">
        <f t="shared" si="32"/>
        <v>43.050000000000004</v>
      </c>
      <c r="Q32" s="364">
        <f t="shared" si="32"/>
        <v>45.917000000000002</v>
      </c>
      <c r="R32" s="364">
        <f t="shared" si="32"/>
        <v>45.129000000000005</v>
      </c>
      <c r="S32" s="305">
        <f t="shared" si="23"/>
        <v>-1.716139991724186</v>
      </c>
      <c r="T32" s="305">
        <f t="shared" si="2"/>
        <v>8.4076004708256047</v>
      </c>
      <c r="U32" s="745">
        <f t="shared" si="24"/>
        <v>3.2775481699748976</v>
      </c>
    </row>
    <row r="33" spans="1:21" s="753" customFormat="1" ht="18" customHeight="1">
      <c r="A33" s="753" t="s">
        <v>983</v>
      </c>
      <c r="S33" s="758"/>
      <c r="T33" s="758"/>
      <c r="U33" s="758"/>
    </row>
    <row r="35" spans="1:21" ht="18" customHeight="1">
      <c r="A35" s="752" t="s">
        <v>1202</v>
      </c>
    </row>
    <row r="36" spans="1:21" ht="18" customHeight="1">
      <c r="A36" s="215"/>
      <c r="B36" s="211"/>
      <c r="C36" s="741"/>
      <c r="D36" s="741"/>
      <c r="E36" s="741"/>
      <c r="F36" s="741"/>
      <c r="G36" s="741"/>
      <c r="H36" s="741"/>
      <c r="I36" s="741"/>
      <c r="J36" s="741"/>
      <c r="K36" s="741"/>
      <c r="L36" s="741"/>
      <c r="M36" s="741"/>
      <c r="N36" s="741"/>
      <c r="O36" s="741"/>
      <c r="P36" s="741"/>
      <c r="Q36" s="741"/>
      <c r="R36" s="741"/>
      <c r="S36" s="769" t="s">
        <v>58</v>
      </c>
      <c r="T36" s="770"/>
      <c r="U36" s="751" t="str">
        <f>U$3</f>
        <v xml:space="preserve">Annual rate of change
</v>
      </c>
    </row>
    <row r="37" spans="1:21" ht="26.25" thickBot="1">
      <c r="A37" s="215"/>
      <c r="B37" s="216"/>
      <c r="C37" s="203">
        <f t="shared" ref="C37:R37" si="33">C$4</f>
        <v>2008</v>
      </c>
      <c r="D37" s="717">
        <f t="shared" si="33"/>
        <v>2009</v>
      </c>
      <c r="E37" s="203">
        <f t="shared" si="33"/>
        <v>2010</v>
      </c>
      <c r="F37" s="717">
        <f t="shared" si="33"/>
        <v>2011</v>
      </c>
      <c r="G37" s="203">
        <f t="shared" si="33"/>
        <v>2012</v>
      </c>
      <c r="H37" s="716">
        <f t="shared" si="33"/>
        <v>2013</v>
      </c>
      <c r="I37" s="203">
        <f t="shared" si="33"/>
        <v>2014</v>
      </c>
      <c r="J37" s="716">
        <f t="shared" si="33"/>
        <v>2015</v>
      </c>
      <c r="K37" s="203">
        <f t="shared" si="33"/>
        <v>2016</v>
      </c>
      <c r="L37" s="716">
        <f t="shared" si="33"/>
        <v>2017</v>
      </c>
      <c r="M37" s="203">
        <f t="shared" si="33"/>
        <v>2018</v>
      </c>
      <c r="N37" s="716">
        <f t="shared" si="33"/>
        <v>2019</v>
      </c>
      <c r="O37" s="203">
        <f t="shared" si="33"/>
        <v>2020</v>
      </c>
      <c r="P37" s="716">
        <f t="shared" si="33"/>
        <v>2021</v>
      </c>
      <c r="Q37" s="716">
        <f t="shared" si="33"/>
        <v>2022</v>
      </c>
      <c r="R37" s="203" t="str">
        <f t="shared" si="33"/>
        <v>2023f</v>
      </c>
      <c r="S37" s="750" t="s">
        <v>1070</v>
      </c>
      <c r="T37" s="749" t="s">
        <v>1071</v>
      </c>
      <c r="U37" s="748" t="s">
        <v>1072</v>
      </c>
    </row>
    <row r="38" spans="1:21" ht="18" customHeight="1" thickBot="1">
      <c r="A38" s="366" t="s">
        <v>373</v>
      </c>
      <c r="B38" s="366"/>
      <c r="C38" s="363">
        <f t="shared" ref="C38:R38" si="34">IF(COUNT(C39:C65)=27,SUM(C39:C65),"N.A.")</f>
        <v>2132.5866331845227</v>
      </c>
      <c r="D38" s="363">
        <f t="shared" si="34"/>
        <v>2523.2568973214284</v>
      </c>
      <c r="E38" s="363">
        <f t="shared" si="34"/>
        <v>3470.79</v>
      </c>
      <c r="F38" s="363">
        <f t="shared" si="34"/>
        <v>2905.3740000000003</v>
      </c>
      <c r="G38" s="363">
        <f t="shared" si="34"/>
        <v>2563.2337000000007</v>
      </c>
      <c r="H38" s="363">
        <f t="shared" si="34"/>
        <v>2646.9890849999997</v>
      </c>
      <c r="I38" s="363">
        <f t="shared" si="34"/>
        <v>2962.4403305000005</v>
      </c>
      <c r="J38" s="363">
        <f t="shared" si="34"/>
        <v>4272.26</v>
      </c>
      <c r="K38" s="363">
        <f t="shared" si="34"/>
        <v>4616.2100000000009</v>
      </c>
      <c r="L38" s="363">
        <f t="shared" si="34"/>
        <v>5184.7</v>
      </c>
      <c r="M38" s="363">
        <f t="shared" si="34"/>
        <v>4075.11</v>
      </c>
      <c r="N38" s="363">
        <f t="shared" si="34"/>
        <v>3965.88</v>
      </c>
      <c r="O38" s="363">
        <f t="shared" si="34"/>
        <v>4495.5099999999993</v>
      </c>
      <c r="P38" s="363">
        <f t="shared" si="34"/>
        <v>4342.0199999999995</v>
      </c>
      <c r="Q38" s="363">
        <f t="shared" si="34"/>
        <v>4223.5573593724157</v>
      </c>
      <c r="R38" s="363">
        <f t="shared" si="34"/>
        <v>4561.4151023031127</v>
      </c>
      <c r="S38" s="747">
        <f t="shared" ref="S38:S55" si="35">+IFERROR((R38/Q38-1)*100,"")</f>
        <v>7.9993643789627589</v>
      </c>
      <c r="T38" s="747">
        <f t="shared" ref="T38:T55" si="36">+IFERROR(((R38/((SUM(M38:Q38)-MIN(L38:P38)-MAX(L38:P38))/3))-1)*100,"")</f>
        <v>14.498166174785588</v>
      </c>
      <c r="U38" s="746">
        <f>100*((POWER(R38/I38,1/($Q$4-$H$4)))-1)</f>
        <v>4.9126304342228089</v>
      </c>
    </row>
    <row r="39" spans="1:21" ht="18" customHeight="1" thickBot="1">
      <c r="A39" s="320" t="s">
        <v>3</v>
      </c>
      <c r="B39" s="320" t="s">
        <v>30</v>
      </c>
      <c r="C39" s="364">
        <f t="shared" ref="C39:R39" si="37">SUM(C136,C234,C331,C428)</f>
        <v>5</v>
      </c>
      <c r="D39" s="364">
        <f t="shared" si="37"/>
        <v>7.8000000000000007</v>
      </c>
      <c r="E39" s="364">
        <f t="shared" si="37"/>
        <v>0</v>
      </c>
      <c r="F39" s="364">
        <f t="shared" si="37"/>
        <v>6.04</v>
      </c>
      <c r="G39" s="364">
        <f t="shared" si="37"/>
        <v>4.5</v>
      </c>
      <c r="H39" s="364">
        <f t="shared" si="37"/>
        <v>4.2</v>
      </c>
      <c r="I39" s="364">
        <f t="shared" si="37"/>
        <v>0</v>
      </c>
      <c r="J39" s="364">
        <f t="shared" si="37"/>
        <v>10.220000000000001</v>
      </c>
      <c r="K39" s="364">
        <f t="shared" si="37"/>
        <v>9.6399999999999988</v>
      </c>
      <c r="L39" s="364">
        <f t="shared" si="37"/>
        <v>15.46</v>
      </c>
      <c r="M39" s="364">
        <f t="shared" si="37"/>
        <v>17.939999999999998</v>
      </c>
      <c r="N39" s="364">
        <f t="shared" si="37"/>
        <v>19.34</v>
      </c>
      <c r="O39" s="364">
        <f t="shared" si="37"/>
        <v>25.589999999999996</v>
      </c>
      <c r="P39" s="364">
        <f t="shared" si="37"/>
        <v>26.45</v>
      </c>
      <c r="Q39" s="364">
        <f t="shared" si="37"/>
        <v>33.677813548904041</v>
      </c>
      <c r="R39" s="364">
        <f t="shared" si="37"/>
        <v>33.159727188813065</v>
      </c>
      <c r="S39" s="305">
        <f t="shared" si="35"/>
        <v>-1.5383610320742869</v>
      </c>
      <c r="T39" s="305">
        <f t="shared" si="36"/>
        <v>22.68080394897234</v>
      </c>
      <c r="U39" s="745"/>
    </row>
    <row r="40" spans="1:21" ht="18" customHeight="1" thickBot="1">
      <c r="A40" s="320" t="s">
        <v>4</v>
      </c>
      <c r="B40" s="320" t="s">
        <v>31</v>
      </c>
      <c r="C40" s="364">
        <f t="shared" ref="C40:R40" si="38">SUM(C137,C235,C332,C429)</f>
        <v>4.3999999999999995</v>
      </c>
      <c r="D40" s="364">
        <f t="shared" si="38"/>
        <v>6.7</v>
      </c>
      <c r="E40" s="364">
        <f t="shared" si="38"/>
        <v>9.43</v>
      </c>
      <c r="F40" s="364">
        <f t="shared" si="38"/>
        <v>7.4399999999999995</v>
      </c>
      <c r="G40" s="364">
        <f t="shared" si="38"/>
        <v>7.5</v>
      </c>
      <c r="H40" s="364">
        <f t="shared" si="38"/>
        <v>8.4599999999999991</v>
      </c>
      <c r="I40" s="364">
        <f t="shared" si="38"/>
        <v>3.41</v>
      </c>
      <c r="J40" s="364">
        <f t="shared" si="38"/>
        <v>31.78</v>
      </c>
      <c r="K40" s="364">
        <f t="shared" si="38"/>
        <v>63.73</v>
      </c>
      <c r="L40" s="364">
        <f t="shared" si="38"/>
        <v>207.69</v>
      </c>
      <c r="M40" s="364">
        <f t="shared" si="38"/>
        <v>119.08</v>
      </c>
      <c r="N40" s="364">
        <f t="shared" si="38"/>
        <v>58.35</v>
      </c>
      <c r="O40" s="364">
        <f t="shared" si="38"/>
        <v>41.47</v>
      </c>
      <c r="P40" s="364">
        <f t="shared" si="38"/>
        <v>42.27</v>
      </c>
      <c r="Q40" s="364">
        <f t="shared" si="38"/>
        <v>38.700383836634906</v>
      </c>
      <c r="R40" s="364">
        <f t="shared" si="38"/>
        <v>52.771627599631969</v>
      </c>
      <c r="S40" s="305">
        <f t="shared" si="35"/>
        <v>36.359442382782817</v>
      </c>
      <c r="T40" s="305">
        <f t="shared" si="36"/>
        <v>212.19421116770155</v>
      </c>
      <c r="U40" s="745">
        <f t="shared" ref="U40:U55" si="39">100*((POWER(R40/I40,1/($Q$4-$H$4)))-1)</f>
        <v>35.576026431219951</v>
      </c>
    </row>
    <row r="41" spans="1:21" ht="18" customHeight="1" thickBot="1">
      <c r="A41" s="320" t="s">
        <v>340</v>
      </c>
      <c r="B41" s="320" t="s">
        <v>32</v>
      </c>
      <c r="C41" s="364">
        <f t="shared" ref="C41:R41" si="40">SUM(C138,C236,C333,C430)</f>
        <v>47.929999999999993</v>
      </c>
      <c r="D41" s="364">
        <f t="shared" si="40"/>
        <v>62.11</v>
      </c>
      <c r="E41" s="364">
        <f t="shared" si="40"/>
        <v>58.129999999999995</v>
      </c>
      <c r="F41" s="364">
        <f t="shared" si="40"/>
        <v>63.56</v>
      </c>
      <c r="G41" s="364">
        <f t="shared" si="40"/>
        <v>39.150000000000006</v>
      </c>
      <c r="H41" s="364">
        <f t="shared" si="40"/>
        <v>38.270000000000003</v>
      </c>
      <c r="I41" s="364">
        <f t="shared" si="40"/>
        <v>53.8</v>
      </c>
      <c r="J41" s="364">
        <f t="shared" si="40"/>
        <v>95.91</v>
      </c>
      <c r="K41" s="364">
        <f t="shared" si="40"/>
        <v>84.62</v>
      </c>
      <c r="L41" s="364">
        <f t="shared" si="40"/>
        <v>100.41</v>
      </c>
      <c r="M41" s="364">
        <f t="shared" si="40"/>
        <v>79.52000000000001</v>
      </c>
      <c r="N41" s="364">
        <f t="shared" si="40"/>
        <v>74.150000000000006</v>
      </c>
      <c r="O41" s="364">
        <f t="shared" si="40"/>
        <v>91.87</v>
      </c>
      <c r="P41" s="364">
        <f t="shared" si="40"/>
        <v>111.88</v>
      </c>
      <c r="Q41" s="364">
        <f t="shared" si="40"/>
        <v>127.26414563428889</v>
      </c>
      <c r="R41" s="364">
        <f t="shared" si="40"/>
        <v>107.35909836632005</v>
      </c>
      <c r="S41" s="305">
        <f t="shared" si="35"/>
        <v>-15.640734606562912</v>
      </c>
      <c r="T41" s="305">
        <f t="shared" si="36"/>
        <v>7.8429011641290014</v>
      </c>
      <c r="U41" s="745">
        <f t="shared" si="39"/>
        <v>7.9790792773577257</v>
      </c>
    </row>
    <row r="42" spans="1:21" ht="18" customHeight="1" thickBot="1">
      <c r="A42" s="320" t="s">
        <v>5</v>
      </c>
      <c r="B42" s="320" t="s">
        <v>33</v>
      </c>
      <c r="C42" s="364">
        <f t="shared" ref="C42:R42" si="41">SUM(C139,C237,C334,C431)</f>
        <v>14</v>
      </c>
      <c r="D42" s="364">
        <f t="shared" si="41"/>
        <v>22.4</v>
      </c>
      <c r="E42" s="364">
        <f t="shared" si="41"/>
        <v>36.099999999999994</v>
      </c>
      <c r="F42" s="364">
        <f t="shared" si="41"/>
        <v>28.900000000000002</v>
      </c>
      <c r="G42" s="364">
        <f t="shared" si="41"/>
        <v>28.4</v>
      </c>
      <c r="H42" s="364">
        <f t="shared" si="41"/>
        <v>24.6</v>
      </c>
      <c r="I42" s="364">
        <f t="shared" si="41"/>
        <v>33.200000000000003</v>
      </c>
      <c r="J42" s="364">
        <f t="shared" si="41"/>
        <v>51</v>
      </c>
      <c r="K42" s="364">
        <f t="shared" si="41"/>
        <v>55.5</v>
      </c>
      <c r="L42" s="364">
        <f t="shared" si="41"/>
        <v>89.1</v>
      </c>
      <c r="M42" s="364">
        <f t="shared" si="41"/>
        <v>89.3</v>
      </c>
      <c r="N42" s="364">
        <f t="shared" si="41"/>
        <v>85.8</v>
      </c>
      <c r="O42" s="364">
        <f t="shared" si="41"/>
        <v>111.69999999999999</v>
      </c>
      <c r="P42" s="364">
        <f t="shared" si="41"/>
        <v>115.9</v>
      </c>
      <c r="Q42" s="364">
        <f t="shared" si="41"/>
        <v>172</v>
      </c>
      <c r="R42" s="364">
        <f t="shared" si="41"/>
        <v>125.04548349999999</v>
      </c>
      <c r="S42" s="305">
        <f t="shared" si="35"/>
        <v>-27.299137500000004</v>
      </c>
      <c r="T42" s="305">
        <f t="shared" si="36"/>
        <v>0.57277493297589466</v>
      </c>
      <c r="U42" s="745">
        <f t="shared" si="39"/>
        <v>15.875658199094843</v>
      </c>
    </row>
    <row r="43" spans="1:21" ht="18" customHeight="1" thickBot="1">
      <c r="A43" s="320" t="s">
        <v>127</v>
      </c>
      <c r="B43" s="320" t="s">
        <v>34</v>
      </c>
      <c r="C43" s="364">
        <f t="shared" ref="C43:R43" si="42">SUM(C140,C238,C335,C432)</f>
        <v>179</v>
      </c>
      <c r="D43" s="364">
        <f t="shared" si="42"/>
        <v>213.4</v>
      </c>
      <c r="E43" s="364">
        <f t="shared" si="42"/>
        <v>252.46999999999997</v>
      </c>
      <c r="F43" s="364">
        <f t="shared" si="42"/>
        <v>243.6</v>
      </c>
      <c r="G43" s="364">
        <f t="shared" si="42"/>
        <v>231.60000000000002</v>
      </c>
      <c r="H43" s="364">
        <f t="shared" si="42"/>
        <v>220.29999999999998</v>
      </c>
      <c r="I43" s="364">
        <f t="shared" si="42"/>
        <v>283.7</v>
      </c>
      <c r="J43" s="364">
        <f t="shared" si="42"/>
        <v>448.3</v>
      </c>
      <c r="K43" s="364">
        <f t="shared" si="42"/>
        <v>493.9</v>
      </c>
      <c r="L43" s="364">
        <f t="shared" si="42"/>
        <v>539.70000000000005</v>
      </c>
      <c r="M43" s="364">
        <f t="shared" si="42"/>
        <v>380.2</v>
      </c>
      <c r="N43" s="364">
        <f t="shared" si="42"/>
        <v>413.3</v>
      </c>
      <c r="O43" s="364">
        <f t="shared" si="42"/>
        <v>567.4</v>
      </c>
      <c r="P43" s="364">
        <f t="shared" si="42"/>
        <v>588.4</v>
      </c>
      <c r="Q43" s="364">
        <f t="shared" si="42"/>
        <v>622.80000000000007</v>
      </c>
      <c r="R43" s="364">
        <f t="shared" si="42"/>
        <v>558.43892530462688</v>
      </c>
      <c r="S43" s="305">
        <f t="shared" si="35"/>
        <v>-10.334148152757416</v>
      </c>
      <c r="T43" s="305">
        <f t="shared" si="36"/>
        <v>4.4787512263099627</v>
      </c>
      <c r="U43" s="745">
        <f t="shared" si="39"/>
        <v>7.8151010044105851</v>
      </c>
    </row>
    <row r="44" spans="1:21" ht="18" customHeight="1" thickBot="1">
      <c r="A44" s="320" t="s">
        <v>6</v>
      </c>
      <c r="B44" s="320" t="s">
        <v>35</v>
      </c>
      <c r="C44" s="364">
        <f t="shared" ref="C44:R44" si="43">SUM(C141,C239,C336,C433)</f>
        <v>3.3000000000000003</v>
      </c>
      <c r="D44" s="364">
        <f t="shared" si="43"/>
        <v>7.6</v>
      </c>
      <c r="E44" s="364">
        <f t="shared" si="43"/>
        <v>12.5</v>
      </c>
      <c r="F44" s="364">
        <f t="shared" si="43"/>
        <v>15.5</v>
      </c>
      <c r="G44" s="364">
        <f t="shared" si="43"/>
        <v>12.9</v>
      </c>
      <c r="H44" s="364">
        <f t="shared" si="43"/>
        <v>31.400000000000002</v>
      </c>
      <c r="I44" s="364">
        <f t="shared" si="43"/>
        <v>39.5</v>
      </c>
      <c r="J44" s="364">
        <f t="shared" si="43"/>
        <v>86.2</v>
      </c>
      <c r="K44" s="364">
        <f t="shared" si="43"/>
        <v>109.44999999999999</v>
      </c>
      <c r="L44" s="364">
        <f t="shared" si="43"/>
        <v>75.34</v>
      </c>
      <c r="M44" s="364">
        <f t="shared" si="43"/>
        <v>70.97</v>
      </c>
      <c r="N44" s="364">
        <f t="shared" si="43"/>
        <v>111.24000000000001</v>
      </c>
      <c r="O44" s="364">
        <f t="shared" si="43"/>
        <v>120.47</v>
      </c>
      <c r="P44" s="364">
        <f t="shared" si="43"/>
        <v>79.19</v>
      </c>
      <c r="Q44" s="364">
        <f t="shared" si="43"/>
        <v>117.82774999999999</v>
      </c>
      <c r="R44" s="364">
        <f t="shared" si="43"/>
        <v>112.44970975</v>
      </c>
      <c r="S44" s="305">
        <f t="shared" si="35"/>
        <v>-4.5643239814050602</v>
      </c>
      <c r="T44" s="305">
        <f t="shared" si="36"/>
        <v>9.4373553462970392</v>
      </c>
      <c r="U44" s="745">
        <f t="shared" si="39"/>
        <v>12.327109291535043</v>
      </c>
    </row>
    <row r="45" spans="1:21" ht="18" customHeight="1" thickBot="1">
      <c r="A45" s="320" t="s">
        <v>7</v>
      </c>
      <c r="B45" s="320" t="s">
        <v>36</v>
      </c>
      <c r="C45" s="364">
        <f t="shared" ref="C45:R45" si="44">SUM(C142,C240,C337,C434)</f>
        <v>11.100000000000001</v>
      </c>
      <c r="D45" s="364">
        <f t="shared" si="44"/>
        <v>22.21</v>
      </c>
      <c r="E45" s="364">
        <f t="shared" si="44"/>
        <v>25.04</v>
      </c>
      <c r="F45" s="364">
        <f t="shared" si="44"/>
        <v>16.47</v>
      </c>
      <c r="G45" s="364">
        <f t="shared" si="44"/>
        <v>19.68</v>
      </c>
      <c r="H45" s="364">
        <f t="shared" si="44"/>
        <v>23.32</v>
      </c>
      <c r="I45" s="364">
        <f t="shared" si="44"/>
        <v>20.61</v>
      </c>
      <c r="J45" s="364">
        <f t="shared" si="44"/>
        <v>69.28</v>
      </c>
      <c r="K45" s="364">
        <f t="shared" si="44"/>
        <v>70.600000000000009</v>
      </c>
      <c r="L45" s="364">
        <f t="shared" si="44"/>
        <v>90.05</v>
      </c>
      <c r="M45" s="364">
        <f t="shared" si="44"/>
        <v>22.7</v>
      </c>
      <c r="N45" s="364">
        <f t="shared" si="44"/>
        <v>44.02</v>
      </c>
      <c r="O45" s="364">
        <f t="shared" si="44"/>
        <v>65.72999999999999</v>
      </c>
      <c r="P45" s="364">
        <f t="shared" si="44"/>
        <v>54.42</v>
      </c>
      <c r="Q45" s="364">
        <f t="shared" si="44"/>
        <v>48.39</v>
      </c>
      <c r="R45" s="364">
        <f t="shared" si="44"/>
        <v>48.483416230581518</v>
      </c>
      <c r="S45" s="305">
        <f t="shared" si="35"/>
        <v>0.19304862695084246</v>
      </c>
      <c r="T45" s="305">
        <f t="shared" si="36"/>
        <v>18.725205037747571</v>
      </c>
      <c r="U45" s="745">
        <f t="shared" si="39"/>
        <v>9.9713278733535518</v>
      </c>
    </row>
    <row r="46" spans="1:21" ht="18" customHeight="1" thickBot="1">
      <c r="A46" s="320" t="s">
        <v>8</v>
      </c>
      <c r="B46" s="320" t="s">
        <v>37</v>
      </c>
      <c r="C46" s="364">
        <f t="shared" ref="C46:R46" si="45">SUM(C143,C241,C338,C435)</f>
        <v>29.43</v>
      </c>
      <c r="D46" s="364">
        <f t="shared" si="45"/>
        <v>51.91</v>
      </c>
      <c r="E46" s="364">
        <f t="shared" si="45"/>
        <v>55.660000000000004</v>
      </c>
      <c r="F46" s="364">
        <f t="shared" si="45"/>
        <v>41.79</v>
      </c>
      <c r="G46" s="364">
        <f t="shared" si="45"/>
        <v>39.24</v>
      </c>
      <c r="H46" s="364">
        <f t="shared" si="45"/>
        <v>78.17</v>
      </c>
      <c r="I46" s="364">
        <f t="shared" si="45"/>
        <v>80.59</v>
      </c>
      <c r="J46" s="364">
        <f t="shared" si="45"/>
        <v>98.84</v>
      </c>
      <c r="K46" s="364">
        <f t="shared" si="45"/>
        <v>133.1</v>
      </c>
      <c r="L46" s="364">
        <f t="shared" si="45"/>
        <v>171.39</v>
      </c>
      <c r="M46" s="364">
        <f t="shared" si="45"/>
        <v>178</v>
      </c>
      <c r="N46" s="364">
        <f t="shared" si="45"/>
        <v>172.41</v>
      </c>
      <c r="O46" s="364">
        <f t="shared" si="45"/>
        <v>178.75</v>
      </c>
      <c r="P46" s="364">
        <f t="shared" si="45"/>
        <v>199.33999999999997</v>
      </c>
      <c r="Q46" s="364">
        <f t="shared" si="45"/>
        <v>146.82999999999998</v>
      </c>
      <c r="R46" s="364">
        <f t="shared" si="45"/>
        <v>166.98824657426047</v>
      </c>
      <c r="S46" s="305">
        <f t="shared" si="35"/>
        <v>13.728969947735802</v>
      </c>
      <c r="T46" s="305">
        <f t="shared" si="36"/>
        <v>-0.72042415323395614</v>
      </c>
      <c r="U46" s="745">
        <f t="shared" si="39"/>
        <v>8.4316541766596984</v>
      </c>
    </row>
    <row r="47" spans="1:21" ht="18" customHeight="1" thickBot="1">
      <c r="A47" s="320" t="s">
        <v>9</v>
      </c>
      <c r="B47" s="320" t="s">
        <v>38</v>
      </c>
      <c r="C47" s="364">
        <f t="shared" ref="C47:R47" si="46">SUM(C144,C242,C339,C436)</f>
        <v>374.93569754464261</v>
      </c>
      <c r="D47" s="364">
        <f t="shared" si="46"/>
        <v>393.38130580357102</v>
      </c>
      <c r="E47" s="364">
        <f t="shared" si="46"/>
        <v>507.5</v>
      </c>
      <c r="F47" s="364">
        <f t="shared" si="46"/>
        <v>520.29</v>
      </c>
      <c r="G47" s="364">
        <f t="shared" si="46"/>
        <v>371.0675</v>
      </c>
      <c r="H47" s="364">
        <f t="shared" si="46"/>
        <v>479.16562499999998</v>
      </c>
      <c r="I47" s="364">
        <f t="shared" si="46"/>
        <v>428.95921874999999</v>
      </c>
      <c r="J47" s="364">
        <f t="shared" si="46"/>
        <v>503.33</v>
      </c>
      <c r="K47" s="364">
        <f t="shared" si="46"/>
        <v>647.72</v>
      </c>
      <c r="L47" s="364">
        <f t="shared" si="46"/>
        <v>476.15</v>
      </c>
      <c r="M47" s="364">
        <f t="shared" si="46"/>
        <v>670.73</v>
      </c>
      <c r="N47" s="364">
        <f t="shared" si="46"/>
        <v>391.48</v>
      </c>
      <c r="O47" s="364">
        <f t="shared" si="46"/>
        <v>555.23</v>
      </c>
      <c r="P47" s="364">
        <f t="shared" si="46"/>
        <v>431.78999999999996</v>
      </c>
      <c r="Q47" s="364">
        <f t="shared" si="46"/>
        <v>352.13</v>
      </c>
      <c r="R47" s="364">
        <f t="shared" si="46"/>
        <v>490.49092136012769</v>
      </c>
      <c r="S47" s="305">
        <f t="shared" si="35"/>
        <v>39.292568471907451</v>
      </c>
      <c r="T47" s="305">
        <f t="shared" si="36"/>
        <v>9.8811010029035593</v>
      </c>
      <c r="U47" s="745">
        <f t="shared" si="39"/>
        <v>1.5005346156665489</v>
      </c>
    </row>
    <row r="48" spans="1:21" ht="18" customHeight="1" thickBot="1">
      <c r="A48" s="320" t="s">
        <v>10</v>
      </c>
      <c r="B48" s="320" t="s">
        <v>39</v>
      </c>
      <c r="C48" s="364">
        <f t="shared" ref="C48:R48" si="47">SUM(C145,C243,C340,C437)</f>
        <v>765.19999999999993</v>
      </c>
      <c r="D48" s="364">
        <f t="shared" si="47"/>
        <v>984.7</v>
      </c>
      <c r="E48" s="364">
        <f t="shared" si="47"/>
        <v>1599.26</v>
      </c>
      <c r="F48" s="364">
        <f t="shared" si="47"/>
        <v>1052.47</v>
      </c>
      <c r="G48" s="364">
        <f t="shared" si="47"/>
        <v>870.62000000000012</v>
      </c>
      <c r="H48" s="364">
        <f t="shared" si="47"/>
        <v>781.37</v>
      </c>
      <c r="I48" s="364">
        <f t="shared" si="47"/>
        <v>865.18999999999994</v>
      </c>
      <c r="J48" s="364">
        <f t="shared" si="47"/>
        <v>974.74</v>
      </c>
      <c r="K48" s="364">
        <f t="shared" si="47"/>
        <v>807.92000000000007</v>
      </c>
      <c r="L48" s="364">
        <f t="shared" si="47"/>
        <v>1054.3</v>
      </c>
      <c r="M48" s="364">
        <f t="shared" si="47"/>
        <v>835.17000000000007</v>
      </c>
      <c r="N48" s="364">
        <f t="shared" si="47"/>
        <v>996.81</v>
      </c>
      <c r="O48" s="364">
        <f t="shared" si="47"/>
        <v>861.01</v>
      </c>
      <c r="P48" s="364">
        <f t="shared" si="47"/>
        <v>1000.3299999999999</v>
      </c>
      <c r="Q48" s="364">
        <f t="shared" si="47"/>
        <v>769.52749223223782</v>
      </c>
      <c r="R48" s="364">
        <f t="shared" si="47"/>
        <v>954.49952473047949</v>
      </c>
      <c r="S48" s="305">
        <f t="shared" si="35"/>
        <v>24.037092159199737</v>
      </c>
      <c r="T48" s="305">
        <f t="shared" si="36"/>
        <v>11.273941846267576</v>
      </c>
      <c r="U48" s="745">
        <f t="shared" si="39"/>
        <v>1.0975123966343148</v>
      </c>
    </row>
    <row r="49" spans="1:21" ht="18" customHeight="1" thickBot="1">
      <c r="A49" s="320" t="s">
        <v>11</v>
      </c>
      <c r="B49" s="320" t="s">
        <v>40</v>
      </c>
      <c r="C49" s="364">
        <f t="shared" ref="C49:R49" si="48">SUM(C146,C244,C341,C438)</f>
        <v>5.3199999999999994</v>
      </c>
      <c r="D49" s="364">
        <f t="shared" si="48"/>
        <v>4.95</v>
      </c>
      <c r="E49" s="364">
        <f t="shared" si="48"/>
        <v>3.2099999999999995</v>
      </c>
      <c r="F49" s="364">
        <f t="shared" si="48"/>
        <v>3.7800000000000002</v>
      </c>
      <c r="G49" s="364">
        <f t="shared" si="48"/>
        <v>2.7600000000000002</v>
      </c>
      <c r="H49" s="364">
        <f t="shared" si="48"/>
        <v>3.13</v>
      </c>
      <c r="I49" s="364">
        <f t="shared" si="48"/>
        <v>3.4000000000000004</v>
      </c>
      <c r="J49" s="364">
        <f t="shared" si="48"/>
        <v>2.81</v>
      </c>
      <c r="K49" s="364">
        <f t="shared" si="48"/>
        <v>5.78</v>
      </c>
      <c r="L49" s="364">
        <f t="shared" si="48"/>
        <v>3.8900000000000006</v>
      </c>
      <c r="M49" s="364">
        <f t="shared" si="48"/>
        <v>4.5</v>
      </c>
      <c r="N49" s="364">
        <f t="shared" si="48"/>
        <v>4.91</v>
      </c>
      <c r="O49" s="364">
        <f t="shared" si="48"/>
        <v>3.46</v>
      </c>
      <c r="P49" s="364">
        <f t="shared" si="48"/>
        <v>4.07</v>
      </c>
      <c r="Q49" s="364">
        <f t="shared" si="48"/>
        <v>3.2</v>
      </c>
      <c r="R49" s="364">
        <f t="shared" si="48"/>
        <v>4.3584338968939313</v>
      </c>
      <c r="S49" s="305">
        <f t="shared" si="35"/>
        <v>36.201059277935357</v>
      </c>
      <c r="T49" s="305">
        <f t="shared" si="36"/>
        <v>11.090073837568347</v>
      </c>
      <c r="U49" s="745">
        <f t="shared" si="39"/>
        <v>2.7977254033164645</v>
      </c>
    </row>
    <row r="50" spans="1:21" ht="18" customHeight="1" thickBot="1">
      <c r="A50" s="320" t="s">
        <v>12</v>
      </c>
      <c r="B50" s="320" t="s">
        <v>41</v>
      </c>
      <c r="C50" s="364">
        <f t="shared" ref="C50:R50" si="49">SUM(C147,C245,C342,C439)</f>
        <v>125</v>
      </c>
      <c r="D50" s="364">
        <f t="shared" si="49"/>
        <v>120</v>
      </c>
      <c r="E50" s="364">
        <f t="shared" si="49"/>
        <v>159.13</v>
      </c>
      <c r="F50" s="364">
        <f t="shared" si="49"/>
        <v>139.76999999999998</v>
      </c>
      <c r="G50" s="364">
        <f t="shared" si="49"/>
        <v>145.19499999999999</v>
      </c>
      <c r="H50" s="364">
        <f t="shared" si="49"/>
        <v>125.3</v>
      </c>
      <c r="I50" s="364">
        <f t="shared" si="49"/>
        <v>123.75999999999999</v>
      </c>
      <c r="J50" s="364">
        <f t="shared" si="49"/>
        <v>142.32999999999998</v>
      </c>
      <c r="K50" s="364">
        <f t="shared" si="49"/>
        <v>176.57999999999998</v>
      </c>
      <c r="L50" s="364">
        <f t="shared" si="49"/>
        <v>190.14</v>
      </c>
      <c r="M50" s="364">
        <f t="shared" si="49"/>
        <v>216.26</v>
      </c>
      <c r="N50" s="364">
        <f t="shared" si="49"/>
        <v>242.02</v>
      </c>
      <c r="O50" s="364">
        <f t="shared" si="49"/>
        <v>233.09</v>
      </c>
      <c r="P50" s="364">
        <f t="shared" si="49"/>
        <v>203.15000000000003</v>
      </c>
      <c r="Q50" s="364">
        <f t="shared" si="49"/>
        <v>171.98999999999998</v>
      </c>
      <c r="R50" s="364">
        <f t="shared" si="49"/>
        <v>230.67234864857244</v>
      </c>
      <c r="S50" s="305">
        <f t="shared" si="35"/>
        <v>34.119628262441104</v>
      </c>
      <c r="T50" s="305">
        <f t="shared" si="36"/>
        <v>9.0907300300649965</v>
      </c>
      <c r="U50" s="745">
        <f t="shared" si="39"/>
        <v>7.1633144511908275</v>
      </c>
    </row>
    <row r="51" spans="1:21" ht="18" customHeight="1" thickBot="1">
      <c r="A51" s="320" t="s">
        <v>13</v>
      </c>
      <c r="B51" s="320" t="s">
        <v>42</v>
      </c>
      <c r="C51" s="364">
        <f t="shared" ref="C51:R51" si="50">SUM(C148,C246,C343,C440)</f>
        <v>0.89999999999999991</v>
      </c>
      <c r="D51" s="364">
        <f t="shared" si="50"/>
        <v>0.91999999999999993</v>
      </c>
      <c r="E51" s="364">
        <f t="shared" si="50"/>
        <v>0.84</v>
      </c>
      <c r="F51" s="364">
        <f t="shared" si="50"/>
        <v>0.91</v>
      </c>
      <c r="G51" s="364">
        <f t="shared" si="50"/>
        <v>0.92999999999999994</v>
      </c>
      <c r="H51" s="364">
        <f t="shared" si="50"/>
        <v>0.95</v>
      </c>
      <c r="I51" s="364">
        <f t="shared" si="50"/>
        <v>0.87999999999999989</v>
      </c>
      <c r="J51" s="364">
        <f t="shared" si="50"/>
        <v>0.91999999999999993</v>
      </c>
      <c r="K51" s="364">
        <f t="shared" si="50"/>
        <v>0.81</v>
      </c>
      <c r="L51" s="364">
        <f t="shared" si="50"/>
        <v>0.61</v>
      </c>
      <c r="M51" s="364">
        <f t="shared" si="50"/>
        <v>0.49</v>
      </c>
      <c r="N51" s="364">
        <f t="shared" si="50"/>
        <v>0.43</v>
      </c>
      <c r="O51" s="364">
        <f t="shared" si="50"/>
        <v>0.43000000000000005</v>
      </c>
      <c r="P51" s="364">
        <f t="shared" si="50"/>
        <v>0.44999999999999996</v>
      </c>
      <c r="Q51" s="364">
        <f t="shared" si="50"/>
        <v>0.45000000000000007</v>
      </c>
      <c r="R51" s="364">
        <f t="shared" si="50"/>
        <v>0.3597843925061962</v>
      </c>
      <c r="S51" s="305">
        <f t="shared" si="35"/>
        <v>-20.047912776400857</v>
      </c>
      <c r="T51" s="305">
        <f t="shared" si="36"/>
        <v>-10.797258056314984</v>
      </c>
      <c r="U51" s="745">
        <f t="shared" si="39"/>
        <v>-9.4601103513186615</v>
      </c>
    </row>
    <row r="52" spans="1:21" ht="18" customHeight="1" thickBot="1">
      <c r="A52" s="320" t="s">
        <v>14</v>
      </c>
      <c r="B52" s="320" t="s">
        <v>43</v>
      </c>
      <c r="C52" s="364">
        <f t="shared" ref="C52:R52" si="51">SUM(C149,C247,C344,C441)</f>
        <v>2.9</v>
      </c>
      <c r="D52" s="364">
        <f t="shared" si="51"/>
        <v>3.1</v>
      </c>
      <c r="E52" s="364">
        <f t="shared" si="51"/>
        <v>5.3999999999999995</v>
      </c>
      <c r="F52" s="364">
        <f t="shared" si="51"/>
        <v>8.2999999999999989</v>
      </c>
      <c r="G52" s="364">
        <f t="shared" si="51"/>
        <v>11.1</v>
      </c>
      <c r="H52" s="364">
        <f t="shared" si="51"/>
        <v>16.900000000000002</v>
      </c>
      <c r="I52" s="364">
        <f t="shared" si="51"/>
        <v>33.400000000000006</v>
      </c>
      <c r="J52" s="364">
        <f t="shared" si="51"/>
        <v>104.1</v>
      </c>
      <c r="K52" s="364">
        <f t="shared" si="51"/>
        <v>125.4</v>
      </c>
      <c r="L52" s="364">
        <f t="shared" si="51"/>
        <v>170.7</v>
      </c>
      <c r="M52" s="364">
        <f t="shared" si="51"/>
        <v>104.4</v>
      </c>
      <c r="N52" s="364">
        <f t="shared" si="51"/>
        <v>102.39999999999999</v>
      </c>
      <c r="O52" s="364">
        <f t="shared" si="51"/>
        <v>137.19999999999999</v>
      </c>
      <c r="P52" s="364">
        <f t="shared" si="51"/>
        <v>87.6</v>
      </c>
      <c r="Q52" s="364">
        <f t="shared" si="51"/>
        <v>110.11499999999999</v>
      </c>
      <c r="R52" s="364">
        <f t="shared" si="51"/>
        <v>131.63781400000002</v>
      </c>
      <c r="S52" s="305">
        <f t="shared" si="35"/>
        <v>19.545760341461225</v>
      </c>
      <c r="T52" s="305">
        <f t="shared" si="36"/>
        <v>39.341051814476998</v>
      </c>
      <c r="U52" s="745">
        <f t="shared" si="39"/>
        <v>16.461284874964853</v>
      </c>
    </row>
    <row r="53" spans="1:21" ht="18" customHeight="1" thickBot="1">
      <c r="A53" s="320" t="s">
        <v>15</v>
      </c>
      <c r="B53" s="320" t="s">
        <v>44</v>
      </c>
      <c r="C53" s="364">
        <f t="shared" ref="C53:R53" si="52">SUM(C150,C248,C345,C442)</f>
        <v>62.3</v>
      </c>
      <c r="D53" s="364">
        <f t="shared" si="52"/>
        <v>85.7</v>
      </c>
      <c r="E53" s="364">
        <f t="shared" si="52"/>
        <v>70.099999999999994</v>
      </c>
      <c r="F53" s="364">
        <f t="shared" si="52"/>
        <v>78</v>
      </c>
      <c r="G53" s="364">
        <f t="shared" si="52"/>
        <v>79.900000000000006</v>
      </c>
      <c r="H53" s="364">
        <f t="shared" si="52"/>
        <v>89.600000000000009</v>
      </c>
      <c r="I53" s="364">
        <f t="shared" si="52"/>
        <v>200.89999999999998</v>
      </c>
      <c r="J53" s="364">
        <f t="shared" si="52"/>
        <v>454.72</v>
      </c>
      <c r="K53" s="364">
        <f t="shared" si="52"/>
        <v>636.24999999999989</v>
      </c>
      <c r="L53" s="364">
        <f t="shared" si="52"/>
        <v>707.34999999999991</v>
      </c>
      <c r="M53" s="364">
        <f t="shared" si="52"/>
        <v>379.90999999999997</v>
      </c>
      <c r="N53" s="364">
        <f t="shared" si="52"/>
        <v>301.51</v>
      </c>
      <c r="O53" s="364">
        <f t="shared" si="52"/>
        <v>390.71</v>
      </c>
      <c r="P53" s="364">
        <f t="shared" si="52"/>
        <v>280.51</v>
      </c>
      <c r="Q53" s="364">
        <f t="shared" si="52"/>
        <v>334.7</v>
      </c>
      <c r="R53" s="364">
        <f t="shared" si="52"/>
        <v>404.83928650683612</v>
      </c>
      <c r="S53" s="305">
        <f t="shared" si="35"/>
        <v>20.95586689776998</v>
      </c>
      <c r="T53" s="305">
        <f t="shared" si="36"/>
        <v>73.631534785913601</v>
      </c>
      <c r="U53" s="745">
        <f t="shared" si="39"/>
        <v>8.096445312181455</v>
      </c>
    </row>
    <row r="54" spans="1:21" ht="18" customHeight="1" thickBot="1">
      <c r="A54" s="320" t="s">
        <v>16</v>
      </c>
      <c r="B54" s="320" t="s">
        <v>45</v>
      </c>
      <c r="C54" s="364">
        <f t="shared" ref="C54:R54" si="53">SUM(C151,C249,C346,C443)</f>
        <v>1.1000000000000001</v>
      </c>
      <c r="D54" s="364">
        <f t="shared" si="53"/>
        <v>1.2</v>
      </c>
      <c r="E54" s="364">
        <f t="shared" si="53"/>
        <v>0.98</v>
      </c>
      <c r="F54" s="364">
        <f t="shared" si="53"/>
        <v>0.63000000000000012</v>
      </c>
      <c r="G54" s="364">
        <f t="shared" si="53"/>
        <v>0.46</v>
      </c>
      <c r="H54" s="364">
        <f t="shared" si="53"/>
        <v>0.93</v>
      </c>
      <c r="I54" s="364">
        <f t="shared" si="53"/>
        <v>1.05</v>
      </c>
      <c r="J54" s="364">
        <f t="shared" si="53"/>
        <v>1.5699999999999998</v>
      </c>
      <c r="K54" s="364">
        <f t="shared" si="53"/>
        <v>1.31</v>
      </c>
      <c r="L54" s="364">
        <f t="shared" si="53"/>
        <v>1.6099999999999999</v>
      </c>
      <c r="M54" s="364">
        <f t="shared" si="53"/>
        <v>1.54</v>
      </c>
      <c r="N54" s="364">
        <f t="shared" si="53"/>
        <v>1.18</v>
      </c>
      <c r="O54" s="364">
        <f t="shared" si="53"/>
        <v>1.2999999999999998</v>
      </c>
      <c r="P54" s="364">
        <f t="shared" si="53"/>
        <v>0.94</v>
      </c>
      <c r="Q54" s="364">
        <f t="shared" si="53"/>
        <v>1.42</v>
      </c>
      <c r="R54" s="364">
        <f t="shared" si="53"/>
        <v>1.3725378735920344</v>
      </c>
      <c r="S54" s="305">
        <f t="shared" si="35"/>
        <v>-3.3424032681665827</v>
      </c>
      <c r="T54" s="305">
        <f t="shared" si="36"/>
        <v>7.5094940150418621</v>
      </c>
      <c r="U54" s="745">
        <f t="shared" si="39"/>
        <v>3.0210840177404608</v>
      </c>
    </row>
    <row r="55" spans="1:21" ht="18" customHeight="1" thickBot="1">
      <c r="A55" s="320" t="s">
        <v>17</v>
      </c>
      <c r="B55" s="320" t="s">
        <v>46</v>
      </c>
      <c r="C55" s="364">
        <f t="shared" ref="C55:R55" si="54">SUM(C152,C250,C347,C444)</f>
        <v>25.5</v>
      </c>
      <c r="D55" s="364">
        <f t="shared" si="54"/>
        <v>16.800000000000004</v>
      </c>
      <c r="E55" s="364">
        <f t="shared" si="54"/>
        <v>37.89</v>
      </c>
      <c r="F55" s="364">
        <f t="shared" si="54"/>
        <v>24.4</v>
      </c>
      <c r="G55" s="364">
        <f t="shared" si="54"/>
        <v>45.522500000000001</v>
      </c>
      <c r="H55" s="364">
        <f t="shared" si="54"/>
        <v>48.449374999999996</v>
      </c>
      <c r="I55" s="364">
        <f t="shared" si="54"/>
        <v>50.36</v>
      </c>
      <c r="J55" s="364">
        <f t="shared" si="54"/>
        <v>68.149999999999991</v>
      </c>
      <c r="K55" s="364">
        <f t="shared" si="54"/>
        <v>50.94</v>
      </c>
      <c r="L55" s="364">
        <f t="shared" si="54"/>
        <v>50.51</v>
      </c>
      <c r="M55" s="364">
        <f t="shared" si="54"/>
        <v>34.340000000000003</v>
      </c>
      <c r="N55" s="364">
        <f t="shared" si="54"/>
        <v>41.65</v>
      </c>
      <c r="O55" s="364">
        <f t="shared" si="54"/>
        <v>27.25</v>
      </c>
      <c r="P55" s="364">
        <f t="shared" si="54"/>
        <v>31.939999999999998</v>
      </c>
      <c r="Q55" s="364">
        <f t="shared" si="54"/>
        <v>25.3217501721692</v>
      </c>
      <c r="R55" s="364">
        <f t="shared" si="54"/>
        <v>35.687104795845372</v>
      </c>
      <c r="S55" s="305">
        <f t="shared" si="35"/>
        <v>40.934590038995779</v>
      </c>
      <c r="T55" s="305">
        <f t="shared" si="36"/>
        <v>29.392131740944194</v>
      </c>
      <c r="U55" s="745">
        <f t="shared" si="39"/>
        <v>-3.7544582016804995</v>
      </c>
    </row>
    <row r="56" spans="1:21" ht="18" customHeight="1" thickBot="1">
      <c r="A56" s="320" t="s">
        <v>18</v>
      </c>
      <c r="B56" s="320" t="s">
        <v>47</v>
      </c>
      <c r="C56" s="364">
        <f t="shared" ref="C56:R56" si="55">SUM(C153,C251,C348,C445)</f>
        <v>0</v>
      </c>
      <c r="D56" s="364">
        <f t="shared" si="55"/>
        <v>0</v>
      </c>
      <c r="E56" s="364">
        <f t="shared" si="55"/>
        <v>0</v>
      </c>
      <c r="F56" s="364">
        <f t="shared" si="55"/>
        <v>0</v>
      </c>
      <c r="G56" s="364">
        <f t="shared" si="55"/>
        <v>0</v>
      </c>
      <c r="H56" s="364">
        <f t="shared" si="55"/>
        <v>0</v>
      </c>
      <c r="I56" s="364">
        <f t="shared" si="55"/>
        <v>0</v>
      </c>
      <c r="J56" s="364">
        <f t="shared" si="55"/>
        <v>0</v>
      </c>
      <c r="K56" s="364">
        <f t="shared" si="55"/>
        <v>0</v>
      </c>
      <c r="L56" s="364">
        <f t="shared" si="55"/>
        <v>0</v>
      </c>
      <c r="M56" s="364">
        <f t="shared" si="55"/>
        <v>0</v>
      </c>
      <c r="N56" s="364">
        <f t="shared" si="55"/>
        <v>0</v>
      </c>
      <c r="O56" s="364">
        <f t="shared" si="55"/>
        <v>0</v>
      </c>
      <c r="P56" s="364">
        <f t="shared" si="55"/>
        <v>0</v>
      </c>
      <c r="Q56" s="364">
        <f t="shared" si="55"/>
        <v>0</v>
      </c>
      <c r="R56" s="364">
        <f t="shared" si="55"/>
        <v>0</v>
      </c>
      <c r="S56" s="305"/>
      <c r="T56" s="305"/>
      <c r="U56" s="745"/>
    </row>
    <row r="57" spans="1:21" ht="18" customHeight="1" thickBot="1">
      <c r="A57" s="320" t="s">
        <v>19</v>
      </c>
      <c r="B57" s="320" t="s">
        <v>48</v>
      </c>
      <c r="C57" s="364">
        <f t="shared" ref="C57:R57" si="56">SUM(C154,C252,C349,C446)</f>
        <v>3.7</v>
      </c>
      <c r="D57" s="364">
        <f t="shared" si="56"/>
        <v>8.8000000000000007</v>
      </c>
      <c r="E57" s="364">
        <f t="shared" si="56"/>
        <v>0</v>
      </c>
      <c r="F57" s="364">
        <f t="shared" si="56"/>
        <v>4</v>
      </c>
      <c r="G57" s="364">
        <f t="shared" si="56"/>
        <v>9.3774999999999995</v>
      </c>
      <c r="H57" s="364">
        <f t="shared" si="56"/>
        <v>9.2831250000000001</v>
      </c>
      <c r="I57" s="364">
        <f t="shared" si="56"/>
        <v>2.4623437499999996</v>
      </c>
      <c r="J57" s="364">
        <f t="shared" si="56"/>
        <v>5.51</v>
      </c>
      <c r="K57" s="364">
        <f t="shared" si="56"/>
        <v>0</v>
      </c>
      <c r="L57" s="364">
        <f t="shared" si="56"/>
        <v>0</v>
      </c>
      <c r="M57" s="364">
        <f t="shared" si="56"/>
        <v>0</v>
      </c>
      <c r="N57" s="364">
        <f t="shared" si="56"/>
        <v>0</v>
      </c>
      <c r="O57" s="364">
        <f t="shared" si="56"/>
        <v>0</v>
      </c>
      <c r="P57" s="364">
        <f t="shared" si="56"/>
        <v>0</v>
      </c>
      <c r="Q57" s="364">
        <f t="shared" si="56"/>
        <v>2.7</v>
      </c>
      <c r="R57" s="364">
        <f t="shared" si="56"/>
        <v>0</v>
      </c>
      <c r="S57" s="305">
        <f t="shared" ref="S57:S65" si="57">+IFERROR((R57/Q57-1)*100,"")</f>
        <v>-100</v>
      </c>
      <c r="T57" s="305">
        <f t="shared" ref="T57:T65" si="58">+IFERROR(((R57/((SUM(M57:Q57)-MIN(L57:P57)-MAX(L57:P57))/3))-1)*100,"")</f>
        <v>-100</v>
      </c>
      <c r="U57" s="745">
        <f t="shared" ref="U57:U65" si="59">100*((POWER(R57/I57,1/($Q$4-$H$4)))-1)</f>
        <v>-100</v>
      </c>
    </row>
    <row r="58" spans="1:21" ht="18" customHeight="1" thickBot="1">
      <c r="A58" s="320" t="s">
        <v>20</v>
      </c>
      <c r="B58" s="320" t="s">
        <v>49</v>
      </c>
      <c r="C58" s="364">
        <f t="shared" ref="C58:R58" si="60">SUM(C155,C253,C350,C447)</f>
        <v>66.755238095238099</v>
      </c>
      <c r="D58" s="364">
        <f t="shared" si="60"/>
        <v>54.574285714285743</v>
      </c>
      <c r="E58" s="364">
        <f t="shared" si="60"/>
        <v>57.39</v>
      </c>
      <c r="F58" s="364">
        <f t="shared" si="60"/>
        <v>65.67</v>
      </c>
      <c r="G58" s="364">
        <f t="shared" si="60"/>
        <v>41.25</v>
      </c>
      <c r="H58" s="364">
        <f t="shared" si="60"/>
        <v>41.38</v>
      </c>
      <c r="I58" s="364">
        <f t="shared" si="60"/>
        <v>50.920000000000009</v>
      </c>
      <c r="J58" s="364">
        <f t="shared" si="60"/>
        <v>54.870000000000005</v>
      </c>
      <c r="K58" s="364">
        <f t="shared" si="60"/>
        <v>59.65</v>
      </c>
      <c r="L58" s="364">
        <f t="shared" si="60"/>
        <v>50.129999999999995</v>
      </c>
      <c r="M58" s="364">
        <f t="shared" si="60"/>
        <v>45.29</v>
      </c>
      <c r="N58" s="364">
        <f t="shared" si="60"/>
        <v>38.799999999999997</v>
      </c>
      <c r="O58" s="364">
        <f t="shared" si="60"/>
        <v>42.8</v>
      </c>
      <c r="P58" s="364">
        <f t="shared" si="60"/>
        <v>44.879999999999995</v>
      </c>
      <c r="Q58" s="364">
        <f t="shared" si="60"/>
        <v>43.43</v>
      </c>
      <c r="R58" s="364">
        <f t="shared" si="60"/>
        <v>45.530076502671427</v>
      </c>
      <c r="S58" s="305">
        <f t="shared" si="57"/>
        <v>4.8355434093286354</v>
      </c>
      <c r="T58" s="305">
        <f t="shared" si="58"/>
        <v>8.1731444587109348</v>
      </c>
      <c r="U58" s="745">
        <f t="shared" si="59"/>
        <v>-1.235445418185499</v>
      </c>
    </row>
    <row r="59" spans="1:21" ht="18" customHeight="1" thickBot="1">
      <c r="A59" s="320" t="s">
        <v>21</v>
      </c>
      <c r="B59" s="320" t="s">
        <v>50</v>
      </c>
      <c r="C59" s="364">
        <f t="shared" ref="C59:R59" si="61">SUM(C156,C254,C351,C448)</f>
        <v>264.53569754464263</v>
      </c>
      <c r="D59" s="364">
        <f t="shared" si="61"/>
        <v>293.38130580357102</v>
      </c>
      <c r="E59" s="364">
        <f t="shared" si="61"/>
        <v>376.33000000000004</v>
      </c>
      <c r="F59" s="364">
        <f t="shared" si="61"/>
        <v>348.62400000000002</v>
      </c>
      <c r="G59" s="364">
        <f t="shared" si="61"/>
        <v>394.7912</v>
      </c>
      <c r="H59" s="364">
        <f t="shared" si="61"/>
        <v>402.38096000000007</v>
      </c>
      <c r="I59" s="364">
        <f t="shared" si="61"/>
        <v>447.358768</v>
      </c>
      <c r="J59" s="364">
        <f t="shared" si="61"/>
        <v>714.8</v>
      </c>
      <c r="K59" s="364">
        <f t="shared" si="61"/>
        <v>676.96</v>
      </c>
      <c r="L59" s="364">
        <f t="shared" si="61"/>
        <v>609.36</v>
      </c>
      <c r="M59" s="364">
        <f t="shared" si="61"/>
        <v>466.07</v>
      </c>
      <c r="N59" s="364">
        <f t="shared" si="61"/>
        <v>401.77</v>
      </c>
      <c r="O59" s="364">
        <f t="shared" si="61"/>
        <v>669.86</v>
      </c>
      <c r="P59" s="364">
        <f t="shared" si="61"/>
        <v>661.06</v>
      </c>
      <c r="Q59" s="364">
        <f t="shared" si="61"/>
        <v>628.48780788637976</v>
      </c>
      <c r="R59" s="364">
        <f t="shared" si="61"/>
        <v>589.76754486150742</v>
      </c>
      <c r="S59" s="305">
        <f t="shared" si="57"/>
        <v>-6.1608614421796881</v>
      </c>
      <c r="T59" s="305">
        <f t="shared" si="58"/>
        <v>0.77948780404648588</v>
      </c>
      <c r="U59" s="745">
        <f t="shared" si="59"/>
        <v>3.1183847873910819</v>
      </c>
    </row>
    <row r="60" spans="1:21" ht="18" customHeight="1" thickBot="1">
      <c r="A60" s="320" t="s">
        <v>22</v>
      </c>
      <c r="B60" s="320" t="s">
        <v>51</v>
      </c>
      <c r="C60" s="364">
        <f t="shared" ref="C60:R60" si="62">SUM(C157,C255,C352,C449)</f>
        <v>9.27</v>
      </c>
      <c r="D60" s="364">
        <f t="shared" si="62"/>
        <v>7.51</v>
      </c>
      <c r="E60" s="364">
        <f t="shared" si="62"/>
        <v>7.37</v>
      </c>
      <c r="F60" s="364">
        <f t="shared" si="62"/>
        <v>8.02</v>
      </c>
      <c r="G60" s="364">
        <f t="shared" si="62"/>
        <v>6.55</v>
      </c>
      <c r="H60" s="364">
        <f t="shared" si="62"/>
        <v>6.14</v>
      </c>
      <c r="I60" s="364">
        <f t="shared" si="62"/>
        <v>7.55</v>
      </c>
      <c r="J60" s="364">
        <f t="shared" si="62"/>
        <v>12.91</v>
      </c>
      <c r="K60" s="364">
        <f t="shared" si="62"/>
        <v>15.07</v>
      </c>
      <c r="L60" s="364">
        <f t="shared" si="62"/>
        <v>15.14</v>
      </c>
      <c r="M60" s="364">
        <f t="shared" si="62"/>
        <v>15.610000000000001</v>
      </c>
      <c r="N60" s="364">
        <f t="shared" si="62"/>
        <v>10</v>
      </c>
      <c r="O60" s="364">
        <f t="shared" si="62"/>
        <v>11.08</v>
      </c>
      <c r="P60" s="364">
        <f t="shared" si="62"/>
        <v>12.08</v>
      </c>
      <c r="Q60" s="364">
        <f t="shared" si="62"/>
        <v>13.809999999999999</v>
      </c>
      <c r="R60" s="364">
        <f t="shared" si="62"/>
        <v>13.141715490453716</v>
      </c>
      <c r="S60" s="305">
        <f t="shared" si="57"/>
        <v>-4.8391347541367313</v>
      </c>
      <c r="T60" s="305">
        <f t="shared" si="58"/>
        <v>6.6409155297840305</v>
      </c>
      <c r="U60" s="745">
        <f t="shared" si="59"/>
        <v>6.3518409956404787</v>
      </c>
    </row>
    <row r="61" spans="1:21" ht="18" customHeight="1" thickBot="1">
      <c r="A61" s="320" t="s">
        <v>23</v>
      </c>
      <c r="B61" s="320" t="s">
        <v>52</v>
      </c>
      <c r="C61" s="364">
        <f t="shared" ref="C61:R61" si="63">SUM(C158,C256,C353,C450)</f>
        <v>62.469999999999992</v>
      </c>
      <c r="D61" s="364">
        <f t="shared" si="63"/>
        <v>52.92</v>
      </c>
      <c r="E61" s="364">
        <f t="shared" si="63"/>
        <v>61.339999999999996</v>
      </c>
      <c r="F61" s="364">
        <f t="shared" si="63"/>
        <v>76.83</v>
      </c>
      <c r="G61" s="364">
        <f t="shared" si="63"/>
        <v>62.93</v>
      </c>
      <c r="H61" s="364">
        <f t="shared" si="63"/>
        <v>74.219999999999985</v>
      </c>
      <c r="I61" s="364">
        <f t="shared" si="63"/>
        <v>71.37</v>
      </c>
      <c r="J61" s="364">
        <f t="shared" si="63"/>
        <v>75.790000000000006</v>
      </c>
      <c r="K61" s="364">
        <f t="shared" si="63"/>
        <v>99.31</v>
      </c>
      <c r="L61" s="364">
        <f t="shared" si="63"/>
        <v>301.69</v>
      </c>
      <c r="M61" s="364">
        <f t="shared" si="63"/>
        <v>191.48000000000002</v>
      </c>
      <c r="N61" s="364">
        <f t="shared" si="63"/>
        <v>236.43</v>
      </c>
      <c r="O61" s="364">
        <f t="shared" si="63"/>
        <v>121.98</v>
      </c>
      <c r="P61" s="364">
        <f t="shared" si="63"/>
        <v>173.96</v>
      </c>
      <c r="Q61" s="364">
        <f t="shared" si="63"/>
        <v>141.85000000000002</v>
      </c>
      <c r="R61" s="364">
        <f t="shared" si="63"/>
        <v>206.65017161048755</v>
      </c>
      <c r="S61" s="305">
        <f t="shared" si="57"/>
        <v>45.68217949276525</v>
      </c>
      <c r="T61" s="305">
        <f t="shared" si="58"/>
        <v>40.250778189594058</v>
      </c>
      <c r="U61" s="745">
        <f t="shared" si="59"/>
        <v>12.53878715371901</v>
      </c>
    </row>
    <row r="62" spans="1:21" ht="18" customHeight="1" thickBot="1">
      <c r="A62" s="320" t="s">
        <v>24</v>
      </c>
      <c r="B62" s="320" t="s">
        <v>53</v>
      </c>
      <c r="C62" s="364">
        <f t="shared" ref="C62:R62" si="64">SUM(C159,C257,C354,C451)</f>
        <v>4.24</v>
      </c>
      <c r="D62" s="364">
        <f t="shared" si="64"/>
        <v>2.09</v>
      </c>
      <c r="E62" s="364">
        <f t="shared" si="64"/>
        <v>1.92</v>
      </c>
      <c r="F62" s="364">
        <f t="shared" si="64"/>
        <v>3.2800000000000002</v>
      </c>
      <c r="G62" s="364">
        <f t="shared" si="64"/>
        <v>1.53</v>
      </c>
      <c r="H62" s="364">
        <f t="shared" si="64"/>
        <v>0.77</v>
      </c>
      <c r="I62" s="364">
        <f t="shared" si="64"/>
        <v>1.31</v>
      </c>
      <c r="J62" s="364">
        <f t="shared" si="64"/>
        <v>1.89</v>
      </c>
      <c r="K62" s="364">
        <f t="shared" si="64"/>
        <v>2.88</v>
      </c>
      <c r="L62" s="364">
        <f t="shared" si="64"/>
        <v>2.69</v>
      </c>
      <c r="M62" s="364">
        <f t="shared" si="64"/>
        <v>2.5</v>
      </c>
      <c r="N62" s="364">
        <f t="shared" si="64"/>
        <v>2.5300000000000002</v>
      </c>
      <c r="O62" s="364">
        <f t="shared" si="64"/>
        <v>1.79</v>
      </c>
      <c r="P62" s="364">
        <f t="shared" si="64"/>
        <v>1.58</v>
      </c>
      <c r="Q62" s="364">
        <f t="shared" si="64"/>
        <v>2.0075895432692352</v>
      </c>
      <c r="R62" s="364">
        <f t="shared" si="64"/>
        <v>2.6526195579473475</v>
      </c>
      <c r="S62" s="305">
        <f t="shared" si="57"/>
        <v>32.129576329019962</v>
      </c>
      <c r="T62" s="305">
        <f t="shared" si="58"/>
        <v>29.657720147952848</v>
      </c>
      <c r="U62" s="745">
        <f t="shared" si="59"/>
        <v>8.1545643779536334</v>
      </c>
    </row>
    <row r="63" spans="1:21" ht="18" customHeight="1" thickBot="1">
      <c r="A63" s="320" t="s">
        <v>25</v>
      </c>
      <c r="B63" s="320" t="s">
        <v>54</v>
      </c>
      <c r="C63" s="364">
        <f t="shared" ref="C63:R63" si="65">SUM(C160,C258,C355,C452)</f>
        <v>13.6</v>
      </c>
      <c r="D63" s="364">
        <f t="shared" si="65"/>
        <v>11.899999999999999</v>
      </c>
      <c r="E63" s="364">
        <f t="shared" si="65"/>
        <v>17</v>
      </c>
      <c r="F63" s="364">
        <f t="shared" si="65"/>
        <v>17.899999999999999</v>
      </c>
      <c r="G63" s="364">
        <f t="shared" si="65"/>
        <v>10.08</v>
      </c>
      <c r="H63" s="364">
        <f t="shared" si="65"/>
        <v>9</v>
      </c>
      <c r="I63" s="364">
        <f t="shared" si="65"/>
        <v>14.459999999999999</v>
      </c>
      <c r="J63" s="364">
        <f t="shared" si="65"/>
        <v>26.79</v>
      </c>
      <c r="K63" s="364">
        <f t="shared" si="65"/>
        <v>26.29</v>
      </c>
      <c r="L63" s="364">
        <f t="shared" si="65"/>
        <v>25.79</v>
      </c>
      <c r="M63" s="364">
        <f t="shared" si="65"/>
        <v>20.509999999999998</v>
      </c>
      <c r="N63" s="364">
        <f t="shared" si="65"/>
        <v>20.549999999999997</v>
      </c>
      <c r="O63" s="364">
        <f t="shared" si="65"/>
        <v>25.44</v>
      </c>
      <c r="P63" s="364">
        <f t="shared" si="65"/>
        <v>29.240000000000002</v>
      </c>
      <c r="Q63" s="364">
        <f t="shared" si="65"/>
        <v>39.572295057207512</v>
      </c>
      <c r="R63" s="364">
        <f t="shared" si="65"/>
        <v>29.42202349359286</v>
      </c>
      <c r="S63" s="305">
        <f t="shared" si="57"/>
        <v>-25.649944105948251</v>
      </c>
      <c r="T63" s="305">
        <f t="shared" si="58"/>
        <v>3.1600080640231898</v>
      </c>
      <c r="U63" s="745">
        <f t="shared" si="59"/>
        <v>8.2127040482933502</v>
      </c>
    </row>
    <row r="64" spans="1:21" ht="18" customHeight="1" thickBot="1">
      <c r="A64" s="320" t="s">
        <v>26</v>
      </c>
      <c r="B64" s="320" t="s">
        <v>55</v>
      </c>
      <c r="C64" s="364">
        <f t="shared" ref="C64:R64" si="66">SUM(C161,C259,C356,C453)</f>
        <v>7.2</v>
      </c>
      <c r="D64" s="364">
        <f t="shared" si="66"/>
        <v>11.2</v>
      </c>
      <c r="E64" s="364">
        <f t="shared" si="66"/>
        <v>29.700000000000003</v>
      </c>
      <c r="F64" s="364">
        <f t="shared" si="66"/>
        <v>32</v>
      </c>
      <c r="G64" s="364">
        <f t="shared" si="66"/>
        <v>31.9</v>
      </c>
      <c r="H64" s="364">
        <f t="shared" si="66"/>
        <v>26.3</v>
      </c>
      <c r="I64" s="364">
        <f t="shared" si="66"/>
        <v>35.599999999999994</v>
      </c>
      <c r="J64" s="364">
        <f t="shared" si="66"/>
        <v>52.2</v>
      </c>
      <c r="K64" s="364">
        <f t="shared" si="66"/>
        <v>65</v>
      </c>
      <c r="L64" s="364">
        <f t="shared" si="66"/>
        <v>42.800000000000004</v>
      </c>
      <c r="M64" s="364">
        <f t="shared" si="66"/>
        <v>44.2</v>
      </c>
      <c r="N64" s="364">
        <f t="shared" si="66"/>
        <v>64.099999999999994</v>
      </c>
      <c r="O64" s="364">
        <f t="shared" si="66"/>
        <v>77.400000000000006</v>
      </c>
      <c r="P64" s="364">
        <f t="shared" si="66"/>
        <v>54.589999999999996</v>
      </c>
      <c r="Q64" s="364">
        <f t="shared" si="66"/>
        <v>110.96</v>
      </c>
      <c r="R64" s="364">
        <f t="shared" si="66"/>
        <v>72.6066936</v>
      </c>
      <c r="S64" s="305">
        <f t="shared" si="57"/>
        <v>-34.564984138428258</v>
      </c>
      <c r="T64" s="305">
        <f t="shared" si="58"/>
        <v>-5.7259983553343385</v>
      </c>
      <c r="U64" s="745">
        <f t="shared" si="59"/>
        <v>8.2410138190719628</v>
      </c>
    </row>
    <row r="65" spans="1:21" ht="18" customHeight="1" thickBot="1">
      <c r="A65" s="320" t="s">
        <v>27</v>
      </c>
      <c r="B65" s="320" t="s">
        <v>56</v>
      </c>
      <c r="C65" s="364">
        <f t="shared" ref="C65:R65" si="67">SUM(C162,C260,C357,C454)</f>
        <v>43.5</v>
      </c>
      <c r="D65" s="364">
        <f t="shared" si="67"/>
        <v>76</v>
      </c>
      <c r="E65" s="364">
        <f t="shared" si="67"/>
        <v>86.1</v>
      </c>
      <c r="F65" s="364">
        <f t="shared" si="67"/>
        <v>97.2</v>
      </c>
      <c r="G65" s="364">
        <f t="shared" si="67"/>
        <v>94.300000000000011</v>
      </c>
      <c r="H65" s="364">
        <f t="shared" si="67"/>
        <v>103</v>
      </c>
      <c r="I65" s="364">
        <f t="shared" si="67"/>
        <v>108.69999999999999</v>
      </c>
      <c r="J65" s="364">
        <f t="shared" si="67"/>
        <v>183.29999999999998</v>
      </c>
      <c r="K65" s="364">
        <f t="shared" si="67"/>
        <v>197.8</v>
      </c>
      <c r="L65" s="364">
        <f t="shared" si="67"/>
        <v>192.70000000000002</v>
      </c>
      <c r="M65" s="364">
        <f t="shared" si="67"/>
        <v>84.399999999999991</v>
      </c>
      <c r="N65" s="364">
        <f t="shared" si="67"/>
        <v>130.69999999999999</v>
      </c>
      <c r="O65" s="364">
        <f t="shared" si="67"/>
        <v>132.5</v>
      </c>
      <c r="P65" s="364">
        <f t="shared" si="67"/>
        <v>105.99999999999999</v>
      </c>
      <c r="Q65" s="364">
        <f t="shared" si="67"/>
        <v>164.39533146132501</v>
      </c>
      <c r="R65" s="364">
        <f t="shared" si="67"/>
        <v>143.03026646736564</v>
      </c>
      <c r="S65" s="305">
        <f t="shared" si="57"/>
        <v>-12.996150683868802</v>
      </c>
      <c r="T65" s="305">
        <f t="shared" si="58"/>
        <v>25.871714805451319</v>
      </c>
      <c r="U65" s="745">
        <f t="shared" si="59"/>
        <v>3.0965819713828724</v>
      </c>
    </row>
    <row r="66" spans="1:21" ht="18" customHeight="1">
      <c r="A66" s="754"/>
      <c r="B66" s="755"/>
      <c r="C66" s="757"/>
      <c r="D66" s="757"/>
      <c r="E66" s="757"/>
      <c r="F66" s="757"/>
      <c r="G66" s="757"/>
      <c r="H66" s="757"/>
      <c r="I66" s="757"/>
      <c r="J66" s="757"/>
      <c r="K66" s="757"/>
      <c r="L66" s="757"/>
      <c r="M66" s="757"/>
      <c r="N66" s="757"/>
      <c r="O66" s="757"/>
      <c r="P66" s="757"/>
      <c r="Q66" s="757"/>
      <c r="R66" s="757"/>
    </row>
    <row r="67" spans="1:21" ht="18" customHeight="1">
      <c r="A67" s="752" t="s">
        <v>1201</v>
      </c>
    </row>
    <row r="68" spans="1:21" ht="18" customHeight="1">
      <c r="A68" s="215"/>
      <c r="B68" s="211"/>
      <c r="C68" s="741"/>
      <c r="D68" s="741"/>
      <c r="E68" s="741"/>
      <c r="F68" s="741"/>
      <c r="G68" s="741"/>
      <c r="H68" s="741"/>
      <c r="I68" s="741"/>
      <c r="J68" s="741"/>
      <c r="K68" s="741"/>
      <c r="L68" s="741"/>
      <c r="M68" s="741"/>
      <c r="N68" s="741"/>
      <c r="O68" s="741"/>
      <c r="P68" s="741"/>
      <c r="Q68" s="741"/>
      <c r="R68" s="741"/>
      <c r="S68" s="769" t="s">
        <v>58</v>
      </c>
      <c r="T68" s="770"/>
      <c r="U68" s="751" t="str">
        <f>U$3</f>
        <v xml:space="preserve">Annual rate of change
</v>
      </c>
    </row>
    <row r="69" spans="1:21" ht="26.25" thickBot="1">
      <c r="A69" s="215"/>
      <c r="B69" s="216"/>
      <c r="C69" s="203">
        <f t="shared" ref="C69:R69" si="68">C$4</f>
        <v>2008</v>
      </c>
      <c r="D69" s="717">
        <f t="shared" si="68"/>
        <v>2009</v>
      </c>
      <c r="E69" s="203">
        <f t="shared" si="68"/>
        <v>2010</v>
      </c>
      <c r="F69" s="717">
        <f t="shared" si="68"/>
        <v>2011</v>
      </c>
      <c r="G69" s="203">
        <f t="shared" si="68"/>
        <v>2012</v>
      </c>
      <c r="H69" s="716">
        <f t="shared" si="68"/>
        <v>2013</v>
      </c>
      <c r="I69" s="203">
        <f t="shared" si="68"/>
        <v>2014</v>
      </c>
      <c r="J69" s="716">
        <f t="shared" si="68"/>
        <v>2015</v>
      </c>
      <c r="K69" s="203">
        <f t="shared" si="68"/>
        <v>2016</v>
      </c>
      <c r="L69" s="716">
        <f t="shared" si="68"/>
        <v>2017</v>
      </c>
      <c r="M69" s="203">
        <f t="shared" si="68"/>
        <v>2018</v>
      </c>
      <c r="N69" s="716">
        <f t="shared" si="68"/>
        <v>2019</v>
      </c>
      <c r="O69" s="203">
        <f t="shared" si="68"/>
        <v>2020</v>
      </c>
      <c r="P69" s="716">
        <f t="shared" si="68"/>
        <v>2021</v>
      </c>
      <c r="Q69" s="716">
        <f t="shared" si="68"/>
        <v>2022</v>
      </c>
      <c r="R69" s="203" t="str">
        <f t="shared" si="68"/>
        <v>2023f</v>
      </c>
      <c r="S69" s="750" t="s">
        <v>1070</v>
      </c>
      <c r="T69" s="749" t="s">
        <v>1071</v>
      </c>
      <c r="U69" s="748" t="s">
        <v>1072</v>
      </c>
    </row>
    <row r="70" spans="1:21" ht="18" customHeight="1" thickBot="1">
      <c r="A70" s="366" t="s">
        <v>373</v>
      </c>
      <c r="B70" s="366"/>
      <c r="C70" s="344">
        <f t="shared" ref="C70:R70" si="69">IF(OR(C5=0,C38=0),":",C38/C5)</f>
        <v>2.1131343510108223</v>
      </c>
      <c r="D70" s="344">
        <f t="shared" si="69"/>
        <v>2.1719214532414575</v>
      </c>
      <c r="E70" s="344">
        <f t="shared" si="69"/>
        <v>2.2643610670737679</v>
      </c>
      <c r="F70" s="344">
        <f t="shared" si="69"/>
        <v>2.0058503917981296</v>
      </c>
      <c r="G70" s="344">
        <f t="shared" si="69"/>
        <v>2.0547869445145879</v>
      </c>
      <c r="H70" s="344">
        <f t="shared" si="69"/>
        <v>2.1915245398773</v>
      </c>
      <c r="I70" s="344">
        <f t="shared" si="69"/>
        <v>2.0514094110518672</v>
      </c>
      <c r="J70" s="344">
        <f t="shared" si="69"/>
        <v>2.1448272745984971</v>
      </c>
      <c r="K70" s="344">
        <f t="shared" si="69"/>
        <v>2.1897802255143328</v>
      </c>
      <c r="L70" s="344">
        <f t="shared" si="69"/>
        <v>2.2060394089089153</v>
      </c>
      <c r="M70" s="344">
        <f t="shared" si="69"/>
        <v>1.87612391751723</v>
      </c>
      <c r="N70" s="344">
        <f t="shared" si="69"/>
        <v>1.9926441771426855</v>
      </c>
      <c r="O70" s="344">
        <f t="shared" si="69"/>
        <v>2.1377872251388563</v>
      </c>
      <c r="P70" s="344">
        <f t="shared" si="69"/>
        <v>2.0477652485179467</v>
      </c>
      <c r="Q70" s="344">
        <f t="shared" si="69"/>
        <v>1.9930346705331763</v>
      </c>
      <c r="R70" s="344">
        <f t="shared" si="69"/>
        <v>2.1165785766304972</v>
      </c>
      <c r="S70" s="747">
        <f t="shared" ref="S70:S82" si="70">+IFERROR((R70/Q70-1)*100,"")</f>
        <v>6.1987835898645205</v>
      </c>
      <c r="T70" s="747">
        <f t="shared" ref="T70:T82" si="71">+IFERROR(((R70/((SUM(M70:Q70)-MIN(L70:P70)-MAX(L70:P70))/3))-1)*100,"")</f>
        <v>6.4464617922325163</v>
      </c>
      <c r="U70" s="746">
        <f>100*((POWER(R70/I70,1/($Q$4-$H$4)))-1)</f>
        <v>0.34809145299863342</v>
      </c>
    </row>
    <row r="71" spans="1:21" ht="18" customHeight="1" thickBot="1">
      <c r="A71" s="320" t="s">
        <v>3</v>
      </c>
      <c r="B71" s="320" t="s">
        <v>30</v>
      </c>
      <c r="C71" s="365">
        <f t="shared" ref="C71:R71" si="72">+C39/C6</f>
        <v>2.1489971346704868</v>
      </c>
      <c r="D71" s="365">
        <f t="shared" si="72"/>
        <v>3.223140495867769</v>
      </c>
      <c r="E71" s="365">
        <f t="shared" si="72"/>
        <v>0</v>
      </c>
      <c r="F71" s="365">
        <f t="shared" si="72"/>
        <v>2.0474576271186438</v>
      </c>
      <c r="G71" s="365">
        <f t="shared" si="72"/>
        <v>2.6470588235294117</v>
      </c>
      <c r="H71" s="365">
        <f t="shared" si="72"/>
        <v>2.5454545454545459</v>
      </c>
      <c r="I71" s="365">
        <f t="shared" si="72"/>
        <v>0</v>
      </c>
      <c r="J71" s="365">
        <f t="shared" si="72"/>
        <v>3.7163636363636368</v>
      </c>
      <c r="K71" s="365">
        <f t="shared" si="72"/>
        <v>3.3127147766323017</v>
      </c>
      <c r="L71" s="365">
        <f t="shared" si="72"/>
        <v>4.5204678362573105</v>
      </c>
      <c r="M71" s="365">
        <f t="shared" si="72"/>
        <v>4.6963350785340312</v>
      </c>
      <c r="N71" s="365">
        <f t="shared" si="72"/>
        <v>4.1681034482758621</v>
      </c>
      <c r="O71" s="365">
        <f t="shared" si="72"/>
        <v>4.2649999999999997</v>
      </c>
      <c r="P71" s="365">
        <f t="shared" si="72"/>
        <v>3.8388969521044989</v>
      </c>
      <c r="Q71" s="365">
        <f t="shared" si="72"/>
        <v>4.5851345880059959</v>
      </c>
      <c r="R71" s="365">
        <f t="shared" si="72"/>
        <v>5.4169283980745027</v>
      </c>
      <c r="S71" s="305">
        <f t="shared" si="70"/>
        <v>18.141099112866854</v>
      </c>
      <c r="T71" s="305">
        <f t="shared" si="71"/>
        <v>24.830911440799696</v>
      </c>
      <c r="U71" s="745"/>
    </row>
    <row r="72" spans="1:21" ht="18" customHeight="1" thickBot="1">
      <c r="A72" s="320" t="s">
        <v>4</v>
      </c>
      <c r="B72" s="320" t="s">
        <v>31</v>
      </c>
      <c r="C72" s="365">
        <f t="shared" ref="C72:R72" si="73">+C40/C7</f>
        <v>0.78947368421052611</v>
      </c>
      <c r="D72" s="365">
        <f t="shared" si="73"/>
        <v>1.1111111111111112</v>
      </c>
      <c r="E72" s="365">
        <f t="shared" si="73"/>
        <v>1.3097222222222222</v>
      </c>
      <c r="F72" s="365">
        <f t="shared" si="73"/>
        <v>1.3052631578947367</v>
      </c>
      <c r="G72" s="365">
        <f t="shared" si="73"/>
        <v>1.3888888888888888</v>
      </c>
      <c r="H72" s="365">
        <f t="shared" si="73"/>
        <v>1.3800978792822185</v>
      </c>
      <c r="I72" s="365">
        <f t="shared" si="73"/>
        <v>1.3268482490272373</v>
      </c>
      <c r="J72" s="365">
        <f t="shared" si="73"/>
        <v>1.7606648199445987</v>
      </c>
      <c r="K72" s="365">
        <f t="shared" si="73"/>
        <v>2.0684842583576764</v>
      </c>
      <c r="L72" s="365">
        <f t="shared" si="73"/>
        <v>2.4460016488046166</v>
      </c>
      <c r="M72" s="365">
        <f t="shared" si="73"/>
        <v>1.2347573620904189</v>
      </c>
      <c r="N72" s="365">
        <f t="shared" si="73"/>
        <v>1.8523809523809525</v>
      </c>
      <c r="O72" s="365">
        <f t="shared" si="73"/>
        <v>1.6456349206349203</v>
      </c>
      <c r="P72" s="365">
        <f t="shared" si="73"/>
        <v>1.6415533980582526</v>
      </c>
      <c r="Q72" s="365">
        <f t="shared" si="73"/>
        <v>1.7314058624120838</v>
      </c>
      <c r="R72" s="365">
        <f t="shared" si="73"/>
        <v>1.8411576082656587</v>
      </c>
      <c r="S72" s="305">
        <f t="shared" si="70"/>
        <v>6.3388803420519668</v>
      </c>
      <c r="T72" s="305">
        <f t="shared" si="71"/>
        <v>24.824992599801512</v>
      </c>
      <c r="U72" s="745">
        <f t="shared" ref="U72:U82" si="74">100*((POWER(R72/I72,1/($Q$4-$H$4)))-1)</f>
        <v>3.7069222418701919</v>
      </c>
    </row>
    <row r="73" spans="1:21" ht="18" customHeight="1" thickBot="1">
      <c r="A73" s="320" t="s">
        <v>340</v>
      </c>
      <c r="B73" s="320" t="s">
        <v>32</v>
      </c>
      <c r="C73" s="365">
        <f t="shared" ref="C73:R73" si="75">+C41/C8</f>
        <v>2.1454789615040286</v>
      </c>
      <c r="D73" s="365">
        <f t="shared" si="75"/>
        <v>2.1446823204419889</v>
      </c>
      <c r="E73" s="365">
        <f t="shared" si="75"/>
        <v>1.8560025542784162</v>
      </c>
      <c r="F73" s="365">
        <f t="shared" si="75"/>
        <v>2.8476702508960576</v>
      </c>
      <c r="G73" s="365">
        <f t="shared" si="75"/>
        <v>1.9400396432111005</v>
      </c>
      <c r="H73" s="365">
        <f t="shared" si="75"/>
        <v>2.1439775910364145</v>
      </c>
      <c r="I73" s="365">
        <f t="shared" si="75"/>
        <v>2.6660059464816648</v>
      </c>
      <c r="J73" s="365">
        <f t="shared" si="75"/>
        <v>2.8940856970428483</v>
      </c>
      <c r="K73" s="365">
        <f t="shared" si="75"/>
        <v>2.3749649172046028</v>
      </c>
      <c r="L73" s="365">
        <f t="shared" si="75"/>
        <v>2.3427438170788615</v>
      </c>
      <c r="M73" s="365">
        <f t="shared" si="75"/>
        <v>2.2616609783845285</v>
      </c>
      <c r="N73" s="365">
        <f t="shared" si="75"/>
        <v>2.195735860230974</v>
      </c>
      <c r="O73" s="365">
        <f t="shared" si="75"/>
        <v>2.4623425355132675</v>
      </c>
      <c r="P73" s="365">
        <f t="shared" si="75"/>
        <v>2.5964260849385008</v>
      </c>
      <c r="Q73" s="365">
        <f t="shared" si="75"/>
        <v>2.7884343916364784</v>
      </c>
      <c r="R73" s="365">
        <f t="shared" si="75"/>
        <v>2.6710229976195468</v>
      </c>
      <c r="S73" s="305">
        <f t="shared" si="70"/>
        <v>-4.2106565020533004</v>
      </c>
      <c r="T73" s="305">
        <f t="shared" si="71"/>
        <v>6.6640296215368489</v>
      </c>
      <c r="U73" s="745">
        <f t="shared" si="74"/>
        <v>2.0892092809043916E-2</v>
      </c>
    </row>
    <row r="74" spans="1:21" ht="18" customHeight="1" thickBot="1">
      <c r="A74" s="320" t="s">
        <v>5</v>
      </c>
      <c r="B74" s="320" t="s">
        <v>33</v>
      </c>
      <c r="C74" s="365">
        <f t="shared" ref="C74:R74" si="76">+C42/C9</f>
        <v>3.1818181818181817</v>
      </c>
      <c r="D74" s="365">
        <f t="shared" si="76"/>
        <v>3.2941176470588234</v>
      </c>
      <c r="E74" s="365">
        <f t="shared" si="76"/>
        <v>3.2522522522522523</v>
      </c>
      <c r="F74" s="365">
        <f t="shared" si="76"/>
        <v>3.4819277108433733</v>
      </c>
      <c r="G74" s="365">
        <f t="shared" si="76"/>
        <v>3.8904109589041092</v>
      </c>
      <c r="H74" s="365">
        <f t="shared" si="76"/>
        <v>3.4166666666666674</v>
      </c>
      <c r="I74" s="365">
        <f t="shared" si="76"/>
        <v>3.9523809523809526</v>
      </c>
      <c r="J74" s="365">
        <f t="shared" si="76"/>
        <v>4.25</v>
      </c>
      <c r="K74" s="365">
        <f t="shared" si="76"/>
        <v>3.5350318471337583</v>
      </c>
      <c r="L74" s="365">
        <f t="shared" si="76"/>
        <v>4.3252427184466011</v>
      </c>
      <c r="M74" s="365">
        <f t="shared" si="76"/>
        <v>2.7906249999999999</v>
      </c>
      <c r="N74" s="365">
        <f t="shared" si="76"/>
        <v>3.8648648648648649</v>
      </c>
      <c r="O74" s="365">
        <f t="shared" si="76"/>
        <v>4.1992481203007515</v>
      </c>
      <c r="P74" s="365">
        <f t="shared" si="76"/>
        <v>3.5771604938271602</v>
      </c>
      <c r="Q74" s="365">
        <f t="shared" si="76"/>
        <v>4.4215938303341904</v>
      </c>
      <c r="R74" s="365">
        <f t="shared" si="76"/>
        <v>3.9652920088790236</v>
      </c>
      <c r="S74" s="305">
        <f t="shared" si="70"/>
        <v>-10.31984933407325</v>
      </c>
      <c r="T74" s="305">
        <f t="shared" si="71"/>
        <v>1.3482407324532986</v>
      </c>
      <c r="U74" s="745">
        <f t="shared" si="74"/>
        <v>3.6243554496384611E-2</v>
      </c>
    </row>
    <row r="75" spans="1:21" ht="18" customHeight="1" thickBot="1">
      <c r="A75" s="320" t="s">
        <v>127</v>
      </c>
      <c r="B75" s="320" t="s">
        <v>34</v>
      </c>
      <c r="C75" s="365">
        <f t="shared" ref="C75:R75" si="77">+C43/C10</f>
        <v>2.1806221067164784</v>
      </c>
      <c r="D75" s="365">
        <f t="shared" si="77"/>
        <v>2.5729442970822287</v>
      </c>
      <c r="E75" s="365">
        <f t="shared" si="77"/>
        <v>2.5083954297069049</v>
      </c>
      <c r="F75" s="365">
        <f t="shared" si="77"/>
        <v>2.4984615384615383</v>
      </c>
      <c r="G75" s="365">
        <f t="shared" si="77"/>
        <v>2.8175182481751828</v>
      </c>
      <c r="H75" s="365">
        <f t="shared" si="77"/>
        <v>2.9491298527443104</v>
      </c>
      <c r="I75" s="365">
        <f t="shared" si="77"/>
        <v>3.0703463203463204</v>
      </c>
      <c r="J75" s="365">
        <f t="shared" si="77"/>
        <v>2.7983770287141074</v>
      </c>
      <c r="K75" s="365">
        <f t="shared" si="77"/>
        <v>2.8832457676590773</v>
      </c>
      <c r="L75" s="365">
        <f t="shared" si="77"/>
        <v>3.0303200449185854</v>
      </c>
      <c r="M75" s="365">
        <f t="shared" si="77"/>
        <v>2.2684964200477329</v>
      </c>
      <c r="N75" s="365">
        <f t="shared" si="77"/>
        <v>2.4778177458033572</v>
      </c>
      <c r="O75" s="365">
        <f t="shared" si="77"/>
        <v>2.9847448711204625</v>
      </c>
      <c r="P75" s="365">
        <f t="shared" si="77"/>
        <v>2.7965779467680605</v>
      </c>
      <c r="Q75" s="365">
        <f t="shared" si="77"/>
        <v>2.630067567567568</v>
      </c>
      <c r="R75" s="365">
        <f t="shared" si="77"/>
        <v>2.770996503273095</v>
      </c>
      <c r="S75" s="305">
        <f t="shared" si="70"/>
        <v>5.3583770030617872</v>
      </c>
      <c r="T75" s="305">
        <f t="shared" si="71"/>
        <v>5.7781892106044008</v>
      </c>
      <c r="U75" s="745">
        <f t="shared" si="74"/>
        <v>-1.1333438199720436</v>
      </c>
    </row>
    <row r="76" spans="1:21" ht="18" customHeight="1" thickBot="1">
      <c r="A76" s="320" t="s">
        <v>6</v>
      </c>
      <c r="B76" s="320" t="s">
        <v>35</v>
      </c>
      <c r="C76" s="365">
        <f t="shared" ref="C76:R76" si="78">+C44/C11</f>
        <v>0.68750000000000011</v>
      </c>
      <c r="D76" s="365">
        <f t="shared" si="78"/>
        <v>1.5510204081632655</v>
      </c>
      <c r="E76" s="365">
        <f t="shared" si="78"/>
        <v>1.7123287671232874</v>
      </c>
      <c r="F76" s="365">
        <f t="shared" si="78"/>
        <v>0.91176470588235292</v>
      </c>
      <c r="G76" s="365">
        <f t="shared" si="78"/>
        <v>1.1727272727272728</v>
      </c>
      <c r="H76" s="365">
        <f t="shared" si="78"/>
        <v>2.3088235294117649</v>
      </c>
      <c r="I76" s="365">
        <f t="shared" si="78"/>
        <v>2.0680628272251309</v>
      </c>
      <c r="J76" s="365">
        <f t="shared" si="78"/>
        <v>2.7539936102236422</v>
      </c>
      <c r="K76" s="365">
        <f t="shared" si="78"/>
        <v>1.9745625112754823</v>
      </c>
      <c r="L76" s="365">
        <f t="shared" si="78"/>
        <v>1.1490010675613846</v>
      </c>
      <c r="M76" s="365">
        <f t="shared" si="78"/>
        <v>1.5161290322580647</v>
      </c>
      <c r="N76" s="365">
        <f t="shared" si="78"/>
        <v>2.5893854748603355</v>
      </c>
      <c r="O76" s="365">
        <f t="shared" si="78"/>
        <v>2.4322632747829598</v>
      </c>
      <c r="P76" s="365">
        <f t="shared" si="78"/>
        <v>1.6167823601469988</v>
      </c>
      <c r="Q76" s="365">
        <f t="shared" si="78"/>
        <v>2.4137611389941616</v>
      </c>
      <c r="R76" s="365">
        <f t="shared" si="78"/>
        <v>2.2652017132583642</v>
      </c>
      <c r="S76" s="305">
        <f t="shared" si="70"/>
        <v>-6.1546862834034872</v>
      </c>
      <c r="T76" s="305">
        <f t="shared" si="71"/>
        <v>-0.50263436122728322</v>
      </c>
      <c r="U76" s="745">
        <f t="shared" si="74"/>
        <v>1.016817867085007</v>
      </c>
    </row>
    <row r="77" spans="1:21" ht="18" customHeight="1" thickBot="1">
      <c r="A77" s="320" t="s">
        <v>7</v>
      </c>
      <c r="B77" s="320" t="s">
        <v>36</v>
      </c>
      <c r="C77" s="365">
        <f t="shared" ref="C77:R77" si="79">+C45/C12</f>
        <v>4.4939271255060733</v>
      </c>
      <c r="D77" s="365">
        <f t="shared" si="79"/>
        <v>5.3007159904534618</v>
      </c>
      <c r="E77" s="365">
        <f t="shared" si="79"/>
        <v>5.5032967032967033</v>
      </c>
      <c r="F77" s="365">
        <f t="shared" si="79"/>
        <v>5.6989619377162626</v>
      </c>
      <c r="G77" s="365">
        <f t="shared" si="79"/>
        <v>4.8117359413202934</v>
      </c>
      <c r="H77" s="365">
        <f t="shared" si="79"/>
        <v>5.1937639198218264</v>
      </c>
      <c r="I77" s="365">
        <f t="shared" si="79"/>
        <v>5.8220338983050848</v>
      </c>
      <c r="J77" s="365">
        <f t="shared" si="79"/>
        <v>6.4990619136960603</v>
      </c>
      <c r="K77" s="365">
        <f t="shared" si="79"/>
        <v>5.6525220176140918</v>
      </c>
      <c r="L77" s="365">
        <f t="shared" si="79"/>
        <v>6.5634110787172011</v>
      </c>
      <c r="M77" s="365">
        <f t="shared" si="79"/>
        <v>2.6705882352941175</v>
      </c>
      <c r="N77" s="365">
        <f t="shared" si="79"/>
        <v>5.4145141451414514</v>
      </c>
      <c r="O77" s="365">
        <f t="shared" si="79"/>
        <v>4.7803636363636359</v>
      </c>
      <c r="P77" s="365">
        <f t="shared" si="79"/>
        <v>5.5872689938398361</v>
      </c>
      <c r="Q77" s="365">
        <f t="shared" si="79"/>
        <v>4.5224299065420555</v>
      </c>
      <c r="R77" s="365">
        <f t="shared" si="79"/>
        <v>4.7602765076663243</v>
      </c>
      <c r="S77" s="305">
        <f t="shared" si="70"/>
        <v>5.2592656169243135</v>
      </c>
      <c r="T77" s="305">
        <f t="shared" si="71"/>
        <v>3.927351837639681</v>
      </c>
      <c r="U77" s="745">
        <f t="shared" si="74"/>
        <v>-2.2123158394811493</v>
      </c>
    </row>
    <row r="78" spans="1:21" ht="18" customHeight="1" thickBot="1">
      <c r="A78" s="320" t="s">
        <v>8</v>
      </c>
      <c r="B78" s="320" t="s">
        <v>37</v>
      </c>
      <c r="C78" s="365">
        <f t="shared" ref="C78:R78" si="80">+C46/C13</f>
        <v>1.3868991517436382</v>
      </c>
      <c r="D78" s="365">
        <f t="shared" si="80"/>
        <v>2.4730824202000954</v>
      </c>
      <c r="E78" s="365">
        <f t="shared" si="80"/>
        <v>2.2087301587301589</v>
      </c>
      <c r="F78" s="365">
        <f t="shared" si="80"/>
        <v>1.926694329183956</v>
      </c>
      <c r="G78" s="365">
        <f t="shared" si="80"/>
        <v>1.6282157676348548</v>
      </c>
      <c r="H78" s="365">
        <f t="shared" si="80"/>
        <v>1.7713573532744167</v>
      </c>
      <c r="I78" s="365">
        <f t="shared" si="80"/>
        <v>1.6623349834983498</v>
      </c>
      <c r="J78" s="365">
        <f t="shared" si="80"/>
        <v>1.4651645419507859</v>
      </c>
      <c r="K78" s="365">
        <f t="shared" si="80"/>
        <v>1.5114694526459231</v>
      </c>
      <c r="L78" s="365">
        <f t="shared" si="80"/>
        <v>1.3483596884588152</v>
      </c>
      <c r="M78" s="365">
        <f t="shared" si="80"/>
        <v>1.3261808970347191</v>
      </c>
      <c r="N78" s="365">
        <f t="shared" si="80"/>
        <v>1.3376522616184345</v>
      </c>
      <c r="O78" s="365">
        <f t="shared" si="80"/>
        <v>1.3674265605875153</v>
      </c>
      <c r="P78" s="365">
        <f t="shared" si="80"/>
        <v>1.5026383235338459</v>
      </c>
      <c r="Q78" s="365">
        <f t="shared" si="80"/>
        <v>1.1058141286338303</v>
      </c>
      <c r="R78" s="365">
        <f t="shared" si="80"/>
        <v>1.2297264702470707</v>
      </c>
      <c r="S78" s="305">
        <f t="shared" si="70"/>
        <v>11.205530694957467</v>
      </c>
      <c r="T78" s="305">
        <f t="shared" si="71"/>
        <v>-3.1938325654554789</v>
      </c>
      <c r="U78" s="745">
        <f t="shared" si="74"/>
        <v>-3.2937724921980993</v>
      </c>
    </row>
    <row r="79" spans="1:21" ht="18" customHeight="1" thickBot="1">
      <c r="A79" s="320" t="s">
        <v>9</v>
      </c>
      <c r="B79" s="320" t="s">
        <v>38</v>
      </c>
      <c r="C79" s="365">
        <f t="shared" ref="C79:R79" si="81">+C47/C14</f>
        <v>1.1017213095363909</v>
      </c>
      <c r="D79" s="365">
        <f t="shared" si="81"/>
        <v>0.96674497655256941</v>
      </c>
      <c r="E79" s="365">
        <f t="shared" si="81"/>
        <v>1.1353975569376706</v>
      </c>
      <c r="F79" s="365">
        <f t="shared" si="81"/>
        <v>0.98112389213652651</v>
      </c>
      <c r="G79" s="365">
        <f t="shared" si="81"/>
        <v>0.83269938512634079</v>
      </c>
      <c r="H79" s="365">
        <f t="shared" si="81"/>
        <v>1.2672316328149793</v>
      </c>
      <c r="I79" s="365">
        <f t="shared" si="81"/>
        <v>0.93577491001308899</v>
      </c>
      <c r="J79" s="365">
        <f t="shared" si="81"/>
        <v>1.0284634246015529</v>
      </c>
      <c r="K79" s="365">
        <f t="shared" si="81"/>
        <v>1.4073832648892945</v>
      </c>
      <c r="L79" s="365">
        <f t="shared" si="81"/>
        <v>0.91326696971440624</v>
      </c>
      <c r="M79" s="365">
        <f t="shared" si="81"/>
        <v>1.4182737037976827</v>
      </c>
      <c r="N79" s="365">
        <f t="shared" si="81"/>
        <v>0.93087623350374527</v>
      </c>
      <c r="O79" s="365">
        <f t="shared" si="81"/>
        <v>1.5131769002262014</v>
      </c>
      <c r="P79" s="365">
        <f t="shared" si="81"/>
        <v>1.1940764912474764</v>
      </c>
      <c r="Q79" s="365">
        <f t="shared" si="81"/>
        <v>0.95632926862388301</v>
      </c>
      <c r="R79" s="365">
        <f t="shared" si="81"/>
        <v>1.2086892227778132</v>
      </c>
      <c r="S79" s="305">
        <f t="shared" si="70"/>
        <v>26.388395967119706</v>
      </c>
      <c r="T79" s="305">
        <f t="shared" si="71"/>
        <v>1.109195156834164</v>
      </c>
      <c r="U79" s="745">
        <f t="shared" si="74"/>
        <v>2.8843339357198516</v>
      </c>
    </row>
    <row r="80" spans="1:21" ht="18" customHeight="1" thickBot="1">
      <c r="A80" s="320" t="s">
        <v>10</v>
      </c>
      <c r="B80" s="320" t="s">
        <v>39</v>
      </c>
      <c r="C80" s="365">
        <f t="shared" ref="C80:R80" si="82">+C48/C15</f>
        <v>4.5638770460986686</v>
      </c>
      <c r="D80" s="365">
        <f t="shared" si="82"/>
        <v>4.6301704347942785</v>
      </c>
      <c r="E80" s="365">
        <f t="shared" si="82"/>
        <v>3.8460391515559618</v>
      </c>
      <c r="F80" s="365">
        <f t="shared" si="82"/>
        <v>3.5183191816540753</v>
      </c>
      <c r="G80" s="365">
        <f t="shared" si="82"/>
        <v>3.9715347946080337</v>
      </c>
      <c r="H80" s="365">
        <f t="shared" si="82"/>
        <v>3.6473416421602951</v>
      </c>
      <c r="I80" s="365">
        <f t="shared" si="82"/>
        <v>3.522760586319218</v>
      </c>
      <c r="J80" s="365">
        <f t="shared" si="82"/>
        <v>3.2909281204632164</v>
      </c>
      <c r="K80" s="365">
        <f t="shared" si="82"/>
        <v>2.4571776155717764</v>
      </c>
      <c r="L80" s="365">
        <f t="shared" si="82"/>
        <v>2.9396347413913282</v>
      </c>
      <c r="M80" s="365">
        <f t="shared" si="82"/>
        <v>2.8517721778324114</v>
      </c>
      <c r="N80" s="365">
        <f t="shared" si="82"/>
        <v>3.1866308621847126</v>
      </c>
      <c r="O80" s="365">
        <f t="shared" si="82"/>
        <v>2.3215325711820536</v>
      </c>
      <c r="P80" s="365">
        <f t="shared" si="82"/>
        <v>2.5519924485943157</v>
      </c>
      <c r="Q80" s="365">
        <f t="shared" si="82"/>
        <v>2.3211678487727592</v>
      </c>
      <c r="R80" s="365">
        <f t="shared" si="82"/>
        <v>2.7032716109056447</v>
      </c>
      <c r="S80" s="305">
        <f t="shared" si="70"/>
        <v>16.461703204053535</v>
      </c>
      <c r="T80" s="305">
        <f t="shared" si="71"/>
        <v>4.9823394411937061</v>
      </c>
      <c r="U80" s="745">
        <f t="shared" si="74"/>
        <v>-2.8991681328906838</v>
      </c>
    </row>
    <row r="81" spans="1:21" ht="18" customHeight="1" thickBot="1">
      <c r="A81" s="320" t="s">
        <v>11</v>
      </c>
      <c r="B81" s="320" t="s">
        <v>40</v>
      </c>
      <c r="C81" s="365">
        <f t="shared" ref="C81:R81" si="83">+C49/C16</f>
        <v>1.8281786941580753</v>
      </c>
      <c r="D81" s="365">
        <f t="shared" si="83"/>
        <v>1.6390728476821192</v>
      </c>
      <c r="E81" s="365">
        <f t="shared" si="83"/>
        <v>1.5285714285714282</v>
      </c>
      <c r="F81" s="365">
        <f t="shared" si="83"/>
        <v>1.75</v>
      </c>
      <c r="G81" s="365">
        <f t="shared" si="83"/>
        <v>1.5862068965517242</v>
      </c>
      <c r="H81" s="365">
        <f t="shared" si="83"/>
        <v>1.5495049504950495</v>
      </c>
      <c r="I81" s="365">
        <f t="shared" si="83"/>
        <v>1.4107883817427389</v>
      </c>
      <c r="J81" s="365">
        <f t="shared" si="83"/>
        <v>1.2324561403508774</v>
      </c>
      <c r="K81" s="365">
        <f t="shared" si="83"/>
        <v>1.7839506172839505</v>
      </c>
      <c r="L81" s="365">
        <f t="shared" si="83"/>
        <v>1.5077519379844964</v>
      </c>
      <c r="M81" s="365">
        <f t="shared" si="83"/>
        <v>1.7716535433070866</v>
      </c>
      <c r="N81" s="365">
        <f t="shared" si="83"/>
        <v>1.9561752988047807</v>
      </c>
      <c r="O81" s="365">
        <f t="shared" si="83"/>
        <v>1.8306878306878307</v>
      </c>
      <c r="P81" s="365">
        <f t="shared" si="83"/>
        <v>1.8333333333333333</v>
      </c>
      <c r="Q81" s="365">
        <f t="shared" si="83"/>
        <v>1.5238095238095237</v>
      </c>
      <c r="R81" s="365">
        <f t="shared" si="83"/>
        <v>1.8953832993667894</v>
      </c>
      <c r="S81" s="305">
        <f t="shared" si="70"/>
        <v>24.384529020945568</v>
      </c>
      <c r="T81" s="305">
        <f t="shared" si="71"/>
        <v>4.2998737344731586</v>
      </c>
      <c r="U81" s="745">
        <f t="shared" si="74"/>
        <v>3.3352162830198928</v>
      </c>
    </row>
    <row r="82" spans="1:21" ht="18" customHeight="1" thickBot="1">
      <c r="A82" s="320" t="s">
        <v>12</v>
      </c>
      <c r="B82" s="320" t="s">
        <v>41</v>
      </c>
      <c r="C82" s="365">
        <f t="shared" ref="C82:R82" si="84">+C50/C17</f>
        <v>1.9666199048155959</v>
      </c>
      <c r="D82" s="365">
        <f t="shared" si="84"/>
        <v>1.7548349358388386</v>
      </c>
      <c r="E82" s="365">
        <f t="shared" si="84"/>
        <v>1.9873860372174348</v>
      </c>
      <c r="F82" s="365">
        <f t="shared" si="84"/>
        <v>2.0473121429617689</v>
      </c>
      <c r="G82" s="365">
        <f t="shared" si="84"/>
        <v>1.9974549456596506</v>
      </c>
      <c r="H82" s="365">
        <f t="shared" si="84"/>
        <v>1.8356284793436857</v>
      </c>
      <c r="I82" s="365">
        <f t="shared" si="84"/>
        <v>1.8348406226834695</v>
      </c>
      <c r="J82" s="365">
        <f t="shared" si="84"/>
        <v>1.9369896570495371</v>
      </c>
      <c r="K82" s="365">
        <f t="shared" si="84"/>
        <v>2.0199039121482496</v>
      </c>
      <c r="L82" s="365">
        <f t="shared" si="84"/>
        <v>1.9105707395498392</v>
      </c>
      <c r="M82" s="365">
        <f t="shared" si="84"/>
        <v>2.0281346712932571</v>
      </c>
      <c r="N82" s="365">
        <f t="shared" si="84"/>
        <v>2.089441422774756</v>
      </c>
      <c r="O82" s="365">
        <f t="shared" si="84"/>
        <v>2.0618310482087576</v>
      </c>
      <c r="P82" s="365">
        <f t="shared" si="84"/>
        <v>1.9492419881020921</v>
      </c>
      <c r="Q82" s="365">
        <f t="shared" si="84"/>
        <v>1.9264112903225807</v>
      </c>
      <c r="R82" s="365">
        <f t="shared" si="84"/>
        <v>2.0764456625130294</v>
      </c>
      <c r="S82" s="305">
        <f t="shared" si="70"/>
        <v>7.7882834752969643</v>
      </c>
      <c r="T82" s="305">
        <f t="shared" si="71"/>
        <v>2.8784036348698416</v>
      </c>
      <c r="U82" s="745">
        <f t="shared" si="74"/>
        <v>1.383933268915305</v>
      </c>
    </row>
    <row r="83" spans="1:21" ht="18" customHeight="1" thickBot="1">
      <c r="A83" s="320" t="s">
        <v>13</v>
      </c>
      <c r="B83" s="320" t="s">
        <v>42</v>
      </c>
      <c r="C83" s="365" t="s">
        <v>62</v>
      </c>
      <c r="D83" s="365" t="s">
        <v>62</v>
      </c>
      <c r="E83" s="365" t="s">
        <v>62</v>
      </c>
      <c r="F83" s="365" t="s">
        <v>62</v>
      </c>
      <c r="G83" s="365" t="s">
        <v>62</v>
      </c>
      <c r="H83" s="365" t="s">
        <v>62</v>
      </c>
      <c r="I83" s="365" t="s">
        <v>62</v>
      </c>
      <c r="J83" s="365" t="s">
        <v>62</v>
      </c>
      <c r="K83" s="365" t="s">
        <v>62</v>
      </c>
      <c r="L83" s="365" t="s">
        <v>62</v>
      </c>
      <c r="M83" s="365" t="s">
        <v>62</v>
      </c>
      <c r="N83" s="365" t="s">
        <v>62</v>
      </c>
      <c r="O83" s="365" t="s">
        <v>62</v>
      </c>
      <c r="P83" s="365" t="s">
        <v>62</v>
      </c>
      <c r="Q83" s="365" t="s">
        <v>62</v>
      </c>
      <c r="R83" s="365" t="s">
        <v>62</v>
      </c>
      <c r="S83" s="305"/>
      <c r="T83" s="305"/>
      <c r="U83" s="745"/>
    </row>
    <row r="84" spans="1:21" ht="18" customHeight="1" thickBot="1">
      <c r="A84" s="320" t="s">
        <v>14</v>
      </c>
      <c r="B84" s="320" t="s">
        <v>43</v>
      </c>
      <c r="C84" s="365">
        <f t="shared" ref="C84:R84" si="85">+C52/C19</f>
        <v>1.8124999999999998</v>
      </c>
      <c r="D84" s="365">
        <f t="shared" si="85"/>
        <v>1.2399999999999998</v>
      </c>
      <c r="E84" s="365">
        <f t="shared" si="85"/>
        <v>1.9999999999999998</v>
      </c>
      <c r="F84" s="365">
        <f t="shared" si="85"/>
        <v>2.243243243243243</v>
      </c>
      <c r="G84" s="365">
        <f t="shared" si="85"/>
        <v>2.6428571428571428</v>
      </c>
      <c r="H84" s="365">
        <f t="shared" si="85"/>
        <v>2.4142857142857146</v>
      </c>
      <c r="I84" s="365">
        <f t="shared" si="85"/>
        <v>2.8547008547008548</v>
      </c>
      <c r="J84" s="365">
        <f t="shared" si="85"/>
        <v>3.3472668810289385</v>
      </c>
      <c r="K84" s="365">
        <f t="shared" si="85"/>
        <v>3.0735294117647061</v>
      </c>
      <c r="L84" s="365">
        <f t="shared" si="85"/>
        <v>3.5414937759336089</v>
      </c>
      <c r="M84" s="365">
        <f t="shared" si="85"/>
        <v>2.0115606936416186</v>
      </c>
      <c r="N84" s="365">
        <f t="shared" si="85"/>
        <v>2.6189258312020458</v>
      </c>
      <c r="O84" s="365">
        <f t="shared" si="85"/>
        <v>3.2358490566037736</v>
      </c>
      <c r="P84" s="365">
        <f t="shared" si="85"/>
        <v>1.813664596273292</v>
      </c>
      <c r="Q84" s="365">
        <f t="shared" si="85"/>
        <v>2.3938043478260869</v>
      </c>
      <c r="R84" s="365">
        <f t="shared" si="85"/>
        <v>2.9452469851213783</v>
      </c>
      <c r="S84" s="305">
        <f>+IFERROR((R84/Q84-1)*100,"")</f>
        <v>23.036245121539679</v>
      </c>
      <c r="T84" s="305">
        <f>+IFERROR(((R84/((SUM(M84:Q84)-MIN(L84:P84)-MAX(L84:P84))/3))-1)*100,"")</f>
        <v>31.510735253884214</v>
      </c>
      <c r="U84" s="745">
        <f>100*((POWER(R84/I84,1/($Q$4-$H$4)))-1)</f>
        <v>0.34755392090661807</v>
      </c>
    </row>
    <row r="85" spans="1:21" ht="18" customHeight="1" thickBot="1">
      <c r="A85" s="320" t="s">
        <v>15</v>
      </c>
      <c r="B85" s="320" t="s">
        <v>44</v>
      </c>
      <c r="C85" s="365">
        <f t="shared" ref="C85:R85" si="86">+C53/C20</f>
        <v>1.6975476839237056</v>
      </c>
      <c r="D85" s="365">
        <f t="shared" si="86"/>
        <v>1.7966457023060796</v>
      </c>
      <c r="E85" s="365">
        <f t="shared" si="86"/>
        <v>1.4104627766599598</v>
      </c>
      <c r="F85" s="365">
        <f t="shared" si="86"/>
        <v>1.7180616740088106</v>
      </c>
      <c r="G85" s="365">
        <f t="shared" si="86"/>
        <v>1.8844339622641508</v>
      </c>
      <c r="H85" s="365">
        <f t="shared" si="86"/>
        <v>2.0180180180180183</v>
      </c>
      <c r="I85" s="365">
        <f t="shared" si="86"/>
        <v>2.4650306748466257</v>
      </c>
      <c r="J85" s="365">
        <f t="shared" si="86"/>
        <v>2.8966747356351128</v>
      </c>
      <c r="K85" s="365">
        <f t="shared" si="86"/>
        <v>2.7425751109961634</v>
      </c>
      <c r="L85" s="365">
        <f t="shared" si="86"/>
        <v>2.9944543222419777</v>
      </c>
      <c r="M85" s="365">
        <f t="shared" si="86"/>
        <v>2.020368006807062</v>
      </c>
      <c r="N85" s="365">
        <f t="shared" si="86"/>
        <v>2.1359450269198077</v>
      </c>
      <c r="O85" s="365">
        <f t="shared" si="86"/>
        <v>2.9565645100264848</v>
      </c>
      <c r="P85" s="365">
        <f t="shared" si="86"/>
        <v>1.8443684660398447</v>
      </c>
      <c r="Q85" s="365">
        <f t="shared" si="86"/>
        <v>2.3421973407977603</v>
      </c>
      <c r="R85" s="365">
        <f t="shared" si="86"/>
        <v>2.6711398187973519</v>
      </c>
      <c r="S85" s="305">
        <f>+IFERROR((R85/Q85-1)*100,"")</f>
        <v>14.044182882026179</v>
      </c>
      <c r="T85" s="305">
        <f>+IFERROR(((R85/((SUM(M85:Q85)-MIN(L85:P85)-MAX(L85:P85))/3))-1)*100,"")</f>
        <v>24.034825743239786</v>
      </c>
      <c r="U85" s="745">
        <f>100*((POWER(R85/I85,1/($Q$4-$H$4)))-1)</f>
        <v>0.89622591534104235</v>
      </c>
    </row>
    <row r="86" spans="1:21" ht="18" customHeight="1" thickBot="1">
      <c r="A86" s="320" t="s">
        <v>16</v>
      </c>
      <c r="B86" s="320" t="s">
        <v>45</v>
      </c>
      <c r="C86" s="365">
        <f t="shared" ref="C86:R86" si="87">+C54/C21</f>
        <v>3.8419958419958382</v>
      </c>
      <c r="D86" s="365">
        <f t="shared" si="87"/>
        <v>4.0530759951749431</v>
      </c>
      <c r="E86" s="365">
        <f t="shared" si="87"/>
        <v>2.882352941176471</v>
      </c>
      <c r="F86" s="365">
        <f t="shared" si="87"/>
        <v>2.4230769230769234</v>
      </c>
      <c r="G86" s="365">
        <f t="shared" si="87"/>
        <v>2.7058823529411762</v>
      </c>
      <c r="H86" s="365">
        <f t="shared" si="87"/>
        <v>3.2068965517241379</v>
      </c>
      <c r="I86" s="365">
        <f t="shared" si="87"/>
        <v>2.763157894736842</v>
      </c>
      <c r="J86" s="365">
        <f t="shared" si="87"/>
        <v>2.6610169491525424</v>
      </c>
      <c r="K86" s="365">
        <f t="shared" si="87"/>
        <v>1.9264705882352944</v>
      </c>
      <c r="L86" s="365">
        <f t="shared" si="87"/>
        <v>2.5555555555555558</v>
      </c>
      <c r="M86" s="365">
        <f t="shared" si="87"/>
        <v>3.75609756097561</v>
      </c>
      <c r="N86" s="365">
        <f t="shared" si="87"/>
        <v>2.8780487804878043</v>
      </c>
      <c r="O86" s="365">
        <f t="shared" si="87"/>
        <v>3.4210526315789473</v>
      </c>
      <c r="P86" s="365">
        <f t="shared" si="87"/>
        <v>2.4736842105263155</v>
      </c>
      <c r="Q86" s="365">
        <f t="shared" si="87"/>
        <v>3.155555555555555</v>
      </c>
      <c r="R86" s="365">
        <f t="shared" si="87"/>
        <v>3.1625296626544568</v>
      </c>
      <c r="S86" s="305">
        <f>+IFERROR((R86/Q86-1)*100,"")</f>
        <v>0.22101043623279359</v>
      </c>
      <c r="T86" s="305">
        <f>+IFERROR(((R86/((SUM(M86:Q86)-MIN(L86:P86)-MAX(L86:P86))/3))-1)*100,"")</f>
        <v>0.34831533765675715</v>
      </c>
      <c r="U86" s="745">
        <f>100*((POWER(R86/I86,1/($Q$4-$H$4)))-1)</f>
        <v>1.5112843893392514</v>
      </c>
    </row>
    <row r="87" spans="1:21" ht="18" customHeight="1" thickBot="1">
      <c r="A87" s="320" t="s">
        <v>17</v>
      </c>
      <c r="B87" s="320" t="s">
        <v>46</v>
      </c>
      <c r="C87" s="365">
        <f t="shared" ref="C87:R87" si="88">+C55/C22</f>
        <v>1.3962128866147392</v>
      </c>
      <c r="D87" s="365">
        <f t="shared" si="88"/>
        <v>1.0677562138236356</v>
      </c>
      <c r="E87" s="365">
        <f t="shared" si="88"/>
        <v>1.9973642593568794</v>
      </c>
      <c r="F87" s="365">
        <f t="shared" si="88"/>
        <v>2.2488479262672807</v>
      </c>
      <c r="G87" s="365">
        <f t="shared" si="88"/>
        <v>2.0872306281522239</v>
      </c>
      <c r="H87" s="365">
        <f t="shared" si="88"/>
        <v>2.272484756097561</v>
      </c>
      <c r="I87" s="365">
        <f t="shared" si="88"/>
        <v>2.3048054919908467</v>
      </c>
      <c r="J87" s="365">
        <f t="shared" si="88"/>
        <v>2.6589933671478732</v>
      </c>
      <c r="K87" s="365">
        <f t="shared" si="88"/>
        <v>2.4028301886792454</v>
      </c>
      <c r="L87" s="365">
        <f t="shared" si="88"/>
        <v>2.5381909547738695</v>
      </c>
      <c r="M87" s="365">
        <f t="shared" si="88"/>
        <v>2.0000000000000004</v>
      </c>
      <c r="N87" s="365">
        <f t="shared" si="88"/>
        <v>2.4514420247204241</v>
      </c>
      <c r="O87" s="365">
        <f t="shared" si="88"/>
        <v>2.2372742200328406</v>
      </c>
      <c r="P87" s="365">
        <f t="shared" si="88"/>
        <v>2.3853622106049288</v>
      </c>
      <c r="Q87" s="365">
        <f t="shared" si="88"/>
        <v>1.9553475036424093</v>
      </c>
      <c r="R87" s="365">
        <f t="shared" si="88"/>
        <v>2.3353906678781082</v>
      </c>
      <c r="S87" s="305">
        <f>+IFERROR((R87/Q87-1)*100,"")</f>
        <v>19.436093253386268</v>
      </c>
      <c r="T87" s="305">
        <f>+IFERROR(((R87/((SUM(M87:Q87)-MIN(L87:P87)-MAX(L87:P87))/3))-1)*100,"")</f>
        <v>7.9328047601464613</v>
      </c>
      <c r="U87" s="745">
        <f>100*((POWER(R87/I87,1/($Q$4-$H$4)))-1)</f>
        <v>0.14658398584546095</v>
      </c>
    </row>
    <row r="88" spans="1:21" ht="18" customHeight="1" thickBot="1">
      <c r="A88" s="320" t="s">
        <v>18</v>
      </c>
      <c r="B88" s="320" t="s">
        <v>47</v>
      </c>
      <c r="C88" s="365" t="s">
        <v>62</v>
      </c>
      <c r="D88" s="365" t="s">
        <v>62</v>
      </c>
      <c r="E88" s="365" t="s">
        <v>62</v>
      </c>
      <c r="F88" s="365" t="s">
        <v>62</v>
      </c>
      <c r="G88" s="365" t="s">
        <v>62</v>
      </c>
      <c r="H88" s="365" t="s">
        <v>62</v>
      </c>
      <c r="I88" s="365" t="s">
        <v>62</v>
      </c>
      <c r="J88" s="365" t="s">
        <v>62</v>
      </c>
      <c r="K88" s="365" t="s">
        <v>62</v>
      </c>
      <c r="L88" s="365" t="s">
        <v>62</v>
      </c>
      <c r="M88" s="365" t="s">
        <v>62</v>
      </c>
      <c r="N88" s="365" t="s">
        <v>62</v>
      </c>
      <c r="O88" s="365" t="s">
        <v>62</v>
      </c>
      <c r="P88" s="365" t="s">
        <v>62</v>
      </c>
      <c r="Q88" s="365" t="s">
        <v>62</v>
      </c>
      <c r="R88" s="365" t="s">
        <v>62</v>
      </c>
      <c r="S88" s="305"/>
      <c r="T88" s="305"/>
      <c r="U88" s="745"/>
    </row>
    <row r="89" spans="1:21" ht="18" customHeight="1" thickBot="1">
      <c r="A89" s="320" t="s">
        <v>19</v>
      </c>
      <c r="B89" s="320" t="s">
        <v>48</v>
      </c>
      <c r="C89" s="365">
        <f t="shared" ref="C89:I97" si="89">+C57/C24</f>
        <v>0.78019881514206424</v>
      </c>
      <c r="D89" s="365">
        <f t="shared" si="89"/>
        <v>1.7398672503883479</v>
      </c>
      <c r="E89" s="365">
        <f t="shared" si="89"/>
        <v>0</v>
      </c>
      <c r="F89" s="365">
        <f t="shared" si="89"/>
        <v>1.7391304347826084</v>
      </c>
      <c r="G89" s="365">
        <f t="shared" si="89"/>
        <v>4.6887499999999998</v>
      </c>
      <c r="H89" s="365">
        <f t="shared" si="89"/>
        <v>4.6415625</v>
      </c>
      <c r="I89" s="365">
        <f t="shared" si="89"/>
        <v>1.2311718749999998</v>
      </c>
      <c r="J89" s="365"/>
      <c r="K89" s="365">
        <f t="shared" ref="K89:R97" si="90">+K57/K24</f>
        <v>0</v>
      </c>
      <c r="L89" s="365">
        <f t="shared" si="90"/>
        <v>0</v>
      </c>
      <c r="M89" s="365">
        <f t="shared" si="90"/>
        <v>0</v>
      </c>
      <c r="N89" s="365">
        <f t="shared" si="90"/>
        <v>0</v>
      </c>
      <c r="O89" s="365">
        <f t="shared" si="90"/>
        <v>0</v>
      </c>
      <c r="P89" s="365">
        <f t="shared" si="90"/>
        <v>0</v>
      </c>
      <c r="Q89" s="365">
        <f t="shared" si="90"/>
        <v>0.78488372093023262</v>
      </c>
      <c r="R89" s="365">
        <f t="shared" si="90"/>
        <v>0</v>
      </c>
      <c r="S89" s="305">
        <f t="shared" ref="S89:S97" si="91">+IFERROR((R89/Q89-1)*100,"")</f>
        <v>-100</v>
      </c>
      <c r="T89" s="305">
        <f t="shared" ref="T89:T97" si="92">+IFERROR(((R89/((SUM(M89:Q89)-MIN(L89:P89)-MAX(L89:P89))/3))-1)*100,"")</f>
        <v>-100</v>
      </c>
      <c r="U89" s="745">
        <f t="shared" ref="U89:U97" si="93">100*((POWER(R89/I89,1/($Q$4-$H$4)))-1)</f>
        <v>-100</v>
      </c>
    </row>
    <row r="90" spans="1:21" ht="18" customHeight="1" thickBot="1">
      <c r="A90" s="320" t="s">
        <v>20</v>
      </c>
      <c r="B90" s="320" t="s">
        <v>49</v>
      </c>
      <c r="C90" s="365">
        <f t="shared" si="89"/>
        <v>2.137763816030255</v>
      </c>
      <c r="D90" s="365">
        <f t="shared" si="89"/>
        <v>2.3450117397909866</v>
      </c>
      <c r="E90" s="365">
        <f t="shared" si="89"/>
        <v>2.3530135301353012</v>
      </c>
      <c r="F90" s="365">
        <f t="shared" si="89"/>
        <v>2.8891333040035199</v>
      </c>
      <c r="G90" s="365">
        <f t="shared" si="89"/>
        <v>1.8673607967406067</v>
      </c>
      <c r="H90" s="365">
        <f t="shared" si="89"/>
        <v>2.3247191011235957</v>
      </c>
      <c r="I90" s="365">
        <f t="shared" si="89"/>
        <v>2.5782278481012662</v>
      </c>
      <c r="J90" s="365">
        <f t="shared" ref="J90:J97" si="94">+J58/J25</f>
        <v>2.3279592702588041</v>
      </c>
      <c r="K90" s="365">
        <f t="shared" si="90"/>
        <v>2.4062121823315854</v>
      </c>
      <c r="L90" s="365">
        <f t="shared" si="90"/>
        <v>2.1929133858267713</v>
      </c>
      <c r="M90" s="365">
        <f t="shared" si="90"/>
        <v>2.1953465826466312</v>
      </c>
      <c r="N90" s="365">
        <f t="shared" si="90"/>
        <v>2.1958121109224669</v>
      </c>
      <c r="O90" s="365">
        <f t="shared" si="90"/>
        <v>2.2949061662198393</v>
      </c>
      <c r="P90" s="365">
        <f t="shared" si="90"/>
        <v>2.2484969939879758</v>
      </c>
      <c r="Q90" s="365">
        <f t="shared" si="90"/>
        <v>2.293030623020063</v>
      </c>
      <c r="R90" s="365">
        <f t="shared" si="90"/>
        <v>2.3225483460949032</v>
      </c>
      <c r="S90" s="305">
        <f t="shared" si="91"/>
        <v>1.2872799333121687</v>
      </c>
      <c r="T90" s="305">
        <f t="shared" si="92"/>
        <v>3.3810058006187749</v>
      </c>
      <c r="U90" s="745">
        <f t="shared" si="93"/>
        <v>-1.1537073228710448</v>
      </c>
    </row>
    <row r="91" spans="1:21" ht="18" customHeight="1" thickBot="1">
      <c r="A91" s="320" t="s">
        <v>21</v>
      </c>
      <c r="B91" s="320" t="s">
        <v>50</v>
      </c>
      <c r="C91" s="365">
        <f t="shared" si="89"/>
        <v>2.8011827713255473</v>
      </c>
      <c r="D91" s="365">
        <f t="shared" si="89"/>
        <v>2.656511235237387</v>
      </c>
      <c r="E91" s="365">
        <f t="shared" si="89"/>
        <v>2.1753179190751446</v>
      </c>
      <c r="F91" s="365">
        <f t="shared" si="89"/>
        <v>2.1401104972375693</v>
      </c>
      <c r="G91" s="365">
        <f t="shared" si="89"/>
        <v>2.8219528234453186</v>
      </c>
      <c r="H91" s="365">
        <f t="shared" si="89"/>
        <v>2.3572405389572353</v>
      </c>
      <c r="I91" s="365">
        <f t="shared" si="89"/>
        <v>2.0509754630478634</v>
      </c>
      <c r="J91" s="365">
        <f t="shared" si="94"/>
        <v>1.7701832590391282</v>
      </c>
      <c r="K91" s="365">
        <f t="shared" si="90"/>
        <v>2.1095668432533499</v>
      </c>
      <c r="L91" s="365">
        <f t="shared" si="90"/>
        <v>2.2370865303425238</v>
      </c>
      <c r="M91" s="365">
        <f t="shared" si="90"/>
        <v>1.8496309230891339</v>
      </c>
      <c r="N91" s="365">
        <f t="shared" si="90"/>
        <v>1.4902448071216616</v>
      </c>
      <c r="O91" s="365">
        <f t="shared" si="90"/>
        <v>1.9373553910226748</v>
      </c>
      <c r="P91" s="365">
        <f t="shared" si="90"/>
        <v>2.0641998438719749</v>
      </c>
      <c r="Q91" s="365">
        <f t="shared" si="90"/>
        <v>1.8109744236649525</v>
      </c>
      <c r="R91" s="365">
        <f t="shared" si="90"/>
        <v>1.8241606168139686</v>
      </c>
      <c r="S91" s="305">
        <f t="shared" si="91"/>
        <v>0.72812696726718418</v>
      </c>
      <c r="T91" s="305">
        <f t="shared" si="92"/>
        <v>0.87386455350375591</v>
      </c>
      <c r="U91" s="745">
        <f t="shared" si="93"/>
        <v>-1.2937314125548438</v>
      </c>
    </row>
    <row r="92" spans="1:21" ht="18" customHeight="1" thickBot="1">
      <c r="A92" s="320" t="s">
        <v>22</v>
      </c>
      <c r="B92" s="320" t="s">
        <v>51</v>
      </c>
      <c r="C92" s="365">
        <f t="shared" si="89"/>
        <v>0.57649253731343286</v>
      </c>
      <c r="D92" s="365">
        <f t="shared" si="89"/>
        <v>0.55220588235294121</v>
      </c>
      <c r="E92" s="365">
        <f t="shared" si="89"/>
        <v>0.56823438704703155</v>
      </c>
      <c r="F92" s="365">
        <f t="shared" si="89"/>
        <v>0.64886731391585761</v>
      </c>
      <c r="G92" s="365">
        <f t="shared" si="89"/>
        <v>0.5527426160337553</v>
      </c>
      <c r="H92" s="365">
        <f t="shared" si="89"/>
        <v>0.5638200183654728</v>
      </c>
      <c r="I92" s="365">
        <f t="shared" si="89"/>
        <v>0.57633587786259532</v>
      </c>
      <c r="J92" s="365">
        <f t="shared" si="94"/>
        <v>0.79740580605311917</v>
      </c>
      <c r="K92" s="365">
        <f t="shared" si="90"/>
        <v>0.79819915254237295</v>
      </c>
      <c r="L92" s="365">
        <f t="shared" si="90"/>
        <v>0.79433368310598118</v>
      </c>
      <c r="M92" s="365">
        <f t="shared" si="90"/>
        <v>0.76257938446507079</v>
      </c>
      <c r="N92" s="365">
        <f t="shared" si="90"/>
        <v>0.55555555555555558</v>
      </c>
      <c r="O92" s="365">
        <f t="shared" si="90"/>
        <v>0.58408012651555086</v>
      </c>
      <c r="P92" s="365">
        <f t="shared" si="90"/>
        <v>0.59186673199412065</v>
      </c>
      <c r="Q92" s="365">
        <f t="shared" si="90"/>
        <v>0.51722846441947556</v>
      </c>
      <c r="R92" s="365">
        <f t="shared" si="90"/>
        <v>0.62319931193615707</v>
      </c>
      <c r="S92" s="305">
        <f t="shared" si="91"/>
        <v>20.488208752320027</v>
      </c>
      <c r="T92" s="305">
        <f t="shared" si="92"/>
        <v>12.530051592998159</v>
      </c>
      <c r="U92" s="745">
        <f t="shared" si="93"/>
        <v>0.87240320852242093</v>
      </c>
    </row>
    <row r="93" spans="1:21" ht="18" customHeight="1" thickBot="1">
      <c r="A93" s="320" t="s">
        <v>23</v>
      </c>
      <c r="B93" s="320" t="s">
        <v>52</v>
      </c>
      <c r="C93" s="365">
        <f t="shared" si="89"/>
        <v>1.1424652523774688</v>
      </c>
      <c r="D93" s="365">
        <f t="shared" si="89"/>
        <v>0.99156829679595282</v>
      </c>
      <c r="E93" s="365">
        <f t="shared" si="89"/>
        <v>1.2495416581788552</v>
      </c>
      <c r="F93" s="365">
        <f t="shared" si="89"/>
        <v>1.4430879038317055</v>
      </c>
      <c r="G93" s="365">
        <f t="shared" si="89"/>
        <v>1.139210716871832</v>
      </c>
      <c r="H93" s="365">
        <f t="shared" si="89"/>
        <v>1.3769944341372911</v>
      </c>
      <c r="I93" s="365">
        <f t="shared" si="89"/>
        <v>1.4274</v>
      </c>
      <c r="J93" s="365">
        <f t="shared" si="94"/>
        <v>1.3944802207911684</v>
      </c>
      <c r="K93" s="365">
        <f t="shared" si="90"/>
        <v>1.6455675227837614</v>
      </c>
      <c r="L93" s="365">
        <f t="shared" si="90"/>
        <v>2.5096913734298312</v>
      </c>
      <c r="M93" s="365">
        <f t="shared" si="90"/>
        <v>1.4257632166790768</v>
      </c>
      <c r="N93" s="365">
        <f t="shared" si="90"/>
        <v>2.0231901420503169</v>
      </c>
      <c r="O93" s="365">
        <f t="shared" si="90"/>
        <v>1.1238253178551687</v>
      </c>
      <c r="P93" s="365">
        <f t="shared" si="90"/>
        <v>2.0320056068216328</v>
      </c>
      <c r="Q93" s="365">
        <f t="shared" si="90"/>
        <v>1.7082129094412335</v>
      </c>
      <c r="R93" s="365">
        <f t="shared" si="90"/>
        <v>1.8910068274805441</v>
      </c>
      <c r="S93" s="305">
        <f t="shared" si="91"/>
        <v>10.700886114899077</v>
      </c>
      <c r="T93" s="305">
        <f t="shared" si="92"/>
        <v>21.231843589207642</v>
      </c>
      <c r="U93" s="745">
        <f t="shared" si="93"/>
        <v>3.1743956917311911</v>
      </c>
    </row>
    <row r="94" spans="1:21" ht="18" customHeight="1" thickBot="1">
      <c r="A94" s="320" t="s">
        <v>24</v>
      </c>
      <c r="B94" s="320" t="s">
        <v>53</v>
      </c>
      <c r="C94" s="365">
        <f t="shared" si="89"/>
        <v>2.6835443037974689</v>
      </c>
      <c r="D94" s="365">
        <f t="shared" si="89"/>
        <v>2.0096153846153846</v>
      </c>
      <c r="E94" s="365">
        <f t="shared" si="89"/>
        <v>2.1818181818181817</v>
      </c>
      <c r="F94" s="365">
        <f t="shared" si="89"/>
        <v>2.9026548672566377</v>
      </c>
      <c r="G94" s="365">
        <f t="shared" si="89"/>
        <v>2.0400000000000005</v>
      </c>
      <c r="H94" s="365">
        <f t="shared" si="89"/>
        <v>1.1159420289855073</v>
      </c>
      <c r="I94" s="365">
        <f t="shared" si="89"/>
        <v>1.8985507246376814</v>
      </c>
      <c r="J94" s="365">
        <f t="shared" si="94"/>
        <v>2.2235294117647055</v>
      </c>
      <c r="K94" s="365">
        <f t="shared" si="90"/>
        <v>2.2857142857142856</v>
      </c>
      <c r="L94" s="365">
        <f t="shared" si="90"/>
        <v>2.0534351145038165</v>
      </c>
      <c r="M94" s="365">
        <f t="shared" si="90"/>
        <v>2.3364485981308412</v>
      </c>
      <c r="N94" s="365">
        <f t="shared" si="90"/>
        <v>2.4563106796116507</v>
      </c>
      <c r="O94" s="365">
        <f t="shared" si="90"/>
        <v>2.4189189189189189</v>
      </c>
      <c r="P94" s="365">
        <f t="shared" si="90"/>
        <v>2.1066666666666669</v>
      </c>
      <c r="Q94" s="365">
        <f t="shared" si="90"/>
        <v>2.6072591471029027</v>
      </c>
      <c r="R94" s="365">
        <f t="shared" si="90"/>
        <v>2.9605128994948071</v>
      </c>
      <c r="S94" s="305">
        <f t="shared" si="91"/>
        <v>13.54885465775153</v>
      </c>
      <c r="T94" s="305">
        <f t="shared" si="92"/>
        <v>19.764138410093722</v>
      </c>
      <c r="U94" s="745">
        <f t="shared" si="93"/>
        <v>5.0602199928144076</v>
      </c>
    </row>
    <row r="95" spans="1:21" ht="18" customHeight="1" thickBot="1">
      <c r="A95" s="320" t="s">
        <v>25</v>
      </c>
      <c r="B95" s="320" t="s">
        <v>54</v>
      </c>
      <c r="C95" s="365">
        <f t="shared" si="89"/>
        <v>1.5473594387029481</v>
      </c>
      <c r="D95" s="365">
        <f t="shared" si="89"/>
        <v>1.3404674739509983</v>
      </c>
      <c r="E95" s="365">
        <f t="shared" si="89"/>
        <v>1.4667817083692838</v>
      </c>
      <c r="F95" s="365">
        <f t="shared" si="89"/>
        <v>2.2374999999999998</v>
      </c>
      <c r="G95" s="365">
        <f t="shared" si="89"/>
        <v>1.386519944979367</v>
      </c>
      <c r="H95" s="365">
        <f t="shared" si="89"/>
        <v>1.948051948051948</v>
      </c>
      <c r="I95" s="365">
        <f t="shared" si="89"/>
        <v>2.3822075782537064</v>
      </c>
      <c r="J95" s="365">
        <f t="shared" si="94"/>
        <v>2.6524752475247526</v>
      </c>
      <c r="K95" s="365">
        <f t="shared" si="90"/>
        <v>2.231748726655348</v>
      </c>
      <c r="L95" s="365">
        <f t="shared" si="90"/>
        <v>2.0648518815052044</v>
      </c>
      <c r="M95" s="365">
        <f t="shared" si="90"/>
        <v>1.8955637707948245</v>
      </c>
      <c r="N95" s="365">
        <f t="shared" si="90"/>
        <v>2.2073039742212672</v>
      </c>
      <c r="O95" s="365">
        <f t="shared" si="90"/>
        <v>2.377570093457944</v>
      </c>
      <c r="P95" s="365">
        <f t="shared" si="90"/>
        <v>2.2001504890895411</v>
      </c>
      <c r="Q95" s="365">
        <f t="shared" si="90"/>
        <v>2.5596568601039791</v>
      </c>
      <c r="R95" s="365">
        <f t="shared" si="90"/>
        <v>2.3963205321382035</v>
      </c>
      <c r="S95" s="305">
        <f t="shared" si="91"/>
        <v>-6.3811806383743397</v>
      </c>
      <c r="T95" s="305">
        <f t="shared" si="92"/>
        <v>3.1842504404119065</v>
      </c>
      <c r="U95" s="745">
        <f t="shared" si="93"/>
        <v>6.5653071839455457E-2</v>
      </c>
    </row>
    <row r="96" spans="1:21" ht="18" customHeight="1" thickBot="1">
      <c r="A96" s="320" t="s">
        <v>26</v>
      </c>
      <c r="B96" s="320" t="s">
        <v>55</v>
      </c>
      <c r="C96" s="365">
        <f t="shared" si="89"/>
        <v>2.1818181818181821</v>
      </c>
      <c r="D96" s="365">
        <f t="shared" si="89"/>
        <v>1.723076923076923</v>
      </c>
      <c r="E96" s="365">
        <f t="shared" si="89"/>
        <v>1.9161290322580646</v>
      </c>
      <c r="F96" s="365">
        <f t="shared" si="89"/>
        <v>2.2068965517241379</v>
      </c>
      <c r="G96" s="365">
        <f t="shared" si="89"/>
        <v>2.4728682170542635</v>
      </c>
      <c r="H96" s="365">
        <f t="shared" si="89"/>
        <v>2.3274336283185839</v>
      </c>
      <c r="I96" s="365">
        <f t="shared" si="89"/>
        <v>2.4895104895104891</v>
      </c>
      <c r="J96" s="365">
        <f t="shared" si="94"/>
        <v>2.25</v>
      </c>
      <c r="K96" s="365">
        <f t="shared" si="90"/>
        <v>2.4809160305343512</v>
      </c>
      <c r="L96" s="365">
        <f t="shared" si="90"/>
        <v>2.1083743842364533</v>
      </c>
      <c r="M96" s="365">
        <f t="shared" si="90"/>
        <v>1.7894736842105263</v>
      </c>
      <c r="N96" s="365">
        <f t="shared" si="90"/>
        <v>2.3653136531365311</v>
      </c>
      <c r="O96" s="365">
        <f t="shared" si="90"/>
        <v>2.2500000000000004</v>
      </c>
      <c r="P96" s="365">
        <f t="shared" si="90"/>
        <v>1.8935137010058967</v>
      </c>
      <c r="Q96" s="365">
        <f t="shared" si="90"/>
        <v>2.7209416380578713</v>
      </c>
      <c r="R96" s="365">
        <f t="shared" si="90"/>
        <v>2.2776426877470355</v>
      </c>
      <c r="S96" s="305">
        <f t="shared" si="91"/>
        <v>-16.29211535118591</v>
      </c>
      <c r="T96" s="305">
        <f t="shared" si="92"/>
        <v>-0.45928299137223405</v>
      </c>
      <c r="U96" s="745">
        <f t="shared" si="93"/>
        <v>-0.98341147583744792</v>
      </c>
    </row>
    <row r="97" spans="1:21" ht="18" customHeight="1" thickBot="1">
      <c r="A97" s="320" t="s">
        <v>27</v>
      </c>
      <c r="B97" s="320" t="s">
        <v>56</v>
      </c>
      <c r="C97" s="365">
        <f t="shared" si="89"/>
        <v>2.4871355060034301</v>
      </c>
      <c r="D97" s="365">
        <f t="shared" si="89"/>
        <v>3.0657523194836629</v>
      </c>
      <c r="E97" s="365">
        <f t="shared" si="89"/>
        <v>2.3712475901955381</v>
      </c>
      <c r="F97" s="365">
        <f t="shared" si="89"/>
        <v>2.9889298892988929</v>
      </c>
      <c r="G97" s="365">
        <f t="shared" si="89"/>
        <v>3.0166346769033909</v>
      </c>
      <c r="H97" s="365">
        <f t="shared" si="89"/>
        <v>3.4139874047066621</v>
      </c>
      <c r="I97" s="365">
        <f t="shared" si="89"/>
        <v>3.2197867298578196</v>
      </c>
      <c r="J97" s="365">
        <f t="shared" si="94"/>
        <v>3.821934945788156</v>
      </c>
      <c r="K97" s="365">
        <f t="shared" si="90"/>
        <v>3.5742681604625948</v>
      </c>
      <c r="L97" s="365">
        <f t="shared" si="90"/>
        <v>3.4972776769509988</v>
      </c>
      <c r="M97" s="365">
        <f t="shared" si="90"/>
        <v>1.7323481116584563</v>
      </c>
      <c r="N97" s="365">
        <f t="shared" si="90"/>
        <v>3.3206300813008127</v>
      </c>
      <c r="O97" s="365">
        <f t="shared" si="90"/>
        <v>3.1323877068557917</v>
      </c>
      <c r="P97" s="365">
        <f t="shared" si="90"/>
        <v>2.4622531939605103</v>
      </c>
      <c r="Q97" s="365">
        <f t="shared" si="90"/>
        <v>3.5802716088012065</v>
      </c>
      <c r="R97" s="365">
        <f t="shared" si="90"/>
        <v>3.1693648533618211</v>
      </c>
      <c r="S97" s="305">
        <f t="shared" si="91"/>
        <v>-11.476971591464558</v>
      </c>
      <c r="T97" s="305">
        <f t="shared" si="92"/>
        <v>5.6658661530043508</v>
      </c>
      <c r="U97" s="745">
        <f t="shared" si="93"/>
        <v>-0.17522317463830595</v>
      </c>
    </row>
    <row r="98" spans="1:21" ht="18" customHeight="1">
      <c r="A98" s="754"/>
      <c r="B98" s="755"/>
      <c r="C98" s="756"/>
      <c r="D98" s="756"/>
      <c r="E98" s="756"/>
      <c r="F98" s="756"/>
      <c r="G98" s="756"/>
      <c r="H98" s="756"/>
      <c r="I98" s="756"/>
      <c r="J98" s="756"/>
      <c r="K98" s="756"/>
      <c r="L98" s="756"/>
      <c r="M98" s="756"/>
      <c r="N98" s="756"/>
      <c r="O98" s="756"/>
      <c r="P98" s="756"/>
      <c r="Q98" s="756"/>
      <c r="R98" s="756"/>
    </row>
    <row r="99" spans="1:21" ht="18" customHeight="1">
      <c r="A99" s="752" t="s">
        <v>1200</v>
      </c>
    </row>
    <row r="100" spans="1:21" ht="18" customHeight="1">
      <c r="A100" s="215"/>
      <c r="B100" s="211"/>
      <c r="C100" s="741"/>
      <c r="D100" s="741"/>
      <c r="E100" s="741"/>
      <c r="F100" s="741"/>
      <c r="G100" s="741"/>
      <c r="H100" s="741"/>
      <c r="I100" s="741"/>
      <c r="J100" s="741"/>
      <c r="K100" s="741"/>
      <c r="L100" s="741"/>
      <c r="M100" s="741"/>
      <c r="N100" s="741"/>
      <c r="O100" s="741"/>
      <c r="P100" s="741"/>
      <c r="Q100" s="741"/>
      <c r="R100" s="741"/>
      <c r="S100" s="769" t="s">
        <v>58</v>
      </c>
      <c r="T100" s="770"/>
      <c r="U100" s="751" t="str">
        <f>U$3</f>
        <v xml:space="preserve">Annual rate of change
</v>
      </c>
    </row>
    <row r="101" spans="1:21" ht="26.25" thickBot="1">
      <c r="A101" s="215"/>
      <c r="B101" s="216"/>
      <c r="C101" s="203">
        <f t="shared" ref="C101:R101" si="95">C$4</f>
        <v>2008</v>
      </c>
      <c r="D101" s="717">
        <f t="shared" si="95"/>
        <v>2009</v>
      </c>
      <c r="E101" s="203">
        <f t="shared" si="95"/>
        <v>2010</v>
      </c>
      <c r="F101" s="717">
        <f t="shared" si="95"/>
        <v>2011</v>
      </c>
      <c r="G101" s="203">
        <f t="shared" si="95"/>
        <v>2012</v>
      </c>
      <c r="H101" s="716">
        <f t="shared" si="95"/>
        <v>2013</v>
      </c>
      <c r="I101" s="203">
        <f t="shared" si="95"/>
        <v>2014</v>
      </c>
      <c r="J101" s="716">
        <f t="shared" si="95"/>
        <v>2015</v>
      </c>
      <c r="K101" s="203">
        <f t="shared" si="95"/>
        <v>2016</v>
      </c>
      <c r="L101" s="716">
        <f t="shared" si="95"/>
        <v>2017</v>
      </c>
      <c r="M101" s="203">
        <f t="shared" si="95"/>
        <v>2018</v>
      </c>
      <c r="N101" s="716">
        <f t="shared" si="95"/>
        <v>2019</v>
      </c>
      <c r="O101" s="203">
        <f t="shared" si="95"/>
        <v>2020</v>
      </c>
      <c r="P101" s="716">
        <f t="shared" si="95"/>
        <v>2021</v>
      </c>
      <c r="Q101" s="716">
        <f t="shared" si="95"/>
        <v>2022</v>
      </c>
      <c r="R101" s="203" t="str">
        <f t="shared" si="95"/>
        <v>2023f</v>
      </c>
      <c r="S101" s="750" t="s">
        <v>1070</v>
      </c>
      <c r="T101" s="749" t="s">
        <v>1071</v>
      </c>
      <c r="U101" s="748" t="s">
        <v>1072</v>
      </c>
    </row>
    <row r="102" spans="1:21" ht="18" customHeight="1" thickBot="1">
      <c r="A102" s="366" t="s">
        <v>373</v>
      </c>
      <c r="B102" s="366"/>
      <c r="C102" s="363">
        <f t="shared" ref="C102:R102" si="96">IF(COUNT(C103:C129)=27,SUM(C103:C129),"N.A.")</f>
        <v>382.55</v>
      </c>
      <c r="D102" s="363">
        <f t="shared" si="96"/>
        <v>474.7399999999999</v>
      </c>
      <c r="E102" s="363">
        <f t="shared" si="96"/>
        <v>677.23</v>
      </c>
      <c r="F102" s="363">
        <f t="shared" si="96"/>
        <v>642.20999999999981</v>
      </c>
      <c r="G102" s="363">
        <f t="shared" si="96"/>
        <v>501.43</v>
      </c>
      <c r="H102" s="363">
        <f t="shared" si="96"/>
        <v>434.98999999999995</v>
      </c>
      <c r="I102" s="363">
        <f t="shared" si="96"/>
        <v>499.83</v>
      </c>
      <c r="J102" s="363">
        <f t="shared" si="96"/>
        <v>700.34999999999991</v>
      </c>
      <c r="K102" s="363">
        <f t="shared" si="96"/>
        <v>861.11000000000013</v>
      </c>
      <c r="L102" s="363">
        <f t="shared" si="96"/>
        <v>985.8</v>
      </c>
      <c r="M102" s="363">
        <f t="shared" si="96"/>
        <v>829.14999999999986</v>
      </c>
      <c r="N102" s="363">
        <f t="shared" si="96"/>
        <v>785.58</v>
      </c>
      <c r="O102" s="363">
        <f t="shared" si="96"/>
        <v>816.20999999999992</v>
      </c>
      <c r="P102" s="363">
        <f t="shared" si="96"/>
        <v>777.33999999999992</v>
      </c>
      <c r="Q102" s="363">
        <f t="shared" si="96"/>
        <v>768.7399999999999</v>
      </c>
      <c r="R102" s="363">
        <f t="shared" si="96"/>
        <v>816.02500000000009</v>
      </c>
      <c r="S102" s="747">
        <f t="shared" ref="S102:S119" si="97">+IFERROR((R102/Q102-1)*100,"")</f>
        <v>6.1509743216172197</v>
      </c>
      <c r="T102" s="747">
        <f t="shared" ref="T102:T119" si="98">+IFERROR(((R102/((SUM(M102:Q102)-MIN(L102:P102)-MAX(L102:P102))/3))-1)*100,"")</f>
        <v>10.578486638842266</v>
      </c>
      <c r="U102" s="746">
        <f t="shared" ref="U102:U119" si="99">100*((POWER(R102/I102,1/($Q$4-$H$4)))-1)</f>
        <v>5.5974572246667131</v>
      </c>
    </row>
    <row r="103" spans="1:21" ht="18" customHeight="1" thickBot="1">
      <c r="A103" s="320" t="s">
        <v>3</v>
      </c>
      <c r="B103" s="320" t="s">
        <v>30</v>
      </c>
      <c r="C103" s="364">
        <v>0.8</v>
      </c>
      <c r="D103" s="364">
        <v>1</v>
      </c>
      <c r="E103" s="364">
        <v>1.1000000000000001</v>
      </c>
      <c r="F103" s="364">
        <v>0.96</v>
      </c>
      <c r="G103" s="364">
        <v>0.5</v>
      </c>
      <c r="H103" s="364">
        <v>0.38</v>
      </c>
      <c r="I103" s="364">
        <v>0.55000000000000004</v>
      </c>
      <c r="J103" s="364">
        <v>1.01</v>
      </c>
      <c r="K103" s="364">
        <v>0.87</v>
      </c>
      <c r="L103" s="364">
        <v>0.76</v>
      </c>
      <c r="M103" s="364">
        <v>0.7</v>
      </c>
      <c r="N103" s="364">
        <v>0.65</v>
      </c>
      <c r="O103" s="364">
        <v>0.66</v>
      </c>
      <c r="P103" s="364">
        <v>0.75</v>
      </c>
      <c r="Q103" s="364">
        <v>0.7</v>
      </c>
      <c r="R103" s="364">
        <v>0.72099999999999997</v>
      </c>
      <c r="S103" s="305">
        <f t="shared" si="97"/>
        <v>3.0000000000000027</v>
      </c>
      <c r="T103" s="305">
        <f t="shared" si="98"/>
        <v>5.5121951219512244</v>
      </c>
      <c r="U103" s="745">
        <f t="shared" si="99"/>
        <v>3.0537071979499952</v>
      </c>
    </row>
    <row r="104" spans="1:21" ht="18" customHeight="1" thickBot="1">
      <c r="A104" s="320" t="s">
        <v>4</v>
      </c>
      <c r="B104" s="320" t="s">
        <v>31</v>
      </c>
      <c r="C104" s="364">
        <v>2</v>
      </c>
      <c r="D104" s="364">
        <v>1</v>
      </c>
      <c r="E104" s="364">
        <v>1.98</v>
      </c>
      <c r="F104" s="364">
        <v>1.1000000000000001</v>
      </c>
      <c r="G104" s="364">
        <v>1.3</v>
      </c>
      <c r="H104" s="364">
        <v>1.24</v>
      </c>
      <c r="I104" s="364">
        <v>0.88</v>
      </c>
      <c r="J104" s="364">
        <v>9.25</v>
      </c>
      <c r="K104" s="364">
        <v>18.7</v>
      </c>
      <c r="L104" s="364">
        <v>46.6</v>
      </c>
      <c r="M104" s="364">
        <v>30.78</v>
      </c>
      <c r="N104" s="364">
        <v>15.86</v>
      </c>
      <c r="O104" s="364">
        <v>14.32</v>
      </c>
      <c r="P104" s="364">
        <v>15.43</v>
      </c>
      <c r="Q104" s="364">
        <v>11</v>
      </c>
      <c r="R104" s="364">
        <v>15.9635</v>
      </c>
      <c r="S104" s="305">
        <f t="shared" si="97"/>
        <v>45.122727272727282</v>
      </c>
      <c r="T104" s="305">
        <f t="shared" si="98"/>
        <v>80.923687193048792</v>
      </c>
      <c r="U104" s="745">
        <f t="shared" si="99"/>
        <v>37.990597080287934</v>
      </c>
    </row>
    <row r="105" spans="1:21" ht="18" customHeight="1" thickBot="1">
      <c r="A105" s="320" t="s">
        <v>340</v>
      </c>
      <c r="B105" s="320" t="s">
        <v>32</v>
      </c>
      <c r="C105" s="364">
        <v>17.399999999999999</v>
      </c>
      <c r="D105" s="364">
        <v>21.1</v>
      </c>
      <c r="E105" s="364">
        <v>24.39</v>
      </c>
      <c r="F105" s="364">
        <v>17.190000000000001</v>
      </c>
      <c r="G105" s="364">
        <v>15.07</v>
      </c>
      <c r="H105" s="364">
        <v>12.93</v>
      </c>
      <c r="I105" s="364">
        <v>14.45</v>
      </c>
      <c r="J105" s="364">
        <v>23.88</v>
      </c>
      <c r="K105" s="364">
        <v>26.6</v>
      </c>
      <c r="L105" s="364">
        <v>34.79</v>
      </c>
      <c r="M105" s="364">
        <v>29.09</v>
      </c>
      <c r="N105" s="364">
        <v>28.78</v>
      </c>
      <c r="O105" s="364">
        <v>32.61</v>
      </c>
      <c r="P105" s="364">
        <v>38.53</v>
      </c>
      <c r="Q105" s="364">
        <v>40.630000000000003</v>
      </c>
      <c r="R105" s="364">
        <v>35.080500000000001</v>
      </c>
      <c r="S105" s="305">
        <f t="shared" si="97"/>
        <v>-13.658626630568548</v>
      </c>
      <c r="T105" s="305">
        <f t="shared" si="98"/>
        <v>2.8452066842568513</v>
      </c>
      <c r="U105" s="745">
        <f t="shared" si="99"/>
        <v>10.356970484609484</v>
      </c>
    </row>
    <row r="106" spans="1:21" ht="18" customHeight="1" thickBot="1">
      <c r="A106" s="320" t="s">
        <v>5</v>
      </c>
      <c r="B106" s="320" t="s">
        <v>33</v>
      </c>
      <c r="C106" s="364">
        <v>4.4000000000000004</v>
      </c>
      <c r="D106" s="364">
        <v>6.8</v>
      </c>
      <c r="E106" s="364">
        <v>8.6999999999999993</v>
      </c>
      <c r="F106" s="364">
        <v>5.9</v>
      </c>
      <c r="G106" s="364">
        <v>4.4000000000000004</v>
      </c>
      <c r="H106" s="364">
        <v>4.3</v>
      </c>
      <c r="I106" s="364">
        <v>4.2</v>
      </c>
      <c r="J106" s="364">
        <v>5</v>
      </c>
      <c r="K106" s="364">
        <v>4.8</v>
      </c>
      <c r="L106" s="364">
        <v>5.4</v>
      </c>
      <c r="M106" s="364">
        <v>6.6</v>
      </c>
      <c r="N106" s="364">
        <v>5.2</v>
      </c>
      <c r="O106" s="364">
        <v>7.4</v>
      </c>
      <c r="P106" s="364">
        <v>10.3</v>
      </c>
      <c r="Q106" s="364">
        <v>14.4</v>
      </c>
      <c r="R106" s="364">
        <v>8.5050000000000026</v>
      </c>
      <c r="S106" s="305">
        <f t="shared" si="97"/>
        <v>-40.937499999999986</v>
      </c>
      <c r="T106" s="305">
        <f t="shared" si="98"/>
        <v>-10.158450704225331</v>
      </c>
      <c r="U106" s="745">
        <f t="shared" si="99"/>
        <v>8.1551553072322314</v>
      </c>
    </row>
    <row r="107" spans="1:21" ht="18" customHeight="1" thickBot="1">
      <c r="A107" s="320" t="s">
        <v>127</v>
      </c>
      <c r="B107" s="320" t="s">
        <v>34</v>
      </c>
      <c r="C107" s="364">
        <v>48</v>
      </c>
      <c r="D107" s="364">
        <v>48.3</v>
      </c>
      <c r="E107" s="364">
        <v>57.23</v>
      </c>
      <c r="F107" s="364">
        <v>55.8</v>
      </c>
      <c r="G107" s="364">
        <v>44.8</v>
      </c>
      <c r="H107" s="364">
        <v>37.9</v>
      </c>
      <c r="I107" s="364">
        <v>41.7</v>
      </c>
      <c r="J107" s="364">
        <v>79.099999999999994</v>
      </c>
      <c r="K107" s="364">
        <v>87.5</v>
      </c>
      <c r="L107" s="364">
        <v>85.5</v>
      </c>
      <c r="M107" s="364">
        <v>70.7</v>
      </c>
      <c r="N107" s="364">
        <v>74.599999999999994</v>
      </c>
      <c r="O107" s="364">
        <v>82.6</v>
      </c>
      <c r="P107" s="364">
        <v>97.7</v>
      </c>
      <c r="Q107" s="364">
        <v>106.9</v>
      </c>
      <c r="R107" s="364">
        <v>89.215000000000003</v>
      </c>
      <c r="S107" s="305">
        <f t="shared" si="97"/>
        <v>-16.543498596819461</v>
      </c>
      <c r="T107" s="305">
        <f t="shared" si="98"/>
        <v>1.3422945853843071</v>
      </c>
      <c r="U107" s="745">
        <f t="shared" si="99"/>
        <v>8.8178654858197536</v>
      </c>
    </row>
    <row r="108" spans="1:21" ht="18" customHeight="1" thickBot="1">
      <c r="A108" s="320" t="s">
        <v>6</v>
      </c>
      <c r="B108" s="320" t="s">
        <v>35</v>
      </c>
      <c r="C108" s="364">
        <v>4.7</v>
      </c>
      <c r="D108" s="364">
        <v>4.8</v>
      </c>
      <c r="E108" s="364">
        <v>6.9</v>
      </c>
      <c r="F108" s="364">
        <v>8.5</v>
      </c>
      <c r="G108" s="364">
        <v>10.9</v>
      </c>
      <c r="H108" s="364">
        <v>13.2</v>
      </c>
      <c r="I108" s="364">
        <v>16.5</v>
      </c>
      <c r="J108" s="364">
        <v>22.1</v>
      </c>
      <c r="K108" s="364">
        <v>38.869999999999997</v>
      </c>
      <c r="L108" s="364">
        <v>38.75</v>
      </c>
      <c r="M108" s="364">
        <v>29.68</v>
      </c>
      <c r="N108" s="364">
        <v>31.84</v>
      </c>
      <c r="O108" s="364">
        <v>35.64</v>
      </c>
      <c r="P108" s="364">
        <v>33.1</v>
      </c>
      <c r="Q108" s="364">
        <v>37.33</v>
      </c>
      <c r="R108" s="364">
        <v>35.202999999999989</v>
      </c>
      <c r="S108" s="305">
        <f t="shared" si="97"/>
        <v>-5.6978301634074686</v>
      </c>
      <c r="T108" s="305">
        <f t="shared" si="98"/>
        <v>6.5036304961678226</v>
      </c>
      <c r="U108" s="745">
        <f t="shared" si="99"/>
        <v>8.7842927039855745</v>
      </c>
    </row>
    <row r="109" spans="1:21" ht="18" customHeight="1" thickBot="1">
      <c r="A109" s="320" t="s">
        <v>7</v>
      </c>
      <c r="B109" s="320" t="s">
        <v>36</v>
      </c>
      <c r="C109" s="364">
        <v>0.63</v>
      </c>
      <c r="D109" s="364">
        <v>0.85</v>
      </c>
      <c r="E109" s="364">
        <v>1.17</v>
      </c>
      <c r="F109" s="364">
        <v>0.75</v>
      </c>
      <c r="G109" s="364">
        <v>0.71</v>
      </c>
      <c r="H109" s="364">
        <v>0.51</v>
      </c>
      <c r="I109" s="364">
        <v>0.61</v>
      </c>
      <c r="J109" s="364">
        <v>0.8</v>
      </c>
      <c r="K109" s="364">
        <v>0.97</v>
      </c>
      <c r="L109" s="364">
        <v>0.67</v>
      </c>
      <c r="M109" s="364">
        <v>0.71</v>
      </c>
      <c r="N109" s="364">
        <v>0.65</v>
      </c>
      <c r="O109" s="364">
        <v>0.8</v>
      </c>
      <c r="P109" s="364">
        <v>0.49</v>
      </c>
      <c r="Q109" s="364">
        <v>0.55000000000000004</v>
      </c>
      <c r="R109" s="364">
        <v>0.66849999999999998</v>
      </c>
      <c r="S109" s="305">
        <f t="shared" si="97"/>
        <v>21.545454545454533</v>
      </c>
      <c r="T109" s="305">
        <f t="shared" si="98"/>
        <v>5.0000000000000044</v>
      </c>
      <c r="U109" s="745">
        <f t="shared" si="99"/>
        <v>1.0227215144293922</v>
      </c>
    </row>
    <row r="110" spans="1:21" ht="18" customHeight="1" thickBot="1">
      <c r="A110" s="320" t="s">
        <v>8</v>
      </c>
      <c r="B110" s="320" t="s">
        <v>37</v>
      </c>
      <c r="C110" s="364">
        <v>3.07</v>
      </c>
      <c r="D110" s="364">
        <v>3.04</v>
      </c>
      <c r="E110" s="364">
        <v>3.65</v>
      </c>
      <c r="F110" s="364">
        <v>3.14</v>
      </c>
      <c r="G110" s="364">
        <v>3.49</v>
      </c>
      <c r="H110" s="364">
        <v>3.35</v>
      </c>
      <c r="I110" s="364">
        <v>4.7300000000000004</v>
      </c>
      <c r="J110" s="364">
        <v>9.7200000000000006</v>
      </c>
      <c r="K110" s="364">
        <v>10.78</v>
      </c>
      <c r="L110" s="364">
        <v>14.87</v>
      </c>
      <c r="M110" s="364">
        <v>13.04</v>
      </c>
      <c r="N110" s="364">
        <v>12.86</v>
      </c>
      <c r="O110" s="364">
        <v>12.6</v>
      </c>
      <c r="P110" s="364">
        <v>18.37</v>
      </c>
      <c r="Q110" s="364">
        <v>12.28</v>
      </c>
      <c r="R110" s="364">
        <v>13.475000000000001</v>
      </c>
      <c r="S110" s="305">
        <f t="shared" si="97"/>
        <v>9.7312703583062099</v>
      </c>
      <c r="T110" s="305">
        <f t="shared" si="98"/>
        <v>5.8800419067574605</v>
      </c>
      <c r="U110" s="745">
        <f t="shared" si="99"/>
        <v>12.335914695943394</v>
      </c>
    </row>
    <row r="111" spans="1:21" ht="18" customHeight="1" thickBot="1">
      <c r="A111" s="320" t="s">
        <v>9</v>
      </c>
      <c r="B111" s="320" t="s">
        <v>38</v>
      </c>
      <c r="C111" s="364">
        <v>101.7</v>
      </c>
      <c r="D111" s="364">
        <v>160.19999999999999</v>
      </c>
      <c r="E111" s="364">
        <v>201.46</v>
      </c>
      <c r="F111" s="364">
        <v>241.35</v>
      </c>
      <c r="G111" s="364">
        <v>153.47999999999999</v>
      </c>
      <c r="H111" s="364">
        <v>122.25</v>
      </c>
      <c r="I111" s="364">
        <v>139.4</v>
      </c>
      <c r="J111" s="364">
        <v>161.75</v>
      </c>
      <c r="K111" s="364">
        <v>155.41</v>
      </c>
      <c r="L111" s="364">
        <v>173.85</v>
      </c>
      <c r="M111" s="364">
        <v>149.02000000000001</v>
      </c>
      <c r="N111" s="364">
        <v>145.4</v>
      </c>
      <c r="O111" s="364">
        <v>116.99</v>
      </c>
      <c r="P111" s="364">
        <v>115.33</v>
      </c>
      <c r="Q111" s="364">
        <v>122.48</v>
      </c>
      <c r="R111" s="364">
        <v>134.7045</v>
      </c>
      <c r="S111" s="305">
        <f t="shared" si="97"/>
        <v>9.9808131939908442</v>
      </c>
      <c r="T111" s="305">
        <f t="shared" si="98"/>
        <v>12.241278746805918</v>
      </c>
      <c r="U111" s="745">
        <f t="shared" si="99"/>
        <v>-0.37998741256011215</v>
      </c>
    </row>
    <row r="112" spans="1:21" ht="18" customHeight="1" thickBot="1">
      <c r="A112" s="320" t="s">
        <v>10</v>
      </c>
      <c r="B112" s="320" t="s">
        <v>39</v>
      </c>
      <c r="C112" s="364">
        <v>98.5</v>
      </c>
      <c r="D112" s="364">
        <v>111.6</v>
      </c>
      <c r="E112" s="364">
        <v>239.52</v>
      </c>
      <c r="F112" s="364">
        <v>183.46</v>
      </c>
      <c r="G112" s="364">
        <v>134.1</v>
      </c>
      <c r="H112" s="364">
        <v>119.52</v>
      </c>
      <c r="I112" s="364">
        <v>139.46</v>
      </c>
      <c r="J112" s="364">
        <v>175.79</v>
      </c>
      <c r="K112" s="364">
        <v>214.57</v>
      </c>
      <c r="L112" s="364">
        <v>215.78</v>
      </c>
      <c r="M112" s="364">
        <v>167.13</v>
      </c>
      <c r="N112" s="364">
        <v>175.57</v>
      </c>
      <c r="O112" s="364">
        <v>229.5</v>
      </c>
      <c r="P112" s="364">
        <v>194.33</v>
      </c>
      <c r="Q112" s="364">
        <v>133.65</v>
      </c>
      <c r="R112" s="364">
        <v>187.96050000000002</v>
      </c>
      <c r="S112" s="305">
        <f t="shared" si="97"/>
        <v>40.636363636363647</v>
      </c>
      <c r="T112" s="305">
        <f t="shared" si="98"/>
        <v>11.981233243967825</v>
      </c>
      <c r="U112" s="745">
        <f t="shared" si="99"/>
        <v>3.3717530006284635</v>
      </c>
    </row>
    <row r="113" spans="1:21" ht="18" customHeight="1" thickBot="1">
      <c r="A113" s="320" t="s">
        <v>11</v>
      </c>
      <c r="B113" s="320" t="s">
        <v>40</v>
      </c>
      <c r="C113" s="364">
        <v>0.72</v>
      </c>
      <c r="D113" s="364">
        <v>1.03</v>
      </c>
      <c r="E113" s="364">
        <v>0.8</v>
      </c>
      <c r="F113" s="364">
        <v>0.87</v>
      </c>
      <c r="G113" s="364">
        <v>0.94</v>
      </c>
      <c r="H113" s="364">
        <v>0.88</v>
      </c>
      <c r="I113" s="364">
        <v>0.9</v>
      </c>
      <c r="J113" s="364">
        <v>0.69</v>
      </c>
      <c r="K113" s="364">
        <v>1.61</v>
      </c>
      <c r="L113" s="364">
        <v>0.94</v>
      </c>
      <c r="M113" s="364">
        <v>1.06</v>
      </c>
      <c r="N113" s="364">
        <v>1.32</v>
      </c>
      <c r="O113" s="364">
        <v>0.73</v>
      </c>
      <c r="P113" s="364">
        <v>0.86</v>
      </c>
      <c r="Q113" s="364">
        <v>0.9</v>
      </c>
      <c r="R113" s="364">
        <v>0.9870000000000001</v>
      </c>
      <c r="S113" s="305">
        <f t="shared" si="97"/>
        <v>9.6666666666666679</v>
      </c>
      <c r="T113" s="305">
        <f t="shared" si="98"/>
        <v>5.0000000000000044</v>
      </c>
      <c r="U113" s="745">
        <f t="shared" si="99"/>
        <v>1.0305548587913105</v>
      </c>
    </row>
    <row r="114" spans="1:21" ht="18" customHeight="1" thickBot="1">
      <c r="A114" s="320" t="s">
        <v>12</v>
      </c>
      <c r="B114" s="320" t="s">
        <v>41</v>
      </c>
      <c r="C114" s="364">
        <v>7.1</v>
      </c>
      <c r="D114" s="364">
        <v>8.1</v>
      </c>
      <c r="E114" s="364">
        <v>11.69</v>
      </c>
      <c r="F114" s="364">
        <v>10.55</v>
      </c>
      <c r="G114" s="364">
        <v>9.86</v>
      </c>
      <c r="H114" s="364">
        <v>9.4600000000000009</v>
      </c>
      <c r="I114" s="364">
        <v>9.9700000000000006</v>
      </c>
      <c r="J114" s="364">
        <v>11.18</v>
      </c>
      <c r="K114" s="364">
        <v>14.11</v>
      </c>
      <c r="L114" s="364">
        <v>17.05</v>
      </c>
      <c r="M114" s="364">
        <v>17.920000000000002</v>
      </c>
      <c r="N114" s="364">
        <v>22.93</v>
      </c>
      <c r="O114" s="364">
        <v>20.77</v>
      </c>
      <c r="P114" s="364">
        <v>17.77</v>
      </c>
      <c r="Q114" s="364">
        <v>16.03</v>
      </c>
      <c r="R114" s="364">
        <v>19.761000000000003</v>
      </c>
      <c r="S114" s="305">
        <f t="shared" si="97"/>
        <v>23.275109170305686</v>
      </c>
      <c r="T114" s="305">
        <f t="shared" si="98"/>
        <v>6.9318181818181834</v>
      </c>
      <c r="U114" s="745">
        <f t="shared" si="99"/>
        <v>7.8978125039585345</v>
      </c>
    </row>
    <row r="115" spans="1:21" ht="18" customHeight="1" thickBot="1">
      <c r="A115" s="320" t="s">
        <v>13</v>
      </c>
      <c r="B115" s="320" t="s">
        <v>42</v>
      </c>
      <c r="C115" s="364">
        <v>0.04</v>
      </c>
      <c r="D115" s="364">
        <v>7.0000000000000007E-2</v>
      </c>
      <c r="E115" s="364">
        <v>0.05</v>
      </c>
      <c r="F115" s="364">
        <v>7.0000000000000007E-2</v>
      </c>
      <c r="G115" s="364">
        <v>7.0000000000000007E-2</v>
      </c>
      <c r="H115" s="364">
        <v>0.06</v>
      </c>
      <c r="I115" s="364">
        <v>0.06</v>
      </c>
      <c r="J115" s="364">
        <v>0.08</v>
      </c>
      <c r="K115" s="364">
        <v>7.0000000000000007E-2</v>
      </c>
      <c r="L115" s="364">
        <v>0.06</v>
      </c>
      <c r="M115" s="364">
        <v>0.05</v>
      </c>
      <c r="N115" s="364">
        <v>0.05</v>
      </c>
      <c r="O115" s="364">
        <v>0.04</v>
      </c>
      <c r="P115" s="364">
        <v>0.03</v>
      </c>
      <c r="Q115" s="364">
        <v>0.04</v>
      </c>
      <c r="R115" s="364">
        <v>4.5500000000000006E-2</v>
      </c>
      <c r="S115" s="305">
        <f t="shared" si="97"/>
        <v>13.750000000000018</v>
      </c>
      <c r="T115" s="305">
        <f t="shared" si="98"/>
        <v>13.749999999999996</v>
      </c>
      <c r="U115" s="745">
        <f t="shared" si="99"/>
        <v>-3.0269339025706943</v>
      </c>
    </row>
    <row r="116" spans="1:21" ht="18" customHeight="1" thickBot="1">
      <c r="A116" s="320" t="s">
        <v>14</v>
      </c>
      <c r="B116" s="320" t="s">
        <v>43</v>
      </c>
      <c r="C116" s="364">
        <v>0.7</v>
      </c>
      <c r="D116" s="364">
        <v>1.3</v>
      </c>
      <c r="E116" s="364">
        <v>1.2000000000000002</v>
      </c>
      <c r="F116" s="364">
        <v>1.1000000000000001</v>
      </c>
      <c r="G116" s="364">
        <v>1.1000000000000001</v>
      </c>
      <c r="H116" s="364">
        <v>2.2999999999999998</v>
      </c>
      <c r="I116" s="364">
        <v>2.9</v>
      </c>
      <c r="J116" s="364">
        <v>3.9</v>
      </c>
      <c r="K116" s="364">
        <v>8.6</v>
      </c>
      <c r="L116" s="364">
        <v>9.6</v>
      </c>
      <c r="M116" s="364">
        <v>11.4</v>
      </c>
      <c r="N116" s="364">
        <v>13.5</v>
      </c>
      <c r="O116" s="364">
        <v>13.4</v>
      </c>
      <c r="P116" s="364">
        <v>14</v>
      </c>
      <c r="Q116" s="364">
        <v>22.1</v>
      </c>
      <c r="R116" s="364">
        <v>14.315000000000001</v>
      </c>
      <c r="S116" s="305">
        <f t="shared" si="97"/>
        <v>-35.226244343891402</v>
      </c>
      <c r="T116" s="305">
        <f t="shared" si="98"/>
        <v>-15.462598425196861</v>
      </c>
      <c r="U116" s="745">
        <f t="shared" si="99"/>
        <v>19.410826977386918</v>
      </c>
    </row>
    <row r="117" spans="1:21" ht="18" customHeight="1" thickBot="1">
      <c r="A117" s="320" t="s">
        <v>15</v>
      </c>
      <c r="B117" s="320" t="s">
        <v>44</v>
      </c>
      <c r="C117" s="364">
        <v>15.3</v>
      </c>
      <c r="D117" s="364">
        <v>25.2</v>
      </c>
      <c r="E117" s="364">
        <v>27.1</v>
      </c>
      <c r="F117" s="364">
        <v>26.5</v>
      </c>
      <c r="G117" s="364">
        <v>24</v>
      </c>
      <c r="H117" s="364">
        <v>24</v>
      </c>
      <c r="I117" s="364">
        <v>40.9</v>
      </c>
      <c r="J117" s="364">
        <v>79.430000000000007</v>
      </c>
      <c r="K117" s="364">
        <v>148.75</v>
      </c>
      <c r="L117" s="364">
        <v>154.19999999999999</v>
      </c>
      <c r="M117" s="364">
        <v>106.19</v>
      </c>
      <c r="N117" s="364">
        <v>75.22</v>
      </c>
      <c r="O117" s="364">
        <v>61.74</v>
      </c>
      <c r="P117" s="364">
        <v>61.54</v>
      </c>
      <c r="Q117" s="364">
        <v>74.5</v>
      </c>
      <c r="R117" s="364">
        <v>74.010999999999996</v>
      </c>
      <c r="S117" s="305">
        <f t="shared" si="97"/>
        <v>-0.65637583892618201</v>
      </c>
      <c r="T117" s="305">
        <f t="shared" si="98"/>
        <v>35.841541755888649</v>
      </c>
      <c r="U117" s="745">
        <f t="shared" si="99"/>
        <v>6.8117961526567239</v>
      </c>
    </row>
    <row r="118" spans="1:21" ht="18" customHeight="1" thickBot="1">
      <c r="A118" s="320" t="s">
        <v>16</v>
      </c>
      <c r="B118" s="320" t="s">
        <v>45</v>
      </c>
      <c r="C118" s="364">
        <v>0.2</v>
      </c>
      <c r="D118" s="364">
        <v>0.2</v>
      </c>
      <c r="E118" s="364">
        <v>0.26</v>
      </c>
      <c r="F118" s="364">
        <v>0.2</v>
      </c>
      <c r="G118" s="364">
        <v>0.13</v>
      </c>
      <c r="H118" s="364">
        <v>0.21</v>
      </c>
      <c r="I118" s="364">
        <v>0.27</v>
      </c>
      <c r="J118" s="364">
        <v>0.4</v>
      </c>
      <c r="K118" s="364">
        <v>0.5</v>
      </c>
      <c r="L118" s="364">
        <v>0.48</v>
      </c>
      <c r="M118" s="364">
        <v>0.24</v>
      </c>
      <c r="N118" s="364">
        <v>0.23</v>
      </c>
      <c r="O118" s="364">
        <v>0.28999999999999998</v>
      </c>
      <c r="P118" s="364">
        <v>0.27</v>
      </c>
      <c r="Q118" s="364">
        <v>0.28000000000000003</v>
      </c>
      <c r="R118" s="364">
        <v>0.27650000000000002</v>
      </c>
      <c r="S118" s="305">
        <f t="shared" si="97"/>
        <v>-1.2499999999999956</v>
      </c>
      <c r="T118" s="305">
        <f t="shared" si="98"/>
        <v>38.249999999999986</v>
      </c>
      <c r="U118" s="745">
        <f t="shared" si="99"/>
        <v>0.26467032360564247</v>
      </c>
    </row>
    <row r="119" spans="1:21" ht="18" customHeight="1" thickBot="1">
      <c r="A119" s="320" t="s">
        <v>17</v>
      </c>
      <c r="B119" s="320" t="s">
        <v>46</v>
      </c>
      <c r="C119" s="364">
        <v>11.7</v>
      </c>
      <c r="D119" s="364">
        <v>9.9</v>
      </c>
      <c r="E119" s="364">
        <v>9.27</v>
      </c>
      <c r="F119" s="364">
        <v>9.93</v>
      </c>
      <c r="G119" s="364">
        <v>20.149999999999999</v>
      </c>
      <c r="H119" s="364">
        <v>19.57</v>
      </c>
      <c r="I119" s="364">
        <v>19.22</v>
      </c>
      <c r="J119" s="364">
        <v>23.25</v>
      </c>
      <c r="K119" s="364">
        <v>18.98</v>
      </c>
      <c r="L119" s="364">
        <v>18.18</v>
      </c>
      <c r="M119" s="364">
        <v>15.76</v>
      </c>
      <c r="N119" s="364">
        <v>15.61</v>
      </c>
      <c r="O119" s="364">
        <v>10.84</v>
      </c>
      <c r="P119" s="364">
        <v>12.15</v>
      </c>
      <c r="Q119" s="364">
        <v>12.22</v>
      </c>
      <c r="R119" s="364">
        <v>13.993</v>
      </c>
      <c r="S119" s="305">
        <f t="shared" si="97"/>
        <v>14.5090016366612</v>
      </c>
      <c r="T119" s="305">
        <f t="shared" si="98"/>
        <v>11.765175718849852</v>
      </c>
      <c r="U119" s="745">
        <f t="shared" si="99"/>
        <v>-3.4651421966557017</v>
      </c>
    </row>
    <row r="120" spans="1:21" ht="18" customHeight="1" thickBot="1">
      <c r="A120" s="320" t="s">
        <v>18</v>
      </c>
      <c r="B120" s="320" t="s">
        <v>47</v>
      </c>
      <c r="C120" s="364">
        <v>0</v>
      </c>
      <c r="D120" s="364">
        <v>0</v>
      </c>
      <c r="E120" s="364">
        <v>0</v>
      </c>
      <c r="F120" s="364">
        <v>0</v>
      </c>
      <c r="G120" s="364">
        <v>0</v>
      </c>
      <c r="H120" s="364">
        <v>0</v>
      </c>
      <c r="I120" s="364">
        <v>0</v>
      </c>
      <c r="J120" s="364">
        <v>0</v>
      </c>
      <c r="K120" s="364">
        <v>0</v>
      </c>
      <c r="L120" s="364">
        <v>0</v>
      </c>
      <c r="M120" s="364">
        <v>0</v>
      </c>
      <c r="N120" s="364">
        <v>0</v>
      </c>
      <c r="O120" s="364">
        <v>0</v>
      </c>
      <c r="P120" s="364">
        <v>0</v>
      </c>
      <c r="Q120" s="364">
        <v>0</v>
      </c>
      <c r="R120" s="364">
        <v>0</v>
      </c>
      <c r="S120" s="305"/>
      <c r="T120" s="305"/>
      <c r="U120" s="745"/>
    </row>
    <row r="121" spans="1:21" ht="18" customHeight="1" thickBot="1">
      <c r="A121" s="320" t="s">
        <v>19</v>
      </c>
      <c r="B121" s="320" t="s">
        <v>48</v>
      </c>
      <c r="C121" s="364">
        <v>0.4</v>
      </c>
      <c r="D121" s="364">
        <v>0.5</v>
      </c>
      <c r="E121" s="364">
        <v>0</v>
      </c>
      <c r="F121" s="364">
        <v>0.16</v>
      </c>
      <c r="G121" s="364">
        <v>0</v>
      </c>
      <c r="H121" s="364">
        <v>0</v>
      </c>
      <c r="I121" s="364">
        <v>0</v>
      </c>
      <c r="J121" s="364">
        <v>0</v>
      </c>
      <c r="K121" s="364">
        <v>0</v>
      </c>
      <c r="L121" s="364">
        <v>0</v>
      </c>
      <c r="M121" s="364">
        <v>0</v>
      </c>
      <c r="N121" s="364">
        <v>0</v>
      </c>
      <c r="O121" s="364">
        <v>0</v>
      </c>
      <c r="P121" s="364">
        <v>0</v>
      </c>
      <c r="Q121" s="364">
        <v>0</v>
      </c>
      <c r="R121" s="364">
        <v>0</v>
      </c>
      <c r="S121" s="305"/>
      <c r="T121" s="305"/>
      <c r="U121" s="745"/>
    </row>
    <row r="122" spans="1:21" ht="18" customHeight="1" thickBot="1">
      <c r="A122" s="320" t="s">
        <v>20</v>
      </c>
      <c r="B122" s="320" t="s">
        <v>49</v>
      </c>
      <c r="C122" s="364">
        <v>22.3</v>
      </c>
      <c r="D122" s="364">
        <v>15.2</v>
      </c>
      <c r="E122" s="364">
        <v>13.56</v>
      </c>
      <c r="F122" s="364">
        <v>11.72</v>
      </c>
      <c r="G122" s="364">
        <v>10.7</v>
      </c>
      <c r="H122" s="364">
        <v>7.25</v>
      </c>
      <c r="I122" s="364">
        <v>6.86</v>
      </c>
      <c r="J122" s="364">
        <v>7.27</v>
      </c>
      <c r="K122" s="364">
        <v>7.73</v>
      </c>
      <c r="L122" s="364">
        <v>6.72</v>
      </c>
      <c r="M122" s="364">
        <v>6.92</v>
      </c>
      <c r="N122" s="364">
        <v>5.33</v>
      </c>
      <c r="O122" s="364">
        <v>5.65</v>
      </c>
      <c r="P122" s="364">
        <v>5.65</v>
      </c>
      <c r="Q122" s="364">
        <v>5.88</v>
      </c>
      <c r="R122" s="364">
        <v>6.0129999999999972</v>
      </c>
      <c r="S122" s="305">
        <f>+IFERROR((R122/Q122-1)*100,"")</f>
        <v>2.2619047619047095</v>
      </c>
      <c r="T122" s="305">
        <f>+IFERROR(((R122/((SUM(M122:Q122)-MIN(L122:P122)-MAX(L122:P122))/3))-1)*100,"")</f>
        <v>5.0000000000000044</v>
      </c>
      <c r="U122" s="745">
        <f>100*((POWER(R122/I122,1/($Q$4-$H$4)))-1)</f>
        <v>-1.4535945804711403</v>
      </c>
    </row>
    <row r="123" spans="1:21" ht="18" customHeight="1" thickBot="1">
      <c r="A123" s="320" t="s">
        <v>21</v>
      </c>
      <c r="B123" s="320" t="s">
        <v>50</v>
      </c>
      <c r="C123" s="364">
        <v>3.1</v>
      </c>
      <c r="D123" s="364">
        <v>3.8</v>
      </c>
      <c r="E123" s="364">
        <v>6.2</v>
      </c>
      <c r="F123" s="364">
        <v>7.3</v>
      </c>
      <c r="G123" s="364">
        <v>14.9</v>
      </c>
      <c r="H123" s="364">
        <v>4.5</v>
      </c>
      <c r="I123" s="364">
        <v>4.25</v>
      </c>
      <c r="J123" s="364">
        <v>12</v>
      </c>
      <c r="K123" s="364">
        <v>14.3</v>
      </c>
      <c r="L123" s="364">
        <v>18.93</v>
      </c>
      <c r="M123" s="364">
        <v>15.32</v>
      </c>
      <c r="N123" s="364">
        <v>17.420000000000002</v>
      </c>
      <c r="O123" s="364">
        <v>20.76</v>
      </c>
      <c r="P123" s="364">
        <v>12.87</v>
      </c>
      <c r="Q123" s="364">
        <v>17.23</v>
      </c>
      <c r="R123" s="364">
        <v>17.4895</v>
      </c>
      <c r="S123" s="305">
        <f>+IFERROR((R123/Q123-1)*100,"")</f>
        <v>1.5060940220545493</v>
      </c>
      <c r="T123" s="305">
        <f>+IFERROR(((R123/((SUM(M123:Q123)-MIN(L123:P123)-MAX(L123:P123))/3))-1)*100,"")</f>
        <v>5.0000000000000044</v>
      </c>
      <c r="U123" s="745">
        <f>100*((POWER(R123/I123,1/($Q$4-$H$4)))-1)</f>
        <v>17.021425683798739</v>
      </c>
    </row>
    <row r="124" spans="1:21" ht="18" customHeight="1" thickBot="1">
      <c r="A124" s="320" t="s">
        <v>22</v>
      </c>
      <c r="B124" s="320" t="s">
        <v>51</v>
      </c>
      <c r="C124" s="364">
        <v>0</v>
      </c>
      <c r="D124" s="364">
        <v>0</v>
      </c>
      <c r="E124" s="364">
        <v>0</v>
      </c>
      <c r="F124" s="364">
        <v>0</v>
      </c>
      <c r="G124" s="364">
        <v>0</v>
      </c>
      <c r="H124" s="364">
        <v>0</v>
      </c>
      <c r="I124" s="364">
        <v>0</v>
      </c>
      <c r="J124" s="364">
        <v>0</v>
      </c>
      <c r="K124" s="364">
        <v>0</v>
      </c>
      <c r="L124" s="364">
        <v>0</v>
      </c>
      <c r="M124" s="364">
        <v>0</v>
      </c>
      <c r="N124" s="364">
        <v>0</v>
      </c>
      <c r="O124" s="364">
        <v>0</v>
      </c>
      <c r="P124" s="364">
        <v>0</v>
      </c>
      <c r="Q124" s="364">
        <v>0</v>
      </c>
      <c r="R124" s="364">
        <v>0</v>
      </c>
      <c r="S124" s="305"/>
      <c r="T124" s="305"/>
      <c r="U124" s="745"/>
    </row>
    <row r="125" spans="1:21" ht="18" customHeight="1" thickBot="1">
      <c r="A125" s="320" t="s">
        <v>23</v>
      </c>
      <c r="B125" s="320" t="s">
        <v>52</v>
      </c>
      <c r="C125" s="364">
        <v>17.47</v>
      </c>
      <c r="D125" s="364">
        <v>22.6</v>
      </c>
      <c r="E125" s="364">
        <v>22.77</v>
      </c>
      <c r="F125" s="364">
        <v>28.55</v>
      </c>
      <c r="G125" s="364">
        <v>29</v>
      </c>
      <c r="H125" s="364">
        <v>31.62</v>
      </c>
      <c r="I125" s="364">
        <v>27.25</v>
      </c>
      <c r="J125" s="364">
        <v>31.54</v>
      </c>
      <c r="K125" s="364">
        <v>42.72</v>
      </c>
      <c r="L125" s="364">
        <v>105.33</v>
      </c>
      <c r="M125" s="364">
        <v>118.1</v>
      </c>
      <c r="N125" s="364">
        <v>103.08</v>
      </c>
      <c r="O125" s="364">
        <v>96.94</v>
      </c>
      <c r="P125" s="364">
        <v>75.19</v>
      </c>
      <c r="Q125" s="364">
        <v>72.09</v>
      </c>
      <c r="R125" s="364">
        <v>96.323499999999967</v>
      </c>
      <c r="S125" s="305">
        <f>+IFERROR((R125/Q125-1)*100,"")</f>
        <v>33.615619364682978</v>
      </c>
      <c r="T125" s="305">
        <f>+IFERROR(((R125/((SUM(M125:Q125)-MIN(L125:P125)-MAX(L125:P125))/3))-1)*100,"")</f>
        <v>6.1962074161184377</v>
      </c>
      <c r="U125" s="745">
        <f>100*((POWER(R125/I125,1/($Q$4-$H$4)))-1)</f>
        <v>15.061366511516772</v>
      </c>
    </row>
    <row r="126" spans="1:21" ht="18" customHeight="1" thickBot="1">
      <c r="A126" s="320" t="s">
        <v>24</v>
      </c>
      <c r="B126" s="320" t="s">
        <v>53</v>
      </c>
      <c r="C126" s="364">
        <v>1.21</v>
      </c>
      <c r="D126" s="364">
        <v>0.65</v>
      </c>
      <c r="E126" s="364">
        <v>0.51</v>
      </c>
      <c r="F126" s="364">
        <v>0.62</v>
      </c>
      <c r="G126" s="364">
        <v>0.37</v>
      </c>
      <c r="H126" s="364">
        <v>0.22</v>
      </c>
      <c r="I126" s="364">
        <v>0.22</v>
      </c>
      <c r="J126" s="364">
        <v>0.45</v>
      </c>
      <c r="K126" s="364">
        <v>0.61</v>
      </c>
      <c r="L126" s="364">
        <v>0.66</v>
      </c>
      <c r="M126" s="364">
        <v>0.43</v>
      </c>
      <c r="N126" s="364">
        <v>0.39</v>
      </c>
      <c r="O126" s="364">
        <v>0.34</v>
      </c>
      <c r="P126" s="364">
        <v>0.35</v>
      </c>
      <c r="Q126" s="364">
        <v>0.33</v>
      </c>
      <c r="R126" s="364">
        <v>0.37800000000000011</v>
      </c>
      <c r="S126" s="305">
        <f>+IFERROR((R126/Q126-1)*100,"")</f>
        <v>14.545454545454572</v>
      </c>
      <c r="T126" s="305">
        <f>+IFERROR(((R126/((SUM(M126:Q126)-MIN(L126:P126)-MAX(L126:P126))/3))-1)*100,"")</f>
        <v>35.000000000000007</v>
      </c>
      <c r="U126" s="745">
        <f>100*((POWER(R126/I126,1/($Q$4-$H$4)))-1)</f>
        <v>6.1985998671258313</v>
      </c>
    </row>
    <row r="127" spans="1:21" ht="18" customHeight="1" thickBot="1">
      <c r="A127" s="320" t="s">
        <v>25</v>
      </c>
      <c r="B127" s="320" t="s">
        <v>54</v>
      </c>
      <c r="C127" s="364">
        <v>7.1</v>
      </c>
      <c r="D127" s="364">
        <v>7</v>
      </c>
      <c r="E127" s="364">
        <v>9.0500000000000007</v>
      </c>
      <c r="F127" s="364">
        <v>5.8</v>
      </c>
      <c r="G127" s="364">
        <v>4.6100000000000003</v>
      </c>
      <c r="H127" s="364">
        <v>3.03</v>
      </c>
      <c r="I127" s="364">
        <v>4.5</v>
      </c>
      <c r="J127" s="364">
        <v>7.47</v>
      </c>
      <c r="K127" s="364">
        <v>8.69</v>
      </c>
      <c r="L127" s="364">
        <v>8.6199999999999992</v>
      </c>
      <c r="M127" s="364">
        <v>8.0399999999999991</v>
      </c>
      <c r="N127" s="364">
        <v>6.7</v>
      </c>
      <c r="O127" s="364">
        <v>8.8000000000000007</v>
      </c>
      <c r="P127" s="364">
        <v>10.71</v>
      </c>
      <c r="Q127" s="364">
        <v>12.53</v>
      </c>
      <c r="R127" s="364">
        <v>9.6424999999999983</v>
      </c>
      <c r="S127" s="305">
        <f>+IFERROR((R127/Q127-1)*100,"")</f>
        <v>-23.044692737430172</v>
      </c>
      <c r="T127" s="305">
        <f>+IFERROR(((R127/((SUM(M127:Q127)-MIN(L127:P127)-MAX(L127:P127))/3))-1)*100,"")</f>
        <v>-1.5066394279877549</v>
      </c>
      <c r="U127" s="745">
        <f>100*((POWER(R127/I127,1/($Q$4-$H$4)))-1)</f>
        <v>8.836667889995109</v>
      </c>
    </row>
    <row r="128" spans="1:21" ht="18" customHeight="1" thickBot="1">
      <c r="A128" s="320" t="s">
        <v>26</v>
      </c>
      <c r="B128" s="320" t="s">
        <v>55</v>
      </c>
      <c r="C128" s="364">
        <v>3.3</v>
      </c>
      <c r="D128" s="364">
        <v>4.2</v>
      </c>
      <c r="E128" s="364">
        <v>6.07</v>
      </c>
      <c r="F128" s="364">
        <v>4.8</v>
      </c>
      <c r="G128" s="364">
        <v>4</v>
      </c>
      <c r="H128" s="364">
        <v>4.0999999999999996</v>
      </c>
      <c r="I128" s="364">
        <v>5.6</v>
      </c>
      <c r="J128" s="364">
        <v>11.9</v>
      </c>
      <c r="K128" s="364">
        <v>10.199999999999999</v>
      </c>
      <c r="L128" s="364">
        <v>4.2</v>
      </c>
      <c r="M128" s="364">
        <v>8.6</v>
      </c>
      <c r="N128" s="364">
        <v>11.9</v>
      </c>
      <c r="O128" s="364">
        <v>20.9</v>
      </c>
      <c r="P128" s="364">
        <v>19.579999999999998</v>
      </c>
      <c r="Q128" s="364">
        <v>30.78</v>
      </c>
      <c r="R128" s="364">
        <v>18.332999999999998</v>
      </c>
      <c r="S128" s="305">
        <f>+IFERROR((R128/Q128-1)*100,"")</f>
        <v>-40.438596491228076</v>
      </c>
      <c r="T128" s="305">
        <f>+IFERROR(((R128/((SUM(M128:Q128)-MIN(L128:P128)-MAX(L128:P128))/3))-1)*100,"")</f>
        <v>-17.493249324932492</v>
      </c>
      <c r="U128" s="745">
        <f>100*((POWER(R128/I128,1/($Q$4-$H$4)))-1)</f>
        <v>14.084666990868566</v>
      </c>
    </row>
    <row r="129" spans="1:21" ht="18" customHeight="1" thickBot="1">
      <c r="A129" s="320" t="s">
        <v>27</v>
      </c>
      <c r="B129" s="320" t="s">
        <v>56</v>
      </c>
      <c r="C129" s="364">
        <v>10.71</v>
      </c>
      <c r="D129" s="364">
        <v>16.3</v>
      </c>
      <c r="E129" s="364">
        <v>22.6</v>
      </c>
      <c r="F129" s="364">
        <v>15.89</v>
      </c>
      <c r="G129" s="364">
        <v>12.85</v>
      </c>
      <c r="H129" s="364">
        <v>12.21</v>
      </c>
      <c r="I129" s="364">
        <v>14.45</v>
      </c>
      <c r="J129" s="364">
        <v>22.39</v>
      </c>
      <c r="K129" s="364">
        <v>25.17</v>
      </c>
      <c r="L129" s="364">
        <v>23.86</v>
      </c>
      <c r="M129" s="364">
        <v>21.67</v>
      </c>
      <c r="N129" s="364">
        <v>20.49</v>
      </c>
      <c r="O129" s="364">
        <v>21.89</v>
      </c>
      <c r="P129" s="364">
        <v>22.04</v>
      </c>
      <c r="Q129" s="364">
        <v>23.91</v>
      </c>
      <c r="R129" s="364">
        <v>22.960000000000004</v>
      </c>
      <c r="S129" s="305">
        <f>+IFERROR((R129/Q129-1)*100,"")</f>
        <v>-3.9732329569217684</v>
      </c>
      <c r="T129" s="305">
        <f>+IFERROR(((R129/((SUM(M129:Q129)-MIN(L129:P129)-MAX(L129:P129))/3))-1)*100,"")</f>
        <v>4.9200304645849346</v>
      </c>
      <c r="U129" s="745">
        <f>100*((POWER(R129/I129,1/($Q$4-$H$4)))-1)</f>
        <v>5.2797616298873695</v>
      </c>
    </row>
    <row r="130" spans="1:21" ht="18" customHeight="1">
      <c r="A130" s="753" t="s">
        <v>983</v>
      </c>
      <c r="B130" s="755"/>
      <c r="C130" s="754"/>
      <c r="D130" s="754"/>
      <c r="E130" s="754"/>
      <c r="F130" s="754"/>
      <c r="G130" s="754"/>
      <c r="H130" s="754"/>
      <c r="I130" s="754"/>
      <c r="J130" s="754"/>
      <c r="K130" s="754"/>
      <c r="L130" s="754"/>
      <c r="M130" s="754"/>
      <c r="N130" s="754"/>
      <c r="O130" s="754"/>
      <c r="P130" s="754"/>
      <c r="Q130" s="754"/>
      <c r="R130" s="754"/>
    </row>
    <row r="131" spans="1:21" ht="18" customHeight="1">
      <c r="A131" s="755"/>
      <c r="B131" s="755"/>
      <c r="C131" s="754"/>
      <c r="D131" s="754"/>
      <c r="E131" s="754"/>
      <c r="F131" s="754"/>
      <c r="G131" s="754"/>
      <c r="H131" s="754"/>
      <c r="I131" s="754"/>
      <c r="J131" s="754"/>
      <c r="K131" s="754"/>
      <c r="L131" s="754"/>
      <c r="M131" s="754"/>
      <c r="N131" s="754"/>
      <c r="O131" s="754"/>
      <c r="P131" s="754"/>
      <c r="Q131" s="754"/>
      <c r="R131" s="754"/>
    </row>
    <row r="132" spans="1:21" ht="18" customHeight="1">
      <c r="A132" s="752" t="s">
        <v>1199</v>
      </c>
    </row>
    <row r="133" spans="1:21" ht="18" customHeight="1">
      <c r="A133" s="215"/>
      <c r="B133" s="211"/>
      <c r="C133" s="741"/>
      <c r="D133" s="741"/>
      <c r="E133" s="741"/>
      <c r="F133" s="741"/>
      <c r="G133" s="741"/>
      <c r="H133" s="741"/>
      <c r="I133" s="741"/>
      <c r="J133" s="741"/>
      <c r="K133" s="741"/>
      <c r="L133" s="741"/>
      <c r="M133" s="741"/>
      <c r="N133" s="741"/>
      <c r="O133" s="741"/>
      <c r="P133" s="741"/>
      <c r="Q133" s="741"/>
      <c r="R133" s="741"/>
      <c r="S133" s="769" t="s">
        <v>58</v>
      </c>
      <c r="T133" s="770"/>
      <c r="U133" s="751" t="str">
        <f>+U$3</f>
        <v xml:space="preserve">Annual rate of change
</v>
      </c>
    </row>
    <row r="134" spans="1:21" ht="26.25" thickBot="1">
      <c r="A134" s="215"/>
      <c r="B134" s="216"/>
      <c r="C134" s="203">
        <f t="shared" ref="C134:R134" si="100">C$4</f>
        <v>2008</v>
      </c>
      <c r="D134" s="717">
        <f t="shared" si="100"/>
        <v>2009</v>
      </c>
      <c r="E134" s="203">
        <f t="shared" si="100"/>
        <v>2010</v>
      </c>
      <c r="F134" s="717">
        <f t="shared" si="100"/>
        <v>2011</v>
      </c>
      <c r="G134" s="203">
        <f t="shared" si="100"/>
        <v>2012</v>
      </c>
      <c r="H134" s="716">
        <f t="shared" si="100"/>
        <v>2013</v>
      </c>
      <c r="I134" s="203">
        <f t="shared" si="100"/>
        <v>2014</v>
      </c>
      <c r="J134" s="716">
        <f t="shared" si="100"/>
        <v>2015</v>
      </c>
      <c r="K134" s="203">
        <f t="shared" si="100"/>
        <v>2016</v>
      </c>
      <c r="L134" s="716">
        <f t="shared" si="100"/>
        <v>2017</v>
      </c>
      <c r="M134" s="203">
        <f t="shared" si="100"/>
        <v>2018</v>
      </c>
      <c r="N134" s="716">
        <f t="shared" si="100"/>
        <v>2019</v>
      </c>
      <c r="O134" s="203">
        <f t="shared" si="100"/>
        <v>2020</v>
      </c>
      <c r="P134" s="716">
        <f t="shared" si="100"/>
        <v>2021</v>
      </c>
      <c r="Q134" s="716">
        <f t="shared" si="100"/>
        <v>2022</v>
      </c>
      <c r="R134" s="203" t="str">
        <f t="shared" si="100"/>
        <v>2023f</v>
      </c>
      <c r="S134" s="750" t="s">
        <v>1070</v>
      </c>
      <c r="T134" s="749" t="s">
        <v>1071</v>
      </c>
      <c r="U134" s="748" t="s">
        <v>1072</v>
      </c>
    </row>
    <row r="135" spans="1:21" ht="18" customHeight="1" thickBot="1">
      <c r="A135" s="366" t="s">
        <v>373</v>
      </c>
      <c r="B135" s="366"/>
      <c r="C135" s="363">
        <f t="shared" ref="C135:R135" si="101">IF(COUNT(C136:C162)=27,SUM(C136:C162),"N.A.")</f>
        <v>1014.48</v>
      </c>
      <c r="D135" s="363">
        <f t="shared" si="101"/>
        <v>1200.4300000000005</v>
      </c>
      <c r="E135" s="363">
        <f t="shared" si="101"/>
        <v>1850.31</v>
      </c>
      <c r="F135" s="363">
        <f t="shared" si="101"/>
        <v>1455.1100000000006</v>
      </c>
      <c r="G135" s="363">
        <f t="shared" si="101"/>
        <v>1148.57</v>
      </c>
      <c r="H135" s="363">
        <f t="shared" si="101"/>
        <v>1175.3</v>
      </c>
      <c r="I135" s="363">
        <f t="shared" si="101"/>
        <v>1266.7699999999998</v>
      </c>
      <c r="J135" s="363">
        <f t="shared" si="101"/>
        <v>1897.1200000000001</v>
      </c>
      <c r="K135" s="363">
        <f t="shared" si="101"/>
        <v>2124.0000000000005</v>
      </c>
      <c r="L135" s="363">
        <f t="shared" si="101"/>
        <v>2605.8799999999997</v>
      </c>
      <c r="M135" s="363">
        <f t="shared" si="101"/>
        <v>1895.02</v>
      </c>
      <c r="N135" s="363">
        <f t="shared" si="101"/>
        <v>2012.2499999999998</v>
      </c>
      <c r="O135" s="363">
        <f t="shared" si="101"/>
        <v>1989.9899999999998</v>
      </c>
      <c r="P135" s="363">
        <f t="shared" si="101"/>
        <v>1837.39</v>
      </c>
      <c r="Q135" s="363">
        <f t="shared" si="101"/>
        <v>1848.1999999999998</v>
      </c>
      <c r="R135" s="363">
        <f t="shared" si="101"/>
        <v>2106.0900715843541</v>
      </c>
      <c r="S135" s="747">
        <f t="shared" ref="S135:S152" si="102">+IFERROR((R135/Q135-1)*100,"")</f>
        <v>13.953580325957926</v>
      </c>
      <c r="T135" s="747">
        <f t="shared" ref="T135:T152" si="103">+IFERROR(((R135/((SUM(M135:Q135)-MIN(L135:P135)-MAX(L135:P135))/3))-1)*100,"")</f>
        <v>22.933590191281471</v>
      </c>
      <c r="U135" s="746">
        <f>100*((POWER(R135/I135,1/($Q$4-$H$4)))-1)</f>
        <v>5.8110487679893241</v>
      </c>
    </row>
    <row r="136" spans="1:21" ht="18" customHeight="1" thickBot="1">
      <c r="A136" s="320" t="s">
        <v>3</v>
      </c>
      <c r="B136" s="320" t="s">
        <v>30</v>
      </c>
      <c r="C136" s="364">
        <v>3.5</v>
      </c>
      <c r="D136" s="364">
        <v>5.4</v>
      </c>
      <c r="E136" s="364">
        <v>0</v>
      </c>
      <c r="F136" s="364">
        <v>3.62</v>
      </c>
      <c r="G136" s="364">
        <v>2</v>
      </c>
      <c r="H136" s="364">
        <v>1.8</v>
      </c>
      <c r="I136" s="364">
        <v>0</v>
      </c>
      <c r="J136" s="364">
        <v>3.94</v>
      </c>
      <c r="K136" s="364">
        <v>2.6</v>
      </c>
      <c r="L136" s="364">
        <v>2.89</v>
      </c>
      <c r="M136" s="364">
        <v>2.56</v>
      </c>
      <c r="N136" s="364">
        <v>2.5299999999999998</v>
      </c>
      <c r="O136" s="364">
        <v>2.5099999999999998</v>
      </c>
      <c r="P136" s="364">
        <v>2.11</v>
      </c>
      <c r="Q136" s="364">
        <v>2.6</v>
      </c>
      <c r="R136" s="364">
        <v>2.412625513184584</v>
      </c>
      <c r="S136" s="305">
        <f t="shared" si="102"/>
        <v>-7.2067110313621559</v>
      </c>
      <c r="T136" s="305">
        <f t="shared" si="103"/>
        <v>-0.98664104577628198</v>
      </c>
      <c r="U136" s="745"/>
    </row>
    <row r="137" spans="1:21" ht="18" customHeight="1" thickBot="1">
      <c r="A137" s="320" t="s">
        <v>4</v>
      </c>
      <c r="B137" s="320" t="s">
        <v>31</v>
      </c>
      <c r="C137" s="364">
        <v>4.3</v>
      </c>
      <c r="D137" s="364">
        <v>5</v>
      </c>
      <c r="E137" s="364">
        <v>3.6</v>
      </c>
      <c r="F137" s="364">
        <v>2</v>
      </c>
      <c r="G137" s="364">
        <v>2.1</v>
      </c>
      <c r="H137" s="364">
        <v>2.02</v>
      </c>
      <c r="I137" s="364">
        <v>1.53</v>
      </c>
      <c r="J137" s="364">
        <v>20.5</v>
      </c>
      <c r="K137" s="364">
        <v>47.4</v>
      </c>
      <c r="L137" s="364">
        <v>133.25</v>
      </c>
      <c r="M137" s="364">
        <v>53.9</v>
      </c>
      <c r="N137" s="364">
        <v>38.700000000000003</v>
      </c>
      <c r="O137" s="364">
        <v>28.53</v>
      </c>
      <c r="P137" s="364">
        <v>27.46</v>
      </c>
      <c r="Q137" s="364">
        <v>22.8</v>
      </c>
      <c r="R137" s="364">
        <v>35.022322649999992</v>
      </c>
      <c r="S137" s="305">
        <f t="shared" si="102"/>
        <v>53.606678289473649</v>
      </c>
      <c r="T137" s="305">
        <f t="shared" si="103"/>
        <v>883.77310814606653</v>
      </c>
      <c r="U137" s="745">
        <f t="shared" ref="U137:U152" si="104">100*((POWER(R137/I137,1/($Q$4-$H$4)))-1)</f>
        <v>41.603051596893216</v>
      </c>
    </row>
    <row r="138" spans="1:21" ht="18" customHeight="1" thickBot="1">
      <c r="A138" s="320" t="s">
        <v>340</v>
      </c>
      <c r="B138" s="320" t="s">
        <v>32</v>
      </c>
      <c r="C138" s="364">
        <v>40.9</v>
      </c>
      <c r="D138" s="364">
        <v>51.9</v>
      </c>
      <c r="E138" s="364">
        <v>48.24</v>
      </c>
      <c r="F138" s="364">
        <v>52.34</v>
      </c>
      <c r="G138" s="364">
        <v>30.71</v>
      </c>
      <c r="H138" s="364">
        <v>30.7</v>
      </c>
      <c r="I138" s="364">
        <v>42.75</v>
      </c>
      <c r="J138" s="364">
        <v>78.16</v>
      </c>
      <c r="K138" s="364">
        <v>68.7</v>
      </c>
      <c r="L138" s="364">
        <v>87.32</v>
      </c>
      <c r="M138" s="364">
        <v>70.56</v>
      </c>
      <c r="N138" s="364">
        <v>67.34</v>
      </c>
      <c r="O138" s="364">
        <v>84.86</v>
      </c>
      <c r="P138" s="364">
        <v>104.42</v>
      </c>
      <c r="Q138" s="364">
        <v>118.79</v>
      </c>
      <c r="R138" s="364">
        <v>99.726845400000002</v>
      </c>
      <c r="S138" s="305">
        <f t="shared" si="102"/>
        <v>-16.047777253977614</v>
      </c>
      <c r="T138" s="305">
        <f t="shared" si="103"/>
        <v>9.1063550563436948</v>
      </c>
      <c r="U138" s="745">
        <f t="shared" si="104"/>
        <v>9.8689836169081566</v>
      </c>
    </row>
    <row r="139" spans="1:21" ht="18" customHeight="1" thickBot="1">
      <c r="A139" s="320" t="s">
        <v>5</v>
      </c>
      <c r="B139" s="320" t="s">
        <v>33</v>
      </c>
      <c r="C139" s="364">
        <v>14</v>
      </c>
      <c r="D139" s="364">
        <v>22.4</v>
      </c>
      <c r="E139" s="364">
        <v>28</v>
      </c>
      <c r="F139" s="364">
        <v>20.2</v>
      </c>
      <c r="G139" s="364">
        <v>17.600000000000001</v>
      </c>
      <c r="H139" s="364">
        <v>14.6</v>
      </c>
      <c r="I139" s="364">
        <v>17</v>
      </c>
      <c r="J139" s="364">
        <v>21</v>
      </c>
      <c r="K139" s="364">
        <v>17.600000000000001</v>
      </c>
      <c r="L139" s="364">
        <v>24.1</v>
      </c>
      <c r="M139" s="364">
        <v>18.8</v>
      </c>
      <c r="N139" s="364">
        <v>21.5</v>
      </c>
      <c r="O139" s="364">
        <v>32.4</v>
      </c>
      <c r="P139" s="364">
        <v>34</v>
      </c>
      <c r="Q139" s="364">
        <v>64.099999999999994</v>
      </c>
      <c r="R139" s="364">
        <v>34.076983500000011</v>
      </c>
      <c r="S139" s="305">
        <f t="shared" si="102"/>
        <v>-46.837779251170019</v>
      </c>
      <c r="T139" s="305">
        <f t="shared" si="103"/>
        <v>-13.363601271186386</v>
      </c>
      <c r="U139" s="745">
        <f t="shared" si="104"/>
        <v>8.0331187342342005</v>
      </c>
    </row>
    <row r="140" spans="1:21" ht="18" customHeight="1" thickBot="1">
      <c r="A140" s="320" t="s">
        <v>127</v>
      </c>
      <c r="B140" s="320" t="s">
        <v>34</v>
      </c>
      <c r="C140" s="364">
        <v>140.6</v>
      </c>
      <c r="D140" s="364">
        <v>165.9</v>
      </c>
      <c r="E140" s="364">
        <v>171.97</v>
      </c>
      <c r="F140" s="364">
        <v>154.6</v>
      </c>
      <c r="G140" s="364">
        <v>138.80000000000001</v>
      </c>
      <c r="H140" s="364">
        <v>129.5</v>
      </c>
      <c r="I140" s="364">
        <v>155.30000000000001</v>
      </c>
      <c r="J140" s="364">
        <v>276.8</v>
      </c>
      <c r="K140" s="364">
        <v>290.2</v>
      </c>
      <c r="L140" s="364">
        <v>298.10000000000002</v>
      </c>
      <c r="M140" s="364">
        <v>197.1</v>
      </c>
      <c r="N140" s="364">
        <v>228.2</v>
      </c>
      <c r="O140" s="364">
        <v>297.5</v>
      </c>
      <c r="P140" s="364">
        <v>299.10000000000002</v>
      </c>
      <c r="Q140" s="364">
        <v>321.5</v>
      </c>
      <c r="R140" s="364">
        <v>292.21481100000005</v>
      </c>
      <c r="S140" s="305">
        <f t="shared" si="102"/>
        <v>-9.1089234836702833</v>
      </c>
      <c r="T140" s="305">
        <f t="shared" si="103"/>
        <v>3.4754996458923548</v>
      </c>
      <c r="U140" s="745">
        <f t="shared" si="104"/>
        <v>7.2762092553958491</v>
      </c>
    </row>
    <row r="141" spans="1:21" ht="18" customHeight="1" thickBot="1">
      <c r="A141" s="320" t="s">
        <v>6</v>
      </c>
      <c r="B141" s="320" t="s">
        <v>35</v>
      </c>
      <c r="C141" s="364">
        <v>3.2</v>
      </c>
      <c r="D141" s="364">
        <v>7.5</v>
      </c>
      <c r="E141" s="364">
        <v>12.1</v>
      </c>
      <c r="F141" s="364">
        <v>15.4</v>
      </c>
      <c r="G141" s="364">
        <v>12.9</v>
      </c>
      <c r="H141" s="364">
        <v>30.8</v>
      </c>
      <c r="I141" s="364">
        <v>34.200000000000003</v>
      </c>
      <c r="J141" s="364">
        <v>58.5</v>
      </c>
      <c r="K141" s="364">
        <v>72.239999999999995</v>
      </c>
      <c r="L141" s="364">
        <v>49.86</v>
      </c>
      <c r="M141" s="364">
        <v>53.65</v>
      </c>
      <c r="N141" s="364">
        <v>82</v>
      </c>
      <c r="O141" s="364">
        <v>81.239999999999995</v>
      </c>
      <c r="P141" s="364">
        <v>59.16</v>
      </c>
      <c r="Q141" s="364">
        <v>92.11</v>
      </c>
      <c r="R141" s="364">
        <v>79.769997999999987</v>
      </c>
      <c r="S141" s="305">
        <f t="shared" si="102"/>
        <v>-13.39702746715885</v>
      </c>
      <c r="T141" s="305">
        <f t="shared" si="103"/>
        <v>1.2738019466779438</v>
      </c>
      <c r="U141" s="745">
        <f t="shared" si="104"/>
        <v>9.867227163521175</v>
      </c>
    </row>
    <row r="142" spans="1:21" ht="18" customHeight="1" thickBot="1">
      <c r="A142" s="320" t="s">
        <v>7</v>
      </c>
      <c r="B142" s="320" t="s">
        <v>36</v>
      </c>
      <c r="C142" s="364">
        <v>2.4500000000000002</v>
      </c>
      <c r="D142" s="364">
        <v>3.87</v>
      </c>
      <c r="E142" s="364">
        <v>5.61</v>
      </c>
      <c r="F142" s="364">
        <v>3.7</v>
      </c>
      <c r="G142" s="364">
        <v>2.94</v>
      </c>
      <c r="H142" s="364">
        <v>2.23</v>
      </c>
      <c r="I142" s="364">
        <v>3.04</v>
      </c>
      <c r="J142" s="364">
        <v>3.34</v>
      </c>
      <c r="K142" s="364">
        <v>3.4</v>
      </c>
      <c r="L142" s="364">
        <v>2.52</v>
      </c>
      <c r="M142" s="364">
        <v>1.7</v>
      </c>
      <c r="N142" s="364">
        <v>3</v>
      </c>
      <c r="O142" s="364">
        <v>3.5</v>
      </c>
      <c r="P142" s="364">
        <v>2.31</v>
      </c>
      <c r="Q142" s="364">
        <v>2.74</v>
      </c>
      <c r="R142" s="364">
        <v>3.0126652443445461</v>
      </c>
      <c r="S142" s="305">
        <f t="shared" si="102"/>
        <v>9.9512862899469248</v>
      </c>
      <c r="T142" s="305">
        <f t="shared" si="103"/>
        <v>12.273238919672513</v>
      </c>
      <c r="U142" s="745">
        <f t="shared" si="104"/>
        <v>-0.10030927004134327</v>
      </c>
    </row>
    <row r="143" spans="1:21" ht="18" customHeight="1" thickBot="1">
      <c r="A143" s="320" t="s">
        <v>8</v>
      </c>
      <c r="B143" s="320" t="s">
        <v>37</v>
      </c>
      <c r="C143" s="364">
        <v>4.88</v>
      </c>
      <c r="D143" s="364">
        <v>8.6</v>
      </c>
      <c r="E143" s="364">
        <v>9.23</v>
      </c>
      <c r="F143" s="364">
        <v>6.93</v>
      </c>
      <c r="G143" s="364">
        <v>6.5</v>
      </c>
      <c r="H143" s="364">
        <v>7.74</v>
      </c>
      <c r="I143" s="364">
        <v>9.36</v>
      </c>
      <c r="J143" s="364">
        <v>16.13</v>
      </c>
      <c r="K143" s="364">
        <v>17.11</v>
      </c>
      <c r="L143" s="364">
        <v>21.06</v>
      </c>
      <c r="M143" s="364">
        <v>22.11</v>
      </c>
      <c r="N143" s="364">
        <v>17.37</v>
      </c>
      <c r="O143" s="364">
        <v>18.350000000000001</v>
      </c>
      <c r="P143" s="364">
        <v>28.47</v>
      </c>
      <c r="Q143" s="364">
        <v>15.22</v>
      </c>
      <c r="R143" s="364">
        <v>20.124912500000004</v>
      </c>
      <c r="S143" s="305">
        <f t="shared" si="102"/>
        <v>32.226757555847584</v>
      </c>
      <c r="T143" s="305">
        <f t="shared" si="103"/>
        <v>8.4316406250000142</v>
      </c>
      <c r="U143" s="745">
        <f t="shared" si="104"/>
        <v>8.8779147717845674</v>
      </c>
    </row>
    <row r="144" spans="1:21" ht="18" customHeight="1" thickBot="1">
      <c r="A144" s="320" t="s">
        <v>9</v>
      </c>
      <c r="B144" s="320" t="s">
        <v>38</v>
      </c>
      <c r="C144" s="364">
        <v>137.6</v>
      </c>
      <c r="D144" s="364">
        <v>147.9</v>
      </c>
      <c r="E144" s="364">
        <v>238.16</v>
      </c>
      <c r="F144" s="364">
        <v>253.43</v>
      </c>
      <c r="G144" s="364">
        <v>121.02</v>
      </c>
      <c r="H144" s="364">
        <v>201.33</v>
      </c>
      <c r="I144" s="364">
        <v>141.86000000000001</v>
      </c>
      <c r="J144" s="364">
        <v>193.39</v>
      </c>
      <c r="K144" s="364">
        <v>273.95</v>
      </c>
      <c r="L144" s="364">
        <v>186.41</v>
      </c>
      <c r="M144" s="364">
        <v>262.57</v>
      </c>
      <c r="N144" s="364">
        <v>160.12</v>
      </c>
      <c r="O144" s="364">
        <v>222.46</v>
      </c>
      <c r="P144" s="364">
        <v>173.75</v>
      </c>
      <c r="Q144" s="364">
        <v>141.05000000000001</v>
      </c>
      <c r="R144" s="364">
        <v>201.18117075000001</v>
      </c>
      <c r="S144" s="305">
        <f t="shared" si="102"/>
        <v>42.631102977667481</v>
      </c>
      <c r="T144" s="305">
        <f t="shared" si="103"/>
        <v>12.337324991624165</v>
      </c>
      <c r="U144" s="745">
        <f t="shared" si="104"/>
        <v>3.9581631500369863</v>
      </c>
    </row>
    <row r="145" spans="1:21" ht="18" customHeight="1" thickBot="1">
      <c r="A145" s="320" t="s">
        <v>10</v>
      </c>
      <c r="B145" s="320" t="s">
        <v>39</v>
      </c>
      <c r="C145" s="364">
        <v>443.7</v>
      </c>
      <c r="D145" s="364">
        <v>539.20000000000005</v>
      </c>
      <c r="E145" s="364">
        <v>1069.2</v>
      </c>
      <c r="F145" s="364">
        <v>663.39</v>
      </c>
      <c r="G145" s="364">
        <v>552.65</v>
      </c>
      <c r="H145" s="364">
        <v>488.05</v>
      </c>
      <c r="I145" s="364">
        <v>528.30999999999995</v>
      </c>
      <c r="J145" s="364">
        <v>662.2</v>
      </c>
      <c r="K145" s="364">
        <v>547.85</v>
      </c>
      <c r="L145" s="364">
        <v>768.6</v>
      </c>
      <c r="M145" s="364">
        <v>590.22</v>
      </c>
      <c r="N145" s="364">
        <v>709.38</v>
      </c>
      <c r="O145" s="364">
        <v>628.67999999999995</v>
      </c>
      <c r="P145" s="364">
        <v>552.16</v>
      </c>
      <c r="Q145" s="364">
        <v>392.66</v>
      </c>
      <c r="R145" s="364">
        <v>623.38979430000018</v>
      </c>
      <c r="S145" s="305">
        <f t="shared" si="102"/>
        <v>58.760707558702222</v>
      </c>
      <c r="T145" s="305">
        <f t="shared" si="103"/>
        <v>20.474212021850935</v>
      </c>
      <c r="U145" s="745">
        <f t="shared" si="104"/>
        <v>1.8557733993405767</v>
      </c>
    </row>
    <row r="146" spans="1:21" ht="18" customHeight="1" thickBot="1">
      <c r="A146" s="320" t="s">
        <v>11</v>
      </c>
      <c r="B146" s="320" t="s">
        <v>40</v>
      </c>
      <c r="C146" s="364">
        <v>2.02</v>
      </c>
      <c r="D146" s="364">
        <v>2.42</v>
      </c>
      <c r="E146" s="364">
        <v>1.54</v>
      </c>
      <c r="F146" s="364">
        <v>2.64</v>
      </c>
      <c r="G146" s="364">
        <v>2.27</v>
      </c>
      <c r="H146" s="364">
        <v>1.57</v>
      </c>
      <c r="I146" s="364">
        <v>1.99</v>
      </c>
      <c r="J146" s="364">
        <v>1.54</v>
      </c>
      <c r="K146" s="364">
        <v>4.2300000000000004</v>
      </c>
      <c r="L146" s="364">
        <v>2.35</v>
      </c>
      <c r="M146" s="364">
        <v>2.54</v>
      </c>
      <c r="N146" s="364">
        <v>3.37</v>
      </c>
      <c r="O146" s="364">
        <v>1.8</v>
      </c>
      <c r="P146" s="364">
        <v>2.65</v>
      </c>
      <c r="Q146" s="364">
        <v>2</v>
      </c>
      <c r="R146" s="364">
        <v>2.747483075696576</v>
      </c>
      <c r="S146" s="305">
        <f t="shared" si="102"/>
        <v>37.374153784828799</v>
      </c>
      <c r="T146" s="305">
        <f t="shared" si="103"/>
        <v>14.637680488035198</v>
      </c>
      <c r="U146" s="745">
        <f t="shared" si="104"/>
        <v>3.6488913264295819</v>
      </c>
    </row>
    <row r="147" spans="1:21" ht="18" customHeight="1" thickBot="1">
      <c r="A147" s="320" t="s">
        <v>12</v>
      </c>
      <c r="B147" s="320" t="s">
        <v>41</v>
      </c>
      <c r="C147" s="364">
        <v>18.5</v>
      </c>
      <c r="D147" s="364">
        <v>22.2</v>
      </c>
      <c r="E147" s="364">
        <v>30.87</v>
      </c>
      <c r="F147" s="364">
        <v>27.15</v>
      </c>
      <c r="G147" s="364">
        <v>24.16</v>
      </c>
      <c r="H147" s="364">
        <v>21.44</v>
      </c>
      <c r="I147" s="364">
        <v>23.04</v>
      </c>
      <c r="J147" s="364">
        <v>26.24</v>
      </c>
      <c r="K147" s="364">
        <v>39.51</v>
      </c>
      <c r="L147" s="364">
        <v>48.53</v>
      </c>
      <c r="M147" s="364">
        <v>50.2</v>
      </c>
      <c r="N147" s="364">
        <v>69.989999999999995</v>
      </c>
      <c r="O147" s="364">
        <v>61.02</v>
      </c>
      <c r="P147" s="364">
        <v>50.09</v>
      </c>
      <c r="Q147" s="364">
        <v>45.12</v>
      </c>
      <c r="R147" s="364">
        <v>53.327034600000012</v>
      </c>
      <c r="S147" s="305">
        <f t="shared" si="102"/>
        <v>18.18934973404258</v>
      </c>
      <c r="T147" s="305">
        <f t="shared" si="103"/>
        <v>1.3179884737175351</v>
      </c>
      <c r="U147" s="745">
        <f t="shared" si="104"/>
        <v>9.7731449203424035</v>
      </c>
    </row>
    <row r="148" spans="1:21" ht="18" customHeight="1" thickBot="1">
      <c r="A148" s="320" t="s">
        <v>13</v>
      </c>
      <c r="B148" s="320" t="s">
        <v>42</v>
      </c>
      <c r="C148" s="364">
        <v>0.1</v>
      </c>
      <c r="D148" s="364">
        <v>0.09</v>
      </c>
      <c r="E148" s="364">
        <v>0.08</v>
      </c>
      <c r="F148" s="364">
        <v>0.1</v>
      </c>
      <c r="G148" s="364">
        <v>0.09</v>
      </c>
      <c r="H148" s="364">
        <v>0.08</v>
      </c>
      <c r="I148" s="364">
        <v>0.09</v>
      </c>
      <c r="J148" s="364">
        <v>0.09</v>
      </c>
      <c r="K148" s="364">
        <v>0.08</v>
      </c>
      <c r="L148" s="364">
        <v>0.08</v>
      </c>
      <c r="M148" s="364">
        <v>7.0000000000000007E-2</v>
      </c>
      <c r="N148" s="364">
        <v>0.05</v>
      </c>
      <c r="O148" s="364">
        <v>0.05</v>
      </c>
      <c r="P148" s="364">
        <v>0.05</v>
      </c>
      <c r="Q148" s="364">
        <v>0.05</v>
      </c>
      <c r="R148" s="364">
        <v>6.1921649242424284E-2</v>
      </c>
      <c r="S148" s="305">
        <f t="shared" si="102"/>
        <v>23.843298484848564</v>
      </c>
      <c r="T148" s="305">
        <f t="shared" si="103"/>
        <v>32.689248376623461</v>
      </c>
      <c r="U148" s="745">
        <f t="shared" si="104"/>
        <v>-4.0697544394287082</v>
      </c>
    </row>
    <row r="149" spans="1:21" ht="18" customHeight="1" thickBot="1">
      <c r="A149" s="320" t="s">
        <v>14</v>
      </c>
      <c r="B149" s="320" t="s">
        <v>43</v>
      </c>
      <c r="C149" s="364">
        <v>1.1000000000000001</v>
      </c>
      <c r="D149" s="364">
        <v>2.6</v>
      </c>
      <c r="E149" s="364">
        <v>2.6</v>
      </c>
      <c r="F149" s="364">
        <v>2.9</v>
      </c>
      <c r="G149" s="364">
        <v>2.4</v>
      </c>
      <c r="H149" s="364">
        <v>5.2</v>
      </c>
      <c r="I149" s="364">
        <v>8.9</v>
      </c>
      <c r="J149" s="364">
        <v>11.8</v>
      </c>
      <c r="K149" s="364">
        <v>23.1</v>
      </c>
      <c r="L149" s="364">
        <v>29.5</v>
      </c>
      <c r="M149" s="364">
        <v>22.5</v>
      </c>
      <c r="N149" s="364">
        <v>27.7</v>
      </c>
      <c r="O149" s="364">
        <v>30</v>
      </c>
      <c r="P149" s="364">
        <v>26.5</v>
      </c>
      <c r="Q149" s="364">
        <v>42</v>
      </c>
      <c r="R149" s="364">
        <v>37.156014000000006</v>
      </c>
      <c r="S149" s="305">
        <f t="shared" si="102"/>
        <v>-11.53329999999999</v>
      </c>
      <c r="T149" s="305">
        <f t="shared" si="103"/>
        <v>15.871145530145569</v>
      </c>
      <c r="U149" s="745">
        <f t="shared" si="104"/>
        <v>17.208714081217735</v>
      </c>
    </row>
    <row r="150" spans="1:21" ht="18" customHeight="1" thickBot="1">
      <c r="A150" s="320" t="s">
        <v>15</v>
      </c>
      <c r="B150" s="320" t="s">
        <v>44</v>
      </c>
      <c r="C150" s="364">
        <v>29.1</v>
      </c>
      <c r="D150" s="364">
        <v>50.3</v>
      </c>
      <c r="E150" s="364">
        <v>42.5</v>
      </c>
      <c r="F150" s="364">
        <v>47.5</v>
      </c>
      <c r="G150" s="364">
        <v>48.4</v>
      </c>
      <c r="H150" s="364">
        <v>50.6</v>
      </c>
      <c r="I150" s="364">
        <v>101.1</v>
      </c>
      <c r="J150" s="364">
        <v>228.77</v>
      </c>
      <c r="K150" s="364">
        <v>398.12</v>
      </c>
      <c r="L150" s="364">
        <v>449.03</v>
      </c>
      <c r="M150" s="364">
        <v>213.69</v>
      </c>
      <c r="N150" s="364">
        <v>155.84</v>
      </c>
      <c r="O150" s="364">
        <v>151.13999999999999</v>
      </c>
      <c r="P150" s="364">
        <v>121.06</v>
      </c>
      <c r="Q150" s="364">
        <v>163.9</v>
      </c>
      <c r="R150" s="364">
        <v>190.57832500000001</v>
      </c>
      <c r="S150" s="305">
        <f t="shared" si="102"/>
        <v>16.277196461256871</v>
      </c>
      <c r="T150" s="305">
        <f t="shared" si="103"/>
        <v>142.73370765050527</v>
      </c>
      <c r="U150" s="745">
        <f t="shared" si="104"/>
        <v>7.2979370707215718</v>
      </c>
    </row>
    <row r="151" spans="1:21" ht="18" customHeight="1" thickBot="1">
      <c r="A151" s="320" t="s">
        <v>16</v>
      </c>
      <c r="B151" s="320" t="s">
        <v>45</v>
      </c>
      <c r="C151" s="364">
        <v>1</v>
      </c>
      <c r="D151" s="364">
        <v>0.9</v>
      </c>
      <c r="E151" s="364">
        <v>0.76</v>
      </c>
      <c r="F151" s="364">
        <v>0.51</v>
      </c>
      <c r="G151" s="364">
        <v>0.37</v>
      </c>
      <c r="H151" s="364">
        <v>0.75</v>
      </c>
      <c r="I151" s="364">
        <v>0.75</v>
      </c>
      <c r="J151" s="364">
        <v>1.1599999999999999</v>
      </c>
      <c r="K151" s="364">
        <v>0.89</v>
      </c>
      <c r="L151" s="364">
        <v>1.38</v>
      </c>
      <c r="M151" s="364">
        <v>0.92</v>
      </c>
      <c r="N151" s="364">
        <v>0.7</v>
      </c>
      <c r="O151" s="364">
        <v>0.95</v>
      </c>
      <c r="P151" s="364">
        <v>0.67</v>
      </c>
      <c r="Q151" s="364">
        <v>0.99</v>
      </c>
      <c r="R151" s="364">
        <v>0.8977194995179596</v>
      </c>
      <c r="S151" s="305">
        <f t="shared" si="102"/>
        <v>-9.3212626749535783</v>
      </c>
      <c r="T151" s="305">
        <f t="shared" si="103"/>
        <v>23.539380667609077</v>
      </c>
      <c r="U151" s="745">
        <f t="shared" si="104"/>
        <v>2.0176906682961571</v>
      </c>
    </row>
    <row r="152" spans="1:21" ht="18" customHeight="1" thickBot="1">
      <c r="A152" s="320" t="s">
        <v>17</v>
      </c>
      <c r="B152" s="320" t="s">
        <v>46</v>
      </c>
      <c r="C152" s="364">
        <v>24.6</v>
      </c>
      <c r="D152" s="364">
        <v>16.100000000000001</v>
      </c>
      <c r="E152" s="364">
        <v>17.98</v>
      </c>
      <c r="F152" s="364">
        <v>22.5</v>
      </c>
      <c r="G152" s="364">
        <v>42.51</v>
      </c>
      <c r="H152" s="364">
        <v>44.69</v>
      </c>
      <c r="I152" s="364">
        <v>46.28</v>
      </c>
      <c r="J152" s="364">
        <v>63.64</v>
      </c>
      <c r="K152" s="364">
        <v>47.08</v>
      </c>
      <c r="L152" s="364">
        <v>47.63</v>
      </c>
      <c r="M152" s="364">
        <v>31.78</v>
      </c>
      <c r="N152" s="364">
        <v>38.67</v>
      </c>
      <c r="O152" s="364">
        <v>24.51</v>
      </c>
      <c r="P152" s="364">
        <v>30.23</v>
      </c>
      <c r="Q152" s="364">
        <v>24.1</v>
      </c>
      <c r="R152" s="364">
        <v>33.437672799999994</v>
      </c>
      <c r="S152" s="305">
        <f t="shared" si="102"/>
        <v>38.745530290456401</v>
      </c>
      <c r="T152" s="305">
        <f t="shared" si="103"/>
        <v>30.023355022683052</v>
      </c>
      <c r="U152" s="745">
        <f t="shared" si="104"/>
        <v>-3.5469745315072743</v>
      </c>
    </row>
    <row r="153" spans="1:21" ht="18" customHeight="1" thickBot="1">
      <c r="A153" s="320" t="s">
        <v>18</v>
      </c>
      <c r="B153" s="320" t="s">
        <v>47</v>
      </c>
      <c r="C153" s="364">
        <v>0</v>
      </c>
      <c r="D153" s="364">
        <v>0</v>
      </c>
      <c r="E153" s="364">
        <v>0</v>
      </c>
      <c r="F153" s="364">
        <v>0</v>
      </c>
      <c r="G153" s="364">
        <v>0</v>
      </c>
      <c r="H153" s="364">
        <v>0</v>
      </c>
      <c r="I153" s="364">
        <v>0</v>
      </c>
      <c r="J153" s="364">
        <v>0</v>
      </c>
      <c r="K153" s="364">
        <v>0</v>
      </c>
      <c r="L153" s="364">
        <v>0</v>
      </c>
      <c r="M153" s="364">
        <v>0</v>
      </c>
      <c r="N153" s="364">
        <v>0</v>
      </c>
      <c r="O153" s="364">
        <v>0</v>
      </c>
      <c r="P153" s="364">
        <v>0</v>
      </c>
      <c r="Q153" s="364">
        <v>0</v>
      </c>
      <c r="R153" s="364">
        <v>0</v>
      </c>
      <c r="S153" s="305"/>
      <c r="T153" s="305"/>
      <c r="U153" s="745"/>
    </row>
    <row r="154" spans="1:21" ht="18" customHeight="1" thickBot="1">
      <c r="A154" s="320" t="s">
        <v>19</v>
      </c>
      <c r="B154" s="320" t="s">
        <v>48</v>
      </c>
      <c r="C154" s="364">
        <v>1.9</v>
      </c>
      <c r="D154" s="364">
        <v>2.5</v>
      </c>
      <c r="E154" s="364">
        <v>0</v>
      </c>
      <c r="F154" s="364">
        <v>0</v>
      </c>
      <c r="G154" s="364">
        <v>0</v>
      </c>
      <c r="H154" s="364">
        <v>3</v>
      </c>
      <c r="I154" s="364">
        <v>0</v>
      </c>
      <c r="J154" s="364">
        <v>0</v>
      </c>
      <c r="K154" s="364">
        <v>0</v>
      </c>
      <c r="L154" s="364">
        <v>0</v>
      </c>
      <c r="M154" s="364">
        <v>0</v>
      </c>
      <c r="N154" s="364">
        <v>0</v>
      </c>
      <c r="O154" s="364">
        <v>0</v>
      </c>
      <c r="P154" s="364">
        <v>0</v>
      </c>
      <c r="Q154" s="364">
        <v>0</v>
      </c>
      <c r="R154" s="364">
        <v>0</v>
      </c>
      <c r="S154" s="305"/>
      <c r="T154" s="305"/>
      <c r="U154" s="745"/>
    </row>
    <row r="155" spans="1:21" ht="18" customHeight="1" thickBot="1">
      <c r="A155" s="320" t="s">
        <v>20</v>
      </c>
      <c r="B155" s="320" t="s">
        <v>49</v>
      </c>
      <c r="C155" s="364">
        <v>45.4</v>
      </c>
      <c r="D155" s="364">
        <v>34.700000000000003</v>
      </c>
      <c r="E155" s="364">
        <v>31.25</v>
      </c>
      <c r="F155" s="364">
        <v>36.39</v>
      </c>
      <c r="G155" s="364">
        <v>14.58</v>
      </c>
      <c r="H155" s="364">
        <v>17.600000000000001</v>
      </c>
      <c r="I155" s="364">
        <v>17.440000000000001</v>
      </c>
      <c r="J155" s="364">
        <v>18.73</v>
      </c>
      <c r="K155" s="364">
        <v>19.16</v>
      </c>
      <c r="L155" s="364">
        <v>15.26</v>
      </c>
      <c r="M155" s="364">
        <v>16.5</v>
      </c>
      <c r="N155" s="364">
        <v>12.8</v>
      </c>
      <c r="O155" s="364">
        <v>13.1</v>
      </c>
      <c r="P155" s="364">
        <v>12.99</v>
      </c>
      <c r="Q155" s="364">
        <v>14.23</v>
      </c>
      <c r="R155" s="364">
        <v>15.583122698947735</v>
      </c>
      <c r="S155" s="305">
        <f>+IFERROR((R155/Q155-1)*100,"")</f>
        <v>9.5089437733502091</v>
      </c>
      <c r="T155" s="305">
        <f>+IFERROR(((R155/((SUM(M155:Q155)-MIN(L155:P155)-MAX(L155:P155))/3))-1)*100,"")</f>
        <v>15.945853414789667</v>
      </c>
      <c r="U155" s="745">
        <f>100*((POWER(R155/I155,1/($Q$4-$H$4)))-1)</f>
        <v>-1.24307549818089</v>
      </c>
    </row>
    <row r="156" spans="1:21" ht="18" customHeight="1" thickBot="1">
      <c r="A156" s="320" t="s">
        <v>21</v>
      </c>
      <c r="B156" s="320" t="s">
        <v>50</v>
      </c>
      <c r="C156" s="364">
        <v>5.6</v>
      </c>
      <c r="D156" s="364">
        <v>7.8</v>
      </c>
      <c r="E156" s="364">
        <v>13.7</v>
      </c>
      <c r="F156" s="364">
        <v>13.7</v>
      </c>
      <c r="G156" s="364">
        <v>29</v>
      </c>
      <c r="H156" s="364">
        <v>9.5</v>
      </c>
      <c r="I156" s="364">
        <v>9.67</v>
      </c>
      <c r="J156" s="364">
        <v>23</v>
      </c>
      <c r="K156" s="364">
        <v>30.7</v>
      </c>
      <c r="L156" s="364">
        <v>43.89</v>
      </c>
      <c r="M156" s="364">
        <v>26.23</v>
      </c>
      <c r="N156" s="364">
        <v>31.47</v>
      </c>
      <c r="O156" s="364">
        <v>45.28</v>
      </c>
      <c r="P156" s="364">
        <v>25.39</v>
      </c>
      <c r="Q156" s="364">
        <v>35.33</v>
      </c>
      <c r="R156" s="364">
        <v>38.730497750000005</v>
      </c>
      <c r="S156" s="305">
        <f>+IFERROR((R156/Q156-1)*100,"")</f>
        <v>9.6249582507784037</v>
      </c>
      <c r="T156" s="305">
        <f>+IFERROR(((R156/((SUM(M156:Q156)-MIN(L156:P156)-MAX(L156:P156))/3))-1)*100,"")</f>
        <v>24.896800225733639</v>
      </c>
      <c r="U156" s="745">
        <f>100*((POWER(R156/I156,1/($Q$4-$H$4)))-1)</f>
        <v>16.66981563748935</v>
      </c>
    </row>
    <row r="157" spans="1:21" ht="18" customHeight="1" thickBot="1">
      <c r="A157" s="320" t="s">
        <v>22</v>
      </c>
      <c r="B157" s="320" t="s">
        <v>51</v>
      </c>
      <c r="C157" s="364">
        <v>0</v>
      </c>
      <c r="D157" s="364">
        <v>0</v>
      </c>
      <c r="E157" s="364">
        <v>0</v>
      </c>
      <c r="F157" s="364">
        <v>0</v>
      </c>
      <c r="G157" s="364">
        <v>0</v>
      </c>
      <c r="H157" s="364">
        <v>0</v>
      </c>
      <c r="I157" s="364">
        <v>0</v>
      </c>
      <c r="J157" s="364">
        <v>0</v>
      </c>
      <c r="K157" s="364">
        <v>0</v>
      </c>
      <c r="L157" s="364">
        <v>0</v>
      </c>
      <c r="M157" s="364">
        <v>0</v>
      </c>
      <c r="N157" s="364">
        <v>0</v>
      </c>
      <c r="O157" s="364">
        <v>0</v>
      </c>
      <c r="P157" s="364">
        <v>0</v>
      </c>
      <c r="Q157" s="364">
        <v>0</v>
      </c>
      <c r="R157" s="364">
        <v>0</v>
      </c>
      <c r="S157" s="305"/>
      <c r="T157" s="305"/>
      <c r="U157" s="745"/>
    </row>
    <row r="158" spans="1:21" ht="18" customHeight="1" thickBot="1">
      <c r="A158" s="320" t="s">
        <v>23</v>
      </c>
      <c r="B158" s="320" t="s">
        <v>52</v>
      </c>
      <c r="C158" s="364">
        <v>36.33</v>
      </c>
      <c r="D158" s="364">
        <v>29.93</v>
      </c>
      <c r="E158" s="364">
        <v>39.54</v>
      </c>
      <c r="F158" s="364">
        <v>54.97</v>
      </c>
      <c r="G158" s="364">
        <v>45.72</v>
      </c>
      <c r="H158" s="364">
        <v>54.37</v>
      </c>
      <c r="I158" s="364">
        <v>50.84</v>
      </c>
      <c r="J158" s="364">
        <v>55.18</v>
      </c>
      <c r="K158" s="364">
        <v>78.25</v>
      </c>
      <c r="L158" s="364">
        <v>280.48</v>
      </c>
      <c r="M158" s="364">
        <v>170.75</v>
      </c>
      <c r="N158" s="364">
        <v>220.42</v>
      </c>
      <c r="O158" s="364">
        <v>111.31</v>
      </c>
      <c r="P158" s="364">
        <v>159.59</v>
      </c>
      <c r="Q158" s="364">
        <v>130.30000000000001</v>
      </c>
      <c r="R158" s="364">
        <v>192.47361769999992</v>
      </c>
      <c r="S158" s="305">
        <f>+IFERROR((R158/Q158-1)*100,"")</f>
        <v>47.715746508058253</v>
      </c>
      <c r="T158" s="305">
        <f>+IFERROR(((R158/((SUM(M158:Q158)-MIN(L158:P158)-MAX(L158:P158))/3))-1)*100,"")</f>
        <v>44.146201283139419</v>
      </c>
      <c r="U158" s="745">
        <f>100*((POWER(R158/I158,1/($Q$4-$H$4)))-1)</f>
        <v>15.941957828241616</v>
      </c>
    </row>
    <row r="159" spans="1:21" ht="18" customHeight="1" thickBot="1">
      <c r="A159" s="320" t="s">
        <v>24</v>
      </c>
      <c r="B159" s="320" t="s">
        <v>53</v>
      </c>
      <c r="C159" s="364">
        <v>3.8</v>
      </c>
      <c r="D159" s="364">
        <v>1.42</v>
      </c>
      <c r="E159" s="364">
        <v>1.17</v>
      </c>
      <c r="F159" s="364">
        <v>1.64</v>
      </c>
      <c r="G159" s="364">
        <v>0.81</v>
      </c>
      <c r="H159" s="364">
        <v>0.42</v>
      </c>
      <c r="I159" s="364">
        <v>0.55000000000000004</v>
      </c>
      <c r="J159" s="364">
        <v>1.1499999999999999</v>
      </c>
      <c r="K159" s="364">
        <v>1.63</v>
      </c>
      <c r="L159" s="364">
        <v>1.77</v>
      </c>
      <c r="M159" s="364">
        <v>1.05</v>
      </c>
      <c r="N159" s="364">
        <v>1.01</v>
      </c>
      <c r="O159" s="364">
        <v>0.95</v>
      </c>
      <c r="P159" s="364">
        <v>0.9</v>
      </c>
      <c r="Q159" s="364">
        <v>0.75</v>
      </c>
      <c r="R159" s="364">
        <v>1.0423751034201074</v>
      </c>
      <c r="S159" s="305">
        <f>+IFERROR((R159/Q159-1)*100,"")</f>
        <v>38.983347122680989</v>
      </c>
      <c r="T159" s="305">
        <f>+IFERROR(((R159/((SUM(M159:Q159)-MIN(L159:P159)-MAX(L159:P159))/3))-1)*100,"")</f>
        <v>57.141975389965928</v>
      </c>
      <c r="U159" s="745">
        <f>100*((POWER(R159/I159,1/($Q$4-$H$4)))-1)</f>
        <v>7.3621648560515229</v>
      </c>
    </row>
    <row r="160" spans="1:21" ht="18" customHeight="1" thickBot="1">
      <c r="A160" s="320" t="s">
        <v>25</v>
      </c>
      <c r="B160" s="320" t="s">
        <v>54</v>
      </c>
      <c r="C160" s="364">
        <v>13.6</v>
      </c>
      <c r="D160" s="364">
        <v>11.7</v>
      </c>
      <c r="E160" s="364">
        <v>14.81</v>
      </c>
      <c r="F160" s="364">
        <v>14.7</v>
      </c>
      <c r="G160" s="364">
        <v>6.54</v>
      </c>
      <c r="H160" s="364">
        <v>6.71</v>
      </c>
      <c r="I160" s="364">
        <v>12.07</v>
      </c>
      <c r="J160" s="364">
        <v>23.36</v>
      </c>
      <c r="K160" s="364">
        <v>22.4</v>
      </c>
      <c r="L160" s="364">
        <v>20.57</v>
      </c>
      <c r="M160" s="364">
        <v>16.62</v>
      </c>
      <c r="N160" s="364">
        <v>16.79</v>
      </c>
      <c r="O160" s="364">
        <v>22.95</v>
      </c>
      <c r="P160" s="364">
        <v>25.85</v>
      </c>
      <c r="Q160" s="364">
        <v>35.07</v>
      </c>
      <c r="R160" s="364">
        <v>25.723297249999995</v>
      </c>
      <c r="S160" s="305">
        <f>+IFERROR((R160/Q160-1)*100,"")</f>
        <v>-26.65156187624752</v>
      </c>
      <c r="T160" s="305">
        <f>+IFERROR(((R160/((SUM(M160:Q160)-MIN(L160:P160)-MAX(L160:P160))/3))-1)*100,"")</f>
        <v>3.1545137682127855</v>
      </c>
      <c r="U160" s="745">
        <f>100*((POWER(R160/I160,1/($Q$4-$H$4)))-1)</f>
        <v>8.7710354697652093</v>
      </c>
    </row>
    <row r="161" spans="1:21" ht="18" customHeight="1" thickBot="1">
      <c r="A161" s="320" t="s">
        <v>26</v>
      </c>
      <c r="B161" s="320" t="s">
        <v>55</v>
      </c>
      <c r="C161" s="364">
        <v>7.2</v>
      </c>
      <c r="D161" s="364">
        <v>11.2</v>
      </c>
      <c r="E161" s="364">
        <v>13.4</v>
      </c>
      <c r="F161" s="364">
        <v>12</v>
      </c>
      <c r="G161" s="364">
        <v>9.4</v>
      </c>
      <c r="H161" s="364">
        <v>9.8000000000000007</v>
      </c>
      <c r="I161" s="364">
        <v>14.2</v>
      </c>
      <c r="J161" s="364">
        <v>25.4</v>
      </c>
      <c r="K161" s="364">
        <v>25.1</v>
      </c>
      <c r="L161" s="364">
        <v>9.1</v>
      </c>
      <c r="M161" s="364">
        <v>20.100000000000001</v>
      </c>
      <c r="N161" s="364">
        <v>34</v>
      </c>
      <c r="O161" s="364">
        <v>54.1</v>
      </c>
      <c r="P161" s="364">
        <v>42.58</v>
      </c>
      <c r="Q161" s="364">
        <v>91.99</v>
      </c>
      <c r="R161" s="364">
        <v>49.851093599999999</v>
      </c>
      <c r="S161" s="305">
        <f>+IFERROR((R161/Q161-1)*100,"")</f>
        <v>-45.808138275899559</v>
      </c>
      <c r="T161" s="305">
        <f>+IFERROR(((R161/((SUM(M161:Q161)-MIN(L161:P161)-MAX(L161:P161))/3))-1)*100,"")</f>
        <v>-16.715887509049388</v>
      </c>
      <c r="U161" s="745">
        <f>100*((POWER(R161/I161,1/($Q$4-$H$4)))-1)</f>
        <v>14.973693411497791</v>
      </c>
    </row>
    <row r="162" spans="1:21" ht="18" customHeight="1" thickBot="1">
      <c r="A162" s="320" t="s">
        <v>27</v>
      </c>
      <c r="B162" s="320" t="s">
        <v>56</v>
      </c>
      <c r="C162" s="364">
        <v>29.1</v>
      </c>
      <c r="D162" s="364">
        <v>48.9</v>
      </c>
      <c r="E162" s="364">
        <v>54</v>
      </c>
      <c r="F162" s="364">
        <v>42.8</v>
      </c>
      <c r="G162" s="364">
        <v>35.1</v>
      </c>
      <c r="H162" s="364">
        <v>40.799999999999997</v>
      </c>
      <c r="I162" s="364">
        <v>46.5</v>
      </c>
      <c r="J162" s="364">
        <v>83.1</v>
      </c>
      <c r="K162" s="364">
        <v>92.7</v>
      </c>
      <c r="L162" s="364">
        <v>82.2</v>
      </c>
      <c r="M162" s="364">
        <v>48.9</v>
      </c>
      <c r="N162" s="364">
        <v>69.3</v>
      </c>
      <c r="O162" s="364">
        <v>72.8</v>
      </c>
      <c r="P162" s="364">
        <v>55.9</v>
      </c>
      <c r="Q162" s="364">
        <v>88.8</v>
      </c>
      <c r="R162" s="364">
        <v>73.547768000000019</v>
      </c>
      <c r="S162" s="305">
        <f>+IFERROR((R162/Q162-1)*100,"")</f>
        <v>-17.175936936936907</v>
      </c>
      <c r="T162" s="305">
        <f>+IFERROR(((R162/((SUM(M162:Q162)-MIN(L162:P162)-MAX(L162:P162))/3))-1)*100,"")</f>
        <v>7.8413020527859478</v>
      </c>
      <c r="U162" s="745">
        <f>100*((POWER(R162/I162,1/($Q$4-$H$4)))-1)</f>
        <v>5.2262420045899871</v>
      </c>
    </row>
    <row r="163" spans="1:21" ht="18" customHeight="1">
      <c r="A163" s="754"/>
      <c r="B163" s="755"/>
      <c r="C163" s="754"/>
      <c r="D163" s="754"/>
      <c r="E163" s="754"/>
      <c r="F163" s="754"/>
      <c r="G163" s="754"/>
      <c r="H163" s="754"/>
      <c r="I163" s="754"/>
      <c r="J163" s="754"/>
      <c r="K163" s="754"/>
      <c r="L163" s="754"/>
      <c r="M163" s="754"/>
      <c r="N163" s="754"/>
      <c r="O163" s="754"/>
      <c r="P163" s="754"/>
      <c r="Q163" s="754"/>
      <c r="R163" s="754"/>
    </row>
    <row r="164" spans="1:21" ht="18" customHeight="1">
      <c r="A164" s="752" t="s">
        <v>1198</v>
      </c>
    </row>
    <row r="165" spans="1:21" ht="18" customHeight="1">
      <c r="A165" s="215"/>
      <c r="B165" s="211"/>
      <c r="C165" s="741"/>
      <c r="D165" s="741"/>
      <c r="E165" s="741"/>
      <c r="F165" s="741"/>
      <c r="G165" s="741"/>
      <c r="H165" s="741"/>
      <c r="I165" s="741"/>
      <c r="J165" s="741"/>
      <c r="K165" s="741"/>
      <c r="L165" s="741"/>
      <c r="M165" s="741"/>
      <c r="N165" s="741"/>
      <c r="O165" s="741"/>
      <c r="P165" s="741"/>
      <c r="Q165" s="741"/>
      <c r="R165" s="741"/>
      <c r="S165" s="769" t="s">
        <v>58</v>
      </c>
      <c r="T165" s="770"/>
      <c r="U165" s="751" t="str">
        <f>U$3</f>
        <v xml:space="preserve">Annual rate of change
</v>
      </c>
    </row>
    <row r="166" spans="1:21" ht="26.25" thickBot="1">
      <c r="A166" s="215"/>
      <c r="B166" s="216"/>
      <c r="C166" s="203">
        <f t="shared" ref="C166:R166" si="105">C$4</f>
        <v>2008</v>
      </c>
      <c r="D166" s="717">
        <f t="shared" si="105"/>
        <v>2009</v>
      </c>
      <c r="E166" s="203">
        <f t="shared" si="105"/>
        <v>2010</v>
      </c>
      <c r="F166" s="717">
        <f t="shared" si="105"/>
        <v>2011</v>
      </c>
      <c r="G166" s="203">
        <f t="shared" si="105"/>
        <v>2012</v>
      </c>
      <c r="H166" s="716">
        <f t="shared" si="105"/>
        <v>2013</v>
      </c>
      <c r="I166" s="203">
        <f t="shared" si="105"/>
        <v>2014</v>
      </c>
      <c r="J166" s="716">
        <f t="shared" si="105"/>
        <v>2015</v>
      </c>
      <c r="K166" s="203">
        <f t="shared" si="105"/>
        <v>2016</v>
      </c>
      <c r="L166" s="716">
        <f t="shared" si="105"/>
        <v>2017</v>
      </c>
      <c r="M166" s="203">
        <f t="shared" si="105"/>
        <v>2018</v>
      </c>
      <c r="N166" s="716">
        <f t="shared" si="105"/>
        <v>2019</v>
      </c>
      <c r="O166" s="203">
        <f t="shared" si="105"/>
        <v>2020</v>
      </c>
      <c r="P166" s="716">
        <f t="shared" si="105"/>
        <v>2021</v>
      </c>
      <c r="Q166" s="716">
        <f t="shared" si="105"/>
        <v>2022</v>
      </c>
      <c r="R166" s="203" t="str">
        <f t="shared" si="105"/>
        <v>2023f</v>
      </c>
      <c r="S166" s="750" t="s">
        <v>1070</v>
      </c>
      <c r="T166" s="749" t="s">
        <v>1071</v>
      </c>
      <c r="U166" s="748" t="s">
        <v>1072</v>
      </c>
    </row>
    <row r="167" spans="1:21" ht="18" customHeight="1" thickBot="1">
      <c r="A167" s="366" t="s">
        <v>373</v>
      </c>
      <c r="B167" s="366"/>
      <c r="C167" s="344">
        <f t="shared" ref="C167:R167" si="106">IF(OR(C102=0,C135=0),":",C135/C102)</f>
        <v>2.6518886420075809</v>
      </c>
      <c r="D167" s="344">
        <f t="shared" si="106"/>
        <v>2.5286051312297273</v>
      </c>
      <c r="E167" s="344">
        <f t="shared" si="106"/>
        <v>2.7321737076030299</v>
      </c>
      <c r="F167" s="344">
        <f t="shared" si="106"/>
        <v>2.2657853350150279</v>
      </c>
      <c r="G167" s="344">
        <f t="shared" si="106"/>
        <v>2.2905889157010946</v>
      </c>
      <c r="H167" s="344">
        <f t="shared" si="106"/>
        <v>2.701901193130877</v>
      </c>
      <c r="I167" s="344">
        <f t="shared" si="106"/>
        <v>2.5344016965768357</v>
      </c>
      <c r="J167" s="344">
        <f t="shared" si="106"/>
        <v>2.7088170200613986</v>
      </c>
      <c r="K167" s="344">
        <f t="shared" si="106"/>
        <v>2.4665838278501004</v>
      </c>
      <c r="L167" s="344">
        <f t="shared" si="106"/>
        <v>2.6434165145059847</v>
      </c>
      <c r="M167" s="344">
        <f t="shared" si="106"/>
        <v>2.2854971959235364</v>
      </c>
      <c r="N167" s="344">
        <f t="shared" si="106"/>
        <v>2.5614832353165808</v>
      </c>
      <c r="O167" s="344">
        <f t="shared" si="106"/>
        <v>2.4380857867460581</v>
      </c>
      <c r="P167" s="344">
        <f t="shared" si="106"/>
        <v>2.3636889906604579</v>
      </c>
      <c r="Q167" s="344">
        <f t="shared" si="106"/>
        <v>2.4041938756926919</v>
      </c>
      <c r="R167" s="344">
        <f t="shared" si="106"/>
        <v>2.580913662674984</v>
      </c>
      <c r="S167" s="747">
        <f t="shared" ref="S167:S174" si="107">+IFERROR((R167/Q167-1)*100,"")</f>
        <v>7.3504798747303868</v>
      </c>
      <c r="T167" s="747">
        <f t="shared" ref="T167:T174" si="108">+IFERROR(((R167/((SUM(M167:Q167)-MIN(L167:P167)-MAX(L167:P167))/3))-1)*100,"")</f>
        <v>8.6847633629251639</v>
      </c>
      <c r="U167" s="746">
        <f>100*((POWER(R167/I167,1/($Q$4-$H$4)))-1)</f>
        <v>0.2022695895680382</v>
      </c>
    </row>
    <row r="168" spans="1:21" ht="18" customHeight="1" thickBot="1">
      <c r="A168" s="320" t="s">
        <v>3</v>
      </c>
      <c r="B168" s="320" t="s">
        <v>30</v>
      </c>
      <c r="C168" s="365">
        <f t="shared" ref="C168:R168" si="109">+C136/C103</f>
        <v>4.375</v>
      </c>
      <c r="D168" s="365">
        <f t="shared" si="109"/>
        <v>5.4</v>
      </c>
      <c r="E168" s="365">
        <f t="shared" si="109"/>
        <v>0</v>
      </c>
      <c r="F168" s="365">
        <f t="shared" si="109"/>
        <v>3.7708333333333335</v>
      </c>
      <c r="G168" s="365">
        <f t="shared" si="109"/>
        <v>4</v>
      </c>
      <c r="H168" s="365">
        <f t="shared" si="109"/>
        <v>4.7368421052631575</v>
      </c>
      <c r="I168" s="365">
        <f t="shared" si="109"/>
        <v>0</v>
      </c>
      <c r="J168" s="365">
        <f t="shared" si="109"/>
        <v>3.9009900990099009</v>
      </c>
      <c r="K168" s="365">
        <f t="shared" si="109"/>
        <v>2.9885057471264367</v>
      </c>
      <c r="L168" s="365">
        <f t="shared" si="109"/>
        <v>3.8026315789473686</v>
      </c>
      <c r="M168" s="365">
        <f t="shared" si="109"/>
        <v>3.6571428571428575</v>
      </c>
      <c r="N168" s="365">
        <f t="shared" si="109"/>
        <v>3.8923076923076918</v>
      </c>
      <c r="O168" s="365">
        <f t="shared" si="109"/>
        <v>3.8030303030303023</v>
      </c>
      <c r="P168" s="365">
        <f t="shared" si="109"/>
        <v>2.813333333333333</v>
      </c>
      <c r="Q168" s="365">
        <f t="shared" si="109"/>
        <v>3.7142857142857149</v>
      </c>
      <c r="R168" s="365">
        <f t="shared" si="109"/>
        <v>3.3462212388135701</v>
      </c>
      <c r="S168" s="305">
        <f t="shared" si="107"/>
        <v>-9.9094281857885047</v>
      </c>
      <c r="T168" s="305">
        <f t="shared" si="108"/>
        <v>-10.16420724062279</v>
      </c>
      <c r="U168" s="745"/>
    </row>
    <row r="169" spans="1:21" ht="18" customHeight="1" thickBot="1">
      <c r="A169" s="320" t="s">
        <v>4</v>
      </c>
      <c r="B169" s="320" t="s">
        <v>31</v>
      </c>
      <c r="C169" s="365">
        <f t="shared" ref="C169:R169" si="110">+C137/C104</f>
        <v>2.15</v>
      </c>
      <c r="D169" s="365">
        <f t="shared" si="110"/>
        <v>5</v>
      </c>
      <c r="E169" s="365">
        <f t="shared" si="110"/>
        <v>1.8181818181818183</v>
      </c>
      <c r="F169" s="365">
        <f t="shared" si="110"/>
        <v>1.8181818181818181</v>
      </c>
      <c r="G169" s="365">
        <f t="shared" si="110"/>
        <v>1.6153846153846154</v>
      </c>
      <c r="H169" s="365">
        <f t="shared" si="110"/>
        <v>1.6290322580645162</v>
      </c>
      <c r="I169" s="365">
        <f t="shared" si="110"/>
        <v>1.7386363636363638</v>
      </c>
      <c r="J169" s="365">
        <f t="shared" si="110"/>
        <v>2.2162162162162162</v>
      </c>
      <c r="K169" s="365">
        <f t="shared" si="110"/>
        <v>2.53475935828877</v>
      </c>
      <c r="L169" s="365">
        <f t="shared" si="110"/>
        <v>2.8594420600858368</v>
      </c>
      <c r="M169" s="365">
        <f t="shared" si="110"/>
        <v>1.751137102014295</v>
      </c>
      <c r="N169" s="365">
        <f t="shared" si="110"/>
        <v>2.4401008827238337</v>
      </c>
      <c r="O169" s="365">
        <f t="shared" si="110"/>
        <v>1.9923184357541899</v>
      </c>
      <c r="P169" s="365">
        <f t="shared" si="110"/>
        <v>1.7796500324044071</v>
      </c>
      <c r="Q169" s="365">
        <f t="shared" si="110"/>
        <v>2.0727272727272728</v>
      </c>
      <c r="R169" s="365">
        <f t="shared" si="110"/>
        <v>2.1938999999999997</v>
      </c>
      <c r="S169" s="305">
        <f t="shared" si="107"/>
        <v>5.8460526315789352</v>
      </c>
      <c r="T169" s="305">
        <f t="shared" si="108"/>
        <v>21.313730244481309</v>
      </c>
      <c r="U169" s="745">
        <f t="shared" ref="U169:U174" si="111">100*((POWER(R169/I169,1/($Q$4-$H$4)))-1)</f>
        <v>2.6178990402537572</v>
      </c>
    </row>
    <row r="170" spans="1:21" ht="18" customHeight="1" thickBot="1">
      <c r="A170" s="320" t="s">
        <v>340</v>
      </c>
      <c r="B170" s="320" t="s">
        <v>32</v>
      </c>
      <c r="C170" s="365">
        <f t="shared" ref="C170:R170" si="112">+C138/C105</f>
        <v>2.3505747126436782</v>
      </c>
      <c r="D170" s="365">
        <f t="shared" si="112"/>
        <v>2.4597156398104265</v>
      </c>
      <c r="E170" s="365">
        <f t="shared" si="112"/>
        <v>1.9778597785977861</v>
      </c>
      <c r="F170" s="365">
        <f t="shared" si="112"/>
        <v>3.0447934845840603</v>
      </c>
      <c r="G170" s="365">
        <f t="shared" si="112"/>
        <v>2.0378234903782348</v>
      </c>
      <c r="H170" s="365">
        <f t="shared" si="112"/>
        <v>2.3743232791956688</v>
      </c>
      <c r="I170" s="365">
        <f t="shared" si="112"/>
        <v>2.9584775086505193</v>
      </c>
      <c r="J170" s="365">
        <f t="shared" si="112"/>
        <v>3.2730318257956448</v>
      </c>
      <c r="K170" s="365">
        <f t="shared" si="112"/>
        <v>2.5827067669172932</v>
      </c>
      <c r="L170" s="365">
        <f t="shared" si="112"/>
        <v>2.5099166427134234</v>
      </c>
      <c r="M170" s="365">
        <f t="shared" si="112"/>
        <v>2.4255757992437266</v>
      </c>
      <c r="N170" s="365">
        <f t="shared" si="112"/>
        <v>2.3398193189715082</v>
      </c>
      <c r="O170" s="365">
        <f t="shared" si="112"/>
        <v>2.6022692425636307</v>
      </c>
      <c r="P170" s="365">
        <f t="shared" si="112"/>
        <v>2.7100960290682585</v>
      </c>
      <c r="Q170" s="365">
        <f t="shared" si="112"/>
        <v>2.9237016982525228</v>
      </c>
      <c r="R170" s="365">
        <f t="shared" si="112"/>
        <v>2.8428</v>
      </c>
      <c r="S170" s="305">
        <f t="shared" si="107"/>
        <v>-2.767098240592647</v>
      </c>
      <c r="T170" s="305">
        <f t="shared" si="108"/>
        <v>7.2546044033663826</v>
      </c>
      <c r="U170" s="745">
        <f t="shared" si="111"/>
        <v>-0.44218943811019651</v>
      </c>
    </row>
    <row r="171" spans="1:21" ht="18" customHeight="1" thickBot="1">
      <c r="A171" s="320" t="s">
        <v>5</v>
      </c>
      <c r="B171" s="320" t="s">
        <v>33</v>
      </c>
      <c r="C171" s="365">
        <f t="shared" ref="C171:R171" si="113">+C139/C106</f>
        <v>3.1818181818181817</v>
      </c>
      <c r="D171" s="365">
        <f t="shared" si="113"/>
        <v>3.2941176470588234</v>
      </c>
      <c r="E171" s="365">
        <f t="shared" si="113"/>
        <v>3.2183908045977012</v>
      </c>
      <c r="F171" s="365">
        <f t="shared" si="113"/>
        <v>3.4237288135593218</v>
      </c>
      <c r="G171" s="365">
        <f t="shared" si="113"/>
        <v>4</v>
      </c>
      <c r="H171" s="365">
        <f t="shared" si="113"/>
        <v>3.3953488372093026</v>
      </c>
      <c r="I171" s="365">
        <f t="shared" si="113"/>
        <v>4.0476190476190474</v>
      </c>
      <c r="J171" s="365">
        <f t="shared" si="113"/>
        <v>4.2</v>
      </c>
      <c r="K171" s="365">
        <f t="shared" si="113"/>
        <v>3.666666666666667</v>
      </c>
      <c r="L171" s="365">
        <f t="shared" si="113"/>
        <v>4.4629629629629628</v>
      </c>
      <c r="M171" s="365">
        <f t="shared" si="113"/>
        <v>2.8484848484848486</v>
      </c>
      <c r="N171" s="365">
        <f t="shared" si="113"/>
        <v>4.1346153846153841</v>
      </c>
      <c r="O171" s="365">
        <f t="shared" si="113"/>
        <v>4.3783783783783781</v>
      </c>
      <c r="P171" s="365">
        <f t="shared" si="113"/>
        <v>3.3009708737864076</v>
      </c>
      <c r="Q171" s="365">
        <f t="shared" si="113"/>
        <v>4.4513888888888884</v>
      </c>
      <c r="R171" s="365">
        <f t="shared" si="113"/>
        <v>4.0067000000000004</v>
      </c>
      <c r="S171" s="305">
        <f t="shared" si="107"/>
        <v>-9.9898907956318066</v>
      </c>
      <c r="T171" s="305">
        <f t="shared" si="108"/>
        <v>1.8446215293182577</v>
      </c>
      <c r="U171" s="745">
        <f t="shared" si="111"/>
        <v>-0.11283472586339771</v>
      </c>
    </row>
    <row r="172" spans="1:21" ht="18" customHeight="1" thickBot="1">
      <c r="A172" s="320" t="s">
        <v>127</v>
      </c>
      <c r="B172" s="320" t="s">
        <v>34</v>
      </c>
      <c r="C172" s="365">
        <f t="shared" ref="C172:R172" si="114">+C140/C107</f>
        <v>2.9291666666666667</v>
      </c>
      <c r="D172" s="365">
        <f t="shared" si="114"/>
        <v>3.4347826086956523</v>
      </c>
      <c r="E172" s="365">
        <f t="shared" si="114"/>
        <v>3.0048925388782108</v>
      </c>
      <c r="F172" s="365">
        <f t="shared" si="114"/>
        <v>2.7706093189964158</v>
      </c>
      <c r="G172" s="365">
        <f t="shared" si="114"/>
        <v>3.098214285714286</v>
      </c>
      <c r="H172" s="365">
        <f t="shared" si="114"/>
        <v>3.4168865435356204</v>
      </c>
      <c r="I172" s="365">
        <f t="shared" si="114"/>
        <v>3.724220623501199</v>
      </c>
      <c r="J172" s="365">
        <f t="shared" si="114"/>
        <v>3.4993678887484201</v>
      </c>
      <c r="K172" s="365">
        <f t="shared" si="114"/>
        <v>3.3165714285714283</v>
      </c>
      <c r="L172" s="365">
        <f t="shared" si="114"/>
        <v>3.4865497076023395</v>
      </c>
      <c r="M172" s="365">
        <f t="shared" si="114"/>
        <v>2.7878359264497878</v>
      </c>
      <c r="N172" s="365">
        <f t="shared" si="114"/>
        <v>3.0589812332439679</v>
      </c>
      <c r="O172" s="365">
        <f t="shared" si="114"/>
        <v>3.6016949152542375</v>
      </c>
      <c r="P172" s="365">
        <f t="shared" si="114"/>
        <v>3.061412487205732</v>
      </c>
      <c r="Q172" s="365">
        <f t="shared" si="114"/>
        <v>3.0074836295603364</v>
      </c>
      <c r="R172" s="365">
        <f t="shared" si="114"/>
        <v>3.2754000000000003</v>
      </c>
      <c r="S172" s="305">
        <f t="shared" si="107"/>
        <v>8.9083234836703227</v>
      </c>
      <c r="T172" s="305">
        <f t="shared" si="108"/>
        <v>7.6504385763815463</v>
      </c>
      <c r="U172" s="745">
        <f t="shared" si="111"/>
        <v>-1.4167308130343725</v>
      </c>
    </row>
    <row r="173" spans="1:21" ht="18" customHeight="1" thickBot="1">
      <c r="A173" s="320" t="s">
        <v>6</v>
      </c>
      <c r="B173" s="320" t="s">
        <v>35</v>
      </c>
      <c r="C173" s="365">
        <f t="shared" ref="C173:R173" si="115">+C141/C108</f>
        <v>0.68085106382978722</v>
      </c>
      <c r="D173" s="365">
        <f t="shared" si="115"/>
        <v>1.5625</v>
      </c>
      <c r="E173" s="365">
        <f t="shared" si="115"/>
        <v>1.7536231884057969</v>
      </c>
      <c r="F173" s="365">
        <f t="shared" si="115"/>
        <v>1.8117647058823529</v>
      </c>
      <c r="G173" s="365">
        <f t="shared" si="115"/>
        <v>1.1834862385321101</v>
      </c>
      <c r="H173" s="365">
        <f t="shared" si="115"/>
        <v>2.3333333333333335</v>
      </c>
      <c r="I173" s="365">
        <f t="shared" si="115"/>
        <v>2.0727272727272728</v>
      </c>
      <c r="J173" s="365">
        <f t="shared" si="115"/>
        <v>2.6470588235294117</v>
      </c>
      <c r="K173" s="365">
        <f t="shared" si="115"/>
        <v>1.8585027013120659</v>
      </c>
      <c r="L173" s="365">
        <f t="shared" si="115"/>
        <v>1.2867096774193547</v>
      </c>
      <c r="M173" s="365">
        <f t="shared" si="115"/>
        <v>1.8076145552560647</v>
      </c>
      <c r="N173" s="365">
        <f t="shared" si="115"/>
        <v>2.5753768844221105</v>
      </c>
      <c r="O173" s="365">
        <f t="shared" si="115"/>
        <v>2.2794612794612794</v>
      </c>
      <c r="P173" s="365">
        <f t="shared" si="115"/>
        <v>1.787311178247734</v>
      </c>
      <c r="Q173" s="365">
        <f t="shared" si="115"/>
        <v>2.4674524511117064</v>
      </c>
      <c r="R173" s="365">
        <f t="shared" si="115"/>
        <v>2.2660000000000005</v>
      </c>
      <c r="S173" s="305">
        <f t="shared" si="107"/>
        <v>-8.1643904027792651</v>
      </c>
      <c r="T173" s="305">
        <f t="shared" si="108"/>
        <v>-3.6445791138202677</v>
      </c>
      <c r="U173" s="745">
        <f t="shared" si="111"/>
        <v>0.99548788949006539</v>
      </c>
    </row>
    <row r="174" spans="1:21" ht="18" customHeight="1" thickBot="1">
      <c r="A174" s="320" t="s">
        <v>7</v>
      </c>
      <c r="B174" s="320" t="s">
        <v>36</v>
      </c>
      <c r="C174" s="365">
        <f t="shared" ref="C174:R174" si="116">+C142/C109</f>
        <v>3.8888888888888893</v>
      </c>
      <c r="D174" s="365">
        <f t="shared" si="116"/>
        <v>4.552941176470588</v>
      </c>
      <c r="E174" s="365">
        <f t="shared" si="116"/>
        <v>4.7948717948717956</v>
      </c>
      <c r="F174" s="365">
        <f t="shared" si="116"/>
        <v>4.9333333333333336</v>
      </c>
      <c r="G174" s="365">
        <f t="shared" si="116"/>
        <v>4.140845070422535</v>
      </c>
      <c r="H174" s="365">
        <f t="shared" si="116"/>
        <v>4.3725490196078427</v>
      </c>
      <c r="I174" s="365">
        <f t="shared" si="116"/>
        <v>4.9836065573770494</v>
      </c>
      <c r="J174" s="365">
        <f t="shared" si="116"/>
        <v>4.1749999999999998</v>
      </c>
      <c r="K174" s="365">
        <f t="shared" si="116"/>
        <v>3.5051546391752577</v>
      </c>
      <c r="L174" s="365">
        <f t="shared" si="116"/>
        <v>3.761194029850746</v>
      </c>
      <c r="M174" s="365">
        <f t="shared" si="116"/>
        <v>2.3943661971830985</v>
      </c>
      <c r="N174" s="365">
        <f t="shared" si="116"/>
        <v>4.615384615384615</v>
      </c>
      <c r="O174" s="365">
        <f t="shared" si="116"/>
        <v>4.375</v>
      </c>
      <c r="P174" s="365">
        <f t="shared" si="116"/>
        <v>4.7142857142857144</v>
      </c>
      <c r="Q174" s="365">
        <f t="shared" si="116"/>
        <v>4.9818181818181815</v>
      </c>
      <c r="R174" s="365">
        <f t="shared" si="116"/>
        <v>4.506604703581969</v>
      </c>
      <c r="S174" s="305">
        <f t="shared" si="107"/>
        <v>-9.5389566799239702</v>
      </c>
      <c r="T174" s="305">
        <f t="shared" si="108"/>
        <v>-3.2377764123739716</v>
      </c>
      <c r="U174" s="745">
        <f t="shared" si="111"/>
        <v>-1.1116615823009046</v>
      </c>
    </row>
    <row r="175" spans="1:21" ht="18" customHeight="1" thickBot="1">
      <c r="A175" s="320" t="s">
        <v>8</v>
      </c>
      <c r="B175" s="320" t="s">
        <v>37</v>
      </c>
      <c r="C175" s="365" t="s">
        <v>62</v>
      </c>
      <c r="D175" s="365" t="s">
        <v>62</v>
      </c>
      <c r="E175" s="365" t="s">
        <v>62</v>
      </c>
      <c r="F175" s="365" t="s">
        <v>62</v>
      </c>
      <c r="G175" s="365" t="s">
        <v>62</v>
      </c>
      <c r="H175" s="365" t="s">
        <v>62</v>
      </c>
      <c r="I175" s="365" t="s">
        <v>62</v>
      </c>
      <c r="J175" s="365" t="s">
        <v>62</v>
      </c>
      <c r="K175" s="365" t="s">
        <v>62</v>
      </c>
      <c r="L175" s="365" t="s">
        <v>62</v>
      </c>
      <c r="M175" s="365" t="s">
        <v>62</v>
      </c>
      <c r="N175" s="365" t="s">
        <v>62</v>
      </c>
      <c r="O175" s="365" t="s">
        <v>62</v>
      </c>
      <c r="P175" s="365" t="s">
        <v>62</v>
      </c>
      <c r="Q175" s="365" t="s">
        <v>62</v>
      </c>
      <c r="R175" s="365" t="s">
        <v>62</v>
      </c>
      <c r="S175" s="305"/>
      <c r="T175" s="305"/>
      <c r="U175" s="745"/>
    </row>
    <row r="176" spans="1:21" ht="18" customHeight="1" thickBot="1">
      <c r="A176" s="320" t="s">
        <v>9</v>
      </c>
      <c r="B176" s="320" t="s">
        <v>38</v>
      </c>
      <c r="C176" s="365">
        <f t="shared" ref="C176:R176" si="117">+C144/C111</f>
        <v>1.3529990167158308</v>
      </c>
      <c r="D176" s="365">
        <f t="shared" si="117"/>
        <v>0.92322097378277168</v>
      </c>
      <c r="E176" s="365">
        <f t="shared" si="117"/>
        <v>1.1821701578477117</v>
      </c>
      <c r="F176" s="365">
        <f t="shared" si="117"/>
        <v>1.0500517920033148</v>
      </c>
      <c r="G176" s="365">
        <f t="shared" si="117"/>
        <v>0.78850664581704455</v>
      </c>
      <c r="H176" s="365">
        <f t="shared" si="117"/>
        <v>1.6468711656441719</v>
      </c>
      <c r="I176" s="365">
        <f t="shared" si="117"/>
        <v>1.0176470588235296</v>
      </c>
      <c r="J176" s="365">
        <f t="shared" si="117"/>
        <v>1.1956105100463679</v>
      </c>
      <c r="K176" s="365">
        <f t="shared" si="117"/>
        <v>1.7627565793706967</v>
      </c>
      <c r="L176" s="365">
        <f t="shared" si="117"/>
        <v>1.0722461892436008</v>
      </c>
      <c r="M176" s="365">
        <f t="shared" si="117"/>
        <v>1.7619782579519525</v>
      </c>
      <c r="N176" s="365">
        <f t="shared" si="117"/>
        <v>1.1012379642365888</v>
      </c>
      <c r="O176" s="365">
        <f t="shared" si="117"/>
        <v>1.9015300453030175</v>
      </c>
      <c r="P176" s="365">
        <f t="shared" si="117"/>
        <v>1.5065464319778028</v>
      </c>
      <c r="Q176" s="365">
        <f t="shared" si="117"/>
        <v>1.1516165904637492</v>
      </c>
      <c r="R176" s="365">
        <f t="shared" si="117"/>
        <v>1.4935</v>
      </c>
      <c r="S176" s="305">
        <f t="shared" ref="S176:S194" si="118">+IFERROR((R176/Q176-1)*100,"")</f>
        <v>29.687259836937251</v>
      </c>
      <c r="T176" s="305">
        <f t="shared" ref="T176:T194" si="119">+IFERROR(((R176/((SUM(M176:Q176)-MIN(L176:P176)-MAX(L176:P176))/3))-1)*100,"")</f>
        <v>0.70501250969630114</v>
      </c>
      <c r="U176" s="745">
        <f>100*((POWER(R176/I176,1/($Q$4-$H$4)))-1)</f>
        <v>4.3546978663442149</v>
      </c>
    </row>
    <row r="177" spans="1:21" ht="18" customHeight="1" thickBot="1">
      <c r="A177" s="320" t="s">
        <v>10</v>
      </c>
      <c r="B177" s="320" t="s">
        <v>39</v>
      </c>
      <c r="C177" s="365">
        <f t="shared" ref="C177:R177" si="120">+C145/C112</f>
        <v>4.5045685279187815</v>
      </c>
      <c r="D177" s="365">
        <f t="shared" si="120"/>
        <v>4.8315412186379936</v>
      </c>
      <c r="E177" s="365">
        <f t="shared" si="120"/>
        <v>4.4639278557114226</v>
      </c>
      <c r="F177" s="365">
        <f t="shared" si="120"/>
        <v>3.6159925869399321</v>
      </c>
      <c r="G177" s="365">
        <f t="shared" si="120"/>
        <v>4.121178225205071</v>
      </c>
      <c r="H177" s="365">
        <f t="shared" si="120"/>
        <v>4.0834170013386881</v>
      </c>
      <c r="I177" s="365">
        <f t="shared" si="120"/>
        <v>3.7882546966872215</v>
      </c>
      <c r="J177" s="365">
        <f t="shared" si="120"/>
        <v>3.7669947095966783</v>
      </c>
      <c r="K177" s="365">
        <f t="shared" si="120"/>
        <v>2.5532460269375963</v>
      </c>
      <c r="L177" s="365">
        <f t="shared" si="120"/>
        <v>3.5619612568356662</v>
      </c>
      <c r="M177" s="365">
        <f t="shared" si="120"/>
        <v>3.5315024232633281</v>
      </c>
      <c r="N177" s="365">
        <f t="shared" si="120"/>
        <v>4.0404397106567185</v>
      </c>
      <c r="O177" s="365">
        <f t="shared" si="120"/>
        <v>2.7393464052287579</v>
      </c>
      <c r="P177" s="365">
        <f t="shared" si="120"/>
        <v>2.8413523388051249</v>
      </c>
      <c r="Q177" s="365">
        <f t="shared" si="120"/>
        <v>2.9379723157500934</v>
      </c>
      <c r="R177" s="365">
        <f t="shared" si="120"/>
        <v>3.3166000000000007</v>
      </c>
      <c r="S177" s="305">
        <f t="shared" si="118"/>
        <v>12.887380940253678</v>
      </c>
      <c r="T177" s="305">
        <f t="shared" si="119"/>
        <v>6.862687029208181</v>
      </c>
      <c r="U177" s="745">
        <f>100*((POWER(R177/I177,1/($Q$4-$H$4)))-1)</f>
        <v>-1.4665317722518112</v>
      </c>
    </row>
    <row r="178" spans="1:21" ht="18" customHeight="1" thickBot="1">
      <c r="A178" s="320" t="s">
        <v>11</v>
      </c>
      <c r="B178" s="320" t="s">
        <v>40</v>
      </c>
      <c r="C178" s="365">
        <f t="shared" ref="C178:R178" si="121">+C146/C113</f>
        <v>2.8055555555555558</v>
      </c>
      <c r="D178" s="365">
        <f t="shared" si="121"/>
        <v>2.349514563106796</v>
      </c>
      <c r="E178" s="365">
        <f t="shared" si="121"/>
        <v>1.925</v>
      </c>
      <c r="F178" s="365">
        <f t="shared" si="121"/>
        <v>3.0344827586206899</v>
      </c>
      <c r="G178" s="365">
        <f t="shared" si="121"/>
        <v>2.4148936170212769</v>
      </c>
      <c r="H178" s="365">
        <f t="shared" si="121"/>
        <v>1.7840909090909092</v>
      </c>
      <c r="I178" s="365">
        <f t="shared" si="121"/>
        <v>2.2111111111111112</v>
      </c>
      <c r="J178" s="365">
        <f t="shared" si="121"/>
        <v>2.2318840579710146</v>
      </c>
      <c r="K178" s="365">
        <f t="shared" si="121"/>
        <v>2.627329192546584</v>
      </c>
      <c r="L178" s="365">
        <f t="shared" si="121"/>
        <v>2.5000000000000004</v>
      </c>
      <c r="M178" s="365">
        <f t="shared" si="121"/>
        <v>2.3962264150943398</v>
      </c>
      <c r="N178" s="365">
        <f t="shared" si="121"/>
        <v>2.5530303030303032</v>
      </c>
      <c r="O178" s="365">
        <f t="shared" si="121"/>
        <v>2.4657534246575343</v>
      </c>
      <c r="P178" s="365">
        <f t="shared" si="121"/>
        <v>3.0813953488372094</v>
      </c>
      <c r="Q178" s="365">
        <f t="shared" si="121"/>
        <v>2.2222222222222223</v>
      </c>
      <c r="R178" s="365">
        <f t="shared" si="121"/>
        <v>2.783670796045163</v>
      </c>
      <c r="S178" s="305">
        <f t="shared" si="118"/>
        <v>25.265185822032322</v>
      </c>
      <c r="T178" s="305">
        <f t="shared" si="119"/>
        <v>15.32945071311833</v>
      </c>
      <c r="U178" s="745">
        <f>100*((POWER(R178/I178,1/($Q$4-$H$4)))-1)</f>
        <v>2.5916283161048215</v>
      </c>
    </row>
    <row r="179" spans="1:21" ht="18" customHeight="1" thickBot="1">
      <c r="A179" s="320" t="s">
        <v>12</v>
      </c>
      <c r="B179" s="320" t="s">
        <v>41</v>
      </c>
      <c r="C179" s="365">
        <f t="shared" ref="C179:R179" si="122">+C147/C114</f>
        <v>2.6056338028169015</v>
      </c>
      <c r="D179" s="365">
        <f t="shared" si="122"/>
        <v>2.7407407407407409</v>
      </c>
      <c r="E179" s="365">
        <f t="shared" si="122"/>
        <v>2.6407185628742518</v>
      </c>
      <c r="F179" s="365">
        <f t="shared" si="122"/>
        <v>2.5734597156398102</v>
      </c>
      <c r="G179" s="365">
        <f t="shared" si="122"/>
        <v>2.4503042596348887</v>
      </c>
      <c r="H179" s="365">
        <f t="shared" si="122"/>
        <v>2.2663847780126849</v>
      </c>
      <c r="I179" s="365">
        <f t="shared" si="122"/>
        <v>2.3109327983951853</v>
      </c>
      <c r="J179" s="365">
        <f t="shared" si="122"/>
        <v>2.3470483005366725</v>
      </c>
      <c r="K179" s="365">
        <f t="shared" si="122"/>
        <v>2.8001417434443656</v>
      </c>
      <c r="L179" s="365">
        <f t="shared" si="122"/>
        <v>2.8463343108504398</v>
      </c>
      <c r="M179" s="365">
        <f t="shared" si="122"/>
        <v>2.8013392857142856</v>
      </c>
      <c r="N179" s="365">
        <f t="shared" si="122"/>
        <v>3.0523331879633666</v>
      </c>
      <c r="O179" s="365">
        <f t="shared" si="122"/>
        <v>2.9378911892152146</v>
      </c>
      <c r="P179" s="365">
        <f t="shared" si="122"/>
        <v>2.8187957231288689</v>
      </c>
      <c r="Q179" s="365">
        <f t="shared" si="122"/>
        <v>2.8147223955084213</v>
      </c>
      <c r="R179" s="365">
        <f t="shared" si="122"/>
        <v>2.6986000000000003</v>
      </c>
      <c r="S179" s="305">
        <f t="shared" si="118"/>
        <v>-4.1255363475177003</v>
      </c>
      <c r="T179" s="305">
        <f t="shared" si="119"/>
        <v>-5.5487877287202387</v>
      </c>
      <c r="U179" s="745">
        <f>100*((POWER(R179/I179,1/($Q$4-$H$4)))-1)</f>
        <v>1.7380634258132632</v>
      </c>
    </row>
    <row r="180" spans="1:21" ht="18" customHeight="1" thickBot="1">
      <c r="A180" s="320" t="s">
        <v>13</v>
      </c>
      <c r="B180" s="320" t="s">
        <v>42</v>
      </c>
      <c r="C180" s="365" t="s">
        <v>62</v>
      </c>
      <c r="D180" s="365" t="s">
        <v>62</v>
      </c>
      <c r="E180" s="365" t="s">
        <v>62</v>
      </c>
      <c r="F180" s="365" t="s">
        <v>62</v>
      </c>
      <c r="G180" s="365" t="s">
        <v>62</v>
      </c>
      <c r="H180" s="365" t="s">
        <v>62</v>
      </c>
      <c r="I180" s="365" t="s">
        <v>62</v>
      </c>
      <c r="J180" s="365" t="s">
        <v>62</v>
      </c>
      <c r="K180" s="365" t="s">
        <v>62</v>
      </c>
      <c r="L180" s="365" t="s">
        <v>62</v>
      </c>
      <c r="M180" s="365" t="s">
        <v>62</v>
      </c>
      <c r="N180" s="365" t="s">
        <v>62</v>
      </c>
      <c r="O180" s="365" t="s">
        <v>62</v>
      </c>
      <c r="P180" s="365" t="s">
        <v>62</v>
      </c>
      <c r="Q180" s="365" t="s">
        <v>62</v>
      </c>
      <c r="R180" s="365" t="s">
        <v>62</v>
      </c>
      <c r="S180" s="305" t="str">
        <f t="shared" si="118"/>
        <v/>
      </c>
      <c r="T180" s="305" t="str">
        <f t="shared" si="119"/>
        <v/>
      </c>
      <c r="U180" s="745"/>
    </row>
    <row r="181" spans="1:21" ht="18" customHeight="1" thickBot="1">
      <c r="A181" s="320" t="s">
        <v>14</v>
      </c>
      <c r="B181" s="320" t="s">
        <v>43</v>
      </c>
      <c r="C181" s="365">
        <f t="shared" ref="C181:R181" si="123">+C149/C116</f>
        <v>1.5714285714285716</v>
      </c>
      <c r="D181" s="365">
        <f t="shared" si="123"/>
        <v>2</v>
      </c>
      <c r="E181" s="365">
        <f t="shared" si="123"/>
        <v>2.1666666666666665</v>
      </c>
      <c r="F181" s="365">
        <f t="shared" si="123"/>
        <v>2.6363636363636362</v>
      </c>
      <c r="G181" s="365">
        <f t="shared" si="123"/>
        <v>2.1818181818181817</v>
      </c>
      <c r="H181" s="365">
        <f t="shared" si="123"/>
        <v>2.2608695652173916</v>
      </c>
      <c r="I181" s="365">
        <f t="shared" si="123"/>
        <v>3.0689655172413794</v>
      </c>
      <c r="J181" s="365">
        <f t="shared" si="123"/>
        <v>3.025641025641026</v>
      </c>
      <c r="K181" s="365">
        <f t="shared" si="123"/>
        <v>2.6860465116279073</v>
      </c>
      <c r="L181" s="365">
        <f t="shared" si="123"/>
        <v>3.072916666666667</v>
      </c>
      <c r="M181" s="365">
        <f t="shared" si="123"/>
        <v>1.9736842105263157</v>
      </c>
      <c r="N181" s="365">
        <f t="shared" si="123"/>
        <v>2.0518518518518518</v>
      </c>
      <c r="O181" s="365">
        <f t="shared" si="123"/>
        <v>2.2388059701492535</v>
      </c>
      <c r="P181" s="365">
        <f t="shared" si="123"/>
        <v>1.8928571428571428</v>
      </c>
      <c r="Q181" s="365">
        <f t="shared" si="123"/>
        <v>1.9004524886877827</v>
      </c>
      <c r="R181" s="365">
        <f t="shared" si="123"/>
        <v>2.5956000000000001</v>
      </c>
      <c r="S181" s="305">
        <f t="shared" si="118"/>
        <v>36.578000000000024</v>
      </c>
      <c r="T181" s="305">
        <f t="shared" si="119"/>
        <v>52.925899293599656</v>
      </c>
      <c r="U181" s="745">
        <f>100*((POWER(R181/I181,1/($Q$4-$H$4)))-1)</f>
        <v>-1.8441484343678427</v>
      </c>
    </row>
    <row r="182" spans="1:21" ht="18" customHeight="1" thickBot="1">
      <c r="A182" s="320" t="s">
        <v>15</v>
      </c>
      <c r="B182" s="320" t="s">
        <v>44</v>
      </c>
      <c r="C182" s="365">
        <f t="shared" ref="C182:R182" si="124">+C150/C117</f>
        <v>1.9019607843137254</v>
      </c>
      <c r="D182" s="365">
        <f t="shared" si="124"/>
        <v>1.996031746031746</v>
      </c>
      <c r="E182" s="365">
        <f t="shared" si="124"/>
        <v>1.5682656826568264</v>
      </c>
      <c r="F182" s="365">
        <f t="shared" si="124"/>
        <v>1.7924528301886793</v>
      </c>
      <c r="G182" s="365">
        <f t="shared" si="124"/>
        <v>2.0166666666666666</v>
      </c>
      <c r="H182" s="365">
        <f t="shared" si="124"/>
        <v>2.1083333333333334</v>
      </c>
      <c r="I182" s="365">
        <f t="shared" si="124"/>
        <v>2.4718826405867969</v>
      </c>
      <c r="J182" s="365">
        <f t="shared" si="124"/>
        <v>2.8801460405388393</v>
      </c>
      <c r="K182" s="365">
        <f t="shared" si="124"/>
        <v>2.6764369747899162</v>
      </c>
      <c r="L182" s="365">
        <f t="shared" si="124"/>
        <v>2.9119974059662774</v>
      </c>
      <c r="M182" s="365">
        <f t="shared" si="124"/>
        <v>2.012336378190037</v>
      </c>
      <c r="N182" s="365">
        <f t="shared" si="124"/>
        <v>2.0717894177080565</v>
      </c>
      <c r="O182" s="365">
        <f t="shared" si="124"/>
        <v>2.4480077745383864</v>
      </c>
      <c r="P182" s="365">
        <f t="shared" si="124"/>
        <v>1.9671758206044849</v>
      </c>
      <c r="Q182" s="365">
        <f t="shared" si="124"/>
        <v>2.2000000000000002</v>
      </c>
      <c r="R182" s="365">
        <f t="shared" si="124"/>
        <v>2.5750000000000002</v>
      </c>
      <c r="S182" s="305">
        <f t="shared" si="118"/>
        <v>17.04545454545454</v>
      </c>
      <c r="T182" s="305">
        <f t="shared" si="119"/>
        <v>32.728853444328166</v>
      </c>
      <c r="U182" s="745">
        <f>100*((POWER(R182/I182,1/($Q$4-$H$4)))-1)</f>
        <v>0.4551378551579166</v>
      </c>
    </row>
    <row r="183" spans="1:21" ht="18" customHeight="1" thickBot="1">
      <c r="A183" s="320" t="s">
        <v>16</v>
      </c>
      <c r="B183" s="320" t="s">
        <v>45</v>
      </c>
      <c r="C183" s="365">
        <f t="shared" ref="C183:R183" si="125">+C151/C118</f>
        <v>5</v>
      </c>
      <c r="D183" s="365">
        <f t="shared" si="125"/>
        <v>4.5</v>
      </c>
      <c r="E183" s="365">
        <f t="shared" si="125"/>
        <v>2.9230769230769229</v>
      </c>
      <c r="F183" s="365">
        <f t="shared" si="125"/>
        <v>2.5499999999999998</v>
      </c>
      <c r="G183" s="365">
        <f t="shared" si="125"/>
        <v>2.8461538461538458</v>
      </c>
      <c r="H183" s="365">
        <f t="shared" si="125"/>
        <v>3.5714285714285716</v>
      </c>
      <c r="I183" s="365">
        <f t="shared" si="125"/>
        <v>2.7777777777777777</v>
      </c>
      <c r="J183" s="365">
        <f t="shared" si="125"/>
        <v>2.8999999999999995</v>
      </c>
      <c r="K183" s="365">
        <f t="shared" si="125"/>
        <v>1.78</v>
      </c>
      <c r="L183" s="365">
        <f t="shared" si="125"/>
        <v>2.875</v>
      </c>
      <c r="M183" s="365">
        <f t="shared" si="125"/>
        <v>3.8333333333333335</v>
      </c>
      <c r="N183" s="365">
        <f t="shared" si="125"/>
        <v>3.043478260869565</v>
      </c>
      <c r="O183" s="365">
        <f t="shared" si="125"/>
        <v>3.2758620689655173</v>
      </c>
      <c r="P183" s="365">
        <f t="shared" si="125"/>
        <v>2.4814814814814814</v>
      </c>
      <c r="Q183" s="365">
        <f t="shared" si="125"/>
        <v>3.5357142857142851</v>
      </c>
      <c r="R183" s="365">
        <f t="shared" si="125"/>
        <v>3.2467251338805045</v>
      </c>
      <c r="S183" s="305">
        <f t="shared" si="118"/>
        <v>-8.1734305569150063</v>
      </c>
      <c r="T183" s="305">
        <f t="shared" si="119"/>
        <v>-1.1656882522659839</v>
      </c>
      <c r="U183" s="745">
        <f>100*((POWER(R183/I183,1/($Q$4-$H$4)))-1)</f>
        <v>1.7483928676298444</v>
      </c>
    </row>
    <row r="184" spans="1:21" ht="18" customHeight="1" thickBot="1">
      <c r="A184" s="320" t="s">
        <v>17</v>
      </c>
      <c r="B184" s="320" t="s">
        <v>46</v>
      </c>
      <c r="C184" s="365">
        <f t="shared" ref="C184:R184" si="126">+C152/C119</f>
        <v>2.1025641025641026</v>
      </c>
      <c r="D184" s="365">
        <f t="shared" si="126"/>
        <v>1.6262626262626263</v>
      </c>
      <c r="E184" s="365">
        <f t="shared" si="126"/>
        <v>1.9395900755124058</v>
      </c>
      <c r="F184" s="365">
        <f t="shared" si="126"/>
        <v>2.2658610271903323</v>
      </c>
      <c r="G184" s="365">
        <f t="shared" si="126"/>
        <v>2.1096774193548389</v>
      </c>
      <c r="H184" s="365">
        <f t="shared" si="126"/>
        <v>2.2835973428717424</v>
      </c>
      <c r="I184" s="365">
        <f t="shared" si="126"/>
        <v>2.4079084287200834</v>
      </c>
      <c r="J184" s="365">
        <f t="shared" si="126"/>
        <v>2.7372043010752689</v>
      </c>
      <c r="K184" s="365">
        <f t="shared" si="126"/>
        <v>2.4805057955742886</v>
      </c>
      <c r="L184" s="365">
        <f t="shared" si="126"/>
        <v>2.6199119911991202</v>
      </c>
      <c r="M184" s="365">
        <f t="shared" si="126"/>
        <v>2.016497461928934</v>
      </c>
      <c r="N184" s="365">
        <f t="shared" si="126"/>
        <v>2.4772581678411276</v>
      </c>
      <c r="O184" s="365">
        <f t="shared" si="126"/>
        <v>2.2610701107011071</v>
      </c>
      <c r="P184" s="365">
        <f t="shared" si="126"/>
        <v>2.4880658436213992</v>
      </c>
      <c r="Q184" s="365">
        <f t="shared" si="126"/>
        <v>1.9721767594108019</v>
      </c>
      <c r="R184" s="365">
        <f t="shared" si="126"/>
        <v>2.3895999999999997</v>
      </c>
      <c r="S184" s="305">
        <f t="shared" si="118"/>
        <v>21.165609958506202</v>
      </c>
      <c r="T184" s="305">
        <f t="shared" si="119"/>
        <v>8.9705382124017454</v>
      </c>
      <c r="U184" s="745">
        <f>100*((POWER(R184/I184,1/($Q$4-$H$4)))-1)</f>
        <v>-8.4769726411437762E-2</v>
      </c>
    </row>
    <row r="185" spans="1:21" ht="18" customHeight="1" thickBot="1">
      <c r="A185" s="320" t="s">
        <v>18</v>
      </c>
      <c r="B185" s="320" t="s">
        <v>47</v>
      </c>
      <c r="C185" s="365" t="s">
        <v>62</v>
      </c>
      <c r="D185" s="365" t="s">
        <v>62</v>
      </c>
      <c r="E185" s="365" t="s">
        <v>62</v>
      </c>
      <c r="F185" s="365" t="s">
        <v>62</v>
      </c>
      <c r="G185" s="365" t="s">
        <v>62</v>
      </c>
      <c r="H185" s="365" t="s">
        <v>62</v>
      </c>
      <c r="I185" s="365" t="s">
        <v>62</v>
      </c>
      <c r="J185" s="365" t="s">
        <v>62</v>
      </c>
      <c r="K185" s="365" t="s">
        <v>62</v>
      </c>
      <c r="L185" s="365" t="s">
        <v>62</v>
      </c>
      <c r="M185" s="365" t="s">
        <v>62</v>
      </c>
      <c r="N185" s="365" t="s">
        <v>62</v>
      </c>
      <c r="O185" s="365" t="s">
        <v>62</v>
      </c>
      <c r="P185" s="365" t="s">
        <v>62</v>
      </c>
      <c r="Q185" s="365" t="s">
        <v>62</v>
      </c>
      <c r="R185" s="365" t="s">
        <v>62</v>
      </c>
      <c r="S185" s="305" t="str">
        <f t="shared" si="118"/>
        <v/>
      </c>
      <c r="T185" s="305" t="str">
        <f t="shared" si="119"/>
        <v/>
      </c>
      <c r="U185" s="745"/>
    </row>
    <row r="186" spans="1:21" ht="18" customHeight="1" thickBot="1">
      <c r="A186" s="320" t="s">
        <v>19</v>
      </c>
      <c r="B186" s="320" t="s">
        <v>48</v>
      </c>
      <c r="C186" s="365">
        <f t="shared" ref="C186:D188" si="127">+C154/C121</f>
        <v>4.7499999999999991</v>
      </c>
      <c r="D186" s="365">
        <f t="shared" si="127"/>
        <v>5</v>
      </c>
      <c r="E186" s="365"/>
      <c r="F186" s="365">
        <f>+F154/F121</f>
        <v>0</v>
      </c>
      <c r="G186" s="365"/>
      <c r="H186" s="365"/>
      <c r="I186" s="365"/>
      <c r="J186" s="365"/>
      <c r="K186" s="365"/>
      <c r="L186" s="365"/>
      <c r="M186" s="365"/>
      <c r="N186" s="365"/>
      <c r="O186" s="365"/>
      <c r="P186" s="365"/>
      <c r="Q186" s="365"/>
      <c r="R186" s="365"/>
      <c r="S186" s="305" t="str">
        <f t="shared" si="118"/>
        <v/>
      </c>
      <c r="T186" s="305" t="str">
        <f t="shared" si="119"/>
        <v/>
      </c>
      <c r="U186" s="745"/>
    </row>
    <row r="187" spans="1:21" ht="18" customHeight="1" thickBot="1">
      <c r="A187" s="320" t="s">
        <v>20</v>
      </c>
      <c r="B187" s="320" t="s">
        <v>49</v>
      </c>
      <c r="C187" s="365">
        <f t="shared" si="127"/>
        <v>2.0358744394618831</v>
      </c>
      <c r="D187" s="365">
        <f t="shared" si="127"/>
        <v>2.2828947368421058</v>
      </c>
      <c r="E187" s="365">
        <f>+E155/E122</f>
        <v>2.3045722713864305</v>
      </c>
      <c r="F187" s="365">
        <f>+F155/F122</f>
        <v>3.1049488054607508</v>
      </c>
      <c r="G187" s="365">
        <f t="shared" ref="G187:R187" si="128">+G155/G122</f>
        <v>1.3626168224299067</v>
      </c>
      <c r="H187" s="365">
        <f t="shared" si="128"/>
        <v>2.4275862068965521</v>
      </c>
      <c r="I187" s="365">
        <f t="shared" si="128"/>
        <v>2.5422740524781342</v>
      </c>
      <c r="J187" s="365">
        <f t="shared" si="128"/>
        <v>2.5763411279229715</v>
      </c>
      <c r="K187" s="365">
        <f t="shared" si="128"/>
        <v>2.4786545924967656</v>
      </c>
      <c r="L187" s="365">
        <f t="shared" si="128"/>
        <v>2.2708333333333335</v>
      </c>
      <c r="M187" s="365">
        <f t="shared" si="128"/>
        <v>2.3843930635838149</v>
      </c>
      <c r="N187" s="365">
        <f t="shared" si="128"/>
        <v>2.4015009380863042</v>
      </c>
      <c r="O187" s="365">
        <f t="shared" si="128"/>
        <v>2.3185840707964598</v>
      </c>
      <c r="P187" s="365">
        <f t="shared" si="128"/>
        <v>2.2991150442477877</v>
      </c>
      <c r="Q187" s="365">
        <f t="shared" si="128"/>
        <v>2.4200680272108843</v>
      </c>
      <c r="R187" s="365">
        <f t="shared" si="128"/>
        <v>2.5915720437298755</v>
      </c>
      <c r="S187" s="305">
        <f t="shared" si="118"/>
        <v>7.0867436200398259</v>
      </c>
      <c r="T187" s="305">
        <f t="shared" si="119"/>
        <v>8.7171131986810693</v>
      </c>
      <c r="U187" s="745">
        <f>100*((POWER(R187/I187,1/($Q$4-$H$4)))-1)</f>
        <v>0.21362431373730395</v>
      </c>
    </row>
    <row r="188" spans="1:21" ht="18" customHeight="1" thickBot="1">
      <c r="A188" s="320" t="s">
        <v>21</v>
      </c>
      <c r="B188" s="320" t="s">
        <v>50</v>
      </c>
      <c r="C188" s="365">
        <f t="shared" si="127"/>
        <v>1.8064516129032255</v>
      </c>
      <c r="D188" s="365">
        <f t="shared" si="127"/>
        <v>2.0526315789473686</v>
      </c>
      <c r="E188" s="365">
        <f>+E156/E123</f>
        <v>2.2096774193548385</v>
      </c>
      <c r="F188" s="365">
        <f>+F156/F123</f>
        <v>1.8767123287671232</v>
      </c>
      <c r="G188" s="365">
        <f t="shared" ref="G188:R188" si="129">+G156/G123</f>
        <v>1.9463087248322146</v>
      </c>
      <c r="H188" s="365">
        <f t="shared" si="129"/>
        <v>2.1111111111111112</v>
      </c>
      <c r="I188" s="365">
        <f t="shared" si="129"/>
        <v>2.2752941176470589</v>
      </c>
      <c r="J188" s="365">
        <f t="shared" si="129"/>
        <v>1.9166666666666667</v>
      </c>
      <c r="K188" s="365">
        <f t="shared" si="129"/>
        <v>2.1468531468531467</v>
      </c>
      <c r="L188" s="365">
        <f t="shared" si="129"/>
        <v>2.3185419968304282</v>
      </c>
      <c r="M188" s="365">
        <f t="shared" si="129"/>
        <v>1.7121409921671018</v>
      </c>
      <c r="N188" s="365">
        <f t="shared" si="129"/>
        <v>1.8065442020665898</v>
      </c>
      <c r="O188" s="365">
        <f t="shared" si="129"/>
        <v>2.1811175337186897</v>
      </c>
      <c r="P188" s="365">
        <f t="shared" si="129"/>
        <v>1.972804972804973</v>
      </c>
      <c r="Q188" s="365">
        <f t="shared" si="129"/>
        <v>2.0504933255948923</v>
      </c>
      <c r="R188" s="365">
        <f t="shared" si="129"/>
        <v>2.2145000000000001</v>
      </c>
      <c r="S188" s="305">
        <f t="shared" si="118"/>
        <v>7.9984007925276268</v>
      </c>
      <c r="T188" s="305">
        <f t="shared" si="119"/>
        <v>16.707872759943232</v>
      </c>
      <c r="U188" s="745">
        <f>100*((POWER(R188/I188,1/($Q$4-$H$4)))-1)</f>
        <v>-0.30046638404446213</v>
      </c>
    </row>
    <row r="189" spans="1:21" ht="18" customHeight="1" thickBot="1">
      <c r="A189" s="320" t="s">
        <v>22</v>
      </c>
      <c r="B189" s="320" t="s">
        <v>51</v>
      </c>
      <c r="C189" s="365" t="s">
        <v>62</v>
      </c>
      <c r="D189" s="365" t="s">
        <v>62</v>
      </c>
      <c r="E189" s="365" t="s">
        <v>62</v>
      </c>
      <c r="F189" s="365" t="s">
        <v>62</v>
      </c>
      <c r="G189" s="365" t="s">
        <v>62</v>
      </c>
      <c r="H189" s="365" t="s">
        <v>62</v>
      </c>
      <c r="I189" s="365" t="s">
        <v>62</v>
      </c>
      <c r="J189" s="365" t="s">
        <v>62</v>
      </c>
      <c r="K189" s="365" t="s">
        <v>62</v>
      </c>
      <c r="L189" s="365" t="s">
        <v>62</v>
      </c>
      <c r="M189" s="365" t="s">
        <v>62</v>
      </c>
      <c r="N189" s="365" t="s">
        <v>62</v>
      </c>
      <c r="O189" s="365" t="s">
        <v>62</v>
      </c>
      <c r="P189" s="365" t="s">
        <v>62</v>
      </c>
      <c r="Q189" s="365" t="s">
        <v>62</v>
      </c>
      <c r="R189" s="365" t="s">
        <v>62</v>
      </c>
      <c r="S189" s="305" t="str">
        <f t="shared" si="118"/>
        <v/>
      </c>
      <c r="T189" s="305" t="str">
        <f t="shared" si="119"/>
        <v/>
      </c>
      <c r="U189" s="745"/>
    </row>
    <row r="190" spans="1:21" ht="18" customHeight="1" thickBot="1">
      <c r="A190" s="320" t="s">
        <v>23</v>
      </c>
      <c r="B190" s="320" t="s">
        <v>52</v>
      </c>
      <c r="C190" s="365">
        <f t="shared" ref="C190:R190" si="130">+C158/C125</f>
        <v>2.0795649685174586</v>
      </c>
      <c r="D190" s="365">
        <f t="shared" si="130"/>
        <v>1.3243362831858405</v>
      </c>
      <c r="E190" s="365">
        <f t="shared" si="130"/>
        <v>1.7364953886693018</v>
      </c>
      <c r="F190" s="365">
        <f t="shared" si="130"/>
        <v>1.9253940455341505</v>
      </c>
      <c r="G190" s="365">
        <f t="shared" si="130"/>
        <v>1.576551724137931</v>
      </c>
      <c r="H190" s="365">
        <f t="shared" si="130"/>
        <v>1.7194813409234659</v>
      </c>
      <c r="I190" s="365">
        <f t="shared" si="130"/>
        <v>1.8656880733944956</v>
      </c>
      <c r="J190" s="365">
        <f t="shared" si="130"/>
        <v>1.7495244134432466</v>
      </c>
      <c r="K190" s="365">
        <f t="shared" si="130"/>
        <v>1.8316947565543071</v>
      </c>
      <c r="L190" s="365">
        <f t="shared" si="130"/>
        <v>2.6628690781353841</v>
      </c>
      <c r="M190" s="365">
        <f t="shared" si="130"/>
        <v>1.4458086367485183</v>
      </c>
      <c r="N190" s="365">
        <f t="shared" si="130"/>
        <v>2.1383391540551027</v>
      </c>
      <c r="O190" s="365">
        <f t="shared" si="130"/>
        <v>1.1482360222818238</v>
      </c>
      <c r="P190" s="365">
        <f t="shared" si="130"/>
        <v>2.122489692778295</v>
      </c>
      <c r="Q190" s="365">
        <f t="shared" si="130"/>
        <v>1.8074628936052157</v>
      </c>
      <c r="R190" s="365">
        <f t="shared" si="130"/>
        <v>1.9981999999999998</v>
      </c>
      <c r="S190" s="305">
        <f t="shared" si="118"/>
        <v>10.552753645433599</v>
      </c>
      <c r="T190" s="305">
        <f t="shared" si="119"/>
        <v>23.568628879264963</v>
      </c>
      <c r="U190" s="745">
        <f>100*((POWER(R190/I190,1/($Q$4-$H$4)))-1)</f>
        <v>0.7653231865942578</v>
      </c>
    </row>
    <row r="191" spans="1:21" ht="18" customHeight="1" thickBot="1">
      <c r="A191" s="320" t="s">
        <v>24</v>
      </c>
      <c r="B191" s="320" t="s">
        <v>53</v>
      </c>
      <c r="C191" s="365">
        <f t="shared" ref="C191:R191" si="131">+C159/C126</f>
        <v>3.1404958677685948</v>
      </c>
      <c r="D191" s="365">
        <f t="shared" si="131"/>
        <v>2.1846153846153844</v>
      </c>
      <c r="E191" s="365">
        <f t="shared" si="131"/>
        <v>2.2941176470588234</v>
      </c>
      <c r="F191" s="365">
        <f t="shared" si="131"/>
        <v>2.6451612903225805</v>
      </c>
      <c r="G191" s="365">
        <f t="shared" si="131"/>
        <v>2.1891891891891895</v>
      </c>
      <c r="H191" s="365">
        <f t="shared" si="131"/>
        <v>1.9090909090909089</v>
      </c>
      <c r="I191" s="365">
        <f t="shared" si="131"/>
        <v>2.5</v>
      </c>
      <c r="J191" s="365">
        <f t="shared" si="131"/>
        <v>2.5555555555555554</v>
      </c>
      <c r="K191" s="365">
        <f t="shared" si="131"/>
        <v>2.6721311475409837</v>
      </c>
      <c r="L191" s="365">
        <f t="shared" si="131"/>
        <v>2.6818181818181817</v>
      </c>
      <c r="M191" s="365">
        <f t="shared" si="131"/>
        <v>2.4418604651162794</v>
      </c>
      <c r="N191" s="365">
        <f t="shared" si="131"/>
        <v>2.5897435897435899</v>
      </c>
      <c r="O191" s="365">
        <f t="shared" si="131"/>
        <v>2.7941176470588234</v>
      </c>
      <c r="P191" s="365">
        <f t="shared" si="131"/>
        <v>2.5714285714285716</v>
      </c>
      <c r="Q191" s="365">
        <f t="shared" si="131"/>
        <v>2.2727272727272725</v>
      </c>
      <c r="R191" s="365">
        <f t="shared" si="131"/>
        <v>2.7576060937039872</v>
      </c>
      <c r="S191" s="305">
        <f t="shared" si="118"/>
        <v>21.334668122975444</v>
      </c>
      <c r="T191" s="305">
        <f t="shared" si="119"/>
        <v>11.285044338735073</v>
      </c>
      <c r="U191" s="745">
        <f>100*((POWER(R191/I191,1/($Q$4-$H$4)))-1)</f>
        <v>1.0956500277607528</v>
      </c>
    </row>
    <row r="192" spans="1:21" ht="18" customHeight="1" thickBot="1">
      <c r="A192" s="320" t="s">
        <v>25</v>
      </c>
      <c r="B192" s="320" t="s">
        <v>54</v>
      </c>
      <c r="C192" s="365">
        <f t="shared" ref="C192:R192" si="132">+C160/C127</f>
        <v>1.915492957746479</v>
      </c>
      <c r="D192" s="365">
        <f t="shared" si="132"/>
        <v>1.6714285714285713</v>
      </c>
      <c r="E192" s="365">
        <f t="shared" si="132"/>
        <v>1.6364640883977899</v>
      </c>
      <c r="F192" s="365">
        <f t="shared" si="132"/>
        <v>2.5344827586206895</v>
      </c>
      <c r="G192" s="365">
        <f t="shared" si="132"/>
        <v>1.4186550976138828</v>
      </c>
      <c r="H192" s="365">
        <f t="shared" si="132"/>
        <v>2.2145214521452146</v>
      </c>
      <c r="I192" s="365">
        <f t="shared" si="132"/>
        <v>2.6822222222222223</v>
      </c>
      <c r="J192" s="365">
        <f t="shared" si="132"/>
        <v>3.1271753681392238</v>
      </c>
      <c r="K192" s="365">
        <f t="shared" si="132"/>
        <v>2.5776754890678939</v>
      </c>
      <c r="L192" s="365">
        <f t="shared" si="132"/>
        <v>2.3863109048723898</v>
      </c>
      <c r="M192" s="365">
        <f t="shared" si="132"/>
        <v>2.0671641791044779</v>
      </c>
      <c r="N192" s="365">
        <f t="shared" si="132"/>
        <v>2.5059701492537312</v>
      </c>
      <c r="O192" s="365">
        <f t="shared" si="132"/>
        <v>2.607954545454545</v>
      </c>
      <c r="P192" s="365">
        <f t="shared" si="132"/>
        <v>2.4136321195144723</v>
      </c>
      <c r="Q192" s="365">
        <f t="shared" si="132"/>
        <v>2.7988826815642458</v>
      </c>
      <c r="R192" s="365">
        <f t="shared" si="132"/>
        <v>2.6677</v>
      </c>
      <c r="S192" s="305">
        <f t="shared" si="118"/>
        <v>-4.6869660678642733</v>
      </c>
      <c r="T192" s="305">
        <f t="shared" si="119"/>
        <v>3.6874471026245859</v>
      </c>
      <c r="U192" s="745">
        <f>100*((POWER(R192/I192,1/($Q$4-$H$4)))-1)</f>
        <v>-6.0303592072707968E-2</v>
      </c>
    </row>
    <row r="193" spans="1:21" ht="18" customHeight="1" thickBot="1">
      <c r="A193" s="320" t="s">
        <v>26</v>
      </c>
      <c r="B193" s="320" t="s">
        <v>55</v>
      </c>
      <c r="C193" s="365">
        <f t="shared" ref="C193:R193" si="133">+C161/C128</f>
        <v>2.1818181818181821</v>
      </c>
      <c r="D193" s="365">
        <f t="shared" si="133"/>
        <v>2.6666666666666665</v>
      </c>
      <c r="E193" s="365">
        <f t="shared" si="133"/>
        <v>2.2075782537067545</v>
      </c>
      <c r="F193" s="365">
        <f t="shared" si="133"/>
        <v>2.5</v>
      </c>
      <c r="G193" s="365">
        <f t="shared" si="133"/>
        <v>2.35</v>
      </c>
      <c r="H193" s="365">
        <f t="shared" si="133"/>
        <v>2.3902439024390247</v>
      </c>
      <c r="I193" s="365">
        <f t="shared" si="133"/>
        <v>2.5357142857142856</v>
      </c>
      <c r="J193" s="365">
        <f t="shared" si="133"/>
        <v>2.134453781512605</v>
      </c>
      <c r="K193" s="365">
        <f t="shared" si="133"/>
        <v>2.4607843137254903</v>
      </c>
      <c r="L193" s="365">
        <f t="shared" si="133"/>
        <v>2.1666666666666665</v>
      </c>
      <c r="M193" s="365">
        <f t="shared" si="133"/>
        <v>2.3372093023255816</v>
      </c>
      <c r="N193" s="365">
        <f t="shared" si="133"/>
        <v>2.8571428571428572</v>
      </c>
      <c r="O193" s="365">
        <f t="shared" si="133"/>
        <v>2.5885167464114835</v>
      </c>
      <c r="P193" s="365">
        <f t="shared" si="133"/>
        <v>2.174668028600613</v>
      </c>
      <c r="Q193" s="365">
        <f t="shared" si="133"/>
        <v>2.9886289798570496</v>
      </c>
      <c r="R193" s="365">
        <f t="shared" si="133"/>
        <v>2.7192000000000003</v>
      </c>
      <c r="S193" s="305">
        <f t="shared" si="118"/>
        <v>-9.015136427872573</v>
      </c>
      <c r="T193" s="305">
        <f t="shared" si="119"/>
        <v>2.9693641370791557</v>
      </c>
      <c r="U193" s="745">
        <f>100*((POWER(R193/I193,1/($Q$4-$H$4)))-1)</f>
        <v>0.77926897985369781</v>
      </c>
    </row>
    <row r="194" spans="1:21" ht="18" customHeight="1" thickBot="1">
      <c r="A194" s="320" t="s">
        <v>27</v>
      </c>
      <c r="B194" s="320" t="s">
        <v>56</v>
      </c>
      <c r="C194" s="365">
        <f t="shared" ref="C194:R194" si="134">+C162/C129</f>
        <v>2.7170868347338937</v>
      </c>
      <c r="D194" s="365">
        <f t="shared" si="134"/>
        <v>3</v>
      </c>
      <c r="E194" s="365">
        <f t="shared" si="134"/>
        <v>2.389380530973451</v>
      </c>
      <c r="F194" s="365">
        <f t="shared" si="134"/>
        <v>2.6935179358086843</v>
      </c>
      <c r="G194" s="365">
        <f t="shared" si="134"/>
        <v>2.7315175097276265</v>
      </c>
      <c r="H194" s="365">
        <f t="shared" si="134"/>
        <v>3.3415233415233412</v>
      </c>
      <c r="I194" s="365">
        <f t="shared" si="134"/>
        <v>3.2179930795847751</v>
      </c>
      <c r="J194" s="365">
        <f t="shared" si="134"/>
        <v>3.7114783385439925</v>
      </c>
      <c r="K194" s="365">
        <f t="shared" si="134"/>
        <v>3.6829558998808105</v>
      </c>
      <c r="L194" s="365">
        <f t="shared" si="134"/>
        <v>3.4450963956412406</v>
      </c>
      <c r="M194" s="365">
        <f t="shared" si="134"/>
        <v>2.256575911398246</v>
      </c>
      <c r="N194" s="365">
        <f t="shared" si="134"/>
        <v>3.3821376281112738</v>
      </c>
      <c r="O194" s="365">
        <f t="shared" si="134"/>
        <v>3.3257195066240288</v>
      </c>
      <c r="P194" s="365">
        <f t="shared" si="134"/>
        <v>2.5362976406533577</v>
      </c>
      <c r="Q194" s="365">
        <f t="shared" si="134"/>
        <v>3.7139272271016308</v>
      </c>
      <c r="R194" s="365">
        <f t="shared" si="134"/>
        <v>3.2033</v>
      </c>
      <c r="S194" s="305">
        <f t="shared" si="118"/>
        <v>-13.748983108108103</v>
      </c>
      <c r="T194" s="305">
        <f t="shared" si="119"/>
        <v>1.0187589591344803</v>
      </c>
      <c r="U194" s="745">
        <f>100*((POWER(R194/I194,1/($Q$4-$H$4)))-1)</f>
        <v>-5.0835625450529331E-2</v>
      </c>
    </row>
    <row r="195" spans="1:21" ht="18" customHeight="1">
      <c r="A195" s="753" t="s">
        <v>1064</v>
      </c>
    </row>
    <row r="196" spans="1:21" ht="18" customHeight="1">
      <c r="A196" s="753"/>
    </row>
    <row r="197" spans="1:21" ht="18" customHeight="1">
      <c r="A197" s="752" t="s">
        <v>1197</v>
      </c>
    </row>
    <row r="198" spans="1:21" ht="18" customHeight="1">
      <c r="A198" s="215"/>
      <c r="B198" s="211"/>
      <c r="C198" s="741"/>
      <c r="D198" s="741"/>
      <c r="E198" s="741"/>
      <c r="F198" s="741"/>
      <c r="G198" s="741"/>
      <c r="H198" s="741"/>
      <c r="I198" s="741"/>
      <c r="J198" s="741"/>
      <c r="K198" s="741"/>
      <c r="L198" s="741"/>
      <c r="M198" s="741"/>
      <c r="N198" s="741"/>
      <c r="O198" s="741"/>
      <c r="P198" s="741"/>
      <c r="Q198" s="741"/>
      <c r="R198" s="741"/>
      <c r="S198" s="769" t="s">
        <v>58</v>
      </c>
      <c r="T198" s="770"/>
      <c r="U198" s="751" t="str">
        <f>U$3</f>
        <v xml:space="preserve">Annual rate of change
</v>
      </c>
    </row>
    <row r="199" spans="1:21" ht="26.25" thickBot="1">
      <c r="A199" s="215"/>
      <c r="B199" s="216"/>
      <c r="C199" s="203">
        <f t="shared" ref="C199:R199" si="135">C$4</f>
        <v>2008</v>
      </c>
      <c r="D199" s="717">
        <f t="shared" si="135"/>
        <v>2009</v>
      </c>
      <c r="E199" s="203">
        <f t="shared" si="135"/>
        <v>2010</v>
      </c>
      <c r="F199" s="717">
        <f t="shared" si="135"/>
        <v>2011</v>
      </c>
      <c r="G199" s="203">
        <f t="shared" si="135"/>
        <v>2012</v>
      </c>
      <c r="H199" s="716">
        <f t="shared" si="135"/>
        <v>2013</v>
      </c>
      <c r="I199" s="203">
        <f t="shared" si="135"/>
        <v>2014</v>
      </c>
      <c r="J199" s="716">
        <f t="shared" si="135"/>
        <v>2015</v>
      </c>
      <c r="K199" s="203">
        <f t="shared" si="135"/>
        <v>2016</v>
      </c>
      <c r="L199" s="716">
        <f t="shared" si="135"/>
        <v>2017</v>
      </c>
      <c r="M199" s="203">
        <f t="shared" si="135"/>
        <v>2018</v>
      </c>
      <c r="N199" s="716">
        <f t="shared" si="135"/>
        <v>2019</v>
      </c>
      <c r="O199" s="203">
        <f t="shared" si="135"/>
        <v>2020</v>
      </c>
      <c r="P199" s="716">
        <f t="shared" si="135"/>
        <v>2021</v>
      </c>
      <c r="Q199" s="716">
        <f t="shared" si="135"/>
        <v>2022</v>
      </c>
      <c r="R199" s="203" t="str">
        <f t="shared" si="135"/>
        <v>2023f</v>
      </c>
      <c r="S199" s="750" t="s">
        <v>1070</v>
      </c>
      <c r="T199" s="749" t="s">
        <v>1071</v>
      </c>
      <c r="U199" s="748" t="s">
        <v>1072</v>
      </c>
    </row>
    <row r="200" spans="1:21" ht="18" customHeight="1" thickBot="1">
      <c r="A200" s="366" t="s">
        <v>373</v>
      </c>
      <c r="B200" s="366"/>
      <c r="C200" s="363">
        <f t="shared" ref="C200:R200" si="136">IF(COUNT(C201:C227)=27,SUM(C201:C227),"N.A.")</f>
        <v>216.82000000000002</v>
      </c>
      <c r="D200" s="363">
        <f t="shared" si="136"/>
        <v>242.78</v>
      </c>
      <c r="E200" s="363">
        <f t="shared" si="136"/>
        <v>332.23</v>
      </c>
      <c r="F200" s="363">
        <f t="shared" si="136"/>
        <v>280.10999999999996</v>
      </c>
      <c r="G200" s="363">
        <f t="shared" si="136"/>
        <v>246.87000000000006</v>
      </c>
      <c r="H200" s="363">
        <f t="shared" si="136"/>
        <v>239.39</v>
      </c>
      <c r="I200" s="363">
        <f t="shared" si="136"/>
        <v>286.9199999999999</v>
      </c>
      <c r="J200" s="363">
        <f t="shared" si="136"/>
        <v>454.86</v>
      </c>
      <c r="K200" s="363">
        <f t="shared" si="136"/>
        <v>477.86999999999989</v>
      </c>
      <c r="L200" s="363">
        <f t="shared" si="136"/>
        <v>495.82</v>
      </c>
      <c r="M200" s="363">
        <f t="shared" si="136"/>
        <v>469.39</v>
      </c>
      <c r="N200" s="363">
        <f t="shared" si="136"/>
        <v>408.89000000000004</v>
      </c>
      <c r="O200" s="363">
        <f t="shared" si="136"/>
        <v>447.36999999999995</v>
      </c>
      <c r="P200" s="363">
        <f t="shared" si="136"/>
        <v>473.65999999999997</v>
      </c>
      <c r="Q200" s="363">
        <f t="shared" si="136"/>
        <v>437.7</v>
      </c>
      <c r="R200" s="363">
        <f t="shared" si="136"/>
        <v>464.40449999999998</v>
      </c>
      <c r="S200" s="747">
        <f t="shared" ref="S200:S227" si="137">+IFERROR((R200/Q200-1)*100,"")</f>
        <v>6.1010966415352863</v>
      </c>
      <c r="T200" s="747">
        <f t="shared" ref="T200:T227" si="138">+IFERROR(((R200/((SUM(M200:Q200)-MIN(L200:P200)-MAX(L200:P200))/3))-1)*100,"")</f>
        <v>4.5720558432785552</v>
      </c>
      <c r="U200" s="746">
        <f>100*((POWER(R200/I200,1/($Q$4-$H$4)))-1)</f>
        <v>5.4963146690768072</v>
      </c>
    </row>
    <row r="201" spans="1:21" ht="18" customHeight="1" thickBot="1">
      <c r="A201" s="320" t="s">
        <v>3</v>
      </c>
      <c r="B201" s="320" t="s">
        <v>30</v>
      </c>
      <c r="C201" s="364">
        <v>0.3</v>
      </c>
      <c r="D201" s="364">
        <v>0.3</v>
      </c>
      <c r="E201" s="364">
        <v>0.6</v>
      </c>
      <c r="F201" s="364">
        <v>0.47</v>
      </c>
      <c r="G201" s="364">
        <v>0.4</v>
      </c>
      <c r="H201" s="364">
        <v>0.47</v>
      </c>
      <c r="I201" s="364">
        <v>0.62</v>
      </c>
      <c r="J201" s="364">
        <v>0.74</v>
      </c>
      <c r="K201" s="364">
        <v>0.76</v>
      </c>
      <c r="L201" s="364">
        <v>0.85</v>
      </c>
      <c r="M201" s="364">
        <v>1.07</v>
      </c>
      <c r="N201" s="364">
        <v>1.1499999999999999</v>
      </c>
      <c r="O201" s="364">
        <v>1.24</v>
      </c>
      <c r="P201" s="364">
        <v>1.19</v>
      </c>
      <c r="Q201" s="364">
        <v>1.2</v>
      </c>
      <c r="R201" s="364">
        <v>1.2389999999999999</v>
      </c>
      <c r="S201" s="305">
        <f t="shared" si="137"/>
        <v>3.2499999999999973</v>
      </c>
      <c r="T201" s="305">
        <f t="shared" si="138"/>
        <v>-1.1436170212766328</v>
      </c>
      <c r="U201" s="745">
        <f>100*((POWER(R201/I201,1/($Q$4-$H$4)))-1)</f>
        <v>7.996292464017718</v>
      </c>
    </row>
    <row r="202" spans="1:21" ht="18" customHeight="1" thickBot="1">
      <c r="A202" s="320" t="s">
        <v>4</v>
      </c>
      <c r="B202" s="320" t="s">
        <v>31</v>
      </c>
      <c r="C202" s="364">
        <v>0</v>
      </c>
      <c r="D202" s="364">
        <v>1.7</v>
      </c>
      <c r="E202" s="364">
        <v>1.41</v>
      </c>
      <c r="F202" s="364">
        <v>1</v>
      </c>
      <c r="G202" s="364">
        <v>1.5</v>
      </c>
      <c r="H202" s="364">
        <v>1.03</v>
      </c>
      <c r="I202" s="364">
        <v>0.88</v>
      </c>
      <c r="J202" s="364">
        <v>3.42</v>
      </c>
      <c r="K202" s="364">
        <v>2.4900000000000002</v>
      </c>
      <c r="L202" s="364">
        <v>2.76</v>
      </c>
      <c r="M202" s="364">
        <v>1.88</v>
      </c>
      <c r="N202" s="364">
        <v>1.59</v>
      </c>
      <c r="O202" s="364">
        <v>0</v>
      </c>
      <c r="P202" s="364">
        <v>0</v>
      </c>
      <c r="Q202" s="364">
        <v>0</v>
      </c>
      <c r="R202" s="364">
        <v>0</v>
      </c>
      <c r="S202" s="305" t="str">
        <f t="shared" si="137"/>
        <v/>
      </c>
      <c r="T202" s="305">
        <f t="shared" si="138"/>
        <v>-100</v>
      </c>
      <c r="U202" s="745">
        <f>100*((POWER(R202/I202,1/($Q$4-$H$4)))-1)</f>
        <v>-100</v>
      </c>
    </row>
    <row r="203" spans="1:21" ht="18" customHeight="1" thickBot="1">
      <c r="A203" s="320" t="s">
        <v>340</v>
      </c>
      <c r="B203" s="320" t="s">
        <v>32</v>
      </c>
      <c r="C203" s="364">
        <v>0.9</v>
      </c>
      <c r="D203" s="364">
        <v>0</v>
      </c>
      <c r="E203" s="364">
        <v>0</v>
      </c>
      <c r="F203" s="364">
        <v>0</v>
      </c>
      <c r="G203" s="364">
        <v>0</v>
      </c>
      <c r="H203" s="364">
        <v>0</v>
      </c>
      <c r="I203" s="364">
        <v>0</v>
      </c>
      <c r="J203" s="364">
        <v>0</v>
      </c>
      <c r="K203" s="364">
        <v>0</v>
      </c>
      <c r="L203" s="364">
        <v>0</v>
      </c>
      <c r="M203" s="364">
        <v>0.93</v>
      </c>
      <c r="N203" s="364">
        <v>0.76</v>
      </c>
      <c r="O203" s="364">
        <v>0.83</v>
      </c>
      <c r="P203" s="364">
        <v>0.99</v>
      </c>
      <c r="Q203" s="364">
        <v>1.43</v>
      </c>
      <c r="R203" s="364">
        <v>0.96250000000000002</v>
      </c>
      <c r="S203" s="305">
        <f t="shared" si="137"/>
        <v>-32.692307692307686</v>
      </c>
      <c r="T203" s="305">
        <f t="shared" si="138"/>
        <v>-26.898734177215179</v>
      </c>
      <c r="U203" s="745"/>
    </row>
    <row r="204" spans="1:21" ht="18" customHeight="1" thickBot="1">
      <c r="A204" s="320" t="s">
        <v>5</v>
      </c>
      <c r="B204" s="320" t="s">
        <v>33</v>
      </c>
      <c r="C204" s="364">
        <v>0</v>
      </c>
      <c r="D204" s="364">
        <v>0</v>
      </c>
      <c r="E204" s="364">
        <v>1.7</v>
      </c>
      <c r="F204" s="364">
        <v>1.9</v>
      </c>
      <c r="G204" s="364">
        <v>2.4</v>
      </c>
      <c r="H204" s="364">
        <v>2.9</v>
      </c>
      <c r="I204" s="364">
        <v>4.2</v>
      </c>
      <c r="J204" s="364">
        <v>7</v>
      </c>
      <c r="K204" s="364">
        <v>10.9</v>
      </c>
      <c r="L204" s="364">
        <v>15.2</v>
      </c>
      <c r="M204" s="364">
        <v>25.4</v>
      </c>
      <c r="N204" s="364">
        <v>17</v>
      </c>
      <c r="O204" s="364">
        <v>19.2</v>
      </c>
      <c r="P204" s="364">
        <v>22.1</v>
      </c>
      <c r="Q204" s="364">
        <v>24.5</v>
      </c>
      <c r="R204" s="364">
        <v>23.029999999999994</v>
      </c>
      <c r="S204" s="305">
        <f t="shared" si="137"/>
        <v>-6.0000000000000275</v>
      </c>
      <c r="T204" s="305">
        <f t="shared" si="138"/>
        <v>2.204142011834298</v>
      </c>
      <c r="U204" s="745">
        <f t="shared" ref="U204:U217" si="139">100*((POWER(R204/I204,1/($Q$4-$H$4)))-1)</f>
        <v>20.813668527228259</v>
      </c>
    </row>
    <row r="205" spans="1:21" ht="18" customHeight="1" thickBot="1">
      <c r="A205" s="320" t="s">
        <v>127</v>
      </c>
      <c r="B205" s="320" t="s">
        <v>34</v>
      </c>
      <c r="C205" s="364">
        <v>11.1</v>
      </c>
      <c r="D205" s="364">
        <v>12</v>
      </c>
      <c r="E205" s="364">
        <v>16.29</v>
      </c>
      <c r="F205" s="364">
        <v>17.3</v>
      </c>
      <c r="G205" s="364">
        <v>15.8</v>
      </c>
      <c r="H205" s="364">
        <v>16.5</v>
      </c>
      <c r="I205" s="364">
        <v>20.5</v>
      </c>
      <c r="J205" s="364">
        <v>37.6</v>
      </c>
      <c r="K205" s="364">
        <v>38.799999999999997</v>
      </c>
      <c r="L205" s="364">
        <v>46.4</v>
      </c>
      <c r="M205" s="364">
        <v>55.3</v>
      </c>
      <c r="N205" s="364">
        <v>49.2</v>
      </c>
      <c r="O205" s="364">
        <v>58.7</v>
      </c>
      <c r="P205" s="364">
        <v>57.6</v>
      </c>
      <c r="Q205" s="364">
        <v>71.099999999999994</v>
      </c>
      <c r="R205" s="364">
        <v>60.059999999999995</v>
      </c>
      <c r="S205" s="305">
        <f t="shared" si="137"/>
        <v>-15.527426160337555</v>
      </c>
      <c r="T205" s="305">
        <f t="shared" si="138"/>
        <v>-3.5438972162740723</v>
      </c>
      <c r="U205" s="745">
        <f t="shared" si="139"/>
        <v>12.686051870153324</v>
      </c>
    </row>
    <row r="206" spans="1:21" ht="18" customHeight="1" thickBot="1">
      <c r="A206" s="320" t="s">
        <v>6</v>
      </c>
      <c r="B206" s="320" t="s">
        <v>35</v>
      </c>
      <c r="C206" s="364">
        <v>0.1</v>
      </c>
      <c r="D206" s="364">
        <v>0.1</v>
      </c>
      <c r="E206" s="364">
        <v>0.4</v>
      </c>
      <c r="F206" s="364">
        <v>8.5</v>
      </c>
      <c r="G206" s="364">
        <v>0.1</v>
      </c>
      <c r="H206" s="364">
        <v>0.4</v>
      </c>
      <c r="I206" s="364">
        <v>2.6</v>
      </c>
      <c r="J206" s="364">
        <v>9.1999999999999993</v>
      </c>
      <c r="K206" s="364">
        <v>16.53</v>
      </c>
      <c r="L206" s="364">
        <v>26.76</v>
      </c>
      <c r="M206" s="364">
        <v>17.079999999999998</v>
      </c>
      <c r="N206" s="364">
        <v>11.06</v>
      </c>
      <c r="O206" s="364">
        <v>13.83</v>
      </c>
      <c r="P206" s="364">
        <v>15.83</v>
      </c>
      <c r="Q206" s="364">
        <v>11.43</v>
      </c>
      <c r="R206" s="364">
        <v>14.381499999999997</v>
      </c>
      <c r="S206" s="305">
        <f t="shared" si="137"/>
        <v>25.822397200349933</v>
      </c>
      <c r="T206" s="305">
        <f t="shared" si="138"/>
        <v>37.359121298949404</v>
      </c>
      <c r="U206" s="745">
        <f t="shared" si="139"/>
        <v>20.930753733339547</v>
      </c>
    </row>
    <row r="207" spans="1:21" ht="18" customHeight="1" thickBot="1">
      <c r="A207" s="320" t="s">
        <v>7</v>
      </c>
      <c r="B207" s="320" t="s">
        <v>36</v>
      </c>
      <c r="C207" s="364">
        <v>1.84</v>
      </c>
      <c r="D207" s="364">
        <v>3.34</v>
      </c>
      <c r="E207" s="364">
        <v>3.38</v>
      </c>
      <c r="F207" s="364">
        <v>2.14</v>
      </c>
      <c r="G207" s="364">
        <v>3.38</v>
      </c>
      <c r="H207" s="364">
        <v>3.98</v>
      </c>
      <c r="I207" s="364">
        <v>2.93</v>
      </c>
      <c r="J207" s="364">
        <v>9.86</v>
      </c>
      <c r="K207" s="364">
        <v>11.52</v>
      </c>
      <c r="L207" s="364">
        <v>13.05</v>
      </c>
      <c r="M207" s="364">
        <v>7.79</v>
      </c>
      <c r="N207" s="364">
        <v>7.48</v>
      </c>
      <c r="O207" s="364">
        <v>12.95</v>
      </c>
      <c r="P207" s="364">
        <v>9.25</v>
      </c>
      <c r="Q207" s="364">
        <v>10.15</v>
      </c>
      <c r="R207" s="364">
        <v>9.5165000000000006</v>
      </c>
      <c r="S207" s="305">
        <f t="shared" si="137"/>
        <v>-6.2413793103448301</v>
      </c>
      <c r="T207" s="305">
        <f t="shared" si="138"/>
        <v>5.3875968992248113</v>
      </c>
      <c r="U207" s="745">
        <f t="shared" si="139"/>
        <v>13.984425490461794</v>
      </c>
    </row>
    <row r="208" spans="1:21" ht="18" customHeight="1" thickBot="1">
      <c r="A208" s="320" t="s">
        <v>8</v>
      </c>
      <c r="B208" s="320" t="s">
        <v>37</v>
      </c>
      <c r="C208" s="364">
        <v>1.45</v>
      </c>
      <c r="D208" s="364">
        <v>1.43</v>
      </c>
      <c r="E208" s="364">
        <v>1.72</v>
      </c>
      <c r="F208" s="364">
        <v>1.48</v>
      </c>
      <c r="G208" s="364">
        <v>1.64</v>
      </c>
      <c r="H208" s="364">
        <v>2.5299999999999998</v>
      </c>
      <c r="I208" s="364">
        <v>4.2699999999999996</v>
      </c>
      <c r="J208" s="364">
        <v>4.58</v>
      </c>
      <c r="K208" s="364">
        <v>5</v>
      </c>
      <c r="L208" s="364">
        <v>5.64</v>
      </c>
      <c r="M208" s="364">
        <v>5.58</v>
      </c>
      <c r="N208" s="364">
        <v>3.67</v>
      </c>
      <c r="O208" s="364">
        <v>2.48</v>
      </c>
      <c r="P208" s="364">
        <v>4.04</v>
      </c>
      <c r="Q208" s="364">
        <v>2.42</v>
      </c>
      <c r="R208" s="364">
        <v>3.5664999999999996</v>
      </c>
      <c r="S208" s="305">
        <f t="shared" si="137"/>
        <v>47.376033057851231</v>
      </c>
      <c r="T208" s="305">
        <f t="shared" si="138"/>
        <v>6.2512413108242626</v>
      </c>
      <c r="U208" s="745">
        <f t="shared" si="139"/>
        <v>-1.9804496487760948</v>
      </c>
    </row>
    <row r="209" spans="1:21" ht="18" customHeight="1" thickBot="1">
      <c r="A209" s="320" t="s">
        <v>9</v>
      </c>
      <c r="B209" s="320" t="s">
        <v>38</v>
      </c>
      <c r="C209" s="364">
        <v>21.2</v>
      </c>
      <c r="D209" s="364">
        <v>18.7</v>
      </c>
      <c r="E209" s="364">
        <v>24.68</v>
      </c>
      <c r="F209" s="364">
        <v>27.96</v>
      </c>
      <c r="G209" s="364">
        <v>24.56</v>
      </c>
      <c r="H209" s="364">
        <v>17.54</v>
      </c>
      <c r="I209" s="364">
        <v>23.16</v>
      </c>
      <c r="J209" s="364">
        <v>50.07</v>
      </c>
      <c r="K209" s="364">
        <v>47.11</v>
      </c>
      <c r="L209" s="364">
        <v>36.57</v>
      </c>
      <c r="M209" s="364">
        <v>23.23</v>
      </c>
      <c r="N209" s="364">
        <v>22.07</v>
      </c>
      <c r="O209" s="364">
        <v>21.15</v>
      </c>
      <c r="P209" s="364">
        <v>21.87</v>
      </c>
      <c r="Q209" s="364">
        <v>18.489999999999998</v>
      </c>
      <c r="R209" s="364">
        <v>22.781499999999998</v>
      </c>
      <c r="S209" s="305">
        <f t="shared" si="137"/>
        <v>23.209843158464039</v>
      </c>
      <c r="T209" s="305">
        <f t="shared" si="138"/>
        <v>39.222855978814408</v>
      </c>
      <c r="U209" s="745">
        <f t="shared" si="139"/>
        <v>-0.1829197155846507</v>
      </c>
    </row>
    <row r="210" spans="1:21" ht="18" customHeight="1" thickBot="1">
      <c r="A210" s="320" t="s">
        <v>10</v>
      </c>
      <c r="B210" s="320" t="s">
        <v>39</v>
      </c>
      <c r="C210" s="364">
        <v>60.7</v>
      </c>
      <c r="D210" s="364">
        <v>88</v>
      </c>
      <c r="E210" s="364">
        <v>151.34</v>
      </c>
      <c r="F210" s="364">
        <v>91.43</v>
      </c>
      <c r="G210" s="364">
        <v>60.34</v>
      </c>
      <c r="H210" s="364">
        <v>67.95</v>
      </c>
      <c r="I210" s="364">
        <v>74.88</v>
      </c>
      <c r="J210" s="364">
        <v>86.81</v>
      </c>
      <c r="K210" s="364">
        <v>77.790000000000006</v>
      </c>
      <c r="L210" s="364">
        <v>77.430000000000007</v>
      </c>
      <c r="M210" s="364">
        <v>57.22</v>
      </c>
      <c r="N210" s="364">
        <v>63.11</v>
      </c>
      <c r="O210" s="364">
        <v>76.540000000000006</v>
      </c>
      <c r="P210" s="364">
        <v>78</v>
      </c>
      <c r="Q210" s="364">
        <v>68.41</v>
      </c>
      <c r="R210" s="364">
        <v>72.820999999999984</v>
      </c>
      <c r="S210" s="305">
        <f t="shared" si="137"/>
        <v>6.4478877357111442</v>
      </c>
      <c r="T210" s="305">
        <f t="shared" si="138"/>
        <v>5.0000000000000044</v>
      </c>
      <c r="U210" s="745">
        <f t="shared" si="139"/>
        <v>-0.30932567732361305</v>
      </c>
    </row>
    <row r="211" spans="1:21" ht="18" customHeight="1" thickBot="1">
      <c r="A211" s="320" t="s">
        <v>11</v>
      </c>
      <c r="B211" s="320" t="s">
        <v>40</v>
      </c>
      <c r="C211" s="364">
        <v>2.15</v>
      </c>
      <c r="D211" s="364">
        <v>1.95</v>
      </c>
      <c r="E211" s="364">
        <v>1.28</v>
      </c>
      <c r="F211" s="364">
        <v>1.23</v>
      </c>
      <c r="G211" s="364">
        <v>0.79</v>
      </c>
      <c r="H211" s="364">
        <v>1.1000000000000001</v>
      </c>
      <c r="I211" s="364">
        <v>1.48</v>
      </c>
      <c r="J211" s="364">
        <v>1.48</v>
      </c>
      <c r="K211" s="364">
        <v>1.57</v>
      </c>
      <c r="L211" s="364">
        <v>1.54</v>
      </c>
      <c r="M211" s="364">
        <v>1.4</v>
      </c>
      <c r="N211" s="364">
        <v>1.1100000000000001</v>
      </c>
      <c r="O211" s="364">
        <v>0.98</v>
      </c>
      <c r="P211" s="364">
        <v>1.2</v>
      </c>
      <c r="Q211" s="364">
        <v>1.1000000000000001</v>
      </c>
      <c r="R211" s="364">
        <v>1.1934999999999996</v>
      </c>
      <c r="S211" s="305">
        <f t="shared" si="137"/>
        <v>8.499999999999952</v>
      </c>
      <c r="T211" s="305">
        <f t="shared" si="138"/>
        <v>9.4954128440367001</v>
      </c>
      <c r="U211" s="745">
        <f t="shared" si="139"/>
        <v>-2.3622289526534779</v>
      </c>
    </row>
    <row r="212" spans="1:21" ht="18" customHeight="1" thickBot="1">
      <c r="A212" s="320" t="s">
        <v>12</v>
      </c>
      <c r="B212" s="320" t="s">
        <v>41</v>
      </c>
      <c r="C212" s="364">
        <v>54.3</v>
      </c>
      <c r="D212" s="364">
        <v>56.1</v>
      </c>
      <c r="E212" s="364">
        <v>59.11</v>
      </c>
      <c r="F212" s="364">
        <v>50.13</v>
      </c>
      <c r="G212" s="364">
        <v>52.29</v>
      </c>
      <c r="H212" s="364">
        <v>47.9</v>
      </c>
      <c r="I212" s="364">
        <v>45.98</v>
      </c>
      <c r="J212" s="364">
        <v>48.03</v>
      </c>
      <c r="K212" s="364">
        <v>56.06</v>
      </c>
      <c r="L212" s="364">
        <v>57.14</v>
      </c>
      <c r="M212" s="364">
        <v>56.83</v>
      </c>
      <c r="N212" s="364">
        <v>65.59</v>
      </c>
      <c r="O212" s="364">
        <v>67.52</v>
      </c>
      <c r="P212" s="364">
        <v>62.47</v>
      </c>
      <c r="Q212" s="364">
        <v>53.55</v>
      </c>
      <c r="R212" s="364">
        <v>64.711500000000001</v>
      </c>
      <c r="S212" s="305">
        <f t="shared" si="137"/>
        <v>20.843137254901968</v>
      </c>
      <c r="T212" s="305">
        <f t="shared" si="138"/>
        <v>6.8963713451902331</v>
      </c>
      <c r="U212" s="745">
        <f t="shared" si="139"/>
        <v>3.8700349527674316</v>
      </c>
    </row>
    <row r="213" spans="1:21" ht="18" customHeight="1" thickBot="1">
      <c r="A213" s="320" t="s">
        <v>13</v>
      </c>
      <c r="B213" s="320" t="s">
        <v>42</v>
      </c>
      <c r="C213" s="364">
        <v>0.2</v>
      </c>
      <c r="D213" s="364">
        <v>0.2</v>
      </c>
      <c r="E213" s="364">
        <v>0.2</v>
      </c>
      <c r="F213" s="364">
        <v>0.14000000000000001</v>
      </c>
      <c r="G213" s="364">
        <v>0.18</v>
      </c>
      <c r="H213" s="364">
        <v>0.2</v>
      </c>
      <c r="I213" s="364">
        <v>0.19</v>
      </c>
      <c r="J213" s="364">
        <v>0.17</v>
      </c>
      <c r="K213" s="364">
        <v>0.14000000000000001</v>
      </c>
      <c r="L213" s="364">
        <v>0.1</v>
      </c>
      <c r="M213" s="364">
        <v>0.06</v>
      </c>
      <c r="N213" s="364">
        <v>0.06</v>
      </c>
      <c r="O213" s="364">
        <v>7.0000000000000007E-2</v>
      </c>
      <c r="P213" s="364">
        <v>0.08</v>
      </c>
      <c r="Q213" s="364">
        <v>0.08</v>
      </c>
      <c r="R213" s="364">
        <v>7.350000000000001E-2</v>
      </c>
      <c r="S213" s="305">
        <f t="shared" si="137"/>
        <v>-8.1249999999999929</v>
      </c>
      <c r="T213" s="305">
        <f t="shared" si="138"/>
        <v>16.052631578947384</v>
      </c>
      <c r="U213" s="745">
        <f t="shared" si="139"/>
        <v>-10.01493901021966</v>
      </c>
    </row>
    <row r="214" spans="1:21" ht="18" customHeight="1" thickBot="1">
      <c r="A214" s="320" t="s">
        <v>14</v>
      </c>
      <c r="B214" s="320" t="s">
        <v>43</v>
      </c>
      <c r="C214" s="364">
        <v>0.8</v>
      </c>
      <c r="D214" s="364">
        <v>1.1000000000000001</v>
      </c>
      <c r="E214" s="364">
        <v>1.3</v>
      </c>
      <c r="F214" s="364">
        <v>2.2000000000000002</v>
      </c>
      <c r="G214" s="364">
        <v>2.6</v>
      </c>
      <c r="H214" s="364">
        <v>4.4000000000000004</v>
      </c>
      <c r="I214" s="364">
        <v>8.3000000000000007</v>
      </c>
      <c r="J214" s="364">
        <v>25.6</v>
      </c>
      <c r="K214" s="364">
        <v>30.7</v>
      </c>
      <c r="L214" s="364">
        <v>38.200000000000003</v>
      </c>
      <c r="M214" s="364">
        <v>40.1</v>
      </c>
      <c r="N214" s="364">
        <v>24.9</v>
      </c>
      <c r="O214" s="364">
        <v>28.5</v>
      </c>
      <c r="P214" s="364">
        <v>33.4</v>
      </c>
      <c r="Q214" s="364">
        <v>23.9</v>
      </c>
      <c r="R214" s="364">
        <v>30.380000000000006</v>
      </c>
      <c r="S214" s="305">
        <f t="shared" si="137"/>
        <v>27.112970711297102</v>
      </c>
      <c r="T214" s="305">
        <f t="shared" si="138"/>
        <v>6.223776223776234</v>
      </c>
      <c r="U214" s="745">
        <f t="shared" si="139"/>
        <v>15.508032490681201</v>
      </c>
    </row>
    <row r="215" spans="1:21" ht="18" customHeight="1" thickBot="1">
      <c r="A215" s="320" t="s">
        <v>15</v>
      </c>
      <c r="B215" s="320" t="s">
        <v>44</v>
      </c>
      <c r="C215" s="364">
        <v>2.6</v>
      </c>
      <c r="D215" s="364">
        <v>2.1</v>
      </c>
      <c r="E215" s="364">
        <v>3</v>
      </c>
      <c r="F215" s="364">
        <v>4</v>
      </c>
      <c r="G215" s="364">
        <v>4.8</v>
      </c>
      <c r="H215" s="364">
        <v>6.9</v>
      </c>
      <c r="I215" s="364">
        <v>21.7</v>
      </c>
      <c r="J215" s="364">
        <v>61.4</v>
      </c>
      <c r="K215" s="364">
        <v>67.459999999999994</v>
      </c>
      <c r="L215" s="364">
        <v>67.14</v>
      </c>
      <c r="M215" s="364">
        <v>69.94</v>
      </c>
      <c r="N215" s="364">
        <v>55.07</v>
      </c>
      <c r="O215" s="364">
        <v>58.41</v>
      </c>
      <c r="P215" s="364">
        <v>76.209999999999994</v>
      </c>
      <c r="Q215" s="364">
        <v>56.1</v>
      </c>
      <c r="R215" s="364">
        <v>64.557500000000019</v>
      </c>
      <c r="S215" s="305">
        <f t="shared" si="137"/>
        <v>15.07575757575761</v>
      </c>
      <c r="T215" s="305">
        <f t="shared" si="138"/>
        <v>5.0000000000000044</v>
      </c>
      <c r="U215" s="745">
        <f t="shared" si="139"/>
        <v>12.878092908377115</v>
      </c>
    </row>
    <row r="216" spans="1:21" ht="18" customHeight="1" thickBot="1">
      <c r="A216" s="320" t="s">
        <v>16</v>
      </c>
      <c r="B216" s="320" t="s">
        <v>45</v>
      </c>
      <c r="C216" s="364">
        <v>0.1</v>
      </c>
      <c r="D216" s="364">
        <v>0.1</v>
      </c>
      <c r="E216" s="364">
        <v>0.05</v>
      </c>
      <c r="F216" s="364">
        <v>0.04</v>
      </c>
      <c r="G216" s="364">
        <v>0.03</v>
      </c>
      <c r="H216" s="364">
        <v>7.0000000000000007E-2</v>
      </c>
      <c r="I216" s="364">
        <v>0.1</v>
      </c>
      <c r="J216" s="364">
        <v>0.1</v>
      </c>
      <c r="K216" s="364">
        <v>0.1</v>
      </c>
      <c r="L216" s="364">
        <v>0.08</v>
      </c>
      <c r="M216" s="364">
        <v>0.06</v>
      </c>
      <c r="N216" s="364">
        <v>7.0000000000000007E-2</v>
      </c>
      <c r="O216" s="364">
        <v>0.04</v>
      </c>
      <c r="P216" s="364">
        <v>0.04</v>
      </c>
      <c r="Q216" s="364">
        <v>7.0000000000000007E-2</v>
      </c>
      <c r="R216" s="364">
        <v>5.9500000000000004E-2</v>
      </c>
      <c r="S216" s="305">
        <f t="shared" si="137"/>
        <v>-15.000000000000002</v>
      </c>
      <c r="T216" s="305">
        <f t="shared" si="138"/>
        <v>11.562499999999986</v>
      </c>
      <c r="U216" s="745">
        <f t="shared" si="139"/>
        <v>-5.6055784336575982</v>
      </c>
    </row>
    <row r="217" spans="1:21" ht="18" customHeight="1" thickBot="1">
      <c r="A217" s="320" t="s">
        <v>17</v>
      </c>
      <c r="B217" s="320" t="s">
        <v>46</v>
      </c>
      <c r="C217" s="364">
        <v>0.2</v>
      </c>
      <c r="D217" s="364">
        <v>0.1</v>
      </c>
      <c r="E217" s="364">
        <v>0.11</v>
      </c>
      <c r="F217" s="364">
        <v>0.21</v>
      </c>
      <c r="G217" s="364">
        <v>0.57999999999999996</v>
      </c>
      <c r="H217" s="364">
        <v>0.52</v>
      </c>
      <c r="I217" s="364">
        <v>0.89</v>
      </c>
      <c r="J217" s="364">
        <v>0.94</v>
      </c>
      <c r="K217" s="364">
        <v>1.03</v>
      </c>
      <c r="L217" s="364">
        <v>0.98</v>
      </c>
      <c r="M217" s="364">
        <v>0.85</v>
      </c>
      <c r="N217" s="364">
        <v>0.74</v>
      </c>
      <c r="O217" s="364">
        <v>0.57999999999999996</v>
      </c>
      <c r="P217" s="364">
        <v>0.55000000000000004</v>
      </c>
      <c r="Q217" s="364">
        <v>0.28000000000000003</v>
      </c>
      <c r="R217" s="364">
        <v>0.65449999999999986</v>
      </c>
      <c r="S217" s="305">
        <f t="shared" si="137"/>
        <v>133.74999999999994</v>
      </c>
      <c r="T217" s="305">
        <f t="shared" si="138"/>
        <v>33.571428571428541</v>
      </c>
      <c r="U217" s="745">
        <f t="shared" si="139"/>
        <v>-3.3573457047373911</v>
      </c>
    </row>
    <row r="218" spans="1:21" ht="18" customHeight="1" thickBot="1">
      <c r="A218" s="320" t="s">
        <v>18</v>
      </c>
      <c r="B218" s="320" t="s">
        <v>47</v>
      </c>
      <c r="C218" s="364">
        <v>0</v>
      </c>
      <c r="D218" s="364">
        <v>0</v>
      </c>
      <c r="E218" s="364">
        <v>0</v>
      </c>
      <c r="F218" s="364">
        <v>0</v>
      </c>
      <c r="G218" s="364">
        <v>0</v>
      </c>
      <c r="H218" s="364">
        <v>0</v>
      </c>
      <c r="I218" s="364">
        <v>0</v>
      </c>
      <c r="J218" s="364">
        <v>0</v>
      </c>
      <c r="K218" s="364">
        <v>0</v>
      </c>
      <c r="L218" s="364">
        <v>0</v>
      </c>
      <c r="M218" s="364">
        <v>0</v>
      </c>
      <c r="N218" s="364">
        <v>0</v>
      </c>
      <c r="O218" s="364">
        <v>0</v>
      </c>
      <c r="P218" s="364">
        <v>0</v>
      </c>
      <c r="Q218" s="364">
        <v>0</v>
      </c>
      <c r="R218" s="364">
        <v>0</v>
      </c>
      <c r="S218" s="305" t="str">
        <f t="shared" si="137"/>
        <v/>
      </c>
      <c r="T218" s="305" t="str">
        <f t="shared" si="138"/>
        <v/>
      </c>
      <c r="U218" s="745"/>
    </row>
    <row r="219" spans="1:21" ht="18" customHeight="1" thickBot="1">
      <c r="A219" s="320" t="s">
        <v>19</v>
      </c>
      <c r="B219" s="320" t="s">
        <v>48</v>
      </c>
      <c r="C219" s="364">
        <v>1.5</v>
      </c>
      <c r="D219" s="364">
        <v>2</v>
      </c>
      <c r="E219" s="364">
        <v>0</v>
      </c>
      <c r="F219" s="364">
        <v>0.49</v>
      </c>
      <c r="G219" s="364">
        <v>0</v>
      </c>
      <c r="H219" s="364">
        <v>0</v>
      </c>
      <c r="I219" s="364">
        <v>0</v>
      </c>
      <c r="J219" s="364">
        <v>0</v>
      </c>
      <c r="K219" s="364">
        <v>1.44</v>
      </c>
      <c r="L219" s="364">
        <v>2.15</v>
      </c>
      <c r="M219" s="364">
        <v>2.0699999999999998</v>
      </c>
      <c r="N219" s="364">
        <v>2.8</v>
      </c>
      <c r="O219" s="364">
        <v>3.45</v>
      </c>
      <c r="P219" s="364">
        <v>3.83</v>
      </c>
      <c r="Q219" s="364">
        <v>3.44</v>
      </c>
      <c r="R219" s="364">
        <v>3.3915000000000002</v>
      </c>
      <c r="S219" s="305">
        <f t="shared" si="137"/>
        <v>-1.4098837209302273</v>
      </c>
      <c r="T219" s="305">
        <f t="shared" si="138"/>
        <v>5.0000000000000044</v>
      </c>
      <c r="U219" s="745"/>
    </row>
    <row r="220" spans="1:21" ht="18" customHeight="1" thickBot="1">
      <c r="A220" s="320" t="s">
        <v>20</v>
      </c>
      <c r="B220" s="320" t="s">
        <v>49</v>
      </c>
      <c r="C220" s="364">
        <v>3.7</v>
      </c>
      <c r="D220" s="364">
        <v>2.8</v>
      </c>
      <c r="E220" s="364">
        <v>4.1500000000000004</v>
      </c>
      <c r="F220" s="364">
        <v>6.03</v>
      </c>
      <c r="G220" s="364">
        <v>6.85</v>
      </c>
      <c r="H220" s="364">
        <v>6.19</v>
      </c>
      <c r="I220" s="364">
        <v>7.66</v>
      </c>
      <c r="J220" s="364">
        <v>10.78</v>
      </c>
      <c r="K220" s="364">
        <v>10.82</v>
      </c>
      <c r="L220" s="364">
        <v>10.3</v>
      </c>
      <c r="M220" s="364">
        <v>7.65</v>
      </c>
      <c r="N220" s="364">
        <v>5.71</v>
      </c>
      <c r="O220" s="364">
        <v>5.53</v>
      </c>
      <c r="P220" s="364">
        <v>6.19</v>
      </c>
      <c r="Q220" s="364">
        <v>5.54</v>
      </c>
      <c r="R220" s="364">
        <v>6.1039999999999992</v>
      </c>
      <c r="S220" s="305">
        <f t="shared" si="137"/>
        <v>10.180505415162443</v>
      </c>
      <c r="T220" s="305">
        <f t="shared" si="138"/>
        <v>23.813387423935083</v>
      </c>
      <c r="U220" s="745">
        <f t="shared" ref="U220:U227" si="140">100*((POWER(R220/I220,1/($Q$4-$H$4)))-1)</f>
        <v>-2.4914133159575691</v>
      </c>
    </row>
    <row r="221" spans="1:21" ht="18" customHeight="1" thickBot="1">
      <c r="A221" s="320" t="s">
        <v>21</v>
      </c>
      <c r="B221" s="320" t="s">
        <v>50</v>
      </c>
      <c r="C221" s="364">
        <v>5.8</v>
      </c>
      <c r="D221" s="364">
        <v>6.4</v>
      </c>
      <c r="E221" s="364">
        <v>9.8000000000000007</v>
      </c>
      <c r="F221" s="364">
        <v>9.8000000000000007</v>
      </c>
      <c r="G221" s="364">
        <v>12.5</v>
      </c>
      <c r="H221" s="364">
        <v>9.1</v>
      </c>
      <c r="I221" s="364">
        <v>13.45</v>
      </c>
      <c r="J221" s="364">
        <v>35.299999999999997</v>
      </c>
      <c r="K221" s="364">
        <v>32.9</v>
      </c>
      <c r="L221" s="364">
        <v>31.22</v>
      </c>
      <c r="M221" s="364">
        <v>36</v>
      </c>
      <c r="N221" s="364">
        <v>27.24</v>
      </c>
      <c r="O221" s="364">
        <v>28.44</v>
      </c>
      <c r="P221" s="364">
        <v>35.92</v>
      </c>
      <c r="Q221" s="364">
        <v>35.119999999999997</v>
      </c>
      <c r="R221" s="364">
        <v>34.817999999999998</v>
      </c>
      <c r="S221" s="305">
        <f t="shared" si="137"/>
        <v>-0.85990888382687647</v>
      </c>
      <c r="T221" s="305">
        <f t="shared" si="138"/>
        <v>5.0000000000000044</v>
      </c>
      <c r="U221" s="745">
        <f t="shared" si="140"/>
        <v>11.147052076675322</v>
      </c>
    </row>
    <row r="222" spans="1:21" ht="18" customHeight="1" thickBot="1">
      <c r="A222" s="320" t="s">
        <v>22</v>
      </c>
      <c r="B222" s="320" t="s">
        <v>51</v>
      </c>
      <c r="C222" s="364">
        <v>5.09</v>
      </c>
      <c r="D222" s="364">
        <v>3.56</v>
      </c>
      <c r="E222" s="364">
        <v>3.51</v>
      </c>
      <c r="F222" s="364">
        <v>3.51</v>
      </c>
      <c r="G222" s="364">
        <v>3.4</v>
      </c>
      <c r="H222" s="364">
        <v>3.36</v>
      </c>
      <c r="I222" s="364">
        <v>3.12</v>
      </c>
      <c r="J222" s="364">
        <v>3.19</v>
      </c>
      <c r="K222" s="364">
        <v>3.21</v>
      </c>
      <c r="L222" s="364">
        <v>3.55</v>
      </c>
      <c r="M222" s="364">
        <v>4.1900000000000004</v>
      </c>
      <c r="N222" s="364">
        <v>3.13</v>
      </c>
      <c r="O222" s="364">
        <v>3.6</v>
      </c>
      <c r="P222" s="364">
        <v>4.67</v>
      </c>
      <c r="Q222" s="364">
        <v>10.01</v>
      </c>
      <c r="R222" s="364">
        <v>4.3610000000000015</v>
      </c>
      <c r="S222" s="305">
        <f t="shared" si="137"/>
        <v>-56.433566433566419</v>
      </c>
      <c r="T222" s="305">
        <f t="shared" si="138"/>
        <v>-26.499999999999989</v>
      </c>
      <c r="U222" s="745">
        <f t="shared" si="140"/>
        <v>3.7908466777276884</v>
      </c>
    </row>
    <row r="223" spans="1:21" ht="18" customHeight="1" thickBot="1">
      <c r="A223" s="320" t="s">
        <v>23</v>
      </c>
      <c r="B223" s="320" t="s">
        <v>52</v>
      </c>
      <c r="C223" s="364">
        <v>36.15</v>
      </c>
      <c r="D223" s="364">
        <v>29.97</v>
      </c>
      <c r="E223" s="364">
        <v>25.13</v>
      </c>
      <c r="F223" s="364">
        <v>24.14</v>
      </c>
      <c r="G223" s="364">
        <v>25.46</v>
      </c>
      <c r="H223" s="364">
        <v>21.22</v>
      </c>
      <c r="I223" s="364">
        <v>22.01</v>
      </c>
      <c r="J223" s="364">
        <v>22.22</v>
      </c>
      <c r="K223" s="364">
        <v>15.93</v>
      </c>
      <c r="L223" s="364">
        <v>12.08</v>
      </c>
      <c r="M223" s="364">
        <v>12.28</v>
      </c>
      <c r="N223" s="364">
        <v>11.89</v>
      </c>
      <c r="O223" s="364">
        <v>10.130000000000001</v>
      </c>
      <c r="P223" s="364">
        <v>8.68</v>
      </c>
      <c r="Q223" s="364">
        <v>8.1</v>
      </c>
      <c r="R223" s="364">
        <v>10.745000000000001</v>
      </c>
      <c r="S223" s="305">
        <f t="shared" si="137"/>
        <v>32.65432098765433</v>
      </c>
      <c r="T223" s="305">
        <f t="shared" si="138"/>
        <v>7.0219123505976144</v>
      </c>
      <c r="U223" s="745">
        <f t="shared" si="140"/>
        <v>-7.658168010201627</v>
      </c>
    </row>
    <row r="224" spans="1:21" ht="18" customHeight="1" thickBot="1">
      <c r="A224" s="320" t="s">
        <v>24</v>
      </c>
      <c r="B224" s="320" t="s">
        <v>53</v>
      </c>
      <c r="C224" s="364">
        <v>0.36</v>
      </c>
      <c r="D224" s="364">
        <v>0.36</v>
      </c>
      <c r="E224" s="364">
        <v>0.28999999999999998</v>
      </c>
      <c r="F224" s="364">
        <v>0.28999999999999998</v>
      </c>
      <c r="G224" s="364">
        <v>0.28999999999999998</v>
      </c>
      <c r="H224" s="364">
        <v>0.4</v>
      </c>
      <c r="I224" s="364">
        <v>0.4</v>
      </c>
      <c r="J224" s="364">
        <v>0</v>
      </c>
      <c r="K224" s="364">
        <v>0</v>
      </c>
      <c r="L224" s="364">
        <v>0</v>
      </c>
      <c r="M224" s="364">
        <v>0</v>
      </c>
      <c r="N224" s="364">
        <v>0</v>
      </c>
      <c r="O224" s="364">
        <v>0</v>
      </c>
      <c r="P224" s="364">
        <v>0</v>
      </c>
      <c r="Q224" s="364">
        <v>0</v>
      </c>
      <c r="R224" s="364">
        <v>0</v>
      </c>
      <c r="S224" s="305" t="str">
        <f t="shared" si="137"/>
        <v/>
      </c>
      <c r="T224" s="305" t="str">
        <f t="shared" si="138"/>
        <v/>
      </c>
      <c r="U224" s="745">
        <f t="shared" si="140"/>
        <v>-100</v>
      </c>
    </row>
    <row r="225" spans="1:21" ht="18" customHeight="1" thickBot="1">
      <c r="A225" s="320" t="s">
        <v>25</v>
      </c>
      <c r="B225" s="320" t="s">
        <v>54</v>
      </c>
      <c r="C225" s="364">
        <v>0</v>
      </c>
      <c r="D225" s="364">
        <v>0.2</v>
      </c>
      <c r="E225" s="364">
        <v>0.3</v>
      </c>
      <c r="F225" s="364">
        <v>0.1</v>
      </c>
      <c r="G225" s="364">
        <v>0.15</v>
      </c>
      <c r="H225" s="364">
        <v>7.0000000000000007E-2</v>
      </c>
      <c r="I225" s="364">
        <v>0.06</v>
      </c>
      <c r="J225" s="364">
        <v>0.06</v>
      </c>
      <c r="K225" s="364">
        <v>7.0000000000000007E-2</v>
      </c>
      <c r="L225" s="364">
        <v>0.09</v>
      </c>
      <c r="M225" s="364">
        <v>0.09</v>
      </c>
      <c r="N225" s="364">
        <v>0.1</v>
      </c>
      <c r="O225" s="364">
        <v>0.06</v>
      </c>
      <c r="P225" s="364">
        <v>0.06</v>
      </c>
      <c r="Q225" s="364">
        <v>0.12</v>
      </c>
      <c r="R225" s="364">
        <v>8.7499999999999994E-2</v>
      </c>
      <c r="S225" s="305">
        <f t="shared" si="137"/>
        <v>-27.083333333333336</v>
      </c>
      <c r="T225" s="305">
        <f t="shared" si="138"/>
        <v>-2.7777777777777901</v>
      </c>
      <c r="U225" s="745">
        <f t="shared" si="140"/>
        <v>4.2812699463338433</v>
      </c>
    </row>
    <row r="226" spans="1:21" ht="18" customHeight="1" thickBot="1">
      <c r="A226" s="320" t="s">
        <v>26</v>
      </c>
      <c r="B226" s="320" t="s">
        <v>55</v>
      </c>
      <c r="C226" s="364">
        <v>0</v>
      </c>
      <c r="D226" s="364">
        <v>2.2999999999999998</v>
      </c>
      <c r="E226" s="364">
        <v>9.43</v>
      </c>
      <c r="F226" s="364">
        <v>9.6999999999999993</v>
      </c>
      <c r="G226" s="364">
        <v>8.9</v>
      </c>
      <c r="H226" s="364">
        <v>7.2</v>
      </c>
      <c r="I226" s="364">
        <v>8.6999999999999993</v>
      </c>
      <c r="J226" s="364">
        <v>11.3</v>
      </c>
      <c r="K226" s="364">
        <v>16</v>
      </c>
      <c r="L226" s="364">
        <v>16.100000000000001</v>
      </c>
      <c r="M226" s="364">
        <v>16.100000000000001</v>
      </c>
      <c r="N226" s="364">
        <v>15.2</v>
      </c>
      <c r="O226" s="364">
        <v>13.5</v>
      </c>
      <c r="P226" s="364">
        <v>9.25</v>
      </c>
      <c r="Q226" s="364">
        <v>10</v>
      </c>
      <c r="R226" s="364">
        <v>13.545</v>
      </c>
      <c r="S226" s="305">
        <f t="shared" si="137"/>
        <v>35.450000000000003</v>
      </c>
      <c r="T226" s="305">
        <f t="shared" si="138"/>
        <v>5.0000000000000044</v>
      </c>
      <c r="U226" s="745">
        <f t="shared" si="140"/>
        <v>5.0418096659322398</v>
      </c>
    </row>
    <row r="227" spans="1:21" ht="18" customHeight="1" thickBot="1">
      <c r="A227" s="320" t="s">
        <v>27</v>
      </c>
      <c r="B227" s="320" t="s">
        <v>56</v>
      </c>
      <c r="C227" s="364">
        <v>6.28</v>
      </c>
      <c r="D227" s="364">
        <v>7.97</v>
      </c>
      <c r="E227" s="364">
        <v>13.05</v>
      </c>
      <c r="F227" s="364">
        <v>15.92</v>
      </c>
      <c r="G227" s="364">
        <v>17.93</v>
      </c>
      <c r="H227" s="364">
        <v>17.46</v>
      </c>
      <c r="I227" s="364">
        <v>18.84</v>
      </c>
      <c r="J227" s="364">
        <v>25.01</v>
      </c>
      <c r="K227" s="364">
        <v>29.54</v>
      </c>
      <c r="L227" s="364">
        <v>30.49</v>
      </c>
      <c r="M227" s="364">
        <v>26.29</v>
      </c>
      <c r="N227" s="364">
        <v>18.190000000000001</v>
      </c>
      <c r="O227" s="364">
        <v>19.64</v>
      </c>
      <c r="P227" s="364">
        <v>20.239999999999998</v>
      </c>
      <c r="Q227" s="364">
        <v>21.16</v>
      </c>
      <c r="R227" s="364">
        <v>21.364000000000001</v>
      </c>
      <c r="S227" s="305">
        <f t="shared" si="137"/>
        <v>0.96408317580340963</v>
      </c>
      <c r="T227" s="305">
        <f t="shared" si="138"/>
        <v>12.758620689655164</v>
      </c>
      <c r="U227" s="745">
        <f t="shared" si="140"/>
        <v>1.4067472318474383</v>
      </c>
    </row>
    <row r="228" spans="1:21" ht="18" customHeight="1">
      <c r="A228" s="753" t="s">
        <v>983</v>
      </c>
      <c r="B228" s="755"/>
      <c r="C228" s="754"/>
      <c r="D228" s="754"/>
      <c r="E228" s="754"/>
      <c r="F228" s="754"/>
      <c r="G228" s="754"/>
      <c r="H228" s="754"/>
      <c r="I228" s="754"/>
      <c r="J228" s="754"/>
      <c r="K228" s="754"/>
      <c r="L228" s="754"/>
      <c r="M228" s="754"/>
      <c r="N228" s="754"/>
      <c r="O228" s="754"/>
      <c r="P228" s="754"/>
      <c r="Q228" s="754"/>
      <c r="R228" s="754"/>
    </row>
    <row r="229" spans="1:21" ht="18" customHeight="1">
      <c r="A229" s="754"/>
      <c r="B229" s="755"/>
      <c r="C229" s="754"/>
      <c r="D229" s="754"/>
      <c r="E229" s="754"/>
      <c r="F229" s="754"/>
      <c r="G229" s="754"/>
      <c r="H229" s="754"/>
      <c r="I229" s="754"/>
      <c r="J229" s="754"/>
      <c r="K229" s="754"/>
      <c r="L229" s="754"/>
      <c r="M229" s="754"/>
      <c r="N229" s="754"/>
      <c r="O229" s="754"/>
      <c r="P229" s="754"/>
      <c r="Q229" s="754"/>
      <c r="R229" s="754"/>
    </row>
    <row r="230" spans="1:21" ht="18" customHeight="1">
      <c r="A230" s="752" t="s">
        <v>1196</v>
      </c>
    </row>
    <row r="231" spans="1:21" ht="18" customHeight="1">
      <c r="A231" s="215"/>
      <c r="B231" s="211"/>
      <c r="C231" s="741"/>
      <c r="D231" s="741"/>
      <c r="E231" s="741"/>
      <c r="F231" s="741"/>
      <c r="G231" s="741"/>
      <c r="H231" s="741"/>
      <c r="I231" s="741"/>
      <c r="J231" s="741"/>
      <c r="K231" s="741"/>
      <c r="L231" s="741"/>
      <c r="M231" s="741"/>
      <c r="N231" s="741"/>
      <c r="O231" s="741"/>
      <c r="P231" s="741"/>
      <c r="Q231" s="741"/>
      <c r="R231" s="741"/>
      <c r="S231" s="769" t="s">
        <v>58</v>
      </c>
      <c r="T231" s="770"/>
      <c r="U231" s="751" t="str">
        <f>U$3</f>
        <v xml:space="preserve">Annual rate of change
</v>
      </c>
    </row>
    <row r="232" spans="1:21" ht="26.25" thickBot="1">
      <c r="A232" s="215"/>
      <c r="B232" s="216"/>
      <c r="C232" s="203">
        <f t="shared" ref="C232:R232" si="141">C$4</f>
        <v>2008</v>
      </c>
      <c r="D232" s="717">
        <f t="shared" si="141"/>
        <v>2009</v>
      </c>
      <c r="E232" s="203">
        <f t="shared" si="141"/>
        <v>2010</v>
      </c>
      <c r="F232" s="717">
        <f t="shared" si="141"/>
        <v>2011</v>
      </c>
      <c r="G232" s="203">
        <f t="shared" si="141"/>
        <v>2012</v>
      </c>
      <c r="H232" s="716">
        <f t="shared" si="141"/>
        <v>2013</v>
      </c>
      <c r="I232" s="203">
        <f t="shared" si="141"/>
        <v>2014</v>
      </c>
      <c r="J232" s="716">
        <f t="shared" si="141"/>
        <v>2015</v>
      </c>
      <c r="K232" s="203">
        <f t="shared" si="141"/>
        <v>2016</v>
      </c>
      <c r="L232" s="716">
        <f t="shared" si="141"/>
        <v>2017</v>
      </c>
      <c r="M232" s="203">
        <f t="shared" si="141"/>
        <v>2018</v>
      </c>
      <c r="N232" s="716">
        <f t="shared" si="141"/>
        <v>2019</v>
      </c>
      <c r="O232" s="203">
        <f t="shared" si="141"/>
        <v>2020</v>
      </c>
      <c r="P232" s="716">
        <f t="shared" si="141"/>
        <v>2021</v>
      </c>
      <c r="Q232" s="716">
        <f t="shared" si="141"/>
        <v>2022</v>
      </c>
      <c r="R232" s="203" t="str">
        <f t="shared" si="141"/>
        <v>2023f</v>
      </c>
      <c r="S232" s="750" t="s">
        <v>1070</v>
      </c>
      <c r="T232" s="749" t="s">
        <v>1071</v>
      </c>
      <c r="U232" s="748" t="s">
        <v>1072</v>
      </c>
    </row>
    <row r="233" spans="1:21" ht="18" customHeight="1" thickBot="1">
      <c r="A233" s="366" t="s">
        <v>373</v>
      </c>
      <c r="B233" s="366"/>
      <c r="C233" s="363">
        <f t="shared" ref="C233:R233" si="142">IF(COUNT(C234:C260)=27,SUM(C234:C260),"N.A.")</f>
        <v>575.82999999999993</v>
      </c>
      <c r="D233" s="363">
        <f t="shared" si="142"/>
        <v>724.23</v>
      </c>
      <c r="E233" s="363">
        <f t="shared" si="142"/>
        <v>834.12999999999988</v>
      </c>
      <c r="F233" s="363">
        <f t="shared" si="142"/>
        <v>730.55</v>
      </c>
      <c r="G233" s="363">
        <f t="shared" si="142"/>
        <v>669.57</v>
      </c>
      <c r="H233" s="363">
        <f t="shared" si="142"/>
        <v>632.53</v>
      </c>
      <c r="I233" s="363">
        <f t="shared" si="142"/>
        <v>796.0200000000001</v>
      </c>
      <c r="J233" s="363">
        <f t="shared" si="142"/>
        <v>1223.4499999999996</v>
      </c>
      <c r="K233" s="363">
        <f t="shared" si="142"/>
        <v>1271.52</v>
      </c>
      <c r="L233" s="363">
        <f t="shared" si="142"/>
        <v>1382.5700000000002</v>
      </c>
      <c r="M233" s="363">
        <f t="shared" si="142"/>
        <v>996.61</v>
      </c>
      <c r="N233" s="363">
        <f t="shared" si="142"/>
        <v>1033.1899999999998</v>
      </c>
      <c r="O233" s="363">
        <f t="shared" si="142"/>
        <v>1254.6599999999999</v>
      </c>
      <c r="P233" s="363">
        <f t="shared" si="142"/>
        <v>1126.4599999999998</v>
      </c>
      <c r="Q233" s="363">
        <f t="shared" si="142"/>
        <v>1159.2750000000001</v>
      </c>
      <c r="R233" s="363">
        <f t="shared" si="142"/>
        <v>1253.1301401545006</v>
      </c>
      <c r="S233" s="747">
        <f t="shared" ref="S233:S260" si="143">+IFERROR((R233/Q233-1)*100,"")</f>
        <v>8.0960203708783993</v>
      </c>
      <c r="T233" s="747">
        <f>+IFERROR(((R233/((SUM(M233:Q233)-MIN(L233:P233)-MAX(L233:P233))/3))-1)*100,"")</f>
        <v>17.811743926728706</v>
      </c>
      <c r="U233" s="746">
        <f>100*((POWER(R233/I233,1/($Q$4-$H$4)))-1)</f>
        <v>5.1712197255426195</v>
      </c>
    </row>
    <row r="234" spans="1:21" ht="18" customHeight="1" thickBot="1">
      <c r="A234" s="320" t="s">
        <v>3</v>
      </c>
      <c r="B234" s="320" t="s">
        <v>30</v>
      </c>
      <c r="C234" s="364">
        <v>1.5</v>
      </c>
      <c r="D234" s="364">
        <v>2.4</v>
      </c>
      <c r="E234" s="364">
        <v>0</v>
      </c>
      <c r="F234" s="364">
        <v>2.42</v>
      </c>
      <c r="G234" s="364">
        <v>2.5</v>
      </c>
      <c r="H234" s="364">
        <v>2.4</v>
      </c>
      <c r="I234" s="364">
        <v>0</v>
      </c>
      <c r="J234" s="364">
        <v>2.64</v>
      </c>
      <c r="K234" s="364">
        <v>3.51</v>
      </c>
      <c r="L234" s="364">
        <v>3.44</v>
      </c>
      <c r="M234" s="364">
        <v>4.5999999999999996</v>
      </c>
      <c r="N234" s="364">
        <v>5.71</v>
      </c>
      <c r="O234" s="364">
        <v>5.18</v>
      </c>
      <c r="P234" s="364">
        <v>5.25</v>
      </c>
      <c r="Q234" s="364">
        <v>5.3</v>
      </c>
      <c r="R234" s="364">
        <v>5.372461843513066</v>
      </c>
      <c r="S234" s="305">
        <f t="shared" si="143"/>
        <v>1.3672045945861466</v>
      </c>
      <c r="T234" s="305">
        <f>+IFERROR(((R234/((SUM(M234:Q234)-MIN(L234:P234)-MAX(L234:P234))/3))-1)*100,"")</f>
        <v>-4.5743899908869068</v>
      </c>
      <c r="U234" s="745"/>
    </row>
    <row r="235" spans="1:21" ht="18" customHeight="1" thickBot="1">
      <c r="A235" s="320" t="s">
        <v>4</v>
      </c>
      <c r="B235" s="320" t="s">
        <v>31</v>
      </c>
      <c r="C235" s="364">
        <v>0.1</v>
      </c>
      <c r="D235" s="364">
        <v>1.7</v>
      </c>
      <c r="E235" s="364">
        <v>2.08</v>
      </c>
      <c r="F235" s="364">
        <v>1.48</v>
      </c>
      <c r="G235" s="364">
        <v>1.6</v>
      </c>
      <c r="H235" s="364">
        <v>1.1299999999999999</v>
      </c>
      <c r="I235" s="364">
        <v>0.95</v>
      </c>
      <c r="J235" s="364">
        <v>3.6</v>
      </c>
      <c r="K235" s="364">
        <v>2.73</v>
      </c>
      <c r="L235" s="364">
        <v>2.5099999999999998</v>
      </c>
      <c r="M235" s="364">
        <v>2.38</v>
      </c>
      <c r="N235" s="364">
        <v>1.86</v>
      </c>
      <c r="O235" s="364">
        <v>0</v>
      </c>
      <c r="P235" s="364">
        <v>0</v>
      </c>
      <c r="Q235" s="364">
        <v>0</v>
      </c>
      <c r="R235" s="364">
        <v>0</v>
      </c>
      <c r="S235" s="305" t="str">
        <f t="shared" si="143"/>
        <v/>
      </c>
      <c r="T235" s="305"/>
      <c r="U235" s="745"/>
    </row>
    <row r="236" spans="1:21" ht="18" customHeight="1" thickBot="1">
      <c r="A236" s="320" t="s">
        <v>340</v>
      </c>
      <c r="B236" s="320" t="s">
        <v>32</v>
      </c>
      <c r="C236" s="364">
        <v>1.3</v>
      </c>
      <c r="D236" s="364">
        <v>0</v>
      </c>
      <c r="E236" s="364">
        <v>0</v>
      </c>
      <c r="F236" s="364">
        <v>0</v>
      </c>
      <c r="G236" s="364">
        <v>0</v>
      </c>
      <c r="H236" s="364">
        <v>0</v>
      </c>
      <c r="I236" s="364">
        <v>0</v>
      </c>
      <c r="J236" s="364">
        <v>0</v>
      </c>
      <c r="K236" s="364">
        <v>0</v>
      </c>
      <c r="L236" s="364">
        <v>0</v>
      </c>
      <c r="M236" s="364">
        <v>1.49</v>
      </c>
      <c r="N236" s="364">
        <v>0.81</v>
      </c>
      <c r="O236" s="364">
        <v>2.21</v>
      </c>
      <c r="P236" s="364">
        <v>2.35</v>
      </c>
      <c r="Q236" s="364">
        <v>3.07</v>
      </c>
      <c r="R236" s="364">
        <v>2.0663461538461538</v>
      </c>
      <c r="S236" s="305">
        <f t="shared" si="143"/>
        <v>-32.692307692307686</v>
      </c>
      <c r="T236" s="305">
        <f t="shared" ref="T236:T260" si="144">+IFERROR(((R236/((SUM(M236:Q236)-MIN(L236:P236)-MAX(L236:P236))/3))-1)*100,"")</f>
        <v>-18.21848995331845</v>
      </c>
      <c r="U236" s="745"/>
    </row>
    <row r="237" spans="1:21" ht="18" customHeight="1" thickBot="1">
      <c r="A237" s="320" t="s">
        <v>5</v>
      </c>
      <c r="B237" s="320" t="s">
        <v>33</v>
      </c>
      <c r="C237" s="364">
        <v>0</v>
      </c>
      <c r="D237" s="364">
        <v>0</v>
      </c>
      <c r="E237" s="364">
        <v>5.8</v>
      </c>
      <c r="F237" s="364">
        <v>6.9</v>
      </c>
      <c r="G237" s="364">
        <v>8.9</v>
      </c>
      <c r="H237" s="364">
        <v>10</v>
      </c>
      <c r="I237" s="364">
        <v>16.2</v>
      </c>
      <c r="J237" s="364">
        <v>30</v>
      </c>
      <c r="K237" s="364">
        <v>37.9</v>
      </c>
      <c r="L237" s="364">
        <v>65</v>
      </c>
      <c r="M237" s="364">
        <v>70.5</v>
      </c>
      <c r="N237" s="364">
        <v>64.3</v>
      </c>
      <c r="O237" s="364">
        <v>79.3</v>
      </c>
      <c r="P237" s="364">
        <v>81.900000000000006</v>
      </c>
      <c r="Q237" s="364">
        <v>107.9</v>
      </c>
      <c r="R237" s="364">
        <v>90.968499999999977</v>
      </c>
      <c r="S237" s="305">
        <f t="shared" si="143"/>
        <v>-15.691844300278056</v>
      </c>
      <c r="T237" s="305">
        <f t="shared" si="144"/>
        <v>5.9004656577415604</v>
      </c>
      <c r="U237" s="745">
        <f t="shared" ref="U237:U250" si="145">100*((POWER(R237/I237,1/($Q$4-$H$4)))-1)</f>
        <v>21.133426454679128</v>
      </c>
    </row>
    <row r="238" spans="1:21" ht="18" customHeight="1" thickBot="1">
      <c r="A238" s="320" t="s">
        <v>127</v>
      </c>
      <c r="B238" s="320" t="s">
        <v>34</v>
      </c>
      <c r="C238" s="364">
        <v>38.4</v>
      </c>
      <c r="D238" s="364">
        <v>47.5</v>
      </c>
      <c r="E238" s="364">
        <v>49.92</v>
      </c>
      <c r="F238" s="364">
        <v>61.4</v>
      </c>
      <c r="G238" s="364">
        <v>61.3</v>
      </c>
      <c r="H238" s="364">
        <v>59.7</v>
      </c>
      <c r="I238" s="364">
        <v>87.6</v>
      </c>
      <c r="J238" s="364">
        <v>133.19999999999999</v>
      </c>
      <c r="K238" s="364">
        <v>153.69999999999999</v>
      </c>
      <c r="L238" s="364">
        <v>188.8</v>
      </c>
      <c r="M238" s="364">
        <v>160.80000000000001</v>
      </c>
      <c r="N238" s="364">
        <v>159.5</v>
      </c>
      <c r="O238" s="364">
        <v>235.8</v>
      </c>
      <c r="P238" s="364">
        <v>235.9</v>
      </c>
      <c r="Q238" s="364">
        <v>245.6</v>
      </c>
      <c r="R238" s="364">
        <v>227.02679999999998</v>
      </c>
      <c r="S238" s="305">
        <f t="shared" si="143"/>
        <v>-7.5623778501628713</v>
      </c>
      <c r="T238" s="305">
        <f t="shared" si="144"/>
        <v>6.0542510121457616</v>
      </c>
      <c r="U238" s="745">
        <f t="shared" si="145"/>
        <v>11.161028905037185</v>
      </c>
    </row>
    <row r="239" spans="1:21" ht="18" customHeight="1" thickBot="1">
      <c r="A239" s="320" t="s">
        <v>6</v>
      </c>
      <c r="B239" s="320" t="s">
        <v>35</v>
      </c>
      <c r="C239" s="364">
        <v>0.1</v>
      </c>
      <c r="D239" s="364">
        <v>0.1</v>
      </c>
      <c r="E239" s="364">
        <v>0.4</v>
      </c>
      <c r="F239" s="364">
        <v>0.1</v>
      </c>
      <c r="G239" s="364">
        <v>0</v>
      </c>
      <c r="H239" s="364">
        <v>0.6</v>
      </c>
      <c r="I239" s="364">
        <v>5.3</v>
      </c>
      <c r="J239" s="364">
        <v>27.7</v>
      </c>
      <c r="K239" s="364">
        <v>37.11</v>
      </c>
      <c r="L239" s="364">
        <v>25.47</v>
      </c>
      <c r="M239" s="364">
        <v>17.25</v>
      </c>
      <c r="N239" s="364">
        <v>29.18</v>
      </c>
      <c r="O239" s="364">
        <v>39.17</v>
      </c>
      <c r="P239" s="364">
        <v>19.97</v>
      </c>
      <c r="Q239" s="364">
        <v>25.66</v>
      </c>
      <c r="R239" s="364">
        <v>32.646004999999995</v>
      </c>
      <c r="S239" s="305">
        <f t="shared" si="143"/>
        <v>27.225272798129364</v>
      </c>
      <c r="T239" s="305">
        <f t="shared" si="144"/>
        <v>30.915673038363845</v>
      </c>
      <c r="U239" s="745">
        <f t="shared" si="145"/>
        <v>22.385013887772452</v>
      </c>
    </row>
    <row r="240" spans="1:21" ht="18" customHeight="1" thickBot="1">
      <c r="A240" s="320" t="s">
        <v>7</v>
      </c>
      <c r="B240" s="320" t="s">
        <v>36</v>
      </c>
      <c r="C240" s="364">
        <v>8.65</v>
      </c>
      <c r="D240" s="364">
        <v>18.34</v>
      </c>
      <c r="E240" s="364">
        <v>19.43</v>
      </c>
      <c r="F240" s="364">
        <v>12.77</v>
      </c>
      <c r="G240" s="364">
        <v>16.739999999999998</v>
      </c>
      <c r="H240" s="364">
        <v>21.09</v>
      </c>
      <c r="I240" s="364">
        <v>17.57</v>
      </c>
      <c r="J240" s="364">
        <v>65.94</v>
      </c>
      <c r="K240" s="364">
        <v>67.2</v>
      </c>
      <c r="L240" s="364">
        <v>87.53</v>
      </c>
      <c r="M240" s="364">
        <v>21</v>
      </c>
      <c r="N240" s="364">
        <v>41.02</v>
      </c>
      <c r="O240" s="364">
        <v>62.23</v>
      </c>
      <c r="P240" s="364">
        <v>52.11</v>
      </c>
      <c r="Q240" s="364">
        <v>45.65</v>
      </c>
      <c r="R240" s="364">
        <v>45.470750986236972</v>
      </c>
      <c r="S240" s="305">
        <f t="shared" si="143"/>
        <v>-0.39265939488066781</v>
      </c>
      <c r="T240" s="305">
        <f t="shared" si="144"/>
        <v>20.208189071828421</v>
      </c>
      <c r="U240" s="745">
        <f t="shared" si="145"/>
        <v>11.143606487424584</v>
      </c>
    </row>
    <row r="241" spans="1:21" ht="18" customHeight="1" thickBot="1">
      <c r="A241" s="320" t="s">
        <v>8</v>
      </c>
      <c r="B241" s="320" t="s">
        <v>37</v>
      </c>
      <c r="C241" s="364">
        <v>1.42</v>
      </c>
      <c r="D241" s="364">
        <v>2.5</v>
      </c>
      <c r="E241" s="364">
        <v>2.68</v>
      </c>
      <c r="F241" s="364">
        <v>2.0099999999999998</v>
      </c>
      <c r="G241" s="364">
        <v>1.89</v>
      </c>
      <c r="H241" s="364">
        <v>5.36</v>
      </c>
      <c r="I241" s="364">
        <v>11.33</v>
      </c>
      <c r="J241" s="364">
        <v>9.92</v>
      </c>
      <c r="K241" s="364">
        <v>11.51</v>
      </c>
      <c r="L241" s="364">
        <v>15.93</v>
      </c>
      <c r="M241" s="364">
        <v>14.13</v>
      </c>
      <c r="N241" s="364">
        <v>11.55</v>
      </c>
      <c r="O241" s="364">
        <v>4.28</v>
      </c>
      <c r="P241" s="364">
        <v>13.86</v>
      </c>
      <c r="Q241" s="364">
        <v>3.83</v>
      </c>
      <c r="R241" s="364">
        <v>9.6363553256985703</v>
      </c>
      <c r="S241" s="305">
        <f t="shared" si="143"/>
        <v>151.60196672842221</v>
      </c>
      <c r="T241" s="305">
        <f t="shared" si="144"/>
        <v>5.3537389835849547</v>
      </c>
      <c r="U241" s="745">
        <f t="shared" si="145"/>
        <v>-1.7829267788262437</v>
      </c>
    </row>
    <row r="242" spans="1:21" ht="18" customHeight="1" thickBot="1">
      <c r="A242" s="320" t="s">
        <v>9</v>
      </c>
      <c r="B242" s="320" t="s">
        <v>38</v>
      </c>
      <c r="C242" s="364">
        <v>27.5</v>
      </c>
      <c r="D242" s="364">
        <v>27.9</v>
      </c>
      <c r="E242" s="364">
        <v>36.31</v>
      </c>
      <c r="F242" s="364">
        <v>42.88</v>
      </c>
      <c r="G242" s="364">
        <v>22.74</v>
      </c>
      <c r="H242" s="364">
        <v>27.76</v>
      </c>
      <c r="I242" s="364">
        <v>38.93</v>
      </c>
      <c r="J242" s="364">
        <v>65.53</v>
      </c>
      <c r="K242" s="364">
        <v>53.63</v>
      </c>
      <c r="L242" s="364">
        <v>48.47</v>
      </c>
      <c r="M242" s="364">
        <v>34.75</v>
      </c>
      <c r="N242" s="364">
        <v>23.49</v>
      </c>
      <c r="O242" s="364">
        <v>29.07</v>
      </c>
      <c r="P242" s="364">
        <v>23.88</v>
      </c>
      <c r="Q242" s="364">
        <v>22.29</v>
      </c>
      <c r="R242" s="364">
        <v>24.604019999999998</v>
      </c>
      <c r="S242" s="305">
        <f t="shared" si="143"/>
        <v>10.381426648721392</v>
      </c>
      <c r="T242" s="305">
        <f t="shared" si="144"/>
        <v>19.980591677503256</v>
      </c>
      <c r="U242" s="745">
        <f t="shared" si="145"/>
        <v>-4.9706052812759749</v>
      </c>
    </row>
    <row r="243" spans="1:21" ht="18" customHeight="1" thickBot="1">
      <c r="A243" s="320" t="s">
        <v>10</v>
      </c>
      <c r="B243" s="320" t="s">
        <v>39</v>
      </c>
      <c r="C243" s="364">
        <v>314.7</v>
      </c>
      <c r="D243" s="364">
        <v>437.3</v>
      </c>
      <c r="E243" s="364">
        <v>483.3</v>
      </c>
      <c r="F243" s="364">
        <v>344.84</v>
      </c>
      <c r="G243" s="364">
        <v>273.54000000000002</v>
      </c>
      <c r="H243" s="364">
        <v>245</v>
      </c>
      <c r="I243" s="364">
        <v>278.54000000000002</v>
      </c>
      <c r="J243" s="364">
        <v>253.02</v>
      </c>
      <c r="K243" s="364">
        <v>197.82</v>
      </c>
      <c r="L243" s="364">
        <v>199.05</v>
      </c>
      <c r="M243" s="364">
        <v>142.53</v>
      </c>
      <c r="N243" s="364">
        <v>177.38</v>
      </c>
      <c r="O243" s="364">
        <v>148.41</v>
      </c>
      <c r="P243" s="364">
        <v>184.2</v>
      </c>
      <c r="Q243" s="364">
        <v>160.13</v>
      </c>
      <c r="R243" s="364">
        <v>175.49860999999999</v>
      </c>
      <c r="S243" s="305">
        <f t="shared" si="143"/>
        <v>9.5975832136389059</v>
      </c>
      <c r="T243" s="305">
        <f t="shared" si="144"/>
        <v>11.765943490351738</v>
      </c>
      <c r="U243" s="745">
        <f t="shared" si="145"/>
        <v>-5.0030705983286179</v>
      </c>
    </row>
    <row r="244" spans="1:21" ht="18" customHeight="1" thickBot="1">
      <c r="A244" s="320" t="s">
        <v>11</v>
      </c>
      <c r="B244" s="320" t="s">
        <v>40</v>
      </c>
      <c r="C244" s="364">
        <v>3.26</v>
      </c>
      <c r="D244" s="364">
        <v>2.46</v>
      </c>
      <c r="E244" s="364">
        <v>1.64</v>
      </c>
      <c r="F244" s="364">
        <v>1.06</v>
      </c>
      <c r="G244" s="364">
        <v>0.47</v>
      </c>
      <c r="H244" s="364">
        <v>1.48</v>
      </c>
      <c r="I244" s="364">
        <v>1.33</v>
      </c>
      <c r="J244" s="364">
        <v>1.1599999999999999</v>
      </c>
      <c r="K244" s="364">
        <v>1.46</v>
      </c>
      <c r="L244" s="364">
        <v>1.34</v>
      </c>
      <c r="M244" s="364">
        <v>1.74</v>
      </c>
      <c r="N244" s="364">
        <v>1.38</v>
      </c>
      <c r="O244" s="364">
        <v>1.33</v>
      </c>
      <c r="P244" s="364">
        <v>1.06</v>
      </c>
      <c r="Q244" s="364">
        <v>1</v>
      </c>
      <c r="R244" s="364">
        <v>1.3515109878640219</v>
      </c>
      <c r="S244" s="305">
        <f t="shared" si="143"/>
        <v>35.151098786402187</v>
      </c>
      <c r="T244" s="305">
        <f t="shared" si="144"/>
        <v>9.286602792238984</v>
      </c>
      <c r="U244" s="745">
        <f t="shared" si="145"/>
        <v>0.17842871262399029</v>
      </c>
    </row>
    <row r="245" spans="1:21" ht="18" customHeight="1" thickBot="1">
      <c r="A245" s="320" t="s">
        <v>12</v>
      </c>
      <c r="B245" s="320" t="s">
        <v>41</v>
      </c>
      <c r="C245" s="364">
        <v>106.5</v>
      </c>
      <c r="D245" s="364">
        <v>97.8</v>
      </c>
      <c r="E245" s="364">
        <v>117.42</v>
      </c>
      <c r="F245" s="364">
        <v>103.02</v>
      </c>
      <c r="G245" s="364">
        <v>107.81</v>
      </c>
      <c r="H245" s="364">
        <v>89.75</v>
      </c>
      <c r="I245" s="364">
        <v>85.78</v>
      </c>
      <c r="J245" s="364">
        <v>91.99</v>
      </c>
      <c r="K245" s="364">
        <v>111.72</v>
      </c>
      <c r="L245" s="364">
        <v>103.94</v>
      </c>
      <c r="M245" s="364">
        <v>113.61</v>
      </c>
      <c r="N245" s="364">
        <v>130.43</v>
      </c>
      <c r="O245" s="364">
        <v>133.01</v>
      </c>
      <c r="P245" s="364">
        <v>116.87</v>
      </c>
      <c r="Q245" s="364">
        <v>96.94</v>
      </c>
      <c r="R245" s="364">
        <v>133.30569</v>
      </c>
      <c r="S245" s="305">
        <f t="shared" si="143"/>
        <v>37.513606354446047</v>
      </c>
      <c r="T245" s="305">
        <f t="shared" si="144"/>
        <v>12.99965245401371</v>
      </c>
      <c r="U245" s="745">
        <f t="shared" si="145"/>
        <v>5.020390125073515</v>
      </c>
    </row>
    <row r="246" spans="1:21" ht="18" customHeight="1" thickBot="1">
      <c r="A246" s="320" t="s">
        <v>13</v>
      </c>
      <c r="B246" s="320" t="s">
        <v>42</v>
      </c>
      <c r="C246" s="364">
        <v>0.51</v>
      </c>
      <c r="D246" s="364">
        <v>0.54</v>
      </c>
      <c r="E246" s="364">
        <v>0.51</v>
      </c>
      <c r="F246" s="364">
        <v>0.54</v>
      </c>
      <c r="G246" s="364">
        <v>0.54</v>
      </c>
      <c r="H246" s="364">
        <v>0.53</v>
      </c>
      <c r="I246" s="364">
        <v>0.47</v>
      </c>
      <c r="J246" s="364">
        <v>0.47</v>
      </c>
      <c r="K246" s="364">
        <v>0.42</v>
      </c>
      <c r="L246" s="364">
        <v>0.3</v>
      </c>
      <c r="M246" s="364">
        <v>0.2</v>
      </c>
      <c r="N246" s="364">
        <v>0.18</v>
      </c>
      <c r="O246" s="364">
        <v>0.16</v>
      </c>
      <c r="P246" s="364">
        <v>0.18</v>
      </c>
      <c r="Q246" s="364">
        <v>0.17</v>
      </c>
      <c r="R246" s="364">
        <v>0.17667692654095205</v>
      </c>
      <c r="S246" s="305">
        <f t="shared" si="143"/>
        <v>3.9276038476188324</v>
      </c>
      <c r="T246" s="305">
        <f t="shared" si="144"/>
        <v>23.262972005315376</v>
      </c>
      <c r="U246" s="745">
        <f t="shared" si="145"/>
        <v>-10.301147668698052</v>
      </c>
    </row>
    <row r="247" spans="1:21" ht="18" customHeight="1" thickBot="1">
      <c r="A247" s="320" t="s">
        <v>14</v>
      </c>
      <c r="B247" s="320" t="s">
        <v>43</v>
      </c>
      <c r="C247" s="364">
        <v>1.7</v>
      </c>
      <c r="D247" s="364">
        <v>0.4</v>
      </c>
      <c r="E247" s="364">
        <v>2.5</v>
      </c>
      <c r="F247" s="364">
        <v>4.7</v>
      </c>
      <c r="G247" s="364">
        <v>7.5</v>
      </c>
      <c r="H247" s="364">
        <v>10.8</v>
      </c>
      <c r="I247" s="364">
        <v>23.6</v>
      </c>
      <c r="J247" s="364">
        <v>86.8</v>
      </c>
      <c r="K247" s="364">
        <v>100.3</v>
      </c>
      <c r="L247" s="364">
        <v>140.69999999999999</v>
      </c>
      <c r="M247" s="364">
        <v>81.2</v>
      </c>
      <c r="N247" s="364">
        <v>73.5</v>
      </c>
      <c r="O247" s="364">
        <v>106.5</v>
      </c>
      <c r="P247" s="364">
        <v>60.6</v>
      </c>
      <c r="Q247" s="364">
        <v>68.114999999999995</v>
      </c>
      <c r="R247" s="364">
        <v>94.481800000000021</v>
      </c>
      <c r="S247" s="305">
        <f t="shared" si="143"/>
        <v>38.709241723555785</v>
      </c>
      <c r="T247" s="305">
        <f t="shared" si="144"/>
        <v>50.277231397290812</v>
      </c>
      <c r="U247" s="745">
        <f t="shared" si="145"/>
        <v>16.664131046394036</v>
      </c>
    </row>
    <row r="248" spans="1:21" ht="18" customHeight="1" thickBot="1">
      <c r="A248" s="320" t="s">
        <v>15</v>
      </c>
      <c r="B248" s="320" t="s">
        <v>44</v>
      </c>
      <c r="C248" s="364">
        <v>4.3</v>
      </c>
      <c r="D248" s="364">
        <v>5.0999999999999996</v>
      </c>
      <c r="E248" s="364">
        <v>5</v>
      </c>
      <c r="F248" s="364">
        <v>7.4</v>
      </c>
      <c r="G248" s="364">
        <v>10.3</v>
      </c>
      <c r="H248" s="364">
        <v>16.8</v>
      </c>
      <c r="I248" s="364">
        <v>62.5</v>
      </c>
      <c r="J248" s="364">
        <v>192.49</v>
      </c>
      <c r="K248" s="364">
        <v>209.27</v>
      </c>
      <c r="L248" s="364">
        <v>229.77</v>
      </c>
      <c r="M248" s="364">
        <v>149.68</v>
      </c>
      <c r="N248" s="364">
        <v>127.43</v>
      </c>
      <c r="O248" s="364">
        <v>218.85</v>
      </c>
      <c r="P248" s="364">
        <v>136.43</v>
      </c>
      <c r="Q248" s="364">
        <v>151.5</v>
      </c>
      <c r="R248" s="364">
        <v>193.02692500000006</v>
      </c>
      <c r="S248" s="305">
        <f t="shared" si="143"/>
        <v>27.410511551155146</v>
      </c>
      <c r="T248" s="305">
        <f t="shared" si="144"/>
        <v>35.714634746537335</v>
      </c>
      <c r="U248" s="745">
        <f t="shared" si="145"/>
        <v>13.348380511041679</v>
      </c>
    </row>
    <row r="249" spans="1:21" ht="18" customHeight="1" thickBot="1">
      <c r="A249" s="320" t="s">
        <v>16</v>
      </c>
      <c r="B249" s="320" t="s">
        <v>45</v>
      </c>
      <c r="C249" s="364">
        <v>0.1</v>
      </c>
      <c r="D249" s="364">
        <v>0.3</v>
      </c>
      <c r="E249" s="364">
        <v>0.13</v>
      </c>
      <c r="F249" s="364">
        <v>0.06</v>
      </c>
      <c r="G249" s="364">
        <v>0.08</v>
      </c>
      <c r="H249" s="364">
        <v>0.16</v>
      </c>
      <c r="I249" s="364">
        <v>0.27</v>
      </c>
      <c r="J249" s="364">
        <v>0.16</v>
      </c>
      <c r="K249" s="364">
        <v>0.16</v>
      </c>
      <c r="L249" s="364">
        <v>0.09</v>
      </c>
      <c r="M249" s="364">
        <v>0.2</v>
      </c>
      <c r="N249" s="364">
        <v>0.17</v>
      </c>
      <c r="O249" s="364">
        <v>0.17</v>
      </c>
      <c r="P249" s="364">
        <v>0.09</v>
      </c>
      <c r="Q249" s="364">
        <v>0.19</v>
      </c>
      <c r="R249" s="364">
        <v>0.17219840909090975</v>
      </c>
      <c r="S249" s="305">
        <f t="shared" si="143"/>
        <v>-9.3692583732053905</v>
      </c>
      <c r="T249" s="305">
        <f t="shared" si="144"/>
        <v>-2.5292024013718439</v>
      </c>
      <c r="U249" s="745">
        <f t="shared" si="145"/>
        <v>-4.8746752799001651</v>
      </c>
    </row>
    <row r="250" spans="1:21" ht="18" customHeight="1" thickBot="1">
      <c r="A250" s="320" t="s">
        <v>17</v>
      </c>
      <c r="B250" s="320" t="s">
        <v>46</v>
      </c>
      <c r="C250" s="364">
        <v>0.5</v>
      </c>
      <c r="D250" s="364">
        <v>0.1</v>
      </c>
      <c r="E250" s="364">
        <v>0.2</v>
      </c>
      <c r="F250" s="364">
        <v>0.21</v>
      </c>
      <c r="G250" s="364">
        <v>1.06</v>
      </c>
      <c r="H250" s="364">
        <v>0.91</v>
      </c>
      <c r="I250" s="364">
        <v>1.79</v>
      </c>
      <c r="J250" s="364">
        <v>1.63</v>
      </c>
      <c r="K250" s="364">
        <v>1.94</v>
      </c>
      <c r="L250" s="364">
        <v>1.82</v>
      </c>
      <c r="M250" s="364">
        <v>1.81</v>
      </c>
      <c r="N250" s="364">
        <v>1.54</v>
      </c>
      <c r="O250" s="364">
        <v>1.27</v>
      </c>
      <c r="P250" s="364">
        <v>0.88</v>
      </c>
      <c r="Q250" s="364">
        <v>0.42</v>
      </c>
      <c r="R250" s="364">
        <v>1.1963095532393286</v>
      </c>
      <c r="S250" s="305">
        <f t="shared" si="143"/>
        <v>184.83560791412589</v>
      </c>
      <c r="T250" s="305">
        <f t="shared" si="144"/>
        <v>11.457411792484052</v>
      </c>
      <c r="U250" s="745">
        <f t="shared" si="145"/>
        <v>-4.3787306777592239</v>
      </c>
    </row>
    <row r="251" spans="1:21" ht="18" customHeight="1" thickBot="1">
      <c r="A251" s="320" t="s">
        <v>18</v>
      </c>
      <c r="B251" s="320" t="s">
        <v>47</v>
      </c>
      <c r="C251" s="364">
        <v>0</v>
      </c>
      <c r="D251" s="364">
        <v>0</v>
      </c>
      <c r="E251" s="364">
        <v>0</v>
      </c>
      <c r="F251" s="364">
        <v>0</v>
      </c>
      <c r="G251" s="364">
        <v>0</v>
      </c>
      <c r="H251" s="364">
        <v>0</v>
      </c>
      <c r="I251" s="364">
        <v>0</v>
      </c>
      <c r="J251" s="364">
        <v>0</v>
      </c>
      <c r="K251" s="364">
        <v>0</v>
      </c>
      <c r="L251" s="364">
        <v>0</v>
      </c>
      <c r="M251" s="364">
        <v>0</v>
      </c>
      <c r="N251" s="364">
        <v>0</v>
      </c>
      <c r="O251" s="364">
        <v>0</v>
      </c>
      <c r="P251" s="364">
        <v>0</v>
      </c>
      <c r="Q251" s="364">
        <v>0</v>
      </c>
      <c r="R251" s="364">
        <v>0</v>
      </c>
      <c r="S251" s="305" t="str">
        <f t="shared" si="143"/>
        <v/>
      </c>
      <c r="T251" s="305" t="str">
        <f t="shared" si="144"/>
        <v/>
      </c>
      <c r="U251" s="745"/>
    </row>
    <row r="252" spans="1:21" ht="18" customHeight="1" thickBot="1">
      <c r="A252" s="320" t="s">
        <v>19</v>
      </c>
      <c r="B252" s="320" t="s">
        <v>48</v>
      </c>
      <c r="C252" s="364">
        <v>1.8</v>
      </c>
      <c r="D252" s="364">
        <v>6.3</v>
      </c>
      <c r="E252" s="364">
        <v>0</v>
      </c>
      <c r="F252" s="364">
        <v>0</v>
      </c>
      <c r="G252" s="364">
        <v>5</v>
      </c>
      <c r="H252" s="364">
        <v>3</v>
      </c>
      <c r="I252" s="364">
        <v>0</v>
      </c>
      <c r="J252" s="364">
        <v>0</v>
      </c>
      <c r="K252" s="364">
        <v>0</v>
      </c>
      <c r="L252" s="364">
        <v>0</v>
      </c>
      <c r="M252" s="364">
        <v>0</v>
      </c>
      <c r="N252" s="364">
        <v>0</v>
      </c>
      <c r="O252" s="364">
        <v>0</v>
      </c>
      <c r="P252" s="364">
        <v>0</v>
      </c>
      <c r="Q252" s="364">
        <v>2.7</v>
      </c>
      <c r="R252" s="364">
        <v>0</v>
      </c>
      <c r="S252" s="305">
        <f t="shared" si="143"/>
        <v>-100</v>
      </c>
      <c r="T252" s="305">
        <f t="shared" si="144"/>
        <v>-100</v>
      </c>
      <c r="U252" s="745"/>
    </row>
    <row r="253" spans="1:21" ht="18" customHeight="1" thickBot="1">
      <c r="A253" s="320" t="s">
        <v>20</v>
      </c>
      <c r="B253" s="320" t="s">
        <v>49</v>
      </c>
      <c r="C253" s="364">
        <v>8.1</v>
      </c>
      <c r="D253" s="364">
        <v>6.7</v>
      </c>
      <c r="E253" s="364">
        <v>10.53</v>
      </c>
      <c r="F253" s="364">
        <v>17.59</v>
      </c>
      <c r="G253" s="364">
        <v>15.99</v>
      </c>
      <c r="H253" s="364">
        <v>13.65</v>
      </c>
      <c r="I253" s="364">
        <v>21.46</v>
      </c>
      <c r="J253" s="364">
        <v>24.64</v>
      </c>
      <c r="K253" s="364">
        <v>27.7</v>
      </c>
      <c r="L253" s="364">
        <v>22.96</v>
      </c>
      <c r="M253" s="364">
        <v>15.99</v>
      </c>
      <c r="N253" s="364">
        <v>13.03</v>
      </c>
      <c r="O253" s="364">
        <v>14.04</v>
      </c>
      <c r="P253" s="364">
        <v>15.55</v>
      </c>
      <c r="Q253" s="364">
        <v>13.85</v>
      </c>
      <c r="R253" s="364">
        <v>14.879107207661937</v>
      </c>
      <c r="S253" s="305">
        <f t="shared" si="143"/>
        <v>7.4303769506277151</v>
      </c>
      <c r="T253" s="305">
        <f t="shared" si="144"/>
        <v>22.394630169963857</v>
      </c>
      <c r="U253" s="745">
        <f t="shared" ref="U253:U260" si="146">100*((POWER(R253/I253,1/($Q$4-$H$4)))-1)</f>
        <v>-3.9875699516214946</v>
      </c>
    </row>
    <row r="254" spans="1:21" ht="18" customHeight="1" thickBot="1">
      <c r="A254" s="320" t="s">
        <v>21</v>
      </c>
      <c r="B254" s="320" t="s">
        <v>50</v>
      </c>
      <c r="C254" s="364">
        <v>13.3</v>
      </c>
      <c r="D254" s="364">
        <v>15.5</v>
      </c>
      <c r="E254" s="364">
        <v>25.1</v>
      </c>
      <c r="F254" s="364">
        <v>24.1</v>
      </c>
      <c r="G254" s="364">
        <v>31.9</v>
      </c>
      <c r="H254" s="364">
        <v>23.4</v>
      </c>
      <c r="I254" s="364">
        <v>37.47</v>
      </c>
      <c r="J254" s="364">
        <v>84.8</v>
      </c>
      <c r="K254" s="364">
        <v>88.5</v>
      </c>
      <c r="L254" s="364">
        <v>83.75</v>
      </c>
      <c r="M254" s="364">
        <v>83.36</v>
      </c>
      <c r="N254" s="364">
        <v>64.16</v>
      </c>
      <c r="O254" s="364">
        <v>79.83</v>
      </c>
      <c r="P254" s="364">
        <v>99.22</v>
      </c>
      <c r="Q254" s="364">
        <v>96.23</v>
      </c>
      <c r="R254" s="364">
        <v>95.053139999999999</v>
      </c>
      <c r="S254" s="305">
        <f t="shared" si="143"/>
        <v>-1.2229658110776365</v>
      </c>
      <c r="T254" s="305">
        <f t="shared" si="144"/>
        <v>9.9219104155423778</v>
      </c>
      <c r="U254" s="745">
        <f t="shared" si="146"/>
        <v>10.897130382735408</v>
      </c>
    </row>
    <row r="255" spans="1:21" ht="18" customHeight="1" thickBot="1">
      <c r="A255" s="320" t="s">
        <v>22</v>
      </c>
      <c r="B255" s="320" t="s">
        <v>51</v>
      </c>
      <c r="C255" s="364">
        <v>2.82</v>
      </c>
      <c r="D255" s="364">
        <v>2.0099999999999998</v>
      </c>
      <c r="E255" s="364">
        <v>2.04</v>
      </c>
      <c r="F255" s="364">
        <v>2.06</v>
      </c>
      <c r="G255" s="364">
        <v>1.93</v>
      </c>
      <c r="H255" s="364">
        <v>1.93</v>
      </c>
      <c r="I255" s="364">
        <v>1.8</v>
      </c>
      <c r="J255" s="364">
        <v>1.81</v>
      </c>
      <c r="K255" s="364">
        <v>1.94</v>
      </c>
      <c r="L255" s="364">
        <v>2.4</v>
      </c>
      <c r="M255" s="364">
        <v>3.06</v>
      </c>
      <c r="N255" s="364">
        <v>2.09</v>
      </c>
      <c r="O255" s="364">
        <v>2.5299999999999998</v>
      </c>
      <c r="P255" s="364">
        <v>3.27</v>
      </c>
      <c r="Q255" s="364">
        <v>5.97</v>
      </c>
      <c r="R255" s="364">
        <v>3.0824135688893013</v>
      </c>
      <c r="S255" s="305">
        <f t="shared" si="143"/>
        <v>-48.368281928152399</v>
      </c>
      <c r="T255" s="305">
        <f t="shared" si="144"/>
        <v>-20.006568281419511</v>
      </c>
      <c r="U255" s="745">
        <f t="shared" si="146"/>
        <v>6.159191006657827</v>
      </c>
    </row>
    <row r="256" spans="1:21" ht="18" customHeight="1" thickBot="1">
      <c r="A256" s="320" t="s">
        <v>23</v>
      </c>
      <c r="B256" s="320" t="s">
        <v>52</v>
      </c>
      <c r="C256" s="364">
        <v>25.16</v>
      </c>
      <c r="D256" s="364">
        <v>22.35</v>
      </c>
      <c r="E256" s="364">
        <v>21.06</v>
      </c>
      <c r="F256" s="364">
        <v>21.35</v>
      </c>
      <c r="G256" s="364">
        <v>16.600000000000001</v>
      </c>
      <c r="H256" s="364">
        <v>18.86</v>
      </c>
      <c r="I256" s="364">
        <v>19.75</v>
      </c>
      <c r="J256" s="364">
        <v>19.97</v>
      </c>
      <c r="K256" s="364">
        <v>19.09</v>
      </c>
      <c r="L256" s="364">
        <v>16.13</v>
      </c>
      <c r="M256" s="364">
        <v>17.3</v>
      </c>
      <c r="N256" s="364">
        <v>14.1</v>
      </c>
      <c r="O256" s="364">
        <v>9.59</v>
      </c>
      <c r="P256" s="364">
        <v>12.03</v>
      </c>
      <c r="Q256" s="364">
        <v>9.2899999999999991</v>
      </c>
      <c r="R256" s="364">
        <v>11.926950000000001</v>
      </c>
      <c r="S256" s="305">
        <f t="shared" si="143"/>
        <v>28.384822389666333</v>
      </c>
      <c r="T256" s="305">
        <f t="shared" si="144"/>
        <v>1.0187747035573347</v>
      </c>
      <c r="U256" s="745">
        <f t="shared" si="146"/>
        <v>-5.4497943847887527</v>
      </c>
    </row>
    <row r="257" spans="1:21" ht="18" customHeight="1" thickBot="1">
      <c r="A257" s="320" t="s">
        <v>24</v>
      </c>
      <c r="B257" s="320" t="s">
        <v>53</v>
      </c>
      <c r="C257" s="364">
        <v>0.41</v>
      </c>
      <c r="D257" s="364">
        <v>0.63</v>
      </c>
      <c r="E257" s="364">
        <v>0.52</v>
      </c>
      <c r="F257" s="364">
        <v>0.56000000000000005</v>
      </c>
      <c r="G257" s="364">
        <v>0.38</v>
      </c>
      <c r="H257" s="364">
        <v>0.35</v>
      </c>
      <c r="I257" s="364">
        <v>0.76</v>
      </c>
      <c r="J257" s="364">
        <v>0</v>
      </c>
      <c r="K257" s="364">
        <v>0</v>
      </c>
      <c r="L257" s="364">
        <v>0</v>
      </c>
      <c r="M257" s="364">
        <v>0</v>
      </c>
      <c r="N257" s="364">
        <v>0</v>
      </c>
      <c r="O257" s="364">
        <v>0</v>
      </c>
      <c r="P257" s="364">
        <v>0</v>
      </c>
      <c r="Q257" s="364">
        <v>0</v>
      </c>
      <c r="R257" s="364">
        <v>0</v>
      </c>
      <c r="S257" s="305" t="str">
        <f t="shared" si="143"/>
        <v/>
      </c>
      <c r="T257" s="305" t="str">
        <f t="shared" si="144"/>
        <v/>
      </c>
      <c r="U257" s="745">
        <f t="shared" si="146"/>
        <v>-100</v>
      </c>
    </row>
    <row r="258" spans="1:21" ht="18" customHeight="1" thickBot="1">
      <c r="A258" s="320" t="s">
        <v>25</v>
      </c>
      <c r="B258" s="320" t="s">
        <v>54</v>
      </c>
      <c r="C258" s="364">
        <v>0</v>
      </c>
      <c r="D258" s="364">
        <v>0.2</v>
      </c>
      <c r="E258" s="364">
        <v>0.16</v>
      </c>
      <c r="F258" s="364">
        <v>0.1</v>
      </c>
      <c r="G258" s="364">
        <v>0.1</v>
      </c>
      <c r="H258" s="364">
        <v>7.0000000000000007E-2</v>
      </c>
      <c r="I258" s="364">
        <v>0.12</v>
      </c>
      <c r="J258" s="364">
        <v>0.08</v>
      </c>
      <c r="K258" s="364">
        <v>0.11</v>
      </c>
      <c r="L258" s="364">
        <v>7.0000000000000007E-2</v>
      </c>
      <c r="M258" s="364">
        <v>0.13</v>
      </c>
      <c r="N258" s="364">
        <v>0.08</v>
      </c>
      <c r="O258" s="364">
        <v>0.03</v>
      </c>
      <c r="P258" s="364">
        <v>0.05</v>
      </c>
      <c r="Q258" s="364">
        <v>0.1</v>
      </c>
      <c r="R258" s="364">
        <v>6.7169191919191101E-2</v>
      </c>
      <c r="S258" s="305">
        <f t="shared" si="143"/>
        <v>-32.830808080808907</v>
      </c>
      <c r="T258" s="305">
        <f t="shared" si="144"/>
        <v>-12.388010540185512</v>
      </c>
      <c r="U258" s="745">
        <f t="shared" si="146"/>
        <v>-6.2440661009676042</v>
      </c>
    </row>
    <row r="259" spans="1:21" ht="18" customHeight="1" thickBot="1">
      <c r="A259" s="320" t="s">
        <v>26</v>
      </c>
      <c r="B259" s="320" t="s">
        <v>55</v>
      </c>
      <c r="C259" s="364">
        <v>0</v>
      </c>
      <c r="D259" s="364">
        <v>0</v>
      </c>
      <c r="E259" s="364">
        <v>16.3</v>
      </c>
      <c r="F259" s="364">
        <v>20</v>
      </c>
      <c r="G259" s="364">
        <v>22.5</v>
      </c>
      <c r="H259" s="364">
        <v>16.5</v>
      </c>
      <c r="I259" s="364">
        <v>21.4</v>
      </c>
      <c r="J259" s="364">
        <v>26.8</v>
      </c>
      <c r="K259" s="364">
        <v>39.9</v>
      </c>
      <c r="L259" s="364">
        <v>33.700000000000003</v>
      </c>
      <c r="M259" s="364">
        <v>24.1</v>
      </c>
      <c r="N259" s="364">
        <v>30.1</v>
      </c>
      <c r="O259" s="364">
        <v>23.3</v>
      </c>
      <c r="P259" s="364">
        <v>12.01</v>
      </c>
      <c r="Q259" s="364">
        <v>18.97</v>
      </c>
      <c r="R259" s="364">
        <v>22.755599999999998</v>
      </c>
      <c r="S259" s="305">
        <f t="shared" si="143"/>
        <v>19.955719557195572</v>
      </c>
      <c r="T259" s="305">
        <f t="shared" si="144"/>
        <v>8.7570495459614364</v>
      </c>
      <c r="U259" s="745">
        <f t="shared" si="146"/>
        <v>0.68478228395767449</v>
      </c>
    </row>
    <row r="260" spans="1:21" ht="18" customHeight="1" thickBot="1">
      <c r="A260" s="320" t="s">
        <v>27</v>
      </c>
      <c r="B260" s="320" t="s">
        <v>56</v>
      </c>
      <c r="C260" s="364">
        <v>13.7</v>
      </c>
      <c r="D260" s="364">
        <v>26.1</v>
      </c>
      <c r="E260" s="364">
        <v>31.1</v>
      </c>
      <c r="F260" s="364">
        <v>53</v>
      </c>
      <c r="G260" s="364">
        <v>58.2</v>
      </c>
      <c r="H260" s="364">
        <v>61.3</v>
      </c>
      <c r="I260" s="364">
        <v>61.1</v>
      </c>
      <c r="J260" s="364">
        <v>99.1</v>
      </c>
      <c r="K260" s="364">
        <v>103.9</v>
      </c>
      <c r="L260" s="364">
        <v>109.4</v>
      </c>
      <c r="M260" s="364">
        <v>34.799999999999997</v>
      </c>
      <c r="N260" s="364">
        <v>60.2</v>
      </c>
      <c r="O260" s="364">
        <v>58.4</v>
      </c>
      <c r="P260" s="364">
        <v>48.8</v>
      </c>
      <c r="Q260" s="364">
        <v>74.400000000000006</v>
      </c>
      <c r="R260" s="364">
        <v>68.364800000000002</v>
      </c>
      <c r="S260" s="305">
        <f t="shared" si="143"/>
        <v>-8.1118279569892486</v>
      </c>
      <c r="T260" s="305">
        <f t="shared" si="144"/>
        <v>54.905135951661642</v>
      </c>
      <c r="U260" s="745">
        <f t="shared" si="146"/>
        <v>1.25611485347632</v>
      </c>
    </row>
    <row r="261" spans="1:21" ht="18" customHeight="1">
      <c r="A261" s="754"/>
      <c r="B261" s="755"/>
      <c r="C261" s="754"/>
      <c r="D261" s="754"/>
      <c r="E261" s="754"/>
      <c r="F261" s="754"/>
      <c r="G261" s="754"/>
      <c r="H261" s="754"/>
      <c r="I261" s="754"/>
      <c r="J261" s="754"/>
      <c r="K261" s="754"/>
      <c r="L261" s="754"/>
      <c r="M261" s="754"/>
      <c r="N261" s="754"/>
      <c r="O261" s="754"/>
      <c r="P261" s="754"/>
      <c r="Q261" s="754"/>
      <c r="R261" s="754"/>
    </row>
    <row r="262" spans="1:21" ht="18" customHeight="1">
      <c r="A262" s="752" t="s">
        <v>1195</v>
      </c>
    </row>
    <row r="263" spans="1:21" ht="18" customHeight="1">
      <c r="A263" s="215"/>
      <c r="B263" s="211"/>
      <c r="C263" s="741"/>
      <c r="D263" s="741"/>
      <c r="E263" s="741"/>
      <c r="F263" s="741"/>
      <c r="G263" s="741"/>
      <c r="H263" s="741"/>
      <c r="I263" s="741"/>
      <c r="J263" s="741"/>
      <c r="K263" s="741"/>
      <c r="L263" s="741"/>
      <c r="M263" s="741"/>
      <c r="N263" s="741"/>
      <c r="O263" s="741"/>
      <c r="P263" s="741"/>
      <c r="Q263" s="741"/>
      <c r="R263" s="741"/>
      <c r="S263" s="769" t="s">
        <v>58</v>
      </c>
      <c r="T263" s="770"/>
      <c r="U263" s="751" t="str">
        <f>U$3</f>
        <v xml:space="preserve">Annual rate of change
</v>
      </c>
    </row>
    <row r="264" spans="1:21" ht="26.25" thickBot="1">
      <c r="A264" s="215"/>
      <c r="B264" s="216"/>
      <c r="C264" s="203">
        <f t="shared" ref="C264:R264" si="147">C$4</f>
        <v>2008</v>
      </c>
      <c r="D264" s="717">
        <f t="shared" si="147"/>
        <v>2009</v>
      </c>
      <c r="E264" s="203">
        <f t="shared" si="147"/>
        <v>2010</v>
      </c>
      <c r="F264" s="717">
        <f t="shared" si="147"/>
        <v>2011</v>
      </c>
      <c r="G264" s="203">
        <f t="shared" si="147"/>
        <v>2012</v>
      </c>
      <c r="H264" s="716">
        <f t="shared" si="147"/>
        <v>2013</v>
      </c>
      <c r="I264" s="203">
        <f t="shared" si="147"/>
        <v>2014</v>
      </c>
      <c r="J264" s="716">
        <f t="shared" si="147"/>
        <v>2015</v>
      </c>
      <c r="K264" s="203">
        <f t="shared" si="147"/>
        <v>2016</v>
      </c>
      <c r="L264" s="716">
        <f t="shared" si="147"/>
        <v>2017</v>
      </c>
      <c r="M264" s="203">
        <f t="shared" si="147"/>
        <v>2018</v>
      </c>
      <c r="N264" s="716">
        <f t="shared" si="147"/>
        <v>2019</v>
      </c>
      <c r="O264" s="203">
        <f t="shared" si="147"/>
        <v>2020</v>
      </c>
      <c r="P264" s="716">
        <f t="shared" si="147"/>
        <v>2021</v>
      </c>
      <c r="Q264" s="716">
        <f t="shared" si="147"/>
        <v>2022</v>
      </c>
      <c r="R264" s="203" t="str">
        <f t="shared" si="147"/>
        <v>2023f</v>
      </c>
      <c r="S264" s="750" t="s">
        <v>1070</v>
      </c>
      <c r="T264" s="749" t="s">
        <v>1071</v>
      </c>
      <c r="U264" s="748" t="s">
        <v>1072</v>
      </c>
    </row>
    <row r="265" spans="1:21" ht="18" customHeight="1" thickBot="1">
      <c r="A265" s="366" t="s">
        <v>373</v>
      </c>
      <c r="B265" s="366"/>
      <c r="C265" s="344">
        <f t="shared" ref="C265:R265" si="148">IF(OR(C200=0,C233=0),":",C233/C200)</f>
        <v>2.6557974356609164</v>
      </c>
      <c r="D265" s="344">
        <f t="shared" si="148"/>
        <v>2.9830710931707718</v>
      </c>
      <c r="E265" s="344">
        <f t="shared" si="148"/>
        <v>2.5107004183848534</v>
      </c>
      <c r="F265" s="344">
        <f t="shared" si="148"/>
        <v>2.6080825390025351</v>
      </c>
      <c r="G265" s="344">
        <f t="shared" si="148"/>
        <v>2.7122372098675411</v>
      </c>
      <c r="H265" s="344">
        <f t="shared" si="148"/>
        <v>2.642257404235766</v>
      </c>
      <c r="I265" s="344">
        <f t="shared" si="148"/>
        <v>2.7743621915516532</v>
      </c>
      <c r="J265" s="344">
        <f t="shared" si="148"/>
        <v>2.6897287077342469</v>
      </c>
      <c r="K265" s="344">
        <f t="shared" si="148"/>
        <v>2.6608073325381385</v>
      </c>
      <c r="L265" s="344">
        <f t="shared" si="148"/>
        <v>2.7884514541567507</v>
      </c>
      <c r="M265" s="344">
        <f t="shared" si="148"/>
        <v>2.1232024542491321</v>
      </c>
      <c r="N265" s="344">
        <f t="shared" si="148"/>
        <v>2.5268165032160232</v>
      </c>
      <c r="O265" s="344">
        <f t="shared" si="148"/>
        <v>2.8045242193262849</v>
      </c>
      <c r="P265" s="344">
        <f t="shared" si="148"/>
        <v>2.3782037748596037</v>
      </c>
      <c r="Q265" s="344">
        <f t="shared" si="148"/>
        <v>2.6485606579849215</v>
      </c>
      <c r="R265" s="344">
        <f t="shared" si="148"/>
        <v>2.6983591678256791</v>
      </c>
      <c r="S265" s="747">
        <f t="shared" ref="S265:S292" si="149">+IFERROR((R265/Q265-1)*100,"")</f>
        <v>1.8802102829181599</v>
      </c>
      <c r="T265" s="747">
        <f t="shared" ref="T265:T292" si="150">+IFERROR(((R265/((SUM(M265:Q265)-MIN(L265:P265)-MAX(L265:P265))/3))-1)*100,"")</f>
        <v>7.1687398599437957</v>
      </c>
      <c r="U265" s="746">
        <f>100*((POWER(R265/I265,1/($Q$4-$H$4)))-1)</f>
        <v>-0.30815763048590572</v>
      </c>
    </row>
    <row r="266" spans="1:21" ht="18" customHeight="1" thickBot="1">
      <c r="A266" s="320" t="s">
        <v>3</v>
      </c>
      <c r="B266" s="320" t="s">
        <v>30</v>
      </c>
      <c r="C266" s="365">
        <v>2.4500000000000002</v>
      </c>
      <c r="D266" s="365">
        <v>3.87</v>
      </c>
      <c r="E266" s="365">
        <v>5.61</v>
      </c>
      <c r="F266" s="365">
        <v>3.7</v>
      </c>
      <c r="G266" s="365">
        <v>2.94</v>
      </c>
      <c r="H266" s="365">
        <v>2.23</v>
      </c>
      <c r="I266" s="365">
        <v>3.04</v>
      </c>
      <c r="J266" s="365">
        <v>3.34</v>
      </c>
      <c r="K266" s="365">
        <v>3.4</v>
      </c>
      <c r="L266" s="365">
        <v>2.52</v>
      </c>
      <c r="M266" s="365">
        <v>1.7</v>
      </c>
      <c r="N266" s="365">
        <v>3</v>
      </c>
      <c r="O266" s="365">
        <v>3.5</v>
      </c>
      <c r="P266" s="365">
        <v>2.31</v>
      </c>
      <c r="Q266" s="365">
        <v>2.74</v>
      </c>
      <c r="R266" s="365">
        <v>3.0126652443445461</v>
      </c>
      <c r="S266" s="305">
        <f t="shared" si="149"/>
        <v>9.9512862899469248</v>
      </c>
      <c r="T266" s="305">
        <f t="shared" si="150"/>
        <v>12.273238919672513</v>
      </c>
      <c r="U266" s="745">
        <f>100*((POWER(R266/I266,1/($Q$4-$H$4)))-1)</f>
        <v>-0.10030927004134327</v>
      </c>
    </row>
    <row r="267" spans="1:21" ht="18" customHeight="1" thickBot="1">
      <c r="A267" s="320" t="s">
        <v>4</v>
      </c>
      <c r="B267" s="320" t="s">
        <v>31</v>
      </c>
      <c r="C267" s="365" t="str">
        <f t="shared" ref="C267:R267" si="151">IF(OR(C202=0,C235=0),":",C235/C202)</f>
        <v>:</v>
      </c>
      <c r="D267" s="365">
        <f t="shared" si="151"/>
        <v>1</v>
      </c>
      <c r="E267" s="365">
        <f t="shared" si="151"/>
        <v>1.4751773049645391</v>
      </c>
      <c r="F267" s="365">
        <f t="shared" si="151"/>
        <v>1.48</v>
      </c>
      <c r="G267" s="365">
        <f t="shared" si="151"/>
        <v>1.0666666666666667</v>
      </c>
      <c r="H267" s="365">
        <f t="shared" si="151"/>
        <v>1.0970873786407767</v>
      </c>
      <c r="I267" s="365">
        <f t="shared" si="151"/>
        <v>1.0795454545454546</v>
      </c>
      <c r="J267" s="365">
        <f t="shared" si="151"/>
        <v>1.0526315789473684</v>
      </c>
      <c r="K267" s="365">
        <f t="shared" si="151"/>
        <v>1.0963855421686746</v>
      </c>
      <c r="L267" s="365">
        <f t="shared" si="151"/>
        <v>0.90942028985507251</v>
      </c>
      <c r="M267" s="365">
        <f t="shared" si="151"/>
        <v>1.2659574468085106</v>
      </c>
      <c r="N267" s="365">
        <f t="shared" si="151"/>
        <v>1.1698113207547169</v>
      </c>
      <c r="O267" s="365" t="str">
        <f t="shared" si="151"/>
        <v>:</v>
      </c>
      <c r="P267" s="365" t="str">
        <f t="shared" si="151"/>
        <v>:</v>
      </c>
      <c r="Q267" s="365" t="str">
        <f t="shared" si="151"/>
        <v>:</v>
      </c>
      <c r="R267" s="365" t="str">
        <f t="shared" si="151"/>
        <v>:</v>
      </c>
      <c r="S267" s="305" t="str">
        <f t="shared" si="149"/>
        <v/>
      </c>
      <c r="T267" s="305" t="str">
        <f t="shared" si="150"/>
        <v/>
      </c>
      <c r="U267" s="745"/>
    </row>
    <row r="268" spans="1:21" ht="18" customHeight="1" thickBot="1">
      <c r="A268" s="320" t="s">
        <v>340</v>
      </c>
      <c r="B268" s="320" t="s">
        <v>32</v>
      </c>
      <c r="C268" s="365">
        <f t="shared" ref="C268:R268" si="152">IF(OR(C203=0,C236=0),":",C236/C203)</f>
        <v>1.4444444444444444</v>
      </c>
      <c r="D268" s="365" t="str">
        <f t="shared" si="152"/>
        <v>:</v>
      </c>
      <c r="E268" s="365" t="str">
        <f t="shared" si="152"/>
        <v>:</v>
      </c>
      <c r="F268" s="365" t="str">
        <f t="shared" si="152"/>
        <v>:</v>
      </c>
      <c r="G268" s="365" t="str">
        <f t="shared" si="152"/>
        <v>:</v>
      </c>
      <c r="H268" s="365" t="str">
        <f t="shared" si="152"/>
        <v>:</v>
      </c>
      <c r="I268" s="365" t="str">
        <f t="shared" si="152"/>
        <v>:</v>
      </c>
      <c r="J268" s="365" t="str">
        <f t="shared" si="152"/>
        <v>:</v>
      </c>
      <c r="K268" s="365" t="str">
        <f t="shared" si="152"/>
        <v>:</v>
      </c>
      <c r="L268" s="365" t="str">
        <f t="shared" si="152"/>
        <v>:</v>
      </c>
      <c r="M268" s="365">
        <f t="shared" si="152"/>
        <v>1.6021505376344085</v>
      </c>
      <c r="N268" s="365">
        <f t="shared" si="152"/>
        <v>1.0657894736842106</v>
      </c>
      <c r="O268" s="365">
        <f t="shared" si="152"/>
        <v>2.6626506024096388</v>
      </c>
      <c r="P268" s="365">
        <f t="shared" si="152"/>
        <v>2.3737373737373737</v>
      </c>
      <c r="Q268" s="365">
        <f t="shared" si="152"/>
        <v>2.1468531468531467</v>
      </c>
      <c r="R268" s="365">
        <f t="shared" si="152"/>
        <v>2.1468531468531467</v>
      </c>
      <c r="S268" s="305">
        <f t="shared" si="149"/>
        <v>0</v>
      </c>
      <c r="T268" s="305">
        <f t="shared" si="150"/>
        <v>5.1907859455786021</v>
      </c>
      <c r="U268" s="745"/>
    </row>
    <row r="269" spans="1:21" ht="18" customHeight="1" thickBot="1">
      <c r="A269" s="320" t="s">
        <v>5</v>
      </c>
      <c r="B269" s="320" t="s">
        <v>33</v>
      </c>
      <c r="C269" s="365" t="str">
        <f t="shared" ref="C269:R269" si="153">IF(OR(C204=0,C237=0),":",C237/C204)</f>
        <v>:</v>
      </c>
      <c r="D269" s="365" t="str">
        <f t="shared" si="153"/>
        <v>:</v>
      </c>
      <c r="E269" s="365">
        <f t="shared" si="153"/>
        <v>3.4117647058823528</v>
      </c>
      <c r="F269" s="365">
        <f t="shared" si="153"/>
        <v>3.6315789473684212</v>
      </c>
      <c r="G269" s="365">
        <f t="shared" si="153"/>
        <v>3.7083333333333335</v>
      </c>
      <c r="H269" s="365">
        <f t="shared" si="153"/>
        <v>3.4482758620689657</v>
      </c>
      <c r="I269" s="365">
        <f t="shared" si="153"/>
        <v>3.8571428571428568</v>
      </c>
      <c r="J269" s="365">
        <f t="shared" si="153"/>
        <v>4.2857142857142856</v>
      </c>
      <c r="K269" s="365">
        <f t="shared" si="153"/>
        <v>3.477064220183486</v>
      </c>
      <c r="L269" s="365">
        <f t="shared" si="153"/>
        <v>4.2763157894736841</v>
      </c>
      <c r="M269" s="365">
        <f t="shared" si="153"/>
        <v>2.7755905511811023</v>
      </c>
      <c r="N269" s="365">
        <f t="shared" si="153"/>
        <v>3.7823529411764705</v>
      </c>
      <c r="O269" s="365">
        <f t="shared" si="153"/>
        <v>4.130208333333333</v>
      </c>
      <c r="P269" s="365">
        <f t="shared" si="153"/>
        <v>3.7058823529411766</v>
      </c>
      <c r="Q269" s="365">
        <f t="shared" si="153"/>
        <v>4.4040816326530612</v>
      </c>
      <c r="R269" s="365">
        <f t="shared" si="153"/>
        <v>3.95</v>
      </c>
      <c r="S269" s="305">
        <f t="shared" si="149"/>
        <v>-10.310472659870239</v>
      </c>
      <c r="T269" s="305">
        <f t="shared" si="150"/>
        <v>0.88360870482651066</v>
      </c>
      <c r="U269" s="745">
        <f t="shared" ref="U269:U282" si="154">100*((POWER(R269/I269,1/($Q$4-$H$4)))-1)</f>
        <v>0.26467032360564247</v>
      </c>
    </row>
    <row r="270" spans="1:21" ht="18" customHeight="1" thickBot="1">
      <c r="A270" s="320" t="s">
        <v>127</v>
      </c>
      <c r="B270" s="320" t="s">
        <v>34</v>
      </c>
      <c r="C270" s="365">
        <f t="shared" ref="C270:R270" si="155">IF(OR(C205=0,C238=0),":",C238/C205)</f>
        <v>3.4594594594594597</v>
      </c>
      <c r="D270" s="365">
        <f t="shared" si="155"/>
        <v>3.9583333333333335</v>
      </c>
      <c r="E270" s="365">
        <f t="shared" si="155"/>
        <v>3.0644567219152856</v>
      </c>
      <c r="F270" s="365">
        <f t="shared" si="155"/>
        <v>3.5491329479768785</v>
      </c>
      <c r="G270" s="365">
        <f t="shared" si="155"/>
        <v>3.8797468354430378</v>
      </c>
      <c r="H270" s="365">
        <f t="shared" si="155"/>
        <v>3.6181818181818182</v>
      </c>
      <c r="I270" s="365">
        <f t="shared" si="155"/>
        <v>4.2731707317073164</v>
      </c>
      <c r="J270" s="365">
        <f t="shared" si="155"/>
        <v>3.5425531914893611</v>
      </c>
      <c r="K270" s="365">
        <f t="shared" si="155"/>
        <v>3.9613402061855671</v>
      </c>
      <c r="L270" s="365">
        <f t="shared" si="155"/>
        <v>4.0689655172413799</v>
      </c>
      <c r="M270" s="365">
        <f t="shared" si="155"/>
        <v>2.9077757685352625</v>
      </c>
      <c r="N270" s="365">
        <f t="shared" si="155"/>
        <v>3.2418699186991868</v>
      </c>
      <c r="O270" s="365">
        <f t="shared" si="155"/>
        <v>4.0170357751277681</v>
      </c>
      <c r="P270" s="365">
        <f t="shared" si="155"/>
        <v>4.0954861111111107</v>
      </c>
      <c r="Q270" s="365">
        <f t="shared" si="155"/>
        <v>3.4542897327707456</v>
      </c>
      <c r="R270" s="365">
        <f t="shared" si="155"/>
        <v>3.78</v>
      </c>
      <c r="S270" s="305">
        <f t="shared" si="149"/>
        <v>9.4291530944625279</v>
      </c>
      <c r="T270" s="305">
        <f t="shared" si="150"/>
        <v>5.8507713939963235</v>
      </c>
      <c r="U270" s="745">
        <f t="shared" si="154"/>
        <v>-1.3533378264715568</v>
      </c>
    </row>
    <row r="271" spans="1:21" ht="18" customHeight="1" thickBot="1">
      <c r="A271" s="320" t="s">
        <v>6</v>
      </c>
      <c r="B271" s="320" t="s">
        <v>35</v>
      </c>
      <c r="C271" s="365">
        <f t="shared" ref="C271:R271" si="156">IF(OR(C206=0,C239=0),":",C239/C206)</f>
        <v>1</v>
      </c>
      <c r="D271" s="365">
        <f t="shared" si="156"/>
        <v>1</v>
      </c>
      <c r="E271" s="365">
        <f t="shared" si="156"/>
        <v>1</v>
      </c>
      <c r="F271" s="365">
        <f t="shared" si="156"/>
        <v>1.1764705882352941E-2</v>
      </c>
      <c r="G271" s="365" t="str">
        <f t="shared" si="156"/>
        <v>:</v>
      </c>
      <c r="H271" s="365">
        <f t="shared" si="156"/>
        <v>1.4999999999999998</v>
      </c>
      <c r="I271" s="365">
        <f t="shared" si="156"/>
        <v>2.0384615384615383</v>
      </c>
      <c r="J271" s="365">
        <f t="shared" si="156"/>
        <v>3.0108695652173916</v>
      </c>
      <c r="K271" s="365">
        <f t="shared" si="156"/>
        <v>2.245009074410163</v>
      </c>
      <c r="L271" s="365">
        <f t="shared" si="156"/>
        <v>0.95179372197309409</v>
      </c>
      <c r="M271" s="365">
        <f t="shared" si="156"/>
        <v>1.0099531615925059</v>
      </c>
      <c r="N271" s="365">
        <f t="shared" si="156"/>
        <v>2.6383363471971064</v>
      </c>
      <c r="O271" s="365">
        <f t="shared" si="156"/>
        <v>2.8322487346348519</v>
      </c>
      <c r="P271" s="365">
        <f t="shared" si="156"/>
        <v>1.2615287428932407</v>
      </c>
      <c r="Q271" s="365">
        <f t="shared" si="156"/>
        <v>2.2449693788276468</v>
      </c>
      <c r="R271" s="365">
        <f t="shared" si="156"/>
        <v>2.27</v>
      </c>
      <c r="S271" s="305">
        <f t="shared" si="149"/>
        <v>1.1149649259547756</v>
      </c>
      <c r="T271" s="305">
        <f t="shared" si="150"/>
        <v>9.7856954305106001</v>
      </c>
      <c r="U271" s="745">
        <f t="shared" si="154"/>
        <v>1.2025560988726314</v>
      </c>
    </row>
    <row r="272" spans="1:21" ht="18" customHeight="1" thickBot="1">
      <c r="A272" s="320" t="s">
        <v>7</v>
      </c>
      <c r="B272" s="320" t="s">
        <v>36</v>
      </c>
      <c r="C272" s="365">
        <f t="shared" ref="C272:R272" si="157">IF(OR(C207=0,C240=0),":",C240/C207)</f>
        <v>4.7010869565217392</v>
      </c>
      <c r="D272" s="365">
        <f t="shared" si="157"/>
        <v>5.4910179640718564</v>
      </c>
      <c r="E272" s="365">
        <f t="shared" si="157"/>
        <v>5.7485207100591715</v>
      </c>
      <c r="F272" s="365">
        <f t="shared" si="157"/>
        <v>5.9672897196261676</v>
      </c>
      <c r="G272" s="365">
        <f t="shared" si="157"/>
        <v>4.9526627218934909</v>
      </c>
      <c r="H272" s="365">
        <f t="shared" si="157"/>
        <v>5.2989949748743719</v>
      </c>
      <c r="I272" s="365">
        <f t="shared" si="157"/>
        <v>5.9965870307167233</v>
      </c>
      <c r="J272" s="365">
        <f t="shared" si="157"/>
        <v>6.6876267748478702</v>
      </c>
      <c r="K272" s="365">
        <f t="shared" si="157"/>
        <v>5.8333333333333339</v>
      </c>
      <c r="L272" s="365">
        <f t="shared" si="157"/>
        <v>6.7072796934865897</v>
      </c>
      <c r="M272" s="365">
        <f t="shared" si="157"/>
        <v>2.6957637997432604</v>
      </c>
      <c r="N272" s="365">
        <f t="shared" si="157"/>
        <v>5.4839572192513373</v>
      </c>
      <c r="O272" s="365">
        <f t="shared" si="157"/>
        <v>4.8054054054054056</v>
      </c>
      <c r="P272" s="365">
        <f t="shared" si="157"/>
        <v>5.6335135135135133</v>
      </c>
      <c r="Q272" s="365">
        <f t="shared" si="157"/>
        <v>4.4975369458128078</v>
      </c>
      <c r="R272" s="365">
        <f t="shared" si="157"/>
        <v>4.7780960422673218</v>
      </c>
      <c r="S272" s="305">
        <f t="shared" si="149"/>
        <v>6.2380609616940141</v>
      </c>
      <c r="T272" s="305">
        <f t="shared" si="150"/>
        <v>4.5296338817499393</v>
      </c>
      <c r="U272" s="745">
        <f t="shared" si="154"/>
        <v>-2.4922869864137054</v>
      </c>
    </row>
    <row r="273" spans="1:21" ht="18" customHeight="1" thickBot="1">
      <c r="A273" s="320" t="s">
        <v>8</v>
      </c>
      <c r="B273" s="320" t="s">
        <v>37</v>
      </c>
      <c r="C273" s="365">
        <f t="shared" ref="C273:R273" si="158">IF(OR(C208=0,C241=0),":",C241/C208)</f>
        <v>0.97931034482758617</v>
      </c>
      <c r="D273" s="365">
        <f t="shared" si="158"/>
        <v>1.7482517482517483</v>
      </c>
      <c r="E273" s="365">
        <f t="shared" si="158"/>
        <v>1.558139534883721</v>
      </c>
      <c r="F273" s="365">
        <f t="shared" si="158"/>
        <v>1.3581081081081079</v>
      </c>
      <c r="G273" s="365">
        <f t="shared" si="158"/>
        <v>1.1524390243902438</v>
      </c>
      <c r="H273" s="365">
        <f t="shared" si="158"/>
        <v>2.1185770750988144</v>
      </c>
      <c r="I273" s="365">
        <f t="shared" si="158"/>
        <v>2.653395784543326</v>
      </c>
      <c r="J273" s="365">
        <f t="shared" si="158"/>
        <v>2.1659388646288211</v>
      </c>
      <c r="K273" s="365">
        <f t="shared" si="158"/>
        <v>2.302</v>
      </c>
      <c r="L273" s="365">
        <f t="shared" si="158"/>
        <v>2.8244680851063833</v>
      </c>
      <c r="M273" s="365">
        <f t="shared" si="158"/>
        <v>2.532258064516129</v>
      </c>
      <c r="N273" s="365">
        <f t="shared" si="158"/>
        <v>3.1471389645776568</v>
      </c>
      <c r="O273" s="365">
        <f t="shared" si="158"/>
        <v>1.7258064516129032</v>
      </c>
      <c r="P273" s="365">
        <f t="shared" si="158"/>
        <v>3.4306930693069306</v>
      </c>
      <c r="Q273" s="365">
        <f t="shared" si="158"/>
        <v>1.5826446280991737</v>
      </c>
      <c r="R273" s="365">
        <f t="shared" si="158"/>
        <v>2.7019081244072822</v>
      </c>
      <c r="S273" s="305">
        <f t="shared" si="149"/>
        <v>70.721087756282557</v>
      </c>
      <c r="T273" s="305">
        <f t="shared" si="150"/>
        <v>11.617706918456339</v>
      </c>
      <c r="U273" s="745">
        <f t="shared" si="154"/>
        <v>0.20151374826968826</v>
      </c>
    </row>
    <row r="274" spans="1:21" ht="18" customHeight="1" thickBot="1">
      <c r="A274" s="320" t="s">
        <v>9</v>
      </c>
      <c r="B274" s="320" t="s">
        <v>38</v>
      </c>
      <c r="C274" s="365">
        <f t="shared" ref="C274:R274" si="159">IF(OR(C209=0,C242=0),":",C242/C209)</f>
        <v>1.2971698113207548</v>
      </c>
      <c r="D274" s="365">
        <f t="shared" si="159"/>
        <v>1.4919786096256684</v>
      </c>
      <c r="E274" s="365">
        <f t="shared" si="159"/>
        <v>1.471231766612642</v>
      </c>
      <c r="F274" s="365">
        <f t="shared" si="159"/>
        <v>1.5336194563662375</v>
      </c>
      <c r="G274" s="365">
        <f t="shared" si="159"/>
        <v>0.92589576547231267</v>
      </c>
      <c r="H274" s="365">
        <f t="shared" si="159"/>
        <v>1.5826681870011403</v>
      </c>
      <c r="I274" s="365">
        <f t="shared" si="159"/>
        <v>1.680915371329879</v>
      </c>
      <c r="J274" s="365">
        <f t="shared" si="159"/>
        <v>1.3087677251847414</v>
      </c>
      <c r="K274" s="365">
        <f t="shared" si="159"/>
        <v>1.1383994905540227</v>
      </c>
      <c r="L274" s="365">
        <f t="shared" si="159"/>
        <v>1.325403336067815</v>
      </c>
      <c r="M274" s="365">
        <f t="shared" si="159"/>
        <v>1.4959104606112785</v>
      </c>
      <c r="N274" s="365">
        <f t="shared" si="159"/>
        <v>1.0643407340280924</v>
      </c>
      <c r="O274" s="365">
        <f t="shared" si="159"/>
        <v>1.3744680851063831</v>
      </c>
      <c r="P274" s="365">
        <f t="shared" si="159"/>
        <v>1.0919067215363512</v>
      </c>
      <c r="Q274" s="365">
        <f t="shared" si="159"/>
        <v>1.2055164954029205</v>
      </c>
      <c r="R274" s="365">
        <f t="shared" si="159"/>
        <v>1.08</v>
      </c>
      <c r="S274" s="305">
        <f t="shared" si="149"/>
        <v>-10.411843876177651</v>
      </c>
      <c r="T274" s="305">
        <f t="shared" si="150"/>
        <v>-11.762093878025304</v>
      </c>
      <c r="U274" s="745">
        <f t="shared" si="154"/>
        <v>-4.7964592352826347</v>
      </c>
    </row>
    <row r="275" spans="1:21" ht="18" customHeight="1" thickBot="1">
      <c r="A275" s="320" t="s">
        <v>10</v>
      </c>
      <c r="B275" s="320" t="s">
        <v>39</v>
      </c>
      <c r="C275" s="365">
        <f t="shared" ref="C275:R275" si="160">IF(OR(C210=0,C243=0),":",C243/C210)</f>
        <v>5.1845140032948924</v>
      </c>
      <c r="D275" s="365">
        <f t="shared" si="160"/>
        <v>4.9693181818181822</v>
      </c>
      <c r="E275" s="365">
        <f t="shared" si="160"/>
        <v>3.1934716532311351</v>
      </c>
      <c r="F275" s="365">
        <f t="shared" si="160"/>
        <v>3.7716285683036199</v>
      </c>
      <c r="G275" s="365">
        <f t="shared" si="160"/>
        <v>4.5333112363274779</v>
      </c>
      <c r="H275" s="365">
        <f t="shared" si="160"/>
        <v>3.6055923473142015</v>
      </c>
      <c r="I275" s="365">
        <f t="shared" si="160"/>
        <v>3.7198183760683765</v>
      </c>
      <c r="J275" s="365">
        <f t="shared" si="160"/>
        <v>2.9146411703720769</v>
      </c>
      <c r="K275" s="365">
        <f t="shared" si="160"/>
        <v>2.5430003856536829</v>
      </c>
      <c r="L275" s="365">
        <f t="shared" si="160"/>
        <v>2.5707090275087174</v>
      </c>
      <c r="M275" s="365">
        <f t="shared" si="160"/>
        <v>2.4909122684376093</v>
      </c>
      <c r="N275" s="365">
        <f t="shared" si="160"/>
        <v>2.8106480747900489</v>
      </c>
      <c r="O275" s="365">
        <f t="shared" si="160"/>
        <v>1.9389861510321398</v>
      </c>
      <c r="P275" s="365">
        <f t="shared" si="160"/>
        <v>2.3615384615384616</v>
      </c>
      <c r="Q275" s="365">
        <f t="shared" si="160"/>
        <v>2.340739657944745</v>
      </c>
      <c r="R275" s="365">
        <f t="shared" si="160"/>
        <v>2.41</v>
      </c>
      <c r="S275" s="305">
        <f t="shared" si="149"/>
        <v>2.9589083869356214</v>
      </c>
      <c r="T275" s="305">
        <f t="shared" si="150"/>
        <v>0.51172859460242304</v>
      </c>
      <c r="U275" s="745">
        <f t="shared" si="154"/>
        <v>-4.7083089294916451</v>
      </c>
    </row>
    <row r="276" spans="1:21" ht="18" customHeight="1" thickBot="1">
      <c r="A276" s="320" t="s">
        <v>11</v>
      </c>
      <c r="B276" s="320" t="s">
        <v>40</v>
      </c>
      <c r="C276" s="365">
        <f t="shared" ref="C276:R276" si="161">IF(OR(C211=0,C244=0),":",C244/C211)</f>
        <v>1.5162790697674418</v>
      </c>
      <c r="D276" s="365">
        <f t="shared" si="161"/>
        <v>1.2615384615384615</v>
      </c>
      <c r="E276" s="365">
        <f t="shared" si="161"/>
        <v>1.28125</v>
      </c>
      <c r="F276" s="365">
        <f t="shared" si="161"/>
        <v>0.86178861788617889</v>
      </c>
      <c r="G276" s="365">
        <f t="shared" si="161"/>
        <v>0.59493670886075944</v>
      </c>
      <c r="H276" s="365">
        <f t="shared" si="161"/>
        <v>1.3454545454545452</v>
      </c>
      <c r="I276" s="365">
        <f t="shared" si="161"/>
        <v>0.89864864864864868</v>
      </c>
      <c r="J276" s="365">
        <f t="shared" si="161"/>
        <v>0.78378378378378377</v>
      </c>
      <c r="K276" s="365">
        <f t="shared" si="161"/>
        <v>0.92993630573248398</v>
      </c>
      <c r="L276" s="365">
        <f t="shared" si="161"/>
        <v>0.8701298701298702</v>
      </c>
      <c r="M276" s="365">
        <f t="shared" si="161"/>
        <v>1.2428571428571429</v>
      </c>
      <c r="N276" s="365">
        <f t="shared" si="161"/>
        <v>1.243243243243243</v>
      </c>
      <c r="O276" s="365">
        <f t="shared" si="161"/>
        <v>1.3571428571428572</v>
      </c>
      <c r="P276" s="365">
        <f t="shared" si="161"/>
        <v>0.88333333333333341</v>
      </c>
      <c r="Q276" s="365">
        <f t="shared" si="161"/>
        <v>0.90909090909090906</v>
      </c>
      <c r="R276" s="365">
        <f t="shared" si="161"/>
        <v>1.1323929517084395</v>
      </c>
      <c r="S276" s="305">
        <f t="shared" si="149"/>
        <v>24.563224687928354</v>
      </c>
      <c r="T276" s="305">
        <f t="shared" si="150"/>
        <v>-0.32906702610711047</v>
      </c>
      <c r="U276" s="745">
        <f t="shared" si="154"/>
        <v>2.6021258351395904</v>
      </c>
    </row>
    <row r="277" spans="1:21" ht="18" customHeight="1" thickBot="1">
      <c r="A277" s="320" t="s">
        <v>12</v>
      </c>
      <c r="B277" s="320" t="s">
        <v>41</v>
      </c>
      <c r="C277" s="365">
        <f t="shared" ref="C277:R277" si="162">IF(OR(C212=0,C245=0),":",C245/C212)</f>
        <v>1.9613259668508289</v>
      </c>
      <c r="D277" s="365">
        <f t="shared" si="162"/>
        <v>1.7433155080213902</v>
      </c>
      <c r="E277" s="365">
        <f t="shared" si="162"/>
        <v>1.9864659110133649</v>
      </c>
      <c r="F277" s="365">
        <f t="shared" si="162"/>
        <v>2.0550568521843204</v>
      </c>
      <c r="G277" s="365">
        <f t="shared" si="162"/>
        <v>2.0617708930961944</v>
      </c>
      <c r="H277" s="365">
        <f t="shared" si="162"/>
        <v>1.873695198329854</v>
      </c>
      <c r="I277" s="365">
        <f t="shared" si="162"/>
        <v>1.8655937364071338</v>
      </c>
      <c r="J277" s="365">
        <f t="shared" si="162"/>
        <v>1.9152612950239432</v>
      </c>
      <c r="K277" s="365">
        <f t="shared" si="162"/>
        <v>1.9928647877274348</v>
      </c>
      <c r="L277" s="365">
        <f t="shared" si="162"/>
        <v>1.8190409520476023</v>
      </c>
      <c r="M277" s="365">
        <f t="shared" si="162"/>
        <v>1.9991201830019356</v>
      </c>
      <c r="N277" s="365">
        <f t="shared" si="162"/>
        <v>1.988565330080805</v>
      </c>
      <c r="O277" s="365">
        <f t="shared" si="162"/>
        <v>1.9699348341232228</v>
      </c>
      <c r="P277" s="365">
        <f t="shared" si="162"/>
        <v>1.8708179926364656</v>
      </c>
      <c r="Q277" s="365">
        <f t="shared" si="162"/>
        <v>1.8102707749766573</v>
      </c>
      <c r="R277" s="365">
        <f t="shared" si="162"/>
        <v>2.06</v>
      </c>
      <c r="S277" s="305">
        <f t="shared" si="149"/>
        <v>13.795131008871465</v>
      </c>
      <c r="T277" s="305">
        <f t="shared" si="150"/>
        <v>6.175570092022209</v>
      </c>
      <c r="U277" s="745">
        <f t="shared" si="154"/>
        <v>1.10749473881393</v>
      </c>
    </row>
    <row r="278" spans="1:21" ht="18" customHeight="1" thickBot="1">
      <c r="A278" s="320" t="s">
        <v>13</v>
      </c>
      <c r="B278" s="320" t="s">
        <v>42</v>
      </c>
      <c r="C278" s="365">
        <f t="shared" ref="C278:R278" si="163">IF(OR(C213=0,C246=0),":",C246/C213)</f>
        <v>2.5499999999999998</v>
      </c>
      <c r="D278" s="365">
        <f t="shared" si="163"/>
        <v>2.7</v>
      </c>
      <c r="E278" s="365">
        <f t="shared" si="163"/>
        <v>2.5499999999999998</v>
      </c>
      <c r="F278" s="365">
        <f t="shared" si="163"/>
        <v>3.8571428571428572</v>
      </c>
      <c r="G278" s="365">
        <f t="shared" si="163"/>
        <v>3.0000000000000004</v>
      </c>
      <c r="H278" s="365">
        <f t="shared" si="163"/>
        <v>2.65</v>
      </c>
      <c r="I278" s="365">
        <f t="shared" si="163"/>
        <v>2.4736842105263155</v>
      </c>
      <c r="J278" s="365">
        <f t="shared" si="163"/>
        <v>2.7647058823529407</v>
      </c>
      <c r="K278" s="365">
        <f t="shared" si="163"/>
        <v>2.9999999999999996</v>
      </c>
      <c r="L278" s="365">
        <f t="shared" si="163"/>
        <v>2.9999999999999996</v>
      </c>
      <c r="M278" s="365">
        <f t="shared" si="163"/>
        <v>3.3333333333333335</v>
      </c>
      <c r="N278" s="365">
        <f t="shared" si="163"/>
        <v>3</v>
      </c>
      <c r="O278" s="365">
        <f t="shared" si="163"/>
        <v>2.2857142857142856</v>
      </c>
      <c r="P278" s="365">
        <f t="shared" si="163"/>
        <v>2.25</v>
      </c>
      <c r="Q278" s="365">
        <f t="shared" si="163"/>
        <v>2.125</v>
      </c>
      <c r="R278" s="365">
        <f t="shared" si="163"/>
        <v>2.4037677080401636</v>
      </c>
      <c r="S278" s="305">
        <f t="shared" si="149"/>
        <v>13.11848037836063</v>
      </c>
      <c r="T278" s="305">
        <f t="shared" si="150"/>
        <v>-2.6908494094584401</v>
      </c>
      <c r="U278" s="745">
        <f t="shared" si="154"/>
        <v>-0.31806241539459323</v>
      </c>
    </row>
    <row r="279" spans="1:21" ht="18" customHeight="1" thickBot="1">
      <c r="A279" s="320" t="s">
        <v>14</v>
      </c>
      <c r="B279" s="320" t="s">
        <v>43</v>
      </c>
      <c r="C279" s="365">
        <f t="shared" ref="C279:R279" si="164">IF(OR(C214=0,C247=0),":",C247/C214)</f>
        <v>2.125</v>
      </c>
      <c r="D279" s="365">
        <f t="shared" si="164"/>
        <v>0.36363636363636365</v>
      </c>
      <c r="E279" s="365">
        <f t="shared" si="164"/>
        <v>1.9230769230769229</v>
      </c>
      <c r="F279" s="365">
        <f t="shared" si="164"/>
        <v>2.1363636363636362</v>
      </c>
      <c r="G279" s="365">
        <f t="shared" si="164"/>
        <v>2.8846153846153846</v>
      </c>
      <c r="H279" s="365">
        <f t="shared" si="164"/>
        <v>2.4545454545454546</v>
      </c>
      <c r="I279" s="365">
        <f t="shared" si="164"/>
        <v>2.8433734939759034</v>
      </c>
      <c r="J279" s="365">
        <f t="shared" si="164"/>
        <v>3.3906249999999996</v>
      </c>
      <c r="K279" s="365">
        <f t="shared" si="164"/>
        <v>3.2671009771986972</v>
      </c>
      <c r="L279" s="365">
        <f t="shared" si="164"/>
        <v>3.6832460732984287</v>
      </c>
      <c r="M279" s="365">
        <f t="shared" si="164"/>
        <v>2.0249376558603491</v>
      </c>
      <c r="N279" s="365">
        <f t="shared" si="164"/>
        <v>2.9518072289156629</v>
      </c>
      <c r="O279" s="365">
        <f t="shared" si="164"/>
        <v>3.736842105263158</v>
      </c>
      <c r="P279" s="365">
        <f t="shared" si="164"/>
        <v>1.8143712574850301</v>
      </c>
      <c r="Q279" s="365">
        <f t="shared" si="164"/>
        <v>2.85</v>
      </c>
      <c r="R279" s="365">
        <f t="shared" si="164"/>
        <v>3.11</v>
      </c>
      <c r="S279" s="305">
        <f t="shared" si="149"/>
        <v>9.1228070175438436</v>
      </c>
      <c r="T279" s="305">
        <f t="shared" si="150"/>
        <v>19.20664512967587</v>
      </c>
      <c r="U279" s="745">
        <f t="shared" si="154"/>
        <v>1.0008815238075286</v>
      </c>
    </row>
    <row r="280" spans="1:21" ht="18" customHeight="1" thickBot="1">
      <c r="A280" s="320" t="s">
        <v>15</v>
      </c>
      <c r="B280" s="320" t="s">
        <v>44</v>
      </c>
      <c r="C280" s="365">
        <f t="shared" ref="C280:R280" si="165">IF(OR(C215=0,C248=0),":",C248/C215)</f>
        <v>1.6538461538461537</v>
      </c>
      <c r="D280" s="365">
        <f t="shared" si="165"/>
        <v>2.4285714285714284</v>
      </c>
      <c r="E280" s="365">
        <f t="shared" si="165"/>
        <v>1.6666666666666667</v>
      </c>
      <c r="F280" s="365">
        <f t="shared" si="165"/>
        <v>1.85</v>
      </c>
      <c r="G280" s="365">
        <f t="shared" si="165"/>
        <v>2.1458333333333335</v>
      </c>
      <c r="H280" s="365">
        <f t="shared" si="165"/>
        <v>2.4347826086956523</v>
      </c>
      <c r="I280" s="365">
        <f t="shared" si="165"/>
        <v>2.8801843317972353</v>
      </c>
      <c r="J280" s="365">
        <f t="shared" si="165"/>
        <v>3.1350162866449516</v>
      </c>
      <c r="K280" s="365">
        <f t="shared" si="165"/>
        <v>3.1021345982804629</v>
      </c>
      <c r="L280" s="365">
        <f t="shared" si="165"/>
        <v>3.4222520107238608</v>
      </c>
      <c r="M280" s="365">
        <f t="shared" si="165"/>
        <v>2.140120102945382</v>
      </c>
      <c r="N280" s="365">
        <f t="shared" si="165"/>
        <v>2.313964045759942</v>
      </c>
      <c r="O280" s="365">
        <f t="shared" si="165"/>
        <v>3.7467899332306112</v>
      </c>
      <c r="P280" s="365">
        <f t="shared" si="165"/>
        <v>1.7901850150898835</v>
      </c>
      <c r="Q280" s="365">
        <f t="shared" si="165"/>
        <v>2.7005347593582889</v>
      </c>
      <c r="R280" s="365">
        <f t="shared" si="165"/>
        <v>2.99</v>
      </c>
      <c r="S280" s="305">
        <f t="shared" si="149"/>
        <v>10.718811881188127</v>
      </c>
      <c r="T280" s="305">
        <f t="shared" si="150"/>
        <v>25.373553997269681</v>
      </c>
      <c r="U280" s="745">
        <f t="shared" si="154"/>
        <v>0.41663319298483881</v>
      </c>
    </row>
    <row r="281" spans="1:21" ht="18" customHeight="1" thickBot="1">
      <c r="A281" s="320" t="s">
        <v>16</v>
      </c>
      <c r="B281" s="320" t="s">
        <v>45</v>
      </c>
      <c r="C281" s="365">
        <f t="shared" ref="C281:R281" si="166">IF(OR(C216=0,C249=0),":",C249/C216)</f>
        <v>1</v>
      </c>
      <c r="D281" s="365">
        <f t="shared" si="166"/>
        <v>2.9999999999999996</v>
      </c>
      <c r="E281" s="365">
        <f t="shared" si="166"/>
        <v>2.6</v>
      </c>
      <c r="F281" s="365">
        <f t="shared" si="166"/>
        <v>1.5</v>
      </c>
      <c r="G281" s="365">
        <f t="shared" si="166"/>
        <v>2.666666666666667</v>
      </c>
      <c r="H281" s="365">
        <f t="shared" si="166"/>
        <v>2.2857142857142856</v>
      </c>
      <c r="I281" s="365">
        <f t="shared" si="166"/>
        <v>2.7</v>
      </c>
      <c r="J281" s="365">
        <f t="shared" si="166"/>
        <v>1.5999999999999999</v>
      </c>
      <c r="K281" s="365">
        <f t="shared" si="166"/>
        <v>1.5999999999999999</v>
      </c>
      <c r="L281" s="365">
        <f t="shared" si="166"/>
        <v>1.125</v>
      </c>
      <c r="M281" s="365">
        <f t="shared" si="166"/>
        <v>3.3333333333333335</v>
      </c>
      <c r="N281" s="365">
        <f t="shared" si="166"/>
        <v>2.4285714285714284</v>
      </c>
      <c r="O281" s="365">
        <f t="shared" si="166"/>
        <v>4.25</v>
      </c>
      <c r="P281" s="365">
        <f t="shared" si="166"/>
        <v>2.25</v>
      </c>
      <c r="Q281" s="365">
        <f t="shared" si="166"/>
        <v>2.714285714285714</v>
      </c>
      <c r="R281" s="365">
        <f t="shared" si="166"/>
        <v>2.8940909090909201</v>
      </c>
      <c r="S281" s="305">
        <f t="shared" si="149"/>
        <v>6.6244019138760102</v>
      </c>
      <c r="T281" s="305">
        <f t="shared" si="150"/>
        <v>-9.5708730203457151</v>
      </c>
      <c r="U281" s="745">
        <f t="shared" si="154"/>
        <v>0.77430757202505696</v>
      </c>
    </row>
    <row r="282" spans="1:21" ht="18" customHeight="1" thickBot="1">
      <c r="A282" s="320" t="s">
        <v>17</v>
      </c>
      <c r="B282" s="320" t="s">
        <v>46</v>
      </c>
      <c r="C282" s="365">
        <f t="shared" ref="C282:R282" si="167">IF(OR(C217=0,C250=0),":",C250/C217)</f>
        <v>2.5</v>
      </c>
      <c r="D282" s="365">
        <f t="shared" si="167"/>
        <v>1</v>
      </c>
      <c r="E282" s="365">
        <f t="shared" si="167"/>
        <v>1.8181818181818183</v>
      </c>
      <c r="F282" s="365">
        <f t="shared" si="167"/>
        <v>1</v>
      </c>
      <c r="G282" s="365">
        <f t="shared" si="167"/>
        <v>1.827586206896552</v>
      </c>
      <c r="H282" s="365">
        <f t="shared" si="167"/>
        <v>1.75</v>
      </c>
      <c r="I282" s="365">
        <f t="shared" si="167"/>
        <v>2.0112359550561796</v>
      </c>
      <c r="J282" s="365">
        <f t="shared" si="167"/>
        <v>1.7340425531914894</v>
      </c>
      <c r="K282" s="365">
        <f t="shared" si="167"/>
        <v>1.8834951456310678</v>
      </c>
      <c r="L282" s="365">
        <f t="shared" si="167"/>
        <v>1.8571428571428572</v>
      </c>
      <c r="M282" s="365">
        <f t="shared" si="167"/>
        <v>2.1294117647058823</v>
      </c>
      <c r="N282" s="365">
        <f t="shared" si="167"/>
        <v>2.0810810810810811</v>
      </c>
      <c r="O282" s="365">
        <f t="shared" si="167"/>
        <v>2.1896551724137931</v>
      </c>
      <c r="P282" s="365">
        <f t="shared" si="167"/>
        <v>1.5999999999999999</v>
      </c>
      <c r="Q282" s="365">
        <f t="shared" si="167"/>
        <v>1.4999999999999998</v>
      </c>
      <c r="R282" s="365">
        <f t="shared" si="167"/>
        <v>1.8278220828713962</v>
      </c>
      <c r="S282" s="305">
        <f t="shared" si="149"/>
        <v>21.854805524759758</v>
      </c>
      <c r="T282" s="305">
        <f t="shared" si="150"/>
        <v>-3.9756042657555835</v>
      </c>
      <c r="U282" s="745">
        <f t="shared" si="154"/>
        <v>-1.0568676744962979</v>
      </c>
    </row>
    <row r="283" spans="1:21" ht="18" customHeight="1" thickBot="1">
      <c r="A283" s="320" t="s">
        <v>18</v>
      </c>
      <c r="B283" s="320" t="s">
        <v>47</v>
      </c>
      <c r="C283" s="365" t="str">
        <f t="shared" ref="C283:R283" si="168">IF(OR(C218=0,C251=0),":",C251/C218)</f>
        <v>:</v>
      </c>
      <c r="D283" s="365" t="str">
        <f t="shared" si="168"/>
        <v>:</v>
      </c>
      <c r="E283" s="365" t="str">
        <f t="shared" si="168"/>
        <v>:</v>
      </c>
      <c r="F283" s="365" t="str">
        <f t="shared" si="168"/>
        <v>:</v>
      </c>
      <c r="G283" s="365" t="str">
        <f t="shared" si="168"/>
        <v>:</v>
      </c>
      <c r="H283" s="365" t="str">
        <f t="shared" si="168"/>
        <v>:</v>
      </c>
      <c r="I283" s="365" t="str">
        <f t="shared" si="168"/>
        <v>:</v>
      </c>
      <c r="J283" s="365" t="str">
        <f t="shared" si="168"/>
        <v>:</v>
      </c>
      <c r="K283" s="365" t="str">
        <f t="shared" si="168"/>
        <v>:</v>
      </c>
      <c r="L283" s="365" t="str">
        <f t="shared" si="168"/>
        <v>:</v>
      </c>
      <c r="M283" s="365" t="str">
        <f t="shared" si="168"/>
        <v>:</v>
      </c>
      <c r="N283" s="365" t="str">
        <f t="shared" si="168"/>
        <v>:</v>
      </c>
      <c r="O283" s="365" t="str">
        <f t="shared" si="168"/>
        <v>:</v>
      </c>
      <c r="P283" s="365" t="str">
        <f t="shared" si="168"/>
        <v>:</v>
      </c>
      <c r="Q283" s="365" t="str">
        <f t="shared" si="168"/>
        <v>:</v>
      </c>
      <c r="R283" s="365" t="str">
        <f t="shared" si="168"/>
        <v>:</v>
      </c>
      <c r="S283" s="305" t="str">
        <f t="shared" si="149"/>
        <v/>
      </c>
      <c r="T283" s="305" t="str">
        <f t="shared" si="150"/>
        <v/>
      </c>
      <c r="U283" s="745"/>
    </row>
    <row r="284" spans="1:21" ht="18" customHeight="1" thickBot="1">
      <c r="A284" s="320" t="s">
        <v>19</v>
      </c>
      <c r="B284" s="320" t="s">
        <v>48</v>
      </c>
      <c r="C284" s="365">
        <f t="shared" ref="C284:R284" si="169">IF(OR(C219=0,C252=0),":",C252/C219)</f>
        <v>1.2</v>
      </c>
      <c r="D284" s="365">
        <f t="shared" si="169"/>
        <v>3.15</v>
      </c>
      <c r="E284" s="365" t="str">
        <f t="shared" si="169"/>
        <v>:</v>
      </c>
      <c r="F284" s="365" t="str">
        <f t="shared" si="169"/>
        <v>:</v>
      </c>
      <c r="G284" s="365" t="str">
        <f t="shared" si="169"/>
        <v>:</v>
      </c>
      <c r="H284" s="365" t="str">
        <f t="shared" si="169"/>
        <v>:</v>
      </c>
      <c r="I284" s="365" t="str">
        <f t="shared" si="169"/>
        <v>:</v>
      </c>
      <c r="J284" s="365" t="str">
        <f t="shared" si="169"/>
        <v>:</v>
      </c>
      <c r="K284" s="365" t="str">
        <f t="shared" si="169"/>
        <v>:</v>
      </c>
      <c r="L284" s="365" t="str">
        <f t="shared" si="169"/>
        <v>:</v>
      </c>
      <c r="M284" s="365" t="str">
        <f t="shared" si="169"/>
        <v>:</v>
      </c>
      <c r="N284" s="365" t="str">
        <f t="shared" si="169"/>
        <v>:</v>
      </c>
      <c r="O284" s="365" t="str">
        <f t="shared" si="169"/>
        <v>:</v>
      </c>
      <c r="P284" s="365" t="str">
        <f t="shared" si="169"/>
        <v>:</v>
      </c>
      <c r="Q284" s="365">
        <f t="shared" si="169"/>
        <v>0.78488372093023262</v>
      </c>
      <c r="R284" s="365" t="str">
        <f t="shared" si="169"/>
        <v>:</v>
      </c>
      <c r="S284" s="305" t="str">
        <f t="shared" si="149"/>
        <v/>
      </c>
      <c r="T284" s="305" t="str">
        <f t="shared" si="150"/>
        <v/>
      </c>
      <c r="U284" s="745"/>
    </row>
    <row r="285" spans="1:21" ht="18" customHeight="1" thickBot="1">
      <c r="A285" s="320" t="s">
        <v>20</v>
      </c>
      <c r="B285" s="320" t="s">
        <v>49</v>
      </c>
      <c r="C285" s="365">
        <f t="shared" ref="C285:R285" si="170">IF(OR(C220=0,C253=0),":",C253/C220)</f>
        <v>2.189189189189189</v>
      </c>
      <c r="D285" s="365">
        <f t="shared" si="170"/>
        <v>2.3928571428571432</v>
      </c>
      <c r="E285" s="365">
        <f t="shared" si="170"/>
        <v>2.5373493975903609</v>
      </c>
      <c r="F285" s="365">
        <f t="shared" si="170"/>
        <v>2.9170812603648422</v>
      </c>
      <c r="G285" s="365">
        <f t="shared" si="170"/>
        <v>2.3343065693430658</v>
      </c>
      <c r="H285" s="365">
        <f t="shared" si="170"/>
        <v>2.2051696284329565</v>
      </c>
      <c r="I285" s="365">
        <f t="shared" si="170"/>
        <v>2.8015665796344646</v>
      </c>
      <c r="J285" s="365">
        <f t="shared" si="170"/>
        <v>2.285714285714286</v>
      </c>
      <c r="K285" s="365">
        <f t="shared" si="170"/>
        <v>2.5600739371534194</v>
      </c>
      <c r="L285" s="365">
        <f t="shared" si="170"/>
        <v>2.2291262135922327</v>
      </c>
      <c r="M285" s="365">
        <f t="shared" si="170"/>
        <v>2.0901960784313727</v>
      </c>
      <c r="N285" s="365">
        <f t="shared" si="170"/>
        <v>2.2819614711033274</v>
      </c>
      <c r="O285" s="365">
        <f t="shared" si="170"/>
        <v>2.5388788426763109</v>
      </c>
      <c r="P285" s="365">
        <f t="shared" si="170"/>
        <v>2.5121163166397413</v>
      </c>
      <c r="Q285" s="365">
        <f t="shared" si="170"/>
        <v>2.5</v>
      </c>
      <c r="R285" s="365">
        <f t="shared" si="170"/>
        <v>2.4375994770088365</v>
      </c>
      <c r="S285" s="305">
        <f t="shared" si="149"/>
        <v>-2.4960209196465355</v>
      </c>
      <c r="T285" s="305">
        <f t="shared" si="150"/>
        <v>0.25665538301358204</v>
      </c>
      <c r="U285" s="745">
        <f>100*((POWER(R285/I285,1/($Q$4-$H$4)))-1)</f>
        <v>-1.5343844952977581</v>
      </c>
    </row>
    <row r="286" spans="1:21" ht="18" customHeight="1" thickBot="1">
      <c r="A286" s="320" t="s">
        <v>21</v>
      </c>
      <c r="B286" s="320" t="s">
        <v>50</v>
      </c>
      <c r="C286" s="365">
        <f t="shared" ref="C286:R286" si="171">IF(OR(C221=0,C254=0),":",C254/C221)</f>
        <v>2.2931034482758621</v>
      </c>
      <c r="D286" s="365">
        <f t="shared" si="171"/>
        <v>2.421875</v>
      </c>
      <c r="E286" s="365">
        <f t="shared" si="171"/>
        <v>2.5612244897959182</v>
      </c>
      <c r="F286" s="365">
        <f t="shared" si="171"/>
        <v>2.4591836734693877</v>
      </c>
      <c r="G286" s="365">
        <f t="shared" si="171"/>
        <v>2.552</v>
      </c>
      <c r="H286" s="365">
        <f t="shared" si="171"/>
        <v>2.5714285714285712</v>
      </c>
      <c r="I286" s="365">
        <f t="shared" si="171"/>
        <v>2.7858736059479554</v>
      </c>
      <c r="J286" s="365">
        <f t="shared" si="171"/>
        <v>2.4022662889518416</v>
      </c>
      <c r="K286" s="365">
        <f t="shared" si="171"/>
        <v>2.6899696048632218</v>
      </c>
      <c r="L286" s="365">
        <f t="shared" si="171"/>
        <v>2.6825752722613712</v>
      </c>
      <c r="M286" s="365">
        <f t="shared" si="171"/>
        <v>2.3155555555555556</v>
      </c>
      <c r="N286" s="365">
        <f t="shared" si="171"/>
        <v>2.3553597650513951</v>
      </c>
      <c r="O286" s="365">
        <f t="shared" si="171"/>
        <v>2.8069620253164556</v>
      </c>
      <c r="P286" s="365">
        <f t="shared" si="171"/>
        <v>2.7622494432071267</v>
      </c>
      <c r="Q286" s="365">
        <f t="shared" si="171"/>
        <v>2.7400341685649208</v>
      </c>
      <c r="R286" s="365">
        <f t="shared" si="171"/>
        <v>2.73</v>
      </c>
      <c r="S286" s="305">
        <f t="shared" si="149"/>
        <v>-0.36620596487583201</v>
      </c>
      <c r="T286" s="305">
        <f t="shared" si="150"/>
        <v>4.2297239418737309</v>
      </c>
      <c r="U286" s="745">
        <f>100*((POWER(R286/I286,1/($Q$4-$H$4)))-1)</f>
        <v>-0.22485679041447382</v>
      </c>
    </row>
    <row r="287" spans="1:21" ht="18" customHeight="1" thickBot="1">
      <c r="A287" s="320" t="s">
        <v>22</v>
      </c>
      <c r="B287" s="320" t="s">
        <v>51</v>
      </c>
      <c r="C287" s="365">
        <f t="shared" ref="C287:R287" si="172">IF(OR(C222=0,C255=0),":",C255/C222)</f>
        <v>0.55402750491159136</v>
      </c>
      <c r="D287" s="365">
        <f t="shared" si="172"/>
        <v>0.56460674157303359</v>
      </c>
      <c r="E287" s="365">
        <f t="shared" si="172"/>
        <v>0.58119658119658124</v>
      </c>
      <c r="F287" s="365">
        <f t="shared" si="172"/>
        <v>0.58689458689458696</v>
      </c>
      <c r="G287" s="365">
        <f t="shared" si="172"/>
        <v>0.56764705882352939</v>
      </c>
      <c r="H287" s="365">
        <f t="shared" si="172"/>
        <v>0.57440476190476186</v>
      </c>
      <c r="I287" s="365">
        <f t="shared" si="172"/>
        <v>0.57692307692307687</v>
      </c>
      <c r="J287" s="365">
        <f t="shared" si="172"/>
        <v>0.56739811912225713</v>
      </c>
      <c r="K287" s="365">
        <f t="shared" si="172"/>
        <v>0.60436137071651086</v>
      </c>
      <c r="L287" s="365">
        <f t="shared" si="172"/>
        <v>0.676056338028169</v>
      </c>
      <c r="M287" s="365">
        <f t="shared" si="172"/>
        <v>0.73031026252983289</v>
      </c>
      <c r="N287" s="365">
        <f t="shared" si="172"/>
        <v>0.66773162939297126</v>
      </c>
      <c r="O287" s="365">
        <f t="shared" si="172"/>
        <v>0.70277777777777772</v>
      </c>
      <c r="P287" s="365">
        <f t="shared" si="172"/>
        <v>0.7002141327623127</v>
      </c>
      <c r="Q287" s="365">
        <f t="shared" si="172"/>
        <v>0.59640359640359641</v>
      </c>
      <c r="R287" s="365">
        <f t="shared" si="172"/>
        <v>0.706813476012222</v>
      </c>
      <c r="S287" s="305">
        <f t="shared" si="149"/>
        <v>18.512611304561855</v>
      </c>
      <c r="T287" s="305">
        <f t="shared" si="150"/>
        <v>6.0540758780643245</v>
      </c>
      <c r="U287" s="745">
        <f>100*((POWER(R287/I287,1/($Q$4-$H$4)))-1)</f>
        <v>2.2818431535527095</v>
      </c>
    </row>
    <row r="288" spans="1:21" ht="18" customHeight="1" thickBot="1">
      <c r="A288" s="320" t="s">
        <v>23</v>
      </c>
      <c r="B288" s="320" t="s">
        <v>52</v>
      </c>
      <c r="C288" s="365">
        <f t="shared" ref="C288:R288" si="173">IF(OR(C223=0,C256=0),":",C256/C223)</f>
        <v>0.69598893499308445</v>
      </c>
      <c r="D288" s="365">
        <f t="shared" si="173"/>
        <v>0.74574574574574581</v>
      </c>
      <c r="E288" s="365">
        <f t="shared" si="173"/>
        <v>0.83804218066056502</v>
      </c>
      <c r="F288" s="365">
        <f t="shared" si="173"/>
        <v>0.88442419221209612</v>
      </c>
      <c r="G288" s="365">
        <f t="shared" si="173"/>
        <v>0.65200314218381783</v>
      </c>
      <c r="H288" s="365">
        <f t="shared" si="173"/>
        <v>0.88878416588124409</v>
      </c>
      <c r="I288" s="365">
        <f t="shared" si="173"/>
        <v>0.89731940027260326</v>
      </c>
      <c r="J288" s="365">
        <f t="shared" si="173"/>
        <v>0.89873987398739874</v>
      </c>
      <c r="K288" s="365">
        <f t="shared" si="173"/>
        <v>1.1983678593848086</v>
      </c>
      <c r="L288" s="365">
        <f t="shared" si="173"/>
        <v>1.3352649006622517</v>
      </c>
      <c r="M288" s="365">
        <f t="shared" si="173"/>
        <v>1.4087947882736158</v>
      </c>
      <c r="N288" s="365">
        <f t="shared" si="173"/>
        <v>1.185870479394449</v>
      </c>
      <c r="O288" s="365">
        <f t="shared" si="173"/>
        <v>0.94669299111549843</v>
      </c>
      <c r="P288" s="365">
        <f t="shared" si="173"/>
        <v>1.3859447004608294</v>
      </c>
      <c r="Q288" s="365">
        <f t="shared" si="173"/>
        <v>1.1469135802469135</v>
      </c>
      <c r="R288" s="365">
        <f t="shared" si="173"/>
        <v>1.1100000000000001</v>
      </c>
      <c r="S288" s="305">
        <f t="shared" si="149"/>
        <v>-3.2185145317545572</v>
      </c>
      <c r="T288" s="305">
        <f t="shared" si="150"/>
        <v>-10.453270060264053</v>
      </c>
      <c r="U288" s="745">
        <f>100*((POWER(R288/I288,1/($Q$4-$H$4)))-1)</f>
        <v>2.3915202653298495</v>
      </c>
    </row>
    <row r="289" spans="1:21" ht="18" customHeight="1" thickBot="1">
      <c r="A289" s="320" t="s">
        <v>24</v>
      </c>
      <c r="B289" s="320" t="s">
        <v>53</v>
      </c>
      <c r="C289" s="365">
        <f t="shared" ref="C289:R289" si="174">IF(OR(C224=0,C257=0),":",C257/C224)</f>
        <v>1.1388888888888888</v>
      </c>
      <c r="D289" s="365">
        <f t="shared" si="174"/>
        <v>1.75</v>
      </c>
      <c r="E289" s="365">
        <f t="shared" si="174"/>
        <v>1.7931034482758623</v>
      </c>
      <c r="F289" s="365">
        <f t="shared" si="174"/>
        <v>1.931034482758621</v>
      </c>
      <c r="G289" s="365">
        <f t="shared" si="174"/>
        <v>1.3103448275862071</v>
      </c>
      <c r="H289" s="365">
        <f t="shared" si="174"/>
        <v>0.87499999999999989</v>
      </c>
      <c r="I289" s="365">
        <f t="shared" si="174"/>
        <v>1.9</v>
      </c>
      <c r="J289" s="365" t="str">
        <f t="shared" si="174"/>
        <v>:</v>
      </c>
      <c r="K289" s="365" t="str">
        <f t="shared" si="174"/>
        <v>:</v>
      </c>
      <c r="L289" s="365" t="str">
        <f t="shared" si="174"/>
        <v>:</v>
      </c>
      <c r="M289" s="365" t="str">
        <f t="shared" si="174"/>
        <v>:</v>
      </c>
      <c r="N289" s="365" t="str">
        <f t="shared" si="174"/>
        <v>:</v>
      </c>
      <c r="O289" s="365" t="str">
        <f t="shared" si="174"/>
        <v>:</v>
      </c>
      <c r="P289" s="365" t="str">
        <f t="shared" si="174"/>
        <v>:</v>
      </c>
      <c r="Q289" s="365" t="str">
        <f t="shared" si="174"/>
        <v>:</v>
      </c>
      <c r="R289" s="365" t="str">
        <f t="shared" si="174"/>
        <v>:</v>
      </c>
      <c r="S289" s="305" t="str">
        <f t="shared" si="149"/>
        <v/>
      </c>
      <c r="T289" s="305" t="str">
        <f t="shared" si="150"/>
        <v/>
      </c>
      <c r="U289" s="745"/>
    </row>
    <row r="290" spans="1:21" ht="18" customHeight="1" thickBot="1">
      <c r="A290" s="320" t="s">
        <v>25</v>
      </c>
      <c r="B290" s="320" t="s">
        <v>54</v>
      </c>
      <c r="C290" s="365" t="str">
        <f t="shared" ref="C290:R290" si="175">IF(OR(C225=0,C258=0),":",C258/C225)</f>
        <v>:</v>
      </c>
      <c r="D290" s="365">
        <f t="shared" si="175"/>
        <v>1</v>
      </c>
      <c r="E290" s="365">
        <f t="shared" si="175"/>
        <v>0.53333333333333333</v>
      </c>
      <c r="F290" s="365">
        <f t="shared" si="175"/>
        <v>1</v>
      </c>
      <c r="G290" s="365">
        <f t="shared" si="175"/>
        <v>0.66666666666666674</v>
      </c>
      <c r="H290" s="365">
        <f t="shared" si="175"/>
        <v>1</v>
      </c>
      <c r="I290" s="365">
        <f t="shared" si="175"/>
        <v>2</v>
      </c>
      <c r="J290" s="365">
        <f t="shared" si="175"/>
        <v>1.3333333333333335</v>
      </c>
      <c r="K290" s="365">
        <f t="shared" si="175"/>
        <v>1.5714285714285714</v>
      </c>
      <c r="L290" s="365">
        <f t="shared" si="175"/>
        <v>0.7777777777777779</v>
      </c>
      <c r="M290" s="365">
        <f t="shared" si="175"/>
        <v>1.4444444444444446</v>
      </c>
      <c r="N290" s="365">
        <f t="shared" si="175"/>
        <v>0.79999999999999993</v>
      </c>
      <c r="O290" s="365">
        <f t="shared" si="175"/>
        <v>0.5</v>
      </c>
      <c r="P290" s="365">
        <f t="shared" si="175"/>
        <v>0.83333333333333337</v>
      </c>
      <c r="Q290" s="365">
        <f t="shared" si="175"/>
        <v>0.83333333333333337</v>
      </c>
      <c r="R290" s="365">
        <f t="shared" si="175"/>
        <v>0.76764790764789836</v>
      </c>
      <c r="S290" s="305">
        <f t="shared" si="149"/>
        <v>-7.8822510822522007</v>
      </c>
      <c r="T290" s="305">
        <f t="shared" si="150"/>
        <v>-6.6374166374177701</v>
      </c>
      <c r="U290" s="745">
        <f>100*((POWER(R290/I290,1/($Q$4-$H$4)))-1)</f>
        <v>-10.093218132765447</v>
      </c>
    </row>
    <row r="291" spans="1:21" ht="18" customHeight="1" thickBot="1">
      <c r="A291" s="320" t="s">
        <v>26</v>
      </c>
      <c r="B291" s="320" t="s">
        <v>55</v>
      </c>
      <c r="C291" s="365" t="str">
        <f t="shared" ref="C291:R291" si="176">IF(OR(C226=0,C259=0),":",C259/C226)</f>
        <v>:</v>
      </c>
      <c r="D291" s="365" t="str">
        <f t="shared" si="176"/>
        <v>:</v>
      </c>
      <c r="E291" s="365">
        <f t="shared" si="176"/>
        <v>1.7285259809119831</v>
      </c>
      <c r="F291" s="365">
        <f t="shared" si="176"/>
        <v>2.061855670103093</v>
      </c>
      <c r="G291" s="365">
        <f t="shared" si="176"/>
        <v>2.5280898876404492</v>
      </c>
      <c r="H291" s="365">
        <f t="shared" si="176"/>
        <v>2.2916666666666665</v>
      </c>
      <c r="I291" s="365">
        <f t="shared" si="176"/>
        <v>2.4597701149425286</v>
      </c>
      <c r="J291" s="365">
        <f t="shared" si="176"/>
        <v>2.3716814159292037</v>
      </c>
      <c r="K291" s="365">
        <f t="shared" si="176"/>
        <v>2.4937499999999999</v>
      </c>
      <c r="L291" s="365">
        <f t="shared" si="176"/>
        <v>2.0931677018633539</v>
      </c>
      <c r="M291" s="365">
        <f t="shared" si="176"/>
        <v>1.4968944099378882</v>
      </c>
      <c r="N291" s="365">
        <f t="shared" si="176"/>
        <v>1.9802631578947369</v>
      </c>
      <c r="O291" s="365">
        <f t="shared" si="176"/>
        <v>1.7259259259259261</v>
      </c>
      <c r="P291" s="365">
        <f t="shared" si="176"/>
        <v>1.2983783783783784</v>
      </c>
      <c r="Q291" s="365">
        <f t="shared" si="176"/>
        <v>1.8969999999999998</v>
      </c>
      <c r="R291" s="365">
        <f t="shared" si="176"/>
        <v>1.68</v>
      </c>
      <c r="S291" s="305">
        <f t="shared" si="149"/>
        <v>-11.439114391143901</v>
      </c>
      <c r="T291" s="305">
        <f t="shared" si="150"/>
        <v>0.66077021224035803</v>
      </c>
      <c r="U291" s="745">
        <f>100*((POWER(R291/I291,1/($Q$4-$H$4)))-1)</f>
        <v>-4.1478982472135222</v>
      </c>
    </row>
    <row r="292" spans="1:21" ht="18" customHeight="1" thickBot="1">
      <c r="A292" s="320" t="s">
        <v>27</v>
      </c>
      <c r="B292" s="320" t="s">
        <v>56</v>
      </c>
      <c r="C292" s="365">
        <f t="shared" ref="C292:R292" si="177">IF(OR(C227=0,C260=0),":",C260/C227)</f>
        <v>2.1815286624203818</v>
      </c>
      <c r="D292" s="365">
        <f t="shared" si="177"/>
        <v>3.2747804265997495</v>
      </c>
      <c r="E292" s="365">
        <f t="shared" si="177"/>
        <v>2.3831417624521074</v>
      </c>
      <c r="F292" s="365">
        <f t="shared" si="177"/>
        <v>3.329145728643216</v>
      </c>
      <c r="G292" s="365">
        <f t="shared" si="177"/>
        <v>3.2459564974902402</v>
      </c>
      <c r="H292" s="365">
        <f t="shared" si="177"/>
        <v>3.5108820160366547</v>
      </c>
      <c r="I292" s="365">
        <f t="shared" si="177"/>
        <v>3.2430997876857752</v>
      </c>
      <c r="J292" s="365">
        <f t="shared" si="177"/>
        <v>3.9624150339864048</v>
      </c>
      <c r="K292" s="365">
        <f t="shared" si="177"/>
        <v>3.5172647257955316</v>
      </c>
      <c r="L292" s="365">
        <f t="shared" si="177"/>
        <v>3.5880616595605122</v>
      </c>
      <c r="M292" s="365">
        <f t="shared" si="177"/>
        <v>1.3236972232788131</v>
      </c>
      <c r="N292" s="365">
        <f t="shared" si="177"/>
        <v>3.3095107201759206</v>
      </c>
      <c r="O292" s="365">
        <f t="shared" si="177"/>
        <v>2.9735234215885944</v>
      </c>
      <c r="P292" s="365">
        <f t="shared" si="177"/>
        <v>2.4110671936758892</v>
      </c>
      <c r="Q292" s="365">
        <f t="shared" si="177"/>
        <v>3.516068052930057</v>
      </c>
      <c r="R292" s="365">
        <f t="shared" si="177"/>
        <v>3.2</v>
      </c>
      <c r="S292" s="305">
        <f t="shared" si="149"/>
        <v>-8.9892473118279632</v>
      </c>
      <c r="T292" s="305">
        <f t="shared" si="150"/>
        <v>11.341684677895159</v>
      </c>
      <c r="U292" s="745">
        <f>100*((POWER(R292/I292,1/($Q$4-$H$4)))-1)</f>
        <v>-0.14854275724544008</v>
      </c>
    </row>
    <row r="294" spans="1:21" ht="18" customHeight="1">
      <c r="A294" s="752" t="s">
        <v>1194</v>
      </c>
    </row>
    <row r="295" spans="1:21" ht="18" customHeight="1">
      <c r="A295" s="215"/>
      <c r="B295" s="211"/>
      <c r="C295" s="741"/>
      <c r="D295" s="741"/>
      <c r="E295" s="741"/>
      <c r="F295" s="741"/>
      <c r="G295" s="741"/>
      <c r="H295" s="741"/>
      <c r="I295" s="741"/>
      <c r="J295" s="741"/>
      <c r="K295" s="741"/>
      <c r="L295" s="741"/>
      <c r="M295" s="741"/>
      <c r="N295" s="741"/>
      <c r="O295" s="741"/>
      <c r="P295" s="741"/>
      <c r="Q295" s="741"/>
      <c r="R295" s="741"/>
      <c r="S295" s="769" t="s">
        <v>58</v>
      </c>
      <c r="T295" s="770"/>
      <c r="U295" s="751" t="str">
        <f>U$3</f>
        <v xml:space="preserve">Annual rate of change
</v>
      </c>
    </row>
    <row r="296" spans="1:21" ht="26.25" thickBot="1">
      <c r="A296" s="215"/>
      <c r="B296" s="216"/>
      <c r="C296" s="203">
        <f t="shared" ref="C296:R296" si="178">C$4</f>
        <v>2008</v>
      </c>
      <c r="D296" s="717">
        <f t="shared" si="178"/>
        <v>2009</v>
      </c>
      <c r="E296" s="203">
        <f t="shared" si="178"/>
        <v>2010</v>
      </c>
      <c r="F296" s="717">
        <f t="shared" si="178"/>
        <v>2011</v>
      </c>
      <c r="G296" s="203">
        <f t="shared" si="178"/>
        <v>2012</v>
      </c>
      <c r="H296" s="716">
        <f t="shared" si="178"/>
        <v>2013</v>
      </c>
      <c r="I296" s="203">
        <f t="shared" si="178"/>
        <v>2014</v>
      </c>
      <c r="J296" s="716">
        <f t="shared" si="178"/>
        <v>2015</v>
      </c>
      <c r="K296" s="203">
        <f t="shared" si="178"/>
        <v>2016</v>
      </c>
      <c r="L296" s="716">
        <f t="shared" si="178"/>
        <v>2017</v>
      </c>
      <c r="M296" s="203">
        <f t="shared" si="178"/>
        <v>2018</v>
      </c>
      <c r="N296" s="716">
        <f t="shared" si="178"/>
        <v>2019</v>
      </c>
      <c r="O296" s="203">
        <f t="shared" si="178"/>
        <v>2020</v>
      </c>
      <c r="P296" s="716">
        <f t="shared" si="178"/>
        <v>2021</v>
      </c>
      <c r="Q296" s="716">
        <f t="shared" si="178"/>
        <v>2022</v>
      </c>
      <c r="R296" s="203" t="str">
        <f t="shared" si="178"/>
        <v>2023f</v>
      </c>
      <c r="S296" s="750" t="s">
        <v>1070</v>
      </c>
      <c r="T296" s="749" t="s">
        <v>1071</v>
      </c>
      <c r="U296" s="748" t="s">
        <v>1072</v>
      </c>
    </row>
    <row r="297" spans="1:21" ht="18" customHeight="1" thickBot="1">
      <c r="A297" s="366" t="s">
        <v>373</v>
      </c>
      <c r="B297" s="366"/>
      <c r="C297" s="363">
        <f t="shared" ref="C297:R297" si="179">IF(COUNT(C298:C324)=27,SUM(C298:C324),"N.A.")</f>
        <v>67.239999999999995</v>
      </c>
      <c r="D297" s="363">
        <f t="shared" si="179"/>
        <v>78.77000000000001</v>
      </c>
      <c r="E297" s="363">
        <f t="shared" si="179"/>
        <v>125.48</v>
      </c>
      <c r="F297" s="363">
        <f t="shared" si="179"/>
        <v>94.03</v>
      </c>
      <c r="G297" s="363">
        <f t="shared" si="179"/>
        <v>84.34</v>
      </c>
      <c r="H297" s="363">
        <f t="shared" si="179"/>
        <v>95.72</v>
      </c>
      <c r="I297" s="363">
        <f t="shared" si="179"/>
        <v>118.59</v>
      </c>
      <c r="J297" s="363">
        <f t="shared" si="179"/>
        <v>257.63</v>
      </c>
      <c r="K297" s="363">
        <f t="shared" si="179"/>
        <v>179.34000000000003</v>
      </c>
      <c r="L297" s="363">
        <f t="shared" si="179"/>
        <v>165.3</v>
      </c>
      <c r="M297" s="363">
        <f t="shared" si="179"/>
        <v>150.29</v>
      </c>
      <c r="N297" s="363">
        <f t="shared" si="179"/>
        <v>173.75</v>
      </c>
      <c r="O297" s="363">
        <f t="shared" si="179"/>
        <v>226.17</v>
      </c>
      <c r="P297" s="363">
        <f t="shared" si="179"/>
        <v>204.52</v>
      </c>
      <c r="Q297" s="363">
        <f t="shared" si="179"/>
        <v>214.24999999999997</v>
      </c>
      <c r="R297" s="363">
        <f t="shared" si="179"/>
        <v>205.19800000000001</v>
      </c>
      <c r="S297" s="747">
        <f t="shared" ref="S297:S319" si="180">+IFERROR((R297/Q297-1)*100,"")</f>
        <v>-4.2249708284713972</v>
      </c>
      <c r="T297" s="747">
        <f t="shared" ref="T297:T310" si="181">+IFERROR(((R297/((SUM(M297:Q297)-MIN(L297:P297)-MAX(L297:P297))/3))-1)*100,"")</f>
        <v>3.8942145412813156</v>
      </c>
      <c r="U297" s="746">
        <f>100*((POWER(R297/I297,1/($Q$4-$H$4)))-1)</f>
        <v>6.2816625457534414</v>
      </c>
    </row>
    <row r="298" spans="1:21" ht="18" customHeight="1" thickBot="1">
      <c r="A298" s="320" t="s">
        <v>3</v>
      </c>
      <c r="B298" s="320" t="s">
        <v>30</v>
      </c>
      <c r="C298" s="364">
        <v>0</v>
      </c>
      <c r="D298" s="364">
        <v>0</v>
      </c>
      <c r="E298" s="364">
        <v>0</v>
      </c>
      <c r="F298" s="364">
        <v>0</v>
      </c>
      <c r="G298" s="364">
        <v>0</v>
      </c>
      <c r="H298" s="364">
        <v>0</v>
      </c>
      <c r="I298" s="364">
        <v>0</v>
      </c>
      <c r="J298" s="364">
        <v>0</v>
      </c>
      <c r="K298" s="364">
        <v>0</v>
      </c>
      <c r="L298" s="364">
        <v>0</v>
      </c>
      <c r="M298" s="364">
        <v>0</v>
      </c>
      <c r="N298" s="364">
        <v>0</v>
      </c>
      <c r="O298" s="364">
        <v>0</v>
      </c>
      <c r="P298" s="364">
        <v>0</v>
      </c>
      <c r="Q298" s="364">
        <v>0</v>
      </c>
      <c r="R298" s="364">
        <v>0</v>
      </c>
      <c r="S298" s="305" t="str">
        <f t="shared" si="180"/>
        <v/>
      </c>
      <c r="T298" s="305" t="str">
        <f t="shared" si="181"/>
        <v/>
      </c>
      <c r="U298" s="745"/>
    </row>
    <row r="299" spans="1:21" ht="18" customHeight="1" thickBot="1">
      <c r="A299" s="320" t="s">
        <v>4</v>
      </c>
      <c r="B299" s="320" t="s">
        <v>31</v>
      </c>
      <c r="C299" s="364">
        <v>0</v>
      </c>
      <c r="D299" s="364">
        <v>0</v>
      </c>
      <c r="E299" s="364">
        <v>0.02</v>
      </c>
      <c r="F299" s="364">
        <v>0</v>
      </c>
      <c r="G299" s="364">
        <v>0</v>
      </c>
      <c r="H299" s="364">
        <v>0</v>
      </c>
      <c r="I299" s="364">
        <v>0</v>
      </c>
      <c r="J299" s="364">
        <v>0.45</v>
      </c>
      <c r="K299" s="364">
        <v>0</v>
      </c>
      <c r="L299" s="364">
        <v>0.06</v>
      </c>
      <c r="M299" s="364">
        <v>0.26</v>
      </c>
      <c r="N299" s="364">
        <v>0</v>
      </c>
      <c r="O299" s="364">
        <v>0</v>
      </c>
      <c r="P299" s="364">
        <v>0</v>
      </c>
      <c r="Q299" s="364">
        <v>0</v>
      </c>
      <c r="R299" s="364">
        <v>0</v>
      </c>
      <c r="S299" s="305" t="str">
        <f t="shared" si="180"/>
        <v/>
      </c>
      <c r="T299" s="305" t="str">
        <f t="shared" si="181"/>
        <v/>
      </c>
      <c r="U299" s="745"/>
    </row>
    <row r="300" spans="1:21" ht="18" customHeight="1" thickBot="1">
      <c r="A300" s="320" t="s">
        <v>340</v>
      </c>
      <c r="B300" s="320" t="s">
        <v>32</v>
      </c>
      <c r="C300" s="364">
        <v>0</v>
      </c>
      <c r="D300" s="364">
        <v>1.93</v>
      </c>
      <c r="E300" s="364">
        <v>2.1</v>
      </c>
      <c r="F300" s="364">
        <v>1.55</v>
      </c>
      <c r="G300" s="364">
        <v>1.41</v>
      </c>
      <c r="H300" s="364">
        <v>1.37</v>
      </c>
      <c r="I300" s="364">
        <v>2.11</v>
      </c>
      <c r="J300" s="364">
        <v>2.5499999999999998</v>
      </c>
      <c r="K300" s="364">
        <v>2.97</v>
      </c>
      <c r="L300" s="364">
        <v>4.54</v>
      </c>
      <c r="M300" s="364">
        <v>2.98</v>
      </c>
      <c r="N300" s="364">
        <v>2.25</v>
      </c>
      <c r="O300" s="364">
        <v>1.91</v>
      </c>
      <c r="P300" s="364">
        <v>2.09</v>
      </c>
      <c r="Q300" s="364">
        <v>1.99</v>
      </c>
      <c r="R300" s="364">
        <v>2.2155</v>
      </c>
      <c r="S300" s="305">
        <f t="shared" si="180"/>
        <v>11.331658291457281</v>
      </c>
      <c r="T300" s="305">
        <f t="shared" si="181"/>
        <v>39.339622641509429</v>
      </c>
      <c r="U300" s="745">
        <f>100*((POWER(R300/I300,1/($Q$4-$H$4)))-1)</f>
        <v>0.54358502631846051</v>
      </c>
    </row>
    <row r="301" spans="1:21" ht="18" customHeight="1" thickBot="1">
      <c r="A301" s="320" t="s">
        <v>5</v>
      </c>
      <c r="B301" s="320" t="s">
        <v>33</v>
      </c>
      <c r="C301" s="364">
        <v>0</v>
      </c>
      <c r="D301" s="364">
        <v>0</v>
      </c>
      <c r="E301" s="364">
        <v>0.7</v>
      </c>
      <c r="F301" s="364">
        <v>0.5</v>
      </c>
      <c r="G301" s="364">
        <v>0.5</v>
      </c>
      <c r="H301" s="364">
        <v>0</v>
      </c>
      <c r="I301" s="364">
        <v>0</v>
      </c>
      <c r="J301" s="364">
        <v>0</v>
      </c>
      <c r="K301" s="364">
        <v>0</v>
      </c>
      <c r="L301" s="364">
        <v>0</v>
      </c>
      <c r="M301" s="364">
        <v>0</v>
      </c>
      <c r="N301" s="364">
        <v>0</v>
      </c>
      <c r="O301" s="364">
        <v>0</v>
      </c>
      <c r="P301" s="364">
        <v>0</v>
      </c>
      <c r="Q301" s="364">
        <v>0</v>
      </c>
      <c r="R301" s="364">
        <v>0</v>
      </c>
      <c r="S301" s="305" t="str">
        <f t="shared" si="180"/>
        <v/>
      </c>
      <c r="T301" s="305" t="str">
        <f t="shared" si="181"/>
        <v/>
      </c>
      <c r="U301" s="745"/>
    </row>
    <row r="302" spans="1:21" ht="18" customHeight="1" thickBot="1">
      <c r="A302" s="320" t="s">
        <v>127</v>
      </c>
      <c r="B302" s="320" t="s">
        <v>34</v>
      </c>
      <c r="C302" s="364">
        <v>19.899999999999999</v>
      </c>
      <c r="D302" s="364">
        <v>19.399999999999999</v>
      </c>
      <c r="E302" s="364">
        <v>24.01</v>
      </c>
      <c r="F302" s="364">
        <v>21.5</v>
      </c>
      <c r="G302" s="364">
        <v>17.899999999999999</v>
      </c>
      <c r="H302" s="364">
        <v>17.399999999999999</v>
      </c>
      <c r="I302" s="364">
        <v>21.4</v>
      </c>
      <c r="J302" s="364">
        <v>29.6</v>
      </c>
      <c r="K302" s="364">
        <v>28.6</v>
      </c>
      <c r="L302" s="364">
        <v>29</v>
      </c>
      <c r="M302" s="364">
        <v>23.4</v>
      </c>
      <c r="N302" s="364">
        <v>21</v>
      </c>
      <c r="O302" s="364">
        <v>22.3</v>
      </c>
      <c r="P302" s="364">
        <v>29</v>
      </c>
      <c r="Q302" s="364">
        <v>31.7</v>
      </c>
      <c r="R302" s="364">
        <v>26.145000000000003</v>
      </c>
      <c r="S302" s="305">
        <f t="shared" si="180"/>
        <v>-17.523659305993679</v>
      </c>
      <c r="T302" s="305">
        <f t="shared" si="181"/>
        <v>1.3372093023255927</v>
      </c>
      <c r="U302" s="745">
        <f>100*((POWER(R302/I302,1/($Q$4-$H$4)))-1)</f>
        <v>2.2501313935942679</v>
      </c>
    </row>
    <row r="303" spans="1:21" ht="18" customHeight="1" thickBot="1">
      <c r="A303" s="320" t="s">
        <v>6</v>
      </c>
      <c r="B303" s="320" t="s">
        <v>35</v>
      </c>
      <c r="C303" s="364">
        <v>0</v>
      </c>
      <c r="D303" s="364">
        <v>0</v>
      </c>
      <c r="E303" s="364">
        <v>0</v>
      </c>
      <c r="F303" s="364">
        <v>0</v>
      </c>
      <c r="G303" s="364">
        <v>0</v>
      </c>
      <c r="H303" s="364">
        <v>0</v>
      </c>
      <c r="I303" s="364">
        <v>0</v>
      </c>
      <c r="J303" s="364">
        <v>0</v>
      </c>
      <c r="K303" s="364">
        <v>0</v>
      </c>
      <c r="L303" s="364">
        <v>0</v>
      </c>
      <c r="M303" s="364">
        <v>0</v>
      </c>
      <c r="N303" s="364">
        <v>0</v>
      </c>
      <c r="O303" s="364">
        <v>0</v>
      </c>
      <c r="P303" s="364">
        <v>0</v>
      </c>
      <c r="Q303" s="364">
        <v>0</v>
      </c>
      <c r="R303" s="364">
        <v>0</v>
      </c>
      <c r="S303" s="305" t="str">
        <f t="shared" si="180"/>
        <v/>
      </c>
      <c r="T303" s="305" t="str">
        <f t="shared" si="181"/>
        <v/>
      </c>
      <c r="U303" s="745"/>
    </row>
    <row r="304" spans="1:21" ht="18" customHeight="1" thickBot="1">
      <c r="A304" s="320" t="s">
        <v>7</v>
      </c>
      <c r="B304" s="320" t="s">
        <v>36</v>
      </c>
      <c r="C304" s="364">
        <v>0</v>
      </c>
      <c r="D304" s="364">
        <v>0</v>
      </c>
      <c r="E304" s="364">
        <v>0</v>
      </c>
      <c r="F304" s="364">
        <v>0</v>
      </c>
      <c r="G304" s="364">
        <v>0</v>
      </c>
      <c r="H304" s="364">
        <v>0</v>
      </c>
      <c r="I304" s="364">
        <v>0</v>
      </c>
      <c r="J304" s="364">
        <v>0</v>
      </c>
      <c r="K304" s="364">
        <v>0</v>
      </c>
      <c r="L304" s="364">
        <v>0</v>
      </c>
      <c r="M304" s="364">
        <v>0</v>
      </c>
      <c r="N304" s="364">
        <v>0</v>
      </c>
      <c r="O304" s="364">
        <v>0</v>
      </c>
      <c r="P304" s="364">
        <v>0</v>
      </c>
      <c r="Q304" s="364">
        <v>0</v>
      </c>
      <c r="R304" s="364">
        <v>0</v>
      </c>
      <c r="S304" s="305" t="str">
        <f t="shared" si="180"/>
        <v/>
      </c>
      <c r="T304" s="305" t="str">
        <f t="shared" si="181"/>
        <v/>
      </c>
      <c r="U304" s="745"/>
    </row>
    <row r="305" spans="1:21" ht="18" customHeight="1" thickBot="1">
      <c r="A305" s="320" t="s">
        <v>8</v>
      </c>
      <c r="B305" s="320" t="s">
        <v>37</v>
      </c>
      <c r="C305" s="364">
        <v>0.74</v>
      </c>
      <c r="D305" s="364">
        <v>0.74</v>
      </c>
      <c r="E305" s="364">
        <v>0.88</v>
      </c>
      <c r="F305" s="364">
        <v>0.76</v>
      </c>
      <c r="G305" s="364">
        <v>0.85</v>
      </c>
      <c r="H305" s="364">
        <v>1.39</v>
      </c>
      <c r="I305" s="364">
        <v>1.21</v>
      </c>
      <c r="J305" s="364">
        <v>2.4300000000000002</v>
      </c>
      <c r="K305" s="364">
        <v>5.04</v>
      </c>
      <c r="L305" s="364">
        <v>13.93</v>
      </c>
      <c r="M305" s="364">
        <v>17.48</v>
      </c>
      <c r="N305" s="364">
        <v>15.28</v>
      </c>
      <c r="O305" s="364">
        <v>13.4</v>
      </c>
      <c r="P305" s="364">
        <v>11.61</v>
      </c>
      <c r="Q305" s="364">
        <v>10.46</v>
      </c>
      <c r="R305" s="364">
        <v>14.101499999999998</v>
      </c>
      <c r="S305" s="305">
        <f t="shared" si="180"/>
        <v>34.813575525812588</v>
      </c>
      <c r="T305" s="305">
        <f t="shared" si="181"/>
        <v>8.0850792028615448</v>
      </c>
      <c r="U305" s="745">
        <f>100*((POWER(R305/I305,1/($Q$4-$H$4)))-1)</f>
        <v>31.370475321691991</v>
      </c>
    </row>
    <row r="306" spans="1:21" ht="18" customHeight="1" thickBot="1">
      <c r="A306" s="320" t="s">
        <v>9</v>
      </c>
      <c r="B306" s="320" t="s">
        <v>38</v>
      </c>
      <c r="C306" s="364">
        <v>5.0999999999999996</v>
      </c>
      <c r="D306" s="364">
        <v>6.8</v>
      </c>
      <c r="E306" s="364">
        <v>6.07</v>
      </c>
      <c r="F306" s="364">
        <v>7.74</v>
      </c>
      <c r="G306" s="364">
        <v>6.66</v>
      </c>
      <c r="H306" s="364">
        <v>3.65</v>
      </c>
      <c r="I306" s="364">
        <v>4.7</v>
      </c>
      <c r="J306" s="364">
        <v>3.88</v>
      </c>
      <c r="K306" s="364">
        <v>3.58</v>
      </c>
      <c r="L306" s="364">
        <v>3.61</v>
      </c>
      <c r="M306" s="364">
        <v>2.98</v>
      </c>
      <c r="N306" s="364">
        <v>2.4500000000000002</v>
      </c>
      <c r="O306" s="364">
        <v>2.39</v>
      </c>
      <c r="P306" s="364">
        <v>2.76</v>
      </c>
      <c r="Q306" s="364">
        <v>2.46</v>
      </c>
      <c r="R306" s="364">
        <v>2.6844999999999994</v>
      </c>
      <c r="S306" s="305">
        <f t="shared" si="180"/>
        <v>9.1260162601625829</v>
      </c>
      <c r="T306" s="305">
        <f t="shared" si="181"/>
        <v>14.396306818181825</v>
      </c>
      <c r="U306" s="745">
        <f>100*((POWER(R306/I306,1/($Q$4-$H$4)))-1)</f>
        <v>-6.0333054462184066</v>
      </c>
    </row>
    <row r="307" spans="1:21" ht="18" customHeight="1" thickBot="1">
      <c r="A307" s="320" t="s">
        <v>10</v>
      </c>
      <c r="B307" s="320" t="s">
        <v>39</v>
      </c>
      <c r="C307" s="364">
        <v>2.7</v>
      </c>
      <c r="D307" s="364">
        <v>3.2</v>
      </c>
      <c r="E307" s="364">
        <v>6.27</v>
      </c>
      <c r="F307" s="364">
        <v>3.49</v>
      </c>
      <c r="G307" s="364">
        <v>2.5499999999999998</v>
      </c>
      <c r="H307" s="364">
        <v>3.07</v>
      </c>
      <c r="I307" s="364">
        <v>5.26</v>
      </c>
      <c r="J307" s="364">
        <v>6.95</v>
      </c>
      <c r="K307" s="364">
        <v>7.73</v>
      </c>
      <c r="L307" s="364">
        <v>5.38</v>
      </c>
      <c r="M307" s="364">
        <v>2.92</v>
      </c>
      <c r="N307" s="364">
        <v>2.91</v>
      </c>
      <c r="O307" s="364">
        <v>5.84</v>
      </c>
      <c r="P307" s="364">
        <v>6.69</v>
      </c>
      <c r="Q307" s="364">
        <v>5.21</v>
      </c>
      <c r="R307" s="364">
        <v>4.8895</v>
      </c>
      <c r="S307" s="305">
        <f t="shared" si="180"/>
        <v>-6.1516314779270669</v>
      </c>
      <c r="T307" s="305">
        <f t="shared" si="181"/>
        <v>5.0000000000000044</v>
      </c>
      <c r="U307" s="745">
        <f>100*((POWER(R307/I307,1/($Q$4-$H$4)))-1)</f>
        <v>-0.80828211249701631</v>
      </c>
    </row>
    <row r="308" spans="1:21" ht="18" customHeight="1" thickBot="1">
      <c r="A308" s="320" t="s">
        <v>11</v>
      </c>
      <c r="B308" s="320" t="s">
        <v>40</v>
      </c>
      <c r="C308" s="364">
        <v>0</v>
      </c>
      <c r="D308" s="364">
        <v>0</v>
      </c>
      <c r="E308" s="364">
        <v>0</v>
      </c>
      <c r="F308" s="364">
        <v>0</v>
      </c>
      <c r="G308" s="364">
        <v>0</v>
      </c>
      <c r="H308" s="364">
        <v>0</v>
      </c>
      <c r="I308" s="364">
        <v>0</v>
      </c>
      <c r="J308" s="364">
        <v>0</v>
      </c>
      <c r="K308" s="364">
        <v>0</v>
      </c>
      <c r="L308" s="364">
        <v>0</v>
      </c>
      <c r="M308" s="364">
        <v>0</v>
      </c>
      <c r="N308" s="364">
        <v>0</v>
      </c>
      <c r="O308" s="364">
        <v>0</v>
      </c>
      <c r="P308" s="364">
        <v>0</v>
      </c>
      <c r="Q308" s="364">
        <v>0</v>
      </c>
      <c r="R308" s="364">
        <v>0</v>
      </c>
      <c r="S308" s="305" t="str">
        <f t="shared" si="180"/>
        <v/>
      </c>
      <c r="T308" s="305" t="str">
        <f t="shared" si="181"/>
        <v/>
      </c>
      <c r="U308" s="745"/>
    </row>
    <row r="309" spans="1:21" ht="18" customHeight="1" thickBot="1">
      <c r="A309" s="320" t="s">
        <v>12</v>
      </c>
      <c r="B309" s="320" t="s">
        <v>41</v>
      </c>
      <c r="C309" s="364">
        <v>0</v>
      </c>
      <c r="D309" s="364">
        <v>0</v>
      </c>
      <c r="E309" s="364">
        <v>0</v>
      </c>
      <c r="F309" s="364">
        <v>0</v>
      </c>
      <c r="G309" s="364">
        <v>0</v>
      </c>
      <c r="H309" s="364">
        <v>0</v>
      </c>
      <c r="I309" s="364">
        <v>0</v>
      </c>
      <c r="J309" s="364">
        <v>0</v>
      </c>
      <c r="K309" s="364">
        <v>0.09</v>
      </c>
      <c r="L309" s="364">
        <v>0.32</v>
      </c>
      <c r="M309" s="364">
        <v>0.44</v>
      </c>
      <c r="N309" s="364">
        <v>0.45</v>
      </c>
      <c r="O309" s="364">
        <v>0.56999999999999995</v>
      </c>
      <c r="P309" s="364">
        <v>0.65</v>
      </c>
      <c r="Q309" s="364">
        <v>0.71</v>
      </c>
      <c r="R309" s="364">
        <v>0.58450000000000002</v>
      </c>
      <c r="S309" s="305">
        <f t="shared" si="180"/>
        <v>-17.676056338028168</v>
      </c>
      <c r="T309" s="305">
        <f t="shared" si="181"/>
        <v>-5.2162162162162184</v>
      </c>
      <c r="U309" s="745"/>
    </row>
    <row r="310" spans="1:21" ht="18" customHeight="1" thickBot="1">
      <c r="A310" s="320" t="s">
        <v>13</v>
      </c>
      <c r="B310" s="320" t="s">
        <v>42</v>
      </c>
      <c r="C310" s="364">
        <v>0</v>
      </c>
      <c r="D310" s="364">
        <v>0</v>
      </c>
      <c r="E310" s="364">
        <v>0</v>
      </c>
      <c r="F310" s="364">
        <v>0</v>
      </c>
      <c r="G310" s="364">
        <v>0</v>
      </c>
      <c r="H310" s="364">
        <v>0</v>
      </c>
      <c r="I310" s="364">
        <v>0</v>
      </c>
      <c r="J310" s="364">
        <v>0</v>
      </c>
      <c r="K310" s="364">
        <v>0</v>
      </c>
      <c r="L310" s="364">
        <v>0</v>
      </c>
      <c r="M310" s="364">
        <v>0</v>
      </c>
      <c r="N310" s="364">
        <v>0</v>
      </c>
      <c r="O310" s="364">
        <v>0</v>
      </c>
      <c r="P310" s="364">
        <v>0</v>
      </c>
      <c r="Q310" s="364">
        <v>0</v>
      </c>
      <c r="R310" s="364">
        <v>0</v>
      </c>
      <c r="S310" s="305" t="str">
        <f t="shared" si="180"/>
        <v/>
      </c>
      <c r="T310" s="305" t="str">
        <f t="shared" si="181"/>
        <v/>
      </c>
      <c r="U310" s="745"/>
    </row>
    <row r="311" spans="1:21" ht="18" customHeight="1" thickBot="1">
      <c r="A311" s="320" t="s">
        <v>14</v>
      </c>
      <c r="B311" s="320" t="s">
        <v>43</v>
      </c>
      <c r="C311" s="364">
        <v>0</v>
      </c>
      <c r="D311" s="364">
        <v>0</v>
      </c>
      <c r="E311" s="364">
        <v>0</v>
      </c>
      <c r="F311" s="364">
        <v>0</v>
      </c>
      <c r="G311" s="364">
        <v>0.1</v>
      </c>
      <c r="H311" s="364">
        <v>0</v>
      </c>
      <c r="I311" s="364">
        <v>0.2</v>
      </c>
      <c r="J311" s="364">
        <v>0.1</v>
      </c>
      <c r="K311" s="364">
        <v>0.2</v>
      </c>
      <c r="L311" s="364">
        <v>0.2</v>
      </c>
      <c r="M311" s="364">
        <v>0.2</v>
      </c>
      <c r="N311" s="364">
        <v>0.1</v>
      </c>
      <c r="O311" s="364">
        <v>0.1</v>
      </c>
      <c r="P311" s="364">
        <v>0.1</v>
      </c>
      <c r="Q311" s="364">
        <v>0</v>
      </c>
      <c r="R311" s="364">
        <v>0</v>
      </c>
      <c r="S311" s="305" t="str">
        <f t="shared" si="180"/>
        <v/>
      </c>
      <c r="T311" s="305"/>
      <c r="U311" s="745"/>
    </row>
    <row r="312" spans="1:21" ht="18" customHeight="1" thickBot="1">
      <c r="A312" s="320" t="s">
        <v>15</v>
      </c>
      <c r="B312" s="320" t="s">
        <v>44</v>
      </c>
      <c r="C312" s="364">
        <v>7.5</v>
      </c>
      <c r="D312" s="364">
        <v>10.4</v>
      </c>
      <c r="E312" s="364">
        <v>9.1999999999999993</v>
      </c>
      <c r="F312" s="364">
        <v>5.4</v>
      </c>
      <c r="G312" s="364">
        <v>4.8</v>
      </c>
      <c r="H312" s="364">
        <v>4</v>
      </c>
      <c r="I312" s="364">
        <v>3.1</v>
      </c>
      <c r="J312" s="364">
        <v>3.55</v>
      </c>
      <c r="K312" s="364">
        <v>3.77</v>
      </c>
      <c r="L312" s="364">
        <v>2.87</v>
      </c>
      <c r="M312" s="364">
        <v>2.5499999999999998</v>
      </c>
      <c r="N312" s="364">
        <v>3.64</v>
      </c>
      <c r="O312" s="364">
        <v>4.12</v>
      </c>
      <c r="P312" s="364">
        <v>4.62</v>
      </c>
      <c r="Q312" s="364">
        <v>4.8</v>
      </c>
      <c r="R312" s="364">
        <v>4.3329999999999993</v>
      </c>
      <c r="S312" s="305">
        <f t="shared" si="180"/>
        <v>-9.7291666666666785</v>
      </c>
      <c r="T312" s="305">
        <f t="shared" ref="T312:T319" si="182">+IFERROR(((R312/((SUM(M312:Q312)-MIN(L312:P312)-MAX(L312:P312))/3))-1)*100,"")</f>
        <v>3.4952229299362925</v>
      </c>
      <c r="U312" s="745">
        <f>100*((POWER(R312/I312,1/($Q$4-$H$4)))-1)</f>
        <v>3.7907272517516466</v>
      </c>
    </row>
    <row r="313" spans="1:21" ht="18" customHeight="1" thickBot="1">
      <c r="A313" s="320" t="s">
        <v>16</v>
      </c>
      <c r="B313" s="320" t="s">
        <v>45</v>
      </c>
      <c r="C313" s="364">
        <v>0</v>
      </c>
      <c r="D313" s="364">
        <v>0</v>
      </c>
      <c r="E313" s="364">
        <v>0</v>
      </c>
      <c r="F313" s="364">
        <v>0</v>
      </c>
      <c r="G313" s="364">
        <v>0</v>
      </c>
      <c r="H313" s="364">
        <v>0</v>
      </c>
      <c r="I313" s="364">
        <v>0</v>
      </c>
      <c r="J313" s="364">
        <v>0</v>
      </c>
      <c r="K313" s="364">
        <v>0</v>
      </c>
      <c r="L313" s="364">
        <v>0</v>
      </c>
      <c r="M313" s="364">
        <v>0</v>
      </c>
      <c r="N313" s="364">
        <v>0</v>
      </c>
      <c r="O313" s="364">
        <v>0</v>
      </c>
      <c r="P313" s="364">
        <v>0</v>
      </c>
      <c r="Q313" s="364">
        <v>0</v>
      </c>
      <c r="R313" s="364">
        <v>0</v>
      </c>
      <c r="S313" s="305" t="str">
        <f t="shared" si="180"/>
        <v/>
      </c>
      <c r="T313" s="305" t="str">
        <f t="shared" si="182"/>
        <v/>
      </c>
      <c r="U313" s="745"/>
    </row>
    <row r="314" spans="1:21" ht="18" customHeight="1" thickBot="1">
      <c r="A314" s="320" t="s">
        <v>17</v>
      </c>
      <c r="B314" s="320" t="s">
        <v>46</v>
      </c>
      <c r="C314" s="364">
        <v>0.3</v>
      </c>
      <c r="D314" s="364">
        <v>0.4</v>
      </c>
      <c r="E314" s="364">
        <v>0.03</v>
      </c>
      <c r="F314" s="364">
        <v>0.05</v>
      </c>
      <c r="G314" s="364">
        <v>0.05</v>
      </c>
      <c r="H314" s="364">
        <v>0.24</v>
      </c>
      <c r="I314" s="364">
        <v>0.2</v>
      </c>
      <c r="J314" s="364">
        <v>0.17</v>
      </c>
      <c r="K314" s="364">
        <v>0.28999999999999998</v>
      </c>
      <c r="L314" s="364">
        <v>0.28999999999999998</v>
      </c>
      <c r="M314" s="364">
        <v>0.23</v>
      </c>
      <c r="N314" s="364">
        <v>0.26</v>
      </c>
      <c r="O314" s="364">
        <v>0.17</v>
      </c>
      <c r="P314" s="364">
        <v>0.19</v>
      </c>
      <c r="Q314" s="364">
        <v>0.11</v>
      </c>
      <c r="R314" s="364">
        <v>0.20650000000000002</v>
      </c>
      <c r="S314" s="305">
        <f t="shared" si="180"/>
        <v>87.727272727272748</v>
      </c>
      <c r="T314" s="305">
        <f t="shared" si="182"/>
        <v>23.900000000000009</v>
      </c>
      <c r="U314" s="745">
        <f>100*((POWER(R314/I314,1/($Q$4-$H$4)))-1)</f>
        <v>0.35599935392336413</v>
      </c>
    </row>
    <row r="315" spans="1:21" ht="18" customHeight="1" thickBot="1">
      <c r="A315" s="320" t="s">
        <v>18</v>
      </c>
      <c r="B315" s="320" t="s">
        <v>47</v>
      </c>
      <c r="C315" s="364">
        <v>0</v>
      </c>
      <c r="D315" s="364">
        <v>0</v>
      </c>
      <c r="E315" s="364">
        <v>0</v>
      </c>
      <c r="F315" s="364">
        <v>0</v>
      </c>
      <c r="G315" s="364">
        <v>0</v>
      </c>
      <c r="H315" s="364">
        <v>0</v>
      </c>
      <c r="I315" s="364">
        <v>0</v>
      </c>
      <c r="J315" s="364">
        <v>0</v>
      </c>
      <c r="K315" s="364">
        <v>0</v>
      </c>
      <c r="L315" s="364">
        <v>0</v>
      </c>
      <c r="M315" s="364">
        <v>0</v>
      </c>
      <c r="N315" s="364">
        <v>0</v>
      </c>
      <c r="O315" s="364">
        <v>0</v>
      </c>
      <c r="P315" s="364">
        <v>0</v>
      </c>
      <c r="Q315" s="364">
        <v>0</v>
      </c>
      <c r="R315" s="364">
        <v>0</v>
      </c>
      <c r="S315" s="305" t="str">
        <f t="shared" si="180"/>
        <v/>
      </c>
      <c r="T315" s="305" t="str">
        <f t="shared" si="182"/>
        <v/>
      </c>
      <c r="U315" s="745"/>
    </row>
    <row r="316" spans="1:21" ht="18" customHeight="1" thickBot="1">
      <c r="A316" s="320" t="s">
        <v>19</v>
      </c>
      <c r="B316" s="320" t="s">
        <v>48</v>
      </c>
      <c r="C316" s="364">
        <v>0</v>
      </c>
      <c r="D316" s="364">
        <v>0</v>
      </c>
      <c r="E316" s="364">
        <v>0</v>
      </c>
      <c r="F316" s="364">
        <v>0.03</v>
      </c>
      <c r="G316" s="364">
        <v>0</v>
      </c>
      <c r="H316" s="364">
        <v>0</v>
      </c>
      <c r="I316" s="364">
        <v>0</v>
      </c>
      <c r="J316" s="364">
        <v>0</v>
      </c>
      <c r="K316" s="364">
        <v>0</v>
      </c>
      <c r="L316" s="364">
        <v>0</v>
      </c>
      <c r="M316" s="364">
        <v>0</v>
      </c>
      <c r="N316" s="364">
        <v>0</v>
      </c>
      <c r="O316" s="364">
        <v>0</v>
      </c>
      <c r="P316" s="364">
        <v>0</v>
      </c>
      <c r="Q316" s="364">
        <v>0</v>
      </c>
      <c r="R316" s="364">
        <v>0</v>
      </c>
      <c r="S316" s="305" t="str">
        <f t="shared" si="180"/>
        <v/>
      </c>
      <c r="T316" s="305" t="str">
        <f t="shared" si="182"/>
        <v/>
      </c>
      <c r="U316" s="745"/>
    </row>
    <row r="317" spans="1:21" ht="18" customHeight="1" thickBot="1">
      <c r="A317" s="320" t="s">
        <v>20</v>
      </c>
      <c r="B317" s="320" t="s">
        <v>49</v>
      </c>
      <c r="C317" s="364">
        <v>0.2</v>
      </c>
      <c r="D317" s="364">
        <v>0.2</v>
      </c>
      <c r="E317" s="364">
        <v>0.19</v>
      </c>
      <c r="F317" s="364">
        <v>0.15</v>
      </c>
      <c r="G317" s="364">
        <v>0.1</v>
      </c>
      <c r="H317" s="364">
        <v>0.09</v>
      </c>
      <c r="I317" s="364">
        <v>0.11</v>
      </c>
      <c r="J317" s="364">
        <v>0.15</v>
      </c>
      <c r="K317" s="364">
        <v>0.15</v>
      </c>
      <c r="L317" s="364">
        <v>0.22</v>
      </c>
      <c r="M317" s="364">
        <v>0.19</v>
      </c>
      <c r="N317" s="364">
        <v>0.23</v>
      </c>
      <c r="O317" s="364">
        <v>0.24</v>
      </c>
      <c r="P317" s="364">
        <v>0.41</v>
      </c>
      <c r="Q317" s="364">
        <v>0.64</v>
      </c>
      <c r="R317" s="364">
        <v>0.308</v>
      </c>
      <c r="S317" s="305">
        <f t="shared" si="180"/>
        <v>-51.875000000000007</v>
      </c>
      <c r="T317" s="305">
        <f t="shared" si="182"/>
        <v>-16.756756756756776</v>
      </c>
      <c r="U317" s="745">
        <f>100*((POWER(R317/I317,1/($Q$4-$H$4)))-1)</f>
        <v>12.120293435923335</v>
      </c>
    </row>
    <row r="318" spans="1:21" ht="18" customHeight="1" thickBot="1">
      <c r="A318" s="320" t="s">
        <v>21</v>
      </c>
      <c r="B318" s="320" t="s">
        <v>50</v>
      </c>
      <c r="C318" s="364">
        <v>30.7</v>
      </c>
      <c r="D318" s="364">
        <v>35.700000000000003</v>
      </c>
      <c r="E318" s="364">
        <v>75.7</v>
      </c>
      <c r="F318" s="364">
        <v>52.5</v>
      </c>
      <c r="G318" s="364">
        <v>49.2</v>
      </c>
      <c r="H318" s="364">
        <v>64.3</v>
      </c>
      <c r="I318" s="364">
        <v>80.02</v>
      </c>
      <c r="J318" s="364">
        <v>207.8</v>
      </c>
      <c r="K318" s="364">
        <v>126.9</v>
      </c>
      <c r="L318" s="364">
        <v>103.28</v>
      </c>
      <c r="M318" s="364">
        <v>95.64</v>
      </c>
      <c r="N318" s="364">
        <v>117.43</v>
      </c>
      <c r="O318" s="364">
        <v>167.79</v>
      </c>
      <c r="P318" s="364">
        <v>139.12</v>
      </c>
      <c r="Q318" s="364">
        <v>149.12</v>
      </c>
      <c r="R318" s="364">
        <v>141.98450000000003</v>
      </c>
      <c r="S318" s="305">
        <f t="shared" si="180"/>
        <v>-4.7850724248926895</v>
      </c>
      <c r="T318" s="305">
        <f t="shared" si="182"/>
        <v>5.0000000000000044</v>
      </c>
      <c r="U318" s="745">
        <f>100*((POWER(R318/I318,1/($Q$4-$H$4)))-1)</f>
        <v>6.5789350977482508</v>
      </c>
    </row>
    <row r="319" spans="1:21" ht="18" customHeight="1" thickBot="1">
      <c r="A319" s="320" t="s">
        <v>22</v>
      </c>
      <c r="B319" s="320" t="s">
        <v>51</v>
      </c>
      <c r="C319" s="364">
        <v>0</v>
      </c>
      <c r="D319" s="364">
        <v>0</v>
      </c>
      <c r="E319" s="364">
        <v>0</v>
      </c>
      <c r="F319" s="364">
        <v>0</v>
      </c>
      <c r="G319" s="364">
        <v>0</v>
      </c>
      <c r="H319" s="364">
        <v>0</v>
      </c>
      <c r="I319" s="364">
        <v>0</v>
      </c>
      <c r="J319" s="364">
        <v>0</v>
      </c>
      <c r="K319" s="364">
        <v>0</v>
      </c>
      <c r="L319" s="364">
        <v>0</v>
      </c>
      <c r="M319" s="364">
        <v>0</v>
      </c>
      <c r="N319" s="364">
        <v>6.7</v>
      </c>
      <c r="O319" s="364">
        <v>6.7</v>
      </c>
      <c r="P319" s="364">
        <v>6.71</v>
      </c>
      <c r="Q319" s="364">
        <v>6.7</v>
      </c>
      <c r="R319" s="364">
        <v>7.0349999999999993</v>
      </c>
      <c r="S319" s="305">
        <f t="shared" si="180"/>
        <v>4.9999999999999822</v>
      </c>
      <c r="T319" s="305">
        <f t="shared" si="182"/>
        <v>5.0000000000000044</v>
      </c>
      <c r="U319" s="745"/>
    </row>
    <row r="320" spans="1:21" ht="18" customHeight="1" thickBot="1">
      <c r="A320" s="320" t="s">
        <v>23</v>
      </c>
      <c r="B320" s="320" t="s">
        <v>52</v>
      </c>
      <c r="C320" s="364">
        <v>0</v>
      </c>
      <c r="D320" s="364">
        <v>0</v>
      </c>
      <c r="E320" s="364">
        <v>0.11</v>
      </c>
      <c r="F320" s="364">
        <v>0.16</v>
      </c>
      <c r="G320" s="364">
        <v>0.02</v>
      </c>
      <c r="H320" s="364">
        <v>0.01</v>
      </c>
      <c r="I320" s="364">
        <v>0.01</v>
      </c>
      <c r="J320" s="364">
        <v>0</v>
      </c>
      <c r="K320" s="364">
        <v>0.02</v>
      </c>
      <c r="L320" s="364">
        <v>0.02</v>
      </c>
      <c r="M320" s="364">
        <v>0.08</v>
      </c>
      <c r="N320" s="364">
        <v>0.05</v>
      </c>
      <c r="O320" s="364">
        <v>0.08</v>
      </c>
      <c r="P320" s="364">
        <v>0.04</v>
      </c>
      <c r="Q320" s="364">
        <v>7.0000000000000007E-2</v>
      </c>
      <c r="R320" s="364">
        <v>0</v>
      </c>
      <c r="S320" s="305"/>
      <c r="T320" s="305"/>
      <c r="U320" s="745"/>
    </row>
    <row r="321" spans="1:21" ht="18" customHeight="1" thickBot="1">
      <c r="A321" s="320" t="s">
        <v>24</v>
      </c>
      <c r="B321" s="320" t="s">
        <v>53</v>
      </c>
      <c r="C321" s="364">
        <v>0</v>
      </c>
      <c r="D321" s="364">
        <v>0</v>
      </c>
      <c r="E321" s="364">
        <v>0</v>
      </c>
      <c r="F321" s="364">
        <v>0</v>
      </c>
      <c r="G321" s="364">
        <v>0</v>
      </c>
      <c r="H321" s="364">
        <v>0</v>
      </c>
      <c r="I321" s="364">
        <v>0</v>
      </c>
      <c r="J321" s="364">
        <v>0</v>
      </c>
      <c r="K321" s="364">
        <v>0</v>
      </c>
      <c r="L321" s="364">
        <v>0</v>
      </c>
      <c r="M321" s="364">
        <v>0</v>
      </c>
      <c r="N321" s="364">
        <v>0</v>
      </c>
      <c r="O321" s="364">
        <v>0</v>
      </c>
      <c r="P321" s="364">
        <v>0</v>
      </c>
      <c r="Q321" s="364">
        <v>0</v>
      </c>
      <c r="R321" s="364">
        <v>0</v>
      </c>
      <c r="S321" s="305" t="str">
        <f>+IFERROR((R321/Q321-1)*100,"")</f>
        <v/>
      </c>
      <c r="T321" s="305" t="str">
        <f>+IFERROR(((R321/((SUM(M321:Q321)-MIN(L321:P321)-MAX(L321:P321))/3))-1)*100,"")</f>
        <v/>
      </c>
      <c r="U321" s="745"/>
    </row>
    <row r="322" spans="1:21" ht="18" customHeight="1" thickBot="1">
      <c r="A322" s="320" t="s">
        <v>25</v>
      </c>
      <c r="B322" s="320" t="s">
        <v>54</v>
      </c>
      <c r="C322" s="364">
        <v>0.1</v>
      </c>
      <c r="D322" s="364">
        <v>0</v>
      </c>
      <c r="E322" s="364">
        <v>0.2</v>
      </c>
      <c r="F322" s="364">
        <v>0.2</v>
      </c>
      <c r="G322" s="364">
        <v>0.2</v>
      </c>
      <c r="H322" s="364">
        <v>0.2</v>
      </c>
      <c r="I322" s="364">
        <v>0.27</v>
      </c>
      <c r="J322" s="364">
        <v>0</v>
      </c>
      <c r="K322" s="364">
        <v>0</v>
      </c>
      <c r="L322" s="364">
        <v>1.58</v>
      </c>
      <c r="M322" s="364">
        <v>0.94</v>
      </c>
      <c r="N322" s="364">
        <v>1</v>
      </c>
      <c r="O322" s="364">
        <v>0.56000000000000005</v>
      </c>
      <c r="P322" s="364">
        <v>0.53</v>
      </c>
      <c r="Q322" s="364">
        <v>0.28000000000000003</v>
      </c>
      <c r="R322" s="364">
        <v>0.71050000000000013</v>
      </c>
      <c r="S322" s="305">
        <f>+IFERROR((R322/Q322-1)*100,"")</f>
        <v>153.75</v>
      </c>
      <c r="T322" s="305">
        <f>+IFERROR(((R322/((SUM(M322:Q322)-MIN(L322:P322)-MAX(L322:P322))/3))-1)*100,"")</f>
        <v>77.624999999999986</v>
      </c>
      <c r="U322" s="745">
        <f>100*((POWER(R322/I322,1/($Q$4-$H$4)))-1)</f>
        <v>11.34966742404333</v>
      </c>
    </row>
    <row r="323" spans="1:21" ht="18" customHeight="1" thickBot="1">
      <c r="A323" s="320" t="s">
        <v>26</v>
      </c>
      <c r="B323" s="320" t="s">
        <v>55</v>
      </c>
      <c r="C323" s="364">
        <v>0</v>
      </c>
      <c r="D323" s="364">
        <v>0</v>
      </c>
      <c r="E323" s="364">
        <v>0</v>
      </c>
      <c r="F323" s="364">
        <v>0</v>
      </c>
      <c r="G323" s="364">
        <v>0</v>
      </c>
      <c r="H323" s="364">
        <v>0</v>
      </c>
      <c r="I323" s="364">
        <v>0</v>
      </c>
      <c r="J323" s="364">
        <v>0</v>
      </c>
      <c r="K323" s="364">
        <v>0</v>
      </c>
      <c r="L323" s="364">
        <v>0</v>
      </c>
      <c r="M323" s="364">
        <v>0</v>
      </c>
      <c r="N323" s="364">
        <v>0</v>
      </c>
      <c r="O323" s="364">
        <v>0</v>
      </c>
      <c r="P323" s="364">
        <v>0</v>
      </c>
      <c r="Q323" s="364">
        <v>0</v>
      </c>
      <c r="R323" s="364">
        <v>0</v>
      </c>
      <c r="S323" s="305" t="str">
        <f>+IFERROR((R323/Q323-1)*100,"")</f>
        <v/>
      </c>
      <c r="T323" s="305" t="str">
        <f>+IFERROR(((R323/((SUM(M323:Q323)-MIN(L323:P323)-MAX(L323:P323))/3))-1)*100,"")</f>
        <v/>
      </c>
      <c r="U323" s="745"/>
    </row>
    <row r="324" spans="1:21" ht="18" customHeight="1" thickBot="1">
      <c r="A324" s="320" t="s">
        <v>27</v>
      </c>
      <c r="B324" s="320" t="s">
        <v>56</v>
      </c>
      <c r="C324" s="364">
        <v>0</v>
      </c>
      <c r="D324" s="364">
        <v>0</v>
      </c>
      <c r="E324" s="364">
        <v>0</v>
      </c>
      <c r="F324" s="364">
        <v>0</v>
      </c>
      <c r="G324" s="364">
        <v>0</v>
      </c>
      <c r="H324" s="364">
        <v>0</v>
      </c>
      <c r="I324" s="364">
        <v>0</v>
      </c>
      <c r="J324" s="364">
        <v>0</v>
      </c>
      <c r="K324" s="364">
        <v>0</v>
      </c>
      <c r="L324" s="364">
        <v>0</v>
      </c>
      <c r="M324" s="364">
        <v>0</v>
      </c>
      <c r="N324" s="364">
        <v>0</v>
      </c>
      <c r="O324" s="364">
        <v>0</v>
      </c>
      <c r="P324" s="364">
        <v>0</v>
      </c>
      <c r="Q324" s="364">
        <v>0</v>
      </c>
      <c r="R324" s="364">
        <v>0</v>
      </c>
      <c r="S324" s="305" t="str">
        <f>+IFERROR((R324/Q324-1)*100,"")</f>
        <v/>
      </c>
      <c r="T324" s="305" t="str">
        <f>+IFERROR(((R324/((SUM(M324:Q324)-MIN(L324:P324)-MAX(L324:P324))/3))-1)*100,"")</f>
        <v/>
      </c>
      <c r="U324" s="745"/>
    </row>
    <row r="325" spans="1:21" ht="18" customHeight="1" thickBot="1">
      <c r="A325" s="753" t="s">
        <v>983</v>
      </c>
      <c r="C325" s="364">
        <v>0</v>
      </c>
      <c r="D325" s="364">
        <v>0</v>
      </c>
      <c r="E325" s="364">
        <v>0</v>
      </c>
      <c r="F325" s="364">
        <v>0</v>
      </c>
      <c r="G325" s="364">
        <v>0</v>
      </c>
      <c r="H325" s="364">
        <v>0</v>
      </c>
      <c r="I325" s="364">
        <v>0</v>
      </c>
      <c r="J325" s="364">
        <v>0</v>
      </c>
      <c r="K325" s="364">
        <v>0</v>
      </c>
      <c r="L325" s="364">
        <v>0</v>
      </c>
      <c r="M325" s="364">
        <v>0</v>
      </c>
      <c r="N325" s="364">
        <v>0</v>
      </c>
      <c r="O325" s="364">
        <v>0</v>
      </c>
      <c r="P325" s="364">
        <v>0</v>
      </c>
      <c r="Q325" s="364">
        <v>0</v>
      </c>
      <c r="R325" s="364">
        <v>0</v>
      </c>
    </row>
    <row r="327" spans="1:21" ht="18" customHeight="1">
      <c r="A327" s="752" t="s">
        <v>1193</v>
      </c>
    </row>
    <row r="328" spans="1:21" ht="18" customHeight="1">
      <c r="A328" s="215"/>
      <c r="B328" s="211"/>
      <c r="C328" s="741"/>
      <c r="D328" s="741"/>
      <c r="E328" s="741"/>
      <c r="F328" s="741"/>
      <c r="G328" s="741"/>
      <c r="H328" s="741"/>
      <c r="I328" s="741"/>
      <c r="J328" s="741"/>
      <c r="K328" s="741"/>
      <c r="L328" s="741"/>
      <c r="M328" s="741"/>
      <c r="N328" s="741"/>
      <c r="O328" s="741"/>
      <c r="P328" s="741"/>
      <c r="Q328" s="741"/>
      <c r="R328" s="741"/>
      <c r="S328" s="769" t="s">
        <v>58</v>
      </c>
      <c r="T328" s="770"/>
      <c r="U328" s="751" t="str">
        <f>U$3</f>
        <v xml:space="preserve">Annual rate of change
</v>
      </c>
    </row>
    <row r="329" spans="1:21" ht="26.25" thickBot="1">
      <c r="A329" s="215"/>
      <c r="B329" s="216"/>
      <c r="C329" s="203">
        <f t="shared" ref="C329:R329" si="183">C$4</f>
        <v>2008</v>
      </c>
      <c r="D329" s="717">
        <f t="shared" si="183"/>
        <v>2009</v>
      </c>
      <c r="E329" s="203">
        <f t="shared" si="183"/>
        <v>2010</v>
      </c>
      <c r="F329" s="717">
        <f t="shared" si="183"/>
        <v>2011</v>
      </c>
      <c r="G329" s="203">
        <f t="shared" si="183"/>
        <v>2012</v>
      </c>
      <c r="H329" s="716">
        <f t="shared" si="183"/>
        <v>2013</v>
      </c>
      <c r="I329" s="203">
        <f t="shared" si="183"/>
        <v>2014</v>
      </c>
      <c r="J329" s="716">
        <f t="shared" si="183"/>
        <v>2015</v>
      </c>
      <c r="K329" s="203">
        <f t="shared" si="183"/>
        <v>2016</v>
      </c>
      <c r="L329" s="716">
        <f t="shared" si="183"/>
        <v>2017</v>
      </c>
      <c r="M329" s="203">
        <f t="shared" si="183"/>
        <v>2018</v>
      </c>
      <c r="N329" s="716">
        <f t="shared" si="183"/>
        <v>2019</v>
      </c>
      <c r="O329" s="203">
        <f t="shared" si="183"/>
        <v>2020</v>
      </c>
      <c r="P329" s="716">
        <f t="shared" si="183"/>
        <v>2021</v>
      </c>
      <c r="Q329" s="716">
        <f t="shared" si="183"/>
        <v>2022</v>
      </c>
      <c r="R329" s="203" t="str">
        <f t="shared" si="183"/>
        <v>2023f</v>
      </c>
      <c r="S329" s="750" t="s">
        <v>1070</v>
      </c>
      <c r="T329" s="749" t="s">
        <v>1071</v>
      </c>
      <c r="U329" s="748" t="s">
        <v>1072</v>
      </c>
    </row>
    <row r="330" spans="1:21" ht="18" customHeight="1" thickBot="1">
      <c r="A330" s="366" t="s">
        <v>373</v>
      </c>
      <c r="B330" s="366"/>
      <c r="C330" s="363">
        <f t="shared" ref="C330:R330" si="184">IF(COUNT(C331:C357)=27,SUM(C331:C357),"N.A.")</f>
        <v>59.85</v>
      </c>
      <c r="D330" s="363">
        <f t="shared" si="184"/>
        <v>85.88</v>
      </c>
      <c r="E330" s="363">
        <f t="shared" si="184"/>
        <v>190.45999999999998</v>
      </c>
      <c r="F330" s="363">
        <f t="shared" si="184"/>
        <v>132.41</v>
      </c>
      <c r="G330" s="363">
        <f t="shared" si="184"/>
        <v>129.99</v>
      </c>
      <c r="H330" s="363">
        <f t="shared" si="184"/>
        <v>153.01999999999998</v>
      </c>
      <c r="I330" s="363">
        <f t="shared" si="184"/>
        <v>209.46</v>
      </c>
      <c r="J330" s="363">
        <f t="shared" si="184"/>
        <v>363.71</v>
      </c>
      <c r="K330" s="363">
        <f t="shared" si="184"/>
        <v>296.33</v>
      </c>
      <c r="L330" s="363">
        <f t="shared" si="184"/>
        <v>263.64000000000004</v>
      </c>
      <c r="M330" s="363">
        <f t="shared" si="184"/>
        <v>185.98000000000002</v>
      </c>
      <c r="N330" s="363">
        <f t="shared" si="184"/>
        <v>214.5</v>
      </c>
      <c r="O330" s="363">
        <f t="shared" si="184"/>
        <v>342.12</v>
      </c>
      <c r="P330" s="363">
        <f t="shared" si="184"/>
        <v>321.36999999999995</v>
      </c>
      <c r="Q330" s="363">
        <f t="shared" si="184"/>
        <v>286.39283734324192</v>
      </c>
      <c r="R330" s="363">
        <f t="shared" si="184"/>
        <v>272.94307602881975</v>
      </c>
      <c r="S330" s="747">
        <f t="shared" ref="S330:S352" si="185">+IFERROR((R330/Q330-1)*100,"")</f>
        <v>-4.6962631604863141</v>
      </c>
      <c r="T330" s="747">
        <f t="shared" ref="T330:T343" si="186">+IFERROR(((R330/((SUM(M330:Q330)-MIN(L330:P330)-MAX(L330:P330))/3))-1)*100,"")</f>
        <v>-0.41758049869757841</v>
      </c>
      <c r="U330" s="746">
        <f>100*((POWER(R330/I330,1/($Q$4-$H$4)))-1)</f>
        <v>2.9851376025621601</v>
      </c>
    </row>
    <row r="331" spans="1:21" ht="18" customHeight="1" thickBot="1">
      <c r="A331" s="320" t="s">
        <v>3</v>
      </c>
      <c r="B331" s="320" t="s">
        <v>30</v>
      </c>
      <c r="C331" s="364">
        <v>0</v>
      </c>
      <c r="D331" s="364">
        <v>0</v>
      </c>
      <c r="E331" s="364">
        <v>0</v>
      </c>
      <c r="F331" s="364">
        <v>0</v>
      </c>
      <c r="G331" s="364">
        <v>0</v>
      </c>
      <c r="H331" s="364">
        <v>0</v>
      </c>
      <c r="I331" s="364">
        <v>0</v>
      </c>
      <c r="J331" s="364">
        <v>0</v>
      </c>
      <c r="K331" s="364">
        <v>0</v>
      </c>
      <c r="L331" s="364">
        <v>0</v>
      </c>
      <c r="M331" s="364">
        <v>0</v>
      </c>
      <c r="N331" s="364">
        <v>0</v>
      </c>
      <c r="O331" s="364">
        <v>0</v>
      </c>
      <c r="P331" s="364">
        <v>0</v>
      </c>
      <c r="Q331" s="364">
        <v>0</v>
      </c>
      <c r="R331" s="364">
        <v>0</v>
      </c>
      <c r="S331" s="305" t="str">
        <f t="shared" si="185"/>
        <v/>
      </c>
      <c r="T331" s="305" t="str">
        <f t="shared" si="186"/>
        <v/>
      </c>
      <c r="U331" s="745"/>
    </row>
    <row r="332" spans="1:21" ht="18" customHeight="1" thickBot="1">
      <c r="A332" s="320" t="s">
        <v>4</v>
      </c>
      <c r="B332" s="320" t="s">
        <v>31</v>
      </c>
      <c r="C332" s="364">
        <v>0</v>
      </c>
      <c r="D332" s="364">
        <v>0</v>
      </c>
      <c r="E332" s="364">
        <v>0.04</v>
      </c>
      <c r="F332" s="364">
        <v>0</v>
      </c>
      <c r="G332" s="364">
        <v>0</v>
      </c>
      <c r="H332" s="364">
        <v>0</v>
      </c>
      <c r="I332" s="364">
        <v>0</v>
      </c>
      <c r="J332" s="364">
        <v>1.08</v>
      </c>
      <c r="K332" s="364">
        <v>0</v>
      </c>
      <c r="L332" s="364">
        <v>0.14000000000000001</v>
      </c>
      <c r="M332" s="364">
        <v>0.57999999999999996</v>
      </c>
      <c r="N332" s="364">
        <v>0</v>
      </c>
      <c r="O332" s="364">
        <v>0</v>
      </c>
      <c r="P332" s="364">
        <v>0</v>
      </c>
      <c r="Q332" s="364">
        <v>0</v>
      </c>
      <c r="R332" s="364">
        <v>0</v>
      </c>
      <c r="S332" s="305" t="str">
        <f t="shared" si="185"/>
        <v/>
      </c>
      <c r="T332" s="305" t="str">
        <f t="shared" si="186"/>
        <v/>
      </c>
      <c r="U332" s="745"/>
    </row>
    <row r="333" spans="1:21" ht="18" customHeight="1" thickBot="1">
      <c r="A333" s="320" t="s">
        <v>340</v>
      </c>
      <c r="B333" s="320" t="s">
        <v>32</v>
      </c>
      <c r="C333" s="364">
        <v>0</v>
      </c>
      <c r="D333" s="364">
        <v>2.17</v>
      </c>
      <c r="E333" s="364">
        <v>2.5499999999999998</v>
      </c>
      <c r="F333" s="364">
        <v>3.33</v>
      </c>
      <c r="G333" s="364">
        <v>2.46</v>
      </c>
      <c r="H333" s="364">
        <v>2.15</v>
      </c>
      <c r="I333" s="364">
        <v>3.76</v>
      </c>
      <c r="J333" s="364">
        <v>3.6</v>
      </c>
      <c r="K333" s="364">
        <v>5.85</v>
      </c>
      <c r="L333" s="364">
        <v>6.9</v>
      </c>
      <c r="M333" s="364">
        <v>4.82</v>
      </c>
      <c r="N333" s="364">
        <v>3.05</v>
      </c>
      <c r="O333" s="364">
        <v>2.4</v>
      </c>
      <c r="P333" s="364">
        <v>2.63</v>
      </c>
      <c r="Q333" s="364">
        <v>3.16</v>
      </c>
      <c r="R333" s="364">
        <v>2.9470196732037275</v>
      </c>
      <c r="S333" s="305">
        <f t="shared" si="185"/>
        <v>-6.7398837593757204</v>
      </c>
      <c r="T333" s="305">
        <f t="shared" si="186"/>
        <v>30.784896739810442</v>
      </c>
      <c r="U333" s="745">
        <f>100*((POWER(R333/I333,1/($Q$4-$H$4)))-1)</f>
        <v>-2.6706305022373034</v>
      </c>
    </row>
    <row r="334" spans="1:21" ht="18" customHeight="1" thickBot="1">
      <c r="A334" s="320" t="s">
        <v>5</v>
      </c>
      <c r="B334" s="320" t="s">
        <v>33</v>
      </c>
      <c r="C334" s="364">
        <v>0</v>
      </c>
      <c r="D334" s="364">
        <v>0</v>
      </c>
      <c r="E334" s="364">
        <v>2.2999999999999998</v>
      </c>
      <c r="F334" s="364">
        <v>1.8</v>
      </c>
      <c r="G334" s="364">
        <v>1.9</v>
      </c>
      <c r="H334" s="364">
        <v>0</v>
      </c>
      <c r="I334" s="364">
        <v>0</v>
      </c>
      <c r="J334" s="364">
        <v>0</v>
      </c>
      <c r="K334" s="364">
        <v>0</v>
      </c>
      <c r="L334" s="364">
        <v>0</v>
      </c>
      <c r="M334" s="364">
        <v>0</v>
      </c>
      <c r="N334" s="364">
        <v>0</v>
      </c>
      <c r="O334" s="364">
        <v>0</v>
      </c>
      <c r="P334" s="364">
        <v>0</v>
      </c>
      <c r="Q334" s="364">
        <v>0</v>
      </c>
      <c r="R334" s="364">
        <v>0</v>
      </c>
      <c r="S334" s="305" t="str">
        <f t="shared" si="185"/>
        <v/>
      </c>
      <c r="T334" s="305" t="str">
        <f t="shared" si="186"/>
        <v/>
      </c>
      <c r="U334" s="745"/>
    </row>
    <row r="335" spans="1:21" ht="18" customHeight="1" thickBot="1">
      <c r="A335" s="320" t="s">
        <v>127</v>
      </c>
      <c r="B335" s="320" t="s">
        <v>34</v>
      </c>
      <c r="C335" s="364">
        <v>0</v>
      </c>
      <c r="D335" s="364">
        <v>0</v>
      </c>
      <c r="E335" s="364">
        <v>30.58</v>
      </c>
      <c r="F335" s="364">
        <v>27.6</v>
      </c>
      <c r="G335" s="364">
        <v>31.5</v>
      </c>
      <c r="H335" s="364">
        <v>31.1</v>
      </c>
      <c r="I335" s="364">
        <v>40.799999999999997</v>
      </c>
      <c r="J335" s="364">
        <v>38.299999999999997</v>
      </c>
      <c r="K335" s="364">
        <v>50</v>
      </c>
      <c r="L335" s="364">
        <v>52.8</v>
      </c>
      <c r="M335" s="364">
        <v>22.3</v>
      </c>
      <c r="N335" s="364">
        <v>25.6</v>
      </c>
      <c r="O335" s="364">
        <v>34.1</v>
      </c>
      <c r="P335" s="364">
        <v>53.4</v>
      </c>
      <c r="Q335" s="364">
        <v>55.7</v>
      </c>
      <c r="R335" s="364">
        <v>39.197314304626801</v>
      </c>
      <c r="S335" s="305">
        <f t="shared" si="185"/>
        <v>-29.62780196655871</v>
      </c>
      <c r="T335" s="305">
        <f t="shared" si="186"/>
        <v>1.8994306012828366</v>
      </c>
      <c r="U335" s="745">
        <f>100*((POWER(R335/I335,1/($Q$4-$H$4)))-1)</f>
        <v>-0.44427516062505168</v>
      </c>
    </row>
    <row r="336" spans="1:21" ht="18" customHeight="1" thickBot="1">
      <c r="A336" s="320" t="s">
        <v>6</v>
      </c>
      <c r="B336" s="320" t="s">
        <v>35</v>
      </c>
      <c r="C336" s="364">
        <v>0</v>
      </c>
      <c r="D336" s="364">
        <v>0</v>
      </c>
      <c r="E336" s="364">
        <v>0</v>
      </c>
      <c r="F336" s="364">
        <v>0</v>
      </c>
      <c r="G336" s="364">
        <v>0</v>
      </c>
      <c r="H336" s="364">
        <v>0</v>
      </c>
      <c r="I336" s="364">
        <v>0</v>
      </c>
      <c r="J336" s="364">
        <v>0</v>
      </c>
      <c r="K336" s="364">
        <v>0</v>
      </c>
      <c r="L336" s="364">
        <v>0</v>
      </c>
      <c r="M336" s="364">
        <v>0</v>
      </c>
      <c r="N336" s="364">
        <v>0</v>
      </c>
      <c r="O336" s="364">
        <v>0</v>
      </c>
      <c r="P336" s="364">
        <v>0</v>
      </c>
      <c r="Q336" s="364">
        <v>0</v>
      </c>
      <c r="R336" s="364">
        <v>0</v>
      </c>
      <c r="S336" s="305" t="str">
        <f t="shared" si="185"/>
        <v/>
      </c>
      <c r="T336" s="305" t="str">
        <f t="shared" si="186"/>
        <v/>
      </c>
      <c r="U336" s="745"/>
    </row>
    <row r="337" spans="1:21" ht="18" customHeight="1" thickBot="1">
      <c r="A337" s="320" t="s">
        <v>7</v>
      </c>
      <c r="B337" s="320" t="s">
        <v>36</v>
      </c>
      <c r="C337" s="364">
        <v>0</v>
      </c>
      <c r="D337" s="364">
        <v>0</v>
      </c>
      <c r="E337" s="364">
        <v>0</v>
      </c>
      <c r="F337" s="364">
        <v>0</v>
      </c>
      <c r="G337" s="364">
        <v>0</v>
      </c>
      <c r="H337" s="364">
        <v>0</v>
      </c>
      <c r="I337" s="364">
        <v>0</v>
      </c>
      <c r="J337" s="364">
        <v>0</v>
      </c>
      <c r="K337" s="364">
        <v>0</v>
      </c>
      <c r="L337" s="364">
        <v>0</v>
      </c>
      <c r="M337" s="364">
        <v>0</v>
      </c>
      <c r="N337" s="364">
        <v>0</v>
      </c>
      <c r="O337" s="364">
        <v>0</v>
      </c>
      <c r="P337" s="364">
        <v>0</v>
      </c>
      <c r="Q337" s="364">
        <v>0</v>
      </c>
      <c r="R337" s="364">
        <v>0</v>
      </c>
      <c r="S337" s="305" t="str">
        <f t="shared" si="185"/>
        <v/>
      </c>
      <c r="T337" s="305" t="str">
        <f t="shared" si="186"/>
        <v/>
      </c>
      <c r="U337" s="745"/>
    </row>
    <row r="338" spans="1:21" ht="18" customHeight="1" thickBot="1">
      <c r="A338" s="320" t="s">
        <v>8</v>
      </c>
      <c r="B338" s="320" t="s">
        <v>37</v>
      </c>
      <c r="C338" s="364">
        <v>1.25</v>
      </c>
      <c r="D338" s="364">
        <v>2.21</v>
      </c>
      <c r="E338" s="364">
        <v>2.37</v>
      </c>
      <c r="F338" s="364">
        <v>1.78</v>
      </c>
      <c r="G338" s="364">
        <v>1.67</v>
      </c>
      <c r="H338" s="364">
        <v>2.33</v>
      </c>
      <c r="I338" s="364">
        <v>2.86</v>
      </c>
      <c r="J338" s="364">
        <v>3.84</v>
      </c>
      <c r="K338" s="364">
        <v>8.3699999999999992</v>
      </c>
      <c r="L338" s="364">
        <v>12.32</v>
      </c>
      <c r="M338" s="364">
        <v>18.29</v>
      </c>
      <c r="N338" s="364">
        <v>22.46</v>
      </c>
      <c r="O338" s="364">
        <v>21.33</v>
      </c>
      <c r="P338" s="364">
        <v>15.53</v>
      </c>
      <c r="Q338" s="364">
        <v>12.42</v>
      </c>
      <c r="R338" s="364">
        <v>15.034762015924986</v>
      </c>
      <c r="S338" s="305">
        <f t="shared" si="185"/>
        <v>21.05283426670681</v>
      </c>
      <c r="T338" s="305">
        <f t="shared" si="186"/>
        <v>-18.363283171448042</v>
      </c>
      <c r="U338" s="745">
        <f>100*((POWER(R338/I338,1/($Q$4-$H$4)))-1)</f>
        <v>20.248915828642922</v>
      </c>
    </row>
    <row r="339" spans="1:21" ht="18" customHeight="1" thickBot="1">
      <c r="A339" s="320" t="s">
        <v>9</v>
      </c>
      <c r="B339" s="320" t="s">
        <v>38</v>
      </c>
      <c r="C339" s="364">
        <v>3.9</v>
      </c>
      <c r="D339" s="364">
        <v>4.5</v>
      </c>
      <c r="E339" s="364">
        <v>3.69</v>
      </c>
      <c r="F339" s="364">
        <v>5.17</v>
      </c>
      <c r="G339" s="364">
        <v>2.81</v>
      </c>
      <c r="H339" s="364">
        <v>2.5099999999999998</v>
      </c>
      <c r="I339" s="364">
        <v>2.96</v>
      </c>
      <c r="J339" s="364">
        <v>2.85</v>
      </c>
      <c r="K339" s="364">
        <v>3.37</v>
      </c>
      <c r="L339" s="364">
        <v>3.13</v>
      </c>
      <c r="M339" s="364">
        <v>2.79</v>
      </c>
      <c r="N339" s="364">
        <v>1.65</v>
      </c>
      <c r="O339" s="364">
        <v>2.38</v>
      </c>
      <c r="P339" s="364">
        <v>2.72</v>
      </c>
      <c r="Q339" s="364">
        <v>1.84</v>
      </c>
      <c r="R339" s="364">
        <v>2.6593023204311623</v>
      </c>
      <c r="S339" s="305">
        <f t="shared" si="185"/>
        <v>44.527300023432723</v>
      </c>
      <c r="T339" s="305">
        <f t="shared" si="186"/>
        <v>20.877378201416484</v>
      </c>
      <c r="U339" s="745">
        <f>100*((POWER(R339/I339,1/($Q$4-$H$4)))-1)</f>
        <v>-1.1832271050522203</v>
      </c>
    </row>
    <row r="340" spans="1:21" ht="18" customHeight="1" thickBot="1">
      <c r="A340" s="320" t="s">
        <v>10</v>
      </c>
      <c r="B340" s="320" t="s">
        <v>39</v>
      </c>
      <c r="C340" s="364">
        <v>6.8</v>
      </c>
      <c r="D340" s="364">
        <v>8.1999999999999993</v>
      </c>
      <c r="E340" s="364">
        <v>15.57</v>
      </c>
      <c r="F340" s="364">
        <v>7.32</v>
      </c>
      <c r="G340" s="364">
        <v>6.2</v>
      </c>
      <c r="H340" s="364">
        <v>7.62</v>
      </c>
      <c r="I340" s="364">
        <v>15.02</v>
      </c>
      <c r="J340" s="364">
        <v>17.36</v>
      </c>
      <c r="K340" s="364">
        <v>16.8</v>
      </c>
      <c r="L340" s="364">
        <v>12.55</v>
      </c>
      <c r="M340" s="364">
        <v>6.96</v>
      </c>
      <c r="N340" s="364">
        <v>7.11</v>
      </c>
      <c r="O340" s="364">
        <v>12.82</v>
      </c>
      <c r="P340" s="364">
        <v>15.13</v>
      </c>
      <c r="Q340" s="364">
        <v>10.77</v>
      </c>
      <c r="R340" s="364">
        <v>10.389762643366266</v>
      </c>
      <c r="S340" s="305">
        <f t="shared" si="185"/>
        <v>-3.5305232742222192</v>
      </c>
      <c r="T340" s="305">
        <f t="shared" si="186"/>
        <v>1.5286251794748962</v>
      </c>
      <c r="U340" s="745">
        <f>100*((POWER(R340/I340,1/($Q$4-$H$4)))-1)</f>
        <v>-4.0124123764081698</v>
      </c>
    </row>
    <row r="341" spans="1:21" ht="18" customHeight="1" thickBot="1">
      <c r="A341" s="320" t="s">
        <v>11</v>
      </c>
      <c r="B341" s="320" t="s">
        <v>40</v>
      </c>
      <c r="C341" s="364">
        <v>0</v>
      </c>
      <c r="D341" s="364">
        <v>0</v>
      </c>
      <c r="E341" s="364">
        <v>0</v>
      </c>
      <c r="F341" s="364">
        <v>0</v>
      </c>
      <c r="G341" s="364">
        <v>0</v>
      </c>
      <c r="H341" s="364">
        <v>0</v>
      </c>
      <c r="I341" s="364">
        <v>0</v>
      </c>
      <c r="J341" s="364">
        <v>0</v>
      </c>
      <c r="K341" s="364">
        <v>0</v>
      </c>
      <c r="L341" s="364">
        <v>0</v>
      </c>
      <c r="M341" s="364">
        <v>0</v>
      </c>
      <c r="N341" s="364">
        <v>0</v>
      </c>
      <c r="O341" s="364">
        <v>0</v>
      </c>
      <c r="P341" s="364">
        <v>0</v>
      </c>
      <c r="Q341" s="364">
        <v>0</v>
      </c>
      <c r="R341" s="364">
        <v>0</v>
      </c>
      <c r="S341" s="305" t="str">
        <f t="shared" si="185"/>
        <v/>
      </c>
      <c r="T341" s="305" t="str">
        <f t="shared" si="186"/>
        <v/>
      </c>
      <c r="U341" s="745"/>
    </row>
    <row r="342" spans="1:21" ht="18" customHeight="1" thickBot="1">
      <c r="A342" s="320" t="s">
        <v>12</v>
      </c>
      <c r="B342" s="320" t="s">
        <v>41</v>
      </c>
      <c r="C342" s="364">
        <v>0</v>
      </c>
      <c r="D342" s="364">
        <v>0</v>
      </c>
      <c r="E342" s="364">
        <v>0</v>
      </c>
      <c r="F342" s="364">
        <v>0</v>
      </c>
      <c r="G342" s="364">
        <v>0</v>
      </c>
      <c r="H342" s="364">
        <v>0</v>
      </c>
      <c r="I342" s="364">
        <v>0</v>
      </c>
      <c r="J342" s="364">
        <v>0</v>
      </c>
      <c r="K342" s="364">
        <v>0.15</v>
      </c>
      <c r="L342" s="364">
        <v>0.47</v>
      </c>
      <c r="M342" s="364">
        <v>0.87</v>
      </c>
      <c r="N342" s="364">
        <v>0.79</v>
      </c>
      <c r="O342" s="364">
        <v>1</v>
      </c>
      <c r="P342" s="364">
        <v>0.74</v>
      </c>
      <c r="Q342" s="364">
        <v>0.92</v>
      </c>
      <c r="R342" s="364">
        <v>0.75657073447488365</v>
      </c>
      <c r="S342" s="305">
        <f t="shared" si="185"/>
        <v>-17.764050600556125</v>
      </c>
      <c r="T342" s="305">
        <f t="shared" si="186"/>
        <v>-20.360975318433315</v>
      </c>
      <c r="U342" s="745"/>
    </row>
    <row r="343" spans="1:21" ht="18" customHeight="1" thickBot="1">
      <c r="A343" s="320" t="s">
        <v>13</v>
      </c>
      <c r="B343" s="320" t="s">
        <v>42</v>
      </c>
      <c r="C343" s="364">
        <v>0</v>
      </c>
      <c r="D343" s="364">
        <v>0</v>
      </c>
      <c r="E343" s="364">
        <v>0</v>
      </c>
      <c r="F343" s="364">
        <v>0</v>
      </c>
      <c r="G343" s="364">
        <v>0</v>
      </c>
      <c r="H343" s="364">
        <v>0</v>
      </c>
      <c r="I343" s="364">
        <v>0</v>
      </c>
      <c r="J343" s="364">
        <v>0</v>
      </c>
      <c r="K343" s="364">
        <v>0</v>
      </c>
      <c r="L343" s="364">
        <v>0</v>
      </c>
      <c r="M343" s="364">
        <v>0</v>
      </c>
      <c r="N343" s="364">
        <v>0</v>
      </c>
      <c r="O343" s="364">
        <v>0</v>
      </c>
      <c r="P343" s="364">
        <v>0</v>
      </c>
      <c r="Q343" s="364">
        <v>0</v>
      </c>
      <c r="R343" s="364">
        <v>0</v>
      </c>
      <c r="S343" s="305" t="str">
        <f t="shared" si="185"/>
        <v/>
      </c>
      <c r="T343" s="305" t="str">
        <f t="shared" si="186"/>
        <v/>
      </c>
      <c r="U343" s="745"/>
    </row>
    <row r="344" spans="1:21" ht="18" customHeight="1" thickBot="1">
      <c r="A344" s="320" t="s">
        <v>14</v>
      </c>
      <c r="B344" s="320" t="s">
        <v>43</v>
      </c>
      <c r="C344" s="364">
        <v>0</v>
      </c>
      <c r="D344" s="364">
        <v>0</v>
      </c>
      <c r="E344" s="364">
        <v>0.1</v>
      </c>
      <c r="F344" s="364">
        <v>0</v>
      </c>
      <c r="G344" s="364">
        <v>0.1</v>
      </c>
      <c r="H344" s="364">
        <v>0.1</v>
      </c>
      <c r="I344" s="364">
        <v>0.2</v>
      </c>
      <c r="J344" s="364">
        <v>0.2</v>
      </c>
      <c r="K344" s="364">
        <v>0.3</v>
      </c>
      <c r="L344" s="364">
        <v>0.2</v>
      </c>
      <c r="M344" s="364">
        <v>0.5</v>
      </c>
      <c r="N344" s="364">
        <v>0.1</v>
      </c>
      <c r="O344" s="364">
        <v>0.2</v>
      </c>
      <c r="P344" s="364">
        <v>0</v>
      </c>
      <c r="Q344" s="364">
        <v>0</v>
      </c>
      <c r="R344" s="364">
        <v>0</v>
      </c>
      <c r="S344" s="305" t="str">
        <f t="shared" si="185"/>
        <v/>
      </c>
      <c r="T344" s="305"/>
      <c r="U344" s="745"/>
    </row>
    <row r="345" spans="1:21" ht="18" customHeight="1" thickBot="1">
      <c r="A345" s="320" t="s">
        <v>15</v>
      </c>
      <c r="B345" s="320" t="s">
        <v>44</v>
      </c>
      <c r="C345" s="364">
        <v>7.3</v>
      </c>
      <c r="D345" s="364">
        <v>10.6</v>
      </c>
      <c r="E345" s="364">
        <v>6.2</v>
      </c>
      <c r="F345" s="364">
        <v>5.8</v>
      </c>
      <c r="G345" s="364">
        <v>4.8</v>
      </c>
      <c r="H345" s="364">
        <v>3.5</v>
      </c>
      <c r="I345" s="364">
        <v>3</v>
      </c>
      <c r="J345" s="364">
        <v>4.8499999999999996</v>
      </c>
      <c r="K345" s="364">
        <v>4.5599999999999996</v>
      </c>
      <c r="L345" s="364">
        <v>3.75</v>
      </c>
      <c r="M345" s="364">
        <v>2.52</v>
      </c>
      <c r="N345" s="364">
        <v>3.41</v>
      </c>
      <c r="O345" s="364">
        <v>4.34</v>
      </c>
      <c r="P345" s="364">
        <v>4.21</v>
      </c>
      <c r="Q345" s="364">
        <v>4.8</v>
      </c>
      <c r="R345" s="364">
        <v>4.4149154814600431</v>
      </c>
      <c r="S345" s="305">
        <f t="shared" si="185"/>
        <v>-8.0225941362490953</v>
      </c>
      <c r="T345" s="305">
        <f t="shared" ref="T345:T352" si="187">+IFERROR(((R345/((SUM(M345:Q345)-MIN(L345:P345)-MAX(L345:P345))/3))-1)*100,"")</f>
        <v>6.6404705666677</v>
      </c>
      <c r="U345" s="745">
        <f>100*((POWER(R345/I345,1/($Q$4-$H$4)))-1)</f>
        <v>4.3865564257733025</v>
      </c>
    </row>
    <row r="346" spans="1:21" ht="18" customHeight="1" thickBot="1">
      <c r="A346" s="320" t="s">
        <v>16</v>
      </c>
      <c r="B346" s="320" t="s">
        <v>45</v>
      </c>
      <c r="C346" s="364">
        <v>0</v>
      </c>
      <c r="D346" s="364">
        <v>0</v>
      </c>
      <c r="E346" s="364">
        <v>0</v>
      </c>
      <c r="F346" s="364">
        <v>0</v>
      </c>
      <c r="G346" s="364">
        <v>0</v>
      </c>
      <c r="H346" s="364">
        <v>0</v>
      </c>
      <c r="I346" s="364">
        <v>0</v>
      </c>
      <c r="J346" s="364">
        <v>0</v>
      </c>
      <c r="K346" s="364">
        <v>0</v>
      </c>
      <c r="L346" s="364">
        <v>0</v>
      </c>
      <c r="M346" s="364">
        <v>0</v>
      </c>
      <c r="N346" s="364">
        <v>0</v>
      </c>
      <c r="O346" s="364">
        <v>0</v>
      </c>
      <c r="P346" s="364">
        <v>0</v>
      </c>
      <c r="Q346" s="364">
        <v>0</v>
      </c>
      <c r="R346" s="364">
        <v>0</v>
      </c>
      <c r="S346" s="305" t="str">
        <f t="shared" si="185"/>
        <v/>
      </c>
      <c r="T346" s="305" t="str">
        <f t="shared" si="187"/>
        <v/>
      </c>
      <c r="U346" s="745"/>
    </row>
    <row r="347" spans="1:21" ht="18" customHeight="1" thickBot="1">
      <c r="A347" s="320" t="s">
        <v>17</v>
      </c>
      <c r="B347" s="320" t="s">
        <v>46</v>
      </c>
      <c r="C347" s="364">
        <v>0.4</v>
      </c>
      <c r="D347" s="364">
        <v>0.6</v>
      </c>
      <c r="E347" s="364">
        <v>0.03</v>
      </c>
      <c r="F347" s="364">
        <v>0.04</v>
      </c>
      <c r="G347" s="364">
        <v>0.03</v>
      </c>
      <c r="H347" s="364">
        <v>1.04</v>
      </c>
      <c r="I347" s="364">
        <v>0.19</v>
      </c>
      <c r="J347" s="364">
        <v>0.14000000000000001</v>
      </c>
      <c r="K347" s="364">
        <v>0.45</v>
      </c>
      <c r="L347" s="364">
        <v>0.4</v>
      </c>
      <c r="M347" s="364">
        <v>0.26</v>
      </c>
      <c r="N347" s="364">
        <v>0.32</v>
      </c>
      <c r="O347" s="364">
        <v>0.2</v>
      </c>
      <c r="P347" s="364">
        <v>0.2</v>
      </c>
      <c r="Q347" s="364">
        <v>0.11</v>
      </c>
      <c r="R347" s="364">
        <v>0.17267305527603999</v>
      </c>
      <c r="S347" s="305">
        <f t="shared" si="185"/>
        <v>56.975504796399989</v>
      </c>
      <c r="T347" s="305">
        <f t="shared" si="187"/>
        <v>5.7181971077795657</v>
      </c>
      <c r="U347" s="745">
        <f>100*((POWER(R347/I347,1/($Q$4-$H$4)))-1)</f>
        <v>-1.0568657278122728</v>
      </c>
    </row>
    <row r="348" spans="1:21" ht="18" customHeight="1" thickBot="1">
      <c r="A348" s="320" t="s">
        <v>18</v>
      </c>
      <c r="B348" s="320" t="s">
        <v>47</v>
      </c>
      <c r="C348" s="364">
        <v>0</v>
      </c>
      <c r="D348" s="364">
        <v>0</v>
      </c>
      <c r="E348" s="364">
        <v>0</v>
      </c>
      <c r="F348" s="364">
        <v>0</v>
      </c>
      <c r="G348" s="364">
        <v>0</v>
      </c>
      <c r="H348" s="364">
        <v>0</v>
      </c>
      <c r="I348" s="364">
        <v>0</v>
      </c>
      <c r="J348" s="364">
        <v>0</v>
      </c>
      <c r="K348" s="364">
        <v>0</v>
      </c>
      <c r="L348" s="364">
        <v>0</v>
      </c>
      <c r="M348" s="364">
        <v>0</v>
      </c>
      <c r="N348" s="364">
        <v>0</v>
      </c>
      <c r="O348" s="364">
        <v>0</v>
      </c>
      <c r="P348" s="364">
        <v>0</v>
      </c>
      <c r="Q348" s="364">
        <v>0</v>
      </c>
      <c r="R348" s="364">
        <v>0</v>
      </c>
      <c r="S348" s="305" t="str">
        <f t="shared" si="185"/>
        <v/>
      </c>
      <c r="T348" s="305" t="str">
        <f t="shared" si="187"/>
        <v/>
      </c>
      <c r="U348" s="745"/>
    </row>
    <row r="349" spans="1:21" ht="18" customHeight="1" thickBot="1">
      <c r="A349" s="320" t="s">
        <v>19</v>
      </c>
      <c r="B349" s="320" t="s">
        <v>48</v>
      </c>
      <c r="C349" s="364">
        <v>0</v>
      </c>
      <c r="D349" s="364">
        <v>0</v>
      </c>
      <c r="E349" s="364">
        <v>0</v>
      </c>
      <c r="F349" s="364">
        <v>0</v>
      </c>
      <c r="G349" s="364">
        <v>0</v>
      </c>
      <c r="H349" s="364">
        <v>0</v>
      </c>
      <c r="I349" s="364">
        <v>0</v>
      </c>
      <c r="J349" s="364">
        <v>0</v>
      </c>
      <c r="K349" s="364">
        <v>0</v>
      </c>
      <c r="L349" s="364">
        <v>0</v>
      </c>
      <c r="M349" s="364">
        <v>0</v>
      </c>
      <c r="N349" s="364">
        <v>0</v>
      </c>
      <c r="O349" s="364">
        <v>0</v>
      </c>
      <c r="P349" s="364">
        <v>0</v>
      </c>
      <c r="Q349" s="364">
        <v>0</v>
      </c>
      <c r="R349" s="364">
        <v>0</v>
      </c>
      <c r="S349" s="305" t="str">
        <f t="shared" si="185"/>
        <v/>
      </c>
      <c r="T349" s="305" t="str">
        <f t="shared" si="187"/>
        <v/>
      </c>
      <c r="U349" s="745"/>
    </row>
    <row r="350" spans="1:21" ht="18" customHeight="1" thickBot="1">
      <c r="A350" s="320" t="s">
        <v>20</v>
      </c>
      <c r="B350" s="320" t="s">
        <v>49</v>
      </c>
      <c r="C350" s="364">
        <v>0.5</v>
      </c>
      <c r="D350" s="364">
        <v>0.6</v>
      </c>
      <c r="E350" s="364">
        <v>0.44</v>
      </c>
      <c r="F350" s="364">
        <v>0.34</v>
      </c>
      <c r="G350" s="364">
        <v>0.19</v>
      </c>
      <c r="H350" s="364">
        <v>0.17</v>
      </c>
      <c r="I350" s="364">
        <v>0.24</v>
      </c>
      <c r="J350" s="364">
        <v>0.28999999999999998</v>
      </c>
      <c r="K350" s="364">
        <v>0.25</v>
      </c>
      <c r="L350" s="364">
        <v>0.33</v>
      </c>
      <c r="M350" s="364">
        <v>0.28999999999999998</v>
      </c>
      <c r="N350" s="364">
        <v>0.36</v>
      </c>
      <c r="O350" s="364">
        <v>0.41</v>
      </c>
      <c r="P350" s="364">
        <v>0.64</v>
      </c>
      <c r="Q350" s="364">
        <v>1.02</v>
      </c>
      <c r="R350" s="364">
        <v>0.44635737833771361</v>
      </c>
      <c r="S350" s="305">
        <f t="shared" si="185"/>
        <v>-56.23947271198886</v>
      </c>
      <c r="T350" s="305">
        <f t="shared" si="187"/>
        <v>-25.191500837254686</v>
      </c>
      <c r="U350" s="745">
        <f>100*((POWER(R350/I350,1/($Q$4-$H$4)))-1)</f>
        <v>7.137442531465088</v>
      </c>
    </row>
    <row r="351" spans="1:21" ht="18" customHeight="1" thickBot="1">
      <c r="A351" s="320" t="s">
        <v>21</v>
      </c>
      <c r="B351" s="320" t="s">
        <v>50</v>
      </c>
      <c r="C351" s="364">
        <v>39.700000000000003</v>
      </c>
      <c r="D351" s="364">
        <v>57</v>
      </c>
      <c r="E351" s="364">
        <v>126.2</v>
      </c>
      <c r="F351" s="364">
        <v>78.599999999999994</v>
      </c>
      <c r="G351" s="364">
        <v>77.8</v>
      </c>
      <c r="H351" s="364">
        <v>102</v>
      </c>
      <c r="I351" s="364">
        <v>139.80000000000001</v>
      </c>
      <c r="J351" s="364">
        <v>291.2</v>
      </c>
      <c r="K351" s="364">
        <v>206.2</v>
      </c>
      <c r="L351" s="364">
        <v>168.68</v>
      </c>
      <c r="M351" s="364">
        <v>124.31</v>
      </c>
      <c r="N351" s="364">
        <v>148.44999999999999</v>
      </c>
      <c r="O351" s="364">
        <v>262.3</v>
      </c>
      <c r="P351" s="364">
        <v>225.59</v>
      </c>
      <c r="Q351" s="364">
        <v>195.29714987488751</v>
      </c>
      <c r="R351" s="364">
        <v>196.34742168022854</v>
      </c>
      <c r="S351" s="305">
        <f t="shared" si="185"/>
        <v>0.53778142999723055</v>
      </c>
      <c r="T351" s="305">
        <f t="shared" si="187"/>
        <v>3.4610626006274847</v>
      </c>
      <c r="U351" s="745">
        <f>100*((POWER(R351/I351,1/($Q$4-$H$4)))-1)</f>
        <v>3.846267708313289</v>
      </c>
    </row>
    <row r="352" spans="1:21" ht="18" customHeight="1" thickBot="1">
      <c r="A352" s="320" t="s">
        <v>22</v>
      </c>
      <c r="B352" s="320" t="s">
        <v>51</v>
      </c>
      <c r="C352" s="364">
        <v>0</v>
      </c>
      <c r="D352" s="364">
        <v>0</v>
      </c>
      <c r="E352" s="364">
        <v>0</v>
      </c>
      <c r="F352" s="364">
        <v>0</v>
      </c>
      <c r="G352" s="364">
        <v>0</v>
      </c>
      <c r="H352" s="364">
        <v>0</v>
      </c>
      <c r="I352" s="364">
        <v>0</v>
      </c>
      <c r="J352" s="364">
        <v>0</v>
      </c>
      <c r="K352" s="364">
        <v>0</v>
      </c>
      <c r="L352" s="364">
        <v>0</v>
      </c>
      <c r="M352" s="364">
        <v>0</v>
      </c>
      <c r="N352" s="364">
        <v>0</v>
      </c>
      <c r="O352" s="364">
        <v>0</v>
      </c>
      <c r="P352" s="364">
        <v>0</v>
      </c>
      <c r="Q352" s="364">
        <v>0</v>
      </c>
      <c r="R352" s="364">
        <v>0</v>
      </c>
      <c r="S352" s="305" t="str">
        <f t="shared" si="185"/>
        <v/>
      </c>
      <c r="T352" s="305" t="str">
        <f t="shared" si="187"/>
        <v/>
      </c>
      <c r="U352" s="745"/>
    </row>
    <row r="353" spans="1:21" ht="18" customHeight="1" thickBot="1">
      <c r="A353" s="320" t="s">
        <v>23</v>
      </c>
      <c r="B353" s="320" t="s">
        <v>52</v>
      </c>
      <c r="C353" s="364">
        <v>0</v>
      </c>
      <c r="D353" s="364">
        <v>0</v>
      </c>
      <c r="E353" s="364">
        <v>0.1</v>
      </c>
      <c r="F353" s="364">
        <v>0.23</v>
      </c>
      <c r="G353" s="364">
        <v>0.03</v>
      </c>
      <c r="H353" s="364">
        <v>0.02</v>
      </c>
      <c r="I353" s="364">
        <v>0.02</v>
      </c>
      <c r="J353" s="364">
        <v>0</v>
      </c>
      <c r="K353" s="364">
        <v>0.03</v>
      </c>
      <c r="L353" s="364">
        <v>0.06</v>
      </c>
      <c r="M353" s="364">
        <v>0.11</v>
      </c>
      <c r="N353" s="364">
        <v>0.08</v>
      </c>
      <c r="O353" s="364">
        <v>0.09</v>
      </c>
      <c r="P353" s="364">
        <v>7.0000000000000007E-2</v>
      </c>
      <c r="Q353" s="364">
        <v>0.08</v>
      </c>
      <c r="R353" s="364">
        <v>0</v>
      </c>
      <c r="S353" s="305"/>
      <c r="T353" s="305"/>
      <c r="U353" s="745"/>
    </row>
    <row r="354" spans="1:21" ht="18" customHeight="1" thickBot="1">
      <c r="A354" s="320" t="s">
        <v>24</v>
      </c>
      <c r="B354" s="320" t="s">
        <v>53</v>
      </c>
      <c r="C354" s="364">
        <v>0</v>
      </c>
      <c r="D354" s="364">
        <v>0</v>
      </c>
      <c r="E354" s="364">
        <v>0</v>
      </c>
      <c r="F354" s="364">
        <v>0</v>
      </c>
      <c r="G354" s="364">
        <v>0</v>
      </c>
      <c r="H354" s="364">
        <v>0</v>
      </c>
      <c r="I354" s="364">
        <v>0</v>
      </c>
      <c r="J354" s="364">
        <v>0</v>
      </c>
      <c r="K354" s="364">
        <v>0</v>
      </c>
      <c r="L354" s="364">
        <v>0</v>
      </c>
      <c r="M354" s="364">
        <v>0</v>
      </c>
      <c r="N354" s="364">
        <v>0</v>
      </c>
      <c r="O354" s="364">
        <v>0</v>
      </c>
      <c r="P354" s="364">
        <v>0</v>
      </c>
      <c r="Q354" s="364">
        <v>0</v>
      </c>
      <c r="R354" s="364">
        <v>0</v>
      </c>
      <c r="S354" s="305" t="str">
        <f>+IFERROR((R354/Q354-1)*100,"")</f>
        <v/>
      </c>
      <c r="T354" s="305" t="str">
        <f>+IFERROR(((R354/((SUM(M354:Q354)-MIN(L354:P354)-MAX(L354:P354))/3))-1)*100,"")</f>
        <v/>
      </c>
      <c r="U354" s="745"/>
    </row>
    <row r="355" spans="1:21" ht="18" customHeight="1" thickBot="1">
      <c r="A355" s="320" t="s">
        <v>25</v>
      </c>
      <c r="B355" s="320" t="s">
        <v>54</v>
      </c>
      <c r="C355" s="364">
        <v>0</v>
      </c>
      <c r="D355" s="364">
        <v>0</v>
      </c>
      <c r="E355" s="364">
        <v>0.28999999999999998</v>
      </c>
      <c r="F355" s="364">
        <v>0.4</v>
      </c>
      <c r="G355" s="364">
        <v>0.5</v>
      </c>
      <c r="H355" s="364">
        <v>0.48</v>
      </c>
      <c r="I355" s="364">
        <v>0.61</v>
      </c>
      <c r="J355" s="364">
        <v>0</v>
      </c>
      <c r="K355" s="364">
        <v>0</v>
      </c>
      <c r="L355" s="364">
        <v>1.91</v>
      </c>
      <c r="M355" s="364">
        <v>1.38</v>
      </c>
      <c r="N355" s="364">
        <v>1.1200000000000001</v>
      </c>
      <c r="O355" s="364">
        <v>0.55000000000000004</v>
      </c>
      <c r="P355" s="364">
        <v>0.51</v>
      </c>
      <c r="Q355" s="364">
        <v>0.27568746835443797</v>
      </c>
      <c r="R355" s="364">
        <v>0.5769767414896293</v>
      </c>
      <c r="S355" s="305">
        <f>+IFERROR((R355/Q355-1)*100,"")</f>
        <v>109.28653193181721</v>
      </c>
      <c r="T355" s="305">
        <f>+IFERROR(((R355/((SUM(M355:Q355)-MIN(L355:P355)-MAX(L355:P355))/3))-1)*100,"")</f>
        <v>22.267821334950533</v>
      </c>
      <c r="U355" s="745">
        <f>100*((POWER(R355/I355,1/($Q$4-$H$4)))-1)</f>
        <v>-0.61650289455491558</v>
      </c>
    </row>
    <row r="356" spans="1:21" ht="18" customHeight="1" thickBot="1">
      <c r="A356" s="320" t="s">
        <v>26</v>
      </c>
      <c r="B356" s="320" t="s">
        <v>55</v>
      </c>
      <c r="C356" s="364">
        <v>0</v>
      </c>
      <c r="D356" s="364">
        <v>0</v>
      </c>
      <c r="E356" s="364">
        <v>0</v>
      </c>
      <c r="F356" s="364">
        <v>0</v>
      </c>
      <c r="G356" s="364">
        <v>0</v>
      </c>
      <c r="H356" s="364">
        <v>0</v>
      </c>
      <c r="I356" s="364">
        <v>0</v>
      </c>
      <c r="J356" s="364">
        <v>0</v>
      </c>
      <c r="K356" s="364">
        <v>0</v>
      </c>
      <c r="L356" s="364">
        <v>0</v>
      </c>
      <c r="M356" s="364">
        <v>0</v>
      </c>
      <c r="N356" s="364">
        <v>0</v>
      </c>
      <c r="O356" s="364">
        <v>0</v>
      </c>
      <c r="P356" s="364">
        <v>0</v>
      </c>
      <c r="Q356" s="364">
        <v>0</v>
      </c>
      <c r="R356" s="364">
        <v>0</v>
      </c>
      <c r="S356" s="305" t="str">
        <f>+IFERROR((R356/Q356-1)*100,"")</f>
        <v/>
      </c>
      <c r="T356" s="305" t="str">
        <f>+IFERROR(((R356/((SUM(M356:Q356)-MIN(L356:P356)-MAX(L356:P356))/3))-1)*100,"")</f>
        <v/>
      </c>
      <c r="U356" s="745"/>
    </row>
    <row r="357" spans="1:21" ht="18" customHeight="1" thickBot="1">
      <c r="A357" s="320" t="s">
        <v>27</v>
      </c>
      <c r="B357" s="320" t="s">
        <v>56</v>
      </c>
      <c r="C357" s="364">
        <v>0</v>
      </c>
      <c r="D357" s="364">
        <v>0</v>
      </c>
      <c r="E357" s="364">
        <v>0</v>
      </c>
      <c r="F357" s="364">
        <v>0</v>
      </c>
      <c r="G357" s="364">
        <v>0</v>
      </c>
      <c r="H357" s="364">
        <v>0</v>
      </c>
      <c r="I357" s="364">
        <v>0</v>
      </c>
      <c r="J357" s="364">
        <v>0</v>
      </c>
      <c r="K357" s="364">
        <v>0</v>
      </c>
      <c r="L357" s="364">
        <v>0</v>
      </c>
      <c r="M357" s="364">
        <v>0</v>
      </c>
      <c r="N357" s="364">
        <v>0</v>
      </c>
      <c r="O357" s="364">
        <v>0</v>
      </c>
      <c r="P357" s="364">
        <v>0</v>
      </c>
      <c r="Q357" s="364">
        <v>0</v>
      </c>
      <c r="R357" s="364">
        <v>0</v>
      </c>
      <c r="S357" s="305" t="str">
        <f>+IFERROR((R357/Q357-1)*100,"")</f>
        <v/>
      </c>
      <c r="T357" s="305" t="str">
        <f>+IFERROR(((R357/((SUM(M357:Q357)-MIN(L357:P357)-MAX(L357:P357))/3))-1)*100,"")</f>
        <v/>
      </c>
      <c r="U357" s="745"/>
    </row>
    <row r="359" spans="1:21" ht="18" customHeight="1">
      <c r="A359" s="752" t="s">
        <v>1192</v>
      </c>
    </row>
    <row r="360" spans="1:21" ht="18" customHeight="1">
      <c r="A360" s="215"/>
      <c r="B360" s="211"/>
      <c r="C360" s="741"/>
      <c r="D360" s="741"/>
      <c r="E360" s="741"/>
      <c r="F360" s="741"/>
      <c r="G360" s="741"/>
      <c r="H360" s="741"/>
      <c r="I360" s="741"/>
      <c r="J360" s="741"/>
      <c r="K360" s="741"/>
      <c r="L360" s="741"/>
      <c r="M360" s="741"/>
      <c r="N360" s="741"/>
      <c r="O360" s="741"/>
      <c r="P360" s="741"/>
      <c r="Q360" s="741"/>
      <c r="R360" s="741"/>
      <c r="S360" s="769" t="s">
        <v>58</v>
      </c>
      <c r="T360" s="770"/>
      <c r="U360" s="751" t="str">
        <f>U$3</f>
        <v xml:space="preserve">Annual rate of change
</v>
      </c>
    </row>
    <row r="361" spans="1:21" ht="26.25" thickBot="1">
      <c r="A361" s="215"/>
      <c r="B361" s="216"/>
      <c r="C361" s="203">
        <f t="shared" ref="C361:R361" si="188">C$4</f>
        <v>2008</v>
      </c>
      <c r="D361" s="717">
        <f t="shared" si="188"/>
        <v>2009</v>
      </c>
      <c r="E361" s="203">
        <f t="shared" si="188"/>
        <v>2010</v>
      </c>
      <c r="F361" s="717">
        <f t="shared" si="188"/>
        <v>2011</v>
      </c>
      <c r="G361" s="203">
        <f t="shared" si="188"/>
        <v>2012</v>
      </c>
      <c r="H361" s="716">
        <f t="shared" si="188"/>
        <v>2013</v>
      </c>
      <c r="I361" s="203">
        <f t="shared" si="188"/>
        <v>2014</v>
      </c>
      <c r="J361" s="716">
        <f t="shared" si="188"/>
        <v>2015</v>
      </c>
      <c r="K361" s="203">
        <f t="shared" si="188"/>
        <v>2016</v>
      </c>
      <c r="L361" s="716">
        <f t="shared" si="188"/>
        <v>2017</v>
      </c>
      <c r="M361" s="203">
        <f t="shared" si="188"/>
        <v>2018</v>
      </c>
      <c r="N361" s="716">
        <f t="shared" si="188"/>
        <v>2019</v>
      </c>
      <c r="O361" s="203">
        <f t="shared" si="188"/>
        <v>2020</v>
      </c>
      <c r="P361" s="716">
        <f t="shared" si="188"/>
        <v>2021</v>
      </c>
      <c r="Q361" s="716">
        <f t="shared" si="188"/>
        <v>2022</v>
      </c>
      <c r="R361" s="203" t="str">
        <f t="shared" si="188"/>
        <v>2023f</v>
      </c>
      <c r="S361" s="750" t="s">
        <v>1070</v>
      </c>
      <c r="T361" s="749" t="s">
        <v>1071</v>
      </c>
      <c r="U361" s="748" t="s">
        <v>1072</v>
      </c>
    </row>
    <row r="362" spans="1:21" ht="18" customHeight="1" thickBot="1">
      <c r="A362" s="366" t="s">
        <v>373</v>
      </c>
      <c r="B362" s="366"/>
      <c r="C362" s="344">
        <f t="shared" ref="C362:R362" si="189">IF(OR(C297=0,C330=0),":",C330/C297)</f>
        <v>0.89009518143961941</v>
      </c>
      <c r="D362" s="344">
        <f t="shared" si="189"/>
        <v>1.0902627904024373</v>
      </c>
      <c r="E362" s="344">
        <f t="shared" si="189"/>
        <v>1.5178514504303473</v>
      </c>
      <c r="F362" s="344">
        <f t="shared" si="189"/>
        <v>1.4081676060831649</v>
      </c>
      <c r="G362" s="344">
        <f t="shared" si="189"/>
        <v>1.5412615603509605</v>
      </c>
      <c r="H362" s="344">
        <f t="shared" si="189"/>
        <v>1.5986209778520684</v>
      </c>
      <c r="I362" s="344">
        <f t="shared" si="189"/>
        <v>1.7662534783708577</v>
      </c>
      <c r="J362" s="344">
        <f t="shared" si="189"/>
        <v>1.4117532896013663</v>
      </c>
      <c r="K362" s="344">
        <f t="shared" si="189"/>
        <v>1.6523363443738148</v>
      </c>
      <c r="L362" s="344">
        <f t="shared" si="189"/>
        <v>1.5949183303085301</v>
      </c>
      <c r="M362" s="344">
        <f t="shared" si="189"/>
        <v>1.2374742165147383</v>
      </c>
      <c r="N362" s="344">
        <f t="shared" si="189"/>
        <v>1.2345323741007195</v>
      </c>
      <c r="O362" s="344">
        <f t="shared" si="189"/>
        <v>1.5126674625281868</v>
      </c>
      <c r="P362" s="344">
        <f t="shared" si="189"/>
        <v>1.5713377664776058</v>
      </c>
      <c r="Q362" s="344">
        <f t="shared" si="189"/>
        <v>1.3367226947175821</v>
      </c>
      <c r="R362" s="344">
        <f t="shared" si="189"/>
        <v>1.3301449138335644</v>
      </c>
      <c r="S362" s="747">
        <f t="shared" ref="S362:S389" si="190">+IFERROR((R362/Q362-1)*100,"")</f>
        <v>-0.49208268177174386</v>
      </c>
      <c r="T362" s="747">
        <f t="shared" ref="T362:T389" si="191">+IFERROR(((R362/((SUM(M362:Q362)-MIN(L362:P362)-MAX(L362:P362))/3))-1)*100,"")</f>
        <v>-1.7928619273619661</v>
      </c>
      <c r="U362" s="746">
        <f>100*((POWER(R362/I362,1/($Q$4-$H$4)))-1)</f>
        <v>-3.1016874070559086</v>
      </c>
    </row>
    <row r="363" spans="1:21" ht="18" customHeight="1" thickBot="1">
      <c r="A363" s="320" t="s">
        <v>3</v>
      </c>
      <c r="B363" s="320" t="s">
        <v>30</v>
      </c>
      <c r="C363" s="365" t="str">
        <f t="shared" ref="C363:R363" si="192">IF(OR(C298=0,C331=0),":",C331/C298)</f>
        <v>:</v>
      </c>
      <c r="D363" s="365" t="str">
        <f t="shared" si="192"/>
        <v>:</v>
      </c>
      <c r="E363" s="365" t="str">
        <f t="shared" si="192"/>
        <v>:</v>
      </c>
      <c r="F363" s="365" t="str">
        <f t="shared" si="192"/>
        <v>:</v>
      </c>
      <c r="G363" s="365" t="str">
        <f t="shared" si="192"/>
        <v>:</v>
      </c>
      <c r="H363" s="365" t="str">
        <f t="shared" si="192"/>
        <v>:</v>
      </c>
      <c r="I363" s="365" t="str">
        <f t="shared" si="192"/>
        <v>:</v>
      </c>
      <c r="J363" s="365" t="str">
        <f t="shared" si="192"/>
        <v>:</v>
      </c>
      <c r="K363" s="365" t="str">
        <f t="shared" si="192"/>
        <v>:</v>
      </c>
      <c r="L363" s="365" t="str">
        <f t="shared" si="192"/>
        <v>:</v>
      </c>
      <c r="M363" s="365" t="str">
        <f t="shared" si="192"/>
        <v>:</v>
      </c>
      <c r="N363" s="365" t="str">
        <f t="shared" si="192"/>
        <v>:</v>
      </c>
      <c r="O363" s="365" t="str">
        <f t="shared" si="192"/>
        <v>:</v>
      </c>
      <c r="P363" s="365" t="str">
        <f t="shared" si="192"/>
        <v>:</v>
      </c>
      <c r="Q363" s="365" t="str">
        <f t="shared" si="192"/>
        <v>:</v>
      </c>
      <c r="R363" s="365" t="str">
        <f t="shared" si="192"/>
        <v>:</v>
      </c>
      <c r="S363" s="305" t="str">
        <f t="shared" si="190"/>
        <v/>
      </c>
      <c r="T363" s="305" t="str">
        <f t="shared" si="191"/>
        <v/>
      </c>
      <c r="U363" s="745"/>
    </row>
    <row r="364" spans="1:21" ht="18" customHeight="1" thickBot="1">
      <c r="A364" s="320" t="s">
        <v>4</v>
      </c>
      <c r="B364" s="320" t="s">
        <v>31</v>
      </c>
      <c r="C364" s="365" t="str">
        <f t="shared" ref="C364:R364" si="193">IF(OR(C299=0,C332=0),":",C332/C299)</f>
        <v>:</v>
      </c>
      <c r="D364" s="365" t="str">
        <f t="shared" si="193"/>
        <v>:</v>
      </c>
      <c r="E364" s="365">
        <f t="shared" si="193"/>
        <v>2</v>
      </c>
      <c r="F364" s="365" t="str">
        <f t="shared" si="193"/>
        <v>:</v>
      </c>
      <c r="G364" s="365" t="str">
        <f t="shared" si="193"/>
        <v>:</v>
      </c>
      <c r="H364" s="365" t="str">
        <f t="shared" si="193"/>
        <v>:</v>
      </c>
      <c r="I364" s="365" t="str">
        <f t="shared" si="193"/>
        <v>:</v>
      </c>
      <c r="J364" s="365">
        <f t="shared" si="193"/>
        <v>2.4</v>
      </c>
      <c r="K364" s="365" t="str">
        <f t="shared" si="193"/>
        <v>:</v>
      </c>
      <c r="L364" s="365">
        <f t="shared" si="193"/>
        <v>2.3333333333333335</v>
      </c>
      <c r="M364" s="365">
        <f t="shared" si="193"/>
        <v>2.2307692307692304</v>
      </c>
      <c r="N364" s="365" t="str">
        <f t="shared" si="193"/>
        <v>:</v>
      </c>
      <c r="O364" s="365" t="str">
        <f t="shared" si="193"/>
        <v>:</v>
      </c>
      <c r="P364" s="365" t="str">
        <f t="shared" si="193"/>
        <v>:</v>
      </c>
      <c r="Q364" s="365" t="str">
        <f t="shared" si="193"/>
        <v>:</v>
      </c>
      <c r="R364" s="365" t="str">
        <f t="shared" si="193"/>
        <v>:</v>
      </c>
      <c r="S364" s="305" t="str">
        <f t="shared" si="190"/>
        <v/>
      </c>
      <c r="T364" s="305" t="str">
        <f t="shared" si="191"/>
        <v/>
      </c>
      <c r="U364" s="745"/>
    </row>
    <row r="365" spans="1:21" ht="18" customHeight="1" thickBot="1">
      <c r="A365" s="320" t="s">
        <v>340</v>
      </c>
      <c r="B365" s="320" t="s">
        <v>32</v>
      </c>
      <c r="C365" s="365" t="str">
        <f t="shared" ref="C365:R365" si="194">IF(OR(C300=0,C333=0),":",C333/C300)</f>
        <v>:</v>
      </c>
      <c r="D365" s="365">
        <f t="shared" si="194"/>
        <v>1.1243523316062176</v>
      </c>
      <c r="E365" s="365">
        <f t="shared" si="194"/>
        <v>1.2142857142857142</v>
      </c>
      <c r="F365" s="365">
        <f t="shared" si="194"/>
        <v>2.1483870967741936</v>
      </c>
      <c r="G365" s="365">
        <f t="shared" si="194"/>
        <v>1.7446808510638299</v>
      </c>
      <c r="H365" s="365">
        <f t="shared" si="194"/>
        <v>1.5693430656934304</v>
      </c>
      <c r="I365" s="365">
        <f t="shared" si="194"/>
        <v>1.7819905213270142</v>
      </c>
      <c r="J365" s="365">
        <f t="shared" si="194"/>
        <v>1.411764705882353</v>
      </c>
      <c r="K365" s="365">
        <f t="shared" si="194"/>
        <v>1.9696969696969695</v>
      </c>
      <c r="L365" s="365">
        <f t="shared" si="194"/>
        <v>1.5198237885462555</v>
      </c>
      <c r="M365" s="365">
        <f t="shared" si="194"/>
        <v>1.6174496644295302</v>
      </c>
      <c r="N365" s="365">
        <f t="shared" si="194"/>
        <v>1.3555555555555554</v>
      </c>
      <c r="O365" s="365">
        <f t="shared" si="194"/>
        <v>1.256544502617801</v>
      </c>
      <c r="P365" s="365">
        <f t="shared" si="194"/>
        <v>1.2583732057416268</v>
      </c>
      <c r="Q365" s="365">
        <f t="shared" si="194"/>
        <v>1.5879396984924623</v>
      </c>
      <c r="R365" s="365">
        <f t="shared" si="194"/>
        <v>1.3301826554744878</v>
      </c>
      <c r="S365" s="305">
        <f t="shared" si="190"/>
        <v>-16.232168215372443</v>
      </c>
      <c r="T365" s="305">
        <f t="shared" si="191"/>
        <v>-5.0292029697845404</v>
      </c>
      <c r="U365" s="745">
        <f>100*((POWER(R365/I365,1/($Q$4-$H$4)))-1)</f>
        <v>-3.1968379958944304</v>
      </c>
    </row>
    <row r="366" spans="1:21" ht="18" customHeight="1" thickBot="1">
      <c r="A366" s="320" t="s">
        <v>5</v>
      </c>
      <c r="B366" s="320" t="s">
        <v>33</v>
      </c>
      <c r="C366" s="365" t="str">
        <f t="shared" ref="C366:R366" si="195">IF(OR(C301=0,C334=0),":",C334/C301)</f>
        <v>:</v>
      </c>
      <c r="D366" s="365" t="str">
        <f t="shared" si="195"/>
        <v>:</v>
      </c>
      <c r="E366" s="365">
        <f t="shared" si="195"/>
        <v>3.2857142857142856</v>
      </c>
      <c r="F366" s="365">
        <f t="shared" si="195"/>
        <v>3.6</v>
      </c>
      <c r="G366" s="365">
        <f t="shared" si="195"/>
        <v>3.8</v>
      </c>
      <c r="H366" s="365" t="str">
        <f t="shared" si="195"/>
        <v>:</v>
      </c>
      <c r="I366" s="365" t="str">
        <f t="shared" si="195"/>
        <v>:</v>
      </c>
      <c r="J366" s="365" t="str">
        <f t="shared" si="195"/>
        <v>:</v>
      </c>
      <c r="K366" s="365" t="str">
        <f t="shared" si="195"/>
        <v>:</v>
      </c>
      <c r="L366" s="365" t="str">
        <f t="shared" si="195"/>
        <v>:</v>
      </c>
      <c r="M366" s="365" t="str">
        <f t="shared" si="195"/>
        <v>:</v>
      </c>
      <c r="N366" s="365" t="str">
        <f t="shared" si="195"/>
        <v>:</v>
      </c>
      <c r="O366" s="365" t="str">
        <f t="shared" si="195"/>
        <v>:</v>
      </c>
      <c r="P366" s="365" t="str">
        <f t="shared" si="195"/>
        <v>:</v>
      </c>
      <c r="Q366" s="365" t="str">
        <f t="shared" si="195"/>
        <v>:</v>
      </c>
      <c r="R366" s="365" t="str">
        <f t="shared" si="195"/>
        <v>:</v>
      </c>
      <c r="S366" s="305" t="str">
        <f t="shared" si="190"/>
        <v/>
      </c>
      <c r="T366" s="305" t="str">
        <f t="shared" si="191"/>
        <v/>
      </c>
      <c r="U366" s="745"/>
    </row>
    <row r="367" spans="1:21" ht="18" customHeight="1" thickBot="1">
      <c r="A367" s="320" t="s">
        <v>127</v>
      </c>
      <c r="B367" s="320" t="s">
        <v>34</v>
      </c>
      <c r="C367" s="365" t="str">
        <f t="shared" ref="C367:R367" si="196">IF(OR(C302=0,C335=0),":",C335/C302)</f>
        <v>:</v>
      </c>
      <c r="D367" s="365" t="str">
        <f t="shared" si="196"/>
        <v>:</v>
      </c>
      <c r="E367" s="365">
        <f t="shared" si="196"/>
        <v>1.2736359850062473</v>
      </c>
      <c r="F367" s="365">
        <f t="shared" si="196"/>
        <v>1.2837209302325583</v>
      </c>
      <c r="G367" s="365">
        <f t="shared" si="196"/>
        <v>1.7597765363128492</v>
      </c>
      <c r="H367" s="365">
        <f t="shared" si="196"/>
        <v>1.7873563218390807</v>
      </c>
      <c r="I367" s="365">
        <f t="shared" si="196"/>
        <v>1.9065420560747663</v>
      </c>
      <c r="J367" s="365">
        <f t="shared" si="196"/>
        <v>1.2939189189189189</v>
      </c>
      <c r="K367" s="365">
        <f t="shared" si="196"/>
        <v>1.7482517482517481</v>
      </c>
      <c r="L367" s="365">
        <f t="shared" si="196"/>
        <v>1.8206896551724137</v>
      </c>
      <c r="M367" s="365">
        <f t="shared" si="196"/>
        <v>0.95299145299145305</v>
      </c>
      <c r="N367" s="365">
        <f t="shared" si="196"/>
        <v>1.2190476190476192</v>
      </c>
      <c r="O367" s="365">
        <f t="shared" si="196"/>
        <v>1.5291479820627802</v>
      </c>
      <c r="P367" s="365">
        <f t="shared" si="196"/>
        <v>1.8413793103448275</v>
      </c>
      <c r="Q367" s="365">
        <f t="shared" si="196"/>
        <v>1.7570977917981074</v>
      </c>
      <c r="R367" s="365">
        <f t="shared" si="196"/>
        <v>1.4992279328600802</v>
      </c>
      <c r="S367" s="305">
        <f t="shared" si="190"/>
        <v>-14.675896819273726</v>
      </c>
      <c r="T367" s="305">
        <f t="shared" si="191"/>
        <v>-0.1689034134878975</v>
      </c>
      <c r="U367" s="745">
        <f>100*((POWER(R367/I367,1/($Q$4-$H$4)))-1)</f>
        <v>-2.6351130482636487</v>
      </c>
    </row>
    <row r="368" spans="1:21" ht="18" customHeight="1" thickBot="1">
      <c r="A368" s="320" t="s">
        <v>6</v>
      </c>
      <c r="B368" s="320" t="s">
        <v>35</v>
      </c>
      <c r="C368" s="365" t="str">
        <f t="shared" ref="C368:R368" si="197">IF(OR(C303=0,C336=0),":",C336/C303)</f>
        <v>:</v>
      </c>
      <c r="D368" s="365" t="str">
        <f t="shared" si="197"/>
        <v>:</v>
      </c>
      <c r="E368" s="365" t="str">
        <f t="shared" si="197"/>
        <v>:</v>
      </c>
      <c r="F368" s="365" t="str">
        <f t="shared" si="197"/>
        <v>:</v>
      </c>
      <c r="G368" s="365" t="str">
        <f t="shared" si="197"/>
        <v>:</v>
      </c>
      <c r="H368" s="365" t="str">
        <f t="shared" si="197"/>
        <v>:</v>
      </c>
      <c r="I368" s="365" t="str">
        <f t="shared" si="197"/>
        <v>:</v>
      </c>
      <c r="J368" s="365" t="str">
        <f t="shared" si="197"/>
        <v>:</v>
      </c>
      <c r="K368" s="365" t="str">
        <f t="shared" si="197"/>
        <v>:</v>
      </c>
      <c r="L368" s="365" t="str">
        <f t="shared" si="197"/>
        <v>:</v>
      </c>
      <c r="M368" s="365" t="str">
        <f t="shared" si="197"/>
        <v>:</v>
      </c>
      <c r="N368" s="365" t="str">
        <f t="shared" si="197"/>
        <v>:</v>
      </c>
      <c r="O368" s="365" t="str">
        <f t="shared" si="197"/>
        <v>:</v>
      </c>
      <c r="P368" s="365" t="str">
        <f t="shared" si="197"/>
        <v>:</v>
      </c>
      <c r="Q368" s="365" t="str">
        <f t="shared" si="197"/>
        <v>:</v>
      </c>
      <c r="R368" s="365" t="str">
        <f t="shared" si="197"/>
        <v>:</v>
      </c>
      <c r="S368" s="305" t="str">
        <f t="shared" si="190"/>
        <v/>
      </c>
      <c r="T368" s="305" t="str">
        <f t="shared" si="191"/>
        <v/>
      </c>
      <c r="U368" s="745"/>
    </row>
    <row r="369" spans="1:21" ht="18" customHeight="1" thickBot="1">
      <c r="A369" s="320" t="s">
        <v>7</v>
      </c>
      <c r="B369" s="320" t="s">
        <v>36</v>
      </c>
      <c r="C369" s="365" t="str">
        <f t="shared" ref="C369:R369" si="198">IF(OR(C304=0,C337=0),":",C337/C304)</f>
        <v>:</v>
      </c>
      <c r="D369" s="365" t="str">
        <f t="shared" si="198"/>
        <v>:</v>
      </c>
      <c r="E369" s="365" t="str">
        <f t="shared" si="198"/>
        <v>:</v>
      </c>
      <c r="F369" s="365" t="str">
        <f t="shared" si="198"/>
        <v>:</v>
      </c>
      <c r="G369" s="365" t="str">
        <f t="shared" si="198"/>
        <v>:</v>
      </c>
      <c r="H369" s="365" t="str">
        <f t="shared" si="198"/>
        <v>:</v>
      </c>
      <c r="I369" s="365" t="str">
        <f t="shared" si="198"/>
        <v>:</v>
      </c>
      <c r="J369" s="365" t="str">
        <f t="shared" si="198"/>
        <v>:</v>
      </c>
      <c r="K369" s="365" t="str">
        <f t="shared" si="198"/>
        <v>:</v>
      </c>
      <c r="L369" s="365" t="str">
        <f t="shared" si="198"/>
        <v>:</v>
      </c>
      <c r="M369" s="365" t="str">
        <f t="shared" si="198"/>
        <v>:</v>
      </c>
      <c r="N369" s="365" t="str">
        <f t="shared" si="198"/>
        <v>:</v>
      </c>
      <c r="O369" s="365" t="str">
        <f t="shared" si="198"/>
        <v>:</v>
      </c>
      <c r="P369" s="365" t="str">
        <f t="shared" si="198"/>
        <v>:</v>
      </c>
      <c r="Q369" s="365" t="str">
        <f t="shared" si="198"/>
        <v>:</v>
      </c>
      <c r="R369" s="365" t="str">
        <f t="shared" si="198"/>
        <v>:</v>
      </c>
      <c r="S369" s="305" t="str">
        <f t="shared" si="190"/>
        <v/>
      </c>
      <c r="T369" s="305" t="str">
        <f t="shared" si="191"/>
        <v/>
      </c>
      <c r="U369" s="745"/>
    </row>
    <row r="370" spans="1:21" ht="18" customHeight="1" thickBot="1">
      <c r="A370" s="320" t="s">
        <v>8</v>
      </c>
      <c r="B370" s="320" t="s">
        <v>37</v>
      </c>
      <c r="C370" s="365">
        <f t="shared" ref="C370:R370" si="199">IF(OR(C305=0,C338=0),":",C338/C305)</f>
        <v>1.6891891891891893</v>
      </c>
      <c r="D370" s="365">
        <f t="shared" si="199"/>
        <v>2.9864864864864864</v>
      </c>
      <c r="E370" s="365">
        <f t="shared" si="199"/>
        <v>2.6931818181818183</v>
      </c>
      <c r="F370" s="365">
        <f t="shared" si="199"/>
        <v>2.3421052631578947</v>
      </c>
      <c r="G370" s="365">
        <f t="shared" si="199"/>
        <v>1.9647058823529411</v>
      </c>
      <c r="H370" s="365">
        <f t="shared" si="199"/>
        <v>1.6762589928057556</v>
      </c>
      <c r="I370" s="365">
        <f t="shared" si="199"/>
        <v>2.3636363636363638</v>
      </c>
      <c r="J370" s="365">
        <f t="shared" si="199"/>
        <v>1.5802469135802468</v>
      </c>
      <c r="K370" s="365">
        <f t="shared" si="199"/>
        <v>1.6607142857142856</v>
      </c>
      <c r="L370" s="365">
        <f t="shared" si="199"/>
        <v>0.88442211055276387</v>
      </c>
      <c r="M370" s="365">
        <f t="shared" si="199"/>
        <v>1.0463386727688786</v>
      </c>
      <c r="N370" s="365">
        <f t="shared" si="199"/>
        <v>1.4698952879581153</v>
      </c>
      <c r="O370" s="365">
        <f t="shared" si="199"/>
        <v>1.5917910447761192</v>
      </c>
      <c r="P370" s="365">
        <f t="shared" si="199"/>
        <v>1.3376399655469422</v>
      </c>
      <c r="Q370" s="365">
        <f t="shared" si="199"/>
        <v>1.1873804971319311</v>
      </c>
      <c r="R370" s="365">
        <f t="shared" si="199"/>
        <v>1.0661817548434556</v>
      </c>
      <c r="S370" s="305">
        <f t="shared" si="190"/>
        <v>-10.207237071960174</v>
      </c>
      <c r="T370" s="305">
        <f t="shared" si="191"/>
        <v>-23.053300595255479</v>
      </c>
      <c r="U370" s="745">
        <f>100*((POWER(R370/I370,1/($Q$4-$H$4)))-1)</f>
        <v>-8.4657983202201752</v>
      </c>
    </row>
    <row r="371" spans="1:21" ht="18" customHeight="1" thickBot="1">
      <c r="A371" s="320" t="s">
        <v>9</v>
      </c>
      <c r="B371" s="320" t="s">
        <v>38</v>
      </c>
      <c r="C371" s="365">
        <f t="shared" ref="C371:R371" si="200">IF(OR(C306=0,C339=0),":",C339/C306)</f>
        <v>0.76470588235294124</v>
      </c>
      <c r="D371" s="365">
        <f t="shared" si="200"/>
        <v>0.66176470588235292</v>
      </c>
      <c r="E371" s="365">
        <f t="shared" si="200"/>
        <v>0.60790774299835248</v>
      </c>
      <c r="F371" s="365">
        <f t="shared" si="200"/>
        <v>0.66795865633074936</v>
      </c>
      <c r="G371" s="365">
        <f t="shared" si="200"/>
        <v>0.42192192192192191</v>
      </c>
      <c r="H371" s="365">
        <f t="shared" si="200"/>
        <v>0.68767123287671228</v>
      </c>
      <c r="I371" s="365">
        <f t="shared" si="200"/>
        <v>0.62978723404255321</v>
      </c>
      <c r="J371" s="365">
        <f t="shared" si="200"/>
        <v>0.73453608247422686</v>
      </c>
      <c r="K371" s="365">
        <f t="shared" si="200"/>
        <v>0.94134078212290506</v>
      </c>
      <c r="L371" s="365">
        <f t="shared" si="200"/>
        <v>0.86703601108033246</v>
      </c>
      <c r="M371" s="365">
        <f t="shared" si="200"/>
        <v>0.93624161073825507</v>
      </c>
      <c r="N371" s="365">
        <f t="shared" si="200"/>
        <v>0.6734693877551019</v>
      </c>
      <c r="O371" s="365">
        <f t="shared" si="200"/>
        <v>0.99581589958158989</v>
      </c>
      <c r="P371" s="365">
        <f t="shared" si="200"/>
        <v>0.98550724637681175</v>
      </c>
      <c r="Q371" s="365">
        <f t="shared" si="200"/>
        <v>0.74796747967479682</v>
      </c>
      <c r="R371" s="365">
        <f t="shared" si="200"/>
        <v>0.9906136414345923</v>
      </c>
      <c r="S371" s="305">
        <f t="shared" si="190"/>
        <v>32.440736843972658</v>
      </c>
      <c r="T371" s="305">
        <f t="shared" si="191"/>
        <v>11.316729921846136</v>
      </c>
      <c r="U371" s="745">
        <f>100*((POWER(R371/I371,1/($Q$4-$H$4)))-1)</f>
        <v>5.1614865928802489</v>
      </c>
    </row>
    <row r="372" spans="1:21" ht="18" customHeight="1" thickBot="1">
      <c r="A372" s="320" t="s">
        <v>10</v>
      </c>
      <c r="B372" s="320" t="s">
        <v>39</v>
      </c>
      <c r="C372" s="365">
        <f t="shared" ref="C372:R372" si="201">IF(OR(C307=0,C340=0),":",C340/C307)</f>
        <v>2.5185185185185182</v>
      </c>
      <c r="D372" s="365">
        <f t="shared" si="201"/>
        <v>2.5624999999999996</v>
      </c>
      <c r="E372" s="365">
        <f t="shared" si="201"/>
        <v>2.4832535885167468</v>
      </c>
      <c r="F372" s="365">
        <f t="shared" si="201"/>
        <v>2.0974212034383952</v>
      </c>
      <c r="G372" s="365">
        <f t="shared" si="201"/>
        <v>2.4313725490196081</v>
      </c>
      <c r="H372" s="365">
        <f t="shared" si="201"/>
        <v>2.4820846905537461</v>
      </c>
      <c r="I372" s="365">
        <f t="shared" si="201"/>
        <v>2.8555133079847907</v>
      </c>
      <c r="J372" s="365">
        <f t="shared" si="201"/>
        <v>2.497841726618705</v>
      </c>
      <c r="K372" s="365">
        <f t="shared" si="201"/>
        <v>2.1733505821474774</v>
      </c>
      <c r="L372" s="365">
        <f t="shared" si="201"/>
        <v>2.3327137546468402</v>
      </c>
      <c r="M372" s="365">
        <f t="shared" si="201"/>
        <v>2.3835616438356166</v>
      </c>
      <c r="N372" s="365">
        <f t="shared" si="201"/>
        <v>2.4432989690721651</v>
      </c>
      <c r="O372" s="365">
        <f t="shared" si="201"/>
        <v>2.195205479452055</v>
      </c>
      <c r="P372" s="365">
        <f t="shared" si="201"/>
        <v>2.2615844544095665</v>
      </c>
      <c r="Q372" s="365">
        <f t="shared" si="201"/>
        <v>2.0671785028790786</v>
      </c>
      <c r="R372" s="365">
        <f t="shared" si="201"/>
        <v>2.1249131083681903</v>
      </c>
      <c r="S372" s="305">
        <f t="shared" si="190"/>
        <v>2.7929182413952924</v>
      </c>
      <c r="T372" s="305">
        <f t="shared" si="191"/>
        <v>-5.0293347846012804</v>
      </c>
      <c r="U372" s="745">
        <f>100*((POWER(R372/I372,1/($Q$4-$H$4)))-1)</f>
        <v>-3.2302397137078276</v>
      </c>
    </row>
    <row r="373" spans="1:21" ht="18" customHeight="1" thickBot="1">
      <c r="A373" s="320" t="s">
        <v>11</v>
      </c>
      <c r="B373" s="320" t="s">
        <v>40</v>
      </c>
      <c r="C373" s="365" t="str">
        <f t="shared" ref="C373:R373" si="202">IF(OR(C308=0,C341=0),":",C341/C308)</f>
        <v>:</v>
      </c>
      <c r="D373" s="365" t="str">
        <f t="shared" si="202"/>
        <v>:</v>
      </c>
      <c r="E373" s="365" t="str">
        <f t="shared" si="202"/>
        <v>:</v>
      </c>
      <c r="F373" s="365" t="str">
        <f t="shared" si="202"/>
        <v>:</v>
      </c>
      <c r="G373" s="365" t="str">
        <f t="shared" si="202"/>
        <v>:</v>
      </c>
      <c r="H373" s="365" t="str">
        <f t="shared" si="202"/>
        <v>:</v>
      </c>
      <c r="I373" s="365" t="str">
        <f t="shared" si="202"/>
        <v>:</v>
      </c>
      <c r="J373" s="365" t="str">
        <f t="shared" si="202"/>
        <v>:</v>
      </c>
      <c r="K373" s="365" t="str">
        <f t="shared" si="202"/>
        <v>:</v>
      </c>
      <c r="L373" s="365" t="str">
        <f t="shared" si="202"/>
        <v>:</v>
      </c>
      <c r="M373" s="365" t="str">
        <f t="shared" si="202"/>
        <v>:</v>
      </c>
      <c r="N373" s="365" t="str">
        <f t="shared" si="202"/>
        <v>:</v>
      </c>
      <c r="O373" s="365" t="str">
        <f t="shared" si="202"/>
        <v>:</v>
      </c>
      <c r="P373" s="365" t="str">
        <f t="shared" si="202"/>
        <v>:</v>
      </c>
      <c r="Q373" s="365" t="str">
        <f t="shared" si="202"/>
        <v>:</v>
      </c>
      <c r="R373" s="365" t="str">
        <f t="shared" si="202"/>
        <v>:</v>
      </c>
      <c r="S373" s="305" t="str">
        <f t="shared" si="190"/>
        <v/>
      </c>
      <c r="T373" s="305" t="str">
        <f t="shared" si="191"/>
        <v/>
      </c>
      <c r="U373" s="745"/>
    </row>
    <row r="374" spans="1:21" ht="18" customHeight="1" thickBot="1">
      <c r="A374" s="320" t="s">
        <v>12</v>
      </c>
      <c r="B374" s="320" t="s">
        <v>41</v>
      </c>
      <c r="C374" s="365" t="str">
        <f t="shared" ref="C374:R374" si="203">IF(OR(C309=0,C342=0),":",C342/C309)</f>
        <v>:</v>
      </c>
      <c r="D374" s="365" t="str">
        <f t="shared" si="203"/>
        <v>:</v>
      </c>
      <c r="E374" s="365" t="str">
        <f t="shared" si="203"/>
        <v>:</v>
      </c>
      <c r="F374" s="365" t="str">
        <f t="shared" si="203"/>
        <v>:</v>
      </c>
      <c r="G374" s="365" t="str">
        <f t="shared" si="203"/>
        <v>:</v>
      </c>
      <c r="H374" s="365" t="str">
        <f t="shared" si="203"/>
        <v>:</v>
      </c>
      <c r="I374" s="365" t="str">
        <f t="shared" si="203"/>
        <v>:</v>
      </c>
      <c r="J374" s="365" t="str">
        <f t="shared" si="203"/>
        <v>:</v>
      </c>
      <c r="K374" s="365">
        <f t="shared" si="203"/>
        <v>1.6666666666666667</v>
      </c>
      <c r="L374" s="365">
        <f t="shared" si="203"/>
        <v>1.4687499999999998</v>
      </c>
      <c r="M374" s="365">
        <f t="shared" si="203"/>
        <v>1.9772727272727273</v>
      </c>
      <c r="N374" s="365">
        <f t="shared" si="203"/>
        <v>1.7555555555555555</v>
      </c>
      <c r="O374" s="365">
        <f t="shared" si="203"/>
        <v>1.7543859649122808</v>
      </c>
      <c r="P374" s="365">
        <f t="shared" si="203"/>
        <v>1.1384615384615384</v>
      </c>
      <c r="Q374" s="365">
        <f t="shared" si="203"/>
        <v>1.295774647887324</v>
      </c>
      <c r="R374" s="365">
        <f t="shared" si="203"/>
        <v>1.2943896227115204</v>
      </c>
      <c r="S374" s="305">
        <f t="shared" si="190"/>
        <v>-0.10688781248049395</v>
      </c>
      <c r="T374" s="305">
        <f t="shared" si="191"/>
        <v>-19.196874469936851</v>
      </c>
      <c r="U374" s="745"/>
    </row>
    <row r="375" spans="1:21" ht="18" customHeight="1" thickBot="1">
      <c r="A375" s="320" t="s">
        <v>13</v>
      </c>
      <c r="B375" s="320" t="s">
        <v>42</v>
      </c>
      <c r="C375" s="365" t="str">
        <f t="shared" ref="C375:R375" si="204">IF(OR(C310=0,C343=0),":",C343/C310)</f>
        <v>:</v>
      </c>
      <c r="D375" s="365" t="str">
        <f t="shared" si="204"/>
        <v>:</v>
      </c>
      <c r="E375" s="365" t="str">
        <f t="shared" si="204"/>
        <v>:</v>
      </c>
      <c r="F375" s="365" t="str">
        <f t="shared" si="204"/>
        <v>:</v>
      </c>
      <c r="G375" s="365" t="str">
        <f t="shared" si="204"/>
        <v>:</v>
      </c>
      <c r="H375" s="365" t="str">
        <f t="shared" si="204"/>
        <v>:</v>
      </c>
      <c r="I375" s="365" t="str">
        <f t="shared" si="204"/>
        <v>:</v>
      </c>
      <c r="J375" s="365" t="str">
        <f t="shared" si="204"/>
        <v>:</v>
      </c>
      <c r="K375" s="365" t="str">
        <f t="shared" si="204"/>
        <v>:</v>
      </c>
      <c r="L375" s="365" t="str">
        <f t="shared" si="204"/>
        <v>:</v>
      </c>
      <c r="M375" s="365" t="str">
        <f t="shared" si="204"/>
        <v>:</v>
      </c>
      <c r="N375" s="365" t="str">
        <f t="shared" si="204"/>
        <v>:</v>
      </c>
      <c r="O375" s="365" t="str">
        <f t="shared" si="204"/>
        <v>:</v>
      </c>
      <c r="P375" s="365" t="str">
        <f t="shared" si="204"/>
        <v>:</v>
      </c>
      <c r="Q375" s="365" t="str">
        <f t="shared" si="204"/>
        <v>:</v>
      </c>
      <c r="R375" s="365" t="str">
        <f t="shared" si="204"/>
        <v>:</v>
      </c>
      <c r="S375" s="305" t="str">
        <f t="shared" si="190"/>
        <v/>
      </c>
      <c r="T375" s="305" t="str">
        <f t="shared" si="191"/>
        <v/>
      </c>
      <c r="U375" s="745"/>
    </row>
    <row r="376" spans="1:21" ht="18" customHeight="1" thickBot="1">
      <c r="A376" s="320" t="s">
        <v>14</v>
      </c>
      <c r="B376" s="320" t="s">
        <v>43</v>
      </c>
      <c r="C376" s="365" t="str">
        <f t="shared" ref="C376:R376" si="205">IF(OR(C311=0,C344=0),":",C344/C311)</f>
        <v>:</v>
      </c>
      <c r="D376" s="365" t="str">
        <f t="shared" si="205"/>
        <v>:</v>
      </c>
      <c r="E376" s="365" t="str">
        <f t="shared" si="205"/>
        <v>:</v>
      </c>
      <c r="F376" s="365" t="str">
        <f t="shared" si="205"/>
        <v>:</v>
      </c>
      <c r="G376" s="365">
        <f t="shared" si="205"/>
        <v>1</v>
      </c>
      <c r="H376" s="365" t="str">
        <f t="shared" si="205"/>
        <v>:</v>
      </c>
      <c r="I376" s="365">
        <f t="shared" si="205"/>
        <v>1</v>
      </c>
      <c r="J376" s="365">
        <f t="shared" si="205"/>
        <v>2</v>
      </c>
      <c r="K376" s="365">
        <f t="shared" si="205"/>
        <v>1.4999999999999998</v>
      </c>
      <c r="L376" s="365">
        <f t="shared" si="205"/>
        <v>1</v>
      </c>
      <c r="M376" s="365">
        <f t="shared" si="205"/>
        <v>2.5</v>
      </c>
      <c r="N376" s="365">
        <f t="shared" si="205"/>
        <v>1</v>
      </c>
      <c r="O376" s="365">
        <f t="shared" si="205"/>
        <v>2</v>
      </c>
      <c r="P376" s="365" t="str">
        <f t="shared" si="205"/>
        <v>:</v>
      </c>
      <c r="Q376" s="365" t="str">
        <f t="shared" si="205"/>
        <v>:</v>
      </c>
      <c r="R376" s="365" t="str">
        <f t="shared" si="205"/>
        <v>:</v>
      </c>
      <c r="S376" s="305" t="str">
        <f t="shared" si="190"/>
        <v/>
      </c>
      <c r="T376" s="305" t="str">
        <f t="shared" si="191"/>
        <v/>
      </c>
      <c r="U376" s="745"/>
    </row>
    <row r="377" spans="1:21" ht="18" customHeight="1" thickBot="1">
      <c r="A377" s="320" t="s">
        <v>15</v>
      </c>
      <c r="B377" s="320" t="s">
        <v>44</v>
      </c>
      <c r="C377" s="365">
        <f t="shared" ref="C377:R377" si="206">IF(OR(C312=0,C345=0),":",C345/C312)</f>
        <v>0.97333333333333327</v>
      </c>
      <c r="D377" s="365">
        <f t="shared" si="206"/>
        <v>1.0192307692307692</v>
      </c>
      <c r="E377" s="365">
        <f t="shared" si="206"/>
        <v>0.67391304347826098</v>
      </c>
      <c r="F377" s="365">
        <f t="shared" si="206"/>
        <v>1.074074074074074</v>
      </c>
      <c r="G377" s="365">
        <f t="shared" si="206"/>
        <v>1</v>
      </c>
      <c r="H377" s="365">
        <f t="shared" si="206"/>
        <v>0.875</v>
      </c>
      <c r="I377" s="365">
        <f t="shared" si="206"/>
        <v>0.96774193548387089</v>
      </c>
      <c r="J377" s="365">
        <f t="shared" si="206"/>
        <v>1.3661971830985915</v>
      </c>
      <c r="K377" s="365">
        <f t="shared" si="206"/>
        <v>1.209549071618037</v>
      </c>
      <c r="L377" s="365">
        <f t="shared" si="206"/>
        <v>1.3066202090592334</v>
      </c>
      <c r="M377" s="365">
        <f t="shared" si="206"/>
        <v>0.9882352941176471</v>
      </c>
      <c r="N377" s="365">
        <f t="shared" si="206"/>
        <v>0.93681318681318682</v>
      </c>
      <c r="O377" s="365">
        <f t="shared" si="206"/>
        <v>1.0533980582524272</v>
      </c>
      <c r="P377" s="365">
        <f t="shared" si="206"/>
        <v>0.91125541125541121</v>
      </c>
      <c r="Q377" s="365">
        <f t="shared" si="206"/>
        <v>1</v>
      </c>
      <c r="R377" s="365">
        <f t="shared" si="206"/>
        <v>1.0189050268774622</v>
      </c>
      <c r="S377" s="305">
        <f t="shared" si="190"/>
        <v>1.8905026877462205</v>
      </c>
      <c r="T377" s="305">
        <f t="shared" si="191"/>
        <v>14.405455405871837</v>
      </c>
      <c r="U377" s="745">
        <f>100*((POWER(R377/I377,1/($Q$4-$H$4)))-1)</f>
        <v>0.57406782840669912</v>
      </c>
    </row>
    <row r="378" spans="1:21" ht="18" customHeight="1" thickBot="1">
      <c r="A378" s="320" t="s">
        <v>16</v>
      </c>
      <c r="B378" s="320" t="s">
        <v>45</v>
      </c>
      <c r="C378" s="365" t="str">
        <f t="shared" ref="C378:R378" si="207">IF(OR(C313=0,C346=0),":",C346/C313)</f>
        <v>:</v>
      </c>
      <c r="D378" s="365" t="str">
        <f t="shared" si="207"/>
        <v>:</v>
      </c>
      <c r="E378" s="365" t="str">
        <f t="shared" si="207"/>
        <v>:</v>
      </c>
      <c r="F378" s="365" t="str">
        <f t="shared" si="207"/>
        <v>:</v>
      </c>
      <c r="G378" s="365" t="str">
        <f t="shared" si="207"/>
        <v>:</v>
      </c>
      <c r="H378" s="365" t="str">
        <f t="shared" si="207"/>
        <v>:</v>
      </c>
      <c r="I378" s="365" t="str">
        <f t="shared" si="207"/>
        <v>:</v>
      </c>
      <c r="J378" s="365" t="str">
        <f t="shared" si="207"/>
        <v>:</v>
      </c>
      <c r="K378" s="365" t="str">
        <f t="shared" si="207"/>
        <v>:</v>
      </c>
      <c r="L378" s="365" t="str">
        <f t="shared" si="207"/>
        <v>:</v>
      </c>
      <c r="M378" s="365" t="str">
        <f t="shared" si="207"/>
        <v>:</v>
      </c>
      <c r="N378" s="365" t="str">
        <f t="shared" si="207"/>
        <v>:</v>
      </c>
      <c r="O378" s="365" t="str">
        <f t="shared" si="207"/>
        <v>:</v>
      </c>
      <c r="P378" s="365" t="str">
        <f t="shared" si="207"/>
        <v>:</v>
      </c>
      <c r="Q378" s="365" t="str">
        <f t="shared" si="207"/>
        <v>:</v>
      </c>
      <c r="R378" s="365" t="str">
        <f t="shared" si="207"/>
        <v>:</v>
      </c>
      <c r="S378" s="305" t="str">
        <f t="shared" si="190"/>
        <v/>
      </c>
      <c r="T378" s="305" t="str">
        <f t="shared" si="191"/>
        <v/>
      </c>
      <c r="U378" s="745"/>
    </row>
    <row r="379" spans="1:21" ht="18" customHeight="1" thickBot="1">
      <c r="A379" s="320" t="s">
        <v>17</v>
      </c>
      <c r="B379" s="320" t="s">
        <v>46</v>
      </c>
      <c r="C379" s="365">
        <f t="shared" ref="C379:R379" si="208">IF(OR(C314=0,C347=0),":",C347/C314)</f>
        <v>1.3333333333333335</v>
      </c>
      <c r="D379" s="365">
        <f t="shared" si="208"/>
        <v>1.4999999999999998</v>
      </c>
      <c r="E379" s="365">
        <f t="shared" si="208"/>
        <v>1</v>
      </c>
      <c r="F379" s="365">
        <f t="shared" si="208"/>
        <v>0.79999999999999993</v>
      </c>
      <c r="G379" s="365">
        <f t="shared" si="208"/>
        <v>0.6</v>
      </c>
      <c r="H379" s="365">
        <f t="shared" si="208"/>
        <v>4.3333333333333339</v>
      </c>
      <c r="I379" s="365">
        <f t="shared" si="208"/>
        <v>0.95</v>
      </c>
      <c r="J379" s="365">
        <f t="shared" si="208"/>
        <v>0.82352941176470595</v>
      </c>
      <c r="K379" s="365">
        <f t="shared" si="208"/>
        <v>1.5517241379310347</v>
      </c>
      <c r="L379" s="365">
        <f t="shared" si="208"/>
        <v>1.3793103448275863</v>
      </c>
      <c r="M379" s="365">
        <f t="shared" si="208"/>
        <v>1.1304347826086956</v>
      </c>
      <c r="N379" s="365">
        <f t="shared" si="208"/>
        <v>1.2307692307692308</v>
      </c>
      <c r="O379" s="365">
        <f t="shared" si="208"/>
        <v>1.1764705882352942</v>
      </c>
      <c r="P379" s="365">
        <f t="shared" si="208"/>
        <v>1.0526315789473684</v>
      </c>
      <c r="Q379" s="365">
        <f t="shared" si="208"/>
        <v>1</v>
      </c>
      <c r="R379" s="365">
        <f t="shared" si="208"/>
        <v>0.83618912966605319</v>
      </c>
      <c r="S379" s="305">
        <f t="shared" si="190"/>
        <v>-16.381087033394682</v>
      </c>
      <c r="T379" s="305">
        <f t="shared" si="191"/>
        <v>-20.573841867397313</v>
      </c>
      <c r="U379" s="745">
        <f>100*((POWER(R379/I379,1/($Q$4-$H$4)))-1)</f>
        <v>-1.407853133675574</v>
      </c>
    </row>
    <row r="380" spans="1:21" ht="18" customHeight="1" thickBot="1">
      <c r="A380" s="320" t="s">
        <v>18</v>
      </c>
      <c r="B380" s="320" t="s">
        <v>47</v>
      </c>
      <c r="C380" s="365" t="str">
        <f t="shared" ref="C380:R380" si="209">IF(OR(C315=0,C348=0),":",C348/C315)</f>
        <v>:</v>
      </c>
      <c r="D380" s="365" t="str">
        <f t="shared" si="209"/>
        <v>:</v>
      </c>
      <c r="E380" s="365" t="str">
        <f t="shared" si="209"/>
        <v>:</v>
      </c>
      <c r="F380" s="365" t="str">
        <f t="shared" si="209"/>
        <v>:</v>
      </c>
      <c r="G380" s="365" t="str">
        <f t="shared" si="209"/>
        <v>:</v>
      </c>
      <c r="H380" s="365" t="str">
        <f t="shared" si="209"/>
        <v>:</v>
      </c>
      <c r="I380" s="365" t="str">
        <f t="shared" si="209"/>
        <v>:</v>
      </c>
      <c r="J380" s="365" t="str">
        <f t="shared" si="209"/>
        <v>:</v>
      </c>
      <c r="K380" s="365" t="str">
        <f t="shared" si="209"/>
        <v>:</v>
      </c>
      <c r="L380" s="365" t="str">
        <f t="shared" si="209"/>
        <v>:</v>
      </c>
      <c r="M380" s="365" t="str">
        <f t="shared" si="209"/>
        <v>:</v>
      </c>
      <c r="N380" s="365" t="str">
        <f t="shared" si="209"/>
        <v>:</v>
      </c>
      <c r="O380" s="365" t="str">
        <f t="shared" si="209"/>
        <v>:</v>
      </c>
      <c r="P380" s="365" t="str">
        <f t="shared" si="209"/>
        <v>:</v>
      </c>
      <c r="Q380" s="365" t="str">
        <f t="shared" si="209"/>
        <v>:</v>
      </c>
      <c r="R380" s="365" t="str">
        <f t="shared" si="209"/>
        <v>:</v>
      </c>
      <c r="S380" s="305" t="str">
        <f t="shared" si="190"/>
        <v/>
      </c>
      <c r="T380" s="305" t="str">
        <f t="shared" si="191"/>
        <v/>
      </c>
      <c r="U380" s="745"/>
    </row>
    <row r="381" spans="1:21" ht="18" customHeight="1" thickBot="1">
      <c r="A381" s="320" t="s">
        <v>19</v>
      </c>
      <c r="B381" s="320" t="s">
        <v>48</v>
      </c>
      <c r="C381" s="365" t="str">
        <f t="shared" ref="C381:R381" si="210">IF(OR(C316=0,C349=0),":",C349/C316)</f>
        <v>:</v>
      </c>
      <c r="D381" s="365" t="str">
        <f t="shared" si="210"/>
        <v>:</v>
      </c>
      <c r="E381" s="365" t="str">
        <f t="shared" si="210"/>
        <v>:</v>
      </c>
      <c r="F381" s="365" t="str">
        <f t="shared" si="210"/>
        <v>:</v>
      </c>
      <c r="G381" s="365" t="str">
        <f t="shared" si="210"/>
        <v>:</v>
      </c>
      <c r="H381" s="365" t="str">
        <f t="shared" si="210"/>
        <v>:</v>
      </c>
      <c r="I381" s="365" t="str">
        <f t="shared" si="210"/>
        <v>:</v>
      </c>
      <c r="J381" s="365" t="str">
        <f t="shared" si="210"/>
        <v>:</v>
      </c>
      <c r="K381" s="365" t="str">
        <f t="shared" si="210"/>
        <v>:</v>
      </c>
      <c r="L381" s="365" t="str">
        <f t="shared" si="210"/>
        <v>:</v>
      </c>
      <c r="M381" s="365" t="str">
        <f t="shared" si="210"/>
        <v>:</v>
      </c>
      <c r="N381" s="365" t="str">
        <f t="shared" si="210"/>
        <v>:</v>
      </c>
      <c r="O381" s="365" t="str">
        <f t="shared" si="210"/>
        <v>:</v>
      </c>
      <c r="P381" s="365" t="str">
        <f t="shared" si="210"/>
        <v>:</v>
      </c>
      <c r="Q381" s="365" t="str">
        <f t="shared" si="210"/>
        <v>:</v>
      </c>
      <c r="R381" s="365" t="str">
        <f t="shared" si="210"/>
        <v>:</v>
      </c>
      <c r="S381" s="305" t="str">
        <f t="shared" si="190"/>
        <v/>
      </c>
      <c r="T381" s="305" t="str">
        <f t="shared" si="191"/>
        <v/>
      </c>
      <c r="U381" s="745"/>
    </row>
    <row r="382" spans="1:21" ht="18" customHeight="1" thickBot="1">
      <c r="A382" s="320" t="s">
        <v>20</v>
      </c>
      <c r="B382" s="320" t="s">
        <v>49</v>
      </c>
      <c r="C382" s="365">
        <f t="shared" ref="C382:R382" si="211">IF(OR(C317=0,C350=0),":",C350/C317)</f>
        <v>2.5</v>
      </c>
      <c r="D382" s="365">
        <f t="shared" si="211"/>
        <v>2.9999999999999996</v>
      </c>
      <c r="E382" s="365">
        <f t="shared" si="211"/>
        <v>2.3157894736842106</v>
      </c>
      <c r="F382" s="365">
        <f t="shared" si="211"/>
        <v>2.2666666666666671</v>
      </c>
      <c r="G382" s="365">
        <f t="shared" si="211"/>
        <v>1.9</v>
      </c>
      <c r="H382" s="365">
        <f t="shared" si="211"/>
        <v>1.8888888888888891</v>
      </c>
      <c r="I382" s="365">
        <f t="shared" si="211"/>
        <v>2.1818181818181817</v>
      </c>
      <c r="J382" s="365">
        <f t="shared" si="211"/>
        <v>1.9333333333333333</v>
      </c>
      <c r="K382" s="365">
        <f t="shared" si="211"/>
        <v>1.6666666666666667</v>
      </c>
      <c r="L382" s="365">
        <f t="shared" si="211"/>
        <v>1.5</v>
      </c>
      <c r="M382" s="365">
        <f t="shared" si="211"/>
        <v>1.5263157894736841</v>
      </c>
      <c r="N382" s="365">
        <f t="shared" si="211"/>
        <v>1.5652173913043477</v>
      </c>
      <c r="O382" s="365">
        <f t="shared" si="211"/>
        <v>1.7083333333333333</v>
      </c>
      <c r="P382" s="365">
        <f t="shared" si="211"/>
        <v>1.5609756097560976</v>
      </c>
      <c r="Q382" s="365">
        <f t="shared" si="211"/>
        <v>1.59375</v>
      </c>
      <c r="R382" s="365">
        <f t="shared" si="211"/>
        <v>1.449212267330239</v>
      </c>
      <c r="S382" s="305">
        <f t="shared" si="190"/>
        <v>-9.0690342067300982</v>
      </c>
      <c r="T382" s="305">
        <f t="shared" si="191"/>
        <v>-8.3986568397496182</v>
      </c>
      <c r="U382" s="745">
        <f>100*((POWER(R382/I382,1/($Q$4-$H$4)))-1)</f>
        <v>-4.4442007345493977</v>
      </c>
    </row>
    <row r="383" spans="1:21" ht="18" customHeight="1" thickBot="1">
      <c r="A383" s="320" t="s">
        <v>21</v>
      </c>
      <c r="B383" s="320" t="s">
        <v>50</v>
      </c>
      <c r="C383" s="365">
        <f t="shared" ref="C383:R383" si="212">IF(OR(C318=0,C351=0),":",C351/C318)</f>
        <v>1.2931596091205213</v>
      </c>
      <c r="D383" s="365">
        <f t="shared" si="212"/>
        <v>1.5966386554621848</v>
      </c>
      <c r="E383" s="365">
        <f t="shared" si="212"/>
        <v>1.6671070013210039</v>
      </c>
      <c r="F383" s="365">
        <f t="shared" si="212"/>
        <v>1.4971428571428571</v>
      </c>
      <c r="G383" s="365">
        <f t="shared" si="212"/>
        <v>1.5813008130081299</v>
      </c>
      <c r="H383" s="365">
        <f t="shared" si="212"/>
        <v>1.5863141524105755</v>
      </c>
      <c r="I383" s="365">
        <f t="shared" si="212"/>
        <v>1.7470632341914523</v>
      </c>
      <c r="J383" s="365">
        <f t="shared" si="212"/>
        <v>1.4013474494706448</v>
      </c>
      <c r="K383" s="365">
        <f t="shared" si="212"/>
        <v>1.6249014972419227</v>
      </c>
      <c r="L383" s="365">
        <f t="shared" si="212"/>
        <v>1.6332300542215337</v>
      </c>
      <c r="M383" s="365">
        <f t="shared" si="212"/>
        <v>1.2997699707235466</v>
      </c>
      <c r="N383" s="365">
        <f t="shared" si="212"/>
        <v>1.2641573703482925</v>
      </c>
      <c r="O383" s="365">
        <f t="shared" si="212"/>
        <v>1.563263603313666</v>
      </c>
      <c r="P383" s="365">
        <f t="shared" si="212"/>
        <v>1.6215497412305924</v>
      </c>
      <c r="Q383" s="365">
        <f t="shared" si="212"/>
        <v>1.3096643634313807</v>
      </c>
      <c r="R383" s="365">
        <f t="shared" si="212"/>
        <v>1.382879269781057</v>
      </c>
      <c r="S383" s="305">
        <f t="shared" si="190"/>
        <v>5.5903564603262179</v>
      </c>
      <c r="T383" s="305">
        <f t="shared" si="191"/>
        <v>-0.29751893050523615</v>
      </c>
      <c r="U383" s="745">
        <f>100*((POWER(R383/I383,1/($Q$4-$H$4)))-1)</f>
        <v>-2.5639845124448946</v>
      </c>
    </row>
    <row r="384" spans="1:21" ht="18" customHeight="1" thickBot="1">
      <c r="A384" s="320" t="s">
        <v>22</v>
      </c>
      <c r="B384" s="320" t="s">
        <v>51</v>
      </c>
      <c r="C384" s="365" t="str">
        <f t="shared" ref="C384:R384" si="213">IF(OR(C319=0,C352=0),":",C352/C319)</f>
        <v>:</v>
      </c>
      <c r="D384" s="365" t="str">
        <f t="shared" si="213"/>
        <v>:</v>
      </c>
      <c r="E384" s="365" t="str">
        <f t="shared" si="213"/>
        <v>:</v>
      </c>
      <c r="F384" s="365" t="str">
        <f t="shared" si="213"/>
        <v>:</v>
      </c>
      <c r="G384" s="365" t="str">
        <f t="shared" si="213"/>
        <v>:</v>
      </c>
      <c r="H384" s="365" t="str">
        <f t="shared" si="213"/>
        <v>:</v>
      </c>
      <c r="I384" s="365" t="str">
        <f t="shared" si="213"/>
        <v>:</v>
      </c>
      <c r="J384" s="365" t="str">
        <f t="shared" si="213"/>
        <v>:</v>
      </c>
      <c r="K384" s="365" t="str">
        <f t="shared" si="213"/>
        <v>:</v>
      </c>
      <c r="L384" s="365" t="str">
        <f t="shared" si="213"/>
        <v>:</v>
      </c>
      <c r="M384" s="365" t="str">
        <f t="shared" si="213"/>
        <v>:</v>
      </c>
      <c r="N384" s="365" t="str">
        <f t="shared" si="213"/>
        <v>:</v>
      </c>
      <c r="O384" s="365" t="str">
        <f t="shared" si="213"/>
        <v>:</v>
      </c>
      <c r="P384" s="365" t="str">
        <f t="shared" si="213"/>
        <v>:</v>
      </c>
      <c r="Q384" s="365" t="str">
        <f t="shared" si="213"/>
        <v>:</v>
      </c>
      <c r="R384" s="365" t="str">
        <f t="shared" si="213"/>
        <v>:</v>
      </c>
      <c r="S384" s="305" t="str">
        <f t="shared" si="190"/>
        <v/>
      </c>
      <c r="T384" s="305" t="str">
        <f t="shared" si="191"/>
        <v/>
      </c>
      <c r="U384" s="745"/>
    </row>
    <row r="385" spans="1:21" ht="18" customHeight="1" thickBot="1">
      <c r="A385" s="320" t="s">
        <v>23</v>
      </c>
      <c r="B385" s="320" t="s">
        <v>52</v>
      </c>
      <c r="C385" s="365" t="str">
        <f t="shared" ref="C385:R385" si="214">IF(OR(C320=0,C353=0),":",C353/C320)</f>
        <v>:</v>
      </c>
      <c r="D385" s="365" t="str">
        <f t="shared" si="214"/>
        <v>:</v>
      </c>
      <c r="E385" s="365">
        <f t="shared" si="214"/>
        <v>0.90909090909090917</v>
      </c>
      <c r="F385" s="365">
        <f t="shared" si="214"/>
        <v>1.4375</v>
      </c>
      <c r="G385" s="365">
        <f t="shared" si="214"/>
        <v>1.5</v>
      </c>
      <c r="H385" s="365">
        <f t="shared" si="214"/>
        <v>2</v>
      </c>
      <c r="I385" s="365">
        <f t="shared" si="214"/>
        <v>2</v>
      </c>
      <c r="J385" s="365" t="str">
        <f t="shared" si="214"/>
        <v>:</v>
      </c>
      <c r="K385" s="365">
        <f t="shared" si="214"/>
        <v>1.5</v>
      </c>
      <c r="L385" s="365">
        <f t="shared" si="214"/>
        <v>3</v>
      </c>
      <c r="M385" s="365">
        <f t="shared" si="214"/>
        <v>1.375</v>
      </c>
      <c r="N385" s="365">
        <f t="shared" si="214"/>
        <v>1.5999999999999999</v>
      </c>
      <c r="O385" s="365">
        <f t="shared" si="214"/>
        <v>1.125</v>
      </c>
      <c r="P385" s="365">
        <f t="shared" si="214"/>
        <v>1.7500000000000002</v>
      </c>
      <c r="Q385" s="365">
        <f t="shared" si="214"/>
        <v>1.1428571428571428</v>
      </c>
      <c r="R385" s="365" t="str">
        <f t="shared" si="214"/>
        <v>:</v>
      </c>
      <c r="S385" s="305" t="str">
        <f t="shared" si="190"/>
        <v/>
      </c>
      <c r="T385" s="305" t="str">
        <f t="shared" si="191"/>
        <v/>
      </c>
      <c r="U385" s="745"/>
    </row>
    <row r="386" spans="1:21" ht="18" customHeight="1" thickBot="1">
      <c r="A386" s="320" t="s">
        <v>24</v>
      </c>
      <c r="B386" s="320" t="s">
        <v>53</v>
      </c>
      <c r="C386" s="365" t="str">
        <f t="shared" ref="C386:R386" si="215">IF(OR(C321=0,C354=0),":",C354/C321)</f>
        <v>:</v>
      </c>
      <c r="D386" s="365" t="str">
        <f t="shared" si="215"/>
        <v>:</v>
      </c>
      <c r="E386" s="365" t="str">
        <f t="shared" si="215"/>
        <v>:</v>
      </c>
      <c r="F386" s="365" t="str">
        <f t="shared" si="215"/>
        <v>:</v>
      </c>
      <c r="G386" s="365" t="str">
        <f t="shared" si="215"/>
        <v>:</v>
      </c>
      <c r="H386" s="365" t="str">
        <f t="shared" si="215"/>
        <v>:</v>
      </c>
      <c r="I386" s="365" t="str">
        <f t="shared" si="215"/>
        <v>:</v>
      </c>
      <c r="J386" s="365" t="str">
        <f t="shared" si="215"/>
        <v>:</v>
      </c>
      <c r="K386" s="365" t="str">
        <f t="shared" si="215"/>
        <v>:</v>
      </c>
      <c r="L386" s="365" t="str">
        <f t="shared" si="215"/>
        <v>:</v>
      </c>
      <c r="M386" s="365" t="str">
        <f t="shared" si="215"/>
        <v>:</v>
      </c>
      <c r="N386" s="365" t="str">
        <f t="shared" si="215"/>
        <v>:</v>
      </c>
      <c r="O386" s="365" t="str">
        <f t="shared" si="215"/>
        <v>:</v>
      </c>
      <c r="P386" s="365" t="str">
        <f t="shared" si="215"/>
        <v>:</v>
      </c>
      <c r="Q386" s="365" t="str">
        <f t="shared" si="215"/>
        <v>:</v>
      </c>
      <c r="R386" s="365" t="str">
        <f t="shared" si="215"/>
        <v>:</v>
      </c>
      <c r="S386" s="305" t="str">
        <f t="shared" si="190"/>
        <v/>
      </c>
      <c r="T386" s="305" t="str">
        <f t="shared" si="191"/>
        <v/>
      </c>
      <c r="U386" s="745"/>
    </row>
    <row r="387" spans="1:21" ht="18" customHeight="1" thickBot="1">
      <c r="A387" s="320" t="s">
        <v>25</v>
      </c>
      <c r="B387" s="320" t="s">
        <v>54</v>
      </c>
      <c r="C387" s="365" t="str">
        <f t="shared" ref="C387:R387" si="216">IF(OR(C322=0,C355=0),":",C355/C322)</f>
        <v>:</v>
      </c>
      <c r="D387" s="365" t="str">
        <f t="shared" si="216"/>
        <v>:</v>
      </c>
      <c r="E387" s="365">
        <f t="shared" si="216"/>
        <v>1.4499999999999997</v>
      </c>
      <c r="F387" s="365">
        <f t="shared" si="216"/>
        <v>2</v>
      </c>
      <c r="G387" s="365">
        <f t="shared" si="216"/>
        <v>2.5</v>
      </c>
      <c r="H387" s="365">
        <f t="shared" si="216"/>
        <v>2.4</v>
      </c>
      <c r="I387" s="365">
        <f t="shared" si="216"/>
        <v>2.2592592592592591</v>
      </c>
      <c r="J387" s="365" t="str">
        <f t="shared" si="216"/>
        <v>:</v>
      </c>
      <c r="K387" s="365" t="str">
        <f t="shared" si="216"/>
        <v>:</v>
      </c>
      <c r="L387" s="365">
        <f t="shared" si="216"/>
        <v>1.2088607594936709</v>
      </c>
      <c r="M387" s="365">
        <f t="shared" si="216"/>
        <v>1.4680851063829787</v>
      </c>
      <c r="N387" s="365">
        <f t="shared" si="216"/>
        <v>1.1200000000000001</v>
      </c>
      <c r="O387" s="365">
        <f t="shared" si="216"/>
        <v>0.9821428571428571</v>
      </c>
      <c r="P387" s="365">
        <f t="shared" si="216"/>
        <v>0.96226415094339623</v>
      </c>
      <c r="Q387" s="365">
        <f t="shared" si="216"/>
        <v>0.98459810126584979</v>
      </c>
      <c r="R387" s="365">
        <f t="shared" si="216"/>
        <v>0.81207141659342608</v>
      </c>
      <c r="S387" s="305">
        <f t="shared" si="190"/>
        <v>-17.522548992387311</v>
      </c>
      <c r="T387" s="305">
        <f t="shared" si="191"/>
        <v>-21.074872086570917</v>
      </c>
      <c r="U387" s="745">
        <f>100*((POWER(R387/I387,1/($Q$4-$H$4)))-1)</f>
        <v>-10.746480519810198</v>
      </c>
    </row>
    <row r="388" spans="1:21" ht="18" customHeight="1" thickBot="1">
      <c r="A388" s="320" t="s">
        <v>26</v>
      </c>
      <c r="B388" s="320" t="s">
        <v>55</v>
      </c>
      <c r="C388" s="365" t="str">
        <f t="shared" ref="C388:R388" si="217">IF(OR(C323=0,C356=0),":",C356/C323)</f>
        <v>:</v>
      </c>
      <c r="D388" s="365" t="str">
        <f t="shared" si="217"/>
        <v>:</v>
      </c>
      <c r="E388" s="365" t="str">
        <f t="shared" si="217"/>
        <v>:</v>
      </c>
      <c r="F388" s="365" t="str">
        <f t="shared" si="217"/>
        <v>:</v>
      </c>
      <c r="G388" s="365" t="str">
        <f t="shared" si="217"/>
        <v>:</v>
      </c>
      <c r="H388" s="365" t="str">
        <f t="shared" si="217"/>
        <v>:</v>
      </c>
      <c r="I388" s="365" t="str">
        <f t="shared" si="217"/>
        <v>:</v>
      </c>
      <c r="J388" s="365" t="str">
        <f t="shared" si="217"/>
        <v>:</v>
      </c>
      <c r="K388" s="365" t="str">
        <f t="shared" si="217"/>
        <v>:</v>
      </c>
      <c r="L388" s="365" t="str">
        <f t="shared" si="217"/>
        <v>:</v>
      </c>
      <c r="M388" s="365" t="str">
        <f t="shared" si="217"/>
        <v>:</v>
      </c>
      <c r="N388" s="365" t="str">
        <f t="shared" si="217"/>
        <v>:</v>
      </c>
      <c r="O388" s="365" t="str">
        <f t="shared" si="217"/>
        <v>:</v>
      </c>
      <c r="P388" s="365" t="str">
        <f t="shared" si="217"/>
        <v>:</v>
      </c>
      <c r="Q388" s="365" t="str">
        <f t="shared" si="217"/>
        <v>:</v>
      </c>
      <c r="R388" s="365" t="str">
        <f t="shared" si="217"/>
        <v>:</v>
      </c>
      <c r="S388" s="305" t="str">
        <f t="shared" si="190"/>
        <v/>
      </c>
      <c r="T388" s="305" t="str">
        <f t="shared" si="191"/>
        <v/>
      </c>
      <c r="U388" s="745"/>
    </row>
    <row r="389" spans="1:21" ht="18" customHeight="1" thickBot="1">
      <c r="A389" s="320" t="s">
        <v>27</v>
      </c>
      <c r="B389" s="320" t="s">
        <v>56</v>
      </c>
      <c r="C389" s="365" t="str">
        <f t="shared" ref="C389:R389" si="218">IF(OR(C324=0,C357=0),":",C357/C324)</f>
        <v>:</v>
      </c>
      <c r="D389" s="365" t="str">
        <f t="shared" si="218"/>
        <v>:</v>
      </c>
      <c r="E389" s="365" t="str">
        <f t="shared" si="218"/>
        <v>:</v>
      </c>
      <c r="F389" s="365" t="str">
        <f t="shared" si="218"/>
        <v>:</v>
      </c>
      <c r="G389" s="365" t="str">
        <f t="shared" si="218"/>
        <v>:</v>
      </c>
      <c r="H389" s="365" t="str">
        <f t="shared" si="218"/>
        <v>:</v>
      </c>
      <c r="I389" s="365" t="str">
        <f t="shared" si="218"/>
        <v>:</v>
      </c>
      <c r="J389" s="365" t="str">
        <f t="shared" si="218"/>
        <v>:</v>
      </c>
      <c r="K389" s="365" t="str">
        <f t="shared" si="218"/>
        <v>:</v>
      </c>
      <c r="L389" s="365" t="str">
        <f t="shared" si="218"/>
        <v>:</v>
      </c>
      <c r="M389" s="365" t="str">
        <f t="shared" si="218"/>
        <v>:</v>
      </c>
      <c r="N389" s="365" t="str">
        <f t="shared" si="218"/>
        <v>:</v>
      </c>
      <c r="O389" s="365" t="str">
        <f t="shared" si="218"/>
        <v>:</v>
      </c>
      <c r="P389" s="365" t="str">
        <f t="shared" si="218"/>
        <v>:</v>
      </c>
      <c r="Q389" s="365" t="str">
        <f t="shared" si="218"/>
        <v>:</v>
      </c>
      <c r="R389" s="365" t="str">
        <f t="shared" si="218"/>
        <v>:</v>
      </c>
      <c r="S389" s="305" t="str">
        <f t="shared" si="190"/>
        <v/>
      </c>
      <c r="T389" s="305" t="str">
        <f t="shared" si="191"/>
        <v/>
      </c>
      <c r="U389" s="745"/>
    </row>
    <row r="391" spans="1:21" ht="18" customHeight="1">
      <c r="A391" s="752" t="s">
        <v>1191</v>
      </c>
    </row>
    <row r="392" spans="1:21" ht="18" customHeight="1">
      <c r="A392" s="215"/>
      <c r="B392" s="211"/>
      <c r="C392" s="741"/>
      <c r="D392" s="741"/>
      <c r="E392" s="741"/>
      <c r="F392" s="741"/>
      <c r="G392" s="741"/>
      <c r="H392" s="741"/>
      <c r="I392" s="741"/>
      <c r="J392" s="741"/>
      <c r="K392" s="741"/>
      <c r="L392" s="741"/>
      <c r="M392" s="741"/>
      <c r="N392" s="741"/>
      <c r="O392" s="741"/>
      <c r="P392" s="741"/>
      <c r="Q392" s="741"/>
      <c r="R392" s="741"/>
      <c r="S392" s="769" t="s">
        <v>58</v>
      </c>
      <c r="T392" s="770"/>
      <c r="U392" s="751" t="str">
        <f>U$3</f>
        <v xml:space="preserve">Annual rate of change
</v>
      </c>
    </row>
    <row r="393" spans="1:21" ht="26.25" thickBot="1">
      <c r="A393" s="215"/>
      <c r="B393" s="216"/>
      <c r="C393" s="203">
        <f t="shared" ref="C393:R393" si="219">C$4</f>
        <v>2008</v>
      </c>
      <c r="D393" s="717">
        <f t="shared" si="219"/>
        <v>2009</v>
      </c>
      <c r="E393" s="203">
        <f t="shared" si="219"/>
        <v>2010</v>
      </c>
      <c r="F393" s="717">
        <f t="shared" si="219"/>
        <v>2011</v>
      </c>
      <c r="G393" s="203">
        <f t="shared" si="219"/>
        <v>2012</v>
      </c>
      <c r="H393" s="716">
        <f t="shared" si="219"/>
        <v>2013</v>
      </c>
      <c r="I393" s="203">
        <f t="shared" si="219"/>
        <v>2014</v>
      </c>
      <c r="J393" s="716">
        <f t="shared" si="219"/>
        <v>2015</v>
      </c>
      <c r="K393" s="203">
        <f t="shared" si="219"/>
        <v>2016</v>
      </c>
      <c r="L393" s="716">
        <f t="shared" si="219"/>
        <v>2017</v>
      </c>
      <c r="M393" s="203">
        <f t="shared" si="219"/>
        <v>2018</v>
      </c>
      <c r="N393" s="716">
        <f t="shared" si="219"/>
        <v>2019</v>
      </c>
      <c r="O393" s="203">
        <f t="shared" si="219"/>
        <v>2020</v>
      </c>
      <c r="P393" s="716">
        <f t="shared" si="219"/>
        <v>2021</v>
      </c>
      <c r="Q393" s="716">
        <f t="shared" si="219"/>
        <v>2022</v>
      </c>
      <c r="R393" s="203" t="str">
        <f t="shared" si="219"/>
        <v>2023f</v>
      </c>
      <c r="S393" s="750" t="s">
        <v>1070</v>
      </c>
      <c r="T393" s="749" t="s">
        <v>1071</v>
      </c>
      <c r="U393" s="748" t="s">
        <v>1072</v>
      </c>
    </row>
    <row r="394" spans="1:21" ht="18" customHeight="1" thickBot="1">
      <c r="A394" s="366" t="s">
        <v>373</v>
      </c>
      <c r="B394" s="366"/>
      <c r="C394" s="363">
        <f t="shared" ref="C394:R394" si="220">IF(COUNT(C395:C421)=27,SUM(C395:C421),"N.A.")</f>
        <v>342.59541666666644</v>
      </c>
      <c r="D394" s="363">
        <f t="shared" si="220"/>
        <v>365.47250000000003</v>
      </c>
      <c r="E394" s="363">
        <f t="shared" si="220"/>
        <v>397.84999999999991</v>
      </c>
      <c r="F394" s="363">
        <f t="shared" si="220"/>
        <v>432.09999999999991</v>
      </c>
      <c r="G394" s="363">
        <f t="shared" si="220"/>
        <v>414.80500000000001</v>
      </c>
      <c r="H394" s="363">
        <f t="shared" si="220"/>
        <v>437.72999999999996</v>
      </c>
      <c r="I394" s="363">
        <f t="shared" si="220"/>
        <v>538.7600000000001</v>
      </c>
      <c r="J394" s="363">
        <f t="shared" si="220"/>
        <v>579.04999999999995</v>
      </c>
      <c r="K394" s="363">
        <f t="shared" si="220"/>
        <v>589.74999999999977</v>
      </c>
      <c r="L394" s="363">
        <f t="shared" si="220"/>
        <v>703.31000000000017</v>
      </c>
      <c r="M394" s="363">
        <f t="shared" si="220"/>
        <v>723.26000000000022</v>
      </c>
      <c r="N394" s="363">
        <f t="shared" si="220"/>
        <v>622.04</v>
      </c>
      <c r="O394" s="363">
        <f t="shared" si="220"/>
        <v>613.12999999999988</v>
      </c>
      <c r="P394" s="363">
        <f t="shared" si="220"/>
        <v>664.85</v>
      </c>
      <c r="Q394" s="363">
        <f t="shared" si="220"/>
        <v>698.46900000000005</v>
      </c>
      <c r="R394" s="363">
        <f t="shared" si="220"/>
        <v>669.4614499999999</v>
      </c>
      <c r="S394" s="747">
        <f t="shared" ref="S394:S421" si="221">+IFERROR((R394/Q394-1)*100,"")</f>
        <v>-4.1530189600397671</v>
      </c>
      <c r="T394" s="747">
        <f t="shared" ref="T394:T407" si="222">+IFERROR(((R394/((SUM(M394:Q394)-MIN(L394:P394)-MAX(L394:P394))/3))-1)*100,"")</f>
        <v>1.159757504813963</v>
      </c>
      <c r="U394" s="746">
        <f>100*((POWER(R394/I394,1/($Q$4-$H$4)))-1)</f>
        <v>2.4427283819746792</v>
      </c>
    </row>
    <row r="395" spans="1:21" ht="18" customHeight="1" thickBot="1">
      <c r="A395" s="320" t="s">
        <v>3</v>
      </c>
      <c r="B395" s="320" t="s">
        <v>30</v>
      </c>
      <c r="C395" s="364">
        <v>1.2266666666666668</v>
      </c>
      <c r="D395" s="364">
        <v>1.1200000000000001</v>
      </c>
      <c r="E395" s="364">
        <v>1.04</v>
      </c>
      <c r="F395" s="364">
        <v>1.52</v>
      </c>
      <c r="G395" s="364">
        <v>0.8</v>
      </c>
      <c r="H395" s="364">
        <v>0.8</v>
      </c>
      <c r="I395" s="364">
        <v>0.81</v>
      </c>
      <c r="J395" s="364">
        <v>1</v>
      </c>
      <c r="K395" s="364">
        <v>1.28</v>
      </c>
      <c r="L395" s="364">
        <v>1.81</v>
      </c>
      <c r="M395" s="364">
        <v>2.0499999999999998</v>
      </c>
      <c r="N395" s="364">
        <v>2.84</v>
      </c>
      <c r="O395" s="364">
        <v>4.0999999999999996</v>
      </c>
      <c r="P395" s="364">
        <v>4.95</v>
      </c>
      <c r="Q395" s="364">
        <v>5.4450000000000003</v>
      </c>
      <c r="R395" s="364">
        <v>4.1614999999999993</v>
      </c>
      <c r="S395" s="305">
        <f t="shared" si="221"/>
        <v>-23.572084481175402</v>
      </c>
      <c r="T395" s="305">
        <f t="shared" si="222"/>
        <v>-1.112871287128725</v>
      </c>
      <c r="U395" s="745">
        <f>100*((POWER(R395/I395,1/($Q$4-$H$4)))-1)</f>
        <v>19.942715095841692</v>
      </c>
    </row>
    <row r="396" spans="1:21" ht="18" customHeight="1" thickBot="1">
      <c r="A396" s="320" t="s">
        <v>4</v>
      </c>
      <c r="B396" s="320" t="s">
        <v>31</v>
      </c>
      <c r="C396" s="364">
        <v>3.5733333333333337</v>
      </c>
      <c r="D396" s="364">
        <v>3.33</v>
      </c>
      <c r="E396" s="364">
        <v>3.79</v>
      </c>
      <c r="F396" s="364">
        <v>3.6</v>
      </c>
      <c r="G396" s="364">
        <v>2.6</v>
      </c>
      <c r="H396" s="364">
        <v>3.86</v>
      </c>
      <c r="I396" s="364">
        <v>0.81</v>
      </c>
      <c r="J396" s="364">
        <v>4.93</v>
      </c>
      <c r="K396" s="364">
        <v>9.6199999999999992</v>
      </c>
      <c r="L396" s="364">
        <v>35.49</v>
      </c>
      <c r="M396" s="364">
        <v>63.52</v>
      </c>
      <c r="N396" s="364">
        <v>14.05</v>
      </c>
      <c r="O396" s="364">
        <v>10.88</v>
      </c>
      <c r="P396" s="364">
        <v>10.32</v>
      </c>
      <c r="Q396" s="364">
        <v>11.352000000000002</v>
      </c>
      <c r="R396" s="364">
        <v>12.698700000000008</v>
      </c>
      <c r="S396" s="305">
        <f t="shared" si="221"/>
        <v>11.863107822410202</v>
      </c>
      <c r="T396" s="305">
        <f t="shared" si="222"/>
        <v>5.0000000000000044</v>
      </c>
      <c r="U396" s="745">
        <f>100*((POWER(R396/I396,1/($Q$4-$H$4)))-1)</f>
        <v>35.771385354655429</v>
      </c>
    </row>
    <row r="397" spans="1:21" ht="18" customHeight="1" thickBot="1">
      <c r="A397" s="320" t="s">
        <v>340</v>
      </c>
      <c r="B397" s="320" t="s">
        <v>32</v>
      </c>
      <c r="C397" s="364">
        <v>4.04</v>
      </c>
      <c r="D397" s="364">
        <v>5.93</v>
      </c>
      <c r="E397" s="364">
        <v>4.83</v>
      </c>
      <c r="F397" s="364">
        <v>3.58</v>
      </c>
      <c r="G397" s="364">
        <v>3.7</v>
      </c>
      <c r="H397" s="364">
        <v>3.55</v>
      </c>
      <c r="I397" s="364">
        <v>3.62</v>
      </c>
      <c r="J397" s="364">
        <v>6.71</v>
      </c>
      <c r="K397" s="364">
        <v>6.06</v>
      </c>
      <c r="L397" s="364">
        <v>3.53</v>
      </c>
      <c r="M397" s="364">
        <v>2.16</v>
      </c>
      <c r="N397" s="364">
        <v>1.98</v>
      </c>
      <c r="O397" s="364">
        <v>1.96</v>
      </c>
      <c r="P397" s="364">
        <v>1.48</v>
      </c>
      <c r="Q397" s="364">
        <v>1.59</v>
      </c>
      <c r="R397" s="364">
        <v>1.9354999999999998</v>
      </c>
      <c r="S397" s="305">
        <f t="shared" si="221"/>
        <v>21.729559748427651</v>
      </c>
      <c r="T397" s="305">
        <f t="shared" si="222"/>
        <v>39.579326923076906</v>
      </c>
      <c r="U397" s="745">
        <f>100*((POWER(R397/I397,1/($Q$4-$H$4)))-1)</f>
        <v>-6.7202919071657874</v>
      </c>
    </row>
    <row r="398" spans="1:21" ht="18" customHeight="1" thickBot="1">
      <c r="A398" s="320" t="s">
        <v>5</v>
      </c>
      <c r="B398" s="320" t="s">
        <v>33</v>
      </c>
      <c r="C398" s="364">
        <v>0</v>
      </c>
      <c r="D398" s="364">
        <v>0</v>
      </c>
      <c r="E398" s="364">
        <v>0</v>
      </c>
      <c r="F398" s="364">
        <v>0</v>
      </c>
      <c r="G398" s="364">
        <v>0</v>
      </c>
      <c r="H398" s="364">
        <v>0</v>
      </c>
      <c r="I398" s="364">
        <v>0</v>
      </c>
      <c r="J398" s="364">
        <v>0</v>
      </c>
      <c r="K398" s="364">
        <v>0</v>
      </c>
      <c r="L398" s="364">
        <v>0</v>
      </c>
      <c r="M398" s="364">
        <v>0</v>
      </c>
      <c r="N398" s="364">
        <v>0</v>
      </c>
      <c r="O398" s="364">
        <v>0</v>
      </c>
      <c r="P398" s="364">
        <v>0</v>
      </c>
      <c r="Q398" s="364">
        <v>0</v>
      </c>
      <c r="R398" s="364">
        <v>0</v>
      </c>
      <c r="S398" s="305" t="str">
        <f t="shared" si="221"/>
        <v/>
      </c>
      <c r="T398" s="305" t="str">
        <f t="shared" si="222"/>
        <v/>
      </c>
      <c r="U398" s="745"/>
    </row>
    <row r="399" spans="1:21" ht="18" customHeight="1" thickBot="1">
      <c r="A399" s="320" t="s">
        <v>127</v>
      </c>
      <c r="B399" s="320" t="s">
        <v>34</v>
      </c>
      <c r="C399" s="364">
        <v>3.0866666666666664</v>
      </c>
      <c r="D399" s="364">
        <v>3.2399999999999998</v>
      </c>
      <c r="E399" s="364">
        <v>3.12</v>
      </c>
      <c r="F399" s="364">
        <v>2.9</v>
      </c>
      <c r="G399" s="364">
        <v>3.7</v>
      </c>
      <c r="H399" s="364">
        <v>2.9</v>
      </c>
      <c r="I399" s="364">
        <v>8.8000000000000007</v>
      </c>
      <c r="J399" s="364">
        <v>13.9</v>
      </c>
      <c r="K399" s="364">
        <v>16.399999999999999</v>
      </c>
      <c r="L399" s="364">
        <v>17.2</v>
      </c>
      <c r="M399" s="364">
        <v>18.2</v>
      </c>
      <c r="N399" s="364">
        <v>22</v>
      </c>
      <c r="O399" s="364">
        <v>26.5</v>
      </c>
      <c r="P399" s="364">
        <v>26.1</v>
      </c>
      <c r="Q399" s="364">
        <v>27.1</v>
      </c>
      <c r="R399" s="364">
        <v>26.11</v>
      </c>
      <c r="S399" s="305">
        <f t="shared" si="221"/>
        <v>-3.6531365313653197</v>
      </c>
      <c r="T399" s="305">
        <f t="shared" si="222"/>
        <v>2.7952755905511717</v>
      </c>
      <c r="U399" s="745">
        <f>100*((POWER(R399/I399,1/($Q$4-$H$4)))-1)</f>
        <v>12.844518202994838</v>
      </c>
    </row>
    <row r="400" spans="1:21" ht="18" customHeight="1" thickBot="1">
      <c r="A400" s="320" t="s">
        <v>6</v>
      </c>
      <c r="B400" s="320" t="s">
        <v>35</v>
      </c>
      <c r="C400" s="364">
        <v>0</v>
      </c>
      <c r="D400" s="364">
        <v>0</v>
      </c>
      <c r="E400" s="364">
        <v>0</v>
      </c>
      <c r="F400" s="364">
        <v>0</v>
      </c>
      <c r="G400" s="364">
        <v>0</v>
      </c>
      <c r="H400" s="364">
        <v>0</v>
      </c>
      <c r="I400" s="364">
        <v>0</v>
      </c>
      <c r="J400" s="364">
        <v>0</v>
      </c>
      <c r="K400" s="364">
        <v>0.03</v>
      </c>
      <c r="L400" s="364">
        <v>0.06</v>
      </c>
      <c r="M400" s="364">
        <v>0.05</v>
      </c>
      <c r="N400" s="364">
        <v>0.06</v>
      </c>
      <c r="O400" s="364">
        <v>0.06</v>
      </c>
      <c r="P400" s="364">
        <v>0.05</v>
      </c>
      <c r="Q400" s="364">
        <v>5.5000000000000007E-2</v>
      </c>
      <c r="R400" s="364">
        <v>5.7749999999999996E-2</v>
      </c>
      <c r="S400" s="305">
        <f t="shared" si="221"/>
        <v>4.9999999999999822</v>
      </c>
      <c r="T400" s="305">
        <f t="shared" si="222"/>
        <v>5.0000000000000044</v>
      </c>
      <c r="U400" s="745"/>
    </row>
    <row r="401" spans="1:21" ht="18" customHeight="1" thickBot="1">
      <c r="A401" s="320" t="s">
        <v>7</v>
      </c>
      <c r="B401" s="320" t="s">
        <v>36</v>
      </c>
      <c r="C401" s="364">
        <v>0</v>
      </c>
      <c r="D401" s="364">
        <v>0</v>
      </c>
      <c r="E401" s="364">
        <v>0</v>
      </c>
      <c r="F401" s="364">
        <v>0</v>
      </c>
      <c r="G401" s="364">
        <v>0</v>
      </c>
      <c r="H401" s="364">
        <v>0</v>
      </c>
      <c r="I401" s="364">
        <v>0</v>
      </c>
      <c r="J401" s="364">
        <v>0</v>
      </c>
      <c r="K401" s="364">
        <v>0</v>
      </c>
      <c r="L401" s="364">
        <v>0</v>
      </c>
      <c r="M401" s="364">
        <v>0</v>
      </c>
      <c r="N401" s="364">
        <v>0</v>
      </c>
      <c r="O401" s="364">
        <v>0</v>
      </c>
      <c r="P401" s="364">
        <v>0</v>
      </c>
      <c r="Q401" s="364">
        <v>0</v>
      </c>
      <c r="R401" s="364">
        <v>0</v>
      </c>
      <c r="S401" s="305" t="str">
        <f t="shared" si="221"/>
        <v/>
      </c>
      <c r="T401" s="305" t="str">
        <f t="shared" si="222"/>
        <v/>
      </c>
      <c r="U401" s="745"/>
    </row>
    <row r="402" spans="1:21" ht="18" customHeight="1" thickBot="1">
      <c r="A402" s="320" t="s">
        <v>8</v>
      </c>
      <c r="B402" s="320" t="s">
        <v>37</v>
      </c>
      <c r="C402" s="364">
        <v>15.96</v>
      </c>
      <c r="D402" s="364">
        <v>15.78</v>
      </c>
      <c r="E402" s="364">
        <v>18.95</v>
      </c>
      <c r="F402" s="364">
        <v>16.309999999999999</v>
      </c>
      <c r="G402" s="364">
        <v>18.12</v>
      </c>
      <c r="H402" s="364">
        <v>36.86</v>
      </c>
      <c r="I402" s="364">
        <v>38.270000000000003</v>
      </c>
      <c r="J402" s="364">
        <v>50.73</v>
      </c>
      <c r="K402" s="364">
        <v>67.239999999999995</v>
      </c>
      <c r="L402" s="364">
        <v>92.67</v>
      </c>
      <c r="M402" s="364">
        <v>98.12</v>
      </c>
      <c r="N402" s="364">
        <v>97.08</v>
      </c>
      <c r="O402" s="364">
        <v>102.24</v>
      </c>
      <c r="P402" s="364">
        <v>98.64</v>
      </c>
      <c r="Q402" s="364">
        <v>107.62</v>
      </c>
      <c r="R402" s="364">
        <v>104.65</v>
      </c>
      <c r="S402" s="305">
        <f t="shared" si="221"/>
        <v>-2.7597100910611405</v>
      </c>
      <c r="T402" s="305">
        <f t="shared" si="222"/>
        <v>1.6710385699018948</v>
      </c>
      <c r="U402" s="745">
        <f t="shared" ref="U402:U407" si="223">100*((POWER(R402/I402,1/($Q$4-$H$4)))-1)</f>
        <v>11.825875710930767</v>
      </c>
    </row>
    <row r="403" spans="1:21" ht="18" customHeight="1" thickBot="1">
      <c r="A403" s="320" t="s">
        <v>9</v>
      </c>
      <c r="B403" s="320" t="s">
        <v>38</v>
      </c>
      <c r="C403" s="364">
        <v>212.31809523809352</v>
      </c>
      <c r="D403" s="364">
        <v>221.21321428571173</v>
      </c>
      <c r="E403" s="364">
        <v>214.77</v>
      </c>
      <c r="F403" s="364">
        <v>253.25</v>
      </c>
      <c r="G403" s="364">
        <v>260.92</v>
      </c>
      <c r="H403" s="364">
        <v>234.68</v>
      </c>
      <c r="I403" s="364">
        <v>291.14</v>
      </c>
      <c r="J403" s="364">
        <v>273.7</v>
      </c>
      <c r="K403" s="364">
        <v>254.13</v>
      </c>
      <c r="L403" s="364">
        <v>307.33999999999997</v>
      </c>
      <c r="M403" s="364">
        <v>297.69</v>
      </c>
      <c r="N403" s="364">
        <v>250.63</v>
      </c>
      <c r="O403" s="364">
        <v>226.4</v>
      </c>
      <c r="P403" s="364">
        <v>221.65</v>
      </c>
      <c r="Q403" s="364">
        <v>224.78</v>
      </c>
      <c r="R403" s="364">
        <v>245.63349999999997</v>
      </c>
      <c r="S403" s="305">
        <f t="shared" si="221"/>
        <v>9.2772933535011823</v>
      </c>
      <c r="T403" s="305">
        <f t="shared" si="222"/>
        <v>6.4638956310679729</v>
      </c>
      <c r="U403" s="745">
        <f t="shared" si="223"/>
        <v>-1.8707649921838598</v>
      </c>
    </row>
    <row r="404" spans="1:21" ht="18" customHeight="1" thickBot="1">
      <c r="A404" s="320" t="s">
        <v>10</v>
      </c>
      <c r="B404" s="320" t="s">
        <v>39</v>
      </c>
      <c r="C404" s="364">
        <v>5.7644642857139843</v>
      </c>
      <c r="D404" s="364">
        <v>9.8703571428577561</v>
      </c>
      <c r="E404" s="364">
        <v>18.690000000000001</v>
      </c>
      <c r="F404" s="364">
        <v>20.76</v>
      </c>
      <c r="G404" s="364">
        <v>22.225000000000001</v>
      </c>
      <c r="H404" s="364">
        <v>23.69</v>
      </c>
      <c r="I404" s="364">
        <v>26</v>
      </c>
      <c r="J404" s="364">
        <v>26.64</v>
      </c>
      <c r="K404" s="364">
        <v>28.71</v>
      </c>
      <c r="L404" s="364">
        <v>60.06</v>
      </c>
      <c r="M404" s="364">
        <v>65.59</v>
      </c>
      <c r="N404" s="364">
        <v>71.22</v>
      </c>
      <c r="O404" s="364">
        <v>59</v>
      </c>
      <c r="P404" s="364">
        <v>112.96</v>
      </c>
      <c r="Q404" s="364">
        <v>124.256</v>
      </c>
      <c r="R404" s="364">
        <v>87.419499999999985</v>
      </c>
      <c r="S404" s="305">
        <f t="shared" si="221"/>
        <v>-29.645650914241571</v>
      </c>
      <c r="T404" s="305">
        <f t="shared" si="222"/>
        <v>0.45678104387396612</v>
      </c>
      <c r="U404" s="745">
        <f t="shared" si="223"/>
        <v>14.423439087321132</v>
      </c>
    </row>
    <row r="405" spans="1:21" ht="18" customHeight="1" thickBot="1">
      <c r="A405" s="320" t="s">
        <v>11</v>
      </c>
      <c r="B405" s="320" t="s">
        <v>40</v>
      </c>
      <c r="C405" s="364">
        <v>0.04</v>
      </c>
      <c r="D405" s="364">
        <v>0.04</v>
      </c>
      <c r="E405" s="364">
        <v>0.02</v>
      </c>
      <c r="F405" s="364">
        <v>0.06</v>
      </c>
      <c r="G405" s="364">
        <v>0.01</v>
      </c>
      <c r="H405" s="364">
        <v>0.04</v>
      </c>
      <c r="I405" s="364">
        <v>0.03</v>
      </c>
      <c r="J405" s="364">
        <v>0.11</v>
      </c>
      <c r="K405" s="364">
        <v>0.06</v>
      </c>
      <c r="L405" s="364">
        <v>0.1</v>
      </c>
      <c r="M405" s="364">
        <v>0.08</v>
      </c>
      <c r="N405" s="364">
        <v>0.08</v>
      </c>
      <c r="O405" s="364">
        <v>0.18</v>
      </c>
      <c r="P405" s="364">
        <v>0.16</v>
      </c>
      <c r="Q405" s="364">
        <v>0.1</v>
      </c>
      <c r="R405" s="364">
        <v>0.11900000000000001</v>
      </c>
      <c r="S405" s="305">
        <f t="shared" si="221"/>
        <v>18.999999999999993</v>
      </c>
      <c r="T405" s="305">
        <f t="shared" si="222"/>
        <v>5.0000000000000044</v>
      </c>
      <c r="U405" s="745">
        <f t="shared" si="223"/>
        <v>16.544489853537581</v>
      </c>
    </row>
    <row r="406" spans="1:21" ht="18" customHeight="1" thickBot="1">
      <c r="A406" s="320" t="s">
        <v>12</v>
      </c>
      <c r="B406" s="320" t="s">
        <v>41</v>
      </c>
      <c r="C406" s="364">
        <v>2.1608333333333576</v>
      </c>
      <c r="D406" s="364">
        <v>4.1825000000003456</v>
      </c>
      <c r="E406" s="364">
        <v>9.27</v>
      </c>
      <c r="F406" s="364">
        <v>7.59</v>
      </c>
      <c r="G406" s="364">
        <v>10.54</v>
      </c>
      <c r="H406" s="364">
        <v>10.9</v>
      </c>
      <c r="I406" s="364">
        <v>11.5</v>
      </c>
      <c r="J406" s="364">
        <v>14.27</v>
      </c>
      <c r="K406" s="364">
        <v>17.16</v>
      </c>
      <c r="L406" s="364">
        <v>25.01</v>
      </c>
      <c r="M406" s="364">
        <v>31.44</v>
      </c>
      <c r="N406" s="364">
        <v>26.86</v>
      </c>
      <c r="O406" s="364">
        <v>24.19</v>
      </c>
      <c r="P406" s="364">
        <v>23.33</v>
      </c>
      <c r="Q406" s="364">
        <v>18.989999999999998</v>
      </c>
      <c r="R406" s="364">
        <v>26.033000000000001</v>
      </c>
      <c r="S406" s="305">
        <f t="shared" si="221"/>
        <v>37.087941021590318</v>
      </c>
      <c r="T406" s="305">
        <f t="shared" si="222"/>
        <v>11.506282124500311</v>
      </c>
      <c r="U406" s="745">
        <f t="shared" si="223"/>
        <v>9.5027820557642926</v>
      </c>
    </row>
    <row r="407" spans="1:21" ht="18" customHeight="1" thickBot="1">
      <c r="A407" s="320" t="s">
        <v>13</v>
      </c>
      <c r="B407" s="320" t="s">
        <v>42</v>
      </c>
      <c r="C407" s="364">
        <v>0.12</v>
      </c>
      <c r="D407" s="364">
        <v>0.1</v>
      </c>
      <c r="E407" s="364">
        <v>7.0000000000000007E-2</v>
      </c>
      <c r="F407" s="364">
        <v>0.13</v>
      </c>
      <c r="G407" s="364">
        <v>0.12</v>
      </c>
      <c r="H407" s="364">
        <v>0.11</v>
      </c>
      <c r="I407" s="364">
        <v>0.12</v>
      </c>
      <c r="J407" s="364">
        <v>0.41</v>
      </c>
      <c r="K407" s="364">
        <v>0.23</v>
      </c>
      <c r="L407" s="364">
        <v>0.24</v>
      </c>
      <c r="M407" s="364">
        <v>0.2</v>
      </c>
      <c r="N407" s="364">
        <v>0.17</v>
      </c>
      <c r="O407" s="364">
        <v>0.19</v>
      </c>
      <c r="P407" s="364">
        <v>0.18</v>
      </c>
      <c r="Q407" s="364">
        <v>0.2</v>
      </c>
      <c r="R407" s="364">
        <v>0.19949999999999996</v>
      </c>
      <c r="S407" s="305">
        <f t="shared" si="221"/>
        <v>-0.25000000000002798</v>
      </c>
      <c r="T407" s="305">
        <f t="shared" si="222"/>
        <v>12.924528301886795</v>
      </c>
      <c r="U407" s="745">
        <f t="shared" si="223"/>
        <v>5.8105745639216666</v>
      </c>
    </row>
    <row r="408" spans="1:21" ht="18" customHeight="1" thickBot="1">
      <c r="A408" s="320" t="s">
        <v>14</v>
      </c>
      <c r="B408" s="320" t="s">
        <v>43</v>
      </c>
      <c r="C408" s="364">
        <v>0.1</v>
      </c>
      <c r="D408" s="364">
        <v>0.1</v>
      </c>
      <c r="E408" s="364">
        <v>0.2</v>
      </c>
      <c r="F408" s="364">
        <v>0.4</v>
      </c>
      <c r="G408" s="364">
        <v>0.4</v>
      </c>
      <c r="H408" s="364">
        <v>0.3</v>
      </c>
      <c r="I408" s="364">
        <v>0.3</v>
      </c>
      <c r="J408" s="364">
        <v>1.5</v>
      </c>
      <c r="K408" s="364">
        <v>1.3</v>
      </c>
      <c r="L408" s="364">
        <v>0.2</v>
      </c>
      <c r="M408" s="364">
        <v>0.2</v>
      </c>
      <c r="N408" s="364">
        <v>0.6</v>
      </c>
      <c r="O408" s="364">
        <v>0.4</v>
      </c>
      <c r="P408" s="364">
        <v>0.8</v>
      </c>
      <c r="Q408" s="364">
        <v>0</v>
      </c>
      <c r="R408" s="364">
        <v>0</v>
      </c>
      <c r="S408" s="305" t="str">
        <f t="shared" si="221"/>
        <v/>
      </c>
      <c r="T408" s="305"/>
      <c r="U408" s="745"/>
    </row>
    <row r="409" spans="1:21" ht="18" customHeight="1" thickBot="1">
      <c r="A409" s="320" t="s">
        <v>15</v>
      </c>
      <c r="B409" s="320" t="s">
        <v>44</v>
      </c>
      <c r="C409" s="364">
        <v>11.3</v>
      </c>
      <c r="D409" s="364">
        <v>10</v>
      </c>
      <c r="E409" s="364">
        <v>10.4</v>
      </c>
      <c r="F409" s="364">
        <v>9.5</v>
      </c>
      <c r="G409" s="364">
        <v>8.8000000000000007</v>
      </c>
      <c r="H409" s="364">
        <v>9.5</v>
      </c>
      <c r="I409" s="364">
        <v>15.8</v>
      </c>
      <c r="J409" s="364">
        <v>12.6</v>
      </c>
      <c r="K409" s="364">
        <v>12.01</v>
      </c>
      <c r="L409" s="364">
        <v>12.01</v>
      </c>
      <c r="M409" s="364">
        <v>9.36</v>
      </c>
      <c r="N409" s="364">
        <v>7.23</v>
      </c>
      <c r="O409" s="364">
        <v>7.88</v>
      </c>
      <c r="P409" s="364">
        <v>9.7200000000000006</v>
      </c>
      <c r="Q409" s="364">
        <v>7.5</v>
      </c>
      <c r="R409" s="364">
        <v>8.6589999999999971</v>
      </c>
      <c r="S409" s="305">
        <f t="shared" si="221"/>
        <v>15.453333333333298</v>
      </c>
      <c r="T409" s="305">
        <f>+IFERROR(((R409/((SUM(M409:Q409)-MIN(L409:P409)-MAX(L409:P409))/3))-1)*100,"")</f>
        <v>15.710467706013343</v>
      </c>
      <c r="U409" s="745">
        <f>100*((POWER(R409/I409,1/($Q$4-$H$4)))-1)</f>
        <v>-6.4639638746641248</v>
      </c>
    </row>
    <row r="410" spans="1:21" ht="18" customHeight="1" thickBot="1">
      <c r="A410" s="320" t="s">
        <v>16</v>
      </c>
      <c r="B410" s="320" t="s">
        <v>45</v>
      </c>
      <c r="C410" s="364">
        <v>-1.369047619047592E-2</v>
      </c>
      <c r="D410" s="364">
        <v>-3.9285714285739459E-3</v>
      </c>
      <c r="E410" s="364">
        <v>0.03</v>
      </c>
      <c r="F410" s="364">
        <v>0.02</v>
      </c>
      <c r="G410" s="364">
        <v>0.01</v>
      </c>
      <c r="H410" s="364">
        <v>0.01</v>
      </c>
      <c r="I410" s="364">
        <v>0.01</v>
      </c>
      <c r="J410" s="364">
        <v>0.09</v>
      </c>
      <c r="K410" s="364">
        <v>0.08</v>
      </c>
      <c r="L410" s="364">
        <v>7.0000000000000007E-2</v>
      </c>
      <c r="M410" s="364">
        <v>0.11</v>
      </c>
      <c r="N410" s="364">
        <v>0.11</v>
      </c>
      <c r="O410" s="364">
        <v>0.05</v>
      </c>
      <c r="P410" s="364">
        <v>7.0000000000000007E-2</v>
      </c>
      <c r="Q410" s="364">
        <v>0.1</v>
      </c>
      <c r="R410" s="364">
        <v>9.8000000000000032E-2</v>
      </c>
      <c r="S410" s="305">
        <f t="shared" si="221"/>
        <v>-1.9999999999999685</v>
      </c>
      <c r="T410" s="305">
        <f>+IFERROR(((R410/((SUM(M410:Q410)-MIN(L410:P410)-MAX(L410:P410))/3))-1)*100,"")</f>
        <v>5.0000000000000044</v>
      </c>
      <c r="U410" s="745">
        <f>100*((POWER(R410/I410,1/($Q$4-$H$4)))-1)</f>
        <v>28.865371657880033</v>
      </c>
    </row>
    <row r="411" spans="1:21" ht="18" customHeight="1" thickBot="1">
      <c r="A411" s="320" t="s">
        <v>17</v>
      </c>
      <c r="B411" s="320" t="s">
        <v>46</v>
      </c>
      <c r="C411" s="364">
        <v>6.0636904761904589</v>
      </c>
      <c r="D411" s="364">
        <v>5.333928571428487</v>
      </c>
      <c r="E411" s="364">
        <v>9.56</v>
      </c>
      <c r="F411" s="364">
        <v>0.66</v>
      </c>
      <c r="G411" s="364">
        <v>1.03</v>
      </c>
      <c r="H411" s="364">
        <v>0.99</v>
      </c>
      <c r="I411" s="364">
        <v>1.54</v>
      </c>
      <c r="J411" s="364">
        <v>1.27</v>
      </c>
      <c r="K411" s="364">
        <v>0.9</v>
      </c>
      <c r="L411" s="364">
        <v>0.45</v>
      </c>
      <c r="M411" s="364">
        <v>0.33</v>
      </c>
      <c r="N411" s="364">
        <v>0.38</v>
      </c>
      <c r="O411" s="364">
        <v>0.59</v>
      </c>
      <c r="P411" s="364">
        <v>0.5</v>
      </c>
      <c r="Q411" s="364">
        <v>0.34</v>
      </c>
      <c r="R411" s="364">
        <v>0.42699999999999994</v>
      </c>
      <c r="S411" s="305">
        <f t="shared" si="221"/>
        <v>25.588235294117624</v>
      </c>
      <c r="T411" s="305">
        <f>+IFERROR(((R411/((SUM(M411:Q411)-MIN(L411:P411)-MAX(L411:P411))/3))-1)*100,"")</f>
        <v>5.0000000000000044</v>
      </c>
      <c r="U411" s="745">
        <f>100*((POWER(R411/I411,1/($Q$4-$H$4)))-1)</f>
        <v>-13.283688869974808</v>
      </c>
    </row>
    <row r="412" spans="1:21" ht="18" customHeight="1" thickBot="1">
      <c r="A412" s="320" t="s">
        <v>18</v>
      </c>
      <c r="B412" s="320" t="s">
        <v>47</v>
      </c>
      <c r="C412" s="364">
        <v>0</v>
      </c>
      <c r="D412" s="364">
        <v>0</v>
      </c>
      <c r="E412" s="364">
        <v>0</v>
      </c>
      <c r="F412" s="364">
        <v>0</v>
      </c>
      <c r="G412" s="364">
        <v>0</v>
      </c>
      <c r="H412" s="364">
        <v>0</v>
      </c>
      <c r="I412" s="364">
        <v>0</v>
      </c>
      <c r="J412" s="364">
        <v>0</v>
      </c>
      <c r="K412" s="364">
        <v>0</v>
      </c>
      <c r="L412" s="364">
        <v>0</v>
      </c>
      <c r="M412" s="364">
        <v>0</v>
      </c>
      <c r="N412" s="364">
        <v>0</v>
      </c>
      <c r="O412" s="364">
        <v>0</v>
      </c>
      <c r="P412" s="364">
        <v>0</v>
      </c>
      <c r="Q412" s="364">
        <v>0</v>
      </c>
      <c r="R412" s="364">
        <v>0</v>
      </c>
      <c r="S412" s="305" t="str">
        <f t="shared" si="221"/>
        <v/>
      </c>
      <c r="T412" s="305" t="str">
        <f>+IFERROR(((R412/((SUM(M412:Q412)-MIN(L412:P412)-MAX(L412:P412))/3))-1)*100,"")</f>
        <v/>
      </c>
      <c r="U412" s="745"/>
    </row>
    <row r="413" spans="1:21" ht="18" customHeight="1" thickBot="1">
      <c r="A413" s="320" t="s">
        <v>19</v>
      </c>
      <c r="B413" s="320" t="s">
        <v>48</v>
      </c>
      <c r="C413" s="364">
        <v>2.8423809523810633</v>
      </c>
      <c r="D413" s="364">
        <v>2.5578571428571877</v>
      </c>
      <c r="E413" s="364">
        <v>2</v>
      </c>
      <c r="F413" s="364">
        <v>1.62</v>
      </c>
      <c r="G413" s="364">
        <v>2</v>
      </c>
      <c r="H413" s="364">
        <v>2</v>
      </c>
      <c r="I413" s="364">
        <v>2</v>
      </c>
      <c r="J413" s="364">
        <v>0</v>
      </c>
      <c r="K413" s="364">
        <v>0</v>
      </c>
      <c r="L413" s="364">
        <v>0.6</v>
      </c>
      <c r="M413" s="364">
        <v>0</v>
      </c>
      <c r="N413" s="364">
        <v>0</v>
      </c>
      <c r="O413" s="364">
        <v>0</v>
      </c>
      <c r="P413" s="364">
        <v>0</v>
      </c>
      <c r="Q413" s="364">
        <v>0</v>
      </c>
      <c r="R413" s="364">
        <v>0</v>
      </c>
      <c r="S413" s="305" t="str">
        <f t="shared" si="221"/>
        <v/>
      </c>
      <c r="T413" s="305"/>
      <c r="U413" s="745"/>
    </row>
    <row r="414" spans="1:21" ht="18" customHeight="1" thickBot="1">
      <c r="A414" s="320" t="s">
        <v>20</v>
      </c>
      <c r="B414" s="320" t="s">
        <v>49</v>
      </c>
      <c r="C414" s="364">
        <v>5.0266666666666708</v>
      </c>
      <c r="D414" s="364">
        <v>5.0725000000000051</v>
      </c>
      <c r="E414" s="364">
        <v>6.49</v>
      </c>
      <c r="F414" s="364">
        <v>4.83</v>
      </c>
      <c r="G414" s="364">
        <v>4.4400000000000004</v>
      </c>
      <c r="H414" s="364">
        <v>4.2699999999999996</v>
      </c>
      <c r="I414" s="364">
        <v>5.12</v>
      </c>
      <c r="J414" s="364">
        <v>5.37</v>
      </c>
      <c r="K414" s="364">
        <v>6.09</v>
      </c>
      <c r="L414" s="364">
        <v>5.62</v>
      </c>
      <c r="M414" s="364">
        <v>5.87</v>
      </c>
      <c r="N414" s="364">
        <v>6.4</v>
      </c>
      <c r="O414" s="364">
        <v>7.23</v>
      </c>
      <c r="P414" s="364">
        <v>7.71</v>
      </c>
      <c r="Q414" s="364">
        <v>6.88</v>
      </c>
      <c r="R414" s="364">
        <v>7.1785000000000005</v>
      </c>
      <c r="S414" s="305">
        <f t="shared" si="221"/>
        <v>4.3386627906976782</v>
      </c>
      <c r="T414" s="305">
        <f t="shared" ref="T414:T421" si="224">+IFERROR(((R414/((SUM(M414:Q414)-MIN(L414:P414)-MAX(L414:P414))/3))-1)*100,"")</f>
        <v>3.7355491329479795</v>
      </c>
      <c r="U414" s="745">
        <f t="shared" ref="U414:U419" si="225">100*((POWER(R414/I414,1/($Q$4-$H$4)))-1)</f>
        <v>3.8262294888055992</v>
      </c>
    </row>
    <row r="415" spans="1:21" ht="18" customHeight="1" thickBot="1">
      <c r="A415" s="320" t="s">
        <v>21</v>
      </c>
      <c r="B415" s="320" t="s">
        <v>50</v>
      </c>
      <c r="C415" s="364">
        <v>54.837142857144499</v>
      </c>
      <c r="D415" s="364">
        <v>64.53857142857305</v>
      </c>
      <c r="E415" s="364">
        <v>81.3</v>
      </c>
      <c r="F415" s="364">
        <v>93.3</v>
      </c>
      <c r="G415" s="364">
        <v>63.3</v>
      </c>
      <c r="H415" s="364">
        <v>92.8</v>
      </c>
      <c r="I415" s="364">
        <v>120.4</v>
      </c>
      <c r="J415" s="364">
        <v>148.69999999999999</v>
      </c>
      <c r="K415" s="364">
        <v>146.80000000000001</v>
      </c>
      <c r="L415" s="364">
        <v>118.96</v>
      </c>
      <c r="M415" s="364">
        <v>105.02</v>
      </c>
      <c r="N415" s="364">
        <v>107.51</v>
      </c>
      <c r="O415" s="364">
        <v>128.77000000000001</v>
      </c>
      <c r="P415" s="364">
        <v>132.34</v>
      </c>
      <c r="Q415" s="364">
        <v>145.57400000000001</v>
      </c>
      <c r="R415" s="364">
        <v>129.017</v>
      </c>
      <c r="S415" s="305">
        <f t="shared" si="221"/>
        <v>-11.37359693351836</v>
      </c>
      <c r="T415" s="305">
        <f t="shared" si="224"/>
        <v>1.360991373666387</v>
      </c>
      <c r="U415" s="745">
        <f t="shared" si="225"/>
        <v>0.77100870168731461</v>
      </c>
    </row>
    <row r="416" spans="1:21" ht="18" customHeight="1" thickBot="1">
      <c r="A416" s="320" t="s">
        <v>22</v>
      </c>
      <c r="B416" s="320" t="s">
        <v>51</v>
      </c>
      <c r="C416" s="364">
        <v>10.99</v>
      </c>
      <c r="D416" s="364">
        <v>10.039999999999999</v>
      </c>
      <c r="E416" s="364">
        <v>9.4600000000000009</v>
      </c>
      <c r="F416" s="364">
        <v>8.85</v>
      </c>
      <c r="G416" s="364">
        <v>8.4499999999999993</v>
      </c>
      <c r="H416" s="364">
        <v>7.53</v>
      </c>
      <c r="I416" s="364">
        <v>9.98</v>
      </c>
      <c r="J416" s="364">
        <v>13</v>
      </c>
      <c r="K416" s="364">
        <v>15.67</v>
      </c>
      <c r="L416" s="364">
        <v>15.51</v>
      </c>
      <c r="M416" s="364">
        <v>16.28</v>
      </c>
      <c r="N416" s="364">
        <v>8.17</v>
      </c>
      <c r="O416" s="364">
        <v>8.67</v>
      </c>
      <c r="P416" s="364">
        <v>9.0299999999999994</v>
      </c>
      <c r="Q416" s="364">
        <v>9.99</v>
      </c>
      <c r="R416" s="364">
        <v>9.6915000000000031</v>
      </c>
      <c r="S416" s="305">
        <f t="shared" si="221"/>
        <v>-2.9879879879879612</v>
      </c>
      <c r="T416" s="305">
        <f t="shared" si="224"/>
        <v>5.0000000000000044</v>
      </c>
      <c r="U416" s="745">
        <f t="shared" si="225"/>
        <v>-0.3254013921126564</v>
      </c>
    </row>
    <row r="417" spans="1:21" ht="18" customHeight="1" thickBot="1">
      <c r="A417" s="320" t="s">
        <v>23</v>
      </c>
      <c r="B417" s="320" t="s">
        <v>52</v>
      </c>
      <c r="C417" s="364">
        <v>1.06</v>
      </c>
      <c r="D417" s="364">
        <v>0.8</v>
      </c>
      <c r="E417" s="364">
        <v>1.08</v>
      </c>
      <c r="F417" s="364">
        <v>0.39</v>
      </c>
      <c r="G417" s="364">
        <v>0.76</v>
      </c>
      <c r="H417" s="364">
        <v>1.05</v>
      </c>
      <c r="I417" s="364">
        <v>0.73</v>
      </c>
      <c r="J417" s="364">
        <v>0.59</v>
      </c>
      <c r="K417" s="364">
        <v>1.68</v>
      </c>
      <c r="L417" s="364">
        <v>2.78</v>
      </c>
      <c r="M417" s="364">
        <v>3.84</v>
      </c>
      <c r="N417" s="364">
        <v>1.84</v>
      </c>
      <c r="O417" s="364">
        <v>1.39</v>
      </c>
      <c r="P417" s="364">
        <v>1.7</v>
      </c>
      <c r="Q417" s="364">
        <v>2.78</v>
      </c>
      <c r="R417" s="364">
        <v>2.2119999999999993</v>
      </c>
      <c r="S417" s="305">
        <f t="shared" si="221"/>
        <v>-20.431654676259015</v>
      </c>
      <c r="T417" s="305">
        <f t="shared" si="224"/>
        <v>5.0000000000000044</v>
      </c>
      <c r="U417" s="745">
        <f t="shared" si="225"/>
        <v>13.108646879485297</v>
      </c>
    </row>
    <row r="418" spans="1:21" ht="18" customHeight="1" thickBot="1">
      <c r="A418" s="320" t="s">
        <v>24</v>
      </c>
      <c r="B418" s="320" t="s">
        <v>53</v>
      </c>
      <c r="C418" s="364">
        <v>0.01</v>
      </c>
      <c r="D418" s="364">
        <v>0.03</v>
      </c>
      <c r="E418" s="364">
        <v>0.08</v>
      </c>
      <c r="F418" s="364">
        <v>0.22</v>
      </c>
      <c r="G418" s="364">
        <v>0.09</v>
      </c>
      <c r="H418" s="364">
        <v>7.0000000000000007E-2</v>
      </c>
      <c r="I418" s="364">
        <v>7.0000000000000007E-2</v>
      </c>
      <c r="J418" s="364">
        <v>0.4</v>
      </c>
      <c r="K418" s="364">
        <v>0.65</v>
      </c>
      <c r="L418" s="364">
        <v>0.65</v>
      </c>
      <c r="M418" s="364">
        <v>0.64</v>
      </c>
      <c r="N418" s="364">
        <v>0.64</v>
      </c>
      <c r="O418" s="364">
        <v>0.4</v>
      </c>
      <c r="P418" s="364">
        <v>0.4</v>
      </c>
      <c r="Q418" s="364">
        <v>0.44000000000000006</v>
      </c>
      <c r="R418" s="364">
        <v>0.51800000000000002</v>
      </c>
      <c r="S418" s="305">
        <f t="shared" si="221"/>
        <v>17.727272727272727</v>
      </c>
      <c r="T418" s="305">
        <f t="shared" si="224"/>
        <v>5.7142857142857162</v>
      </c>
      <c r="U418" s="745">
        <f t="shared" si="225"/>
        <v>24.905425217589784</v>
      </c>
    </row>
    <row r="419" spans="1:21" ht="18" customHeight="1" thickBot="1">
      <c r="A419" s="320" t="s">
        <v>25</v>
      </c>
      <c r="B419" s="320" t="s">
        <v>54</v>
      </c>
      <c r="C419" s="364">
        <v>1.5891666666666708</v>
      </c>
      <c r="D419" s="364">
        <v>1.6775000000000091</v>
      </c>
      <c r="E419" s="364">
        <v>2.04</v>
      </c>
      <c r="F419" s="364">
        <v>1.9</v>
      </c>
      <c r="G419" s="364">
        <v>2.31</v>
      </c>
      <c r="H419" s="364">
        <v>1.32</v>
      </c>
      <c r="I419" s="364">
        <v>1.24</v>
      </c>
      <c r="J419" s="364">
        <v>2.57</v>
      </c>
      <c r="K419" s="364">
        <v>3.02</v>
      </c>
      <c r="L419" s="364">
        <v>2.2000000000000002</v>
      </c>
      <c r="M419" s="364">
        <v>1.75</v>
      </c>
      <c r="N419" s="364">
        <v>1.51</v>
      </c>
      <c r="O419" s="364">
        <v>1.28</v>
      </c>
      <c r="P419" s="364">
        <v>1.99</v>
      </c>
      <c r="Q419" s="364">
        <v>2.5299999999999998</v>
      </c>
      <c r="R419" s="364">
        <v>1.8375000000000001</v>
      </c>
      <c r="S419" s="305">
        <f t="shared" si="221"/>
        <v>-27.371541501976271</v>
      </c>
      <c r="T419" s="305">
        <f t="shared" si="224"/>
        <v>-1.2096774193548376</v>
      </c>
      <c r="U419" s="745">
        <f t="shared" si="225"/>
        <v>4.4668277206879381</v>
      </c>
    </row>
    <row r="420" spans="1:21" ht="18" customHeight="1" thickBot="1">
      <c r="A420" s="320" t="s">
        <v>26</v>
      </c>
      <c r="B420" s="320" t="s">
        <v>55</v>
      </c>
      <c r="C420" s="364">
        <v>0</v>
      </c>
      <c r="D420" s="364">
        <v>0</v>
      </c>
      <c r="E420" s="364">
        <v>0</v>
      </c>
      <c r="F420" s="364">
        <v>0</v>
      </c>
      <c r="G420" s="364">
        <v>0</v>
      </c>
      <c r="H420" s="364">
        <v>0</v>
      </c>
      <c r="I420" s="364">
        <v>0</v>
      </c>
      <c r="J420" s="364">
        <v>0</v>
      </c>
      <c r="K420" s="364">
        <v>0</v>
      </c>
      <c r="L420" s="364">
        <v>0</v>
      </c>
      <c r="M420" s="364">
        <v>0</v>
      </c>
      <c r="N420" s="364">
        <v>0</v>
      </c>
      <c r="O420" s="364">
        <v>0</v>
      </c>
      <c r="P420" s="364">
        <v>0</v>
      </c>
      <c r="Q420" s="364">
        <v>0</v>
      </c>
      <c r="R420" s="364">
        <v>0</v>
      </c>
      <c r="S420" s="305" t="str">
        <f t="shared" si="221"/>
        <v/>
      </c>
      <c r="T420" s="305" t="str">
        <f t="shared" si="224"/>
        <v/>
      </c>
      <c r="U420" s="745"/>
    </row>
    <row r="421" spans="1:21" ht="18" customHeight="1" thickBot="1">
      <c r="A421" s="320" t="s">
        <v>27</v>
      </c>
      <c r="B421" s="320" t="s">
        <v>56</v>
      </c>
      <c r="C421" s="364">
        <v>0.5</v>
      </c>
      <c r="D421" s="364">
        <v>0.52</v>
      </c>
      <c r="E421" s="364">
        <v>0.66</v>
      </c>
      <c r="F421" s="364">
        <v>0.71</v>
      </c>
      <c r="G421" s="364">
        <v>0.48</v>
      </c>
      <c r="H421" s="364">
        <v>0.5</v>
      </c>
      <c r="I421" s="364">
        <v>0.47</v>
      </c>
      <c r="J421" s="364">
        <v>0.56000000000000005</v>
      </c>
      <c r="K421" s="364">
        <v>0.63</v>
      </c>
      <c r="L421" s="364">
        <v>0.75</v>
      </c>
      <c r="M421" s="364">
        <v>0.76</v>
      </c>
      <c r="N421" s="364">
        <v>0.68</v>
      </c>
      <c r="O421" s="364">
        <v>0.77</v>
      </c>
      <c r="P421" s="364">
        <v>0.77</v>
      </c>
      <c r="Q421" s="364">
        <v>0.84700000000000009</v>
      </c>
      <c r="R421" s="364">
        <v>0.80499999999999994</v>
      </c>
      <c r="S421" s="305">
        <f t="shared" si="221"/>
        <v>-4.9586776859504305</v>
      </c>
      <c r="T421" s="305">
        <f t="shared" si="224"/>
        <v>1.5986537652503241</v>
      </c>
      <c r="U421" s="745">
        <f>100*((POWER(R421/I421,1/($Q$4-$H$4)))-1)</f>
        <v>6.161353506066547</v>
      </c>
    </row>
    <row r="422" spans="1:21" ht="18" customHeight="1">
      <c r="A422" s="753" t="s">
        <v>983</v>
      </c>
    </row>
    <row r="424" spans="1:21" ht="18" customHeight="1">
      <c r="A424" s="752" t="s">
        <v>1190</v>
      </c>
    </row>
    <row r="425" spans="1:21" ht="18" customHeight="1">
      <c r="A425" s="215"/>
      <c r="B425" s="211"/>
      <c r="C425" s="741"/>
      <c r="D425" s="741"/>
      <c r="E425" s="741"/>
      <c r="F425" s="741"/>
      <c r="G425" s="741"/>
      <c r="H425" s="741"/>
      <c r="I425" s="741"/>
      <c r="J425" s="741"/>
      <c r="K425" s="741"/>
      <c r="L425" s="741"/>
      <c r="M425" s="741"/>
      <c r="N425" s="741"/>
      <c r="O425" s="741"/>
      <c r="P425" s="741"/>
      <c r="Q425" s="741"/>
      <c r="R425" s="741"/>
      <c r="S425" s="769" t="s">
        <v>58</v>
      </c>
      <c r="T425" s="770"/>
      <c r="U425" s="751" t="str">
        <f>U$3</f>
        <v xml:space="preserve">Annual rate of change
</v>
      </c>
    </row>
    <row r="426" spans="1:21" ht="26.25" thickBot="1">
      <c r="A426" s="215"/>
      <c r="B426" s="216"/>
      <c r="C426" s="203">
        <f t="shared" ref="C426:R426" si="226">C$4</f>
        <v>2008</v>
      </c>
      <c r="D426" s="717">
        <f t="shared" si="226"/>
        <v>2009</v>
      </c>
      <c r="E426" s="203">
        <f t="shared" si="226"/>
        <v>2010</v>
      </c>
      <c r="F426" s="717">
        <f t="shared" si="226"/>
        <v>2011</v>
      </c>
      <c r="G426" s="203">
        <f t="shared" si="226"/>
        <v>2012</v>
      </c>
      <c r="H426" s="716">
        <f t="shared" si="226"/>
        <v>2013</v>
      </c>
      <c r="I426" s="203">
        <f t="shared" si="226"/>
        <v>2014</v>
      </c>
      <c r="J426" s="716">
        <f t="shared" si="226"/>
        <v>2015</v>
      </c>
      <c r="K426" s="203">
        <f t="shared" si="226"/>
        <v>2016</v>
      </c>
      <c r="L426" s="716">
        <f t="shared" si="226"/>
        <v>2017</v>
      </c>
      <c r="M426" s="203">
        <f t="shared" si="226"/>
        <v>2018</v>
      </c>
      <c r="N426" s="716">
        <f t="shared" si="226"/>
        <v>2019</v>
      </c>
      <c r="O426" s="203">
        <f t="shared" si="226"/>
        <v>2020</v>
      </c>
      <c r="P426" s="716">
        <f t="shared" si="226"/>
        <v>2021</v>
      </c>
      <c r="Q426" s="716">
        <f t="shared" si="226"/>
        <v>2022</v>
      </c>
      <c r="R426" s="203" t="str">
        <f t="shared" si="226"/>
        <v>2023f</v>
      </c>
      <c r="S426" s="750" t="s">
        <v>1070</v>
      </c>
      <c r="T426" s="749" t="s">
        <v>1071</v>
      </c>
      <c r="U426" s="748" t="s">
        <v>1072</v>
      </c>
    </row>
    <row r="427" spans="1:21" ht="18" customHeight="1" thickBot="1">
      <c r="A427" s="366" t="s">
        <v>373</v>
      </c>
      <c r="B427" s="366"/>
      <c r="C427" s="363">
        <f t="shared" ref="C427:R427" si="227">IF(COUNT(C428:C454)=27,SUM(C428:C454),"N.A.")</f>
        <v>482.42663318452327</v>
      </c>
      <c r="D427" s="363">
        <f t="shared" si="227"/>
        <v>512.71689732142772</v>
      </c>
      <c r="E427" s="363">
        <f t="shared" si="227"/>
        <v>595.89</v>
      </c>
      <c r="F427" s="363">
        <f t="shared" si="227"/>
        <v>587.30400000000009</v>
      </c>
      <c r="G427" s="363">
        <f t="shared" si="227"/>
        <v>615.10370000000023</v>
      </c>
      <c r="H427" s="363">
        <f t="shared" si="227"/>
        <v>686.13908499999991</v>
      </c>
      <c r="I427" s="363">
        <f t="shared" si="227"/>
        <v>690.19033049999985</v>
      </c>
      <c r="J427" s="363">
        <f t="shared" si="227"/>
        <v>787.98</v>
      </c>
      <c r="K427" s="363">
        <f t="shared" si="227"/>
        <v>924.36</v>
      </c>
      <c r="L427" s="363">
        <f t="shared" si="227"/>
        <v>932.6099999999999</v>
      </c>
      <c r="M427" s="363">
        <f t="shared" si="227"/>
        <v>997.50000000000011</v>
      </c>
      <c r="N427" s="363">
        <f t="shared" si="227"/>
        <v>705.94</v>
      </c>
      <c r="O427" s="363">
        <f t="shared" si="227"/>
        <v>908.74</v>
      </c>
      <c r="P427" s="363">
        <f t="shared" si="227"/>
        <v>1056.8</v>
      </c>
      <c r="Q427" s="363">
        <f t="shared" si="227"/>
        <v>929.68952202917467</v>
      </c>
      <c r="R427" s="363">
        <f t="shared" si="227"/>
        <v>929.25181453543871</v>
      </c>
      <c r="S427" s="747">
        <f t="shared" ref="S427:S454" si="228">+IFERROR((R427/Q427-1)*100,"")</f>
        <v>-4.7081039784180323E-2</v>
      </c>
      <c r="T427" s="747">
        <f t="shared" ref="T427:T454" si="229">+IFERROR(((R427/((SUM(M427:Q427)-MIN(L427:P427)-MAX(L427:P427))/3))-1)*100,"")</f>
        <v>-1.6987050647291557</v>
      </c>
      <c r="U427" s="746">
        <f>100*((POWER(R427/I427,1/($Q$4-$H$4)))-1)</f>
        <v>3.3597895430536262</v>
      </c>
    </row>
    <row r="428" spans="1:21" ht="18" customHeight="1" thickBot="1">
      <c r="A428" s="320" t="s">
        <v>3</v>
      </c>
      <c r="B428" s="320" t="s">
        <v>30</v>
      </c>
      <c r="C428" s="364">
        <v>0</v>
      </c>
      <c r="D428" s="364">
        <v>0</v>
      </c>
      <c r="E428" s="364">
        <v>0</v>
      </c>
      <c r="F428" s="364">
        <v>0</v>
      </c>
      <c r="G428" s="364">
        <v>0</v>
      </c>
      <c r="H428" s="364">
        <v>0</v>
      </c>
      <c r="I428" s="364">
        <v>0</v>
      </c>
      <c r="J428" s="364">
        <v>3.64</v>
      </c>
      <c r="K428" s="364">
        <v>3.53</v>
      </c>
      <c r="L428" s="364">
        <v>9.1300000000000008</v>
      </c>
      <c r="M428" s="364">
        <v>10.78</v>
      </c>
      <c r="N428" s="364">
        <v>11.1</v>
      </c>
      <c r="O428" s="364">
        <v>17.899999999999999</v>
      </c>
      <c r="P428" s="364">
        <v>19.09</v>
      </c>
      <c r="Q428" s="364">
        <v>25.777813548904039</v>
      </c>
      <c r="R428" s="364">
        <v>25.374639832115413</v>
      </c>
      <c r="S428" s="305">
        <f t="shared" si="228"/>
        <v>-1.5640337999332288</v>
      </c>
      <c r="T428" s="305">
        <f t="shared" si="229"/>
        <v>34.904960353234785</v>
      </c>
      <c r="U428" s="745"/>
    </row>
    <row r="429" spans="1:21" ht="18" customHeight="1" thickBot="1">
      <c r="A429" s="320" t="s">
        <v>4</v>
      </c>
      <c r="B429" s="320" t="s">
        <v>31</v>
      </c>
      <c r="C429" s="364">
        <v>0</v>
      </c>
      <c r="D429" s="364">
        <v>0</v>
      </c>
      <c r="E429" s="364">
        <v>3.71</v>
      </c>
      <c r="F429" s="364">
        <v>3.96</v>
      </c>
      <c r="G429" s="364">
        <v>3.8</v>
      </c>
      <c r="H429" s="364">
        <v>5.31</v>
      </c>
      <c r="I429" s="364">
        <v>0.93</v>
      </c>
      <c r="J429" s="364">
        <v>6.6</v>
      </c>
      <c r="K429" s="364">
        <v>13.6</v>
      </c>
      <c r="L429" s="364">
        <v>71.790000000000006</v>
      </c>
      <c r="M429" s="364">
        <v>62.22</v>
      </c>
      <c r="N429" s="364">
        <v>17.79</v>
      </c>
      <c r="O429" s="364">
        <v>12.94</v>
      </c>
      <c r="P429" s="364">
        <v>14.81</v>
      </c>
      <c r="Q429" s="364">
        <v>15.900383836634907</v>
      </c>
      <c r="R429" s="364">
        <v>17.749304949631973</v>
      </c>
      <c r="S429" s="305">
        <f t="shared" si="228"/>
        <v>11.628153961523257</v>
      </c>
      <c r="T429" s="305">
        <f t="shared" si="229"/>
        <v>36.777266497916528</v>
      </c>
      <c r="U429" s="745">
        <f>100*((POWER(R429/I429,1/($Q$4-$H$4)))-1)</f>
        <v>38.771352962733751</v>
      </c>
    </row>
    <row r="430" spans="1:21" ht="18" customHeight="1" thickBot="1">
      <c r="A430" s="320" t="s">
        <v>340</v>
      </c>
      <c r="B430" s="320" t="s">
        <v>32</v>
      </c>
      <c r="C430" s="364">
        <v>5.73</v>
      </c>
      <c r="D430" s="364">
        <v>8.0399999999999991</v>
      </c>
      <c r="E430" s="364">
        <v>7.34</v>
      </c>
      <c r="F430" s="364">
        <v>7.89</v>
      </c>
      <c r="G430" s="364">
        <v>5.98</v>
      </c>
      <c r="H430" s="364">
        <v>5.42</v>
      </c>
      <c r="I430" s="364">
        <v>7.29</v>
      </c>
      <c r="J430" s="364">
        <v>14.15</v>
      </c>
      <c r="K430" s="364">
        <v>10.07</v>
      </c>
      <c r="L430" s="364">
        <v>6.19</v>
      </c>
      <c r="M430" s="364">
        <v>2.65</v>
      </c>
      <c r="N430" s="364">
        <v>2.95</v>
      </c>
      <c r="O430" s="364">
        <v>2.4</v>
      </c>
      <c r="P430" s="364">
        <v>2.48</v>
      </c>
      <c r="Q430" s="364">
        <v>2.2441456342888944</v>
      </c>
      <c r="R430" s="364">
        <v>2.6188871392701687</v>
      </c>
      <c r="S430" s="305">
        <f t="shared" si="228"/>
        <v>16.698626829538156</v>
      </c>
      <c r="T430" s="305">
        <f t="shared" si="229"/>
        <v>90.043170048166758</v>
      </c>
      <c r="U430" s="745">
        <f>100*((POWER(R430/I430,1/($Q$4-$H$4)))-1)</f>
        <v>-10.751935578772997</v>
      </c>
    </row>
    <row r="431" spans="1:21" ht="18" customHeight="1" thickBot="1">
      <c r="A431" s="320" t="s">
        <v>5</v>
      </c>
      <c r="B431" s="320" t="s">
        <v>33</v>
      </c>
      <c r="C431" s="364">
        <v>0</v>
      </c>
      <c r="D431" s="364">
        <v>0</v>
      </c>
      <c r="E431" s="364">
        <v>0</v>
      </c>
      <c r="F431" s="364">
        <v>0</v>
      </c>
      <c r="G431" s="364">
        <v>0</v>
      </c>
      <c r="H431" s="364">
        <v>0</v>
      </c>
      <c r="I431" s="364">
        <v>0</v>
      </c>
      <c r="J431" s="364">
        <v>0</v>
      </c>
      <c r="K431" s="364">
        <v>0</v>
      </c>
      <c r="L431" s="364">
        <v>0</v>
      </c>
      <c r="M431" s="364">
        <v>0</v>
      </c>
      <c r="N431" s="364">
        <v>0</v>
      </c>
      <c r="O431" s="364">
        <v>0</v>
      </c>
      <c r="P431" s="364">
        <v>0</v>
      </c>
      <c r="Q431" s="364">
        <v>0</v>
      </c>
      <c r="R431" s="364">
        <v>0</v>
      </c>
      <c r="S431" s="305" t="str">
        <f t="shared" si="228"/>
        <v/>
      </c>
      <c r="T431" s="305" t="str">
        <f t="shared" si="229"/>
        <v/>
      </c>
      <c r="U431" s="745"/>
    </row>
    <row r="432" spans="1:21" ht="18" customHeight="1" thickBot="1">
      <c r="A432" s="320" t="s">
        <v>127</v>
      </c>
      <c r="B432" s="320" t="s">
        <v>34</v>
      </c>
      <c r="C432" s="364">
        <v>0</v>
      </c>
      <c r="D432" s="364">
        <v>0</v>
      </c>
      <c r="E432" s="364">
        <v>0</v>
      </c>
      <c r="F432" s="364">
        <v>0</v>
      </c>
      <c r="G432" s="364">
        <v>0</v>
      </c>
      <c r="H432" s="364">
        <v>0</v>
      </c>
      <c r="I432" s="364">
        <v>0</v>
      </c>
      <c r="J432" s="364">
        <v>0</v>
      </c>
      <c r="K432" s="364">
        <v>0</v>
      </c>
      <c r="L432" s="364">
        <v>0</v>
      </c>
      <c r="M432" s="364">
        <v>0</v>
      </c>
      <c r="N432" s="364">
        <v>0</v>
      </c>
      <c r="O432" s="364">
        <v>0</v>
      </c>
      <c r="P432" s="364">
        <v>0</v>
      </c>
      <c r="Q432" s="364">
        <v>0</v>
      </c>
      <c r="R432" s="364">
        <v>0</v>
      </c>
      <c r="S432" s="305" t="str">
        <f t="shared" si="228"/>
        <v/>
      </c>
      <c r="T432" s="305" t="str">
        <f t="shared" si="229"/>
        <v/>
      </c>
      <c r="U432" s="745"/>
    </row>
    <row r="433" spans="1:21" ht="18" customHeight="1" thickBot="1">
      <c r="A433" s="320" t="s">
        <v>6</v>
      </c>
      <c r="B433" s="320" t="s">
        <v>35</v>
      </c>
      <c r="C433" s="364">
        <v>0</v>
      </c>
      <c r="D433" s="364">
        <v>0</v>
      </c>
      <c r="E433" s="364">
        <v>0</v>
      </c>
      <c r="F433" s="364">
        <v>0</v>
      </c>
      <c r="G433" s="364">
        <v>0</v>
      </c>
      <c r="H433" s="364">
        <v>0</v>
      </c>
      <c r="I433" s="364">
        <v>0</v>
      </c>
      <c r="J433" s="364">
        <v>0</v>
      </c>
      <c r="K433" s="364">
        <v>0.1</v>
      </c>
      <c r="L433" s="364">
        <v>0.01</v>
      </c>
      <c r="M433" s="364">
        <v>7.0000000000000007E-2</v>
      </c>
      <c r="N433" s="364">
        <v>0.06</v>
      </c>
      <c r="O433" s="364">
        <v>0.06</v>
      </c>
      <c r="P433" s="364">
        <v>0.06</v>
      </c>
      <c r="Q433" s="364">
        <v>5.775000000000001E-2</v>
      </c>
      <c r="R433" s="364">
        <v>3.3706750000003151E-2</v>
      </c>
      <c r="S433" s="305">
        <f t="shared" si="228"/>
        <v>-41.633333333327883</v>
      </c>
      <c r="T433" s="305">
        <f t="shared" si="229"/>
        <v>-55.600329308448103</v>
      </c>
      <c r="U433" s="745"/>
    </row>
    <row r="434" spans="1:21" ht="18" customHeight="1" thickBot="1">
      <c r="A434" s="320" t="s">
        <v>7</v>
      </c>
      <c r="B434" s="320" t="s">
        <v>36</v>
      </c>
      <c r="C434" s="364">
        <v>0</v>
      </c>
      <c r="D434" s="364">
        <v>0</v>
      </c>
      <c r="E434" s="364">
        <v>0</v>
      </c>
      <c r="F434" s="364">
        <v>0</v>
      </c>
      <c r="G434" s="364">
        <v>0</v>
      </c>
      <c r="H434" s="364">
        <v>0</v>
      </c>
      <c r="I434" s="364">
        <v>0</v>
      </c>
      <c r="J434" s="364">
        <v>0</v>
      </c>
      <c r="K434" s="364">
        <v>0</v>
      </c>
      <c r="L434" s="364">
        <v>0</v>
      </c>
      <c r="M434" s="364">
        <v>0</v>
      </c>
      <c r="N434" s="364">
        <v>0</v>
      </c>
      <c r="O434" s="364">
        <v>0</v>
      </c>
      <c r="P434" s="364">
        <v>0</v>
      </c>
      <c r="Q434" s="364">
        <v>0</v>
      </c>
      <c r="R434" s="364">
        <v>0</v>
      </c>
      <c r="S434" s="305" t="str">
        <f t="shared" si="228"/>
        <v/>
      </c>
      <c r="T434" s="305" t="str">
        <f t="shared" si="229"/>
        <v/>
      </c>
      <c r="U434" s="745"/>
    </row>
    <row r="435" spans="1:21" ht="18" customHeight="1" thickBot="1">
      <c r="A435" s="320" t="s">
        <v>8</v>
      </c>
      <c r="B435" s="320" t="s">
        <v>37</v>
      </c>
      <c r="C435" s="364">
        <v>21.88</v>
      </c>
      <c r="D435" s="364">
        <v>38.6</v>
      </c>
      <c r="E435" s="364">
        <v>41.38</v>
      </c>
      <c r="F435" s="364">
        <v>31.07</v>
      </c>
      <c r="G435" s="364">
        <v>29.18</v>
      </c>
      <c r="H435" s="364">
        <v>62.74</v>
      </c>
      <c r="I435" s="364">
        <v>57.04</v>
      </c>
      <c r="J435" s="364">
        <v>68.95</v>
      </c>
      <c r="K435" s="364">
        <v>96.11</v>
      </c>
      <c r="L435" s="364">
        <v>122.08</v>
      </c>
      <c r="M435" s="364">
        <v>123.47</v>
      </c>
      <c r="N435" s="364">
        <v>121.03</v>
      </c>
      <c r="O435" s="364">
        <v>134.79</v>
      </c>
      <c r="P435" s="364">
        <v>141.47999999999999</v>
      </c>
      <c r="Q435" s="364">
        <v>115.36</v>
      </c>
      <c r="R435" s="364">
        <v>122.19221673263692</v>
      </c>
      <c r="S435" s="305">
        <f t="shared" si="228"/>
        <v>5.9225179721193788</v>
      </c>
      <c r="T435" s="305">
        <f t="shared" si="229"/>
        <v>-1.8851640174747719</v>
      </c>
      <c r="U435" s="745">
        <f t="shared" ref="U435:U444" si="230">100*((POWER(R435/I435,1/($Q$4-$H$4)))-1)</f>
        <v>8.8335184614271043</v>
      </c>
    </row>
    <row r="436" spans="1:21" ht="18" customHeight="1" thickBot="1">
      <c r="A436" s="320" t="s">
        <v>9</v>
      </c>
      <c r="B436" s="320" t="s">
        <v>38</v>
      </c>
      <c r="C436" s="364">
        <v>205.93569754464261</v>
      </c>
      <c r="D436" s="364">
        <v>213.08130580357101</v>
      </c>
      <c r="E436" s="364">
        <v>229.34</v>
      </c>
      <c r="F436" s="364">
        <v>218.81</v>
      </c>
      <c r="G436" s="364">
        <v>224.4975</v>
      </c>
      <c r="H436" s="364">
        <v>247.56562500000001</v>
      </c>
      <c r="I436" s="364">
        <v>245.20921874999999</v>
      </c>
      <c r="J436" s="364">
        <v>241.56</v>
      </c>
      <c r="K436" s="364">
        <v>316.77</v>
      </c>
      <c r="L436" s="364">
        <v>238.14</v>
      </c>
      <c r="M436" s="364">
        <v>370.62</v>
      </c>
      <c r="N436" s="364">
        <v>206.22</v>
      </c>
      <c r="O436" s="364">
        <v>301.32</v>
      </c>
      <c r="P436" s="364">
        <v>231.44</v>
      </c>
      <c r="Q436" s="364">
        <v>186.95</v>
      </c>
      <c r="R436" s="364">
        <v>262.04642828969656</v>
      </c>
      <c r="S436" s="305">
        <f t="shared" si="228"/>
        <v>40.169258245357888</v>
      </c>
      <c r="T436" s="305">
        <f t="shared" si="229"/>
        <v>9.2300072069430037</v>
      </c>
      <c r="U436" s="745">
        <f t="shared" si="230"/>
        <v>0.74061682277393182</v>
      </c>
    </row>
    <row r="437" spans="1:21" ht="18" customHeight="1" thickBot="1">
      <c r="A437" s="320" t="s">
        <v>10</v>
      </c>
      <c r="B437" s="320" t="s">
        <v>39</v>
      </c>
      <c r="C437" s="364">
        <v>0</v>
      </c>
      <c r="D437" s="364">
        <v>0</v>
      </c>
      <c r="E437" s="364">
        <v>31.19</v>
      </c>
      <c r="F437" s="364">
        <v>36.92</v>
      </c>
      <c r="G437" s="364">
        <v>38.230000000000004</v>
      </c>
      <c r="H437" s="364">
        <v>40.700000000000003</v>
      </c>
      <c r="I437" s="364">
        <v>43.32</v>
      </c>
      <c r="J437" s="364">
        <v>42.16</v>
      </c>
      <c r="K437" s="364">
        <v>45.45</v>
      </c>
      <c r="L437" s="364">
        <v>74.099999999999994</v>
      </c>
      <c r="M437" s="364">
        <v>95.46</v>
      </c>
      <c r="N437" s="364">
        <v>102.94</v>
      </c>
      <c r="O437" s="364">
        <v>71.099999999999994</v>
      </c>
      <c r="P437" s="364">
        <v>248.84</v>
      </c>
      <c r="Q437" s="364">
        <v>205.96749223223787</v>
      </c>
      <c r="R437" s="364">
        <v>145.22135778711308</v>
      </c>
      <c r="S437" s="305">
        <f t="shared" si="228"/>
        <v>-29.493068924017741</v>
      </c>
      <c r="T437" s="305">
        <f t="shared" si="229"/>
        <v>7.7396382573520661</v>
      </c>
      <c r="U437" s="745">
        <f t="shared" si="230"/>
        <v>14.385595722720668</v>
      </c>
    </row>
    <row r="438" spans="1:21" ht="18" customHeight="1" thickBot="1">
      <c r="A438" s="320" t="s">
        <v>11</v>
      </c>
      <c r="B438" s="320" t="s">
        <v>40</v>
      </c>
      <c r="C438" s="364">
        <v>0.04</v>
      </c>
      <c r="D438" s="364">
        <v>7.0000000000000007E-2</v>
      </c>
      <c r="E438" s="364">
        <v>0.03</v>
      </c>
      <c r="F438" s="364">
        <v>0.08</v>
      </c>
      <c r="G438" s="364">
        <v>0.02</v>
      </c>
      <c r="H438" s="364">
        <v>0.08</v>
      </c>
      <c r="I438" s="364">
        <v>0.08</v>
      </c>
      <c r="J438" s="364">
        <v>0.11</v>
      </c>
      <c r="K438" s="364">
        <v>0.09</v>
      </c>
      <c r="L438" s="364">
        <v>0.2</v>
      </c>
      <c r="M438" s="364">
        <v>0.22</v>
      </c>
      <c r="N438" s="364">
        <v>0.16</v>
      </c>
      <c r="O438" s="364">
        <v>0.33</v>
      </c>
      <c r="P438" s="364">
        <v>0.36</v>
      </c>
      <c r="Q438" s="364">
        <v>0.2</v>
      </c>
      <c r="R438" s="364">
        <v>0.25943983333333337</v>
      </c>
      <c r="S438" s="305">
        <f t="shared" si="228"/>
        <v>29.71991666666667</v>
      </c>
      <c r="T438" s="305">
        <f t="shared" si="229"/>
        <v>3.77593333333337</v>
      </c>
      <c r="U438" s="745">
        <f t="shared" si="230"/>
        <v>13.965093773081993</v>
      </c>
    </row>
    <row r="439" spans="1:21" ht="18" customHeight="1" thickBot="1">
      <c r="A439" s="320" t="s">
        <v>12</v>
      </c>
      <c r="B439" s="320" t="s">
        <v>41</v>
      </c>
      <c r="C439" s="364">
        <v>0</v>
      </c>
      <c r="D439" s="364">
        <v>0</v>
      </c>
      <c r="E439" s="364">
        <v>10.84</v>
      </c>
      <c r="F439" s="364">
        <v>9.6</v>
      </c>
      <c r="G439" s="364">
        <v>13.225</v>
      </c>
      <c r="H439" s="364">
        <v>14.11</v>
      </c>
      <c r="I439" s="364">
        <v>14.94</v>
      </c>
      <c r="J439" s="364">
        <v>24.1</v>
      </c>
      <c r="K439" s="364">
        <v>25.2</v>
      </c>
      <c r="L439" s="364">
        <v>37.200000000000003</v>
      </c>
      <c r="M439" s="364">
        <v>51.58</v>
      </c>
      <c r="N439" s="364">
        <v>40.81</v>
      </c>
      <c r="O439" s="364">
        <v>38.06</v>
      </c>
      <c r="P439" s="364">
        <v>35.450000000000003</v>
      </c>
      <c r="Q439" s="364">
        <v>29.01</v>
      </c>
      <c r="R439" s="364">
        <v>43.283053314097543</v>
      </c>
      <c r="S439" s="305">
        <f t="shared" si="228"/>
        <v>49.200459545320726</v>
      </c>
      <c r="T439" s="305">
        <f t="shared" si="229"/>
        <v>20.364441919069943</v>
      </c>
      <c r="U439" s="745">
        <f t="shared" si="230"/>
        <v>12.545905355244136</v>
      </c>
    </row>
    <row r="440" spans="1:21" ht="18" customHeight="1" thickBot="1">
      <c r="A440" s="320" t="s">
        <v>13</v>
      </c>
      <c r="B440" s="320" t="s">
        <v>42</v>
      </c>
      <c r="C440" s="364">
        <v>0.28999999999999998</v>
      </c>
      <c r="D440" s="364">
        <v>0.28999999999999998</v>
      </c>
      <c r="E440" s="364">
        <v>0.25</v>
      </c>
      <c r="F440" s="364">
        <v>0.27</v>
      </c>
      <c r="G440" s="364">
        <v>0.3</v>
      </c>
      <c r="H440" s="364">
        <v>0.34</v>
      </c>
      <c r="I440" s="364">
        <v>0.32</v>
      </c>
      <c r="J440" s="364">
        <v>0.36</v>
      </c>
      <c r="K440" s="364">
        <v>0.31</v>
      </c>
      <c r="L440" s="364">
        <v>0.23</v>
      </c>
      <c r="M440" s="364">
        <v>0.22</v>
      </c>
      <c r="N440" s="364">
        <v>0.2</v>
      </c>
      <c r="O440" s="364">
        <v>0.22</v>
      </c>
      <c r="P440" s="364">
        <v>0.22</v>
      </c>
      <c r="Q440" s="364">
        <v>0.23</v>
      </c>
      <c r="R440" s="364">
        <v>0.12118581672281989</v>
      </c>
      <c r="S440" s="305">
        <f t="shared" si="228"/>
        <v>-47.310514468339179</v>
      </c>
      <c r="T440" s="305">
        <f t="shared" si="229"/>
        <v>-44.9155378532637</v>
      </c>
      <c r="U440" s="745">
        <f t="shared" si="230"/>
        <v>-10.227225792530714</v>
      </c>
    </row>
    <row r="441" spans="1:21" ht="18" customHeight="1" thickBot="1">
      <c r="A441" s="320" t="s">
        <v>14</v>
      </c>
      <c r="B441" s="320" t="s">
        <v>43</v>
      </c>
      <c r="C441" s="364">
        <v>0.1</v>
      </c>
      <c r="D441" s="364">
        <v>0.1</v>
      </c>
      <c r="E441" s="364">
        <v>0.2</v>
      </c>
      <c r="F441" s="364">
        <v>0.7</v>
      </c>
      <c r="G441" s="364">
        <v>1.1000000000000001</v>
      </c>
      <c r="H441" s="364">
        <v>0.8</v>
      </c>
      <c r="I441" s="364">
        <v>0.7</v>
      </c>
      <c r="J441" s="364">
        <v>5.3</v>
      </c>
      <c r="K441" s="364">
        <v>1.7</v>
      </c>
      <c r="L441" s="364">
        <v>0.3</v>
      </c>
      <c r="M441" s="364">
        <v>0.2</v>
      </c>
      <c r="N441" s="364">
        <v>1.1000000000000001</v>
      </c>
      <c r="O441" s="364">
        <v>0.5</v>
      </c>
      <c r="P441" s="364">
        <v>0.5</v>
      </c>
      <c r="Q441" s="364">
        <v>0</v>
      </c>
      <c r="R441" s="364">
        <v>0</v>
      </c>
      <c r="S441" s="305" t="str">
        <f t="shared" si="228"/>
        <v/>
      </c>
      <c r="T441" s="305">
        <f t="shared" si="229"/>
        <v>-100</v>
      </c>
      <c r="U441" s="745">
        <f t="shared" si="230"/>
        <v>-100</v>
      </c>
    </row>
    <row r="442" spans="1:21" ht="18" customHeight="1" thickBot="1">
      <c r="A442" s="320" t="s">
        <v>15</v>
      </c>
      <c r="B442" s="320" t="s">
        <v>44</v>
      </c>
      <c r="C442" s="364">
        <v>21.6</v>
      </c>
      <c r="D442" s="364">
        <v>19.7</v>
      </c>
      <c r="E442" s="364">
        <v>16.399999999999999</v>
      </c>
      <c r="F442" s="364">
        <v>17.3</v>
      </c>
      <c r="G442" s="364">
        <v>16.399999999999999</v>
      </c>
      <c r="H442" s="364">
        <v>18.7</v>
      </c>
      <c r="I442" s="364">
        <v>34.299999999999997</v>
      </c>
      <c r="J442" s="364">
        <v>28.61</v>
      </c>
      <c r="K442" s="364">
        <v>24.3</v>
      </c>
      <c r="L442" s="364">
        <v>24.8</v>
      </c>
      <c r="M442" s="364">
        <v>14.02</v>
      </c>
      <c r="N442" s="364">
        <v>14.83</v>
      </c>
      <c r="O442" s="364">
        <v>16.38</v>
      </c>
      <c r="P442" s="364">
        <v>18.809999999999999</v>
      </c>
      <c r="Q442" s="364">
        <v>14.5</v>
      </c>
      <c r="R442" s="364">
        <v>16.819121025375992</v>
      </c>
      <c r="S442" s="305">
        <f t="shared" si="228"/>
        <v>15.993938106041327</v>
      </c>
      <c r="T442" s="305">
        <f t="shared" si="229"/>
        <v>27.032636143323163</v>
      </c>
      <c r="U442" s="745">
        <f t="shared" si="230"/>
        <v>-7.612730740627482</v>
      </c>
    </row>
    <row r="443" spans="1:21" ht="18" customHeight="1" thickBot="1">
      <c r="A443" s="320" t="s">
        <v>16</v>
      </c>
      <c r="B443" s="320" t="s">
        <v>45</v>
      </c>
      <c r="C443" s="364">
        <v>0</v>
      </c>
      <c r="D443" s="364">
        <v>0</v>
      </c>
      <c r="E443" s="364">
        <v>0.09</v>
      </c>
      <c r="F443" s="364">
        <v>0.06</v>
      </c>
      <c r="G443" s="364">
        <v>0.01</v>
      </c>
      <c r="H443" s="364">
        <v>0.02</v>
      </c>
      <c r="I443" s="364">
        <v>0.03</v>
      </c>
      <c r="J443" s="364">
        <v>0.25</v>
      </c>
      <c r="K443" s="364">
        <v>0.26</v>
      </c>
      <c r="L443" s="364">
        <v>0.14000000000000001</v>
      </c>
      <c r="M443" s="364">
        <v>0.42</v>
      </c>
      <c r="N443" s="364">
        <v>0.31</v>
      </c>
      <c r="O443" s="364">
        <v>0.18</v>
      </c>
      <c r="P443" s="364">
        <v>0.18</v>
      </c>
      <c r="Q443" s="364">
        <v>0.24</v>
      </c>
      <c r="R443" s="364">
        <v>0.30261996498316518</v>
      </c>
      <c r="S443" s="305">
        <f t="shared" si="228"/>
        <v>26.091652076318827</v>
      </c>
      <c r="T443" s="305">
        <f t="shared" si="229"/>
        <v>17.903882460973453</v>
      </c>
      <c r="U443" s="745">
        <f t="shared" si="230"/>
        <v>29.279809191289697</v>
      </c>
    </row>
    <row r="444" spans="1:21" ht="18" customHeight="1" thickBot="1">
      <c r="A444" s="320" t="s">
        <v>17</v>
      </c>
      <c r="B444" s="320" t="s">
        <v>46</v>
      </c>
      <c r="C444" s="364">
        <v>0</v>
      </c>
      <c r="D444" s="364">
        <v>0</v>
      </c>
      <c r="E444" s="364">
        <v>19.68</v>
      </c>
      <c r="F444" s="364">
        <v>1.65</v>
      </c>
      <c r="G444" s="364">
        <v>1.9224999999999999</v>
      </c>
      <c r="H444" s="364">
        <v>1.809375</v>
      </c>
      <c r="I444" s="364">
        <v>2.1</v>
      </c>
      <c r="J444" s="364">
        <v>2.74</v>
      </c>
      <c r="K444" s="364">
        <v>1.47</v>
      </c>
      <c r="L444" s="364">
        <v>0.66</v>
      </c>
      <c r="M444" s="364">
        <v>0.49</v>
      </c>
      <c r="N444" s="364">
        <v>1.1200000000000001</v>
      </c>
      <c r="O444" s="364">
        <v>1.27</v>
      </c>
      <c r="P444" s="364">
        <v>0.63</v>
      </c>
      <c r="Q444" s="364">
        <v>0.69175017216919754</v>
      </c>
      <c r="R444" s="364">
        <v>0.88044938733000522</v>
      </c>
      <c r="S444" s="305">
        <f t="shared" si="228"/>
        <v>27.278520881184988</v>
      </c>
      <c r="T444" s="305">
        <f t="shared" si="229"/>
        <v>8.1743821335947597</v>
      </c>
      <c r="U444" s="745">
        <f t="shared" si="230"/>
        <v>-9.2066793628678312</v>
      </c>
    </row>
    <row r="445" spans="1:21" ht="18" customHeight="1" thickBot="1">
      <c r="A445" s="320" t="s">
        <v>18</v>
      </c>
      <c r="B445" s="320" t="s">
        <v>47</v>
      </c>
      <c r="C445" s="364">
        <v>0</v>
      </c>
      <c r="D445" s="364">
        <v>0</v>
      </c>
      <c r="E445" s="364">
        <v>0</v>
      </c>
      <c r="F445" s="364">
        <v>0</v>
      </c>
      <c r="G445" s="364">
        <v>0</v>
      </c>
      <c r="H445" s="364">
        <v>0</v>
      </c>
      <c r="I445" s="364">
        <v>0</v>
      </c>
      <c r="J445" s="364">
        <v>0</v>
      </c>
      <c r="K445" s="364">
        <v>0</v>
      </c>
      <c r="L445" s="364">
        <v>0</v>
      </c>
      <c r="M445" s="364">
        <v>0</v>
      </c>
      <c r="N445" s="364">
        <v>0</v>
      </c>
      <c r="O445" s="364">
        <v>0</v>
      </c>
      <c r="P445" s="364">
        <v>0</v>
      </c>
      <c r="Q445" s="364">
        <v>0</v>
      </c>
      <c r="R445" s="364">
        <v>0</v>
      </c>
      <c r="S445" s="305" t="str">
        <f t="shared" si="228"/>
        <v/>
      </c>
      <c r="T445" s="305" t="str">
        <f t="shared" si="229"/>
        <v/>
      </c>
      <c r="U445" s="745"/>
    </row>
    <row r="446" spans="1:21" ht="18" customHeight="1" thickBot="1">
      <c r="A446" s="320" t="s">
        <v>19</v>
      </c>
      <c r="B446" s="320" t="s">
        <v>48</v>
      </c>
      <c r="C446" s="364">
        <v>0</v>
      </c>
      <c r="D446" s="364">
        <v>0</v>
      </c>
      <c r="E446" s="364">
        <v>0</v>
      </c>
      <c r="F446" s="364">
        <v>4</v>
      </c>
      <c r="G446" s="364">
        <v>4.3774999999999995</v>
      </c>
      <c r="H446" s="364">
        <v>3.2831249999999996</v>
      </c>
      <c r="I446" s="364">
        <v>2.4623437499999996</v>
      </c>
      <c r="J446" s="364">
        <v>5.51</v>
      </c>
      <c r="K446" s="364">
        <v>0</v>
      </c>
      <c r="L446" s="364">
        <v>0</v>
      </c>
      <c r="M446" s="364">
        <v>0</v>
      </c>
      <c r="N446" s="364">
        <v>0</v>
      </c>
      <c r="O446" s="364">
        <v>0</v>
      </c>
      <c r="P446" s="364">
        <v>0</v>
      </c>
      <c r="Q446" s="364">
        <v>0</v>
      </c>
      <c r="R446" s="364">
        <v>0</v>
      </c>
      <c r="S446" s="305" t="str">
        <f t="shared" si="228"/>
        <v/>
      </c>
      <c r="T446" s="305" t="str">
        <f t="shared" si="229"/>
        <v/>
      </c>
      <c r="U446" s="745"/>
    </row>
    <row r="447" spans="1:21" ht="18" customHeight="1" thickBot="1">
      <c r="A447" s="320" t="s">
        <v>20</v>
      </c>
      <c r="B447" s="320" t="s">
        <v>49</v>
      </c>
      <c r="C447" s="364">
        <v>12.755238095238099</v>
      </c>
      <c r="D447" s="364">
        <v>12.574285714285736</v>
      </c>
      <c r="E447" s="364">
        <v>15.17</v>
      </c>
      <c r="F447" s="364">
        <v>11.35</v>
      </c>
      <c r="G447" s="364">
        <v>10.49</v>
      </c>
      <c r="H447" s="364">
        <v>9.9600000000000009</v>
      </c>
      <c r="I447" s="364">
        <v>11.78</v>
      </c>
      <c r="J447" s="364">
        <v>11.21</v>
      </c>
      <c r="K447" s="364">
        <v>12.54</v>
      </c>
      <c r="L447" s="364">
        <v>11.58</v>
      </c>
      <c r="M447" s="364">
        <v>12.51</v>
      </c>
      <c r="N447" s="364">
        <v>12.61</v>
      </c>
      <c r="O447" s="364">
        <v>15.25</v>
      </c>
      <c r="P447" s="364">
        <v>15.7</v>
      </c>
      <c r="Q447" s="364">
        <v>14.33</v>
      </c>
      <c r="R447" s="364">
        <v>14.621489217724042</v>
      </c>
      <c r="S447" s="305">
        <f t="shared" si="228"/>
        <v>2.0341187559249185</v>
      </c>
      <c r="T447" s="305">
        <f t="shared" si="229"/>
        <v>1.7265019785995817</v>
      </c>
      <c r="U447" s="745">
        <f>100*((POWER(R447/I447,1/($Q$4-$H$4)))-1)</f>
        <v>2.430046212385073</v>
      </c>
    </row>
    <row r="448" spans="1:21" ht="18" customHeight="1" thickBot="1">
      <c r="A448" s="320" t="s">
        <v>21</v>
      </c>
      <c r="B448" s="320" t="s">
        <v>50</v>
      </c>
      <c r="C448" s="364">
        <v>205.93569754464261</v>
      </c>
      <c r="D448" s="364">
        <v>213.08130580357101</v>
      </c>
      <c r="E448" s="364">
        <v>211.33</v>
      </c>
      <c r="F448" s="364">
        <v>232.22400000000002</v>
      </c>
      <c r="G448" s="364">
        <v>256.09120000000001</v>
      </c>
      <c r="H448" s="364">
        <v>267.48096000000004</v>
      </c>
      <c r="I448" s="364">
        <v>260.418768</v>
      </c>
      <c r="J448" s="364">
        <v>315.8</v>
      </c>
      <c r="K448" s="364">
        <v>351.56</v>
      </c>
      <c r="L448" s="364">
        <v>313.04000000000002</v>
      </c>
      <c r="M448" s="364">
        <v>232.17</v>
      </c>
      <c r="N448" s="364">
        <v>157.69</v>
      </c>
      <c r="O448" s="364">
        <v>282.45</v>
      </c>
      <c r="P448" s="364">
        <v>310.86</v>
      </c>
      <c r="Q448" s="364">
        <v>301.63065801149224</v>
      </c>
      <c r="R448" s="364">
        <v>259.63648543127886</v>
      </c>
      <c r="S448" s="305">
        <f t="shared" si="228"/>
        <v>-13.922382047322724</v>
      </c>
      <c r="T448" s="305">
        <f t="shared" si="229"/>
        <v>-4.3191830305667871</v>
      </c>
      <c r="U448" s="745">
        <f>100*((POWER(R448/I448,1/($Q$4-$H$4)))-1)</f>
        <v>-3.3421766026253685E-2</v>
      </c>
    </row>
    <row r="449" spans="1:21" ht="18" customHeight="1" thickBot="1">
      <c r="A449" s="320" t="s">
        <v>22</v>
      </c>
      <c r="B449" s="320" t="s">
        <v>51</v>
      </c>
      <c r="C449" s="364">
        <v>6.45</v>
      </c>
      <c r="D449" s="364">
        <v>5.5</v>
      </c>
      <c r="E449" s="364">
        <v>5.33</v>
      </c>
      <c r="F449" s="364">
        <v>5.96</v>
      </c>
      <c r="G449" s="364">
        <v>4.62</v>
      </c>
      <c r="H449" s="364">
        <v>4.21</v>
      </c>
      <c r="I449" s="364">
        <v>5.75</v>
      </c>
      <c r="J449" s="364">
        <v>11.1</v>
      </c>
      <c r="K449" s="364">
        <v>13.13</v>
      </c>
      <c r="L449" s="364">
        <v>12.74</v>
      </c>
      <c r="M449" s="364">
        <v>12.55</v>
      </c>
      <c r="N449" s="364">
        <v>7.91</v>
      </c>
      <c r="O449" s="364">
        <v>8.5500000000000007</v>
      </c>
      <c r="P449" s="364">
        <v>8.81</v>
      </c>
      <c r="Q449" s="364">
        <v>7.84</v>
      </c>
      <c r="R449" s="364">
        <v>10.059301921564415</v>
      </c>
      <c r="S449" s="305">
        <f t="shared" si="228"/>
        <v>28.307422468933872</v>
      </c>
      <c r="T449" s="305">
        <f t="shared" si="229"/>
        <v>20.663357715686725</v>
      </c>
      <c r="U449" s="745">
        <f>100*((POWER(R449/I449,1/($Q$4-$H$4)))-1)</f>
        <v>6.4115792871045851</v>
      </c>
    </row>
    <row r="450" spans="1:21" ht="18" customHeight="1" thickBot="1">
      <c r="A450" s="320" t="s">
        <v>23</v>
      </c>
      <c r="B450" s="320" t="s">
        <v>52</v>
      </c>
      <c r="C450" s="364">
        <v>0.98</v>
      </c>
      <c r="D450" s="364">
        <v>0.64</v>
      </c>
      <c r="E450" s="364">
        <v>0.64</v>
      </c>
      <c r="F450" s="364">
        <v>0.28000000000000003</v>
      </c>
      <c r="G450" s="364">
        <v>0.57999999999999996</v>
      </c>
      <c r="H450" s="364">
        <v>0.97</v>
      </c>
      <c r="I450" s="364">
        <v>0.76</v>
      </c>
      <c r="J450" s="364">
        <v>0.64</v>
      </c>
      <c r="K450" s="364">
        <v>1.94</v>
      </c>
      <c r="L450" s="364">
        <v>5.0199999999999996</v>
      </c>
      <c r="M450" s="364">
        <v>3.32</v>
      </c>
      <c r="N450" s="364">
        <v>1.83</v>
      </c>
      <c r="O450" s="364">
        <v>0.99</v>
      </c>
      <c r="P450" s="364">
        <v>2.27</v>
      </c>
      <c r="Q450" s="364">
        <v>2.1800000000000002</v>
      </c>
      <c r="R450" s="364">
        <v>2.2496039104876244</v>
      </c>
      <c r="S450" s="305">
        <f t="shared" si="228"/>
        <v>3.1928399306249577</v>
      </c>
      <c r="T450" s="305">
        <f t="shared" si="229"/>
        <v>47.353967935870614</v>
      </c>
      <c r="U450" s="745">
        <f>100*((POWER(R450/I450,1/($Q$4-$H$4)))-1)</f>
        <v>12.814735511967058</v>
      </c>
    </row>
    <row r="451" spans="1:21" ht="18" customHeight="1" thickBot="1">
      <c r="A451" s="320" t="s">
        <v>24</v>
      </c>
      <c r="B451" s="320" t="s">
        <v>53</v>
      </c>
      <c r="C451" s="364">
        <v>0.03</v>
      </c>
      <c r="D451" s="364">
        <v>0.04</v>
      </c>
      <c r="E451" s="364">
        <v>0.23</v>
      </c>
      <c r="F451" s="364">
        <v>1.08</v>
      </c>
      <c r="G451" s="364">
        <v>0.34</v>
      </c>
      <c r="H451" s="364">
        <v>0</v>
      </c>
      <c r="I451" s="364">
        <v>0</v>
      </c>
      <c r="J451" s="364">
        <v>0.74</v>
      </c>
      <c r="K451" s="364">
        <v>1.25</v>
      </c>
      <c r="L451" s="364">
        <v>0.92</v>
      </c>
      <c r="M451" s="364">
        <v>1.45</v>
      </c>
      <c r="N451" s="364">
        <v>1.52</v>
      </c>
      <c r="O451" s="364">
        <v>0.84</v>
      </c>
      <c r="P451" s="364">
        <v>0.68</v>
      </c>
      <c r="Q451" s="364">
        <v>1.257589543269235</v>
      </c>
      <c r="R451" s="364">
        <v>1.6102444545272401</v>
      </c>
      <c r="S451" s="305">
        <f t="shared" si="228"/>
        <v>28.042131325395879</v>
      </c>
      <c r="T451" s="305">
        <f t="shared" si="229"/>
        <v>36.169455475675491</v>
      </c>
      <c r="U451" s="745"/>
    </row>
    <row r="452" spans="1:21" ht="18" customHeight="1" thickBot="1">
      <c r="A452" s="320" t="s">
        <v>25</v>
      </c>
      <c r="B452" s="320" t="s">
        <v>54</v>
      </c>
      <c r="C452" s="364">
        <v>0</v>
      </c>
      <c r="D452" s="364">
        <v>0</v>
      </c>
      <c r="E452" s="364">
        <v>1.74</v>
      </c>
      <c r="F452" s="364">
        <v>2.7</v>
      </c>
      <c r="G452" s="364">
        <v>2.94</v>
      </c>
      <c r="H452" s="364">
        <v>1.74</v>
      </c>
      <c r="I452" s="364">
        <v>1.66</v>
      </c>
      <c r="J452" s="364">
        <v>3.35</v>
      </c>
      <c r="K452" s="364">
        <v>3.78</v>
      </c>
      <c r="L452" s="364">
        <v>3.24</v>
      </c>
      <c r="M452" s="364">
        <v>2.38</v>
      </c>
      <c r="N452" s="364">
        <v>2.56</v>
      </c>
      <c r="O452" s="364">
        <v>1.91</v>
      </c>
      <c r="P452" s="364">
        <v>2.83</v>
      </c>
      <c r="Q452" s="364">
        <v>4.1266075888530729</v>
      </c>
      <c r="R452" s="364">
        <v>3.0545803101840421</v>
      </c>
      <c r="S452" s="305">
        <f t="shared" si="228"/>
        <v>-25.978415819445154</v>
      </c>
      <c r="T452" s="305">
        <f t="shared" si="229"/>
        <v>5.8583381133283652</v>
      </c>
      <c r="U452" s="745">
        <f>100*((POWER(R452/I452,1/($Q$4-$H$4)))-1)</f>
        <v>7.0106620889937465</v>
      </c>
    </row>
    <row r="453" spans="1:21" ht="18" customHeight="1" thickBot="1">
      <c r="A453" s="320" t="s">
        <v>26</v>
      </c>
      <c r="B453" s="320" t="s">
        <v>55</v>
      </c>
      <c r="C453" s="364">
        <v>0</v>
      </c>
      <c r="D453" s="364">
        <v>0</v>
      </c>
      <c r="E453" s="364">
        <v>0</v>
      </c>
      <c r="F453" s="364">
        <v>0</v>
      </c>
      <c r="G453" s="364">
        <v>0</v>
      </c>
      <c r="H453" s="364">
        <v>0</v>
      </c>
      <c r="I453" s="364">
        <v>0</v>
      </c>
      <c r="J453" s="364">
        <v>0</v>
      </c>
      <c r="K453" s="364">
        <v>0</v>
      </c>
      <c r="L453" s="364">
        <v>0</v>
      </c>
      <c r="M453" s="364">
        <v>0</v>
      </c>
      <c r="N453" s="364">
        <v>0</v>
      </c>
      <c r="O453" s="364">
        <v>0</v>
      </c>
      <c r="P453" s="364">
        <v>0</v>
      </c>
      <c r="Q453" s="364">
        <v>0</v>
      </c>
      <c r="R453" s="364">
        <v>0</v>
      </c>
      <c r="S453" s="305" t="str">
        <f t="shared" si="228"/>
        <v/>
      </c>
      <c r="T453" s="305" t="str">
        <f t="shared" si="229"/>
        <v/>
      </c>
      <c r="U453" s="745"/>
    </row>
    <row r="454" spans="1:21" ht="18" customHeight="1" thickBot="1">
      <c r="A454" s="320" t="s">
        <v>27</v>
      </c>
      <c r="B454" s="320" t="s">
        <v>56</v>
      </c>
      <c r="C454" s="364">
        <v>0.7</v>
      </c>
      <c r="D454" s="364">
        <v>1</v>
      </c>
      <c r="E454" s="364">
        <v>1</v>
      </c>
      <c r="F454" s="364">
        <v>1.4</v>
      </c>
      <c r="G454" s="364">
        <v>1</v>
      </c>
      <c r="H454" s="364">
        <v>0.9</v>
      </c>
      <c r="I454" s="364">
        <v>1.1000000000000001</v>
      </c>
      <c r="J454" s="364">
        <v>1.1000000000000001</v>
      </c>
      <c r="K454" s="364">
        <v>1.2</v>
      </c>
      <c r="L454" s="364">
        <v>1.1000000000000001</v>
      </c>
      <c r="M454" s="364">
        <v>0.7</v>
      </c>
      <c r="N454" s="364">
        <v>1.2</v>
      </c>
      <c r="O454" s="364">
        <v>1.3</v>
      </c>
      <c r="P454" s="364">
        <v>1.3</v>
      </c>
      <c r="Q454" s="364">
        <v>1.1953314613250137</v>
      </c>
      <c r="R454" s="364">
        <v>1.1176984673656172</v>
      </c>
      <c r="S454" s="305">
        <f t="shared" si="228"/>
        <v>-6.4946833971341373</v>
      </c>
      <c r="T454" s="305">
        <f t="shared" si="229"/>
        <v>-9.2613088381914181</v>
      </c>
      <c r="U454" s="745">
        <f>100*((POWER(R454/I454,1/($Q$4-$H$4)))-1)</f>
        <v>0.1775068167718219</v>
      </c>
    </row>
    <row r="456" spans="1:21" ht="18" customHeight="1">
      <c r="A456" s="752" t="s">
        <v>1189</v>
      </c>
    </row>
    <row r="457" spans="1:21" ht="18" customHeight="1">
      <c r="A457" s="215"/>
      <c r="B457" s="211"/>
      <c r="C457" s="741"/>
      <c r="D457" s="741"/>
      <c r="E457" s="741"/>
      <c r="F457" s="741"/>
      <c r="G457" s="741"/>
      <c r="H457" s="741"/>
      <c r="I457" s="741"/>
      <c r="J457" s="741"/>
      <c r="K457" s="741"/>
      <c r="L457" s="741"/>
      <c r="M457" s="741"/>
      <c r="N457" s="741"/>
      <c r="O457" s="741"/>
      <c r="P457" s="741"/>
      <c r="Q457" s="741"/>
      <c r="R457" s="741"/>
      <c r="S457" s="769" t="s">
        <v>58</v>
      </c>
      <c r="T457" s="770"/>
      <c r="U457" s="751" t="str">
        <f>U$3</f>
        <v xml:space="preserve">Annual rate of change
</v>
      </c>
    </row>
    <row r="458" spans="1:21" ht="26.25" thickBot="1">
      <c r="A458" s="215"/>
      <c r="B458" s="216"/>
      <c r="C458" s="203">
        <f t="shared" ref="C458:R458" si="231">C$4</f>
        <v>2008</v>
      </c>
      <c r="D458" s="717">
        <f t="shared" si="231"/>
        <v>2009</v>
      </c>
      <c r="E458" s="203">
        <f t="shared" si="231"/>
        <v>2010</v>
      </c>
      <c r="F458" s="717">
        <f t="shared" si="231"/>
        <v>2011</v>
      </c>
      <c r="G458" s="203">
        <f t="shared" si="231"/>
        <v>2012</v>
      </c>
      <c r="H458" s="716">
        <f t="shared" si="231"/>
        <v>2013</v>
      </c>
      <c r="I458" s="203">
        <f t="shared" si="231"/>
        <v>2014</v>
      </c>
      <c r="J458" s="716">
        <f t="shared" si="231"/>
        <v>2015</v>
      </c>
      <c r="K458" s="203">
        <f t="shared" si="231"/>
        <v>2016</v>
      </c>
      <c r="L458" s="716">
        <f t="shared" si="231"/>
        <v>2017</v>
      </c>
      <c r="M458" s="203">
        <f t="shared" si="231"/>
        <v>2018</v>
      </c>
      <c r="N458" s="716">
        <f t="shared" si="231"/>
        <v>2019</v>
      </c>
      <c r="O458" s="203">
        <f t="shared" si="231"/>
        <v>2020</v>
      </c>
      <c r="P458" s="716">
        <f t="shared" si="231"/>
        <v>2021</v>
      </c>
      <c r="Q458" s="716">
        <f t="shared" si="231"/>
        <v>2022</v>
      </c>
      <c r="R458" s="203" t="str">
        <f t="shared" si="231"/>
        <v>2023f</v>
      </c>
      <c r="S458" s="750" t="s">
        <v>1070</v>
      </c>
      <c r="T458" s="749" t="s">
        <v>1071</v>
      </c>
      <c r="U458" s="748" t="s">
        <v>1072</v>
      </c>
    </row>
    <row r="459" spans="1:21" ht="18" customHeight="1" thickBot="1">
      <c r="A459" s="366" t="s">
        <v>373</v>
      </c>
      <c r="B459" s="366"/>
      <c r="C459" s="344">
        <f t="shared" ref="C459:R459" si="232">IF(OR(C394=0,C427=0),":",C427/C394)</f>
        <v>1.4081526188481026</v>
      </c>
      <c r="D459" s="344">
        <f t="shared" si="232"/>
        <v>1.4028877612444923</v>
      </c>
      <c r="E459" s="344">
        <f t="shared" si="232"/>
        <v>1.4977755435465632</v>
      </c>
      <c r="F459" s="344">
        <f t="shared" si="232"/>
        <v>1.3591853737560755</v>
      </c>
      <c r="G459" s="344">
        <f t="shared" si="232"/>
        <v>1.4828743626523311</v>
      </c>
      <c r="H459" s="344">
        <f t="shared" si="232"/>
        <v>1.5674938546592647</v>
      </c>
      <c r="I459" s="344">
        <f t="shared" si="232"/>
        <v>1.2810719624693736</v>
      </c>
      <c r="J459" s="344">
        <f t="shared" si="232"/>
        <v>1.3608151282272689</v>
      </c>
      <c r="K459" s="344">
        <f t="shared" si="232"/>
        <v>1.5673760067825355</v>
      </c>
      <c r="L459" s="344">
        <f t="shared" si="232"/>
        <v>1.3260297734995943</v>
      </c>
      <c r="M459" s="344">
        <f t="shared" si="232"/>
        <v>1.3791720819622264</v>
      </c>
      <c r="N459" s="344">
        <f t="shared" si="232"/>
        <v>1.1348787859301654</v>
      </c>
      <c r="O459" s="344">
        <f t="shared" si="232"/>
        <v>1.4821326635460672</v>
      </c>
      <c r="P459" s="344">
        <f t="shared" si="232"/>
        <v>1.5895314732646459</v>
      </c>
      <c r="Q459" s="344">
        <f t="shared" si="232"/>
        <v>1.3310390611883629</v>
      </c>
      <c r="R459" s="344">
        <f t="shared" si="232"/>
        <v>1.388058736668764</v>
      </c>
      <c r="S459" s="747">
        <f t="shared" ref="S459:S486" si="233">+IFERROR((R459/Q459-1)*100,"")</f>
        <v>4.2838468939817131</v>
      </c>
      <c r="T459" s="747">
        <f t="shared" ref="T459:T486" si="234">+IFERROR(((R459/((SUM(M459:Q459)-MIN(L459:P459)-MAX(L459:P459))/3))-1)*100,"")</f>
        <v>-0.67188183958981629</v>
      </c>
      <c r="U459" s="746">
        <f>100*((POWER(R459/I459,1/($Q$4-$H$4)))-1)</f>
        <v>0.89519400309168162</v>
      </c>
    </row>
    <row r="460" spans="1:21" ht="18" customHeight="1" thickBot="1">
      <c r="A460" s="320" t="s">
        <v>3</v>
      </c>
      <c r="B460" s="320" t="s">
        <v>30</v>
      </c>
      <c r="C460" s="365" t="str">
        <f t="shared" ref="C460:R460" si="235">IF(OR(C395=0,C428=0),":",C428/C395)</f>
        <v>:</v>
      </c>
      <c r="D460" s="365" t="str">
        <f t="shared" si="235"/>
        <v>:</v>
      </c>
      <c r="E460" s="365" t="str">
        <f t="shared" si="235"/>
        <v>:</v>
      </c>
      <c r="F460" s="365" t="str">
        <f t="shared" si="235"/>
        <v>:</v>
      </c>
      <c r="G460" s="365" t="str">
        <f t="shared" si="235"/>
        <v>:</v>
      </c>
      <c r="H460" s="365" t="str">
        <f t="shared" si="235"/>
        <v>:</v>
      </c>
      <c r="I460" s="365" t="str">
        <f t="shared" si="235"/>
        <v>:</v>
      </c>
      <c r="J460" s="365">
        <f t="shared" si="235"/>
        <v>3.64</v>
      </c>
      <c r="K460" s="365">
        <f t="shared" si="235"/>
        <v>2.7578125</v>
      </c>
      <c r="L460" s="365">
        <f t="shared" si="235"/>
        <v>5.0441988950276242</v>
      </c>
      <c r="M460" s="365">
        <f t="shared" si="235"/>
        <v>5.2585365853658539</v>
      </c>
      <c r="N460" s="365">
        <f t="shared" si="235"/>
        <v>3.908450704225352</v>
      </c>
      <c r="O460" s="365">
        <f t="shared" si="235"/>
        <v>4.3658536585365857</v>
      </c>
      <c r="P460" s="365">
        <f t="shared" si="235"/>
        <v>3.8565656565656563</v>
      </c>
      <c r="Q460" s="365">
        <f t="shared" si="235"/>
        <v>4.7342173643533583</v>
      </c>
      <c r="R460" s="365">
        <f t="shared" si="235"/>
        <v>6.0974744279984181</v>
      </c>
      <c r="S460" s="305">
        <f t="shared" si="233"/>
        <v>28.7958274562931</v>
      </c>
      <c r="T460" s="305">
        <f t="shared" si="234"/>
        <v>40.618770277840689</v>
      </c>
      <c r="U460" s="745"/>
    </row>
    <row r="461" spans="1:21" ht="18" customHeight="1" thickBot="1">
      <c r="A461" s="320" t="s">
        <v>4</v>
      </c>
      <c r="B461" s="320" t="s">
        <v>31</v>
      </c>
      <c r="C461" s="365" t="str">
        <f t="shared" ref="C461:R461" si="236">IF(OR(C396=0,C429=0),":",C429/C396)</f>
        <v>:</v>
      </c>
      <c r="D461" s="365" t="str">
        <f t="shared" si="236"/>
        <v>:</v>
      </c>
      <c r="E461" s="365">
        <f t="shared" si="236"/>
        <v>0.97889182058047497</v>
      </c>
      <c r="F461" s="365">
        <f t="shared" si="236"/>
        <v>1.0999999999999999</v>
      </c>
      <c r="G461" s="365">
        <f t="shared" si="236"/>
        <v>1.4615384615384615</v>
      </c>
      <c r="H461" s="365">
        <f t="shared" si="236"/>
        <v>1.3756476683937824</v>
      </c>
      <c r="I461" s="365">
        <f t="shared" si="236"/>
        <v>1.1481481481481481</v>
      </c>
      <c r="J461" s="365">
        <f t="shared" si="236"/>
        <v>1.3387423935091278</v>
      </c>
      <c r="K461" s="365">
        <f t="shared" si="236"/>
        <v>1.4137214137214138</v>
      </c>
      <c r="L461" s="365">
        <f t="shared" si="236"/>
        <v>2.0228233305156382</v>
      </c>
      <c r="M461" s="365">
        <f t="shared" si="236"/>
        <v>0.97953400503778332</v>
      </c>
      <c r="N461" s="365">
        <f t="shared" si="236"/>
        <v>1.2661921708185051</v>
      </c>
      <c r="O461" s="365">
        <f t="shared" si="236"/>
        <v>1.1893382352941175</v>
      </c>
      <c r="P461" s="365">
        <f t="shared" si="236"/>
        <v>1.4350775193798451</v>
      </c>
      <c r="Q461" s="365">
        <f t="shared" si="236"/>
        <v>1.4006680617190719</v>
      </c>
      <c r="R461" s="365">
        <f t="shared" si="236"/>
        <v>1.3977261412295718</v>
      </c>
      <c r="S461" s="305">
        <f t="shared" si="233"/>
        <v>-0.21003695093106955</v>
      </c>
      <c r="T461" s="305">
        <f t="shared" si="234"/>
        <v>28.292463257755294</v>
      </c>
      <c r="U461" s="745">
        <f>100*((POWER(R461/I461,1/($Q$4-$H$4)))-1)</f>
        <v>2.2095728052284214</v>
      </c>
    </row>
    <row r="462" spans="1:21" ht="18" customHeight="1" thickBot="1">
      <c r="A462" s="320" t="s">
        <v>340</v>
      </c>
      <c r="B462" s="320" t="s">
        <v>32</v>
      </c>
      <c r="C462" s="365">
        <f t="shared" ref="C462:R462" si="237">IF(OR(C397=0,C430=0),":",C430/C397)</f>
        <v>1.4183168316831685</v>
      </c>
      <c r="D462" s="365">
        <f t="shared" si="237"/>
        <v>1.3558178752107926</v>
      </c>
      <c r="E462" s="365">
        <f t="shared" si="237"/>
        <v>1.5196687370600415</v>
      </c>
      <c r="F462" s="365">
        <f t="shared" si="237"/>
        <v>2.2039106145251397</v>
      </c>
      <c r="G462" s="365">
        <f t="shared" si="237"/>
        <v>1.6162162162162164</v>
      </c>
      <c r="H462" s="365">
        <f t="shared" si="237"/>
        <v>1.5267605633802817</v>
      </c>
      <c r="I462" s="365">
        <f t="shared" si="237"/>
        <v>2.0138121546961325</v>
      </c>
      <c r="J462" s="365">
        <f t="shared" si="237"/>
        <v>2.1087928464977646</v>
      </c>
      <c r="K462" s="365">
        <f t="shared" si="237"/>
        <v>1.6617161716171618</v>
      </c>
      <c r="L462" s="365">
        <f t="shared" si="237"/>
        <v>1.7535410764872523</v>
      </c>
      <c r="M462" s="365">
        <f t="shared" si="237"/>
        <v>1.2268518518518516</v>
      </c>
      <c r="N462" s="365">
        <f t="shared" si="237"/>
        <v>1.4898989898989901</v>
      </c>
      <c r="O462" s="365">
        <f t="shared" si="237"/>
        <v>1.2244897959183674</v>
      </c>
      <c r="P462" s="365">
        <f t="shared" si="237"/>
        <v>1.6756756756756757</v>
      </c>
      <c r="Q462" s="365">
        <f t="shared" si="237"/>
        <v>1.4114123486093675</v>
      </c>
      <c r="R462" s="365">
        <f t="shared" si="237"/>
        <v>1.3530804129528127</v>
      </c>
      <c r="S462" s="305">
        <f t="shared" si="233"/>
        <v>-4.1328769522264608</v>
      </c>
      <c r="T462" s="305">
        <f t="shared" si="234"/>
        <v>0.22080967312780864</v>
      </c>
      <c r="U462" s="745">
        <f>100*((POWER(R462/I462,1/($Q$4-$H$4)))-1)</f>
        <v>-4.3221015095746385</v>
      </c>
    </row>
    <row r="463" spans="1:21" ht="18" customHeight="1" thickBot="1">
      <c r="A463" s="320" t="s">
        <v>5</v>
      </c>
      <c r="B463" s="320" t="s">
        <v>33</v>
      </c>
      <c r="C463" s="365" t="str">
        <f t="shared" ref="C463:R463" si="238">IF(OR(C398=0,C431=0),":",C431/C398)</f>
        <v>:</v>
      </c>
      <c r="D463" s="365" t="str">
        <f t="shared" si="238"/>
        <v>:</v>
      </c>
      <c r="E463" s="365" t="str">
        <f t="shared" si="238"/>
        <v>:</v>
      </c>
      <c r="F463" s="365" t="str">
        <f t="shared" si="238"/>
        <v>:</v>
      </c>
      <c r="G463" s="365" t="str">
        <f t="shared" si="238"/>
        <v>:</v>
      </c>
      <c r="H463" s="365" t="str">
        <f t="shared" si="238"/>
        <v>:</v>
      </c>
      <c r="I463" s="365" t="str">
        <f t="shared" si="238"/>
        <v>:</v>
      </c>
      <c r="J463" s="365" t="str">
        <f t="shared" si="238"/>
        <v>:</v>
      </c>
      <c r="K463" s="365" t="str">
        <f t="shared" si="238"/>
        <v>:</v>
      </c>
      <c r="L463" s="365" t="str">
        <f t="shared" si="238"/>
        <v>:</v>
      </c>
      <c r="M463" s="365" t="str">
        <f t="shared" si="238"/>
        <v>:</v>
      </c>
      <c r="N463" s="365" t="str">
        <f t="shared" si="238"/>
        <v>:</v>
      </c>
      <c r="O463" s="365" t="str">
        <f t="shared" si="238"/>
        <v>:</v>
      </c>
      <c r="P463" s="365" t="str">
        <f t="shared" si="238"/>
        <v>:</v>
      </c>
      <c r="Q463" s="365" t="str">
        <f t="shared" si="238"/>
        <v>:</v>
      </c>
      <c r="R463" s="365" t="str">
        <f t="shared" si="238"/>
        <v>:</v>
      </c>
      <c r="S463" s="305" t="str">
        <f t="shared" si="233"/>
        <v/>
      </c>
      <c r="T463" s="305" t="str">
        <f t="shared" si="234"/>
        <v/>
      </c>
      <c r="U463" s="745"/>
    </row>
    <row r="464" spans="1:21" ht="18" customHeight="1" thickBot="1">
      <c r="A464" s="320" t="s">
        <v>127</v>
      </c>
      <c r="B464" s="320" t="s">
        <v>34</v>
      </c>
      <c r="C464" s="365" t="str">
        <f t="shared" ref="C464:R464" si="239">IF(OR(C399=0,C432=0),":",C432/C399)</f>
        <v>:</v>
      </c>
      <c r="D464" s="365" t="str">
        <f t="shared" si="239"/>
        <v>:</v>
      </c>
      <c r="E464" s="365" t="str">
        <f t="shared" si="239"/>
        <v>:</v>
      </c>
      <c r="F464" s="365" t="str">
        <f t="shared" si="239"/>
        <v>:</v>
      </c>
      <c r="G464" s="365" t="str">
        <f t="shared" si="239"/>
        <v>:</v>
      </c>
      <c r="H464" s="365" t="str">
        <f t="shared" si="239"/>
        <v>:</v>
      </c>
      <c r="I464" s="365" t="str">
        <f t="shared" si="239"/>
        <v>:</v>
      </c>
      <c r="J464" s="365" t="str">
        <f t="shared" si="239"/>
        <v>:</v>
      </c>
      <c r="K464" s="365" t="str">
        <f t="shared" si="239"/>
        <v>:</v>
      </c>
      <c r="L464" s="365" t="str">
        <f t="shared" si="239"/>
        <v>:</v>
      </c>
      <c r="M464" s="365" t="str">
        <f t="shared" si="239"/>
        <v>:</v>
      </c>
      <c r="N464" s="365" t="str">
        <f t="shared" si="239"/>
        <v>:</v>
      </c>
      <c r="O464" s="365" t="str">
        <f t="shared" si="239"/>
        <v>:</v>
      </c>
      <c r="P464" s="365" t="str">
        <f t="shared" si="239"/>
        <v>:</v>
      </c>
      <c r="Q464" s="365" t="str">
        <f t="shared" si="239"/>
        <v>:</v>
      </c>
      <c r="R464" s="365" t="str">
        <f t="shared" si="239"/>
        <v>:</v>
      </c>
      <c r="S464" s="305" t="str">
        <f t="shared" si="233"/>
        <v/>
      </c>
      <c r="T464" s="305" t="str">
        <f t="shared" si="234"/>
        <v/>
      </c>
      <c r="U464" s="745"/>
    </row>
    <row r="465" spans="1:21" ht="18" customHeight="1" thickBot="1">
      <c r="A465" s="320" t="s">
        <v>6</v>
      </c>
      <c r="B465" s="320" t="s">
        <v>35</v>
      </c>
      <c r="C465" s="365" t="str">
        <f t="shared" ref="C465:R465" si="240">IF(OR(C400=0,C433=0),":",C433/C400)</f>
        <v>:</v>
      </c>
      <c r="D465" s="365" t="str">
        <f t="shared" si="240"/>
        <v>:</v>
      </c>
      <c r="E465" s="365" t="str">
        <f t="shared" si="240"/>
        <v>:</v>
      </c>
      <c r="F465" s="365" t="str">
        <f t="shared" si="240"/>
        <v>:</v>
      </c>
      <c r="G465" s="365" t="str">
        <f t="shared" si="240"/>
        <v>:</v>
      </c>
      <c r="H465" s="365" t="str">
        <f t="shared" si="240"/>
        <v>:</v>
      </c>
      <c r="I465" s="365" t="str">
        <f t="shared" si="240"/>
        <v>:</v>
      </c>
      <c r="J465" s="365" t="str">
        <f t="shared" si="240"/>
        <v>:</v>
      </c>
      <c r="K465" s="365">
        <f t="shared" si="240"/>
        <v>3.3333333333333335</v>
      </c>
      <c r="L465" s="365">
        <f t="shared" si="240"/>
        <v>0.16666666666666669</v>
      </c>
      <c r="M465" s="365">
        <f t="shared" si="240"/>
        <v>1.4000000000000001</v>
      </c>
      <c r="N465" s="365">
        <f t="shared" si="240"/>
        <v>1</v>
      </c>
      <c r="O465" s="365">
        <f t="shared" si="240"/>
        <v>1</v>
      </c>
      <c r="P465" s="365">
        <f t="shared" si="240"/>
        <v>1.2</v>
      </c>
      <c r="Q465" s="365">
        <f t="shared" si="240"/>
        <v>1.05</v>
      </c>
      <c r="R465" s="365">
        <f t="shared" si="240"/>
        <v>0.58366666666672129</v>
      </c>
      <c r="S465" s="305">
        <f t="shared" si="233"/>
        <v>-44.41269841269321</v>
      </c>
      <c r="T465" s="305">
        <f t="shared" si="234"/>
        <v>-57.118367346934761</v>
      </c>
      <c r="U465" s="745"/>
    </row>
    <row r="466" spans="1:21" ht="18" customHeight="1" thickBot="1">
      <c r="A466" s="320" t="s">
        <v>7</v>
      </c>
      <c r="B466" s="320" t="s">
        <v>36</v>
      </c>
      <c r="C466" s="365" t="str">
        <f t="shared" ref="C466:R466" si="241">IF(OR(C401=0,C434=0),":",C434/C401)</f>
        <v>:</v>
      </c>
      <c r="D466" s="365" t="str">
        <f t="shared" si="241"/>
        <v>:</v>
      </c>
      <c r="E466" s="365" t="str">
        <f t="shared" si="241"/>
        <v>:</v>
      </c>
      <c r="F466" s="365" t="str">
        <f t="shared" si="241"/>
        <v>:</v>
      </c>
      <c r="G466" s="365" t="str">
        <f t="shared" si="241"/>
        <v>:</v>
      </c>
      <c r="H466" s="365" t="str">
        <f t="shared" si="241"/>
        <v>:</v>
      </c>
      <c r="I466" s="365" t="str">
        <f t="shared" si="241"/>
        <v>:</v>
      </c>
      <c r="J466" s="365" t="str">
        <f t="shared" si="241"/>
        <v>:</v>
      </c>
      <c r="K466" s="365" t="str">
        <f t="shared" si="241"/>
        <v>:</v>
      </c>
      <c r="L466" s="365" t="str">
        <f t="shared" si="241"/>
        <v>:</v>
      </c>
      <c r="M466" s="365" t="str">
        <f t="shared" si="241"/>
        <v>:</v>
      </c>
      <c r="N466" s="365" t="str">
        <f t="shared" si="241"/>
        <v>:</v>
      </c>
      <c r="O466" s="365" t="str">
        <f t="shared" si="241"/>
        <v>:</v>
      </c>
      <c r="P466" s="365" t="str">
        <f t="shared" si="241"/>
        <v>:</v>
      </c>
      <c r="Q466" s="365" t="str">
        <f t="shared" si="241"/>
        <v>:</v>
      </c>
      <c r="R466" s="365" t="str">
        <f t="shared" si="241"/>
        <v>:</v>
      </c>
      <c r="S466" s="305" t="str">
        <f t="shared" si="233"/>
        <v/>
      </c>
      <c r="T466" s="305" t="str">
        <f t="shared" si="234"/>
        <v/>
      </c>
      <c r="U466" s="745"/>
    </row>
    <row r="467" spans="1:21" ht="18" customHeight="1" thickBot="1">
      <c r="A467" s="320" t="s">
        <v>8</v>
      </c>
      <c r="B467" s="320" t="s">
        <v>37</v>
      </c>
      <c r="C467" s="365">
        <f t="shared" ref="C467:R467" si="242">IF(OR(C402=0,C435=0),":",C435/C402)</f>
        <v>1.3709273182957391</v>
      </c>
      <c r="D467" s="365">
        <f t="shared" si="242"/>
        <v>2.4461343472750321</v>
      </c>
      <c r="E467" s="365">
        <f t="shared" si="242"/>
        <v>2.1836411609498683</v>
      </c>
      <c r="F467" s="365">
        <f t="shared" si="242"/>
        <v>1.9049662783568364</v>
      </c>
      <c r="G467" s="365">
        <f t="shared" si="242"/>
        <v>1.6103752759381897</v>
      </c>
      <c r="H467" s="365">
        <f t="shared" si="242"/>
        <v>1.7021161150298427</v>
      </c>
      <c r="I467" s="365">
        <f t="shared" si="242"/>
        <v>1.4904625032662659</v>
      </c>
      <c r="J467" s="365">
        <f t="shared" si="242"/>
        <v>1.359156317760694</v>
      </c>
      <c r="K467" s="365">
        <f t="shared" si="242"/>
        <v>1.4293575252825701</v>
      </c>
      <c r="L467" s="365">
        <f t="shared" si="242"/>
        <v>1.3173626847955109</v>
      </c>
      <c r="M467" s="365">
        <f t="shared" si="242"/>
        <v>1.2583571137382796</v>
      </c>
      <c r="N467" s="365">
        <f t="shared" si="242"/>
        <v>1.2467037494849609</v>
      </c>
      <c r="O467" s="365">
        <f t="shared" si="242"/>
        <v>1.318368544600939</v>
      </c>
      <c r="P467" s="365">
        <f t="shared" si="242"/>
        <v>1.4343065693430657</v>
      </c>
      <c r="Q467" s="365">
        <f t="shared" si="242"/>
        <v>1.0719197175246236</v>
      </c>
      <c r="R467" s="365">
        <f t="shared" si="242"/>
        <v>1.1676274890839649</v>
      </c>
      <c r="S467" s="305">
        <f t="shared" si="233"/>
        <v>8.9286324334399314</v>
      </c>
      <c r="T467" s="305">
        <f t="shared" si="234"/>
        <v>-3.9949870046616209</v>
      </c>
      <c r="U467" s="745">
        <f t="shared" ref="U467:U472" si="243">100*((POWER(R467/I467,1/($Q$4-$H$4)))-1)</f>
        <v>-2.6759077275092302</v>
      </c>
    </row>
    <row r="468" spans="1:21" ht="18" customHeight="1" thickBot="1">
      <c r="A468" s="320" t="s">
        <v>9</v>
      </c>
      <c r="B468" s="320" t="s">
        <v>38</v>
      </c>
      <c r="C468" s="365">
        <f t="shared" ref="C468:R468" si="244">IF(OR(C403=0,C436=0),":",C436/C403)</f>
        <v>0.96993945482464083</v>
      </c>
      <c r="D468" s="365">
        <f t="shared" si="244"/>
        <v>0.96323949946481136</v>
      </c>
      <c r="E468" s="365">
        <f t="shared" si="244"/>
        <v>1.0678400148996601</v>
      </c>
      <c r="F468" s="365">
        <f t="shared" si="244"/>
        <v>0.86400789733464955</v>
      </c>
      <c r="G468" s="365">
        <f t="shared" si="244"/>
        <v>0.86040740456845011</v>
      </c>
      <c r="H468" s="365">
        <f t="shared" si="244"/>
        <v>1.0549072140787454</v>
      </c>
      <c r="I468" s="365">
        <f t="shared" si="244"/>
        <v>0.84223816291131415</v>
      </c>
      <c r="J468" s="365">
        <f t="shared" si="244"/>
        <v>0.88257215929850208</v>
      </c>
      <c r="K468" s="365">
        <f t="shared" si="244"/>
        <v>1.2464880179435722</v>
      </c>
      <c r="L468" s="365">
        <f t="shared" si="244"/>
        <v>0.7748421943124878</v>
      </c>
      <c r="M468" s="365">
        <f t="shared" si="244"/>
        <v>1.244986395243374</v>
      </c>
      <c r="N468" s="365">
        <f t="shared" si="244"/>
        <v>0.8228065275505726</v>
      </c>
      <c r="O468" s="365">
        <f t="shared" si="244"/>
        <v>1.3309187279151944</v>
      </c>
      <c r="P468" s="365">
        <f t="shared" si="244"/>
        <v>1.0441687344913151</v>
      </c>
      <c r="Q468" s="365">
        <f t="shared" si="244"/>
        <v>0.83170210872853456</v>
      </c>
      <c r="R468" s="365">
        <f t="shared" si="244"/>
        <v>1.0668187697919729</v>
      </c>
      <c r="S468" s="305">
        <f t="shared" si="233"/>
        <v>28.269335690740661</v>
      </c>
      <c r="T468" s="305">
        <f t="shared" si="234"/>
        <v>0.99831236814087454</v>
      </c>
      <c r="U468" s="745">
        <f t="shared" si="243"/>
        <v>2.6611659764287143</v>
      </c>
    </row>
    <row r="469" spans="1:21" ht="18" customHeight="1" thickBot="1">
      <c r="A469" s="320" t="s">
        <v>10</v>
      </c>
      <c r="B469" s="320" t="s">
        <v>39</v>
      </c>
      <c r="C469" s="365" t="str">
        <f t="shared" ref="C469:R469" si="245">IF(OR(C404=0,C437=0),":",C437/C404)</f>
        <v>:</v>
      </c>
      <c r="D469" s="365" t="str">
        <f t="shared" si="245"/>
        <v>:</v>
      </c>
      <c r="E469" s="365">
        <f t="shared" si="245"/>
        <v>1.6688068485821295</v>
      </c>
      <c r="F469" s="365">
        <f t="shared" si="245"/>
        <v>1.7784200385356455</v>
      </c>
      <c r="G469" s="365">
        <f t="shared" si="245"/>
        <v>1.7201349831271091</v>
      </c>
      <c r="H469" s="365">
        <f t="shared" si="245"/>
        <v>1.7180244829041791</v>
      </c>
      <c r="I469" s="365">
        <f t="shared" si="245"/>
        <v>1.6661538461538461</v>
      </c>
      <c r="J469" s="365">
        <f t="shared" si="245"/>
        <v>1.5825825825825823</v>
      </c>
      <c r="K469" s="365">
        <f t="shared" si="245"/>
        <v>1.5830721003134798</v>
      </c>
      <c r="L469" s="365">
        <f t="shared" si="245"/>
        <v>1.2337662337662336</v>
      </c>
      <c r="M469" s="365">
        <f t="shared" si="245"/>
        <v>1.4554047873151392</v>
      </c>
      <c r="N469" s="365">
        <f t="shared" si="245"/>
        <v>1.4453805110923899</v>
      </c>
      <c r="O469" s="365">
        <f t="shared" si="245"/>
        <v>1.2050847457627119</v>
      </c>
      <c r="P469" s="365">
        <f t="shared" si="245"/>
        <v>2.2029036827195467</v>
      </c>
      <c r="Q469" s="365">
        <f t="shared" si="245"/>
        <v>1.657606008822414</v>
      </c>
      <c r="R469" s="365">
        <f t="shared" si="245"/>
        <v>1.661200965312237</v>
      </c>
      <c r="S469" s="305">
        <f t="shared" si="233"/>
        <v>0.21687641518486345</v>
      </c>
      <c r="T469" s="305">
        <f t="shared" si="234"/>
        <v>9.3281063438400267</v>
      </c>
      <c r="U469" s="745">
        <f t="shared" si="243"/>
        <v>-3.307308791129504E-2</v>
      </c>
    </row>
    <row r="470" spans="1:21" ht="18" customHeight="1" thickBot="1">
      <c r="A470" s="320" t="s">
        <v>11</v>
      </c>
      <c r="B470" s="320" t="s">
        <v>40</v>
      </c>
      <c r="C470" s="365">
        <f t="shared" ref="C470:R470" si="246">IF(OR(C405=0,C438=0),":",C438/C405)</f>
        <v>1</v>
      </c>
      <c r="D470" s="365">
        <f t="shared" si="246"/>
        <v>1.7500000000000002</v>
      </c>
      <c r="E470" s="365">
        <f t="shared" si="246"/>
        <v>1.5</v>
      </c>
      <c r="F470" s="365">
        <f t="shared" si="246"/>
        <v>1.3333333333333335</v>
      </c>
      <c r="G470" s="365">
        <f t="shared" si="246"/>
        <v>2</v>
      </c>
      <c r="H470" s="365">
        <f t="shared" si="246"/>
        <v>2</v>
      </c>
      <c r="I470" s="365">
        <f t="shared" si="246"/>
        <v>2.666666666666667</v>
      </c>
      <c r="J470" s="365">
        <f t="shared" si="246"/>
        <v>1</v>
      </c>
      <c r="K470" s="365">
        <f t="shared" si="246"/>
        <v>1.5</v>
      </c>
      <c r="L470" s="365">
        <f t="shared" si="246"/>
        <v>2</v>
      </c>
      <c r="M470" s="365">
        <f t="shared" si="246"/>
        <v>2.75</v>
      </c>
      <c r="N470" s="365">
        <f t="shared" si="246"/>
        <v>2</v>
      </c>
      <c r="O470" s="365">
        <f t="shared" si="246"/>
        <v>1.8333333333333335</v>
      </c>
      <c r="P470" s="365">
        <f t="shared" si="246"/>
        <v>2.25</v>
      </c>
      <c r="Q470" s="365">
        <f t="shared" si="246"/>
        <v>2</v>
      </c>
      <c r="R470" s="365">
        <f t="shared" si="246"/>
        <v>2.180166666666667</v>
      </c>
      <c r="S470" s="305">
        <f t="shared" si="233"/>
        <v>9.0083333333333506</v>
      </c>
      <c r="T470" s="305">
        <f t="shared" si="234"/>
        <v>4.6480000000000077</v>
      </c>
      <c r="U470" s="745">
        <f t="shared" si="243"/>
        <v>-2.2132286851975103</v>
      </c>
    </row>
    <row r="471" spans="1:21" ht="18" customHeight="1" thickBot="1">
      <c r="A471" s="320" t="s">
        <v>12</v>
      </c>
      <c r="B471" s="320" t="s">
        <v>41</v>
      </c>
      <c r="C471" s="365" t="str">
        <f t="shared" ref="C471:R471" si="247">IF(OR(C406=0,C439=0),":",C439/C406)</f>
        <v>:</v>
      </c>
      <c r="D471" s="365" t="str">
        <f t="shared" si="247"/>
        <v>:</v>
      </c>
      <c r="E471" s="365">
        <f t="shared" si="247"/>
        <v>1.1693635382955772</v>
      </c>
      <c r="F471" s="365">
        <f t="shared" si="247"/>
        <v>1.2648221343873518</v>
      </c>
      <c r="G471" s="365">
        <f t="shared" si="247"/>
        <v>1.2547438330170779</v>
      </c>
      <c r="H471" s="365">
        <f t="shared" si="247"/>
        <v>1.2944954128440367</v>
      </c>
      <c r="I471" s="365">
        <f t="shared" si="247"/>
        <v>1.2991304347826087</v>
      </c>
      <c r="J471" s="365">
        <f t="shared" si="247"/>
        <v>1.6888577435178698</v>
      </c>
      <c r="K471" s="365">
        <f t="shared" si="247"/>
        <v>1.4685314685314685</v>
      </c>
      <c r="L471" s="365">
        <f t="shared" si="247"/>
        <v>1.4874050379848061</v>
      </c>
      <c r="M471" s="365">
        <f t="shared" si="247"/>
        <v>1.6405852417302798</v>
      </c>
      <c r="N471" s="365">
        <f t="shared" si="247"/>
        <v>1.5193596425912139</v>
      </c>
      <c r="O471" s="365">
        <f t="shared" si="247"/>
        <v>1.5733774286895412</v>
      </c>
      <c r="P471" s="365">
        <f t="shared" si="247"/>
        <v>1.5195027861123021</v>
      </c>
      <c r="Q471" s="365">
        <f t="shared" si="247"/>
        <v>1.5276461295418644</v>
      </c>
      <c r="R471" s="365">
        <f t="shared" si="247"/>
        <v>1.6626225680519933</v>
      </c>
      <c r="S471" s="305">
        <f t="shared" si="233"/>
        <v>8.8355827897530048</v>
      </c>
      <c r="T471" s="305">
        <f t="shared" si="234"/>
        <v>7.208772241862671</v>
      </c>
      <c r="U471" s="745">
        <f t="shared" si="243"/>
        <v>2.7790374293231501</v>
      </c>
    </row>
    <row r="472" spans="1:21" ht="18" customHeight="1" thickBot="1">
      <c r="A472" s="320" t="s">
        <v>13</v>
      </c>
      <c r="B472" s="320" t="s">
        <v>42</v>
      </c>
      <c r="C472" s="365">
        <f t="shared" ref="C472:R472" si="248">IF(OR(C407=0,C440=0),":",C440/C407)</f>
        <v>2.4166666666666665</v>
      </c>
      <c r="D472" s="365">
        <f t="shared" si="248"/>
        <v>2.8999999999999995</v>
      </c>
      <c r="E472" s="365">
        <f t="shared" si="248"/>
        <v>3.5714285714285712</v>
      </c>
      <c r="F472" s="365">
        <f t="shared" si="248"/>
        <v>2.0769230769230771</v>
      </c>
      <c r="G472" s="365">
        <f t="shared" si="248"/>
        <v>2.5</v>
      </c>
      <c r="H472" s="365">
        <f t="shared" si="248"/>
        <v>3.0909090909090913</v>
      </c>
      <c r="I472" s="365">
        <f t="shared" si="248"/>
        <v>2.666666666666667</v>
      </c>
      <c r="J472" s="365">
        <f t="shared" si="248"/>
        <v>0.87804878048780488</v>
      </c>
      <c r="K472" s="365">
        <f t="shared" si="248"/>
        <v>1.3478260869565217</v>
      </c>
      <c r="L472" s="365">
        <f t="shared" si="248"/>
        <v>0.95833333333333337</v>
      </c>
      <c r="M472" s="365">
        <f t="shared" si="248"/>
        <v>1.0999999999999999</v>
      </c>
      <c r="N472" s="365">
        <f t="shared" si="248"/>
        <v>1.1764705882352942</v>
      </c>
      <c r="O472" s="365">
        <f t="shared" si="248"/>
        <v>1.1578947368421053</v>
      </c>
      <c r="P472" s="365">
        <f t="shared" si="248"/>
        <v>1.2222222222222223</v>
      </c>
      <c r="Q472" s="365">
        <f t="shared" si="248"/>
        <v>1.1499999999999999</v>
      </c>
      <c r="R472" s="365">
        <f t="shared" si="248"/>
        <v>0.60744770287127781</v>
      </c>
      <c r="S472" s="305">
        <f t="shared" si="233"/>
        <v>-47.178460619888881</v>
      </c>
      <c r="T472" s="305">
        <f t="shared" si="234"/>
        <v>-49.742773567275819</v>
      </c>
      <c r="U472" s="745">
        <f t="shared" si="243"/>
        <v>-15.15708654125465</v>
      </c>
    </row>
    <row r="473" spans="1:21" ht="18" customHeight="1" thickBot="1">
      <c r="A473" s="320" t="s">
        <v>14</v>
      </c>
      <c r="B473" s="320" t="s">
        <v>43</v>
      </c>
      <c r="C473" s="365">
        <f t="shared" ref="C473:R473" si="249">IF(OR(C408=0,C441=0),":",C441/C408)</f>
        <v>1</v>
      </c>
      <c r="D473" s="365">
        <f t="shared" si="249"/>
        <v>1</v>
      </c>
      <c r="E473" s="365">
        <f t="shared" si="249"/>
        <v>1</v>
      </c>
      <c r="F473" s="365">
        <f t="shared" si="249"/>
        <v>1.7499999999999998</v>
      </c>
      <c r="G473" s="365">
        <f t="shared" si="249"/>
        <v>2.75</v>
      </c>
      <c r="H473" s="365">
        <f t="shared" si="249"/>
        <v>2.666666666666667</v>
      </c>
      <c r="I473" s="365">
        <f t="shared" si="249"/>
        <v>2.3333333333333335</v>
      </c>
      <c r="J473" s="365">
        <f t="shared" si="249"/>
        <v>3.5333333333333332</v>
      </c>
      <c r="K473" s="365">
        <f t="shared" si="249"/>
        <v>1.3076923076923077</v>
      </c>
      <c r="L473" s="365">
        <f t="shared" si="249"/>
        <v>1.4999999999999998</v>
      </c>
      <c r="M473" s="365">
        <f t="shared" si="249"/>
        <v>1</v>
      </c>
      <c r="N473" s="365">
        <f t="shared" si="249"/>
        <v>1.8333333333333335</v>
      </c>
      <c r="O473" s="365">
        <f t="shared" si="249"/>
        <v>1.25</v>
      </c>
      <c r="P473" s="365">
        <f t="shared" si="249"/>
        <v>0.625</v>
      </c>
      <c r="Q473" s="365" t="str">
        <f t="shared" si="249"/>
        <v>:</v>
      </c>
      <c r="R473" s="365" t="str">
        <f t="shared" si="249"/>
        <v>:</v>
      </c>
      <c r="S473" s="305" t="str">
        <f t="shared" si="233"/>
        <v/>
      </c>
      <c r="T473" s="305" t="str">
        <f t="shared" si="234"/>
        <v/>
      </c>
      <c r="U473" s="745"/>
    </row>
    <row r="474" spans="1:21" ht="18" customHeight="1" thickBot="1">
      <c r="A474" s="320" t="s">
        <v>15</v>
      </c>
      <c r="B474" s="320" t="s">
        <v>44</v>
      </c>
      <c r="C474" s="365">
        <f t="shared" ref="C474:R474" si="250">IF(OR(C409=0,C442=0),":",C442/C409)</f>
        <v>1.9115044247787611</v>
      </c>
      <c r="D474" s="365">
        <f t="shared" si="250"/>
        <v>1.97</v>
      </c>
      <c r="E474" s="365">
        <f t="shared" si="250"/>
        <v>1.5769230769230766</v>
      </c>
      <c r="F474" s="365">
        <f t="shared" si="250"/>
        <v>1.8210526315789475</v>
      </c>
      <c r="G474" s="365">
        <f t="shared" si="250"/>
        <v>1.8636363636363633</v>
      </c>
      <c r="H474" s="365">
        <f t="shared" si="250"/>
        <v>1.9684210526315788</v>
      </c>
      <c r="I474" s="365">
        <f t="shared" si="250"/>
        <v>2.1708860759493667</v>
      </c>
      <c r="J474" s="365">
        <f t="shared" si="250"/>
        <v>2.2706349206349206</v>
      </c>
      <c r="K474" s="365">
        <f t="shared" si="250"/>
        <v>2.0233139050791009</v>
      </c>
      <c r="L474" s="365">
        <f t="shared" si="250"/>
        <v>2.0649458784346377</v>
      </c>
      <c r="M474" s="365">
        <f t="shared" si="250"/>
        <v>1.4978632478632479</v>
      </c>
      <c r="N474" s="365">
        <f t="shared" si="250"/>
        <v>2.0511756569847854</v>
      </c>
      <c r="O474" s="365">
        <f t="shared" si="250"/>
        <v>2.078680203045685</v>
      </c>
      <c r="P474" s="365">
        <f t="shared" si="250"/>
        <v>1.9351851851851849</v>
      </c>
      <c r="Q474" s="365">
        <f t="shared" si="250"/>
        <v>1.9333333333333333</v>
      </c>
      <c r="R474" s="365">
        <f t="shared" si="250"/>
        <v>1.9423860752253144</v>
      </c>
      <c r="S474" s="305">
        <f t="shared" si="233"/>
        <v>0.46824527027486962</v>
      </c>
      <c r="T474" s="305">
        <f t="shared" si="234"/>
        <v>-1.5631880141763088</v>
      </c>
      <c r="U474" s="745">
        <f>100*((POWER(R474/I474,1/($Q$4-$H$4)))-1)</f>
        <v>-1.2281543173628173</v>
      </c>
    </row>
    <row r="475" spans="1:21" ht="18" customHeight="1" thickBot="1">
      <c r="A475" s="320" t="s">
        <v>16</v>
      </c>
      <c r="B475" s="320" t="s">
        <v>45</v>
      </c>
      <c r="C475" s="365" t="str">
        <f t="shared" ref="C475:R475" si="251">IF(OR(C410=0,C443=0),":",C443/C410)</f>
        <v>:</v>
      </c>
      <c r="D475" s="365" t="str">
        <f t="shared" si="251"/>
        <v>:</v>
      </c>
      <c r="E475" s="365">
        <f t="shared" si="251"/>
        <v>3</v>
      </c>
      <c r="F475" s="365">
        <f t="shared" si="251"/>
        <v>3</v>
      </c>
      <c r="G475" s="365">
        <f t="shared" si="251"/>
        <v>1</v>
      </c>
      <c r="H475" s="365">
        <f t="shared" si="251"/>
        <v>2</v>
      </c>
      <c r="I475" s="365">
        <f t="shared" si="251"/>
        <v>3</v>
      </c>
      <c r="J475" s="365">
        <f t="shared" si="251"/>
        <v>2.7777777777777777</v>
      </c>
      <c r="K475" s="365">
        <f t="shared" si="251"/>
        <v>3.25</v>
      </c>
      <c r="L475" s="365">
        <f t="shared" si="251"/>
        <v>2</v>
      </c>
      <c r="M475" s="365">
        <f t="shared" si="251"/>
        <v>3.8181818181818179</v>
      </c>
      <c r="N475" s="365">
        <f t="shared" si="251"/>
        <v>2.8181818181818183</v>
      </c>
      <c r="O475" s="365">
        <f t="shared" si="251"/>
        <v>3.5999999999999996</v>
      </c>
      <c r="P475" s="365">
        <f t="shared" si="251"/>
        <v>2.5714285714285712</v>
      </c>
      <c r="Q475" s="365">
        <f t="shared" si="251"/>
        <v>2.4</v>
      </c>
      <c r="R475" s="365">
        <f t="shared" si="251"/>
        <v>3.0879588263588276</v>
      </c>
      <c r="S475" s="305">
        <f t="shared" si="233"/>
        <v>28.664951098284487</v>
      </c>
      <c r="T475" s="305">
        <f t="shared" si="234"/>
        <v>-1.3390748424772836</v>
      </c>
      <c r="U475" s="745">
        <f>100*((POWER(R475/I475,1/($Q$4-$H$4)))-1)</f>
        <v>0.32160504259433065</v>
      </c>
    </row>
    <row r="476" spans="1:21" ht="18" customHeight="1" thickBot="1">
      <c r="A476" s="320" t="s">
        <v>17</v>
      </c>
      <c r="B476" s="320" t="s">
        <v>46</v>
      </c>
      <c r="C476" s="365" t="str">
        <f t="shared" ref="C476:R476" si="252">IF(OR(C411=0,C444=0),":",C444/C411)</f>
        <v>:</v>
      </c>
      <c r="D476" s="365" t="str">
        <f t="shared" si="252"/>
        <v>:</v>
      </c>
      <c r="E476" s="365">
        <f t="shared" si="252"/>
        <v>2.0585774058577404</v>
      </c>
      <c r="F476" s="365">
        <f t="shared" si="252"/>
        <v>2.4999999999999996</v>
      </c>
      <c r="G476" s="365">
        <f t="shared" si="252"/>
        <v>1.8665048543689318</v>
      </c>
      <c r="H476" s="365">
        <f t="shared" si="252"/>
        <v>1.8276515151515151</v>
      </c>
      <c r="I476" s="365">
        <f t="shared" si="252"/>
        <v>1.3636363636363638</v>
      </c>
      <c r="J476" s="365">
        <f t="shared" si="252"/>
        <v>2.1574803149606301</v>
      </c>
      <c r="K476" s="365">
        <f t="shared" si="252"/>
        <v>1.6333333333333333</v>
      </c>
      <c r="L476" s="365">
        <f t="shared" si="252"/>
        <v>1.4666666666666668</v>
      </c>
      <c r="M476" s="365">
        <f t="shared" si="252"/>
        <v>1.4848484848484849</v>
      </c>
      <c r="N476" s="365">
        <f t="shared" si="252"/>
        <v>2.9473684210526319</v>
      </c>
      <c r="O476" s="365">
        <f t="shared" si="252"/>
        <v>2.152542372881356</v>
      </c>
      <c r="P476" s="365">
        <f t="shared" si="252"/>
        <v>1.26</v>
      </c>
      <c r="Q476" s="365">
        <f t="shared" si="252"/>
        <v>2.0345593299094045</v>
      </c>
      <c r="R476" s="365">
        <f t="shared" si="252"/>
        <v>2.0619423590866637</v>
      </c>
      <c r="S476" s="305">
        <f t="shared" si="233"/>
        <v>1.3458948468452192</v>
      </c>
      <c r="T476" s="305">
        <f t="shared" si="234"/>
        <v>9.0599683110868412</v>
      </c>
      <c r="U476" s="745">
        <f>100*((POWER(R476/I476,1/($Q$4-$H$4)))-1)</f>
        <v>4.7015485944665869</v>
      </c>
    </row>
    <row r="477" spans="1:21" ht="18" customHeight="1" thickBot="1">
      <c r="A477" s="320" t="s">
        <v>18</v>
      </c>
      <c r="B477" s="320" t="s">
        <v>47</v>
      </c>
      <c r="C477" s="365" t="str">
        <f t="shared" ref="C477:R477" si="253">IF(OR(C412=0,C445=0),":",C445/C412)</f>
        <v>:</v>
      </c>
      <c r="D477" s="365" t="str">
        <f t="shared" si="253"/>
        <v>:</v>
      </c>
      <c r="E477" s="365" t="str">
        <f t="shared" si="253"/>
        <v>:</v>
      </c>
      <c r="F477" s="365" t="str">
        <f t="shared" si="253"/>
        <v>:</v>
      </c>
      <c r="G477" s="365" t="str">
        <f t="shared" si="253"/>
        <v>:</v>
      </c>
      <c r="H477" s="365" t="str">
        <f t="shared" si="253"/>
        <v>:</v>
      </c>
      <c r="I477" s="365" t="str">
        <f t="shared" si="253"/>
        <v>:</v>
      </c>
      <c r="J477" s="365" t="str">
        <f t="shared" si="253"/>
        <v>:</v>
      </c>
      <c r="K477" s="365" t="str">
        <f t="shared" si="253"/>
        <v>:</v>
      </c>
      <c r="L477" s="365" t="str">
        <f t="shared" si="253"/>
        <v>:</v>
      </c>
      <c r="M477" s="365" t="str">
        <f t="shared" si="253"/>
        <v>:</v>
      </c>
      <c r="N477" s="365" t="str">
        <f t="shared" si="253"/>
        <v>:</v>
      </c>
      <c r="O477" s="365" t="str">
        <f t="shared" si="253"/>
        <v>:</v>
      </c>
      <c r="P477" s="365" t="str">
        <f t="shared" si="253"/>
        <v>:</v>
      </c>
      <c r="Q477" s="365" t="str">
        <f t="shared" si="253"/>
        <v>:</v>
      </c>
      <c r="R477" s="365" t="str">
        <f t="shared" si="253"/>
        <v>:</v>
      </c>
      <c r="S477" s="305" t="str">
        <f t="shared" si="233"/>
        <v/>
      </c>
      <c r="T477" s="305" t="str">
        <f t="shared" si="234"/>
        <v/>
      </c>
      <c r="U477" s="745"/>
    </row>
    <row r="478" spans="1:21" ht="18" customHeight="1" thickBot="1">
      <c r="A478" s="320" t="s">
        <v>19</v>
      </c>
      <c r="B478" s="320" t="s">
        <v>48</v>
      </c>
      <c r="C478" s="365" t="str">
        <f t="shared" ref="C478:R478" si="254">IF(OR(C413=0,C446=0),":",C446/C413)</f>
        <v>:</v>
      </c>
      <c r="D478" s="365" t="str">
        <f t="shared" si="254"/>
        <v>:</v>
      </c>
      <c r="E478" s="365" t="str">
        <f t="shared" si="254"/>
        <v>:</v>
      </c>
      <c r="F478" s="365">
        <f t="shared" si="254"/>
        <v>2.4691358024691357</v>
      </c>
      <c r="G478" s="365">
        <f t="shared" si="254"/>
        <v>2.1887499999999998</v>
      </c>
      <c r="H478" s="365">
        <f t="shared" si="254"/>
        <v>1.6415624999999998</v>
      </c>
      <c r="I478" s="365">
        <f t="shared" si="254"/>
        <v>1.2311718749999998</v>
      </c>
      <c r="J478" s="365" t="str">
        <f t="shared" si="254"/>
        <v>:</v>
      </c>
      <c r="K478" s="365" t="str">
        <f t="shared" si="254"/>
        <v>:</v>
      </c>
      <c r="L478" s="365" t="str">
        <f t="shared" si="254"/>
        <v>:</v>
      </c>
      <c r="M478" s="365" t="str">
        <f t="shared" si="254"/>
        <v>:</v>
      </c>
      <c r="N478" s="365" t="str">
        <f t="shared" si="254"/>
        <v>:</v>
      </c>
      <c r="O478" s="365" t="str">
        <f t="shared" si="254"/>
        <v>:</v>
      </c>
      <c r="P478" s="365" t="str">
        <f t="shared" si="254"/>
        <v>:</v>
      </c>
      <c r="Q478" s="365" t="str">
        <f t="shared" si="254"/>
        <v>:</v>
      </c>
      <c r="R478" s="365" t="str">
        <f t="shared" si="254"/>
        <v>:</v>
      </c>
      <c r="S478" s="305" t="str">
        <f t="shared" si="233"/>
        <v/>
      </c>
      <c r="T478" s="305" t="str">
        <f t="shared" si="234"/>
        <v/>
      </c>
      <c r="U478" s="745"/>
    </row>
    <row r="479" spans="1:21" ht="18" customHeight="1" thickBot="1">
      <c r="A479" s="320" t="s">
        <v>20</v>
      </c>
      <c r="B479" s="320" t="s">
        <v>49</v>
      </c>
      <c r="C479" s="365">
        <f t="shared" ref="C479:R479" si="255">IF(OR(C414=0,C447=0),":",C447/C414)</f>
        <v>2.5375142099280015</v>
      </c>
      <c r="D479" s="365">
        <f t="shared" si="255"/>
        <v>2.4789129057241444</v>
      </c>
      <c r="E479" s="365">
        <f t="shared" si="255"/>
        <v>2.337442218798151</v>
      </c>
      <c r="F479" s="365">
        <f t="shared" si="255"/>
        <v>2.349896480331263</v>
      </c>
      <c r="G479" s="365">
        <f t="shared" si="255"/>
        <v>2.3626126126126126</v>
      </c>
      <c r="H479" s="365">
        <f t="shared" si="255"/>
        <v>2.3325526932084313</v>
      </c>
      <c r="I479" s="365">
        <f t="shared" si="255"/>
        <v>2.30078125</v>
      </c>
      <c r="J479" s="365">
        <f t="shared" si="255"/>
        <v>2.0875232774674117</v>
      </c>
      <c r="K479" s="365">
        <f t="shared" si="255"/>
        <v>2.0591133004926108</v>
      </c>
      <c r="L479" s="365">
        <f t="shared" si="255"/>
        <v>2.0604982206405693</v>
      </c>
      <c r="M479" s="365">
        <f t="shared" si="255"/>
        <v>2.131175468483816</v>
      </c>
      <c r="N479" s="365">
        <f t="shared" si="255"/>
        <v>1.9703124999999999</v>
      </c>
      <c r="O479" s="365">
        <f t="shared" si="255"/>
        <v>2.1092669432918396</v>
      </c>
      <c r="P479" s="365">
        <f t="shared" si="255"/>
        <v>2.0363164721141374</v>
      </c>
      <c r="Q479" s="365">
        <f t="shared" si="255"/>
        <v>2.0828488372093026</v>
      </c>
      <c r="R479" s="365">
        <f t="shared" si="255"/>
        <v>2.0368446357489782</v>
      </c>
      <c r="S479" s="305">
        <f t="shared" si="233"/>
        <v>-2.2087153248222746</v>
      </c>
      <c r="T479" s="305">
        <f t="shared" si="234"/>
        <v>-1.8929056395987964</v>
      </c>
      <c r="U479" s="745">
        <f>100*((POWER(R479/I479,1/($Q$4-$H$4)))-1)</f>
        <v>-1.3447307903741823</v>
      </c>
    </row>
    <row r="480" spans="1:21" ht="18" customHeight="1" thickBot="1">
      <c r="A480" s="320" t="s">
        <v>21</v>
      </c>
      <c r="B480" s="320" t="s">
        <v>50</v>
      </c>
      <c r="C480" s="365">
        <f t="shared" ref="C480:R480" si="256">IF(OR(C415=0,C448=0),":",C448/C415)</f>
        <v>3.7554053113438624</v>
      </c>
      <c r="D480" s="365">
        <f t="shared" si="256"/>
        <v>3.3016117507248368</v>
      </c>
      <c r="E480" s="365">
        <f t="shared" si="256"/>
        <v>2.5993849938499389</v>
      </c>
      <c r="F480" s="365">
        <f t="shared" si="256"/>
        <v>2.4890032154340838</v>
      </c>
      <c r="G480" s="365">
        <f t="shared" si="256"/>
        <v>4.0456745655608222</v>
      </c>
      <c r="H480" s="365">
        <f t="shared" si="256"/>
        <v>2.8823379310344834</v>
      </c>
      <c r="I480" s="365">
        <f t="shared" si="256"/>
        <v>2.1629465780730897</v>
      </c>
      <c r="J480" s="365">
        <f t="shared" si="256"/>
        <v>2.1237390719569604</v>
      </c>
      <c r="K480" s="365">
        <f t="shared" si="256"/>
        <v>2.3948228882833784</v>
      </c>
      <c r="L480" s="365">
        <f t="shared" si="256"/>
        <v>2.6314727639542705</v>
      </c>
      <c r="M480" s="365">
        <f t="shared" si="256"/>
        <v>2.2107217672824224</v>
      </c>
      <c r="N480" s="365">
        <f t="shared" si="256"/>
        <v>1.4667472793228535</v>
      </c>
      <c r="O480" s="365">
        <f t="shared" si="256"/>
        <v>2.1934456783412282</v>
      </c>
      <c r="P480" s="365">
        <f t="shared" si="256"/>
        <v>2.348949675079341</v>
      </c>
      <c r="Q480" s="365">
        <f t="shared" si="256"/>
        <v>2.0720091363258013</v>
      </c>
      <c r="R480" s="365">
        <f t="shared" si="256"/>
        <v>2.0124207308438335</v>
      </c>
      <c r="S480" s="305">
        <f t="shared" si="233"/>
        <v>-2.8758756145078168</v>
      </c>
      <c r="T480" s="305">
        <f t="shared" si="234"/>
        <v>-2.5250250230803184</v>
      </c>
      <c r="U480" s="745">
        <f>100*((POWER(R480/I480,1/($Q$4-$H$4)))-1)</f>
        <v>-0.79827569265971121</v>
      </c>
    </row>
    <row r="481" spans="1:21" ht="18" customHeight="1" thickBot="1">
      <c r="A481" s="320" t="s">
        <v>22</v>
      </c>
      <c r="B481" s="320" t="s">
        <v>51</v>
      </c>
      <c r="C481" s="365">
        <f t="shared" ref="C481:R481" si="257">IF(OR(C416=0,C449=0),":",C449/C416)</f>
        <v>0.5868971792538672</v>
      </c>
      <c r="D481" s="365">
        <f t="shared" si="257"/>
        <v>0.54780876494023911</v>
      </c>
      <c r="E481" s="365">
        <f t="shared" si="257"/>
        <v>0.56342494714587732</v>
      </c>
      <c r="F481" s="365">
        <f t="shared" si="257"/>
        <v>0.6734463276836159</v>
      </c>
      <c r="G481" s="365">
        <f t="shared" si="257"/>
        <v>0.54674556213017755</v>
      </c>
      <c r="H481" s="365">
        <f t="shared" si="257"/>
        <v>0.55909694555112877</v>
      </c>
      <c r="I481" s="365">
        <f t="shared" si="257"/>
        <v>0.5761523046092184</v>
      </c>
      <c r="J481" s="365">
        <f t="shared" si="257"/>
        <v>0.85384615384615381</v>
      </c>
      <c r="K481" s="365">
        <f t="shared" si="257"/>
        <v>0.837906828334397</v>
      </c>
      <c r="L481" s="365">
        <f t="shared" si="257"/>
        <v>0.8214055448098001</v>
      </c>
      <c r="M481" s="365">
        <f t="shared" si="257"/>
        <v>0.77088452088452086</v>
      </c>
      <c r="N481" s="365">
        <f t="shared" si="257"/>
        <v>0.96817625458996326</v>
      </c>
      <c r="O481" s="365">
        <f t="shared" si="257"/>
        <v>0.98615916955017313</v>
      </c>
      <c r="P481" s="365">
        <f t="shared" si="257"/>
        <v>0.97563676633444085</v>
      </c>
      <c r="Q481" s="365">
        <f t="shared" si="257"/>
        <v>0.78478478478478475</v>
      </c>
      <c r="R481" s="365">
        <f t="shared" si="257"/>
        <v>1.0379509798859219</v>
      </c>
      <c r="S481" s="305">
        <f t="shared" si="233"/>
        <v>32.259314911484196</v>
      </c>
      <c r="T481" s="305">
        <f t="shared" si="234"/>
        <v>14.119161612696729</v>
      </c>
      <c r="U481" s="745">
        <f>100*((POWER(R481/I481,1/($Q$4-$H$4)))-1)</f>
        <v>6.7589744762555304</v>
      </c>
    </row>
    <row r="482" spans="1:21" ht="18" customHeight="1" thickBot="1">
      <c r="A482" s="320" t="s">
        <v>23</v>
      </c>
      <c r="B482" s="320" t="s">
        <v>52</v>
      </c>
      <c r="C482" s="365">
        <f t="shared" ref="C482:R482" si="258">IF(OR(C417=0,C450=0),":",C450/C417)</f>
        <v>0.92452830188679236</v>
      </c>
      <c r="D482" s="365">
        <f t="shared" si="258"/>
        <v>0.79999999999999993</v>
      </c>
      <c r="E482" s="365">
        <f t="shared" si="258"/>
        <v>0.59259259259259256</v>
      </c>
      <c r="F482" s="365">
        <f t="shared" si="258"/>
        <v>0.71794871794871795</v>
      </c>
      <c r="G482" s="365">
        <f t="shared" si="258"/>
        <v>0.76315789473684204</v>
      </c>
      <c r="H482" s="365">
        <f t="shared" si="258"/>
        <v>0.92380952380952375</v>
      </c>
      <c r="I482" s="365">
        <f t="shared" si="258"/>
        <v>1.0410958904109588</v>
      </c>
      <c r="J482" s="365">
        <f t="shared" si="258"/>
        <v>1.0847457627118644</v>
      </c>
      <c r="K482" s="365">
        <f t="shared" si="258"/>
        <v>1.1547619047619049</v>
      </c>
      <c r="L482" s="365">
        <f t="shared" si="258"/>
        <v>1.8057553956834531</v>
      </c>
      <c r="M482" s="365">
        <f t="shared" si="258"/>
        <v>0.86458333333333337</v>
      </c>
      <c r="N482" s="365">
        <f t="shared" si="258"/>
        <v>0.99456521739130432</v>
      </c>
      <c r="O482" s="365">
        <f t="shared" si="258"/>
        <v>0.71223021582733814</v>
      </c>
      <c r="P482" s="365">
        <f t="shared" si="258"/>
        <v>1.335294117647059</v>
      </c>
      <c r="Q482" s="365">
        <f t="shared" si="258"/>
        <v>0.78417266187050372</v>
      </c>
      <c r="R482" s="365">
        <f t="shared" si="258"/>
        <v>1.0169999595332844</v>
      </c>
      <c r="S482" s="305">
        <f t="shared" si="233"/>
        <v>29.690820527639005</v>
      </c>
      <c r="T482" s="305">
        <f t="shared" si="234"/>
        <v>40.414015191431751</v>
      </c>
      <c r="U482" s="745">
        <f>100*((POWER(R482/I482,1/($Q$4-$H$4)))-1)</f>
        <v>-0.25984871681065114</v>
      </c>
    </row>
    <row r="483" spans="1:21" ht="18" customHeight="1" thickBot="1">
      <c r="A483" s="320" t="s">
        <v>24</v>
      </c>
      <c r="B483" s="320" t="s">
        <v>53</v>
      </c>
      <c r="C483" s="365">
        <f t="shared" ref="C483:R483" si="259">IF(OR(C418=0,C451=0),":",C451/C418)</f>
        <v>3</v>
      </c>
      <c r="D483" s="365">
        <f t="shared" si="259"/>
        <v>1.3333333333333335</v>
      </c>
      <c r="E483" s="365">
        <f t="shared" si="259"/>
        <v>2.875</v>
      </c>
      <c r="F483" s="365">
        <f t="shared" si="259"/>
        <v>4.9090909090909092</v>
      </c>
      <c r="G483" s="365">
        <f t="shared" si="259"/>
        <v>3.7777777777777781</v>
      </c>
      <c r="H483" s="365" t="str">
        <f t="shared" si="259"/>
        <v>:</v>
      </c>
      <c r="I483" s="365" t="str">
        <f t="shared" si="259"/>
        <v>:</v>
      </c>
      <c r="J483" s="365">
        <f t="shared" si="259"/>
        <v>1.8499999999999999</v>
      </c>
      <c r="K483" s="365">
        <f t="shared" si="259"/>
        <v>1.9230769230769229</v>
      </c>
      <c r="L483" s="365">
        <f t="shared" si="259"/>
        <v>1.4153846153846155</v>
      </c>
      <c r="M483" s="365">
        <f t="shared" si="259"/>
        <v>2.265625</v>
      </c>
      <c r="N483" s="365">
        <f t="shared" si="259"/>
        <v>2.375</v>
      </c>
      <c r="O483" s="365">
        <f t="shared" si="259"/>
        <v>2.0999999999999996</v>
      </c>
      <c r="P483" s="365">
        <f t="shared" si="259"/>
        <v>1.7</v>
      </c>
      <c r="Q483" s="365">
        <f t="shared" si="259"/>
        <v>2.8581580528846247</v>
      </c>
      <c r="R483" s="365">
        <f t="shared" si="259"/>
        <v>3.108580028044865</v>
      </c>
      <c r="S483" s="305">
        <f t="shared" si="233"/>
        <v>8.7616559520737205</v>
      </c>
      <c r="T483" s="305">
        <f t="shared" si="234"/>
        <v>24.2041183850612</v>
      </c>
      <c r="U483" s="745"/>
    </row>
    <row r="484" spans="1:21" ht="18" customHeight="1" thickBot="1">
      <c r="A484" s="320" t="s">
        <v>25</v>
      </c>
      <c r="B484" s="320" t="s">
        <v>54</v>
      </c>
      <c r="C484" s="365" t="str">
        <f t="shared" ref="C484:R484" si="260">IF(OR(C419=0,C452=0),":",C452/C419)</f>
        <v>:</v>
      </c>
      <c r="D484" s="365" t="str">
        <f t="shared" si="260"/>
        <v>:</v>
      </c>
      <c r="E484" s="365">
        <f t="shared" si="260"/>
        <v>0.8529411764705882</v>
      </c>
      <c r="F484" s="365">
        <f t="shared" si="260"/>
        <v>1.4210526315789476</v>
      </c>
      <c r="G484" s="365">
        <f t="shared" si="260"/>
        <v>1.2727272727272727</v>
      </c>
      <c r="H484" s="365">
        <f t="shared" si="260"/>
        <v>1.3181818181818181</v>
      </c>
      <c r="I484" s="365">
        <f t="shared" si="260"/>
        <v>1.3387096774193548</v>
      </c>
      <c r="J484" s="365">
        <f t="shared" si="260"/>
        <v>1.3035019455252919</v>
      </c>
      <c r="K484" s="365">
        <f t="shared" si="260"/>
        <v>1.2516556291390728</v>
      </c>
      <c r="L484" s="365">
        <f t="shared" si="260"/>
        <v>1.4727272727272727</v>
      </c>
      <c r="M484" s="365">
        <f t="shared" si="260"/>
        <v>1.3599999999999999</v>
      </c>
      <c r="N484" s="365">
        <f t="shared" si="260"/>
        <v>1.695364238410596</v>
      </c>
      <c r="O484" s="365">
        <f t="shared" si="260"/>
        <v>1.4921875</v>
      </c>
      <c r="P484" s="365">
        <f t="shared" si="260"/>
        <v>1.4221105527638191</v>
      </c>
      <c r="Q484" s="365">
        <f t="shared" si="260"/>
        <v>1.6310701932225586</v>
      </c>
      <c r="R484" s="365">
        <f t="shared" si="260"/>
        <v>1.6623566313926759</v>
      </c>
      <c r="S484" s="305">
        <f t="shared" si="233"/>
        <v>1.9181540009816311</v>
      </c>
      <c r="T484" s="305">
        <f t="shared" si="234"/>
        <v>9.7176207578269604</v>
      </c>
      <c r="U484" s="745">
        <f>100*((POWER(R484/I484,1/($Q$4-$H$4)))-1)</f>
        <v>2.4350642436537173</v>
      </c>
    </row>
    <row r="485" spans="1:21" ht="18" customHeight="1" thickBot="1">
      <c r="A485" s="320" t="s">
        <v>26</v>
      </c>
      <c r="B485" s="320" t="s">
        <v>55</v>
      </c>
      <c r="C485" s="365" t="str">
        <f t="shared" ref="C485:R485" si="261">IF(OR(C420=0,C453=0),":",C453/C420)</f>
        <v>:</v>
      </c>
      <c r="D485" s="365" t="str">
        <f t="shared" si="261"/>
        <v>:</v>
      </c>
      <c r="E485" s="365" t="str">
        <f t="shared" si="261"/>
        <v>:</v>
      </c>
      <c r="F485" s="365" t="str">
        <f t="shared" si="261"/>
        <v>:</v>
      </c>
      <c r="G485" s="365" t="str">
        <f t="shared" si="261"/>
        <v>:</v>
      </c>
      <c r="H485" s="365" t="str">
        <f t="shared" si="261"/>
        <v>:</v>
      </c>
      <c r="I485" s="365" t="str">
        <f t="shared" si="261"/>
        <v>:</v>
      </c>
      <c r="J485" s="365" t="str">
        <f t="shared" si="261"/>
        <v>:</v>
      </c>
      <c r="K485" s="365" t="str">
        <f t="shared" si="261"/>
        <v>:</v>
      </c>
      <c r="L485" s="365" t="str">
        <f t="shared" si="261"/>
        <v>:</v>
      </c>
      <c r="M485" s="365" t="str">
        <f t="shared" si="261"/>
        <v>:</v>
      </c>
      <c r="N485" s="365" t="str">
        <f t="shared" si="261"/>
        <v>:</v>
      </c>
      <c r="O485" s="365" t="str">
        <f t="shared" si="261"/>
        <v>:</v>
      </c>
      <c r="P485" s="365" t="str">
        <f t="shared" si="261"/>
        <v>:</v>
      </c>
      <c r="Q485" s="365" t="str">
        <f t="shared" si="261"/>
        <v>:</v>
      </c>
      <c r="R485" s="365" t="str">
        <f t="shared" si="261"/>
        <v>:</v>
      </c>
      <c r="S485" s="305" t="str">
        <f t="shared" si="233"/>
        <v/>
      </c>
      <c r="T485" s="305" t="str">
        <f t="shared" si="234"/>
        <v/>
      </c>
      <c r="U485" s="745"/>
    </row>
    <row r="486" spans="1:21" ht="18" customHeight="1" thickBot="1">
      <c r="A486" s="320" t="s">
        <v>27</v>
      </c>
      <c r="B486" s="320" t="s">
        <v>56</v>
      </c>
      <c r="C486" s="365">
        <f t="shared" ref="C486:R486" si="262">IF(OR(C421=0,C454=0),":",C454/C421)</f>
        <v>1.4</v>
      </c>
      <c r="D486" s="365">
        <f t="shared" si="262"/>
        <v>1.9230769230769229</v>
      </c>
      <c r="E486" s="365">
        <f t="shared" si="262"/>
        <v>1.5151515151515151</v>
      </c>
      <c r="F486" s="365">
        <f t="shared" si="262"/>
        <v>1.971830985915493</v>
      </c>
      <c r="G486" s="365">
        <f t="shared" si="262"/>
        <v>2.0833333333333335</v>
      </c>
      <c r="H486" s="365">
        <f t="shared" si="262"/>
        <v>1.8</v>
      </c>
      <c r="I486" s="365">
        <f t="shared" si="262"/>
        <v>2.3404255319148941</v>
      </c>
      <c r="J486" s="365">
        <f t="shared" si="262"/>
        <v>1.9642857142857142</v>
      </c>
      <c r="K486" s="365">
        <f t="shared" si="262"/>
        <v>1.9047619047619047</v>
      </c>
      <c r="L486" s="365">
        <f t="shared" si="262"/>
        <v>1.4666666666666668</v>
      </c>
      <c r="M486" s="365">
        <f t="shared" si="262"/>
        <v>0.92105263157894735</v>
      </c>
      <c r="N486" s="365">
        <f t="shared" si="262"/>
        <v>1.7647058823529409</v>
      </c>
      <c r="O486" s="365">
        <f t="shared" si="262"/>
        <v>1.6883116883116884</v>
      </c>
      <c r="P486" s="365">
        <f t="shared" si="262"/>
        <v>1.6883116883116884</v>
      </c>
      <c r="Q486" s="365">
        <f t="shared" si="262"/>
        <v>1.4112532010921057</v>
      </c>
      <c r="R486" s="365">
        <f t="shared" si="262"/>
        <v>1.3884453010753008</v>
      </c>
      <c r="S486" s="305">
        <f t="shared" si="233"/>
        <v>-1.6161451395932946</v>
      </c>
      <c r="T486" s="305">
        <f t="shared" si="234"/>
        <v>-13.002437811097934</v>
      </c>
      <c r="U486" s="745">
        <f>100*((POWER(R486/I486,1/($Q$4-$H$4)))-1)</f>
        <v>-5.6365584006545122</v>
      </c>
    </row>
  </sheetData>
  <mergeCells count="15">
    <mergeCell ref="S165:T165"/>
    <mergeCell ref="S3:T3"/>
    <mergeCell ref="S36:T36"/>
    <mergeCell ref="S68:T68"/>
    <mergeCell ref="S100:T100"/>
    <mergeCell ref="S133:T133"/>
    <mergeCell ref="S392:T392"/>
    <mergeCell ref="S425:T425"/>
    <mergeCell ref="S457:T457"/>
    <mergeCell ref="S198:T198"/>
    <mergeCell ref="S231:T231"/>
    <mergeCell ref="S263:T263"/>
    <mergeCell ref="S295:T295"/>
    <mergeCell ref="S328:T328"/>
    <mergeCell ref="S360:T36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28290"/>
  </sheetPr>
  <dimension ref="A1:S38"/>
  <sheetViews>
    <sheetView zoomScale="70" zoomScaleNormal="70" workbookViewId="0"/>
  </sheetViews>
  <sheetFormatPr defaultColWidth="9.28515625" defaultRowHeight="18" customHeight="1"/>
  <cols>
    <col min="1" max="1" width="46" style="436" customWidth="1"/>
    <col min="2" max="18" width="15.42578125" style="436" customWidth="1"/>
    <col min="19" max="19" width="15.7109375" style="436" bestFit="1" customWidth="1"/>
    <col min="20" max="16384" width="9.28515625" style="436"/>
  </cols>
  <sheetData>
    <row r="1" spans="1:19" ht="18" customHeight="1">
      <c r="A1" s="435"/>
    </row>
    <row r="2" spans="1:19" ht="18" customHeight="1">
      <c r="A2" s="385" t="s">
        <v>931</v>
      </c>
      <c r="B2" s="2"/>
      <c r="C2" s="2"/>
      <c r="D2" s="438"/>
      <c r="E2" s="438"/>
      <c r="F2" s="438"/>
      <c r="G2" s="438"/>
      <c r="H2" s="438"/>
      <c r="I2" s="439"/>
      <c r="J2" s="439"/>
      <c r="K2" s="439"/>
      <c r="L2" s="440"/>
      <c r="M2" s="440"/>
      <c r="N2" s="440"/>
      <c r="O2" s="440"/>
      <c r="P2" s="440"/>
      <c r="Q2" s="440"/>
      <c r="S2" s="390"/>
    </row>
    <row r="3" spans="1:19" ht="18" customHeight="1">
      <c r="A3" s="203"/>
      <c r="B3" s="771" t="s">
        <v>351</v>
      </c>
      <c r="C3" s="772"/>
      <c r="D3" s="772"/>
      <c r="E3" s="772"/>
      <c r="F3" s="772"/>
      <c r="G3" s="772"/>
      <c r="H3" s="772"/>
      <c r="I3" s="772"/>
      <c r="J3" s="772"/>
      <c r="K3" s="772"/>
      <c r="L3" s="772"/>
      <c r="M3" s="772"/>
      <c r="N3" s="772"/>
      <c r="O3" s="772"/>
      <c r="P3" s="773"/>
      <c r="Q3" s="771" t="s">
        <v>373</v>
      </c>
      <c r="R3" s="772"/>
      <c r="S3" s="774"/>
    </row>
    <row r="4" spans="1:19" ht="18" customHeight="1" thickBot="1">
      <c r="A4" s="203"/>
      <c r="B4" s="203" t="s">
        <v>89</v>
      </c>
      <c r="C4" s="203" t="s">
        <v>88</v>
      </c>
      <c r="D4" s="203" t="s">
        <v>87</v>
      </c>
      <c r="E4" s="203" t="s">
        <v>86</v>
      </c>
      <c r="F4" s="203" t="s">
        <v>85</v>
      </c>
      <c r="G4" s="203" t="s">
        <v>84</v>
      </c>
      <c r="H4" s="203" t="s">
        <v>159</v>
      </c>
      <c r="I4" s="394" t="s">
        <v>160</v>
      </c>
      <c r="J4" s="203" t="s">
        <v>211</v>
      </c>
      <c r="K4" s="395" t="s">
        <v>212</v>
      </c>
      <c r="L4" s="395" t="s">
        <v>213</v>
      </c>
      <c r="M4" s="395" t="s">
        <v>338</v>
      </c>
      <c r="N4" s="395" t="s">
        <v>346</v>
      </c>
      <c r="O4" s="395" t="s">
        <v>347</v>
      </c>
      <c r="P4" s="395" t="s">
        <v>404</v>
      </c>
      <c r="Q4" s="395" t="s">
        <v>869</v>
      </c>
      <c r="R4" s="395" t="s">
        <v>883</v>
      </c>
      <c r="S4" s="395" t="s">
        <v>973</v>
      </c>
    </row>
    <row r="5" spans="1:19" ht="18" customHeight="1" thickBot="1">
      <c r="A5" s="295" t="s">
        <v>1110</v>
      </c>
      <c r="B5" s="616">
        <v>2274.46</v>
      </c>
      <c r="C5" s="616">
        <v>1897.17</v>
      </c>
      <c r="D5" s="616">
        <v>1838.07</v>
      </c>
      <c r="E5" s="616">
        <v>1544.14</v>
      </c>
      <c r="F5" s="616">
        <v>1608.3</v>
      </c>
      <c r="G5" s="616">
        <v>1611.34</v>
      </c>
      <c r="H5" s="616">
        <v>1644.36</v>
      </c>
      <c r="I5" s="616">
        <v>1654.08</v>
      </c>
      <c r="J5" s="616">
        <v>1578.2</v>
      </c>
      <c r="K5" s="616">
        <v>1632.43</v>
      </c>
      <c r="L5" s="616">
        <v>1420.33</v>
      </c>
      <c r="M5" s="616">
        <v>1498.46</v>
      </c>
      <c r="N5" s="616">
        <v>1756.47</v>
      </c>
      <c r="O5" s="616">
        <v>1735.67</v>
      </c>
      <c r="P5" s="616">
        <v>1640.59</v>
      </c>
      <c r="Q5" s="616">
        <v>1471.87</v>
      </c>
      <c r="R5" s="616">
        <v>1493.87</v>
      </c>
      <c r="S5" s="616">
        <v>1429.65</v>
      </c>
    </row>
    <row r="6" spans="1:19" ht="18" customHeight="1" thickBot="1">
      <c r="A6" s="295" t="s">
        <v>1111</v>
      </c>
      <c r="B6" s="231">
        <v>60.25</v>
      </c>
      <c r="C6" s="231">
        <v>59.110999999999997</v>
      </c>
      <c r="D6" s="231">
        <v>63.091000000000001</v>
      </c>
      <c r="E6" s="231">
        <v>67.113</v>
      </c>
      <c r="F6" s="231">
        <v>71.513999999999996</v>
      </c>
      <c r="G6" s="231">
        <v>65.286000000000001</v>
      </c>
      <c r="H6" s="231">
        <v>76.007999999999996</v>
      </c>
      <c r="I6" s="231">
        <v>69.010000000000005</v>
      </c>
      <c r="J6" s="231">
        <v>69.052999999999997</v>
      </c>
      <c r="K6" s="231">
        <v>80.262</v>
      </c>
      <c r="L6" s="231">
        <v>71.724000000000004</v>
      </c>
      <c r="M6" s="231">
        <v>75.013999999999996</v>
      </c>
      <c r="N6" s="231">
        <v>81.481999999999999</v>
      </c>
      <c r="O6" s="231">
        <v>68.88</v>
      </c>
      <c r="P6" s="231">
        <v>73.497</v>
      </c>
      <c r="Q6" s="231">
        <v>68.566999999999993</v>
      </c>
      <c r="R6" s="231">
        <v>76.12</v>
      </c>
      <c r="S6" s="231">
        <v>71.600999999999999</v>
      </c>
    </row>
    <row r="7" spans="1:19" ht="18" customHeight="1" thickBot="1">
      <c r="A7" s="295" t="s">
        <v>1127</v>
      </c>
      <c r="B7" s="231">
        <v>137.03639999999999</v>
      </c>
      <c r="C7" s="231">
        <v>112.14372999999999</v>
      </c>
      <c r="D7" s="231">
        <v>115.96550999999999</v>
      </c>
      <c r="E7" s="231">
        <v>103.63189</v>
      </c>
      <c r="F7" s="231">
        <v>115.01658999999999</v>
      </c>
      <c r="G7" s="231">
        <v>105.19863000000001</v>
      </c>
      <c r="H7" s="231">
        <v>124.9842</v>
      </c>
      <c r="I7" s="231">
        <v>114.1485</v>
      </c>
      <c r="J7" s="231">
        <v>108.979</v>
      </c>
      <c r="K7" s="231">
        <v>131.02177</v>
      </c>
      <c r="L7" s="231">
        <v>101.87208</v>
      </c>
      <c r="M7" s="231">
        <v>112.405</v>
      </c>
      <c r="N7" s="231">
        <v>143.12073000000001</v>
      </c>
      <c r="O7" s="231">
        <v>119.55269</v>
      </c>
      <c r="P7" s="231">
        <v>120.57764999999999</v>
      </c>
      <c r="Q7" s="231">
        <v>100.92112</v>
      </c>
      <c r="R7" s="231">
        <v>113.712873</v>
      </c>
      <c r="S7" s="231">
        <v>102.364512</v>
      </c>
    </row>
    <row r="8" spans="1:19" ht="18" customHeight="1" thickBot="1">
      <c r="A8" s="230" t="s">
        <v>83</v>
      </c>
      <c r="B8" s="231">
        <v>7.4249999999999998</v>
      </c>
      <c r="C8" s="231">
        <v>6.66</v>
      </c>
      <c r="D8" s="231">
        <v>3.0859999999999999</v>
      </c>
      <c r="E8" s="231">
        <v>2.8820000000000001</v>
      </c>
      <c r="F8" s="231">
        <v>2.012</v>
      </c>
      <c r="G8" s="231">
        <v>1.571</v>
      </c>
      <c r="H8" s="231">
        <v>1.218</v>
      </c>
      <c r="I8" s="231">
        <v>2.3969999999999998</v>
      </c>
      <c r="J8" s="231">
        <v>3.169</v>
      </c>
      <c r="K8" s="231">
        <v>2.573</v>
      </c>
      <c r="L8" s="231">
        <v>4.0289999999999999</v>
      </c>
      <c r="M8" s="231">
        <v>1.9279999999999999</v>
      </c>
      <c r="N8" s="231">
        <v>2.1739999999999999</v>
      </c>
      <c r="O8" s="231">
        <v>2.423</v>
      </c>
      <c r="P8" s="231">
        <v>1.829</v>
      </c>
      <c r="Q8" s="231">
        <v>2.2000000000000002</v>
      </c>
      <c r="R8" s="231">
        <v>1.228</v>
      </c>
      <c r="S8" s="231">
        <v>1.522</v>
      </c>
    </row>
    <row r="9" spans="1:19" ht="18" customHeight="1" thickBot="1">
      <c r="A9" s="230" t="s">
        <v>316</v>
      </c>
      <c r="B9" s="231">
        <v>20.586711000000001</v>
      </c>
      <c r="C9" s="231">
        <v>16.998652</v>
      </c>
      <c r="D9" s="231">
        <v>17.296433</v>
      </c>
      <c r="E9" s="231">
        <v>15.541608999999999</v>
      </c>
      <c r="F9" s="231">
        <v>17.701688000000001</v>
      </c>
      <c r="G9" s="231">
        <v>15.66459</v>
      </c>
      <c r="H9" s="231">
        <v>18.969636999999999</v>
      </c>
      <c r="I9" s="231">
        <v>17.515087000000001</v>
      </c>
      <c r="J9" s="231">
        <v>16.821795999999999</v>
      </c>
      <c r="K9" s="231">
        <v>19.513558</v>
      </c>
      <c r="L9" s="231">
        <v>14.935427000000001</v>
      </c>
      <c r="M9" s="231">
        <v>16.836694000000001</v>
      </c>
      <c r="N9" s="231">
        <v>21.316841</v>
      </c>
      <c r="O9" s="231">
        <v>17.630611999999999</v>
      </c>
      <c r="P9" s="231">
        <v>17.456</v>
      </c>
      <c r="Q9" s="231">
        <v>14.545555</v>
      </c>
      <c r="R9" s="231">
        <v>16.625941000000001</v>
      </c>
      <c r="S9" s="231">
        <v>15.027593</v>
      </c>
    </row>
    <row r="10" spans="1:19" ht="18" customHeight="1" thickBot="1">
      <c r="A10" s="230" t="s">
        <v>81</v>
      </c>
      <c r="B10" s="231">
        <v>2.6336569999999999</v>
      </c>
      <c r="C10" s="231">
        <v>2.85473</v>
      </c>
      <c r="D10" s="231">
        <v>2.5664660000000001</v>
      </c>
      <c r="E10" s="231">
        <v>2.9800049999999998</v>
      </c>
      <c r="F10" s="231">
        <v>2.3294079999999999</v>
      </c>
      <c r="G10" s="231">
        <v>3.5223840000000002</v>
      </c>
      <c r="H10" s="231">
        <v>3.4052669999999998</v>
      </c>
      <c r="I10" s="231">
        <v>3.6529639999999999</v>
      </c>
      <c r="J10" s="231">
        <v>3.1777190000000002</v>
      </c>
      <c r="K10" s="231">
        <v>2.800773</v>
      </c>
      <c r="L10" s="231">
        <v>2.8865599999999998</v>
      </c>
      <c r="M10" s="231">
        <v>2.4674209999999999</v>
      </c>
      <c r="N10" s="231">
        <v>1.2789029999999999</v>
      </c>
      <c r="O10" s="231">
        <v>1.9022650000000001</v>
      </c>
      <c r="P10" s="231">
        <v>1.833</v>
      </c>
      <c r="Q10" s="231">
        <v>1.313018</v>
      </c>
      <c r="R10" s="231">
        <v>1.496837</v>
      </c>
      <c r="S10" s="231">
        <v>2</v>
      </c>
    </row>
    <row r="11" spans="1:19" ht="18" customHeight="1" thickBot="1">
      <c r="A11" s="217" t="s">
        <v>417</v>
      </c>
      <c r="B11" s="232">
        <f>B8+B9+B10</f>
        <v>30.645368000000001</v>
      </c>
      <c r="C11" s="232">
        <f>C8+C9+C10</f>
        <v>26.513382</v>
      </c>
      <c r="D11" s="232">
        <f t="shared" ref="D11:Q11" si="0">D8+D9+D10</f>
        <v>22.948898999999997</v>
      </c>
      <c r="E11" s="232">
        <f t="shared" si="0"/>
        <v>21.403613999999997</v>
      </c>
      <c r="F11" s="232">
        <f t="shared" si="0"/>
        <v>22.043096000000002</v>
      </c>
      <c r="G11" s="232">
        <f t="shared" si="0"/>
        <v>20.757974000000001</v>
      </c>
      <c r="H11" s="232">
        <f t="shared" si="0"/>
        <v>23.592903999999997</v>
      </c>
      <c r="I11" s="232">
        <f t="shared" si="0"/>
        <v>23.565051</v>
      </c>
      <c r="J11" s="232">
        <f t="shared" si="0"/>
        <v>23.168514999999999</v>
      </c>
      <c r="K11" s="232">
        <f t="shared" si="0"/>
        <v>24.887331</v>
      </c>
      <c r="L11" s="232">
        <f t="shared" si="0"/>
        <v>21.850987</v>
      </c>
      <c r="M11" s="232">
        <f t="shared" si="0"/>
        <v>21.232115</v>
      </c>
      <c r="N11" s="232">
        <f t="shared" si="0"/>
        <v>24.769743999999999</v>
      </c>
      <c r="O11" s="232">
        <f>O8+O9+O10</f>
        <v>21.955877000000001</v>
      </c>
      <c r="P11" s="232">
        <f>P8+P9+P10</f>
        <v>21.117999999999999</v>
      </c>
      <c r="Q11" s="232">
        <f t="shared" si="0"/>
        <v>18.058572999999999</v>
      </c>
      <c r="R11" s="232">
        <v>19.399999999999999</v>
      </c>
      <c r="S11" s="232">
        <v>18.5</v>
      </c>
    </row>
    <row r="12" spans="1:19" s="597" customFormat="1" ht="18" customHeight="1" thickBot="1">
      <c r="A12" s="235" t="s">
        <v>425</v>
      </c>
      <c r="B12" s="236">
        <v>17.100000000000001</v>
      </c>
      <c r="C12" s="236">
        <v>22.172999999999998</v>
      </c>
      <c r="D12" s="236">
        <v>18.664999999999999</v>
      </c>
      <c r="E12" s="236">
        <v>18.38</v>
      </c>
      <c r="F12" s="236">
        <v>18.300999999999998</v>
      </c>
      <c r="G12" s="236">
        <v>18.831</v>
      </c>
      <c r="H12" s="236">
        <v>19.145</v>
      </c>
      <c r="I12" s="236">
        <v>19.094999999999999</v>
      </c>
      <c r="J12" s="236">
        <v>19.245000000000001</v>
      </c>
      <c r="K12" s="236">
        <v>19.478999999999999</v>
      </c>
      <c r="L12" s="236">
        <v>18.568000000000001</v>
      </c>
      <c r="M12" s="236">
        <v>17.731000000000002</v>
      </c>
      <c r="N12" s="236">
        <v>18.994</v>
      </c>
      <c r="O12" s="236">
        <v>18.516999999999999</v>
      </c>
      <c r="P12" s="236">
        <v>17.963999999999999</v>
      </c>
      <c r="Q12" s="236">
        <v>15.932</v>
      </c>
      <c r="R12" s="236">
        <v>17.027000000000001</v>
      </c>
      <c r="S12" s="236">
        <v>16.63</v>
      </c>
    </row>
    <row r="13" spans="1:19" ht="18" customHeight="1" thickBot="1">
      <c r="A13" s="401" t="s">
        <v>318</v>
      </c>
      <c r="B13" s="599">
        <v>15.509</v>
      </c>
      <c r="C13" s="599">
        <v>20.582000000000001</v>
      </c>
      <c r="D13" s="599">
        <v>16.219000000000001</v>
      </c>
      <c r="E13" s="599">
        <v>16.433</v>
      </c>
      <c r="F13" s="599">
        <v>16.309000000000001</v>
      </c>
      <c r="G13" s="599">
        <v>17.29</v>
      </c>
      <c r="H13" s="599">
        <v>17.044</v>
      </c>
      <c r="I13" s="599">
        <v>16.792999999999999</v>
      </c>
      <c r="J13" s="599">
        <v>17.111999999999998</v>
      </c>
      <c r="K13" s="599">
        <v>16.870999999999999</v>
      </c>
      <c r="L13" s="599">
        <v>16.622</v>
      </c>
      <c r="M13" s="599">
        <v>16.193999999999999</v>
      </c>
      <c r="N13" s="599">
        <v>17.244</v>
      </c>
      <c r="O13" s="599">
        <v>16.966999999999999</v>
      </c>
      <c r="P13" s="599">
        <v>16.388999999999999</v>
      </c>
      <c r="Q13" s="599">
        <v>14.582000000000001</v>
      </c>
      <c r="R13" s="599">
        <v>15.627000000000001</v>
      </c>
      <c r="S13" s="599">
        <v>15.35</v>
      </c>
    </row>
    <row r="14" spans="1:19" ht="18" customHeight="1" thickBot="1">
      <c r="A14" s="601" t="s">
        <v>339</v>
      </c>
      <c r="B14" s="599">
        <v>0.26100000000000001</v>
      </c>
      <c r="C14" s="599">
        <v>0.36299999999999999</v>
      </c>
      <c r="D14" s="599">
        <v>0.33400000000000002</v>
      </c>
      <c r="E14" s="599">
        <v>0.33900000000000002</v>
      </c>
      <c r="F14" s="599">
        <v>0.47099999999999997</v>
      </c>
      <c r="G14" s="599">
        <v>0.58799999999999997</v>
      </c>
      <c r="H14" s="599">
        <v>0.65300000000000002</v>
      </c>
      <c r="I14" s="599">
        <v>0.68200000000000005</v>
      </c>
      <c r="J14" s="599">
        <v>0.66700000000000004</v>
      </c>
      <c r="K14" s="599">
        <v>0.86099999999999999</v>
      </c>
      <c r="L14" s="599">
        <v>0.86599999999999999</v>
      </c>
      <c r="M14" s="599">
        <v>0.98499999999999999</v>
      </c>
      <c r="N14" s="599">
        <v>1.0249999999999999</v>
      </c>
      <c r="O14" s="599">
        <v>1.145</v>
      </c>
      <c r="P14" s="599">
        <v>1.036</v>
      </c>
      <c r="Q14" s="599">
        <v>1.788</v>
      </c>
      <c r="R14" s="599">
        <v>1.88</v>
      </c>
      <c r="S14" s="599">
        <v>1.75</v>
      </c>
    </row>
    <row r="15" spans="1:19" ht="18" customHeight="1" thickBot="1">
      <c r="A15" s="401" t="s">
        <v>319</v>
      </c>
      <c r="B15" s="599">
        <f>B12-B13</f>
        <v>1.5910000000000011</v>
      </c>
      <c r="C15" s="599">
        <f t="shared" ref="C15:S15" si="1">C12-C13</f>
        <v>1.5909999999999975</v>
      </c>
      <c r="D15" s="599">
        <f t="shared" si="1"/>
        <v>2.445999999999998</v>
      </c>
      <c r="E15" s="599">
        <f t="shared" si="1"/>
        <v>1.9469999999999992</v>
      </c>
      <c r="F15" s="599">
        <f t="shared" si="1"/>
        <v>1.9919999999999973</v>
      </c>
      <c r="G15" s="599">
        <f t="shared" si="1"/>
        <v>1.5410000000000004</v>
      </c>
      <c r="H15" s="599">
        <f t="shared" si="1"/>
        <v>2.1009999999999991</v>
      </c>
      <c r="I15" s="599">
        <f t="shared" si="1"/>
        <v>2.3019999999999996</v>
      </c>
      <c r="J15" s="599">
        <f t="shared" si="1"/>
        <v>2.1330000000000027</v>
      </c>
      <c r="K15" s="599">
        <f t="shared" si="1"/>
        <v>2.6080000000000005</v>
      </c>
      <c r="L15" s="599">
        <f t="shared" si="1"/>
        <v>1.9460000000000015</v>
      </c>
      <c r="M15" s="599">
        <f t="shared" si="1"/>
        <v>1.5370000000000026</v>
      </c>
      <c r="N15" s="599">
        <f t="shared" si="1"/>
        <v>1.75</v>
      </c>
      <c r="O15" s="599">
        <f t="shared" si="1"/>
        <v>1.5500000000000007</v>
      </c>
      <c r="P15" s="599">
        <f t="shared" ref="P15" si="2">P12-P13</f>
        <v>1.5749999999999993</v>
      </c>
      <c r="Q15" s="599">
        <f>Q12-Q13</f>
        <v>1.3499999999999996</v>
      </c>
      <c r="R15" s="599">
        <f t="shared" si="1"/>
        <v>1.4000000000000004</v>
      </c>
      <c r="S15" s="599">
        <f t="shared" si="1"/>
        <v>1.2799999999999994</v>
      </c>
    </row>
    <row r="16" spans="1:19" ht="18" customHeight="1" thickBot="1">
      <c r="A16" s="601" t="s">
        <v>320</v>
      </c>
      <c r="B16" s="599">
        <v>1.0289999999999999</v>
      </c>
      <c r="C16" s="599">
        <v>1.0289999999999999</v>
      </c>
      <c r="D16" s="599">
        <v>1.4570000000000001</v>
      </c>
      <c r="E16" s="599">
        <v>1.2370000000000001</v>
      </c>
      <c r="F16" s="599">
        <v>1.3460000000000001</v>
      </c>
      <c r="G16" s="599">
        <v>0.90400000000000003</v>
      </c>
      <c r="H16" s="599">
        <v>1.4750000000000001</v>
      </c>
      <c r="I16" s="599">
        <v>1.5009999999999999</v>
      </c>
      <c r="J16" s="599">
        <v>1.319</v>
      </c>
      <c r="K16" s="599">
        <v>1.738</v>
      </c>
      <c r="L16" s="599">
        <v>1.1459999999999999</v>
      </c>
      <c r="M16" s="599">
        <v>0.77700000000000002</v>
      </c>
      <c r="N16" s="599">
        <v>0.9</v>
      </c>
      <c r="O16" s="599">
        <v>0.75</v>
      </c>
      <c r="P16" s="599">
        <v>0.77500000000000002</v>
      </c>
      <c r="Q16" s="599">
        <v>0.6</v>
      </c>
      <c r="R16" s="599">
        <v>0.65</v>
      </c>
      <c r="S16" s="599">
        <v>0.57999999999999996</v>
      </c>
    </row>
    <row r="17" spans="1:19" ht="18" customHeight="1" thickBot="1">
      <c r="A17" s="401" t="s">
        <v>75</v>
      </c>
      <c r="B17" s="599">
        <v>6.8851719999999998</v>
      </c>
      <c r="C17" s="599">
        <v>1.2543930000000001</v>
      </c>
      <c r="D17" s="599">
        <v>1.4023669999999999</v>
      </c>
      <c r="E17" s="599">
        <v>1.0113449999999999</v>
      </c>
      <c r="F17" s="599">
        <v>2.170776</v>
      </c>
      <c r="G17" s="599">
        <v>0.70971600000000001</v>
      </c>
      <c r="H17" s="599">
        <v>2.0507049999999998</v>
      </c>
      <c r="I17" s="599">
        <v>1.301258</v>
      </c>
      <c r="J17" s="599">
        <v>1.350244</v>
      </c>
      <c r="K17" s="599">
        <v>1.379</v>
      </c>
      <c r="L17" s="599">
        <v>1.354733</v>
      </c>
      <c r="M17" s="599">
        <v>1.326678</v>
      </c>
      <c r="N17" s="599">
        <v>3.352646</v>
      </c>
      <c r="O17" s="599">
        <v>1.6098319999999999</v>
      </c>
      <c r="P17" s="599">
        <v>0.79500000000000004</v>
      </c>
      <c r="Q17" s="599">
        <v>0.85878900000000002</v>
      </c>
      <c r="R17" s="599">
        <v>0.80139199999999999</v>
      </c>
      <c r="S17" s="599">
        <v>0.55000000000000004</v>
      </c>
    </row>
    <row r="18" spans="1:19" ht="18" customHeight="1" thickBot="1">
      <c r="A18" s="235" t="s">
        <v>418</v>
      </c>
      <c r="B18" s="236">
        <f>B12+B17</f>
        <v>23.985172000000002</v>
      </c>
      <c r="C18" s="236">
        <f>C12+C17</f>
        <v>23.427392999999999</v>
      </c>
      <c r="D18" s="236">
        <f t="shared" ref="D18:O18" si="3">D12+D17</f>
        <v>20.067366999999997</v>
      </c>
      <c r="E18" s="236">
        <f t="shared" si="3"/>
        <v>19.391344999999998</v>
      </c>
      <c r="F18" s="236">
        <f t="shared" si="3"/>
        <v>20.471775999999998</v>
      </c>
      <c r="G18" s="236">
        <f t="shared" si="3"/>
        <v>19.540716</v>
      </c>
      <c r="H18" s="236">
        <f t="shared" si="3"/>
        <v>21.195705</v>
      </c>
      <c r="I18" s="236">
        <f t="shared" si="3"/>
        <v>20.396258</v>
      </c>
      <c r="J18" s="236">
        <f t="shared" si="3"/>
        <v>20.595244000000001</v>
      </c>
      <c r="K18" s="236">
        <f t="shared" si="3"/>
        <v>20.858000000000001</v>
      </c>
      <c r="L18" s="236">
        <f t="shared" si="3"/>
        <v>19.922733000000001</v>
      </c>
      <c r="M18" s="236">
        <f t="shared" si="3"/>
        <v>19.057678000000003</v>
      </c>
      <c r="N18" s="236">
        <f t="shared" si="3"/>
        <v>22.346646</v>
      </c>
      <c r="O18" s="236">
        <f t="shared" si="3"/>
        <v>20.126832</v>
      </c>
      <c r="P18" s="236">
        <f t="shared" ref="P18:S18" si="4">P12+P17</f>
        <v>18.759</v>
      </c>
      <c r="Q18" s="638">
        <f t="shared" si="4"/>
        <v>16.790789</v>
      </c>
      <c r="R18" s="638">
        <f t="shared" si="4"/>
        <v>17.828392000000001</v>
      </c>
      <c r="S18" s="638">
        <f t="shared" si="4"/>
        <v>17.18</v>
      </c>
    </row>
    <row r="19" spans="1:19" ht="18" customHeight="1" thickBot="1">
      <c r="A19" s="217" t="s">
        <v>114</v>
      </c>
      <c r="B19" s="232">
        <f>B11-B12-B17</f>
        <v>6.660196</v>
      </c>
      <c r="C19" s="232">
        <f t="shared" ref="C19:O19" si="5">C11-C12-C17</f>
        <v>3.0859890000000014</v>
      </c>
      <c r="D19" s="232">
        <f t="shared" si="5"/>
        <v>2.8815319999999982</v>
      </c>
      <c r="E19" s="232">
        <f t="shared" si="5"/>
        <v>2.0122689999999985</v>
      </c>
      <c r="F19" s="232">
        <f t="shared" si="5"/>
        <v>1.5713200000000036</v>
      </c>
      <c r="G19" s="232">
        <f t="shared" si="5"/>
        <v>1.2172580000000013</v>
      </c>
      <c r="H19" s="232">
        <f t="shared" si="5"/>
        <v>2.3971989999999979</v>
      </c>
      <c r="I19" s="232">
        <f t="shared" si="5"/>
        <v>3.1687930000000017</v>
      </c>
      <c r="J19" s="232">
        <f t="shared" si="5"/>
        <v>2.5732709999999983</v>
      </c>
      <c r="K19" s="232">
        <f t="shared" si="5"/>
        <v>4.0293310000000009</v>
      </c>
      <c r="L19" s="232">
        <f t="shared" si="5"/>
        <v>1.9282539999999986</v>
      </c>
      <c r="M19" s="232">
        <f t="shared" si="5"/>
        <v>2.1744369999999984</v>
      </c>
      <c r="N19" s="232">
        <f t="shared" si="5"/>
        <v>2.4230979999999995</v>
      </c>
      <c r="O19" s="232">
        <f t="shared" si="5"/>
        <v>1.8290450000000016</v>
      </c>
      <c r="P19" s="232">
        <f>ROUND((P11-P12-P17),1)</f>
        <v>2.4</v>
      </c>
      <c r="Q19" s="232">
        <v>1.228</v>
      </c>
      <c r="R19" s="232">
        <v>1.522</v>
      </c>
      <c r="S19" s="232">
        <v>1.37</v>
      </c>
    </row>
    <row r="20" spans="1:19" ht="18" customHeight="1" thickBot="1">
      <c r="A20" s="230" t="s">
        <v>405</v>
      </c>
      <c r="B20" s="231">
        <v>4.0259999999999998</v>
      </c>
      <c r="C20" s="231">
        <v>0.23100000000000001</v>
      </c>
      <c r="D20" s="231">
        <v>0.316</v>
      </c>
      <c r="E20" s="231">
        <v>-0.96799999999999997</v>
      </c>
      <c r="F20" s="231">
        <v>-0.75800000000000001</v>
      </c>
      <c r="G20" s="231">
        <v>-2.3050000000000002</v>
      </c>
      <c r="H20" s="231">
        <v>-1.008</v>
      </c>
      <c r="I20" s="231">
        <v>-0.48399999999999999</v>
      </c>
      <c r="J20" s="231">
        <v>-0.60499999999999998</v>
      </c>
      <c r="K20" s="231">
        <v>1.228</v>
      </c>
      <c r="L20" s="231">
        <v>-0.95899999999999996</v>
      </c>
      <c r="M20" s="231">
        <v>-0.29299999999999998</v>
      </c>
      <c r="N20" s="231">
        <v>1.1439999999999999</v>
      </c>
      <c r="O20" s="231">
        <v>-7.2999999999999995E-2</v>
      </c>
      <c r="P20" s="231">
        <v>0.5</v>
      </c>
      <c r="Q20" s="231">
        <v>-0.9</v>
      </c>
      <c r="R20" s="231">
        <v>0.3</v>
      </c>
      <c r="S20" s="231">
        <v>-0.2</v>
      </c>
    </row>
    <row r="21" spans="1:19" ht="18" customHeight="1" thickBot="1">
      <c r="A21" s="227" t="s">
        <v>29</v>
      </c>
      <c r="B21" s="239">
        <f>B9/B12*100</f>
        <v>120.39012280701753</v>
      </c>
      <c r="C21" s="239">
        <f>C9/C12*100</f>
        <v>76.663744193388368</v>
      </c>
      <c r="D21" s="239">
        <f t="shared" ref="D21:S21" si="6">D9/D12*100</f>
        <v>92.667736405036166</v>
      </c>
      <c r="E21" s="239">
        <f t="shared" si="6"/>
        <v>84.557176278563659</v>
      </c>
      <c r="F21" s="239">
        <f t="shared" si="6"/>
        <v>96.725249986339563</v>
      </c>
      <c r="G21" s="239">
        <f t="shared" si="6"/>
        <v>83.18512028038873</v>
      </c>
      <c r="H21" s="239">
        <f t="shared" si="6"/>
        <v>99.084027161138678</v>
      </c>
      <c r="I21" s="239">
        <f t="shared" si="6"/>
        <v>91.726038229903125</v>
      </c>
      <c r="J21" s="239">
        <f t="shared" si="6"/>
        <v>87.408656793972455</v>
      </c>
      <c r="K21" s="239">
        <f t="shared" si="6"/>
        <v>100.17741157143591</v>
      </c>
      <c r="L21" s="239">
        <f t="shared" si="6"/>
        <v>80.436379793192586</v>
      </c>
      <c r="M21" s="239">
        <f t="shared" si="6"/>
        <v>94.956257402289779</v>
      </c>
      <c r="N21" s="239">
        <f t="shared" si="6"/>
        <v>112.22934084447719</v>
      </c>
      <c r="O21" s="239">
        <f t="shared" si="6"/>
        <v>95.213112275206569</v>
      </c>
      <c r="P21" s="239">
        <f t="shared" si="6"/>
        <v>97.172122021821423</v>
      </c>
      <c r="Q21" s="239">
        <f t="shared" si="6"/>
        <v>91.297734120010048</v>
      </c>
      <c r="R21" s="239">
        <f t="shared" si="6"/>
        <v>97.644570388206958</v>
      </c>
      <c r="S21" s="239">
        <f t="shared" si="6"/>
        <v>90.364359591100424</v>
      </c>
    </row>
    <row r="22" spans="1:19" ht="18" customHeight="1">
      <c r="A22" s="583" t="s">
        <v>1112</v>
      </c>
      <c r="B22" s="442"/>
      <c r="C22" s="442"/>
      <c r="D22" s="442"/>
      <c r="E22" s="442"/>
      <c r="F22" s="442"/>
      <c r="G22" s="442"/>
      <c r="H22" s="442"/>
      <c r="I22" s="442"/>
      <c r="J22" s="442"/>
      <c r="K22" s="442"/>
      <c r="L22" s="443"/>
      <c r="M22" s="443"/>
      <c r="N22" s="443"/>
      <c r="O22" s="443"/>
      <c r="P22" s="443"/>
      <c r="Q22" s="443"/>
    </row>
    <row r="23" spans="1:19" ht="18" customHeight="1">
      <c r="A23" s="584" t="s">
        <v>1243</v>
      </c>
    </row>
    <row r="24" spans="1:19" ht="18" customHeight="1">
      <c r="A24" s="583"/>
    </row>
    <row r="25" spans="1:19" ht="18" customHeight="1">
      <c r="A25" s="437" t="s">
        <v>932</v>
      </c>
      <c r="B25" s="438"/>
      <c r="C25" s="438"/>
      <c r="D25" s="438"/>
      <c r="E25" s="438"/>
      <c r="F25" s="438"/>
      <c r="G25" s="438"/>
      <c r="H25" s="438"/>
      <c r="I25" s="439"/>
      <c r="J25" s="439"/>
      <c r="K25" s="439"/>
      <c r="L25" s="440"/>
      <c r="M25" s="440"/>
      <c r="N25" s="440"/>
      <c r="O25" s="440"/>
      <c r="P25" s="440"/>
      <c r="Q25" s="440"/>
    </row>
    <row r="26" spans="1:19" ht="18" customHeight="1">
      <c r="A26" s="203"/>
      <c r="B26" s="771" t="s">
        <v>380</v>
      </c>
      <c r="C26" s="772"/>
      <c r="D26" s="772"/>
      <c r="E26" s="772"/>
      <c r="F26" s="772"/>
      <c r="G26" s="772"/>
      <c r="H26" s="772"/>
      <c r="I26" s="772"/>
      <c r="J26" s="772"/>
      <c r="K26" s="772"/>
      <c r="L26" s="772"/>
      <c r="M26" s="772"/>
      <c r="N26" s="772"/>
      <c r="O26" s="772"/>
      <c r="P26" s="773"/>
      <c r="Q26" s="771" t="s">
        <v>373</v>
      </c>
      <c r="R26" s="772"/>
      <c r="S26" s="774"/>
    </row>
    <row r="27" spans="1:19" ht="18" customHeight="1" thickBot="1">
      <c r="A27" s="203"/>
      <c r="B27" s="203" t="str">
        <f t="shared" ref="B27:S27" si="7">B4</f>
        <v>2005/2006</v>
      </c>
      <c r="C27" s="203" t="str">
        <f t="shared" si="7"/>
        <v>2006/2007</v>
      </c>
      <c r="D27" s="203" t="str">
        <f t="shared" si="7"/>
        <v>2007/2008</v>
      </c>
      <c r="E27" s="203" t="str">
        <f t="shared" si="7"/>
        <v>2008/2009</v>
      </c>
      <c r="F27" s="203" t="str">
        <f t="shared" si="7"/>
        <v>2009/2010</v>
      </c>
      <c r="G27" s="203" t="str">
        <f t="shared" si="7"/>
        <v>2010/2011</v>
      </c>
      <c r="H27" s="203" t="str">
        <f t="shared" si="7"/>
        <v>2011/2012</v>
      </c>
      <c r="I27" s="203" t="str">
        <f t="shared" si="7"/>
        <v>2012/2013</v>
      </c>
      <c r="J27" s="203" t="str">
        <f t="shared" si="7"/>
        <v>2013/2014</v>
      </c>
      <c r="K27" s="203" t="str">
        <f t="shared" si="7"/>
        <v>2014/2015</v>
      </c>
      <c r="L27" s="203" t="str">
        <f t="shared" si="7"/>
        <v>2015/2016</v>
      </c>
      <c r="M27" s="203" t="str">
        <f t="shared" si="7"/>
        <v>2016/2017</v>
      </c>
      <c r="N27" s="203" t="str">
        <f t="shared" si="7"/>
        <v>2017/2018</v>
      </c>
      <c r="O27" s="203" t="str">
        <f t="shared" si="7"/>
        <v>2018/2019</v>
      </c>
      <c r="P27" s="203" t="str">
        <f t="shared" si="7"/>
        <v>2019/2020</v>
      </c>
      <c r="Q27" s="203" t="str">
        <f t="shared" si="7"/>
        <v>2020/2021</v>
      </c>
      <c r="R27" s="203" t="str">
        <f t="shared" si="7"/>
        <v>2021/2022</v>
      </c>
      <c r="S27" s="203" t="str">
        <f t="shared" si="7"/>
        <v>2022/2023e</v>
      </c>
    </row>
    <row r="28" spans="1:19" ht="18" customHeight="1" thickBot="1">
      <c r="A28" s="230" t="s">
        <v>83</v>
      </c>
      <c r="B28" s="231">
        <v>29</v>
      </c>
      <c r="C28" s="231">
        <v>29</v>
      </c>
      <c r="D28" s="231">
        <v>29</v>
      </c>
      <c r="E28" s="231">
        <v>29</v>
      </c>
      <c r="F28" s="231">
        <v>29</v>
      </c>
      <c r="G28" s="231">
        <v>29</v>
      </c>
      <c r="H28" s="231">
        <v>29</v>
      </c>
      <c r="I28" s="231">
        <v>29</v>
      </c>
      <c r="J28" s="231">
        <v>29</v>
      </c>
      <c r="K28" s="231">
        <v>29</v>
      </c>
      <c r="L28" s="231">
        <v>29</v>
      </c>
      <c r="M28" s="231">
        <v>29</v>
      </c>
      <c r="N28" s="231">
        <v>29</v>
      </c>
      <c r="O28" s="231">
        <v>26.6</v>
      </c>
      <c r="P28" s="231">
        <v>18</v>
      </c>
      <c r="Q28" s="231">
        <v>13.5</v>
      </c>
      <c r="R28" s="231">
        <v>13</v>
      </c>
      <c r="S28" s="231">
        <v>15</v>
      </c>
    </row>
    <row r="29" spans="1:19" ht="18" customHeight="1" thickBot="1">
      <c r="A29" s="230" t="s">
        <v>109</v>
      </c>
      <c r="B29" s="231">
        <v>601.95500000000004</v>
      </c>
      <c r="C29" s="231">
        <v>729</v>
      </c>
      <c r="D29" s="231">
        <v>666</v>
      </c>
      <c r="E29" s="231">
        <v>776.91028500000004</v>
      </c>
      <c r="F29" s="231">
        <v>699.80284900000004</v>
      </c>
      <c r="G29" s="231">
        <v>737.35296500000004</v>
      </c>
      <c r="H29" s="231">
        <v>741.67569300000002</v>
      </c>
      <c r="I29" s="231">
        <v>735.00621999999998</v>
      </c>
      <c r="J29" s="231">
        <v>736.61270400000001</v>
      </c>
      <c r="K29" s="231">
        <v>763.53220399999998</v>
      </c>
      <c r="L29" s="231">
        <v>772.60125900000003</v>
      </c>
      <c r="M29" s="231">
        <v>769.72280000000001</v>
      </c>
      <c r="N29" s="231">
        <v>602.024</v>
      </c>
      <c r="O29" s="231">
        <v>560.71199999999999</v>
      </c>
      <c r="P29" s="231">
        <v>565.81899999999996</v>
      </c>
      <c r="Q29" s="231">
        <v>619.9</v>
      </c>
      <c r="R29" s="231">
        <v>577.4</v>
      </c>
      <c r="S29" s="231">
        <v>477.8</v>
      </c>
    </row>
    <row r="30" spans="1:19" ht="18" customHeight="1" thickBot="1">
      <c r="A30" s="230" t="s">
        <v>81</v>
      </c>
      <c r="B30" s="231">
        <v>13.426054000000001</v>
      </c>
      <c r="C30" s="231">
        <v>14.375876</v>
      </c>
      <c r="D30" s="231">
        <v>12.8492</v>
      </c>
      <c r="E30" s="231">
        <v>10.19544</v>
      </c>
      <c r="F30" s="231">
        <v>13.822584000000001</v>
      </c>
      <c r="G30" s="231">
        <v>12.371275000000001</v>
      </c>
      <c r="H30" s="231">
        <v>11.980921</v>
      </c>
      <c r="I30" s="231">
        <v>15.210153999999999</v>
      </c>
      <c r="J30" s="231">
        <v>9.8740279999999991</v>
      </c>
      <c r="K30" s="231">
        <v>10.669978</v>
      </c>
      <c r="L30" s="231">
        <v>12.612034</v>
      </c>
      <c r="M30" s="231">
        <v>14.003704000000001</v>
      </c>
      <c r="N30" s="231">
        <v>10.1465</v>
      </c>
      <c r="O30" s="231">
        <v>5.0123790000000001</v>
      </c>
      <c r="P30" s="231">
        <v>3</v>
      </c>
      <c r="Q30" s="231">
        <v>3.9</v>
      </c>
      <c r="R30" s="231">
        <v>2.8</v>
      </c>
      <c r="S30" s="231">
        <v>2.7</v>
      </c>
    </row>
    <row r="31" spans="1:19" ht="18" customHeight="1" thickBot="1">
      <c r="A31" s="217" t="s">
        <v>417</v>
      </c>
      <c r="B31" s="231">
        <f>B28+B29+B30</f>
        <v>644.38105400000006</v>
      </c>
      <c r="C31" s="231">
        <f t="shared" ref="C31:S31" si="8">C28+C29+C30</f>
        <v>772.37587599999995</v>
      </c>
      <c r="D31" s="231">
        <f t="shared" si="8"/>
        <v>707.8492</v>
      </c>
      <c r="E31" s="231">
        <f t="shared" si="8"/>
        <v>816.10572500000001</v>
      </c>
      <c r="F31" s="231">
        <f t="shared" si="8"/>
        <v>742.62543300000004</v>
      </c>
      <c r="G31" s="231">
        <f t="shared" si="8"/>
        <v>778.72424000000001</v>
      </c>
      <c r="H31" s="231">
        <f t="shared" si="8"/>
        <v>782.65661399999999</v>
      </c>
      <c r="I31" s="231">
        <f t="shared" si="8"/>
        <v>779.21637399999997</v>
      </c>
      <c r="J31" s="231">
        <f t="shared" si="8"/>
        <v>775.48673199999996</v>
      </c>
      <c r="K31" s="231">
        <f t="shared" si="8"/>
        <v>803.20218199999999</v>
      </c>
      <c r="L31" s="231">
        <f t="shared" si="8"/>
        <v>814.21329300000002</v>
      </c>
      <c r="M31" s="231">
        <f t="shared" si="8"/>
        <v>812.72650399999998</v>
      </c>
      <c r="N31" s="231">
        <f t="shared" si="8"/>
        <v>641.17049999999995</v>
      </c>
      <c r="O31" s="231">
        <f t="shared" si="8"/>
        <v>592.32437900000002</v>
      </c>
      <c r="P31" s="231">
        <f t="shared" si="8"/>
        <v>586.81899999999996</v>
      </c>
      <c r="Q31" s="231">
        <f t="shared" si="8"/>
        <v>637.29999999999995</v>
      </c>
      <c r="R31" s="231">
        <f t="shared" si="8"/>
        <v>593.19999999999993</v>
      </c>
      <c r="S31" s="231">
        <f t="shared" si="8"/>
        <v>495.5</v>
      </c>
    </row>
    <row r="32" spans="1:19" s="597" customFormat="1" ht="18" customHeight="1" thickBot="1">
      <c r="A32" s="235" t="s">
        <v>371</v>
      </c>
      <c r="B32" s="236">
        <v>609.149</v>
      </c>
      <c r="C32" s="236">
        <v>733.96900000000005</v>
      </c>
      <c r="D32" s="236">
        <v>668.35</v>
      </c>
      <c r="E32" s="236">
        <v>780.63800000000003</v>
      </c>
      <c r="F32" s="236">
        <v>703.09500000000003</v>
      </c>
      <c r="G32" s="236">
        <v>735.245</v>
      </c>
      <c r="H32" s="236">
        <v>733.41800000000001</v>
      </c>
      <c r="I32" s="236">
        <v>716.62300000000005</v>
      </c>
      <c r="J32" s="236">
        <v>712.89700000000005</v>
      </c>
      <c r="K32" s="236">
        <v>728.78099999999995</v>
      </c>
      <c r="L32" s="236">
        <v>730.18600000000004</v>
      </c>
      <c r="M32" s="236">
        <v>737.452</v>
      </c>
      <c r="N32" s="236">
        <v>569.46600000000001</v>
      </c>
      <c r="O32" s="236">
        <v>529.18200000000002</v>
      </c>
      <c r="P32" s="236">
        <v>528.64599999999996</v>
      </c>
      <c r="Q32" s="236">
        <v>536.1</v>
      </c>
      <c r="R32" s="236">
        <v>505.3</v>
      </c>
      <c r="S32" s="236">
        <v>448</v>
      </c>
    </row>
    <row r="33" spans="1:19" ht="18" customHeight="1" thickBot="1">
      <c r="A33" s="602" t="s">
        <v>977</v>
      </c>
      <c r="B33" s="599">
        <v>3.4</v>
      </c>
      <c r="C33" s="599">
        <v>3.2</v>
      </c>
      <c r="D33" s="599">
        <v>3.5</v>
      </c>
      <c r="E33" s="599">
        <v>4.0999999999999996</v>
      </c>
      <c r="F33" s="599">
        <v>3.7</v>
      </c>
      <c r="G33" s="599">
        <v>3.8</v>
      </c>
      <c r="H33" s="599">
        <v>3.7</v>
      </c>
      <c r="I33" s="599">
        <v>3.6</v>
      </c>
      <c r="J33" s="599">
        <v>3.6</v>
      </c>
      <c r="K33" s="599">
        <v>3.6</v>
      </c>
      <c r="L33" s="599">
        <v>3.8</v>
      </c>
      <c r="M33" s="599">
        <v>4</v>
      </c>
      <c r="N33" s="599">
        <v>2.9</v>
      </c>
      <c r="O33" s="599">
        <v>2.8</v>
      </c>
      <c r="P33" s="599">
        <v>2.9</v>
      </c>
      <c r="Q33" s="599">
        <v>3.3</v>
      </c>
      <c r="R33" s="599">
        <v>2.9</v>
      </c>
      <c r="S33" s="599">
        <v>2.6</v>
      </c>
    </row>
    <row r="34" spans="1:19" ht="18" customHeight="1" thickBot="1">
      <c r="A34" s="401" t="s">
        <v>75</v>
      </c>
      <c r="B34" s="599">
        <v>6.2321350000000004</v>
      </c>
      <c r="C34" s="599">
        <v>9.4066720000000004</v>
      </c>
      <c r="D34" s="599">
        <v>10.499392</v>
      </c>
      <c r="E34" s="599">
        <v>6.4676260000000001</v>
      </c>
      <c r="F34" s="599">
        <v>10.530355999999999</v>
      </c>
      <c r="G34" s="599">
        <v>14.47972</v>
      </c>
      <c r="H34" s="599">
        <v>20.238385000000001</v>
      </c>
      <c r="I34" s="599">
        <v>33.593567</v>
      </c>
      <c r="J34" s="599">
        <v>33.589948999999997</v>
      </c>
      <c r="K34" s="599">
        <v>45.421387000000003</v>
      </c>
      <c r="L34" s="599">
        <v>55.027436000000002</v>
      </c>
      <c r="M34" s="599">
        <v>46.274661999999999</v>
      </c>
      <c r="N34" s="599">
        <v>45.104802999999997</v>
      </c>
      <c r="O34" s="599">
        <v>45.14226</v>
      </c>
      <c r="P34" s="599">
        <v>44.678485999999999</v>
      </c>
      <c r="Q34" s="599">
        <v>88.2</v>
      </c>
      <c r="R34" s="599">
        <v>72.8</v>
      </c>
      <c r="S34" s="599">
        <v>35.6</v>
      </c>
    </row>
    <row r="35" spans="1:19" ht="18" customHeight="1" thickBot="1">
      <c r="A35" s="236" t="s">
        <v>418</v>
      </c>
      <c r="B35" s="236">
        <f>B32+B34</f>
        <v>615.38113499999997</v>
      </c>
      <c r="C35" s="236">
        <f>C32+C34</f>
        <v>743.37567200000001</v>
      </c>
      <c r="D35" s="236">
        <f t="shared" ref="D35:S35" si="9">D32+D34</f>
        <v>678.84939200000008</v>
      </c>
      <c r="E35" s="236">
        <f t="shared" si="9"/>
        <v>787.10562600000003</v>
      </c>
      <c r="F35" s="236">
        <f t="shared" si="9"/>
        <v>713.62535600000001</v>
      </c>
      <c r="G35" s="236">
        <f t="shared" si="9"/>
        <v>749.72472000000005</v>
      </c>
      <c r="H35" s="236">
        <f t="shared" si="9"/>
        <v>753.656385</v>
      </c>
      <c r="I35" s="236">
        <f t="shared" si="9"/>
        <v>750.21656700000005</v>
      </c>
      <c r="J35" s="236">
        <f t="shared" si="9"/>
        <v>746.4869490000001</v>
      </c>
      <c r="K35" s="236">
        <f t="shared" si="9"/>
        <v>774.20238699999993</v>
      </c>
      <c r="L35" s="236">
        <f t="shared" si="9"/>
        <v>785.213436</v>
      </c>
      <c r="M35" s="236">
        <f t="shared" si="9"/>
        <v>783.72666200000003</v>
      </c>
      <c r="N35" s="236">
        <f t="shared" si="9"/>
        <v>614.57080299999996</v>
      </c>
      <c r="O35" s="236">
        <f t="shared" si="9"/>
        <v>574.32425999999998</v>
      </c>
      <c r="P35" s="236">
        <f t="shared" si="9"/>
        <v>573.32448599999998</v>
      </c>
      <c r="Q35" s="236">
        <f t="shared" si="9"/>
        <v>624.30000000000007</v>
      </c>
      <c r="R35" s="236">
        <f t="shared" si="9"/>
        <v>578.1</v>
      </c>
      <c r="S35" s="236">
        <f t="shared" si="9"/>
        <v>483.6</v>
      </c>
    </row>
    <row r="36" spans="1:19" ht="18" customHeight="1" thickBot="1">
      <c r="A36" s="217" t="s">
        <v>114</v>
      </c>
      <c r="B36" s="232">
        <f>B31-B35</f>
        <v>28.999919000000091</v>
      </c>
      <c r="C36" s="232">
        <f t="shared" ref="C36:S36" si="10">C31-C35</f>
        <v>29.00020399999994</v>
      </c>
      <c r="D36" s="232">
        <f t="shared" si="10"/>
        <v>28.999807999999916</v>
      </c>
      <c r="E36" s="232">
        <f t="shared" si="10"/>
        <v>29.000098999999977</v>
      </c>
      <c r="F36" s="232">
        <f t="shared" si="10"/>
        <v>29.000077000000033</v>
      </c>
      <c r="G36" s="232">
        <f t="shared" si="10"/>
        <v>28.999519999999961</v>
      </c>
      <c r="H36" s="232">
        <f t="shared" si="10"/>
        <v>29.00022899999999</v>
      </c>
      <c r="I36" s="232">
        <f t="shared" si="10"/>
        <v>28.999806999999919</v>
      </c>
      <c r="J36" s="232">
        <f t="shared" si="10"/>
        <v>28.999782999999866</v>
      </c>
      <c r="K36" s="232">
        <f t="shared" si="10"/>
        <v>28.999795000000063</v>
      </c>
      <c r="L36" s="232">
        <f t="shared" si="10"/>
        <v>28.99985700000002</v>
      </c>
      <c r="M36" s="232">
        <f t="shared" si="10"/>
        <v>28.999841999999944</v>
      </c>
      <c r="N36" s="232">
        <f t="shared" si="10"/>
        <v>26.599696999999992</v>
      </c>
      <c r="O36" s="232">
        <f t="shared" si="10"/>
        <v>18.000119000000041</v>
      </c>
      <c r="P36" s="232">
        <f t="shared" si="10"/>
        <v>13.494513999999981</v>
      </c>
      <c r="Q36" s="232">
        <f t="shared" si="10"/>
        <v>12.999999999999886</v>
      </c>
      <c r="R36" s="232">
        <f t="shared" si="10"/>
        <v>15.099999999999909</v>
      </c>
      <c r="S36" s="232">
        <f t="shared" si="10"/>
        <v>11.899999999999977</v>
      </c>
    </row>
    <row r="37" spans="1:19" ht="18" customHeight="1" thickBot="1">
      <c r="A37" s="227" t="s">
        <v>29</v>
      </c>
      <c r="B37" s="239">
        <f>B29/B32*100</f>
        <v>98.819008157281715</v>
      </c>
      <c r="C37" s="239">
        <f t="shared" ref="C37:S37" si="11">C29/C32*100</f>
        <v>99.322995930345826</v>
      </c>
      <c r="D37" s="239">
        <f t="shared" si="11"/>
        <v>99.648387820752589</v>
      </c>
      <c r="E37" s="239">
        <f t="shared" si="11"/>
        <v>99.522478408686226</v>
      </c>
      <c r="F37" s="239">
        <f t="shared" si="11"/>
        <v>99.5317629907765</v>
      </c>
      <c r="G37" s="239">
        <f t="shared" si="11"/>
        <v>100.28670239171977</v>
      </c>
      <c r="H37" s="239">
        <f t="shared" si="11"/>
        <v>101.12591905298207</v>
      </c>
      <c r="I37" s="239">
        <f t="shared" si="11"/>
        <v>102.56525676680764</v>
      </c>
      <c r="J37" s="239">
        <f t="shared" si="11"/>
        <v>103.32666626455153</v>
      </c>
      <c r="K37" s="239">
        <f t="shared" si="11"/>
        <v>104.76840148137781</v>
      </c>
      <c r="L37" s="239">
        <f t="shared" si="11"/>
        <v>105.80882939415437</v>
      </c>
      <c r="M37" s="239">
        <f t="shared" si="11"/>
        <v>104.37598650488438</v>
      </c>
      <c r="N37" s="239">
        <f t="shared" si="11"/>
        <v>105.71728601883169</v>
      </c>
      <c r="O37" s="239">
        <f t="shared" si="11"/>
        <v>105.9582525482726</v>
      </c>
      <c r="P37" s="239">
        <f t="shared" si="11"/>
        <v>107.03173768457532</v>
      </c>
      <c r="Q37" s="239">
        <f t="shared" si="11"/>
        <v>115.63141204999066</v>
      </c>
      <c r="R37" s="239">
        <f t="shared" si="11"/>
        <v>114.26875123688897</v>
      </c>
      <c r="S37" s="239">
        <f t="shared" si="11"/>
        <v>106.65178571428571</v>
      </c>
    </row>
    <row r="38" spans="1:19" ht="18" customHeight="1">
      <c r="A38" s="583" t="s">
        <v>923</v>
      </c>
      <c r="B38" s="442"/>
      <c r="C38" s="442"/>
      <c r="D38" s="442"/>
      <c r="E38" s="442"/>
      <c r="F38" s="442"/>
      <c r="G38" s="442"/>
      <c r="H38" s="442"/>
      <c r="I38" s="442"/>
      <c r="J38" s="442"/>
      <c r="K38" s="442"/>
      <c r="L38" s="443"/>
      <c r="M38" s="443"/>
      <c r="N38" s="443"/>
      <c r="O38" s="443"/>
      <c r="P38" s="443"/>
      <c r="Q38" s="443"/>
    </row>
  </sheetData>
  <mergeCells count="4">
    <mergeCell ref="B3:P3"/>
    <mergeCell ref="Q3:S3"/>
    <mergeCell ref="B26:P26"/>
    <mergeCell ref="Q26:S2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E1CDD4"/>
  </sheetPr>
  <dimension ref="A1:AI154"/>
  <sheetViews>
    <sheetView zoomScale="70" zoomScaleNormal="70" workbookViewId="0"/>
  </sheetViews>
  <sheetFormatPr defaultColWidth="8.7109375" defaultRowHeight="15"/>
  <cols>
    <col min="1" max="1" width="23.7109375" style="436" customWidth="1"/>
    <col min="2" max="2" width="6.5703125" style="436" customWidth="1"/>
    <col min="3" max="32" width="11.7109375" style="436" customWidth="1"/>
    <col min="33" max="34" width="15.140625" style="545" customWidth="1"/>
    <col min="35" max="35" width="23.7109375" style="667" customWidth="1"/>
    <col min="36" max="16384" width="8.7109375" style="436"/>
  </cols>
  <sheetData>
    <row r="1" spans="1:35" s="570" customFormat="1" ht="18" customHeight="1">
      <c r="A1" s="502"/>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c r="AF1" s="502"/>
      <c r="AG1" s="503"/>
      <c r="AH1" s="503"/>
      <c r="AI1" s="660"/>
    </row>
    <row r="2" spans="1:35" ht="18" customHeight="1">
      <c r="A2" s="504" t="s">
        <v>323</v>
      </c>
      <c r="B2" s="467"/>
      <c r="C2" s="467"/>
      <c r="D2" s="467"/>
      <c r="E2" s="467"/>
      <c r="F2" s="467"/>
      <c r="G2" s="467"/>
      <c r="H2" s="467"/>
      <c r="I2" s="467"/>
      <c r="J2" s="443"/>
      <c r="K2" s="443"/>
      <c r="L2" s="443"/>
      <c r="M2" s="443"/>
      <c r="N2" s="443"/>
      <c r="O2" s="443"/>
      <c r="P2" s="443"/>
      <c r="Q2" s="443"/>
      <c r="R2" s="443"/>
      <c r="S2" s="443"/>
      <c r="T2" s="443"/>
      <c r="U2" s="443"/>
      <c r="V2" s="443"/>
      <c r="W2" s="443"/>
      <c r="X2" s="443"/>
      <c r="Y2" s="443"/>
      <c r="Z2" s="443"/>
      <c r="AA2" s="443"/>
      <c r="AB2" s="443"/>
      <c r="AC2" s="443"/>
      <c r="AD2" s="443"/>
      <c r="AE2" s="443"/>
      <c r="AF2" s="443"/>
      <c r="AG2" s="441"/>
      <c r="AH2" s="441"/>
      <c r="AI2" s="668"/>
    </row>
    <row r="3" spans="1:35" ht="18" customHeight="1">
      <c r="A3" s="215"/>
      <c r="B3" s="211"/>
      <c r="C3" s="771" t="s">
        <v>323</v>
      </c>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4"/>
      <c r="AG3" s="767" t="s">
        <v>58</v>
      </c>
      <c r="AH3" s="768"/>
      <c r="AI3" s="255" t="s">
        <v>1066</v>
      </c>
    </row>
    <row r="4" spans="1:35" ht="26.25" thickBot="1">
      <c r="A4" s="215"/>
      <c r="B4" s="216"/>
      <c r="C4" s="203">
        <v>1993</v>
      </c>
      <c r="D4" s="203">
        <v>1994</v>
      </c>
      <c r="E4" s="203">
        <v>1995</v>
      </c>
      <c r="F4" s="203">
        <v>1996</v>
      </c>
      <c r="G4" s="203">
        <v>1997</v>
      </c>
      <c r="H4" s="203">
        <v>1998</v>
      </c>
      <c r="I4" s="203">
        <v>1999</v>
      </c>
      <c r="J4" s="203">
        <v>2000</v>
      </c>
      <c r="K4" s="203">
        <v>2001</v>
      </c>
      <c r="L4" s="203">
        <v>2002</v>
      </c>
      <c r="M4" s="523">
        <v>2003</v>
      </c>
      <c r="N4" s="203">
        <v>2004</v>
      </c>
      <c r="O4" s="523">
        <v>2005</v>
      </c>
      <c r="P4" s="203">
        <v>2006</v>
      </c>
      <c r="Q4" s="523">
        <v>2007</v>
      </c>
      <c r="R4" s="203">
        <v>2008</v>
      </c>
      <c r="S4" s="523">
        <v>2009</v>
      </c>
      <c r="T4" s="203">
        <v>2010</v>
      </c>
      <c r="U4" s="523">
        <v>2011</v>
      </c>
      <c r="V4" s="203">
        <v>2012</v>
      </c>
      <c r="W4" s="524">
        <v>2013</v>
      </c>
      <c r="X4" s="203">
        <v>2014</v>
      </c>
      <c r="Y4" s="523">
        <v>2015</v>
      </c>
      <c r="Z4" s="203">
        <v>2016</v>
      </c>
      <c r="AA4" s="203">
        <v>2017</v>
      </c>
      <c r="AB4" s="203">
        <v>2018</v>
      </c>
      <c r="AC4" s="203">
        <v>2019</v>
      </c>
      <c r="AD4" s="203">
        <v>2020</v>
      </c>
      <c r="AE4" s="203">
        <v>2021</v>
      </c>
      <c r="AF4" s="203">
        <v>2022</v>
      </c>
      <c r="AG4" s="213" t="s">
        <v>882</v>
      </c>
      <c r="AH4" s="214" t="s">
        <v>1061</v>
      </c>
      <c r="AI4" s="264" t="s">
        <v>1062</v>
      </c>
    </row>
    <row r="5" spans="1:35" ht="18" customHeight="1" thickBot="1">
      <c r="A5" s="235" t="s">
        <v>373</v>
      </c>
      <c r="B5" s="235"/>
      <c r="C5" s="363">
        <v>2729.9970000000003</v>
      </c>
      <c r="D5" s="363">
        <v>2720.0629999999996</v>
      </c>
      <c r="E5" s="363">
        <v>2768.0940000000005</v>
      </c>
      <c r="F5" s="363">
        <v>2811.9459999999995</v>
      </c>
      <c r="G5" s="363">
        <v>2790.3290000000006</v>
      </c>
      <c r="H5" s="363">
        <v>2684.5669999999996</v>
      </c>
      <c r="I5" s="363">
        <v>2539.9870000000001</v>
      </c>
      <c r="J5" s="363">
        <v>2321.9999999999995</v>
      </c>
      <c r="K5" s="363">
        <v>2278.9299999999998</v>
      </c>
      <c r="L5" s="363">
        <v>2316.2000000000003</v>
      </c>
      <c r="M5" s="363">
        <v>2168.64</v>
      </c>
      <c r="N5" s="363">
        <v>2099.83</v>
      </c>
      <c r="O5" s="363">
        <v>2126.1599999999994</v>
      </c>
      <c r="P5" s="363">
        <v>1767.0700000000004</v>
      </c>
      <c r="Q5" s="363">
        <v>1713.0700000000002</v>
      </c>
      <c r="R5" s="363">
        <v>1424.4399999999996</v>
      </c>
      <c r="S5" s="363">
        <v>1494.3</v>
      </c>
      <c r="T5" s="363">
        <v>1493.34</v>
      </c>
      <c r="U5" s="363">
        <v>1531.3599999999997</v>
      </c>
      <c r="V5" s="363">
        <v>1534.08</v>
      </c>
      <c r="W5" s="363">
        <v>1461.1999999999998</v>
      </c>
      <c r="X5" s="363">
        <v>1516.4299999999996</v>
      </c>
      <c r="Y5" s="363">
        <v>1330.33</v>
      </c>
      <c r="Z5" s="363">
        <v>1412.4599999999998</v>
      </c>
      <c r="AA5" s="363">
        <v>1645.4700000000003</v>
      </c>
      <c r="AB5" s="363">
        <v>1621.47</v>
      </c>
      <c r="AC5" s="363">
        <v>1532.79</v>
      </c>
      <c r="AD5" s="363">
        <v>1471.8699999999997</v>
      </c>
      <c r="AE5" s="363">
        <v>1493.8700000000003</v>
      </c>
      <c r="AF5" s="363">
        <v>1429.6499999999996</v>
      </c>
      <c r="AG5" s="521">
        <f t="shared" ref="AG5:AG32" si="0">+IFERROR((AF5/AE5-1)*100,"")</f>
        <v>-4.2989015108410129</v>
      </c>
      <c r="AH5" s="521">
        <f t="shared" ref="AH5:AH32" si="1">+IFERROR(((AF5/((SUM(AA5:AE5)-MIN(AA5:AE5)-MAX(AA5:AE5))/3))-1)*100,"")</f>
        <v>-7.727408656814716</v>
      </c>
      <c r="AI5" s="693">
        <f>((((SUM(AB5:AF5)-MIN(AB5:AF5)-MAX(AB5:AF5))/3)/((SUM(R5:V5)-MIN(R5:V5)-MAX(R5:V5))/3))^(1/($Y$4-$O$4))-1)*100</f>
        <v>-4.5390232382880313E-2</v>
      </c>
    </row>
    <row r="6" spans="1:35" ht="18" customHeight="1" thickBot="1">
      <c r="A6" s="340" t="s">
        <v>3</v>
      </c>
      <c r="B6" s="340" t="s">
        <v>30</v>
      </c>
      <c r="C6" s="364">
        <v>99.1</v>
      </c>
      <c r="D6" s="364">
        <v>95.2</v>
      </c>
      <c r="E6" s="364">
        <v>98.8</v>
      </c>
      <c r="F6" s="364">
        <v>98</v>
      </c>
      <c r="G6" s="364">
        <v>95.8</v>
      </c>
      <c r="H6" s="364">
        <v>94.2</v>
      </c>
      <c r="I6" s="364">
        <v>101.2</v>
      </c>
      <c r="J6" s="364" t="s">
        <v>1250</v>
      </c>
      <c r="K6" s="364" t="s">
        <v>1251</v>
      </c>
      <c r="L6" s="364" t="s">
        <v>1251</v>
      </c>
      <c r="M6" s="364" t="s">
        <v>1250</v>
      </c>
      <c r="N6" s="364" t="s">
        <v>1252</v>
      </c>
      <c r="O6" s="364" t="s">
        <v>1253</v>
      </c>
      <c r="P6" s="364" t="s">
        <v>1254</v>
      </c>
      <c r="Q6" s="364" t="s">
        <v>1254</v>
      </c>
      <c r="R6" s="364" t="s">
        <v>1255</v>
      </c>
      <c r="S6" s="364">
        <v>62.7</v>
      </c>
      <c r="T6" s="364" t="s">
        <v>1256</v>
      </c>
      <c r="U6" s="364">
        <v>62.2</v>
      </c>
      <c r="V6" s="364">
        <v>61.2</v>
      </c>
      <c r="W6" s="364">
        <v>59.8</v>
      </c>
      <c r="X6" s="364">
        <v>58.6</v>
      </c>
      <c r="Y6" s="364">
        <v>52.35</v>
      </c>
      <c r="Z6" s="364">
        <v>55.54</v>
      </c>
      <c r="AA6" s="364">
        <v>62.47</v>
      </c>
      <c r="AB6" s="364">
        <v>62.7</v>
      </c>
      <c r="AC6" s="364">
        <v>57.61</v>
      </c>
      <c r="AD6" s="364">
        <v>56.8</v>
      </c>
      <c r="AE6" s="364">
        <v>55.1</v>
      </c>
      <c r="AF6" s="364">
        <v>53.4</v>
      </c>
      <c r="AG6" s="522">
        <f t="shared" si="0"/>
        <v>-3.0852994555353952</v>
      </c>
      <c r="AH6" s="522">
        <f t="shared" si="1"/>
        <v>-9.4301221166892883</v>
      </c>
      <c r="AI6" s="694">
        <f t="shared" ref="AI6:AI32" si="2">((((SUM(AB6:AF6)-MIN(AB6:AF6)-MAX(AB6:AF6))/3)/((SUM(R6:V6)-MIN(R6:V6)-MAX(R6:V6))/3))^(1/($Y$4-$O$4))-1)*100</f>
        <v>10.545353783194367</v>
      </c>
    </row>
    <row r="7" spans="1:35" ht="18" customHeight="1" thickBot="1">
      <c r="A7" s="340" t="s">
        <v>4</v>
      </c>
      <c r="B7" s="340" t="s">
        <v>31</v>
      </c>
      <c r="C7" s="364">
        <v>11</v>
      </c>
      <c r="D7" s="364">
        <v>8</v>
      </c>
      <c r="E7" s="364">
        <v>9</v>
      </c>
      <c r="F7" s="364">
        <v>8.4</v>
      </c>
      <c r="G7" s="364">
        <v>5.2</v>
      </c>
      <c r="H7" s="364">
        <v>4.2</v>
      </c>
      <c r="I7" s="364">
        <v>3.2</v>
      </c>
      <c r="J7" s="364">
        <v>2.2000000000000002</v>
      </c>
      <c r="K7" s="364">
        <v>1.3</v>
      </c>
      <c r="L7" s="364">
        <v>2.2000000000000002</v>
      </c>
      <c r="M7" s="364">
        <v>0.4</v>
      </c>
      <c r="N7" s="364">
        <v>1.1000000000000001</v>
      </c>
      <c r="O7" s="364">
        <v>1.3</v>
      </c>
      <c r="P7" s="364">
        <v>1.4</v>
      </c>
      <c r="Q7" s="364">
        <v>1.3</v>
      </c>
      <c r="R7" s="364">
        <v>0</v>
      </c>
      <c r="S7" s="364">
        <v>0</v>
      </c>
      <c r="T7" s="364">
        <v>0</v>
      </c>
      <c r="U7" s="364">
        <v>0</v>
      </c>
      <c r="V7" s="364">
        <v>0</v>
      </c>
      <c r="W7" s="364">
        <v>0</v>
      </c>
      <c r="X7" s="364">
        <v>0</v>
      </c>
      <c r="Y7" s="364">
        <v>0.01</v>
      </c>
      <c r="Z7" s="364">
        <v>0</v>
      </c>
      <c r="AA7" s="364">
        <v>0</v>
      </c>
      <c r="AB7" s="364">
        <v>0</v>
      </c>
      <c r="AC7" s="364">
        <v>0</v>
      </c>
      <c r="AD7" s="364">
        <v>0</v>
      </c>
      <c r="AE7" s="364">
        <v>0</v>
      </c>
      <c r="AF7" s="364">
        <v>0</v>
      </c>
      <c r="AG7" s="522" t="str">
        <f t="shared" si="0"/>
        <v/>
      </c>
      <c r="AH7" s="522" t="str">
        <f t="shared" si="1"/>
        <v/>
      </c>
      <c r="AI7" s="694"/>
    </row>
    <row r="8" spans="1:35" ht="18" customHeight="1" thickBot="1">
      <c r="A8" s="340" t="s">
        <v>340</v>
      </c>
      <c r="B8" s="340" t="s">
        <v>32</v>
      </c>
      <c r="C8" s="364">
        <v>107</v>
      </c>
      <c r="D8" s="364">
        <v>91</v>
      </c>
      <c r="E8" s="364">
        <v>94</v>
      </c>
      <c r="F8" s="364">
        <v>104</v>
      </c>
      <c r="G8" s="364">
        <v>92.3</v>
      </c>
      <c r="H8" s="364">
        <v>81.400000000000006</v>
      </c>
      <c r="I8" s="364">
        <v>59</v>
      </c>
      <c r="J8" s="364">
        <v>61.3</v>
      </c>
      <c r="K8" s="364">
        <v>77.7</v>
      </c>
      <c r="L8" s="364">
        <v>77.5</v>
      </c>
      <c r="M8" s="364">
        <v>77.3</v>
      </c>
      <c r="N8" s="364">
        <v>71.099999999999994</v>
      </c>
      <c r="O8" s="364">
        <v>65.599999999999994</v>
      </c>
      <c r="P8" s="364">
        <v>61</v>
      </c>
      <c r="Q8" s="364">
        <v>54.3</v>
      </c>
      <c r="R8" s="364">
        <v>50.4</v>
      </c>
      <c r="S8" s="364">
        <v>52.5</v>
      </c>
      <c r="T8" s="364">
        <v>56.39</v>
      </c>
      <c r="U8" s="364">
        <v>58.33</v>
      </c>
      <c r="V8" s="364">
        <v>61.16</v>
      </c>
      <c r="W8" s="364">
        <v>62.4</v>
      </c>
      <c r="X8" s="364">
        <v>62.96</v>
      </c>
      <c r="Y8" s="364">
        <v>57.61</v>
      </c>
      <c r="Z8" s="364">
        <v>60.74</v>
      </c>
      <c r="AA8" s="364">
        <v>66.099999999999994</v>
      </c>
      <c r="AB8" s="364">
        <v>64.760000000000005</v>
      </c>
      <c r="AC8" s="364">
        <v>59.21</v>
      </c>
      <c r="AD8" s="364">
        <v>59.68</v>
      </c>
      <c r="AE8" s="364">
        <v>61.23</v>
      </c>
      <c r="AF8" s="364">
        <v>58.24</v>
      </c>
      <c r="AG8" s="522">
        <f t="shared" si="0"/>
        <v>-4.8832271762207942</v>
      </c>
      <c r="AH8" s="522">
        <f t="shared" si="1"/>
        <v>-5.8975601874293186</v>
      </c>
      <c r="AI8" s="694">
        <f t="shared" si="2"/>
        <v>0.74589790948049739</v>
      </c>
    </row>
    <row r="9" spans="1:35" ht="18" customHeight="1" thickBot="1">
      <c r="A9" s="340" t="s">
        <v>5</v>
      </c>
      <c r="B9" s="340" t="s">
        <v>33</v>
      </c>
      <c r="C9" s="364">
        <v>66.400000000000006</v>
      </c>
      <c r="D9" s="364">
        <v>66.099999999999994</v>
      </c>
      <c r="E9" s="364">
        <v>68</v>
      </c>
      <c r="F9" s="364">
        <v>69.7</v>
      </c>
      <c r="G9" s="364">
        <v>69</v>
      </c>
      <c r="H9" s="364">
        <v>66</v>
      </c>
      <c r="I9" s="364">
        <v>63</v>
      </c>
      <c r="J9" s="364">
        <v>59.2</v>
      </c>
      <c r="K9" s="364">
        <v>56.3</v>
      </c>
      <c r="L9" s="364">
        <v>57.8</v>
      </c>
      <c r="M9" s="364">
        <v>49.6</v>
      </c>
      <c r="N9" s="364">
        <v>48.7</v>
      </c>
      <c r="O9" s="364">
        <v>47</v>
      </c>
      <c r="P9" s="364">
        <v>41.4</v>
      </c>
      <c r="Q9" s="364">
        <v>39.4</v>
      </c>
      <c r="R9" s="364">
        <v>36.4</v>
      </c>
      <c r="S9" s="364">
        <v>38</v>
      </c>
      <c r="T9" s="364">
        <v>39.200000000000003</v>
      </c>
      <c r="U9" s="364">
        <v>40</v>
      </c>
      <c r="V9" s="364">
        <v>40.799999999999997</v>
      </c>
      <c r="W9" s="364">
        <v>38</v>
      </c>
      <c r="X9" s="364">
        <v>38</v>
      </c>
      <c r="Y9" s="364">
        <v>36</v>
      </c>
      <c r="Z9" s="364">
        <v>33.1</v>
      </c>
      <c r="AA9" s="364">
        <v>34.4</v>
      </c>
      <c r="AB9" s="364">
        <v>34.299999999999997</v>
      </c>
      <c r="AC9" s="364">
        <v>29</v>
      </c>
      <c r="AD9" s="364">
        <v>33.200000000000003</v>
      </c>
      <c r="AE9" s="364">
        <v>33.299999999999997</v>
      </c>
      <c r="AF9" s="364">
        <v>33.200000000000003</v>
      </c>
      <c r="AG9" s="522">
        <f t="shared" si="0"/>
        <v>-0.30030030030028243</v>
      </c>
      <c r="AH9" s="522">
        <f t="shared" si="1"/>
        <v>-1.190476190476164</v>
      </c>
      <c r="AI9" s="694">
        <f t="shared" si="2"/>
        <v>-1.6041561400483073</v>
      </c>
    </row>
    <row r="10" spans="1:35" ht="18" customHeight="1" thickBot="1">
      <c r="A10" s="340" t="s">
        <v>28</v>
      </c>
      <c r="B10" s="340" t="s">
        <v>34</v>
      </c>
      <c r="C10" s="364">
        <v>521.70000000000005</v>
      </c>
      <c r="D10" s="364">
        <v>500</v>
      </c>
      <c r="E10" s="364">
        <v>512.9</v>
      </c>
      <c r="F10" s="364">
        <v>515.5</v>
      </c>
      <c r="G10" s="364">
        <v>503.7</v>
      </c>
      <c r="H10" s="364">
        <v>503.4</v>
      </c>
      <c r="I10" s="364">
        <v>489.2</v>
      </c>
      <c r="J10" s="364">
        <v>452</v>
      </c>
      <c r="K10" s="364">
        <v>447.7</v>
      </c>
      <c r="L10" s="364">
        <v>459.4</v>
      </c>
      <c r="M10" s="364">
        <v>445.6</v>
      </c>
      <c r="N10" s="364">
        <v>440.5</v>
      </c>
      <c r="O10" s="364">
        <v>420.1</v>
      </c>
      <c r="P10" s="364">
        <v>357.6</v>
      </c>
      <c r="Q10" s="364">
        <v>402.7</v>
      </c>
      <c r="R10" s="364">
        <v>369.3</v>
      </c>
      <c r="S10" s="364">
        <v>383.6</v>
      </c>
      <c r="T10" s="364">
        <v>364.12</v>
      </c>
      <c r="U10" s="364">
        <v>398.1</v>
      </c>
      <c r="V10" s="364">
        <v>402.1</v>
      </c>
      <c r="W10" s="364">
        <v>357.4</v>
      </c>
      <c r="X10" s="364">
        <v>372.5</v>
      </c>
      <c r="Y10" s="364">
        <v>312.8</v>
      </c>
      <c r="Z10" s="364">
        <v>334.5</v>
      </c>
      <c r="AA10" s="364">
        <v>406.7</v>
      </c>
      <c r="AB10" s="364">
        <v>413.9</v>
      </c>
      <c r="AC10" s="364">
        <v>408.7</v>
      </c>
      <c r="AD10" s="364">
        <v>386.4</v>
      </c>
      <c r="AE10" s="364">
        <v>390.7</v>
      </c>
      <c r="AF10" s="364">
        <v>396.3</v>
      </c>
      <c r="AG10" s="522">
        <f t="shared" si="0"/>
        <v>1.4333248016380917</v>
      </c>
      <c r="AH10" s="522">
        <f t="shared" si="1"/>
        <v>-1.4260840726307844</v>
      </c>
      <c r="AI10" s="694">
        <f t="shared" si="2"/>
        <v>0.38173333481312799</v>
      </c>
    </row>
    <row r="11" spans="1:35" ht="18" customHeight="1" thickBot="1">
      <c r="A11" s="340" t="s">
        <v>6</v>
      </c>
      <c r="B11" s="340" t="s">
        <v>35</v>
      </c>
      <c r="C11" s="364">
        <v>0.2</v>
      </c>
      <c r="D11" s="364">
        <v>0.5</v>
      </c>
      <c r="E11" s="364">
        <v>0.4</v>
      </c>
      <c r="F11" s="364">
        <v>0.1</v>
      </c>
      <c r="G11" s="364">
        <v>0</v>
      </c>
      <c r="H11" s="364">
        <v>0</v>
      </c>
      <c r="I11" s="364">
        <v>0</v>
      </c>
      <c r="J11" s="364">
        <v>0</v>
      </c>
      <c r="K11" s="364">
        <v>0</v>
      </c>
      <c r="L11" s="364">
        <v>0</v>
      </c>
      <c r="M11" s="364">
        <v>0</v>
      </c>
      <c r="N11" s="364">
        <v>0</v>
      </c>
      <c r="O11" s="364">
        <v>0</v>
      </c>
      <c r="P11" s="364">
        <v>0</v>
      </c>
      <c r="Q11" s="364">
        <v>0</v>
      </c>
      <c r="R11" s="364">
        <v>0</v>
      </c>
      <c r="S11" s="364">
        <v>0</v>
      </c>
      <c r="T11" s="364">
        <v>0</v>
      </c>
      <c r="U11" s="364">
        <v>0</v>
      </c>
      <c r="V11" s="364">
        <v>0</v>
      </c>
      <c r="W11" s="364">
        <v>0</v>
      </c>
      <c r="X11" s="364">
        <v>0</v>
      </c>
      <c r="Y11" s="364">
        <v>0</v>
      </c>
      <c r="Z11" s="364">
        <v>0</v>
      </c>
      <c r="AA11" s="364">
        <v>0</v>
      </c>
      <c r="AB11" s="364">
        <v>0</v>
      </c>
      <c r="AC11" s="364">
        <v>0</v>
      </c>
      <c r="AD11" s="364">
        <v>0</v>
      </c>
      <c r="AE11" s="364">
        <v>0</v>
      </c>
      <c r="AF11" s="364">
        <v>0</v>
      </c>
      <c r="AG11" s="522" t="str">
        <f t="shared" si="0"/>
        <v/>
      </c>
      <c r="AH11" s="522" t="str">
        <f t="shared" si="1"/>
        <v/>
      </c>
      <c r="AI11" s="694"/>
    </row>
    <row r="12" spans="1:35" ht="18" customHeight="1" thickBot="1">
      <c r="A12" s="340" t="s">
        <v>7</v>
      </c>
      <c r="B12" s="340" t="s">
        <v>36</v>
      </c>
      <c r="C12" s="364">
        <v>32.200000000000003</v>
      </c>
      <c r="D12" s="364">
        <v>35.4</v>
      </c>
      <c r="E12" s="364">
        <v>35.1</v>
      </c>
      <c r="F12" s="364">
        <v>32.299999999999997</v>
      </c>
      <c r="G12" s="364">
        <v>32.299999999999997</v>
      </c>
      <c r="H12" s="364">
        <v>32.9</v>
      </c>
      <c r="I12" s="364">
        <v>33.799999999999997</v>
      </c>
      <c r="J12" s="364">
        <v>32.200000000000003</v>
      </c>
      <c r="K12" s="364">
        <v>31.1</v>
      </c>
      <c r="L12" s="364">
        <v>31.3</v>
      </c>
      <c r="M12" s="364">
        <v>31.51</v>
      </c>
      <c r="N12" s="364">
        <v>31.13</v>
      </c>
      <c r="O12" s="364">
        <v>31</v>
      </c>
      <c r="P12" s="364">
        <v>0</v>
      </c>
      <c r="Q12" s="364">
        <v>0</v>
      </c>
      <c r="R12" s="364">
        <v>0</v>
      </c>
      <c r="S12" s="364">
        <v>0</v>
      </c>
      <c r="T12" s="364">
        <v>0</v>
      </c>
      <c r="U12" s="364">
        <v>0</v>
      </c>
      <c r="V12" s="364">
        <v>0</v>
      </c>
      <c r="W12" s="364">
        <v>0</v>
      </c>
      <c r="X12" s="364">
        <v>0</v>
      </c>
      <c r="Y12" s="364">
        <v>0</v>
      </c>
      <c r="Z12" s="364">
        <v>0</v>
      </c>
      <c r="AA12" s="364">
        <v>0</v>
      </c>
      <c r="AB12" s="364">
        <v>0</v>
      </c>
      <c r="AC12" s="364">
        <v>0</v>
      </c>
      <c r="AD12" s="364">
        <v>0</v>
      </c>
      <c r="AE12" s="364">
        <v>0</v>
      </c>
      <c r="AF12" s="364">
        <v>0</v>
      </c>
      <c r="AG12" s="522" t="str">
        <f t="shared" si="0"/>
        <v/>
      </c>
      <c r="AH12" s="522" t="str">
        <f t="shared" si="1"/>
        <v/>
      </c>
      <c r="AI12" s="694"/>
    </row>
    <row r="13" spans="1:35" ht="18" customHeight="1" thickBot="1">
      <c r="A13" s="340" t="s">
        <v>8</v>
      </c>
      <c r="B13" s="340" t="s">
        <v>37</v>
      </c>
      <c r="C13" s="364">
        <v>47.88</v>
      </c>
      <c r="D13" s="364">
        <v>42.42</v>
      </c>
      <c r="E13" s="364">
        <v>41.89</v>
      </c>
      <c r="F13" s="364">
        <v>39.450000000000003</v>
      </c>
      <c r="G13" s="364">
        <v>47.21</v>
      </c>
      <c r="H13" s="364">
        <v>41.08</v>
      </c>
      <c r="I13" s="364">
        <v>42.49</v>
      </c>
      <c r="J13" s="364">
        <v>50.13</v>
      </c>
      <c r="K13" s="364">
        <v>43.37</v>
      </c>
      <c r="L13" s="364">
        <v>41.43</v>
      </c>
      <c r="M13" s="364">
        <v>39.159999999999997</v>
      </c>
      <c r="N13" s="364">
        <v>33.450000000000003</v>
      </c>
      <c r="O13" s="364">
        <v>42.49</v>
      </c>
      <c r="P13" s="364">
        <v>26.92</v>
      </c>
      <c r="Q13" s="364">
        <v>13.61</v>
      </c>
      <c r="R13" s="364">
        <v>14.1</v>
      </c>
      <c r="S13" s="364">
        <v>14.06</v>
      </c>
      <c r="T13" s="364">
        <v>17.059999999999999</v>
      </c>
      <c r="U13" s="364">
        <v>5.51</v>
      </c>
      <c r="V13" s="364">
        <v>8.0500000000000007</v>
      </c>
      <c r="W13" s="364">
        <v>5.81</v>
      </c>
      <c r="X13" s="364">
        <v>7.87</v>
      </c>
      <c r="Y13" s="364">
        <v>5.18</v>
      </c>
      <c r="Z13" s="364">
        <v>5.46</v>
      </c>
      <c r="AA13" s="364">
        <v>6.5</v>
      </c>
      <c r="AB13" s="364">
        <v>1.43</v>
      </c>
      <c r="AC13" s="364">
        <v>1.61</v>
      </c>
      <c r="AD13" s="364">
        <v>1.37</v>
      </c>
      <c r="AE13" s="364">
        <v>1.46</v>
      </c>
      <c r="AF13" s="364">
        <v>0.22</v>
      </c>
      <c r="AG13" s="522">
        <f t="shared" si="0"/>
        <v>-84.93150684931507</v>
      </c>
      <c r="AH13" s="522">
        <f t="shared" si="1"/>
        <v>-85.333333333333329</v>
      </c>
      <c r="AI13" s="694">
        <f t="shared" si="2"/>
        <v>-19.265695665883353</v>
      </c>
    </row>
    <row r="14" spans="1:35" ht="18" customHeight="1" thickBot="1">
      <c r="A14" s="340" t="s">
        <v>9</v>
      </c>
      <c r="B14" s="340" t="s">
        <v>38</v>
      </c>
      <c r="C14" s="364">
        <v>180.2</v>
      </c>
      <c r="D14" s="364">
        <v>183.4</v>
      </c>
      <c r="E14" s="364">
        <v>172.5</v>
      </c>
      <c r="F14" s="364">
        <v>157.1</v>
      </c>
      <c r="G14" s="364">
        <v>157.6</v>
      </c>
      <c r="H14" s="364">
        <v>149.5</v>
      </c>
      <c r="I14" s="364">
        <v>137.1</v>
      </c>
      <c r="J14" s="364">
        <v>125.3</v>
      </c>
      <c r="K14" s="364">
        <v>106.9</v>
      </c>
      <c r="L14" s="364">
        <v>113.8</v>
      </c>
      <c r="M14" s="364">
        <v>99.8</v>
      </c>
      <c r="N14" s="364">
        <v>103.1</v>
      </c>
      <c r="O14" s="364">
        <v>102</v>
      </c>
      <c r="P14" s="364">
        <v>85.5</v>
      </c>
      <c r="Q14" s="364">
        <v>68.2</v>
      </c>
      <c r="R14" s="364">
        <v>52.3</v>
      </c>
      <c r="S14" s="364">
        <v>49.8</v>
      </c>
      <c r="T14" s="364">
        <v>43.38</v>
      </c>
      <c r="U14" s="364">
        <v>44.93</v>
      </c>
      <c r="V14" s="364">
        <v>38.950000000000003</v>
      </c>
      <c r="W14" s="364">
        <v>32.049999999999997</v>
      </c>
      <c r="X14" s="364">
        <v>38.409999999999997</v>
      </c>
      <c r="Y14" s="364">
        <v>37.61</v>
      </c>
      <c r="Z14" s="364">
        <v>32.869999999999997</v>
      </c>
      <c r="AA14" s="364">
        <v>36.67</v>
      </c>
      <c r="AB14" s="364">
        <v>35.299999999999997</v>
      </c>
      <c r="AC14" s="364">
        <v>30.18</v>
      </c>
      <c r="AD14" s="364">
        <v>26.58</v>
      </c>
      <c r="AE14" s="364">
        <v>29.59</v>
      </c>
      <c r="AF14" s="364">
        <v>24.8</v>
      </c>
      <c r="AG14" s="522">
        <f t="shared" si="0"/>
        <v>-16.187901318012841</v>
      </c>
      <c r="AH14" s="522">
        <f t="shared" si="1"/>
        <v>-21.741874408330709</v>
      </c>
      <c r="AI14" s="694">
        <f t="shared" si="2"/>
        <v>-4.5878413458338869</v>
      </c>
    </row>
    <row r="15" spans="1:35" ht="18" customHeight="1" thickBot="1">
      <c r="A15" s="340" t="s">
        <v>10</v>
      </c>
      <c r="B15" s="340" t="s">
        <v>39</v>
      </c>
      <c r="C15" s="364">
        <v>439.2</v>
      </c>
      <c r="D15" s="364">
        <v>434.3</v>
      </c>
      <c r="E15" s="364">
        <v>454.8</v>
      </c>
      <c r="F15" s="364">
        <v>456.4</v>
      </c>
      <c r="G15" s="364">
        <v>457.6</v>
      </c>
      <c r="H15" s="364">
        <v>450.6</v>
      </c>
      <c r="I15" s="364">
        <v>435.7</v>
      </c>
      <c r="J15" s="364">
        <v>409.7</v>
      </c>
      <c r="K15" s="364">
        <v>429.2</v>
      </c>
      <c r="L15" s="364">
        <v>437.7</v>
      </c>
      <c r="M15" s="364">
        <v>399.8</v>
      </c>
      <c r="N15" s="364">
        <v>384.6</v>
      </c>
      <c r="O15" s="364">
        <v>378.5</v>
      </c>
      <c r="P15" s="364">
        <v>379.3</v>
      </c>
      <c r="Q15" s="364">
        <v>393.5</v>
      </c>
      <c r="R15" s="364">
        <v>349.3</v>
      </c>
      <c r="S15" s="364">
        <v>372.6</v>
      </c>
      <c r="T15" s="364">
        <v>383.76</v>
      </c>
      <c r="U15" s="364">
        <v>391.19</v>
      </c>
      <c r="V15" s="364">
        <v>382.68</v>
      </c>
      <c r="W15" s="364">
        <v>393.63</v>
      </c>
      <c r="X15" s="364">
        <v>406.74</v>
      </c>
      <c r="Y15" s="364">
        <v>385.05</v>
      </c>
      <c r="Z15" s="364">
        <v>404.99</v>
      </c>
      <c r="AA15" s="364">
        <v>486.1</v>
      </c>
      <c r="AB15" s="364">
        <v>485.85</v>
      </c>
      <c r="AC15" s="364">
        <v>446.6</v>
      </c>
      <c r="AD15" s="364">
        <v>420.91</v>
      </c>
      <c r="AE15" s="364">
        <v>402.06</v>
      </c>
      <c r="AF15" s="364">
        <v>402.23</v>
      </c>
      <c r="AG15" s="522">
        <f t="shared" si="0"/>
        <v>4.2282246430880299E-2</v>
      </c>
      <c r="AH15" s="522">
        <f t="shared" si="1"/>
        <v>-10.83747118283387</v>
      </c>
      <c r="AI15" s="694">
        <f t="shared" si="2"/>
        <v>1.0921847902921389</v>
      </c>
    </row>
    <row r="16" spans="1:35" ht="18" customHeight="1" thickBot="1">
      <c r="A16" s="340" t="s">
        <v>11</v>
      </c>
      <c r="B16" s="340" t="s">
        <v>40</v>
      </c>
      <c r="C16" s="364" t="s">
        <v>1257</v>
      </c>
      <c r="D16" s="364" t="s">
        <v>1258</v>
      </c>
      <c r="E16" s="364" t="s">
        <v>1259</v>
      </c>
      <c r="F16" s="364" t="s">
        <v>1260</v>
      </c>
      <c r="G16" s="364" t="s">
        <v>1261</v>
      </c>
      <c r="H16" s="364" t="s">
        <v>1262</v>
      </c>
      <c r="I16" s="364" t="s">
        <v>1263</v>
      </c>
      <c r="J16" s="364">
        <v>20.99</v>
      </c>
      <c r="K16" s="364">
        <v>23.76</v>
      </c>
      <c r="L16" s="364">
        <v>25.15</v>
      </c>
      <c r="M16" s="364">
        <v>27.33</v>
      </c>
      <c r="N16" s="364">
        <v>26.5</v>
      </c>
      <c r="O16" s="364">
        <v>29.37</v>
      </c>
      <c r="P16" s="364">
        <v>31.88</v>
      </c>
      <c r="Q16" s="364">
        <v>34.32</v>
      </c>
      <c r="R16" s="364">
        <v>22</v>
      </c>
      <c r="S16" s="364">
        <v>23.07</v>
      </c>
      <c r="T16" s="364">
        <v>23.83</v>
      </c>
      <c r="U16" s="364">
        <v>21.72</v>
      </c>
      <c r="V16" s="364">
        <v>23.5</v>
      </c>
      <c r="W16" s="364">
        <v>20.25</v>
      </c>
      <c r="X16" s="364">
        <v>21.9</v>
      </c>
      <c r="Y16" s="364">
        <v>13.88</v>
      </c>
      <c r="Z16" s="364">
        <v>15.49</v>
      </c>
      <c r="AA16" s="364">
        <v>19.53</v>
      </c>
      <c r="AB16" s="364">
        <v>14.07</v>
      </c>
      <c r="AC16" s="364">
        <v>11.58</v>
      </c>
      <c r="AD16" s="364">
        <v>10.5</v>
      </c>
      <c r="AE16" s="364">
        <v>10</v>
      </c>
      <c r="AF16" s="364">
        <v>8.9</v>
      </c>
      <c r="AG16" s="522">
        <f t="shared" si="0"/>
        <v>-10.999999999999998</v>
      </c>
      <c r="AH16" s="522">
        <f t="shared" si="1"/>
        <v>-26.14107883817428</v>
      </c>
      <c r="AI16" s="694">
        <f t="shared" si="2"/>
        <v>-7.3148790481053272</v>
      </c>
    </row>
    <row r="17" spans="1:35" ht="18" customHeight="1" thickBot="1">
      <c r="A17" s="340" t="s">
        <v>12</v>
      </c>
      <c r="B17" s="340" t="s">
        <v>41</v>
      </c>
      <c r="C17" s="364">
        <v>280.5</v>
      </c>
      <c r="D17" s="364">
        <v>282.10000000000002</v>
      </c>
      <c r="E17" s="364">
        <v>284</v>
      </c>
      <c r="F17" s="364">
        <v>249.7</v>
      </c>
      <c r="G17" s="364">
        <v>296.8</v>
      </c>
      <c r="H17" s="364">
        <v>284.10000000000002</v>
      </c>
      <c r="I17" s="364">
        <v>283.8</v>
      </c>
      <c r="J17" s="364">
        <v>249.2</v>
      </c>
      <c r="K17" s="364">
        <v>222.6</v>
      </c>
      <c r="L17" s="364">
        <v>245.7</v>
      </c>
      <c r="M17" s="364">
        <v>214.2</v>
      </c>
      <c r="N17" s="364">
        <v>185.8</v>
      </c>
      <c r="O17" s="364">
        <v>253</v>
      </c>
      <c r="P17" s="364">
        <v>91.2</v>
      </c>
      <c r="Q17" s="364">
        <v>85.6</v>
      </c>
      <c r="R17" s="364">
        <v>61.8</v>
      </c>
      <c r="S17" s="364">
        <v>60.6</v>
      </c>
      <c r="T17" s="364">
        <v>62.67</v>
      </c>
      <c r="U17" s="364">
        <v>62.24</v>
      </c>
      <c r="V17" s="364">
        <v>45.55</v>
      </c>
      <c r="W17" s="364">
        <v>40.71</v>
      </c>
      <c r="X17" s="364">
        <v>51.99</v>
      </c>
      <c r="Y17" s="364">
        <v>38.119999999999997</v>
      </c>
      <c r="Z17" s="364">
        <v>32.299999999999997</v>
      </c>
      <c r="AA17" s="364">
        <v>37.97</v>
      </c>
      <c r="AB17" s="364">
        <v>34.409999999999997</v>
      </c>
      <c r="AC17" s="364">
        <v>29.97</v>
      </c>
      <c r="AD17" s="364">
        <v>25.41</v>
      </c>
      <c r="AE17" s="364">
        <v>30.14</v>
      </c>
      <c r="AF17" s="364">
        <v>27.65</v>
      </c>
      <c r="AG17" s="522">
        <f t="shared" si="0"/>
        <v>-8.2614465826144734</v>
      </c>
      <c r="AH17" s="522">
        <f t="shared" si="1"/>
        <v>-12.240795598815058</v>
      </c>
      <c r="AI17" s="694">
        <f t="shared" si="2"/>
        <v>-7.1681335560192183</v>
      </c>
    </row>
    <row r="18" spans="1:35" ht="18" customHeight="1" thickBot="1">
      <c r="A18" s="340" t="s">
        <v>13</v>
      </c>
      <c r="B18" s="340" t="s">
        <v>42</v>
      </c>
      <c r="C18" s="364">
        <v>0</v>
      </c>
      <c r="D18" s="364">
        <v>0</v>
      </c>
      <c r="E18" s="364">
        <v>0</v>
      </c>
      <c r="F18" s="364">
        <v>0</v>
      </c>
      <c r="G18" s="364">
        <v>0</v>
      </c>
      <c r="H18" s="364">
        <v>0</v>
      </c>
      <c r="I18" s="364">
        <v>0</v>
      </c>
      <c r="J18" s="364">
        <v>0</v>
      </c>
      <c r="K18" s="364">
        <v>0</v>
      </c>
      <c r="L18" s="364">
        <v>0</v>
      </c>
      <c r="M18" s="364">
        <v>0</v>
      </c>
      <c r="N18" s="364">
        <v>0</v>
      </c>
      <c r="O18" s="364">
        <v>0</v>
      </c>
      <c r="P18" s="364">
        <v>0</v>
      </c>
      <c r="Q18" s="364">
        <v>0</v>
      </c>
      <c r="R18" s="364">
        <v>0</v>
      </c>
      <c r="S18" s="364">
        <v>0</v>
      </c>
      <c r="T18" s="364">
        <v>0</v>
      </c>
      <c r="U18" s="364">
        <v>0</v>
      </c>
      <c r="V18" s="364">
        <v>0</v>
      </c>
      <c r="W18" s="364">
        <v>0</v>
      </c>
      <c r="X18" s="364">
        <v>0</v>
      </c>
      <c r="Y18" s="364">
        <v>0</v>
      </c>
      <c r="Z18" s="364">
        <v>0</v>
      </c>
      <c r="AA18" s="364">
        <v>0</v>
      </c>
      <c r="AB18" s="364">
        <v>0</v>
      </c>
      <c r="AC18" s="364">
        <v>0</v>
      </c>
      <c r="AD18" s="364">
        <v>0</v>
      </c>
      <c r="AE18" s="364">
        <v>0</v>
      </c>
      <c r="AF18" s="364">
        <v>0</v>
      </c>
      <c r="AG18" s="522" t="str">
        <f t="shared" si="0"/>
        <v/>
      </c>
      <c r="AH18" s="522" t="str">
        <f t="shared" si="1"/>
        <v/>
      </c>
      <c r="AI18" s="694"/>
    </row>
    <row r="19" spans="1:35" ht="18" customHeight="1" thickBot="1">
      <c r="A19" s="340" t="s">
        <v>14</v>
      </c>
      <c r="B19" s="340" t="s">
        <v>43</v>
      </c>
      <c r="C19" s="364">
        <v>12.1</v>
      </c>
      <c r="D19" s="364">
        <v>12</v>
      </c>
      <c r="E19" s="364">
        <v>9.6</v>
      </c>
      <c r="F19" s="364">
        <v>10</v>
      </c>
      <c r="G19" s="364">
        <v>10.9</v>
      </c>
      <c r="H19" s="364">
        <v>16.3</v>
      </c>
      <c r="I19" s="364">
        <v>15.5</v>
      </c>
      <c r="J19" s="364">
        <v>12.7</v>
      </c>
      <c r="K19" s="364">
        <v>14.1</v>
      </c>
      <c r="L19" s="364">
        <v>15.9</v>
      </c>
      <c r="M19" s="364">
        <v>14.4</v>
      </c>
      <c r="N19" s="364">
        <v>13.8</v>
      </c>
      <c r="O19" s="364">
        <v>13.5</v>
      </c>
      <c r="P19" s="364">
        <v>12.7</v>
      </c>
      <c r="Q19" s="364">
        <v>0.3</v>
      </c>
      <c r="R19" s="364">
        <v>0</v>
      </c>
      <c r="S19" s="364">
        <v>0</v>
      </c>
      <c r="T19" s="364">
        <v>0</v>
      </c>
      <c r="U19" s="364">
        <v>0</v>
      </c>
      <c r="V19" s="364">
        <v>0</v>
      </c>
      <c r="W19" s="364">
        <v>0</v>
      </c>
      <c r="X19" s="364">
        <v>0</v>
      </c>
      <c r="Y19" s="364">
        <v>0</v>
      </c>
      <c r="Z19" s="364">
        <v>0</v>
      </c>
      <c r="AA19" s="364">
        <v>0</v>
      </c>
      <c r="AB19" s="364">
        <v>0</v>
      </c>
      <c r="AC19" s="364">
        <v>0</v>
      </c>
      <c r="AD19" s="364">
        <v>0</v>
      </c>
      <c r="AE19" s="364">
        <v>0</v>
      </c>
      <c r="AF19" s="364">
        <v>0</v>
      </c>
      <c r="AG19" s="522" t="str">
        <f t="shared" si="0"/>
        <v/>
      </c>
      <c r="AH19" s="522" t="str">
        <f t="shared" si="1"/>
        <v/>
      </c>
      <c r="AI19" s="694"/>
    </row>
    <row r="20" spans="1:35" ht="18" customHeight="1" thickBot="1">
      <c r="A20" s="340" t="s">
        <v>15</v>
      </c>
      <c r="B20" s="340" t="s">
        <v>44</v>
      </c>
      <c r="C20" s="364">
        <v>34.700000000000003</v>
      </c>
      <c r="D20" s="364">
        <v>26.6</v>
      </c>
      <c r="E20" s="364">
        <v>24.4</v>
      </c>
      <c r="F20" s="364">
        <v>31.2</v>
      </c>
      <c r="G20" s="364">
        <v>35.200000000000003</v>
      </c>
      <c r="H20" s="364">
        <v>30</v>
      </c>
      <c r="I20" s="364">
        <v>30.6</v>
      </c>
      <c r="J20" s="364">
        <v>27.7</v>
      </c>
      <c r="K20" s="364">
        <v>26.5</v>
      </c>
      <c r="L20" s="364">
        <v>29.2</v>
      </c>
      <c r="M20" s="364">
        <v>25.6</v>
      </c>
      <c r="N20" s="364">
        <v>23.3</v>
      </c>
      <c r="O20" s="364">
        <v>21</v>
      </c>
      <c r="P20" s="364">
        <v>18.5</v>
      </c>
      <c r="Q20" s="364">
        <v>16.899999999999999</v>
      </c>
      <c r="R20" s="364">
        <v>8.6999999999999993</v>
      </c>
      <c r="S20" s="364">
        <v>15.1</v>
      </c>
      <c r="T20" s="364">
        <v>15.3</v>
      </c>
      <c r="U20" s="364">
        <v>17.600000000000001</v>
      </c>
      <c r="V20" s="364">
        <v>19.2</v>
      </c>
      <c r="W20" s="364">
        <v>17.7</v>
      </c>
      <c r="X20" s="364">
        <v>17</v>
      </c>
      <c r="Y20" s="364">
        <v>12.24</v>
      </c>
      <c r="Z20" s="364">
        <v>15.15</v>
      </c>
      <c r="AA20" s="364">
        <v>17.149999999999999</v>
      </c>
      <c r="AB20" s="364">
        <v>15.54</v>
      </c>
      <c r="AC20" s="364">
        <v>14.12</v>
      </c>
      <c r="AD20" s="364">
        <v>13.93</v>
      </c>
      <c r="AE20" s="364">
        <v>15.8</v>
      </c>
      <c r="AF20" s="364">
        <v>11.8</v>
      </c>
      <c r="AG20" s="522">
        <f t="shared" si="0"/>
        <v>-25.316455696202532</v>
      </c>
      <c r="AH20" s="522">
        <f t="shared" si="1"/>
        <v>-22.129344478662539</v>
      </c>
      <c r="AI20" s="694">
        <f t="shared" si="2"/>
        <v>-0.9591034278198185</v>
      </c>
    </row>
    <row r="21" spans="1:35" ht="18" customHeight="1" thickBot="1">
      <c r="A21" s="340" t="s">
        <v>16</v>
      </c>
      <c r="B21" s="340" t="s">
        <v>45</v>
      </c>
      <c r="C21" s="364">
        <v>0</v>
      </c>
      <c r="D21" s="364">
        <v>0</v>
      </c>
      <c r="E21" s="364">
        <v>0</v>
      </c>
      <c r="F21" s="364">
        <v>0</v>
      </c>
      <c r="G21" s="364">
        <v>0</v>
      </c>
      <c r="H21" s="364">
        <v>0</v>
      </c>
      <c r="I21" s="364">
        <v>0</v>
      </c>
      <c r="J21" s="364">
        <v>0</v>
      </c>
      <c r="K21" s="364">
        <v>0</v>
      </c>
      <c r="L21" s="364">
        <v>0</v>
      </c>
      <c r="M21" s="364">
        <v>0</v>
      </c>
      <c r="N21" s="364">
        <v>0</v>
      </c>
      <c r="O21" s="364">
        <v>0</v>
      </c>
      <c r="P21" s="364">
        <v>0</v>
      </c>
      <c r="Q21" s="364">
        <v>0</v>
      </c>
      <c r="R21" s="364">
        <v>0</v>
      </c>
      <c r="S21" s="364">
        <v>0</v>
      </c>
      <c r="T21" s="364">
        <v>0</v>
      </c>
      <c r="U21" s="364">
        <v>0</v>
      </c>
      <c r="V21" s="364">
        <v>0</v>
      </c>
      <c r="W21" s="364">
        <v>0</v>
      </c>
      <c r="X21" s="364">
        <v>0</v>
      </c>
      <c r="Y21" s="364">
        <v>0</v>
      </c>
      <c r="Z21" s="364">
        <v>0</v>
      </c>
      <c r="AA21" s="364">
        <v>0</v>
      </c>
      <c r="AB21" s="364">
        <v>0</v>
      </c>
      <c r="AC21" s="364">
        <v>0</v>
      </c>
      <c r="AD21" s="364">
        <v>0</v>
      </c>
      <c r="AE21" s="364">
        <v>0</v>
      </c>
      <c r="AF21" s="364">
        <v>0</v>
      </c>
      <c r="AG21" s="522" t="str">
        <f t="shared" si="0"/>
        <v/>
      </c>
      <c r="AH21" s="522" t="str">
        <f t="shared" si="1"/>
        <v/>
      </c>
      <c r="AI21" s="694"/>
    </row>
    <row r="22" spans="1:35" ht="18" customHeight="1" thickBot="1">
      <c r="A22" s="340" t="s">
        <v>17</v>
      </c>
      <c r="B22" s="340" t="s">
        <v>46</v>
      </c>
      <c r="C22" s="364">
        <v>95</v>
      </c>
      <c r="D22" s="364">
        <v>105</v>
      </c>
      <c r="E22" s="364">
        <v>124</v>
      </c>
      <c r="F22" s="364">
        <v>118</v>
      </c>
      <c r="G22" s="364">
        <v>98</v>
      </c>
      <c r="H22" s="364">
        <v>80.099999999999994</v>
      </c>
      <c r="I22" s="364">
        <v>65.8</v>
      </c>
      <c r="J22" s="364">
        <v>57.5</v>
      </c>
      <c r="K22" s="364">
        <v>65.7</v>
      </c>
      <c r="L22" s="364">
        <v>55.4</v>
      </c>
      <c r="M22" s="364">
        <v>51.6</v>
      </c>
      <c r="N22" s="364">
        <v>61.9</v>
      </c>
      <c r="O22" s="364">
        <v>61.6</v>
      </c>
      <c r="P22" s="364">
        <v>46.8</v>
      </c>
      <c r="Q22" s="364">
        <v>41.2</v>
      </c>
      <c r="R22" s="364">
        <v>9.6</v>
      </c>
      <c r="S22" s="364">
        <v>13.8</v>
      </c>
      <c r="T22" s="364">
        <v>13.86</v>
      </c>
      <c r="U22" s="364">
        <v>15.15</v>
      </c>
      <c r="V22" s="364">
        <v>18.72</v>
      </c>
      <c r="W22" s="364">
        <v>18.82</v>
      </c>
      <c r="X22" s="364">
        <v>15.42</v>
      </c>
      <c r="Y22" s="364">
        <v>15.51</v>
      </c>
      <c r="Z22" s="364">
        <v>16</v>
      </c>
      <c r="AA22" s="364">
        <v>18.649999999999999</v>
      </c>
      <c r="AB22" s="364">
        <v>15.77</v>
      </c>
      <c r="AC22" s="364">
        <v>14.08</v>
      </c>
      <c r="AD22" s="364">
        <v>13.03</v>
      </c>
      <c r="AE22" s="364">
        <v>12.13</v>
      </c>
      <c r="AF22" s="364">
        <v>9.86</v>
      </c>
      <c r="AG22" s="522">
        <f t="shared" si="0"/>
        <v>-18.713932399010723</v>
      </c>
      <c r="AH22" s="522">
        <f t="shared" si="1"/>
        <v>-31.016791044776117</v>
      </c>
      <c r="AI22" s="694">
        <f t="shared" si="2"/>
        <v>-0.86697079892203988</v>
      </c>
    </row>
    <row r="23" spans="1:35" ht="18" customHeight="1" thickBot="1">
      <c r="A23" s="340" t="s">
        <v>18</v>
      </c>
      <c r="B23" s="340" t="s">
        <v>47</v>
      </c>
      <c r="C23" s="364">
        <v>0</v>
      </c>
      <c r="D23" s="364">
        <v>0</v>
      </c>
      <c r="E23" s="364">
        <v>0</v>
      </c>
      <c r="F23" s="364">
        <v>0</v>
      </c>
      <c r="G23" s="364">
        <v>0</v>
      </c>
      <c r="H23" s="364">
        <v>0</v>
      </c>
      <c r="I23" s="364">
        <v>0</v>
      </c>
      <c r="J23" s="364">
        <v>0</v>
      </c>
      <c r="K23" s="364">
        <v>0</v>
      </c>
      <c r="L23" s="364">
        <v>0</v>
      </c>
      <c r="M23" s="364">
        <v>0</v>
      </c>
      <c r="N23" s="364">
        <v>0</v>
      </c>
      <c r="O23" s="364">
        <v>0</v>
      </c>
      <c r="P23" s="364">
        <v>0</v>
      </c>
      <c r="Q23" s="364">
        <v>0</v>
      </c>
      <c r="R23" s="364">
        <v>0</v>
      </c>
      <c r="S23" s="364">
        <v>0</v>
      </c>
      <c r="T23" s="364">
        <v>0</v>
      </c>
      <c r="U23" s="364">
        <v>0</v>
      </c>
      <c r="V23" s="364">
        <v>0</v>
      </c>
      <c r="W23" s="364">
        <v>0</v>
      </c>
      <c r="X23" s="364">
        <v>0</v>
      </c>
      <c r="Y23" s="364">
        <v>0</v>
      </c>
      <c r="Z23" s="364">
        <v>0</v>
      </c>
      <c r="AA23" s="364">
        <v>0</v>
      </c>
      <c r="AB23" s="364">
        <v>0</v>
      </c>
      <c r="AC23" s="364">
        <v>0</v>
      </c>
      <c r="AD23" s="364">
        <v>0</v>
      </c>
      <c r="AE23" s="364">
        <v>0</v>
      </c>
      <c r="AF23" s="364">
        <v>0</v>
      </c>
      <c r="AG23" s="522" t="str">
        <f t="shared" si="0"/>
        <v/>
      </c>
      <c r="AH23" s="522" t="str">
        <f t="shared" si="1"/>
        <v/>
      </c>
      <c r="AI23" s="694"/>
    </row>
    <row r="24" spans="1:35" ht="18" customHeight="1" thickBot="1">
      <c r="A24" s="340" t="s">
        <v>19</v>
      </c>
      <c r="B24" s="340" t="s">
        <v>48</v>
      </c>
      <c r="C24" s="364">
        <v>116.7</v>
      </c>
      <c r="D24" s="364">
        <v>114.5</v>
      </c>
      <c r="E24" s="364">
        <v>116.1</v>
      </c>
      <c r="F24" s="364">
        <v>116.6</v>
      </c>
      <c r="G24" s="364">
        <v>114.1</v>
      </c>
      <c r="H24" s="364">
        <v>113</v>
      </c>
      <c r="I24" s="364">
        <v>119.7</v>
      </c>
      <c r="J24" s="364">
        <v>111</v>
      </c>
      <c r="K24" s="364">
        <v>109.1</v>
      </c>
      <c r="L24" s="364">
        <v>108.9</v>
      </c>
      <c r="M24" s="364">
        <v>102.8</v>
      </c>
      <c r="N24" s="364">
        <v>97.7</v>
      </c>
      <c r="O24" s="364">
        <v>91.3</v>
      </c>
      <c r="P24" s="364">
        <v>82</v>
      </c>
      <c r="Q24" s="364">
        <v>82.1</v>
      </c>
      <c r="R24" s="364">
        <v>72.2</v>
      </c>
      <c r="S24" s="364">
        <v>72.7</v>
      </c>
      <c r="T24" s="364">
        <v>70.56</v>
      </c>
      <c r="U24" s="364">
        <v>73.33</v>
      </c>
      <c r="V24" s="364">
        <v>73</v>
      </c>
      <c r="W24" s="364">
        <v>73</v>
      </c>
      <c r="X24" s="364">
        <v>75</v>
      </c>
      <c r="Y24" s="364">
        <v>58.43</v>
      </c>
      <c r="Z24" s="364">
        <v>70.72</v>
      </c>
      <c r="AA24" s="364">
        <v>85.35</v>
      </c>
      <c r="AB24" s="364">
        <v>85.2</v>
      </c>
      <c r="AC24" s="364">
        <v>79.180000000000007</v>
      </c>
      <c r="AD24" s="364">
        <v>81.459999999999994</v>
      </c>
      <c r="AE24" s="364">
        <v>80.510000000000005</v>
      </c>
      <c r="AF24" s="364">
        <v>81.900000000000006</v>
      </c>
      <c r="AG24" s="522">
        <f t="shared" si="0"/>
        <v>1.7264936032791001</v>
      </c>
      <c r="AH24" s="522">
        <f t="shared" si="1"/>
        <v>-0.59473237043330407</v>
      </c>
      <c r="AI24" s="694">
        <f t="shared" si="2"/>
        <v>1.132353678629916</v>
      </c>
    </row>
    <row r="25" spans="1:35" ht="18" customHeight="1" thickBot="1">
      <c r="A25" s="340" t="s">
        <v>20</v>
      </c>
      <c r="B25" s="340" t="s">
        <v>49</v>
      </c>
      <c r="C25" s="364">
        <v>53.4</v>
      </c>
      <c r="D25" s="364">
        <v>52</v>
      </c>
      <c r="E25" s="364">
        <v>51.6</v>
      </c>
      <c r="F25" s="364">
        <v>53.1</v>
      </c>
      <c r="G25" s="364">
        <v>51.6</v>
      </c>
      <c r="H25" s="364">
        <v>49.6</v>
      </c>
      <c r="I25" s="364">
        <v>46.5</v>
      </c>
      <c r="J25" s="364">
        <v>42.8</v>
      </c>
      <c r="K25" s="364">
        <v>44.7</v>
      </c>
      <c r="L25" s="364">
        <v>44.7</v>
      </c>
      <c r="M25" s="364">
        <v>43.2</v>
      </c>
      <c r="N25" s="364">
        <v>44.7</v>
      </c>
      <c r="O25" s="364">
        <v>44.2</v>
      </c>
      <c r="P25" s="364">
        <v>39.4</v>
      </c>
      <c r="Q25" s="364">
        <v>42.3</v>
      </c>
      <c r="R25" s="364">
        <v>43</v>
      </c>
      <c r="S25" s="364">
        <v>43.9</v>
      </c>
      <c r="T25" s="364">
        <v>44.84</v>
      </c>
      <c r="U25" s="364">
        <v>46.58</v>
      </c>
      <c r="V25" s="364">
        <v>49.26</v>
      </c>
      <c r="W25" s="364">
        <v>50.85</v>
      </c>
      <c r="X25" s="364">
        <v>50.6</v>
      </c>
      <c r="Y25" s="364">
        <v>45.44</v>
      </c>
      <c r="Z25" s="364">
        <v>43.5</v>
      </c>
      <c r="AA25" s="364">
        <v>42.68</v>
      </c>
      <c r="AB25" s="364">
        <v>31.25</v>
      </c>
      <c r="AC25" s="364">
        <v>27.88</v>
      </c>
      <c r="AD25" s="364">
        <v>26.32</v>
      </c>
      <c r="AE25" s="364">
        <v>37.68</v>
      </c>
      <c r="AF25" s="364">
        <v>33.83</v>
      </c>
      <c r="AG25" s="522">
        <f t="shared" si="0"/>
        <v>-10.217622080679412</v>
      </c>
      <c r="AH25" s="522">
        <f t="shared" si="1"/>
        <v>4.8342113418035071</v>
      </c>
      <c r="AI25" s="694">
        <f t="shared" si="2"/>
        <v>-3.6851145191334811</v>
      </c>
    </row>
    <row r="26" spans="1:35" ht="18" customHeight="1" thickBot="1">
      <c r="A26" s="340" t="s">
        <v>21</v>
      </c>
      <c r="B26" s="340" t="s">
        <v>50</v>
      </c>
      <c r="C26" s="364">
        <v>398.9</v>
      </c>
      <c r="D26" s="364">
        <v>400.5</v>
      </c>
      <c r="E26" s="364">
        <v>384.5</v>
      </c>
      <c r="F26" s="364">
        <v>452.6</v>
      </c>
      <c r="G26" s="364">
        <v>419.4</v>
      </c>
      <c r="H26" s="364">
        <v>400.3</v>
      </c>
      <c r="I26" s="364">
        <v>371.7</v>
      </c>
      <c r="J26" s="364">
        <v>333.1</v>
      </c>
      <c r="K26" s="364">
        <v>317.39999999999998</v>
      </c>
      <c r="L26" s="364">
        <v>303</v>
      </c>
      <c r="M26" s="364">
        <v>286.3</v>
      </c>
      <c r="N26" s="364">
        <v>297.3</v>
      </c>
      <c r="O26" s="364">
        <v>286.2</v>
      </c>
      <c r="P26" s="364">
        <v>262</v>
      </c>
      <c r="Q26" s="364">
        <v>247.4</v>
      </c>
      <c r="R26" s="364">
        <v>187.5</v>
      </c>
      <c r="S26" s="364">
        <v>199.9</v>
      </c>
      <c r="T26" s="364">
        <v>206.4</v>
      </c>
      <c r="U26" s="364">
        <v>203.5</v>
      </c>
      <c r="V26" s="364">
        <v>212</v>
      </c>
      <c r="W26" s="364">
        <v>193.7</v>
      </c>
      <c r="X26" s="364">
        <v>197.64</v>
      </c>
      <c r="Y26" s="364">
        <v>180.1</v>
      </c>
      <c r="Z26" s="364">
        <v>203.4</v>
      </c>
      <c r="AA26" s="364">
        <v>231.72</v>
      </c>
      <c r="AB26" s="364">
        <v>238.92</v>
      </c>
      <c r="AC26" s="364">
        <v>240.78</v>
      </c>
      <c r="AD26" s="364">
        <v>230.6</v>
      </c>
      <c r="AE26" s="364">
        <v>250.27</v>
      </c>
      <c r="AF26" s="364">
        <v>221.06</v>
      </c>
      <c r="AG26" s="522">
        <f t="shared" si="0"/>
        <v>-11.671394893515007</v>
      </c>
      <c r="AH26" s="522">
        <f t="shared" si="1"/>
        <v>-6.7808045880070829</v>
      </c>
      <c r="AI26" s="694">
        <f t="shared" si="2"/>
        <v>1.5372599408566057</v>
      </c>
    </row>
    <row r="27" spans="1:35" ht="18" customHeight="1" thickBot="1">
      <c r="A27" s="340" t="s">
        <v>22</v>
      </c>
      <c r="B27" s="340" t="s">
        <v>51</v>
      </c>
      <c r="C27" s="364">
        <v>0.6</v>
      </c>
      <c r="D27" s="364">
        <v>1</v>
      </c>
      <c r="E27" s="364">
        <v>1.3</v>
      </c>
      <c r="F27" s="364">
        <v>0.7</v>
      </c>
      <c r="G27" s="364">
        <v>3.5</v>
      </c>
      <c r="H27" s="364">
        <v>3.5</v>
      </c>
      <c r="I27" s="364">
        <v>8.25</v>
      </c>
      <c r="J27" s="364">
        <v>7.89</v>
      </c>
      <c r="K27" s="364">
        <v>5.37</v>
      </c>
      <c r="L27" s="364">
        <v>9.0399999999999991</v>
      </c>
      <c r="M27" s="364">
        <v>7.49</v>
      </c>
      <c r="N27" s="364">
        <v>8.36</v>
      </c>
      <c r="O27" s="364">
        <v>8.6199999999999992</v>
      </c>
      <c r="P27" s="364">
        <v>4.28</v>
      </c>
      <c r="Q27" s="364">
        <v>2.91</v>
      </c>
      <c r="R27" s="364">
        <v>1.59</v>
      </c>
      <c r="S27" s="364">
        <v>0.14000000000000001</v>
      </c>
      <c r="T27" s="364">
        <v>0.16</v>
      </c>
      <c r="U27" s="364">
        <v>0.32</v>
      </c>
      <c r="V27" s="364">
        <v>0.37</v>
      </c>
      <c r="W27" s="364">
        <v>0.38</v>
      </c>
      <c r="X27" s="364">
        <v>0.35</v>
      </c>
      <c r="Y27" s="364">
        <v>0.1</v>
      </c>
      <c r="Z27" s="364">
        <v>0.1</v>
      </c>
      <c r="AA27" s="364">
        <v>0.11</v>
      </c>
      <c r="AB27" s="364">
        <v>0</v>
      </c>
      <c r="AC27" s="364">
        <v>0</v>
      </c>
      <c r="AD27" s="364">
        <v>0</v>
      </c>
      <c r="AE27" s="364">
        <v>0</v>
      </c>
      <c r="AF27" s="364">
        <v>0</v>
      </c>
      <c r="AG27" s="522" t="str">
        <f t="shared" si="0"/>
        <v/>
      </c>
      <c r="AH27" s="522" t="str">
        <f t="shared" si="1"/>
        <v/>
      </c>
      <c r="AI27" s="694"/>
    </row>
    <row r="28" spans="1:35" ht="18" customHeight="1" thickBot="1">
      <c r="A28" s="340" t="s">
        <v>23</v>
      </c>
      <c r="B28" s="340" t="s">
        <v>52</v>
      </c>
      <c r="C28" s="364">
        <v>97.2</v>
      </c>
      <c r="D28" s="364">
        <v>130</v>
      </c>
      <c r="E28" s="364">
        <v>133.19999999999999</v>
      </c>
      <c r="F28" s="364">
        <v>135.9</v>
      </c>
      <c r="G28" s="364">
        <v>128.80000000000001</v>
      </c>
      <c r="H28" s="364">
        <v>117.8</v>
      </c>
      <c r="I28" s="364">
        <v>65.5</v>
      </c>
      <c r="J28" s="364">
        <v>48.37</v>
      </c>
      <c r="K28" s="364">
        <v>39.03</v>
      </c>
      <c r="L28" s="364">
        <v>41.63</v>
      </c>
      <c r="M28" s="364">
        <v>45.19</v>
      </c>
      <c r="N28" s="364">
        <v>20.83</v>
      </c>
      <c r="O28" s="364">
        <v>25.22</v>
      </c>
      <c r="P28" s="364">
        <v>39.81</v>
      </c>
      <c r="Q28" s="364">
        <v>28.73</v>
      </c>
      <c r="R28" s="364">
        <v>20.45</v>
      </c>
      <c r="S28" s="364">
        <v>21.33</v>
      </c>
      <c r="T28" s="364">
        <v>22.03</v>
      </c>
      <c r="U28" s="364">
        <v>18.82</v>
      </c>
      <c r="V28" s="364">
        <v>27.3</v>
      </c>
      <c r="W28" s="364">
        <v>28.14</v>
      </c>
      <c r="X28" s="364">
        <v>31.28</v>
      </c>
      <c r="Y28" s="364">
        <v>26.6</v>
      </c>
      <c r="Z28" s="364">
        <v>24.92</v>
      </c>
      <c r="AA28" s="364">
        <v>28.2</v>
      </c>
      <c r="AB28" s="364">
        <v>25.72</v>
      </c>
      <c r="AC28" s="364">
        <v>22.73</v>
      </c>
      <c r="AD28" s="364">
        <v>23.74</v>
      </c>
      <c r="AE28" s="364">
        <v>21.77</v>
      </c>
      <c r="AF28" s="364">
        <v>8.52</v>
      </c>
      <c r="AG28" s="522">
        <f t="shared" si="0"/>
        <v>-60.863573725310061</v>
      </c>
      <c r="AH28" s="522">
        <f t="shared" si="1"/>
        <v>-64.593433993627926</v>
      </c>
      <c r="AI28" s="694">
        <f t="shared" si="2"/>
        <v>0.67346751475507727</v>
      </c>
    </row>
    <row r="29" spans="1:35" ht="18" customHeight="1" thickBot="1">
      <c r="A29" s="340" t="s">
        <v>24</v>
      </c>
      <c r="B29" s="340" t="s">
        <v>53</v>
      </c>
      <c r="C29" s="364">
        <v>3.5</v>
      </c>
      <c r="D29" s="364">
        <v>4.9000000000000004</v>
      </c>
      <c r="E29" s="364">
        <v>6.1</v>
      </c>
      <c r="F29" s="364">
        <v>6.3</v>
      </c>
      <c r="G29" s="364">
        <v>5.8</v>
      </c>
      <c r="H29" s="364">
        <v>7.7</v>
      </c>
      <c r="I29" s="364">
        <v>10.8</v>
      </c>
      <c r="J29" s="364">
        <v>8.1199999999999992</v>
      </c>
      <c r="K29" s="364">
        <v>4.7</v>
      </c>
      <c r="L29" s="364">
        <v>4.45</v>
      </c>
      <c r="M29" s="364">
        <v>5.36</v>
      </c>
      <c r="N29" s="364">
        <v>4.66</v>
      </c>
      <c r="O29" s="364">
        <v>5.0599999999999996</v>
      </c>
      <c r="P29" s="364">
        <v>6.68</v>
      </c>
      <c r="Q29" s="364">
        <v>0</v>
      </c>
      <c r="R29" s="364">
        <v>0</v>
      </c>
      <c r="S29" s="364">
        <v>0</v>
      </c>
      <c r="T29" s="364">
        <v>0</v>
      </c>
      <c r="U29" s="364">
        <v>0</v>
      </c>
      <c r="V29" s="364">
        <v>0</v>
      </c>
      <c r="W29" s="364">
        <v>0</v>
      </c>
      <c r="X29" s="364">
        <v>0</v>
      </c>
      <c r="Y29" s="364">
        <v>0</v>
      </c>
      <c r="Z29" s="364">
        <v>0</v>
      </c>
      <c r="AA29" s="364">
        <v>0</v>
      </c>
      <c r="AB29" s="364">
        <v>0</v>
      </c>
      <c r="AC29" s="364">
        <v>0.18</v>
      </c>
      <c r="AD29" s="364">
        <v>0.11</v>
      </c>
      <c r="AE29" s="364">
        <v>0.13</v>
      </c>
      <c r="AF29" s="364">
        <v>0.08</v>
      </c>
      <c r="AG29" s="522">
        <f t="shared" si="0"/>
        <v>-38.46153846153846</v>
      </c>
      <c r="AH29" s="522">
        <f t="shared" si="1"/>
        <v>0</v>
      </c>
      <c r="AI29" s="694"/>
    </row>
    <row r="30" spans="1:35" ht="18" customHeight="1" thickBot="1">
      <c r="A30" s="340" t="s">
        <v>25</v>
      </c>
      <c r="B30" s="340" t="s">
        <v>54</v>
      </c>
      <c r="C30" s="364">
        <v>32.9</v>
      </c>
      <c r="D30" s="364">
        <v>32.200000000000003</v>
      </c>
      <c r="E30" s="364">
        <v>34.299999999999997</v>
      </c>
      <c r="F30" s="364">
        <v>42.1</v>
      </c>
      <c r="G30" s="364">
        <v>47.7</v>
      </c>
      <c r="H30" s="364">
        <v>37.700000000000003</v>
      </c>
      <c r="I30" s="364">
        <v>34.6</v>
      </c>
      <c r="J30" s="364">
        <v>32.200000000000003</v>
      </c>
      <c r="K30" s="364">
        <v>30.9</v>
      </c>
      <c r="L30" s="364">
        <v>30.2</v>
      </c>
      <c r="M30" s="364">
        <v>31.9</v>
      </c>
      <c r="N30" s="364">
        <v>35.200000000000003</v>
      </c>
      <c r="O30" s="364">
        <v>33.1</v>
      </c>
      <c r="P30" s="364">
        <v>27.7</v>
      </c>
      <c r="Q30" s="364">
        <v>18.899999999999999</v>
      </c>
      <c r="R30" s="364">
        <v>11.1</v>
      </c>
      <c r="S30" s="364">
        <v>15.9</v>
      </c>
      <c r="T30" s="364">
        <v>17.93</v>
      </c>
      <c r="U30" s="364">
        <v>18.100000000000001</v>
      </c>
      <c r="V30" s="364">
        <v>19.739999999999998</v>
      </c>
      <c r="W30" s="364">
        <v>20.329999999999998</v>
      </c>
      <c r="X30" s="364">
        <v>22.21</v>
      </c>
      <c r="Y30" s="364">
        <v>21.52</v>
      </c>
      <c r="Z30" s="364">
        <v>21.48</v>
      </c>
      <c r="AA30" s="364">
        <v>22.38</v>
      </c>
      <c r="AB30" s="364">
        <v>21.91</v>
      </c>
      <c r="AC30" s="364">
        <v>21.72</v>
      </c>
      <c r="AD30" s="364">
        <v>21.08</v>
      </c>
      <c r="AE30" s="364">
        <v>22</v>
      </c>
      <c r="AF30" s="364">
        <v>19.239999999999998</v>
      </c>
      <c r="AG30" s="522">
        <f t="shared" si="0"/>
        <v>-12.545454545454549</v>
      </c>
      <c r="AH30" s="522">
        <f t="shared" si="1"/>
        <v>-12.052415054091114</v>
      </c>
      <c r="AI30" s="694">
        <f t="shared" si="2"/>
        <v>2.2245736059678389</v>
      </c>
    </row>
    <row r="31" spans="1:35" ht="18" customHeight="1" thickBot="1">
      <c r="A31" s="340" t="s">
        <v>26</v>
      </c>
      <c r="B31" s="340" t="s">
        <v>55</v>
      </c>
      <c r="C31" s="364">
        <v>32.9</v>
      </c>
      <c r="D31" s="364">
        <v>33.9</v>
      </c>
      <c r="E31" s="364">
        <v>34.799999999999997</v>
      </c>
      <c r="F31" s="364">
        <v>34.700000000000003</v>
      </c>
      <c r="G31" s="364">
        <v>34.9</v>
      </c>
      <c r="H31" s="364">
        <v>33.200000000000003</v>
      </c>
      <c r="I31" s="364">
        <v>34.799999999999997</v>
      </c>
      <c r="J31" s="364">
        <v>32.1</v>
      </c>
      <c r="K31" s="364">
        <v>31.1</v>
      </c>
      <c r="L31" s="364">
        <v>30.6</v>
      </c>
      <c r="M31" s="364">
        <v>28.8</v>
      </c>
      <c r="N31" s="364">
        <v>30.7</v>
      </c>
      <c r="O31" s="364">
        <v>31.3</v>
      </c>
      <c r="P31" s="364">
        <v>23.9</v>
      </c>
      <c r="Q31" s="364">
        <v>16</v>
      </c>
      <c r="R31" s="364">
        <v>13.6</v>
      </c>
      <c r="S31" s="364">
        <v>14.8</v>
      </c>
      <c r="T31" s="364">
        <v>14.6</v>
      </c>
      <c r="U31" s="364">
        <v>14.1</v>
      </c>
      <c r="V31" s="364">
        <v>11.5</v>
      </c>
      <c r="W31" s="364">
        <v>12</v>
      </c>
      <c r="X31" s="364">
        <v>13.7</v>
      </c>
      <c r="Y31" s="364">
        <v>12.4</v>
      </c>
      <c r="Z31" s="364">
        <v>11.6</v>
      </c>
      <c r="AA31" s="364">
        <v>11.8</v>
      </c>
      <c r="AB31" s="364">
        <v>9.8000000000000007</v>
      </c>
      <c r="AC31" s="364">
        <v>10.5</v>
      </c>
      <c r="AD31" s="364">
        <v>11</v>
      </c>
      <c r="AE31" s="364">
        <v>11.3</v>
      </c>
      <c r="AF31" s="364">
        <v>9.1199999999999992</v>
      </c>
      <c r="AG31" s="522">
        <f t="shared" si="0"/>
        <v>-19.292035398230102</v>
      </c>
      <c r="AH31" s="522">
        <f t="shared" si="1"/>
        <v>-16.585365853658573</v>
      </c>
      <c r="AI31" s="694">
        <f t="shared" si="2"/>
        <v>-2.9667903788469285</v>
      </c>
    </row>
    <row r="32" spans="1:35" ht="18" customHeight="1" thickBot="1">
      <c r="A32" s="340" t="s">
        <v>27</v>
      </c>
      <c r="B32" s="340" t="s">
        <v>56</v>
      </c>
      <c r="C32" s="364">
        <v>52</v>
      </c>
      <c r="D32" s="364">
        <v>53</v>
      </c>
      <c r="E32" s="364">
        <v>58</v>
      </c>
      <c r="F32" s="364">
        <v>59.2</v>
      </c>
      <c r="G32" s="364">
        <v>60</v>
      </c>
      <c r="H32" s="364">
        <v>58.7</v>
      </c>
      <c r="I32" s="364">
        <v>59.9</v>
      </c>
      <c r="J32" s="364">
        <v>55.5</v>
      </c>
      <c r="K32" s="364">
        <v>54.8</v>
      </c>
      <c r="L32" s="364">
        <v>54.8</v>
      </c>
      <c r="M32" s="364">
        <v>50.1</v>
      </c>
      <c r="N32" s="364">
        <v>47.6</v>
      </c>
      <c r="O32" s="364">
        <v>49.2</v>
      </c>
      <c r="P32" s="364">
        <v>44.2</v>
      </c>
      <c r="Q32" s="364">
        <v>40.700000000000003</v>
      </c>
      <c r="R32" s="364">
        <v>36.799999999999997</v>
      </c>
      <c r="S32" s="364">
        <v>39.799999999999997</v>
      </c>
      <c r="T32" s="364">
        <v>37.950000000000003</v>
      </c>
      <c r="U32" s="364">
        <v>39.64</v>
      </c>
      <c r="V32" s="364">
        <v>39</v>
      </c>
      <c r="W32" s="364">
        <v>36.229999999999997</v>
      </c>
      <c r="X32" s="364">
        <v>34.26</v>
      </c>
      <c r="Y32" s="364">
        <v>19.38</v>
      </c>
      <c r="Z32" s="364">
        <v>30.6</v>
      </c>
      <c r="AA32" s="364">
        <v>30.99</v>
      </c>
      <c r="AB32" s="364">
        <v>30.64</v>
      </c>
      <c r="AC32" s="364">
        <v>27.16</v>
      </c>
      <c r="AD32" s="364">
        <v>29.75</v>
      </c>
      <c r="AE32" s="364">
        <v>28.7</v>
      </c>
      <c r="AF32" s="364">
        <v>29.3</v>
      </c>
      <c r="AG32" s="522">
        <f t="shared" si="0"/>
        <v>2.0905923344947785</v>
      </c>
      <c r="AH32" s="522">
        <f t="shared" si="1"/>
        <v>-1.3357279155909563</v>
      </c>
      <c r="AI32" s="694">
        <f t="shared" si="2"/>
        <v>-2.8017194467869211</v>
      </c>
    </row>
    <row r="33" spans="1:35" ht="18" customHeight="1">
      <c r="A33" s="79" t="s">
        <v>989</v>
      </c>
      <c r="B33" s="34"/>
      <c r="C33" s="34"/>
      <c r="D33" s="34"/>
      <c r="E33" s="34"/>
      <c r="F33" s="34"/>
      <c r="G33" s="34"/>
      <c r="H33" s="34"/>
      <c r="I33" s="34"/>
      <c r="J33" s="33"/>
      <c r="K33" s="33"/>
      <c r="L33" s="33"/>
      <c r="M33" s="33"/>
      <c r="N33" s="21"/>
      <c r="O33" s="33"/>
      <c r="P33" s="33"/>
      <c r="Q33" s="33"/>
      <c r="R33" s="33"/>
      <c r="S33" s="33"/>
      <c r="T33" s="33"/>
      <c r="U33" s="33"/>
      <c r="V33" s="33"/>
      <c r="W33" s="33"/>
      <c r="X33" s="33"/>
      <c r="Y33" s="33"/>
      <c r="Z33" s="33"/>
      <c r="AA33" s="33"/>
      <c r="AB33" s="33"/>
      <c r="AC33" s="33"/>
      <c r="AD33" s="33"/>
      <c r="AE33" s="33"/>
      <c r="AF33" s="33"/>
      <c r="AG33" s="32"/>
      <c r="AH33" s="32"/>
      <c r="AI33" s="664"/>
    </row>
    <row r="34" spans="1:35" ht="18" customHeight="1">
      <c r="A34" s="483"/>
      <c r="B34" s="571"/>
      <c r="C34" s="571"/>
      <c r="D34" s="571"/>
      <c r="E34" s="571"/>
      <c r="F34" s="571"/>
      <c r="G34" s="571"/>
      <c r="H34" s="571"/>
      <c r="I34" s="571"/>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3"/>
      <c r="AH34" s="573"/>
      <c r="AI34" s="665"/>
    </row>
    <row r="35" spans="1:35" ht="18" customHeight="1">
      <c r="A35" s="504" t="s">
        <v>322</v>
      </c>
      <c r="B35" s="571"/>
      <c r="C35" s="571"/>
      <c r="D35" s="571"/>
      <c r="E35" s="571"/>
      <c r="F35" s="571"/>
      <c r="G35" s="571"/>
      <c r="H35" s="571"/>
      <c r="I35" s="571"/>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3"/>
      <c r="AH35" s="573"/>
      <c r="AI35" s="665"/>
    </row>
    <row r="36" spans="1:35" ht="18" customHeight="1">
      <c r="A36" s="215"/>
      <c r="B36" s="211"/>
      <c r="C36" s="771" t="s">
        <v>322</v>
      </c>
      <c r="D36" s="772"/>
      <c r="E36" s="772"/>
      <c r="F36" s="772"/>
      <c r="G36" s="772"/>
      <c r="H36" s="772"/>
      <c r="I36" s="772"/>
      <c r="J36" s="772"/>
      <c r="K36" s="772"/>
      <c r="L36" s="772"/>
      <c r="M36" s="772"/>
      <c r="N36" s="772"/>
      <c r="O36" s="772"/>
      <c r="P36" s="772"/>
      <c r="Q36" s="772"/>
      <c r="R36" s="772"/>
      <c r="S36" s="772"/>
      <c r="T36" s="772"/>
      <c r="U36" s="772"/>
      <c r="V36" s="772"/>
      <c r="W36" s="772"/>
      <c r="X36" s="772"/>
      <c r="Y36" s="772"/>
      <c r="Z36" s="772"/>
      <c r="AA36" s="772"/>
      <c r="AB36" s="772"/>
      <c r="AC36" s="772"/>
      <c r="AD36" s="772"/>
      <c r="AE36" s="772"/>
      <c r="AF36" s="774"/>
      <c r="AG36" s="775"/>
      <c r="AH36" s="768"/>
      <c r="AI36" s="255" t="str">
        <f>AI$3</f>
        <v xml:space="preserve">Annual rate of change
</v>
      </c>
    </row>
    <row r="37" spans="1:35" ht="26.25" thickBot="1">
      <c r="A37" s="215"/>
      <c r="B37" s="216"/>
      <c r="C37" s="203">
        <v>1993</v>
      </c>
      <c r="D37" s="203">
        <v>1994</v>
      </c>
      <c r="E37" s="203">
        <v>1995</v>
      </c>
      <c r="F37" s="203">
        <v>1996</v>
      </c>
      <c r="G37" s="203">
        <v>1997</v>
      </c>
      <c r="H37" s="203">
        <v>1998</v>
      </c>
      <c r="I37" s="203">
        <v>1999</v>
      </c>
      <c r="J37" s="203">
        <v>2000</v>
      </c>
      <c r="K37" s="203">
        <v>2001</v>
      </c>
      <c r="L37" s="203">
        <v>2002</v>
      </c>
      <c r="M37" s="523">
        <v>2003</v>
      </c>
      <c r="N37" s="203">
        <v>2004</v>
      </c>
      <c r="O37" s="523">
        <v>2005</v>
      </c>
      <c r="P37" s="203">
        <v>2006</v>
      </c>
      <c r="Q37" s="523">
        <v>2007</v>
      </c>
      <c r="R37" s="203">
        <v>2008</v>
      </c>
      <c r="S37" s="523">
        <v>2009</v>
      </c>
      <c r="T37" s="203">
        <v>2010</v>
      </c>
      <c r="U37" s="523">
        <v>2011</v>
      </c>
      <c r="V37" s="203">
        <v>2012</v>
      </c>
      <c r="W37" s="524">
        <v>2013</v>
      </c>
      <c r="X37" s="203">
        <v>2014</v>
      </c>
      <c r="Y37" s="523">
        <v>2015</v>
      </c>
      <c r="Z37" s="203">
        <v>2016</v>
      </c>
      <c r="AA37" s="203">
        <v>2017</v>
      </c>
      <c r="AB37" s="203">
        <v>2018</v>
      </c>
      <c r="AC37" s="203">
        <v>2019</v>
      </c>
      <c r="AD37" s="203">
        <v>2020</v>
      </c>
      <c r="AE37" s="203">
        <v>2021</v>
      </c>
      <c r="AF37" s="203">
        <v>2022</v>
      </c>
      <c r="AG37" s="213" t="str">
        <f>AG4</f>
        <v>2022/2021</v>
      </c>
      <c r="AH37" s="214" t="str">
        <f>AH4</f>
        <v>2022/5-year average</v>
      </c>
      <c r="AI37" s="264" t="s">
        <v>1062</v>
      </c>
    </row>
    <row r="38" spans="1:35" ht="18" customHeight="1" thickBot="1">
      <c r="A38" s="235" t="s">
        <v>373</v>
      </c>
      <c r="B38" s="235"/>
      <c r="C38" s="363">
        <v>135523.43600000002</v>
      </c>
      <c r="D38" s="363">
        <v>122579.889</v>
      </c>
      <c r="E38" s="363">
        <v>130418.35700000002</v>
      </c>
      <c r="F38" s="363">
        <v>136484.766</v>
      </c>
      <c r="G38" s="363">
        <v>140659.285</v>
      </c>
      <c r="H38" s="363">
        <v>133529.56199999998</v>
      </c>
      <c r="I38" s="363">
        <v>136609.47899999996</v>
      </c>
      <c r="J38" s="363">
        <v>128124.44</v>
      </c>
      <c r="K38" s="363">
        <v>116592.33999999998</v>
      </c>
      <c r="L38" s="363">
        <v>133571.49</v>
      </c>
      <c r="M38" s="363">
        <v>113497.05999999997</v>
      </c>
      <c r="N38" s="363">
        <v>124511.32999999999</v>
      </c>
      <c r="O38" s="363">
        <v>128349.40000000002</v>
      </c>
      <c r="P38" s="363">
        <v>104743.73000000001</v>
      </c>
      <c r="Q38" s="363">
        <v>109232.51</v>
      </c>
      <c r="R38" s="363">
        <v>95990.889999999985</v>
      </c>
      <c r="S38" s="363">
        <v>106559.59</v>
      </c>
      <c r="T38" s="363">
        <v>98671.63</v>
      </c>
      <c r="U38" s="363">
        <v>116480.2</v>
      </c>
      <c r="V38" s="363">
        <v>106857.5</v>
      </c>
      <c r="W38" s="363">
        <v>100549.00000000001</v>
      </c>
      <c r="X38" s="363">
        <v>121711.77000000002</v>
      </c>
      <c r="Y38" s="363">
        <v>95654.079999999987</v>
      </c>
      <c r="Z38" s="363">
        <v>106718.00000000001</v>
      </c>
      <c r="AA38" s="363">
        <v>134201.73000000001</v>
      </c>
      <c r="AB38" s="363">
        <v>111932.68999999999</v>
      </c>
      <c r="AC38" s="363">
        <v>113127.65</v>
      </c>
      <c r="AD38" s="363">
        <v>100921.12000000001</v>
      </c>
      <c r="AE38" s="363">
        <v>113712.87329999998</v>
      </c>
      <c r="AF38" s="363">
        <v>102364.51200000003</v>
      </c>
      <c r="AG38" s="521">
        <f t="shared" ref="AG38:AG65" si="3">+IFERROR((AF38/AE38-1)*100,"")</f>
        <v>-9.9798386679232252</v>
      </c>
      <c r="AH38" s="521">
        <f t="shared" ref="AH38:AH65" si="4">+IFERROR(((AF38/((SUM(AA38:AE38)-MIN(AA38:AE38)-MAX(AA38:AE38))/3))-1)*100,"")</f>
        <v>-9.3512934483240819</v>
      </c>
      <c r="AI38" s="693">
        <f t="shared" ref="AI38:AI65" si="5">((((SUM(AB38:AF38)-MIN(AB38:AF38)-MAX(AB38:AF38))/3)/((SUM(R38:V38)-MIN(R38:V38)-MAX(R38:V38))/3))^(1/($Y$4-$O$4))-1)*100</f>
        <v>0.48086308193178162</v>
      </c>
    </row>
    <row r="39" spans="1:35" ht="18" customHeight="1" thickBot="1">
      <c r="A39" s="340" t="s">
        <v>3</v>
      </c>
      <c r="B39" s="340" t="s">
        <v>30</v>
      </c>
      <c r="C39" s="364">
        <v>6264.3</v>
      </c>
      <c r="D39" s="364">
        <v>5394.6</v>
      </c>
      <c r="E39" s="364">
        <v>6080.5</v>
      </c>
      <c r="F39" s="364">
        <v>6079.3</v>
      </c>
      <c r="G39" s="364">
        <v>6544.7</v>
      </c>
      <c r="H39" s="364">
        <v>5364.6</v>
      </c>
      <c r="I39" s="364">
        <v>7112</v>
      </c>
      <c r="J39" s="364">
        <v>6152</v>
      </c>
      <c r="K39" s="364">
        <v>5613.9</v>
      </c>
      <c r="L39" s="364">
        <v>6537.1</v>
      </c>
      <c r="M39" s="364">
        <v>6449.7</v>
      </c>
      <c r="N39" s="364">
        <v>6215.9</v>
      </c>
      <c r="O39" s="364">
        <v>5983.2</v>
      </c>
      <c r="P39" s="364">
        <v>5666.6</v>
      </c>
      <c r="Q39" s="364">
        <v>5730.5</v>
      </c>
      <c r="R39" s="364">
        <v>4713.5</v>
      </c>
      <c r="S39" s="364">
        <v>5185.1000000000004</v>
      </c>
      <c r="T39" s="364">
        <v>4464.8</v>
      </c>
      <c r="U39" s="364">
        <v>5408.98</v>
      </c>
      <c r="V39" s="364">
        <v>4830.3999999999996</v>
      </c>
      <c r="W39" s="364">
        <v>4809.3</v>
      </c>
      <c r="X39" s="364">
        <v>5162.1099999999997</v>
      </c>
      <c r="Y39" s="364">
        <v>4453.63</v>
      </c>
      <c r="Z39" s="364">
        <v>4023.59</v>
      </c>
      <c r="AA39" s="364">
        <v>5941.78</v>
      </c>
      <c r="AB39" s="364">
        <v>5192.05</v>
      </c>
      <c r="AC39" s="364">
        <v>5071.8500000000004</v>
      </c>
      <c r="AD39" s="364">
        <v>4783.97</v>
      </c>
      <c r="AE39" s="364">
        <v>4748</v>
      </c>
      <c r="AF39" s="364">
        <v>4755</v>
      </c>
      <c r="AG39" s="522">
        <f t="shared" si="3"/>
        <v>0.14743049705139288</v>
      </c>
      <c r="AH39" s="522">
        <f t="shared" si="4"/>
        <v>-5.2025303248898531</v>
      </c>
      <c r="AI39" s="694">
        <f t="shared" si="5"/>
        <v>-8.0527453016199235E-2</v>
      </c>
    </row>
    <row r="40" spans="1:35" ht="18" customHeight="1" thickBot="1">
      <c r="A40" s="340" t="s">
        <v>4</v>
      </c>
      <c r="B40" s="340" t="s">
        <v>31</v>
      </c>
      <c r="C40" s="364">
        <v>95</v>
      </c>
      <c r="D40" s="364">
        <v>112</v>
      </c>
      <c r="E40" s="364">
        <v>157</v>
      </c>
      <c r="F40" s="364">
        <v>87</v>
      </c>
      <c r="G40" s="364">
        <v>79.5</v>
      </c>
      <c r="H40" s="364">
        <v>61.8</v>
      </c>
      <c r="I40" s="364">
        <v>53.5</v>
      </c>
      <c r="J40" s="364">
        <v>23.1</v>
      </c>
      <c r="K40" s="364">
        <v>18.899999999999999</v>
      </c>
      <c r="L40" s="364">
        <v>51.3</v>
      </c>
      <c r="M40" s="364">
        <v>9.1</v>
      </c>
      <c r="N40" s="364">
        <v>26.4</v>
      </c>
      <c r="O40" s="364">
        <v>24.7</v>
      </c>
      <c r="P40" s="364">
        <v>26.8</v>
      </c>
      <c r="Q40" s="364">
        <v>16.3</v>
      </c>
      <c r="R40" s="364">
        <v>0.1</v>
      </c>
      <c r="S40" s="364">
        <v>0</v>
      </c>
      <c r="T40" s="364">
        <v>0</v>
      </c>
      <c r="U40" s="364">
        <v>0</v>
      </c>
      <c r="V40" s="364">
        <v>0</v>
      </c>
      <c r="W40" s="364">
        <v>0</v>
      </c>
      <c r="X40" s="364">
        <v>0</v>
      </c>
      <c r="Y40" s="364">
        <v>0.54</v>
      </c>
      <c r="Z40" s="364">
        <v>0</v>
      </c>
      <c r="AA40" s="364">
        <v>0</v>
      </c>
      <c r="AB40" s="364">
        <v>0</v>
      </c>
      <c r="AC40" s="364">
        <v>0</v>
      </c>
      <c r="AD40" s="364">
        <v>0</v>
      </c>
      <c r="AE40" s="364">
        <v>0</v>
      </c>
      <c r="AF40" s="364">
        <v>0</v>
      </c>
      <c r="AG40" s="522" t="str">
        <f t="shared" si="3"/>
        <v/>
      </c>
      <c r="AH40" s="522" t="str">
        <f t="shared" si="4"/>
        <v/>
      </c>
      <c r="AI40" s="694"/>
    </row>
    <row r="41" spans="1:35" ht="18" customHeight="1" thickBot="1">
      <c r="A41" s="340" t="s">
        <v>340</v>
      </c>
      <c r="B41" s="340" t="s">
        <v>32</v>
      </c>
      <c r="C41" s="364">
        <v>4308.3</v>
      </c>
      <c r="D41" s="364">
        <v>3240.1</v>
      </c>
      <c r="E41" s="364">
        <v>3711.6</v>
      </c>
      <c r="F41" s="364">
        <v>4315.6000000000004</v>
      </c>
      <c r="G41" s="364">
        <v>3722</v>
      </c>
      <c r="H41" s="364">
        <v>3479.4</v>
      </c>
      <c r="I41" s="364">
        <v>2690.9</v>
      </c>
      <c r="J41" s="364">
        <v>2808.8</v>
      </c>
      <c r="K41" s="364">
        <v>3529</v>
      </c>
      <c r="L41" s="364">
        <v>3832.5</v>
      </c>
      <c r="M41" s="364">
        <v>3495.1</v>
      </c>
      <c r="N41" s="364">
        <v>3579.3</v>
      </c>
      <c r="O41" s="364">
        <v>3495.6</v>
      </c>
      <c r="P41" s="364">
        <v>3138.3</v>
      </c>
      <c r="Q41" s="364">
        <v>2889.9</v>
      </c>
      <c r="R41" s="364">
        <v>2884.6</v>
      </c>
      <c r="S41" s="364">
        <v>3038.2</v>
      </c>
      <c r="T41" s="364">
        <v>3064.99</v>
      </c>
      <c r="U41" s="364">
        <v>3898.89</v>
      </c>
      <c r="V41" s="364">
        <v>3868.83</v>
      </c>
      <c r="W41" s="364">
        <v>3743.77</v>
      </c>
      <c r="X41" s="364">
        <v>4424.62</v>
      </c>
      <c r="Y41" s="364">
        <v>3421.04</v>
      </c>
      <c r="Z41" s="364">
        <v>4118.3599999999997</v>
      </c>
      <c r="AA41" s="364">
        <v>4399.5200000000004</v>
      </c>
      <c r="AB41" s="364">
        <v>3724.31</v>
      </c>
      <c r="AC41" s="364">
        <v>3661.42</v>
      </c>
      <c r="AD41" s="364">
        <v>3671.23</v>
      </c>
      <c r="AE41" s="364">
        <v>3995.98</v>
      </c>
      <c r="AF41" s="364">
        <v>3681.98</v>
      </c>
      <c r="AG41" s="522">
        <f t="shared" si="3"/>
        <v>-7.8578971866726022</v>
      </c>
      <c r="AH41" s="522">
        <f t="shared" si="4"/>
        <v>-3.0336601261288898</v>
      </c>
      <c r="AI41" s="694">
        <f t="shared" si="5"/>
        <v>1.0568926500384324</v>
      </c>
    </row>
    <row r="42" spans="1:35" ht="18" customHeight="1" thickBot="1">
      <c r="A42" s="340" t="s">
        <v>5</v>
      </c>
      <c r="B42" s="340" t="s">
        <v>33</v>
      </c>
      <c r="C42" s="364">
        <v>3634.8</v>
      </c>
      <c r="D42" s="364">
        <v>3138</v>
      </c>
      <c r="E42" s="364">
        <v>3129.6</v>
      </c>
      <c r="F42" s="364">
        <v>3064.1</v>
      </c>
      <c r="G42" s="364">
        <v>3367</v>
      </c>
      <c r="H42" s="364">
        <v>3486</v>
      </c>
      <c r="I42" s="364">
        <v>3545</v>
      </c>
      <c r="J42" s="364">
        <v>3344.8</v>
      </c>
      <c r="K42" s="364">
        <v>3148.8</v>
      </c>
      <c r="L42" s="364">
        <v>3385</v>
      </c>
      <c r="M42" s="364">
        <v>2857.3</v>
      </c>
      <c r="N42" s="364">
        <v>2828.6</v>
      </c>
      <c r="O42" s="364">
        <v>2762.6</v>
      </c>
      <c r="P42" s="364">
        <v>2314.1999999999998</v>
      </c>
      <c r="Q42" s="364">
        <v>2255.3000000000002</v>
      </c>
      <c r="R42" s="364">
        <v>2187.1999999999998</v>
      </c>
      <c r="S42" s="364">
        <v>1898.2</v>
      </c>
      <c r="T42" s="364">
        <v>2356.4</v>
      </c>
      <c r="U42" s="364">
        <v>2700.4</v>
      </c>
      <c r="V42" s="364">
        <v>2648.9</v>
      </c>
      <c r="W42" s="364">
        <v>1993.6</v>
      </c>
      <c r="X42" s="364">
        <v>2266.1</v>
      </c>
      <c r="Y42" s="364">
        <v>2429</v>
      </c>
      <c r="Z42" s="364">
        <v>2350.4</v>
      </c>
      <c r="AA42" s="364">
        <v>2454.6</v>
      </c>
      <c r="AB42" s="364">
        <v>2107.6</v>
      </c>
      <c r="AC42" s="364">
        <v>2339.9</v>
      </c>
      <c r="AD42" s="364">
        <v>2558.6</v>
      </c>
      <c r="AE42" s="364">
        <v>2377.41</v>
      </c>
      <c r="AF42" s="364">
        <v>2556.4</v>
      </c>
      <c r="AG42" s="522">
        <f t="shared" si="3"/>
        <v>7.5287813208491761</v>
      </c>
      <c r="AH42" s="522">
        <f t="shared" si="4"/>
        <v>6.9338572291063327</v>
      </c>
      <c r="AI42" s="694">
        <f t="shared" si="5"/>
        <v>0.11233966681902796</v>
      </c>
    </row>
    <row r="43" spans="1:35" ht="18" customHeight="1" thickBot="1">
      <c r="A43" s="340" t="s">
        <v>28</v>
      </c>
      <c r="B43" s="340" t="s">
        <v>34</v>
      </c>
      <c r="C43" s="364">
        <v>28605.8</v>
      </c>
      <c r="D43" s="364">
        <v>24211.3</v>
      </c>
      <c r="E43" s="364">
        <v>26048.799999999999</v>
      </c>
      <c r="F43" s="364">
        <v>26064</v>
      </c>
      <c r="G43" s="364">
        <v>25768.9</v>
      </c>
      <c r="H43" s="364">
        <v>26787.200000000001</v>
      </c>
      <c r="I43" s="364">
        <v>27568.799999999999</v>
      </c>
      <c r="J43" s="364">
        <v>27870.1</v>
      </c>
      <c r="K43" s="364">
        <v>24729.9</v>
      </c>
      <c r="L43" s="364">
        <v>26794.3</v>
      </c>
      <c r="M43" s="364">
        <v>23715.7</v>
      </c>
      <c r="N43" s="364">
        <v>27159</v>
      </c>
      <c r="O43" s="364">
        <v>25284.7</v>
      </c>
      <c r="P43" s="364">
        <v>20646.599999999999</v>
      </c>
      <c r="Q43" s="364">
        <v>25139.1</v>
      </c>
      <c r="R43" s="364">
        <v>23002.6</v>
      </c>
      <c r="S43" s="364">
        <v>25919</v>
      </c>
      <c r="T43" s="364">
        <v>23431.93</v>
      </c>
      <c r="U43" s="364">
        <v>29577.5</v>
      </c>
      <c r="V43" s="364">
        <v>27686.799999999999</v>
      </c>
      <c r="W43" s="364">
        <v>22828.7</v>
      </c>
      <c r="X43" s="364">
        <v>29748.1</v>
      </c>
      <c r="Y43" s="364">
        <v>22572</v>
      </c>
      <c r="Z43" s="364">
        <v>25497.200000000001</v>
      </c>
      <c r="AA43" s="364">
        <v>34059.9</v>
      </c>
      <c r="AB43" s="364">
        <v>26191.4</v>
      </c>
      <c r="AC43" s="364">
        <v>29728.3</v>
      </c>
      <c r="AD43" s="364">
        <v>28618.1</v>
      </c>
      <c r="AE43" s="364">
        <v>31945.4</v>
      </c>
      <c r="AF43" s="364">
        <v>28557.378000000001</v>
      </c>
      <c r="AG43" s="522">
        <f t="shared" si="3"/>
        <v>-10.605664665335235</v>
      </c>
      <c r="AH43" s="522">
        <f t="shared" si="4"/>
        <v>-5.116373801386187</v>
      </c>
      <c r="AI43" s="694">
        <f t="shared" si="5"/>
        <v>1.2123521742006371</v>
      </c>
    </row>
    <row r="44" spans="1:35" ht="18" customHeight="1" thickBot="1">
      <c r="A44" s="340" t="s">
        <v>6</v>
      </c>
      <c r="B44" s="340" t="s">
        <v>35</v>
      </c>
      <c r="C44" s="364">
        <v>5</v>
      </c>
      <c r="D44" s="364">
        <v>10.6</v>
      </c>
      <c r="E44" s="364">
        <v>12.7</v>
      </c>
      <c r="F44" s="364">
        <v>2.4</v>
      </c>
      <c r="G44" s="364">
        <v>0.5</v>
      </c>
      <c r="H44" s="364">
        <v>0</v>
      </c>
      <c r="I44" s="364">
        <v>0</v>
      </c>
      <c r="J44" s="364">
        <v>0</v>
      </c>
      <c r="K44" s="364">
        <v>0</v>
      </c>
      <c r="L44" s="364">
        <v>0</v>
      </c>
      <c r="M44" s="364">
        <v>0</v>
      </c>
      <c r="N44" s="364">
        <v>0</v>
      </c>
      <c r="O44" s="364">
        <v>0</v>
      </c>
      <c r="P44" s="364">
        <v>0</v>
      </c>
      <c r="Q44" s="364">
        <v>0</v>
      </c>
      <c r="R44" s="364">
        <v>0</v>
      </c>
      <c r="S44" s="364">
        <v>0</v>
      </c>
      <c r="T44" s="364">
        <v>0</v>
      </c>
      <c r="U44" s="364">
        <v>0</v>
      </c>
      <c r="V44" s="364">
        <v>0</v>
      </c>
      <c r="W44" s="364">
        <v>0</v>
      </c>
      <c r="X44" s="364">
        <v>0</v>
      </c>
      <c r="Y44" s="364">
        <v>0</v>
      </c>
      <c r="Z44" s="364">
        <v>0</v>
      </c>
      <c r="AA44" s="364">
        <v>0</v>
      </c>
      <c r="AB44" s="364">
        <v>0</v>
      </c>
      <c r="AC44" s="364">
        <v>0</v>
      </c>
      <c r="AD44" s="364">
        <v>0</v>
      </c>
      <c r="AE44" s="364">
        <v>0</v>
      </c>
      <c r="AF44" s="364">
        <v>0</v>
      </c>
      <c r="AG44" s="522" t="str">
        <f t="shared" si="3"/>
        <v/>
      </c>
      <c r="AH44" s="522" t="str">
        <f t="shared" si="4"/>
        <v/>
      </c>
      <c r="AI44" s="694"/>
    </row>
    <row r="45" spans="1:35" ht="18" customHeight="1" thickBot="1">
      <c r="A45" s="340" t="s">
        <v>7</v>
      </c>
      <c r="B45" s="340" t="s">
        <v>36</v>
      </c>
      <c r="C45" s="364">
        <v>1117</v>
      </c>
      <c r="D45" s="364">
        <v>1390</v>
      </c>
      <c r="E45" s="364">
        <v>1547</v>
      </c>
      <c r="F45" s="364">
        <v>1475.6</v>
      </c>
      <c r="G45" s="364">
        <v>1648.2</v>
      </c>
      <c r="H45" s="364">
        <v>1640</v>
      </c>
      <c r="I45" s="364">
        <v>1712.1</v>
      </c>
      <c r="J45" s="364">
        <v>1829</v>
      </c>
      <c r="K45" s="364">
        <v>1497.7</v>
      </c>
      <c r="L45" s="364">
        <v>1300.7</v>
      </c>
      <c r="M45" s="364">
        <v>1505.2</v>
      </c>
      <c r="N45" s="364">
        <v>1861.4</v>
      </c>
      <c r="O45" s="364">
        <v>1380</v>
      </c>
      <c r="P45" s="364">
        <v>0</v>
      </c>
      <c r="Q45" s="364">
        <v>0</v>
      </c>
      <c r="R45" s="364">
        <v>0</v>
      </c>
      <c r="S45" s="364">
        <v>0</v>
      </c>
      <c r="T45" s="364">
        <v>0</v>
      </c>
      <c r="U45" s="364">
        <v>0</v>
      </c>
      <c r="V45" s="364">
        <v>0</v>
      </c>
      <c r="W45" s="364">
        <v>0</v>
      </c>
      <c r="X45" s="364">
        <v>0</v>
      </c>
      <c r="Y45" s="364">
        <v>0</v>
      </c>
      <c r="Z45" s="364">
        <v>0</v>
      </c>
      <c r="AA45" s="364">
        <v>0</v>
      </c>
      <c r="AB45" s="364">
        <v>0</v>
      </c>
      <c r="AC45" s="364">
        <v>0</v>
      </c>
      <c r="AD45" s="364">
        <v>0</v>
      </c>
      <c r="AE45" s="364">
        <v>0</v>
      </c>
      <c r="AF45" s="364">
        <v>0</v>
      </c>
      <c r="AG45" s="522" t="str">
        <f t="shared" si="3"/>
        <v/>
      </c>
      <c r="AH45" s="522" t="str">
        <f t="shared" si="4"/>
        <v/>
      </c>
      <c r="AI45" s="694"/>
    </row>
    <row r="46" spans="1:35" ht="18" customHeight="1" thickBot="1">
      <c r="A46" s="340" t="s">
        <v>8</v>
      </c>
      <c r="B46" s="340" t="s">
        <v>37</v>
      </c>
      <c r="C46" s="364">
        <v>3010.64</v>
      </c>
      <c r="D46" s="364">
        <v>2562.9699999999998</v>
      </c>
      <c r="E46" s="364">
        <v>2544.0500000000002</v>
      </c>
      <c r="F46" s="364">
        <v>2366.12</v>
      </c>
      <c r="G46" s="364">
        <v>2823.4</v>
      </c>
      <c r="H46" s="364">
        <v>2195.14</v>
      </c>
      <c r="I46" s="364">
        <v>2441.19</v>
      </c>
      <c r="J46" s="364">
        <v>3146.25</v>
      </c>
      <c r="K46" s="364">
        <v>2824.35</v>
      </c>
      <c r="L46" s="364">
        <v>2530.7399999999998</v>
      </c>
      <c r="M46" s="364">
        <v>2200.2800000000002</v>
      </c>
      <c r="N46" s="364">
        <v>2095.42</v>
      </c>
      <c r="O46" s="364">
        <v>2799.81</v>
      </c>
      <c r="P46" s="364">
        <v>1650.12</v>
      </c>
      <c r="Q46" s="364">
        <v>855.69</v>
      </c>
      <c r="R46" s="364">
        <v>1163.5899999999999</v>
      </c>
      <c r="S46" s="364">
        <v>1082.6300000000001</v>
      </c>
      <c r="T46" s="364">
        <v>896.46</v>
      </c>
      <c r="U46" s="364">
        <v>324.39999999999998</v>
      </c>
      <c r="V46" s="364">
        <v>434.86</v>
      </c>
      <c r="W46" s="364">
        <v>340.4</v>
      </c>
      <c r="X46" s="364">
        <v>537.14</v>
      </c>
      <c r="Y46" s="364">
        <v>275.72000000000003</v>
      </c>
      <c r="Z46" s="364">
        <v>293.07</v>
      </c>
      <c r="AA46" s="364">
        <v>383.99</v>
      </c>
      <c r="AB46" s="364">
        <v>64.27</v>
      </c>
      <c r="AC46" s="364">
        <v>79.37</v>
      </c>
      <c r="AD46" s="364">
        <v>89</v>
      </c>
      <c r="AE46" s="364">
        <v>65.75</v>
      </c>
      <c r="AF46" s="364">
        <v>11.8</v>
      </c>
      <c r="AG46" s="522">
        <f t="shared" si="3"/>
        <v>-82.053231939163496</v>
      </c>
      <c r="AH46" s="522">
        <f t="shared" si="4"/>
        <v>-84.879548949256787</v>
      </c>
      <c r="AI46" s="694">
        <f t="shared" si="5"/>
        <v>-21.689000561275805</v>
      </c>
    </row>
    <row r="47" spans="1:35" ht="18" customHeight="1" thickBot="1">
      <c r="A47" s="340" t="s">
        <v>9</v>
      </c>
      <c r="B47" s="340" t="s">
        <v>38</v>
      </c>
      <c r="C47" s="364">
        <v>9230.5</v>
      </c>
      <c r="D47" s="364">
        <v>8359.6</v>
      </c>
      <c r="E47" s="364">
        <v>7438.2</v>
      </c>
      <c r="F47" s="364">
        <v>8235.7999999999993</v>
      </c>
      <c r="G47" s="364">
        <v>8530.2000000000007</v>
      </c>
      <c r="H47" s="364">
        <v>8866.2000000000007</v>
      </c>
      <c r="I47" s="364">
        <v>8248</v>
      </c>
      <c r="J47" s="364">
        <v>7929.7</v>
      </c>
      <c r="K47" s="364">
        <v>6755.1</v>
      </c>
      <c r="L47" s="364">
        <v>8197.2999999999993</v>
      </c>
      <c r="M47" s="364">
        <v>6365.1</v>
      </c>
      <c r="N47" s="364">
        <v>7174.9</v>
      </c>
      <c r="O47" s="364">
        <v>7275.7</v>
      </c>
      <c r="P47" s="364">
        <v>5827</v>
      </c>
      <c r="Q47" s="364">
        <v>4910</v>
      </c>
      <c r="R47" s="364">
        <v>4170.7</v>
      </c>
      <c r="S47" s="364">
        <v>4225.3999999999996</v>
      </c>
      <c r="T47" s="364">
        <v>3534.52</v>
      </c>
      <c r="U47" s="364">
        <v>4188.54</v>
      </c>
      <c r="V47" s="364">
        <v>3460.23</v>
      </c>
      <c r="W47" s="364">
        <v>2519.48</v>
      </c>
      <c r="X47" s="364">
        <v>3723.31</v>
      </c>
      <c r="Y47" s="364">
        <v>3605.11</v>
      </c>
      <c r="Z47" s="364">
        <v>3014.36</v>
      </c>
      <c r="AA47" s="364">
        <v>3292.75</v>
      </c>
      <c r="AB47" s="364">
        <v>2870.91</v>
      </c>
      <c r="AC47" s="364">
        <v>2752.71</v>
      </c>
      <c r="AD47" s="364">
        <v>2432.84</v>
      </c>
      <c r="AE47" s="364">
        <v>2683.11</v>
      </c>
      <c r="AF47" s="364">
        <v>2084.86</v>
      </c>
      <c r="AG47" s="522">
        <f t="shared" si="3"/>
        <v>-22.296886821636086</v>
      </c>
      <c r="AH47" s="522">
        <f t="shared" si="4"/>
        <v>-24.704667179503836</v>
      </c>
      <c r="AI47" s="694">
        <f t="shared" si="5"/>
        <v>-4.0470876468567729</v>
      </c>
    </row>
    <row r="48" spans="1:35" ht="18" customHeight="1" thickBot="1">
      <c r="A48" s="340" t="s">
        <v>10</v>
      </c>
      <c r="B48" s="340" t="s">
        <v>39</v>
      </c>
      <c r="C48" s="364">
        <v>31619.8</v>
      </c>
      <c r="D48" s="364">
        <v>28898.2</v>
      </c>
      <c r="E48" s="364">
        <v>30342.1</v>
      </c>
      <c r="F48" s="364">
        <v>30921.1</v>
      </c>
      <c r="G48" s="364">
        <v>34005.4</v>
      </c>
      <c r="H48" s="364">
        <v>30789.9</v>
      </c>
      <c r="I48" s="364">
        <v>32473.599999999999</v>
      </c>
      <c r="J48" s="364">
        <v>31121</v>
      </c>
      <c r="K48" s="364">
        <v>26847.1</v>
      </c>
      <c r="L48" s="364">
        <v>33449.9</v>
      </c>
      <c r="M48" s="364">
        <v>29329.5</v>
      </c>
      <c r="N48" s="364">
        <v>30788.3</v>
      </c>
      <c r="O48" s="364">
        <v>31149.599999999999</v>
      </c>
      <c r="P48" s="364">
        <v>29871.4</v>
      </c>
      <c r="Q48" s="364">
        <v>33212.699999999997</v>
      </c>
      <c r="R48" s="364">
        <v>30306.3</v>
      </c>
      <c r="S48" s="364">
        <v>34913</v>
      </c>
      <c r="T48" s="364">
        <v>31874.92</v>
      </c>
      <c r="U48" s="364">
        <v>37944.86</v>
      </c>
      <c r="V48" s="364">
        <v>33077.4</v>
      </c>
      <c r="W48" s="364">
        <v>33749.440000000002</v>
      </c>
      <c r="X48" s="364">
        <v>37931.49</v>
      </c>
      <c r="Y48" s="364">
        <v>33503.370000000003</v>
      </c>
      <c r="Z48" s="364">
        <v>34644.06</v>
      </c>
      <c r="AA48" s="364">
        <v>46300.14</v>
      </c>
      <c r="AB48" s="364">
        <v>39914.03</v>
      </c>
      <c r="AC48" s="364">
        <v>38024.39</v>
      </c>
      <c r="AD48" s="364">
        <v>26195.46</v>
      </c>
      <c r="AE48" s="364">
        <v>34066.5</v>
      </c>
      <c r="AF48" s="364">
        <v>31938.97</v>
      </c>
      <c r="AG48" s="522">
        <f t="shared" si="3"/>
        <v>-6.2452262486607069</v>
      </c>
      <c r="AH48" s="522">
        <f t="shared" si="4"/>
        <v>-14.452945459895872</v>
      </c>
      <c r="AI48" s="694">
        <f t="shared" si="5"/>
        <v>0.40939067426546405</v>
      </c>
    </row>
    <row r="49" spans="1:35" ht="18" customHeight="1" thickBot="1">
      <c r="A49" s="340" t="s">
        <v>11</v>
      </c>
      <c r="B49" s="340" t="s">
        <v>40</v>
      </c>
      <c r="C49" s="364" t="s">
        <v>1264</v>
      </c>
      <c r="D49" s="364" t="s">
        <v>1265</v>
      </c>
      <c r="E49" s="364" t="s">
        <v>1266</v>
      </c>
      <c r="F49" s="364" t="s">
        <v>1267</v>
      </c>
      <c r="G49" s="364" t="s">
        <v>1268</v>
      </c>
      <c r="H49" s="364" t="s">
        <v>1269</v>
      </c>
      <c r="I49" s="364" t="s">
        <v>1270</v>
      </c>
      <c r="J49" s="364">
        <v>482.21</v>
      </c>
      <c r="K49" s="364">
        <v>964.88</v>
      </c>
      <c r="L49" s="364">
        <v>1183.45</v>
      </c>
      <c r="M49" s="364">
        <v>677.57</v>
      </c>
      <c r="N49" s="364">
        <v>1260.44</v>
      </c>
      <c r="O49" s="364">
        <v>1337.75</v>
      </c>
      <c r="P49" s="364">
        <v>1559.74</v>
      </c>
      <c r="Q49" s="364">
        <v>1582.61</v>
      </c>
      <c r="R49" s="364">
        <v>1269.54</v>
      </c>
      <c r="S49" s="364">
        <v>1217.04</v>
      </c>
      <c r="T49" s="364">
        <v>1249.1500000000001</v>
      </c>
      <c r="U49" s="364">
        <v>1168.02</v>
      </c>
      <c r="V49" s="364">
        <v>919.23</v>
      </c>
      <c r="W49" s="364">
        <v>1050.72</v>
      </c>
      <c r="X49" s="364">
        <v>1392</v>
      </c>
      <c r="Y49" s="364">
        <v>756.51</v>
      </c>
      <c r="Z49" s="364">
        <v>1169.6199999999999</v>
      </c>
      <c r="AA49" s="364">
        <v>1295.46</v>
      </c>
      <c r="AB49" s="364">
        <v>776.49</v>
      </c>
      <c r="AC49" s="364">
        <v>708.58</v>
      </c>
      <c r="AD49" s="364">
        <v>774.33</v>
      </c>
      <c r="AE49" s="364">
        <v>638</v>
      </c>
      <c r="AF49" s="364">
        <v>490</v>
      </c>
      <c r="AG49" s="522">
        <f t="shared" si="3"/>
        <v>-23.197492163009404</v>
      </c>
      <c r="AH49" s="522">
        <f t="shared" si="4"/>
        <v>-34.938479242276699</v>
      </c>
      <c r="AI49" s="694">
        <f t="shared" si="5"/>
        <v>-5.2430175559493026</v>
      </c>
    </row>
    <row r="50" spans="1:35" ht="18" customHeight="1" thickBot="1">
      <c r="A50" s="340" t="s">
        <v>12</v>
      </c>
      <c r="B50" s="340" t="s">
        <v>41</v>
      </c>
      <c r="C50" s="364">
        <v>11066.1</v>
      </c>
      <c r="D50" s="364">
        <v>12629.3</v>
      </c>
      <c r="E50" s="364">
        <v>13188.3</v>
      </c>
      <c r="F50" s="364">
        <v>11616.2</v>
      </c>
      <c r="G50" s="364">
        <v>13802.7</v>
      </c>
      <c r="H50" s="364">
        <v>13005.7</v>
      </c>
      <c r="I50" s="364">
        <v>14505.4</v>
      </c>
      <c r="J50" s="364">
        <v>11569.2</v>
      </c>
      <c r="K50" s="364">
        <v>9909.7999999999993</v>
      </c>
      <c r="L50" s="364">
        <v>12726</v>
      </c>
      <c r="M50" s="364">
        <v>7136.5</v>
      </c>
      <c r="N50" s="364">
        <v>8473</v>
      </c>
      <c r="O50" s="364">
        <v>14155.7</v>
      </c>
      <c r="P50" s="364">
        <v>4769.6000000000004</v>
      </c>
      <c r="Q50" s="364">
        <v>4629.8999999999996</v>
      </c>
      <c r="R50" s="364">
        <v>4390</v>
      </c>
      <c r="S50" s="364">
        <v>3307.7</v>
      </c>
      <c r="T50" s="364">
        <v>3550.07</v>
      </c>
      <c r="U50" s="364">
        <v>3547.95</v>
      </c>
      <c r="V50" s="364">
        <v>2501.16</v>
      </c>
      <c r="W50" s="364">
        <v>2159.38</v>
      </c>
      <c r="X50" s="364">
        <v>3784.44</v>
      </c>
      <c r="Y50" s="364">
        <v>2183.88</v>
      </c>
      <c r="Z50" s="364">
        <v>2046.3</v>
      </c>
      <c r="AA50" s="364">
        <v>2453.5700000000002</v>
      </c>
      <c r="AB50" s="364">
        <v>1941.48</v>
      </c>
      <c r="AC50" s="364">
        <v>1779.13</v>
      </c>
      <c r="AD50" s="364">
        <v>1831.09</v>
      </c>
      <c r="AE50" s="364">
        <v>1830.4022</v>
      </c>
      <c r="AF50" s="364">
        <v>1420.1039999999998</v>
      </c>
      <c r="AG50" s="522">
        <f t="shared" si="3"/>
        <v>-22.415740103459235</v>
      </c>
      <c r="AH50" s="522">
        <f t="shared" si="4"/>
        <v>-23.96335644856493</v>
      </c>
      <c r="AI50" s="694">
        <f t="shared" si="5"/>
        <v>-6.278842570911614</v>
      </c>
    </row>
    <row r="51" spans="1:35" ht="18" customHeight="1" thickBot="1">
      <c r="A51" s="340" t="s">
        <v>13</v>
      </c>
      <c r="B51" s="340" t="s">
        <v>42</v>
      </c>
      <c r="C51" s="364">
        <v>0</v>
      </c>
      <c r="D51" s="364">
        <v>0</v>
      </c>
      <c r="E51" s="364">
        <v>0</v>
      </c>
      <c r="F51" s="364">
        <v>0</v>
      </c>
      <c r="G51" s="364">
        <v>0</v>
      </c>
      <c r="H51" s="364">
        <v>0</v>
      </c>
      <c r="I51" s="364">
        <v>0</v>
      </c>
      <c r="J51" s="364">
        <v>0</v>
      </c>
      <c r="K51" s="364">
        <v>0</v>
      </c>
      <c r="L51" s="364">
        <v>0</v>
      </c>
      <c r="M51" s="364">
        <v>0</v>
      </c>
      <c r="N51" s="364">
        <v>0</v>
      </c>
      <c r="O51" s="364">
        <v>0</v>
      </c>
      <c r="P51" s="364">
        <v>0</v>
      </c>
      <c r="Q51" s="364">
        <v>0</v>
      </c>
      <c r="R51" s="364">
        <v>0</v>
      </c>
      <c r="S51" s="364">
        <v>0</v>
      </c>
      <c r="T51" s="364">
        <v>0</v>
      </c>
      <c r="U51" s="364">
        <v>0</v>
      </c>
      <c r="V51" s="364">
        <v>0</v>
      </c>
      <c r="W51" s="364">
        <v>0</v>
      </c>
      <c r="X51" s="364">
        <v>0</v>
      </c>
      <c r="Y51" s="364">
        <v>0</v>
      </c>
      <c r="Z51" s="364">
        <v>0</v>
      </c>
      <c r="AA51" s="364">
        <v>0</v>
      </c>
      <c r="AB51" s="364">
        <v>0</v>
      </c>
      <c r="AC51" s="364">
        <v>0</v>
      </c>
      <c r="AD51" s="364">
        <v>0</v>
      </c>
      <c r="AE51" s="364">
        <v>0</v>
      </c>
      <c r="AF51" s="364">
        <v>0</v>
      </c>
      <c r="AG51" s="522" t="str">
        <f t="shared" si="3"/>
        <v/>
      </c>
      <c r="AH51" s="522" t="str">
        <f t="shared" si="4"/>
        <v/>
      </c>
      <c r="AI51" s="694"/>
    </row>
    <row r="52" spans="1:35" ht="18" customHeight="1" thickBot="1">
      <c r="A52" s="340" t="s">
        <v>14</v>
      </c>
      <c r="B52" s="340" t="s">
        <v>43</v>
      </c>
      <c r="C52" s="364">
        <v>298</v>
      </c>
      <c r="D52" s="364">
        <v>228.2</v>
      </c>
      <c r="E52" s="364">
        <v>250</v>
      </c>
      <c r="F52" s="364">
        <v>257.8</v>
      </c>
      <c r="G52" s="364">
        <v>387.5</v>
      </c>
      <c r="H52" s="364">
        <v>597</v>
      </c>
      <c r="I52" s="364">
        <v>451.5</v>
      </c>
      <c r="J52" s="364">
        <v>407.7</v>
      </c>
      <c r="K52" s="364">
        <v>491.2</v>
      </c>
      <c r="L52" s="364">
        <v>622.29999999999995</v>
      </c>
      <c r="M52" s="364">
        <v>532.4</v>
      </c>
      <c r="N52" s="364">
        <v>505.6</v>
      </c>
      <c r="O52" s="364">
        <v>519.9</v>
      </c>
      <c r="P52" s="364">
        <v>473.9</v>
      </c>
      <c r="Q52" s="364">
        <v>10.8</v>
      </c>
      <c r="R52" s="364">
        <v>0</v>
      </c>
      <c r="S52" s="364">
        <v>0</v>
      </c>
      <c r="T52" s="364">
        <v>0</v>
      </c>
      <c r="U52" s="364">
        <v>0</v>
      </c>
      <c r="V52" s="364">
        <v>0</v>
      </c>
      <c r="W52" s="364">
        <v>0</v>
      </c>
      <c r="X52" s="364">
        <v>0</v>
      </c>
      <c r="Y52" s="364">
        <v>0</v>
      </c>
      <c r="Z52" s="364">
        <v>0</v>
      </c>
      <c r="AA52" s="364">
        <v>0</v>
      </c>
      <c r="AB52" s="364">
        <v>0</v>
      </c>
      <c r="AC52" s="364">
        <v>0</v>
      </c>
      <c r="AD52" s="364">
        <v>0</v>
      </c>
      <c r="AE52" s="364">
        <v>0</v>
      </c>
      <c r="AF52" s="364">
        <v>0</v>
      </c>
      <c r="AG52" s="522" t="str">
        <f t="shared" si="3"/>
        <v/>
      </c>
      <c r="AH52" s="522" t="str">
        <f t="shared" si="4"/>
        <v/>
      </c>
      <c r="AI52" s="694"/>
    </row>
    <row r="53" spans="1:35" ht="18" customHeight="1" thickBot="1">
      <c r="A53" s="340" t="s">
        <v>15</v>
      </c>
      <c r="B53" s="340" t="s">
        <v>44</v>
      </c>
      <c r="C53" s="364">
        <v>855.3</v>
      </c>
      <c r="D53" s="364">
        <v>461.5</v>
      </c>
      <c r="E53" s="364">
        <v>692.4</v>
      </c>
      <c r="F53" s="364">
        <v>795.5</v>
      </c>
      <c r="G53" s="364">
        <v>1001.9</v>
      </c>
      <c r="H53" s="364">
        <v>949.2</v>
      </c>
      <c r="I53" s="364">
        <v>869.9</v>
      </c>
      <c r="J53" s="364">
        <v>881.6</v>
      </c>
      <c r="K53" s="364">
        <v>880.4</v>
      </c>
      <c r="L53" s="364">
        <v>1052.4000000000001</v>
      </c>
      <c r="M53" s="364">
        <v>977.4</v>
      </c>
      <c r="N53" s="364">
        <v>904.9</v>
      </c>
      <c r="O53" s="364">
        <v>798.5</v>
      </c>
      <c r="P53" s="364">
        <v>717.1</v>
      </c>
      <c r="Q53" s="364">
        <v>799.9</v>
      </c>
      <c r="R53" s="364">
        <v>339.1</v>
      </c>
      <c r="S53" s="364">
        <v>682</v>
      </c>
      <c r="T53" s="364">
        <v>706.7</v>
      </c>
      <c r="U53" s="364">
        <v>877.8</v>
      </c>
      <c r="V53" s="364">
        <v>1003</v>
      </c>
      <c r="W53" s="364">
        <v>967.1</v>
      </c>
      <c r="X53" s="364">
        <v>1014.4</v>
      </c>
      <c r="Y53" s="364">
        <v>619.48</v>
      </c>
      <c r="Z53" s="364">
        <v>933.51</v>
      </c>
      <c r="AA53" s="364">
        <v>956.95</v>
      </c>
      <c r="AB53" s="364">
        <v>888.62</v>
      </c>
      <c r="AC53" s="364">
        <v>1001.61</v>
      </c>
      <c r="AD53" s="364">
        <v>948.48</v>
      </c>
      <c r="AE53" s="364">
        <v>790</v>
      </c>
      <c r="AF53" s="364">
        <v>590</v>
      </c>
      <c r="AG53" s="522">
        <f t="shared" si="3"/>
        <v>-25.316455696202532</v>
      </c>
      <c r="AH53" s="522">
        <f t="shared" si="4"/>
        <v>-36.651097868685234</v>
      </c>
      <c r="AI53" s="694">
        <f t="shared" si="5"/>
        <v>1.4873910310080785</v>
      </c>
    </row>
    <row r="54" spans="1:35" ht="18" customHeight="1" thickBot="1">
      <c r="A54" s="340" t="s">
        <v>16</v>
      </c>
      <c r="B54" s="340" t="s">
        <v>45</v>
      </c>
      <c r="C54" s="364">
        <v>0.5</v>
      </c>
      <c r="D54" s="364">
        <v>0.9</v>
      </c>
      <c r="E54" s="364">
        <v>1.1000000000000001</v>
      </c>
      <c r="F54" s="364">
        <v>0.3</v>
      </c>
      <c r="G54" s="364">
        <v>0.6</v>
      </c>
      <c r="H54" s="364">
        <v>0.6</v>
      </c>
      <c r="I54" s="364">
        <v>0</v>
      </c>
      <c r="J54" s="364">
        <v>0</v>
      </c>
      <c r="K54" s="364">
        <v>0</v>
      </c>
      <c r="L54" s="364">
        <v>0</v>
      </c>
      <c r="M54" s="364">
        <v>0</v>
      </c>
      <c r="N54" s="364">
        <v>0</v>
      </c>
      <c r="O54" s="364">
        <v>0</v>
      </c>
      <c r="P54" s="364">
        <v>0</v>
      </c>
      <c r="Q54" s="364">
        <v>0</v>
      </c>
      <c r="R54" s="364">
        <v>0</v>
      </c>
      <c r="S54" s="364">
        <v>0</v>
      </c>
      <c r="T54" s="364">
        <v>0</v>
      </c>
      <c r="U54" s="364">
        <v>0</v>
      </c>
      <c r="V54" s="364">
        <v>0</v>
      </c>
      <c r="W54" s="364">
        <v>0</v>
      </c>
      <c r="X54" s="364">
        <v>0</v>
      </c>
      <c r="Y54" s="364">
        <v>0</v>
      </c>
      <c r="Z54" s="364">
        <v>0</v>
      </c>
      <c r="AA54" s="364">
        <v>0</v>
      </c>
      <c r="AB54" s="364">
        <v>0</v>
      </c>
      <c r="AC54" s="364">
        <v>0</v>
      </c>
      <c r="AD54" s="364">
        <v>0</v>
      </c>
      <c r="AE54" s="364">
        <v>0</v>
      </c>
      <c r="AF54" s="364">
        <v>0</v>
      </c>
      <c r="AG54" s="522" t="str">
        <f t="shared" si="3"/>
        <v/>
      </c>
      <c r="AH54" s="522" t="str">
        <f t="shared" si="4"/>
        <v/>
      </c>
      <c r="AI54" s="694"/>
    </row>
    <row r="55" spans="1:35" ht="18" customHeight="1" thickBot="1">
      <c r="A55" s="340" t="s">
        <v>17</v>
      </c>
      <c r="B55" s="340" t="s">
        <v>46</v>
      </c>
      <c r="C55" s="364">
        <v>2182</v>
      </c>
      <c r="D55" s="364">
        <v>3370</v>
      </c>
      <c r="E55" s="364">
        <v>4199</v>
      </c>
      <c r="F55" s="364">
        <v>4677</v>
      </c>
      <c r="G55" s="364">
        <v>3691</v>
      </c>
      <c r="H55" s="364">
        <v>3361</v>
      </c>
      <c r="I55" s="364">
        <v>2933.5</v>
      </c>
      <c r="J55" s="364">
        <v>1976.2</v>
      </c>
      <c r="K55" s="364">
        <v>2903</v>
      </c>
      <c r="L55" s="364">
        <v>2273.8000000000002</v>
      </c>
      <c r="M55" s="364">
        <v>1812.4</v>
      </c>
      <c r="N55" s="364">
        <v>3251.9</v>
      </c>
      <c r="O55" s="364">
        <v>3515.9</v>
      </c>
      <c r="P55" s="364">
        <v>2454.1999999999998</v>
      </c>
      <c r="Q55" s="364">
        <v>1692.8</v>
      </c>
      <c r="R55" s="364">
        <v>573.20000000000005</v>
      </c>
      <c r="S55" s="364">
        <v>737</v>
      </c>
      <c r="T55" s="364">
        <v>818.94</v>
      </c>
      <c r="U55" s="364">
        <v>856.37</v>
      </c>
      <c r="V55" s="364">
        <v>881.72</v>
      </c>
      <c r="W55" s="364">
        <v>990.72</v>
      </c>
      <c r="X55" s="364">
        <v>1066.75</v>
      </c>
      <c r="Y55" s="364">
        <v>910.92</v>
      </c>
      <c r="Z55" s="364">
        <v>1121.25</v>
      </c>
      <c r="AA55" s="364">
        <v>1171.5</v>
      </c>
      <c r="AB55" s="364">
        <v>958.08</v>
      </c>
      <c r="AC55" s="364">
        <v>823.5</v>
      </c>
      <c r="AD55" s="364">
        <v>780.46</v>
      </c>
      <c r="AE55" s="364">
        <v>657.76</v>
      </c>
      <c r="AF55" s="364">
        <v>490.74</v>
      </c>
      <c r="AG55" s="522">
        <f t="shared" si="3"/>
        <v>-25.39224033081975</v>
      </c>
      <c r="AH55" s="522">
        <f t="shared" si="4"/>
        <v>-42.53719692120341</v>
      </c>
      <c r="AI55" s="694">
        <f t="shared" si="5"/>
        <v>-0.64251905062568948</v>
      </c>
    </row>
    <row r="56" spans="1:35" ht="18" customHeight="1" thickBot="1">
      <c r="A56" s="340" t="s">
        <v>18</v>
      </c>
      <c r="B56" s="340" t="s">
        <v>47</v>
      </c>
      <c r="C56" s="364">
        <v>0</v>
      </c>
      <c r="D56" s="364">
        <v>0</v>
      </c>
      <c r="E56" s="364">
        <v>0</v>
      </c>
      <c r="F56" s="364">
        <v>0</v>
      </c>
      <c r="G56" s="364">
        <v>0</v>
      </c>
      <c r="H56" s="364">
        <v>0</v>
      </c>
      <c r="I56" s="364">
        <v>0</v>
      </c>
      <c r="J56" s="364">
        <v>0</v>
      </c>
      <c r="K56" s="364">
        <v>0</v>
      </c>
      <c r="L56" s="364">
        <v>0</v>
      </c>
      <c r="M56" s="364">
        <v>0</v>
      </c>
      <c r="N56" s="364">
        <v>0</v>
      </c>
      <c r="O56" s="364">
        <v>0</v>
      </c>
      <c r="P56" s="364">
        <v>0</v>
      </c>
      <c r="Q56" s="364">
        <v>0</v>
      </c>
      <c r="R56" s="364">
        <v>0</v>
      </c>
      <c r="S56" s="364">
        <v>0</v>
      </c>
      <c r="T56" s="364">
        <v>0</v>
      </c>
      <c r="U56" s="364">
        <v>0</v>
      </c>
      <c r="V56" s="364">
        <v>0</v>
      </c>
      <c r="W56" s="364">
        <v>0</v>
      </c>
      <c r="X56" s="364">
        <v>0</v>
      </c>
      <c r="Y56" s="364">
        <v>0</v>
      </c>
      <c r="Z56" s="364">
        <v>0</v>
      </c>
      <c r="AA56" s="364">
        <v>0</v>
      </c>
      <c r="AB56" s="364">
        <v>0</v>
      </c>
      <c r="AC56" s="364">
        <v>0</v>
      </c>
      <c r="AD56" s="364">
        <v>0</v>
      </c>
      <c r="AE56" s="364">
        <v>0</v>
      </c>
      <c r="AF56" s="364">
        <v>0</v>
      </c>
      <c r="AG56" s="522" t="str">
        <f t="shared" si="3"/>
        <v/>
      </c>
      <c r="AH56" s="522" t="str">
        <f t="shared" si="4"/>
        <v/>
      </c>
      <c r="AI56" s="694"/>
    </row>
    <row r="57" spans="1:35" ht="18" customHeight="1" thickBot="1">
      <c r="A57" s="340" t="s">
        <v>19</v>
      </c>
      <c r="B57" s="340" t="s">
        <v>48</v>
      </c>
      <c r="C57" s="364">
        <v>7478.6</v>
      </c>
      <c r="D57" s="364">
        <v>6149.4</v>
      </c>
      <c r="E57" s="364">
        <v>6449.4</v>
      </c>
      <c r="F57" s="364">
        <v>6415.7</v>
      </c>
      <c r="G57" s="364">
        <v>6606</v>
      </c>
      <c r="H57" s="364">
        <v>5504.5</v>
      </c>
      <c r="I57" s="364">
        <v>7317.4</v>
      </c>
      <c r="J57" s="364">
        <v>6727.5</v>
      </c>
      <c r="K57" s="364">
        <v>5947.4</v>
      </c>
      <c r="L57" s="364">
        <v>6250.2</v>
      </c>
      <c r="M57" s="364">
        <v>6209.8</v>
      </c>
      <c r="N57" s="364">
        <v>6292.2</v>
      </c>
      <c r="O57" s="364">
        <v>5931</v>
      </c>
      <c r="P57" s="364">
        <v>5414.1</v>
      </c>
      <c r="Q57" s="364">
        <v>5511.5</v>
      </c>
      <c r="R57" s="364">
        <v>5218.5</v>
      </c>
      <c r="S57" s="364">
        <v>5735</v>
      </c>
      <c r="T57" s="364">
        <v>5280.43</v>
      </c>
      <c r="U57" s="364">
        <v>5858</v>
      </c>
      <c r="V57" s="364">
        <v>5735</v>
      </c>
      <c r="W57" s="364">
        <v>5727</v>
      </c>
      <c r="X57" s="364">
        <v>6822</v>
      </c>
      <c r="Y57" s="364">
        <v>4868.26</v>
      </c>
      <c r="Z57" s="364">
        <v>5502.2</v>
      </c>
      <c r="AA57" s="364">
        <v>7959.27</v>
      </c>
      <c r="AB57" s="364">
        <v>6506.31</v>
      </c>
      <c r="AC57" s="364">
        <v>6644.71</v>
      </c>
      <c r="AD57" s="364">
        <v>6691.36</v>
      </c>
      <c r="AE57" s="364">
        <v>6541.45</v>
      </c>
      <c r="AF57" s="364">
        <v>7128.1</v>
      </c>
      <c r="AG57" s="522">
        <f t="shared" si="3"/>
        <v>8.9681951249340752</v>
      </c>
      <c r="AH57" s="522">
        <f t="shared" si="4"/>
        <v>7.5803218912620984</v>
      </c>
      <c r="AI57" s="694">
        <f t="shared" si="5"/>
        <v>1.7263879085005041</v>
      </c>
    </row>
    <row r="58" spans="1:35" ht="18" customHeight="1" thickBot="1">
      <c r="A58" s="340" t="s">
        <v>20</v>
      </c>
      <c r="B58" s="340" t="s">
        <v>49</v>
      </c>
      <c r="C58" s="364">
        <v>2993.9</v>
      </c>
      <c r="D58" s="364">
        <v>2560.6</v>
      </c>
      <c r="E58" s="364">
        <v>2885.8</v>
      </c>
      <c r="F58" s="364">
        <v>3131.3</v>
      </c>
      <c r="G58" s="364">
        <v>3011.9</v>
      </c>
      <c r="H58" s="364">
        <v>3314.1</v>
      </c>
      <c r="I58" s="364">
        <v>3266.4</v>
      </c>
      <c r="J58" s="364">
        <v>2633.5</v>
      </c>
      <c r="K58" s="364">
        <v>2773.5</v>
      </c>
      <c r="L58" s="364">
        <v>3043.4</v>
      </c>
      <c r="M58" s="364">
        <v>2485.4</v>
      </c>
      <c r="N58" s="364">
        <v>2901.9</v>
      </c>
      <c r="O58" s="364">
        <v>3132.6</v>
      </c>
      <c r="P58" s="364">
        <v>2493.1</v>
      </c>
      <c r="Q58" s="364">
        <v>2656.2</v>
      </c>
      <c r="R58" s="364">
        <v>3091.4</v>
      </c>
      <c r="S58" s="364">
        <v>3083.1</v>
      </c>
      <c r="T58" s="364">
        <v>3131.67</v>
      </c>
      <c r="U58" s="364">
        <v>3456.23</v>
      </c>
      <c r="V58" s="364">
        <v>3114.43</v>
      </c>
      <c r="W58" s="364">
        <v>3465.79</v>
      </c>
      <c r="X58" s="364">
        <v>4244.22</v>
      </c>
      <c r="Y58" s="364">
        <v>2853.28</v>
      </c>
      <c r="Z58" s="364">
        <v>3534.42</v>
      </c>
      <c r="AA58" s="364">
        <v>2993.71</v>
      </c>
      <c r="AB58" s="364">
        <v>2150.19</v>
      </c>
      <c r="AC58" s="364">
        <v>1965.15</v>
      </c>
      <c r="AD58" s="364">
        <v>2091.69</v>
      </c>
      <c r="AE58" s="364">
        <v>3034.77</v>
      </c>
      <c r="AF58" s="364">
        <v>2589.14</v>
      </c>
      <c r="AG58" s="522">
        <f t="shared" si="3"/>
        <v>-14.684144103177509</v>
      </c>
      <c r="AH58" s="522">
        <f t="shared" si="4"/>
        <v>7.3501953537997489</v>
      </c>
      <c r="AI58" s="694">
        <f t="shared" si="5"/>
        <v>-3.0773021602028772</v>
      </c>
    </row>
    <row r="59" spans="1:35" ht="18" customHeight="1" thickBot="1">
      <c r="A59" s="340" t="s">
        <v>21</v>
      </c>
      <c r="B59" s="340" t="s">
        <v>50</v>
      </c>
      <c r="C59" s="364">
        <v>15620.8</v>
      </c>
      <c r="D59" s="364">
        <v>11676.1</v>
      </c>
      <c r="E59" s="364">
        <v>13309.1</v>
      </c>
      <c r="F59" s="364">
        <v>17845.900000000001</v>
      </c>
      <c r="G59" s="364">
        <v>15886.2</v>
      </c>
      <c r="H59" s="364">
        <v>15170.6</v>
      </c>
      <c r="I59" s="364">
        <v>12563.6</v>
      </c>
      <c r="J59" s="364">
        <v>13134.4</v>
      </c>
      <c r="K59" s="364">
        <v>11363.9</v>
      </c>
      <c r="L59" s="364">
        <v>13433.9</v>
      </c>
      <c r="M59" s="364">
        <v>11739.5</v>
      </c>
      <c r="N59" s="364">
        <v>12730.4</v>
      </c>
      <c r="O59" s="364">
        <v>11912.4</v>
      </c>
      <c r="P59" s="364">
        <v>11474.8</v>
      </c>
      <c r="Q59" s="364">
        <v>12681.6</v>
      </c>
      <c r="R59" s="364">
        <v>8715.1</v>
      </c>
      <c r="S59" s="364">
        <v>10849.2</v>
      </c>
      <c r="T59" s="364">
        <v>9972.6</v>
      </c>
      <c r="U59" s="364">
        <v>11674.2</v>
      </c>
      <c r="V59" s="364">
        <v>12349.5</v>
      </c>
      <c r="W59" s="364">
        <v>11234.2</v>
      </c>
      <c r="X59" s="364">
        <v>13488.88</v>
      </c>
      <c r="Y59" s="364">
        <v>9364.5</v>
      </c>
      <c r="Z59" s="364">
        <v>13523.8</v>
      </c>
      <c r="AA59" s="364">
        <v>15732.95</v>
      </c>
      <c r="AB59" s="364">
        <v>14302.91</v>
      </c>
      <c r="AC59" s="364">
        <v>13836.62</v>
      </c>
      <c r="AD59" s="364">
        <v>14947.21</v>
      </c>
      <c r="AE59" s="364">
        <v>15499.221100000001</v>
      </c>
      <c r="AF59" s="364">
        <v>12357.45</v>
      </c>
      <c r="AG59" s="522">
        <f t="shared" si="3"/>
        <v>-20.270509593543384</v>
      </c>
      <c r="AH59" s="522">
        <f t="shared" si="4"/>
        <v>-17.155539972855582</v>
      </c>
      <c r="AI59" s="694">
        <f t="shared" si="5"/>
        <v>2.8611494127801507</v>
      </c>
    </row>
    <row r="60" spans="1:35" ht="18" customHeight="1" thickBot="1">
      <c r="A60" s="340" t="s">
        <v>22</v>
      </c>
      <c r="B60" s="340" t="s">
        <v>51</v>
      </c>
      <c r="C60" s="364">
        <v>32</v>
      </c>
      <c r="D60" s="364">
        <v>50</v>
      </c>
      <c r="E60" s="364">
        <v>57</v>
      </c>
      <c r="F60" s="364">
        <v>32</v>
      </c>
      <c r="G60" s="364">
        <v>149.5</v>
      </c>
      <c r="H60" s="364">
        <v>188</v>
      </c>
      <c r="I60" s="364">
        <v>505.32</v>
      </c>
      <c r="J60" s="364">
        <v>461.74</v>
      </c>
      <c r="K60" s="364">
        <v>280.89</v>
      </c>
      <c r="L60" s="364">
        <v>643.86</v>
      </c>
      <c r="M60" s="364">
        <v>484.15</v>
      </c>
      <c r="N60" s="364">
        <v>626.55999999999995</v>
      </c>
      <c r="O60" s="364">
        <v>604.88</v>
      </c>
      <c r="P60" s="364">
        <v>320.04000000000002</v>
      </c>
      <c r="Q60" s="364">
        <v>251.57</v>
      </c>
      <c r="R60" s="364">
        <v>137</v>
      </c>
      <c r="S60" s="364">
        <v>6.61</v>
      </c>
      <c r="T60" s="364">
        <v>4.16</v>
      </c>
      <c r="U60" s="364">
        <v>7.96</v>
      </c>
      <c r="V60" s="364">
        <v>18.89</v>
      </c>
      <c r="W60" s="364">
        <v>9.89</v>
      </c>
      <c r="X60" s="364">
        <v>13.32</v>
      </c>
      <c r="Y60" s="364">
        <v>5.76</v>
      </c>
      <c r="Z60" s="364">
        <v>5.13</v>
      </c>
      <c r="AA60" s="364">
        <v>6.55</v>
      </c>
      <c r="AB60" s="364">
        <v>0</v>
      </c>
      <c r="AC60" s="364">
        <v>0</v>
      </c>
      <c r="AD60" s="364">
        <v>0</v>
      </c>
      <c r="AE60" s="364">
        <v>0</v>
      </c>
      <c r="AF60" s="364">
        <v>0</v>
      </c>
      <c r="AG60" s="522" t="str">
        <f t="shared" si="3"/>
        <v/>
      </c>
      <c r="AH60" s="522" t="str">
        <f t="shared" si="4"/>
        <v/>
      </c>
      <c r="AI60" s="694"/>
    </row>
    <row r="61" spans="1:35" ht="18" customHeight="1" thickBot="1">
      <c r="A61" s="340" t="s">
        <v>23</v>
      </c>
      <c r="B61" s="340" t="s">
        <v>52</v>
      </c>
      <c r="C61" s="364">
        <v>1776.3</v>
      </c>
      <c r="D61" s="364">
        <v>2763.8</v>
      </c>
      <c r="E61" s="364">
        <v>2654.6</v>
      </c>
      <c r="F61" s="364">
        <v>2848.2</v>
      </c>
      <c r="G61" s="364">
        <v>2725.5</v>
      </c>
      <c r="H61" s="364">
        <v>2361.4</v>
      </c>
      <c r="I61" s="364">
        <v>1414.9</v>
      </c>
      <c r="J61" s="364">
        <v>666.87</v>
      </c>
      <c r="K61" s="364">
        <v>875.49</v>
      </c>
      <c r="L61" s="364">
        <v>954.63</v>
      </c>
      <c r="M61" s="364">
        <v>764.48</v>
      </c>
      <c r="N61" s="364">
        <v>672.72</v>
      </c>
      <c r="O61" s="364">
        <v>729.66</v>
      </c>
      <c r="P61" s="364">
        <v>1152.2</v>
      </c>
      <c r="Q61" s="364">
        <v>748.84</v>
      </c>
      <c r="R61" s="364">
        <v>706.66</v>
      </c>
      <c r="S61" s="364">
        <v>816.81</v>
      </c>
      <c r="T61" s="364">
        <v>837.9</v>
      </c>
      <c r="U61" s="364">
        <v>660.5</v>
      </c>
      <c r="V61" s="364">
        <v>719.79</v>
      </c>
      <c r="W61" s="364">
        <v>1029.21</v>
      </c>
      <c r="X61" s="364">
        <v>1398.57</v>
      </c>
      <c r="Y61" s="364">
        <v>1040.83</v>
      </c>
      <c r="Z61" s="364">
        <v>1012.19</v>
      </c>
      <c r="AA61" s="364">
        <v>1174.5</v>
      </c>
      <c r="AB61" s="364">
        <v>978.27</v>
      </c>
      <c r="AC61" s="364">
        <v>917.16</v>
      </c>
      <c r="AD61" s="364">
        <v>778.3</v>
      </c>
      <c r="AE61" s="364">
        <v>1044.53</v>
      </c>
      <c r="AF61" s="364">
        <v>286.91000000000003</v>
      </c>
      <c r="AG61" s="522">
        <f t="shared" si="3"/>
        <v>-72.532143643552601</v>
      </c>
      <c r="AH61" s="522">
        <f t="shared" si="4"/>
        <v>-70.723071062191309</v>
      </c>
      <c r="AI61" s="694">
        <f t="shared" si="5"/>
        <v>1.7709418256038667</v>
      </c>
    </row>
    <row r="62" spans="1:35" ht="18" customHeight="1" thickBot="1">
      <c r="A62" s="340" t="s">
        <v>24</v>
      </c>
      <c r="B62" s="340" t="s">
        <v>53</v>
      </c>
      <c r="C62" s="364">
        <v>132.6</v>
      </c>
      <c r="D62" s="364">
        <v>221.9</v>
      </c>
      <c r="E62" s="364">
        <v>265.10000000000002</v>
      </c>
      <c r="F62" s="364">
        <v>308</v>
      </c>
      <c r="G62" s="364">
        <v>288.8</v>
      </c>
      <c r="H62" s="364">
        <v>380.2</v>
      </c>
      <c r="I62" s="364">
        <v>467.1</v>
      </c>
      <c r="J62" s="364">
        <v>349.07</v>
      </c>
      <c r="K62" s="364">
        <v>185.73</v>
      </c>
      <c r="L62" s="364">
        <v>232.21</v>
      </c>
      <c r="M62" s="364">
        <v>202.08</v>
      </c>
      <c r="N62" s="364">
        <v>213.09</v>
      </c>
      <c r="O62" s="364">
        <v>260.10000000000002</v>
      </c>
      <c r="P62" s="364">
        <v>262.02999999999997</v>
      </c>
      <c r="Q62" s="364">
        <v>0</v>
      </c>
      <c r="R62" s="364">
        <v>0</v>
      </c>
      <c r="S62" s="364">
        <v>0</v>
      </c>
      <c r="T62" s="364">
        <v>0</v>
      </c>
      <c r="U62" s="364">
        <v>0</v>
      </c>
      <c r="V62" s="364">
        <v>0</v>
      </c>
      <c r="W62" s="364">
        <v>0</v>
      </c>
      <c r="X62" s="364">
        <v>0</v>
      </c>
      <c r="Y62" s="364">
        <v>0</v>
      </c>
      <c r="Z62" s="364">
        <v>0</v>
      </c>
      <c r="AA62" s="364">
        <v>0</v>
      </c>
      <c r="AB62" s="364">
        <v>0</v>
      </c>
      <c r="AC62" s="364">
        <v>11.28</v>
      </c>
      <c r="AD62" s="364">
        <v>7.43</v>
      </c>
      <c r="AE62" s="364">
        <v>7.47</v>
      </c>
      <c r="AF62" s="364">
        <v>3.83</v>
      </c>
      <c r="AG62" s="522">
        <f t="shared" si="3"/>
        <v>-48.728246318607759</v>
      </c>
      <c r="AH62" s="522">
        <f t="shared" si="4"/>
        <v>-22.885906040268456</v>
      </c>
      <c r="AI62" s="694"/>
    </row>
    <row r="63" spans="1:35" ht="18" customHeight="1" thickBot="1">
      <c r="A63" s="340" t="s">
        <v>25</v>
      </c>
      <c r="B63" s="340" t="s">
        <v>54</v>
      </c>
      <c r="C63" s="364">
        <v>1128</v>
      </c>
      <c r="D63" s="364">
        <v>1112.0999999999999</v>
      </c>
      <c r="E63" s="364">
        <v>1176.3</v>
      </c>
      <c r="F63" s="364">
        <v>1713</v>
      </c>
      <c r="G63" s="364">
        <v>1687.6</v>
      </c>
      <c r="H63" s="364">
        <v>1330.9</v>
      </c>
      <c r="I63" s="364">
        <v>1404.9</v>
      </c>
      <c r="J63" s="364">
        <v>961.5</v>
      </c>
      <c r="K63" s="364">
        <v>1286.8</v>
      </c>
      <c r="L63" s="364">
        <v>1346.2</v>
      </c>
      <c r="M63" s="364">
        <v>1171.7</v>
      </c>
      <c r="N63" s="364">
        <v>1598.8</v>
      </c>
      <c r="O63" s="364">
        <v>1732.6</v>
      </c>
      <c r="P63" s="364">
        <v>1370.9</v>
      </c>
      <c r="Q63" s="364">
        <v>846.5</v>
      </c>
      <c r="R63" s="364">
        <v>678.9</v>
      </c>
      <c r="S63" s="364">
        <v>898.8</v>
      </c>
      <c r="T63" s="364">
        <v>977.69</v>
      </c>
      <c r="U63" s="364">
        <v>1160.7</v>
      </c>
      <c r="V63" s="364">
        <v>894.46</v>
      </c>
      <c r="W63" s="364">
        <v>1144.5999999999999</v>
      </c>
      <c r="X63" s="364">
        <v>1550.22</v>
      </c>
      <c r="Y63" s="364">
        <v>1205.45</v>
      </c>
      <c r="Z63" s="364">
        <v>1506.94</v>
      </c>
      <c r="AA63" s="364">
        <v>1230.79</v>
      </c>
      <c r="AB63" s="364">
        <v>1311.97</v>
      </c>
      <c r="AC63" s="364">
        <v>1251.67</v>
      </c>
      <c r="AD63" s="364">
        <v>1272.97</v>
      </c>
      <c r="AE63" s="364">
        <v>1301.52</v>
      </c>
      <c r="AF63" s="364">
        <v>894.85</v>
      </c>
      <c r="AG63" s="522">
        <f t="shared" si="3"/>
        <v>-31.245774171737661</v>
      </c>
      <c r="AH63" s="522">
        <f t="shared" si="4"/>
        <v>-29.836964476132721</v>
      </c>
      <c r="AI63" s="694">
        <f t="shared" si="5"/>
        <v>3.2793375857107288</v>
      </c>
    </row>
    <row r="64" spans="1:35" ht="18" customHeight="1" thickBot="1">
      <c r="A64" s="340" t="s">
        <v>26</v>
      </c>
      <c r="B64" s="340" t="s">
        <v>55</v>
      </c>
      <c r="C64" s="364">
        <v>996</v>
      </c>
      <c r="D64" s="364">
        <v>1096.9000000000001</v>
      </c>
      <c r="E64" s="364">
        <v>1110</v>
      </c>
      <c r="F64" s="364">
        <v>896.6</v>
      </c>
      <c r="G64" s="364">
        <v>1360</v>
      </c>
      <c r="H64" s="364">
        <v>892</v>
      </c>
      <c r="I64" s="364">
        <v>1172.0999999999999</v>
      </c>
      <c r="J64" s="364">
        <v>1046</v>
      </c>
      <c r="K64" s="364">
        <v>1105.2</v>
      </c>
      <c r="L64" s="364">
        <v>1066</v>
      </c>
      <c r="M64" s="364">
        <v>892.3</v>
      </c>
      <c r="N64" s="364">
        <v>1063.5</v>
      </c>
      <c r="O64" s="364">
        <v>1181.3</v>
      </c>
      <c r="P64" s="364">
        <v>952</v>
      </c>
      <c r="Q64" s="364">
        <v>673.1</v>
      </c>
      <c r="R64" s="364">
        <v>468</v>
      </c>
      <c r="S64" s="364">
        <v>559</v>
      </c>
      <c r="T64" s="364">
        <v>542.1</v>
      </c>
      <c r="U64" s="364">
        <v>675.7</v>
      </c>
      <c r="V64" s="364">
        <v>398.7</v>
      </c>
      <c r="W64" s="364">
        <v>459.5</v>
      </c>
      <c r="X64" s="364">
        <v>626.29999999999995</v>
      </c>
      <c r="Y64" s="364">
        <v>406.5</v>
      </c>
      <c r="Z64" s="364">
        <v>433.6</v>
      </c>
      <c r="AA64" s="364">
        <v>430.3</v>
      </c>
      <c r="AB64" s="364">
        <v>355.4</v>
      </c>
      <c r="AC64" s="364">
        <v>501.4</v>
      </c>
      <c r="AD64" s="364">
        <v>421.5</v>
      </c>
      <c r="AE64" s="364">
        <v>420.7</v>
      </c>
      <c r="AF64" s="364">
        <v>392</v>
      </c>
      <c r="AG64" s="522">
        <f t="shared" si="3"/>
        <v>-6.821963394342756</v>
      </c>
      <c r="AH64" s="522">
        <f t="shared" si="4"/>
        <v>-7.5834970530451518</v>
      </c>
      <c r="AI64" s="694">
        <f t="shared" si="5"/>
        <v>-2.3722024315417922</v>
      </c>
    </row>
    <row r="65" spans="1:35" ht="18" customHeight="1" thickBot="1">
      <c r="A65" s="340" t="s">
        <v>27</v>
      </c>
      <c r="B65" s="340" t="s">
        <v>56</v>
      </c>
      <c r="C65" s="364">
        <v>2535</v>
      </c>
      <c r="D65" s="364">
        <v>2350</v>
      </c>
      <c r="E65" s="364">
        <v>2478</v>
      </c>
      <c r="F65" s="364">
        <v>2430</v>
      </c>
      <c r="G65" s="364">
        <v>2639.1</v>
      </c>
      <c r="H65" s="364">
        <v>2570.8000000000002</v>
      </c>
      <c r="I65" s="364">
        <v>2778.4</v>
      </c>
      <c r="J65" s="364">
        <v>2602.1999999999998</v>
      </c>
      <c r="K65" s="364">
        <v>2659.4</v>
      </c>
      <c r="L65" s="364">
        <v>2664.3</v>
      </c>
      <c r="M65" s="364">
        <v>2484.4</v>
      </c>
      <c r="N65" s="364">
        <v>2287.1</v>
      </c>
      <c r="O65" s="364">
        <v>2381.1999999999998</v>
      </c>
      <c r="P65" s="364">
        <v>2189</v>
      </c>
      <c r="Q65" s="364">
        <v>2137.6999999999998</v>
      </c>
      <c r="R65" s="364">
        <v>1974.9</v>
      </c>
      <c r="S65" s="364">
        <v>2405.8000000000002</v>
      </c>
      <c r="T65" s="364">
        <v>1976.2</v>
      </c>
      <c r="U65" s="364">
        <v>2493.1999999999998</v>
      </c>
      <c r="V65" s="364">
        <v>2314.1999999999998</v>
      </c>
      <c r="W65" s="364">
        <v>2326.1999999999998</v>
      </c>
      <c r="X65" s="364">
        <v>2517.8000000000002</v>
      </c>
      <c r="Y65" s="364">
        <v>1178.3</v>
      </c>
      <c r="Z65" s="364">
        <v>1988</v>
      </c>
      <c r="AA65" s="364">
        <v>1963.5</v>
      </c>
      <c r="AB65" s="364">
        <v>1698.4</v>
      </c>
      <c r="AC65" s="364">
        <v>2028.9</v>
      </c>
      <c r="AD65" s="364">
        <v>2027.1</v>
      </c>
      <c r="AE65" s="364">
        <v>2064.9</v>
      </c>
      <c r="AF65" s="364">
        <v>2135</v>
      </c>
      <c r="AG65" s="522">
        <f t="shared" si="3"/>
        <v>3.3948375223981753</v>
      </c>
      <c r="AH65" s="522">
        <f t="shared" si="4"/>
        <v>6.4041863942187804</v>
      </c>
      <c r="AI65" s="694">
        <f t="shared" si="5"/>
        <v>-0.89428781307775429</v>
      </c>
    </row>
    <row r="66" spans="1:35" ht="18" customHeight="1">
      <c r="A66" s="574"/>
      <c r="B66" s="574"/>
      <c r="C66" s="574"/>
      <c r="D66" s="574"/>
      <c r="E66" s="574"/>
      <c r="F66" s="574"/>
      <c r="G66" s="574"/>
      <c r="H66" s="574"/>
      <c r="I66" s="574"/>
      <c r="J66" s="492"/>
      <c r="K66" s="492"/>
      <c r="L66" s="492"/>
      <c r="M66" s="492"/>
      <c r="N66" s="492"/>
      <c r="O66" s="492"/>
      <c r="P66" s="492"/>
      <c r="Q66" s="492"/>
      <c r="R66" s="492"/>
      <c r="S66" s="492"/>
      <c r="T66" s="492"/>
      <c r="U66" s="492"/>
      <c r="V66" s="492"/>
      <c r="W66" s="492"/>
      <c r="X66" s="492"/>
      <c r="Y66" s="492"/>
      <c r="Z66" s="492"/>
      <c r="AA66" s="492"/>
      <c r="AB66" s="492"/>
      <c r="AC66" s="492"/>
      <c r="AD66" s="492"/>
      <c r="AE66" s="492"/>
      <c r="AF66" s="492"/>
      <c r="AG66" s="575"/>
      <c r="AH66" s="575"/>
      <c r="AI66" s="666"/>
    </row>
    <row r="67" spans="1:35" ht="18" customHeight="1">
      <c r="A67" s="504" t="s">
        <v>321</v>
      </c>
      <c r="B67" s="574"/>
      <c r="C67" s="574"/>
      <c r="D67" s="574"/>
      <c r="E67" s="574"/>
      <c r="F67" s="574"/>
      <c r="G67" s="574"/>
      <c r="H67" s="574"/>
      <c r="I67" s="574"/>
      <c r="J67" s="492"/>
      <c r="K67" s="492"/>
      <c r="L67" s="492"/>
      <c r="M67" s="492"/>
      <c r="N67" s="492"/>
      <c r="O67" s="492"/>
      <c r="P67" s="492"/>
      <c r="Q67" s="492"/>
      <c r="R67" s="492"/>
      <c r="S67" s="492"/>
      <c r="T67" s="492"/>
      <c r="U67" s="492"/>
      <c r="V67" s="492"/>
      <c r="W67" s="492"/>
      <c r="X67" s="492"/>
      <c r="Y67" s="492"/>
      <c r="Z67" s="492"/>
      <c r="AA67" s="492"/>
      <c r="AB67" s="492"/>
      <c r="AC67" s="492"/>
      <c r="AD67" s="492"/>
      <c r="AE67" s="492"/>
      <c r="AF67" s="492"/>
      <c r="AG67" s="575"/>
      <c r="AH67" s="575"/>
      <c r="AI67" s="666"/>
    </row>
    <row r="68" spans="1:35" ht="18" customHeight="1">
      <c r="A68" s="215"/>
      <c r="B68" s="211"/>
      <c r="C68" s="771" t="s">
        <v>321</v>
      </c>
      <c r="D68" s="772"/>
      <c r="E68" s="772"/>
      <c r="F68" s="772"/>
      <c r="G68" s="772"/>
      <c r="H68" s="772"/>
      <c r="I68" s="772"/>
      <c r="J68" s="772"/>
      <c r="K68" s="772"/>
      <c r="L68" s="772"/>
      <c r="M68" s="772"/>
      <c r="N68" s="772"/>
      <c r="O68" s="772"/>
      <c r="P68" s="772"/>
      <c r="Q68" s="772"/>
      <c r="R68" s="772"/>
      <c r="S68" s="772"/>
      <c r="T68" s="772"/>
      <c r="U68" s="772"/>
      <c r="V68" s="772"/>
      <c r="W68" s="772"/>
      <c r="X68" s="772"/>
      <c r="Y68" s="772"/>
      <c r="Z68" s="772"/>
      <c r="AA68" s="772"/>
      <c r="AB68" s="772"/>
      <c r="AC68" s="772"/>
      <c r="AD68" s="772"/>
      <c r="AE68" s="772"/>
      <c r="AF68" s="774"/>
      <c r="AG68" s="775"/>
      <c r="AH68" s="768"/>
      <c r="AI68" s="255" t="str">
        <f>AI$3</f>
        <v xml:space="preserve">Annual rate of change
</v>
      </c>
    </row>
    <row r="69" spans="1:35" ht="26.25" thickBot="1">
      <c r="A69" s="215"/>
      <c r="B69" s="216"/>
      <c r="C69" s="203">
        <v>1993</v>
      </c>
      <c r="D69" s="203">
        <v>1994</v>
      </c>
      <c r="E69" s="203">
        <v>1995</v>
      </c>
      <c r="F69" s="203">
        <v>1996</v>
      </c>
      <c r="G69" s="203">
        <v>1997</v>
      </c>
      <c r="H69" s="203">
        <v>1998</v>
      </c>
      <c r="I69" s="203">
        <v>1999</v>
      </c>
      <c r="J69" s="203">
        <v>2000</v>
      </c>
      <c r="K69" s="203">
        <v>2001</v>
      </c>
      <c r="L69" s="203">
        <v>2002</v>
      </c>
      <c r="M69" s="523">
        <v>2003</v>
      </c>
      <c r="N69" s="203">
        <v>2004</v>
      </c>
      <c r="O69" s="523">
        <v>2005</v>
      </c>
      <c r="P69" s="203">
        <v>2006</v>
      </c>
      <c r="Q69" s="523">
        <v>2007</v>
      </c>
      <c r="R69" s="203">
        <v>2008</v>
      </c>
      <c r="S69" s="523">
        <v>2009</v>
      </c>
      <c r="T69" s="203">
        <v>2010</v>
      </c>
      <c r="U69" s="523">
        <v>2011</v>
      </c>
      <c r="V69" s="203">
        <v>2012</v>
      </c>
      <c r="W69" s="524">
        <v>2013</v>
      </c>
      <c r="X69" s="203">
        <v>2014</v>
      </c>
      <c r="Y69" s="523">
        <v>2015</v>
      </c>
      <c r="Z69" s="203">
        <v>2016</v>
      </c>
      <c r="AA69" s="203">
        <v>2017</v>
      </c>
      <c r="AB69" s="203">
        <v>2018</v>
      </c>
      <c r="AC69" s="203">
        <v>2019</v>
      </c>
      <c r="AD69" s="203">
        <v>2020</v>
      </c>
      <c r="AE69" s="203">
        <v>2021</v>
      </c>
      <c r="AF69" s="203">
        <v>2022</v>
      </c>
      <c r="AG69" s="213" t="str">
        <f>AG37</f>
        <v>2022/2021</v>
      </c>
      <c r="AH69" s="214" t="str">
        <f>AH37</f>
        <v>2022/5-year average</v>
      </c>
      <c r="AI69" s="264" t="s">
        <v>1062</v>
      </c>
    </row>
    <row r="70" spans="1:35" ht="18" customHeight="1" thickBot="1">
      <c r="A70" s="235" t="s">
        <v>373</v>
      </c>
      <c r="B70" s="235"/>
      <c r="C70" s="344">
        <v>49.642338801104913</v>
      </c>
      <c r="D70" s="344">
        <v>45.065091874710262</v>
      </c>
      <c r="E70" s="344">
        <v>47.11485845495131</v>
      </c>
      <c r="F70" s="344">
        <v>48.53747760447748</v>
      </c>
      <c r="G70" s="344">
        <v>50.409569982607778</v>
      </c>
      <c r="H70" s="344">
        <v>49.739701784310093</v>
      </c>
      <c r="I70" s="344">
        <v>53.783534718878464</v>
      </c>
      <c r="J70" s="344">
        <v>55.178484065460822</v>
      </c>
      <c r="K70" s="344">
        <v>51.161000996081491</v>
      </c>
      <c r="L70" s="344">
        <v>57.668374924445203</v>
      </c>
      <c r="M70" s="344">
        <v>52.335592813929459</v>
      </c>
      <c r="N70" s="344">
        <v>59.295909668877954</v>
      </c>
      <c r="O70" s="344">
        <v>60.366764495616536</v>
      </c>
      <c r="P70" s="344">
        <v>59.275371094523699</v>
      </c>
      <c r="Q70" s="344">
        <v>63.764183600203133</v>
      </c>
      <c r="R70" s="344">
        <v>67.388510572575896</v>
      </c>
      <c r="S70" s="344">
        <v>71.310707354614195</v>
      </c>
      <c r="T70" s="344">
        <v>66.074457256887257</v>
      </c>
      <c r="U70" s="344">
        <v>76.063237906174919</v>
      </c>
      <c r="V70" s="344">
        <v>69.655754589069673</v>
      </c>
      <c r="W70" s="344">
        <v>68.812619764577079</v>
      </c>
      <c r="X70" s="344">
        <v>80.262043088042347</v>
      </c>
      <c r="Y70" s="344">
        <v>71.902520427262402</v>
      </c>
      <c r="Z70" s="344">
        <v>75.554705973974507</v>
      </c>
      <c r="AA70" s="344">
        <v>81.558296413790586</v>
      </c>
      <c r="AB70" s="344">
        <v>69.031613289175866</v>
      </c>
      <c r="AC70" s="344">
        <v>73.805054834647933</v>
      </c>
      <c r="AD70" s="344">
        <v>68.566598952353147</v>
      </c>
      <c r="AE70" s="344">
        <v>76.119657868489199</v>
      </c>
      <c r="AF70" s="344">
        <v>71.601099569824825</v>
      </c>
      <c r="AG70" s="521">
        <f t="shared" ref="AG70:AG97" si="6">+IFERROR((AF70/AE70-1)*100,"")</f>
        <v>-5.9361253389643709</v>
      </c>
      <c r="AH70" s="521">
        <f t="shared" ref="AH70:AH97" si="7">+IFERROR(((AF70/((SUM(AA70:AE70)-MIN(AA70:AE70)-MAX(AA70:AE70))/3))-1)*100,"")</f>
        <v>-1.8967377462226431</v>
      </c>
      <c r="AI70" s="693">
        <f t="shared" ref="AI70:AI97" si="8">((((SUM(AB70:AF70)-MIN(AB70:AF70)-MAX(AB70:AF70))/3)/((SUM(R70:V70)-MIN(R70:V70)-MAX(R70:V70))/3))^(1/($Y$4-$O$4))-1)*100</f>
        <v>0.28817788864137217</v>
      </c>
    </row>
    <row r="71" spans="1:35" ht="18" customHeight="1" thickBot="1">
      <c r="A71" s="340" t="s">
        <v>3</v>
      </c>
      <c r="B71" s="340" t="s">
        <v>30</v>
      </c>
      <c r="C71" s="365">
        <v>63.21190716448033</v>
      </c>
      <c r="D71" s="365">
        <v>56.665966386554622</v>
      </c>
      <c r="E71" s="365">
        <v>61.543522267206477</v>
      </c>
      <c r="F71" s="365">
        <v>62.033673469387757</v>
      </c>
      <c r="G71" s="365">
        <v>68.316283924843418</v>
      </c>
      <c r="H71" s="365">
        <v>56.949044585987266</v>
      </c>
      <c r="I71" s="365">
        <v>70.276679841897234</v>
      </c>
      <c r="J71" s="365">
        <v>67.753303964757706</v>
      </c>
      <c r="K71" s="365">
        <v>58.722803347280333</v>
      </c>
      <c r="L71" s="365">
        <v>67.812240663900411</v>
      </c>
      <c r="M71" s="365">
        <v>70.720394736842096</v>
      </c>
      <c r="N71" s="365">
        <v>70.796127562642369</v>
      </c>
      <c r="O71" s="365">
        <v>69.978947368421046</v>
      </c>
      <c r="P71" s="365">
        <v>68.354644149577808</v>
      </c>
      <c r="Q71" s="365">
        <v>69.29262394195888</v>
      </c>
      <c r="R71" s="365">
        <v>73.304821150855375</v>
      </c>
      <c r="S71" s="365">
        <v>82.696969696969703</v>
      </c>
      <c r="T71" s="365">
        <v>75.29173693086004</v>
      </c>
      <c r="U71" s="365">
        <v>86.961093247588408</v>
      </c>
      <c r="V71" s="365">
        <v>78.928104575163388</v>
      </c>
      <c r="W71" s="365">
        <v>80.423076923076934</v>
      </c>
      <c r="X71" s="365">
        <v>88.090614334470985</v>
      </c>
      <c r="Y71" s="365">
        <v>85.074116523400193</v>
      </c>
      <c r="Z71" s="365">
        <v>72.444904573280525</v>
      </c>
      <c r="AA71" s="365">
        <v>95.114134784696645</v>
      </c>
      <c r="AB71" s="365">
        <v>82.807814992025513</v>
      </c>
      <c r="AC71" s="365">
        <v>88.037667071688944</v>
      </c>
      <c r="AD71" s="365">
        <v>84.224823943661974</v>
      </c>
      <c r="AE71" s="365">
        <v>86.170598911070783</v>
      </c>
      <c r="AF71" s="365">
        <v>89.044943820224717</v>
      </c>
      <c r="AG71" s="522">
        <f t="shared" si="6"/>
        <v>3.3356445765455378</v>
      </c>
      <c r="AH71" s="522">
        <f t="shared" si="7"/>
        <v>3.367115850655944</v>
      </c>
      <c r="AI71" s="694">
        <f t="shared" si="8"/>
        <v>0.8730666759689143</v>
      </c>
    </row>
    <row r="72" spans="1:35" ht="18" customHeight="1" thickBot="1">
      <c r="A72" s="340" t="s">
        <v>4</v>
      </c>
      <c r="B72" s="340" t="s">
        <v>31</v>
      </c>
      <c r="C72" s="365">
        <v>8.6363636363636367</v>
      </c>
      <c r="D72" s="365">
        <v>14</v>
      </c>
      <c r="E72" s="365">
        <v>17.444444444444443</v>
      </c>
      <c r="F72" s="365">
        <v>10.357142857142856</v>
      </c>
      <c r="G72" s="365">
        <v>15.288461538461538</v>
      </c>
      <c r="H72" s="365">
        <v>14.714285714285714</v>
      </c>
      <c r="I72" s="365">
        <v>16.71875</v>
      </c>
      <c r="J72" s="365">
        <v>10.5</v>
      </c>
      <c r="K72" s="365">
        <v>14.538461538461537</v>
      </c>
      <c r="L72" s="365">
        <v>23.318181818181817</v>
      </c>
      <c r="M72" s="365">
        <v>22.749999999999996</v>
      </c>
      <c r="N72" s="365">
        <v>23.999999999999996</v>
      </c>
      <c r="O72" s="365">
        <v>19</v>
      </c>
      <c r="P72" s="365">
        <v>19.142857142857146</v>
      </c>
      <c r="Q72" s="365">
        <v>12.538461538461538</v>
      </c>
      <c r="R72" s="365">
        <v>0</v>
      </c>
      <c r="S72" s="365">
        <v>0</v>
      </c>
      <c r="T72" s="365">
        <v>0</v>
      </c>
      <c r="U72" s="365">
        <v>0</v>
      </c>
      <c r="V72" s="365">
        <v>0</v>
      </c>
      <c r="W72" s="365">
        <v>0</v>
      </c>
      <c r="X72" s="365">
        <v>0</v>
      </c>
      <c r="Y72" s="365">
        <v>54</v>
      </c>
      <c r="Z72" s="365">
        <v>0</v>
      </c>
      <c r="AA72" s="365">
        <v>0</v>
      </c>
      <c r="AB72" s="365">
        <v>0</v>
      </c>
      <c r="AC72" s="365">
        <v>0</v>
      </c>
      <c r="AD72" s="365">
        <v>0</v>
      </c>
      <c r="AE72" s="365">
        <v>0</v>
      </c>
      <c r="AF72" s="365">
        <v>0</v>
      </c>
      <c r="AG72" s="522" t="str">
        <f t="shared" si="6"/>
        <v/>
      </c>
      <c r="AH72" s="522" t="str">
        <f t="shared" si="7"/>
        <v/>
      </c>
      <c r="AI72" s="694"/>
    </row>
    <row r="73" spans="1:35" ht="18" customHeight="1" thickBot="1">
      <c r="A73" s="340" t="s">
        <v>340</v>
      </c>
      <c r="B73" s="340" t="s">
        <v>32</v>
      </c>
      <c r="C73" s="365">
        <v>40.264485981308411</v>
      </c>
      <c r="D73" s="365">
        <v>35.605494505494505</v>
      </c>
      <c r="E73" s="365">
        <v>39.485106382978721</v>
      </c>
      <c r="F73" s="365">
        <v>41.496153846153852</v>
      </c>
      <c r="G73" s="365">
        <v>40.32502708559047</v>
      </c>
      <c r="H73" s="365">
        <v>42.744471744471745</v>
      </c>
      <c r="I73" s="365">
        <v>45.608474576271185</v>
      </c>
      <c r="J73" s="365">
        <v>45.820554649265908</v>
      </c>
      <c r="K73" s="365">
        <v>45.418275418275414</v>
      </c>
      <c r="L73" s="365">
        <v>49.451612903225808</v>
      </c>
      <c r="M73" s="365">
        <v>45.214747736093145</v>
      </c>
      <c r="N73" s="365">
        <v>50.341772151898738</v>
      </c>
      <c r="O73" s="365">
        <v>53.286585365853661</v>
      </c>
      <c r="P73" s="365">
        <v>51.447540983606558</v>
      </c>
      <c r="Q73" s="365">
        <v>53.220994475138127</v>
      </c>
      <c r="R73" s="365">
        <v>57.234126984126981</v>
      </c>
      <c r="S73" s="365">
        <v>57.87047619047619</v>
      </c>
      <c r="T73" s="365">
        <v>54.353431459478628</v>
      </c>
      <c r="U73" s="365">
        <v>66.84193382478999</v>
      </c>
      <c r="V73" s="365">
        <v>63.2575212557227</v>
      </c>
      <c r="W73" s="365">
        <v>59.996314102564106</v>
      </c>
      <c r="X73" s="365">
        <v>70.276683608640397</v>
      </c>
      <c r="Y73" s="365">
        <v>59.382746051032804</v>
      </c>
      <c r="Z73" s="365">
        <v>67.803095159697065</v>
      </c>
      <c r="AA73" s="365">
        <v>66.558547655068097</v>
      </c>
      <c r="AB73" s="365">
        <v>57.509419394688074</v>
      </c>
      <c r="AC73" s="365">
        <v>61.837865225468668</v>
      </c>
      <c r="AD73" s="365">
        <v>61.515247989276141</v>
      </c>
      <c r="AE73" s="365">
        <v>65.261799771353921</v>
      </c>
      <c r="AF73" s="365">
        <v>63.220810439560438</v>
      </c>
      <c r="AG73" s="522">
        <f t="shared" si="6"/>
        <v>-3.1273874440241212</v>
      </c>
      <c r="AH73" s="522">
        <f t="shared" si="7"/>
        <v>0.55537407726600208</v>
      </c>
      <c r="AI73" s="694">
        <f t="shared" si="8"/>
        <v>0.45113097995819196</v>
      </c>
    </row>
    <row r="74" spans="1:35" ht="18" customHeight="1" thickBot="1">
      <c r="A74" s="340" t="s">
        <v>5</v>
      </c>
      <c r="B74" s="340" t="s">
        <v>33</v>
      </c>
      <c r="C74" s="365">
        <v>54.740963855421683</v>
      </c>
      <c r="D74" s="365">
        <v>47.473524962178523</v>
      </c>
      <c r="E74" s="365">
        <v>46.023529411764706</v>
      </c>
      <c r="F74" s="365">
        <v>43.961262553802008</v>
      </c>
      <c r="G74" s="365">
        <v>48.79710144927536</v>
      </c>
      <c r="H74" s="365">
        <v>52.81818181818182</v>
      </c>
      <c r="I74" s="365">
        <v>56.269841269841272</v>
      </c>
      <c r="J74" s="365">
        <v>56.5</v>
      </c>
      <c r="K74" s="365">
        <v>55.928952042628779</v>
      </c>
      <c r="L74" s="365">
        <v>58.564013840830455</v>
      </c>
      <c r="M74" s="365">
        <v>57.60685483870968</v>
      </c>
      <c r="N74" s="365">
        <v>58.082135523613957</v>
      </c>
      <c r="O74" s="365">
        <v>58.778723404255317</v>
      </c>
      <c r="P74" s="365">
        <v>55.89855072463768</v>
      </c>
      <c r="Q74" s="365">
        <v>57.24111675126904</v>
      </c>
      <c r="R74" s="365">
        <v>60.087912087912088</v>
      </c>
      <c r="S74" s="365">
        <v>49.952631578947368</v>
      </c>
      <c r="T74" s="365">
        <v>60.112244897959179</v>
      </c>
      <c r="U74" s="365">
        <v>67.510000000000005</v>
      </c>
      <c r="V74" s="365">
        <v>64.92401960784315</v>
      </c>
      <c r="W74" s="365">
        <v>52.463157894736838</v>
      </c>
      <c r="X74" s="365">
        <v>59.63421052631579</v>
      </c>
      <c r="Y74" s="365">
        <v>67.472222222222229</v>
      </c>
      <c r="Z74" s="365">
        <v>71.009063444108762</v>
      </c>
      <c r="AA74" s="365">
        <v>71.354651162790702</v>
      </c>
      <c r="AB74" s="365">
        <v>61.44606413994169</v>
      </c>
      <c r="AC74" s="365">
        <v>80.686206896551724</v>
      </c>
      <c r="AD74" s="365">
        <v>77.066265060240951</v>
      </c>
      <c r="AE74" s="365">
        <v>71.393693693693692</v>
      </c>
      <c r="AF74" s="365">
        <v>77</v>
      </c>
      <c r="AG74" s="522">
        <f t="shared" si="6"/>
        <v>7.8526631922974932</v>
      </c>
      <c r="AH74" s="522">
        <f t="shared" si="7"/>
        <v>5.0885562554336738</v>
      </c>
      <c r="AI74" s="694">
        <f t="shared" si="8"/>
        <v>1.9907131083383378</v>
      </c>
    </row>
    <row r="75" spans="1:35" ht="18" customHeight="1" thickBot="1">
      <c r="A75" s="340" t="s">
        <v>28</v>
      </c>
      <c r="B75" s="340" t="s">
        <v>34</v>
      </c>
      <c r="C75" s="365">
        <v>54.831895725512737</v>
      </c>
      <c r="D75" s="365">
        <v>48.422599999999996</v>
      </c>
      <c r="E75" s="365">
        <v>50.787287970364595</v>
      </c>
      <c r="F75" s="365">
        <v>50.560620756547038</v>
      </c>
      <c r="G75" s="365">
        <v>51.159221758983527</v>
      </c>
      <c r="H75" s="365">
        <v>53.212554628526028</v>
      </c>
      <c r="I75" s="365">
        <v>56.354865085854456</v>
      </c>
      <c r="J75" s="365">
        <v>61.659513274336277</v>
      </c>
      <c r="K75" s="365">
        <v>55.237659146750062</v>
      </c>
      <c r="L75" s="365">
        <v>58.324553765781452</v>
      </c>
      <c r="M75" s="365">
        <v>53.221947935368043</v>
      </c>
      <c r="N75" s="365">
        <v>61.65493757094211</v>
      </c>
      <c r="O75" s="365">
        <v>60.187336348488451</v>
      </c>
      <c r="P75" s="365">
        <v>57.736577181208048</v>
      </c>
      <c r="Q75" s="365">
        <v>62.426371989073751</v>
      </c>
      <c r="R75" s="365">
        <v>62.28702951529921</v>
      </c>
      <c r="S75" s="365">
        <v>67.567778936392074</v>
      </c>
      <c r="T75" s="365">
        <v>64.352219048665276</v>
      </c>
      <c r="U75" s="365">
        <v>74.296659130871632</v>
      </c>
      <c r="V75" s="365">
        <v>68.855508579955227</v>
      </c>
      <c r="W75" s="365">
        <v>63.874370453273649</v>
      </c>
      <c r="X75" s="365">
        <v>79.860671140939587</v>
      </c>
      <c r="Y75" s="365">
        <v>72.161125319693099</v>
      </c>
      <c r="Z75" s="365">
        <v>76.224813153961136</v>
      </c>
      <c r="AA75" s="365">
        <v>83.746987951807242</v>
      </c>
      <c r="AB75" s="365">
        <v>63.279536119835718</v>
      </c>
      <c r="AC75" s="365">
        <v>72.738683631025197</v>
      </c>
      <c r="AD75" s="365">
        <v>74.063405797101453</v>
      </c>
      <c r="AE75" s="365">
        <v>81.764525211159466</v>
      </c>
      <c r="AF75" s="365">
        <v>72.06</v>
      </c>
      <c r="AG75" s="522">
        <f t="shared" si="6"/>
        <v>-11.868870009453635</v>
      </c>
      <c r="AH75" s="522">
        <f t="shared" si="7"/>
        <v>-5.4192580394272323</v>
      </c>
      <c r="AI75" s="694">
        <f t="shared" si="8"/>
        <v>0.86627464625690376</v>
      </c>
    </row>
    <row r="76" spans="1:35" ht="18" customHeight="1" thickBot="1">
      <c r="A76" s="340" t="s">
        <v>6</v>
      </c>
      <c r="B76" s="340" t="s">
        <v>35</v>
      </c>
      <c r="C76" s="365">
        <v>25</v>
      </c>
      <c r="D76" s="365">
        <v>21.2</v>
      </c>
      <c r="E76" s="365">
        <v>31.749999999999996</v>
      </c>
      <c r="F76" s="365">
        <v>23.999999999999996</v>
      </c>
      <c r="G76" s="365">
        <v>0</v>
      </c>
      <c r="H76" s="365">
        <v>0</v>
      </c>
      <c r="I76" s="365">
        <v>0</v>
      </c>
      <c r="J76" s="365">
        <v>0</v>
      </c>
      <c r="K76" s="365">
        <v>0</v>
      </c>
      <c r="L76" s="365">
        <v>0</v>
      </c>
      <c r="M76" s="365">
        <v>0</v>
      </c>
      <c r="N76" s="365">
        <v>0</v>
      </c>
      <c r="O76" s="365">
        <v>0</v>
      </c>
      <c r="P76" s="365">
        <v>0</v>
      </c>
      <c r="Q76" s="365">
        <v>0</v>
      </c>
      <c r="R76" s="365">
        <v>0</v>
      </c>
      <c r="S76" s="365">
        <v>0</v>
      </c>
      <c r="T76" s="365">
        <v>0</v>
      </c>
      <c r="U76" s="365">
        <v>0</v>
      </c>
      <c r="V76" s="365">
        <v>0</v>
      </c>
      <c r="W76" s="365">
        <v>0</v>
      </c>
      <c r="X76" s="365">
        <v>0</v>
      </c>
      <c r="Y76" s="365">
        <v>0</v>
      </c>
      <c r="Z76" s="365">
        <v>0</v>
      </c>
      <c r="AA76" s="365">
        <v>0</v>
      </c>
      <c r="AB76" s="365">
        <v>0</v>
      </c>
      <c r="AC76" s="365">
        <v>0</v>
      </c>
      <c r="AD76" s="365">
        <v>0</v>
      </c>
      <c r="AE76" s="365">
        <v>0</v>
      </c>
      <c r="AF76" s="365">
        <v>0</v>
      </c>
      <c r="AG76" s="522" t="str">
        <f t="shared" si="6"/>
        <v/>
      </c>
      <c r="AH76" s="522" t="str">
        <f t="shared" si="7"/>
        <v/>
      </c>
      <c r="AI76" s="694"/>
    </row>
    <row r="77" spans="1:35" ht="18" customHeight="1" thickBot="1">
      <c r="A77" s="340" t="s">
        <v>7</v>
      </c>
      <c r="B77" s="340" t="s">
        <v>36</v>
      </c>
      <c r="C77" s="365">
        <v>34.689440993788814</v>
      </c>
      <c r="D77" s="365">
        <v>39.265536723163841</v>
      </c>
      <c r="E77" s="365">
        <v>44.074074074074069</v>
      </c>
      <c r="F77" s="365">
        <v>45.684210526315788</v>
      </c>
      <c r="G77" s="365">
        <v>51.027863777089792</v>
      </c>
      <c r="H77" s="365">
        <v>49.848024316109424</v>
      </c>
      <c r="I77" s="365">
        <v>50.653846153846153</v>
      </c>
      <c r="J77" s="365">
        <v>56.801242236024841</v>
      </c>
      <c r="K77" s="365">
        <v>48.157556270096464</v>
      </c>
      <c r="L77" s="365">
        <v>41.555910543130992</v>
      </c>
      <c r="M77" s="365">
        <v>47.768962234211358</v>
      </c>
      <c r="N77" s="365">
        <v>59.794410536460013</v>
      </c>
      <c r="O77" s="365">
        <v>44.516129032258064</v>
      </c>
      <c r="P77" s="365">
        <v>0</v>
      </c>
      <c r="Q77" s="365">
        <v>0</v>
      </c>
      <c r="R77" s="365">
        <v>0</v>
      </c>
      <c r="S77" s="365">
        <v>0</v>
      </c>
      <c r="T77" s="365">
        <v>0</v>
      </c>
      <c r="U77" s="365">
        <v>0</v>
      </c>
      <c r="V77" s="365">
        <v>0</v>
      </c>
      <c r="W77" s="365">
        <v>0</v>
      </c>
      <c r="X77" s="365">
        <v>0</v>
      </c>
      <c r="Y77" s="365">
        <v>0</v>
      </c>
      <c r="Z77" s="365">
        <v>0</v>
      </c>
      <c r="AA77" s="365">
        <v>0</v>
      </c>
      <c r="AB77" s="365">
        <v>0</v>
      </c>
      <c r="AC77" s="365">
        <v>0</v>
      </c>
      <c r="AD77" s="365">
        <v>0</v>
      </c>
      <c r="AE77" s="365">
        <v>0</v>
      </c>
      <c r="AF77" s="365">
        <v>0</v>
      </c>
      <c r="AG77" s="522" t="str">
        <f t="shared" si="6"/>
        <v/>
      </c>
      <c r="AH77" s="522" t="str">
        <f t="shared" si="7"/>
        <v/>
      </c>
      <c r="AI77" s="694"/>
    </row>
    <row r="78" spans="1:35" ht="18" customHeight="1" thickBot="1">
      <c r="A78" s="340" t="s">
        <v>8</v>
      </c>
      <c r="B78" s="340" t="s">
        <v>37</v>
      </c>
      <c r="C78" s="365">
        <v>62.878863826232241</v>
      </c>
      <c r="D78" s="365">
        <v>60.418906176331909</v>
      </c>
      <c r="E78" s="365">
        <v>60.73167820482216</v>
      </c>
      <c r="F78" s="365">
        <v>59.977693282636238</v>
      </c>
      <c r="G78" s="365">
        <v>59.805126032620208</v>
      </c>
      <c r="H78" s="365">
        <v>53.435735150925026</v>
      </c>
      <c r="I78" s="365">
        <v>57.453283125441281</v>
      </c>
      <c r="J78" s="365">
        <v>62.761819269898261</v>
      </c>
      <c r="K78" s="365">
        <v>65.122204288678816</v>
      </c>
      <c r="L78" s="365">
        <v>61.08472121650977</v>
      </c>
      <c r="M78" s="365">
        <v>56.186925434116453</v>
      </c>
      <c r="N78" s="365">
        <v>62.643348281016436</v>
      </c>
      <c r="O78" s="365">
        <v>65.893386679218636</v>
      </c>
      <c r="P78" s="365">
        <v>61.297176820208016</v>
      </c>
      <c r="Q78" s="365">
        <v>62.872152828802356</v>
      </c>
      <c r="R78" s="365">
        <v>82.524113475177302</v>
      </c>
      <c r="S78" s="365">
        <v>77.000711237553347</v>
      </c>
      <c r="T78" s="365">
        <v>52.547479484173515</v>
      </c>
      <c r="U78" s="365">
        <v>58.874773139745912</v>
      </c>
      <c r="V78" s="365">
        <v>54.019875776397512</v>
      </c>
      <c r="W78" s="365">
        <v>58.588640275387263</v>
      </c>
      <c r="X78" s="365">
        <v>68.251588310038116</v>
      </c>
      <c r="Y78" s="365">
        <v>53.227799227799238</v>
      </c>
      <c r="Z78" s="365">
        <v>53.675824175824175</v>
      </c>
      <c r="AA78" s="365">
        <v>59.075384615384614</v>
      </c>
      <c r="AB78" s="365">
        <v>44.94405594405594</v>
      </c>
      <c r="AC78" s="365">
        <v>49.298136645962735</v>
      </c>
      <c r="AD78" s="365">
        <v>64.96350364963503</v>
      </c>
      <c r="AE78" s="365">
        <v>45.034246575342465</v>
      </c>
      <c r="AF78" s="365">
        <v>53.63636363636364</v>
      </c>
      <c r="AG78" s="522">
        <f t="shared" si="6"/>
        <v>19.101278949187716</v>
      </c>
      <c r="AH78" s="522">
        <f t="shared" si="7"/>
        <v>4.8897935079705857</v>
      </c>
      <c r="AI78" s="694">
        <f t="shared" si="8"/>
        <v>-2.4638600278671152</v>
      </c>
    </row>
    <row r="79" spans="1:35" ht="18" customHeight="1" thickBot="1">
      <c r="A79" s="340" t="s">
        <v>9</v>
      </c>
      <c r="B79" s="340" t="s">
        <v>38</v>
      </c>
      <c r="C79" s="365">
        <v>51.223640399556054</v>
      </c>
      <c r="D79" s="365">
        <v>45.581243184296618</v>
      </c>
      <c r="E79" s="365">
        <v>43.12</v>
      </c>
      <c r="F79" s="365">
        <v>52.423933800127301</v>
      </c>
      <c r="G79" s="365">
        <v>54.125634517766507</v>
      </c>
      <c r="H79" s="365">
        <v>59.3056856187291</v>
      </c>
      <c r="I79" s="365">
        <v>60.160466812545593</v>
      </c>
      <c r="J79" s="365">
        <v>63.285714285714285</v>
      </c>
      <c r="K79" s="365">
        <v>63.190832553788589</v>
      </c>
      <c r="L79" s="365">
        <v>72.032513181019326</v>
      </c>
      <c r="M79" s="365">
        <v>63.778557114228462</v>
      </c>
      <c r="N79" s="365">
        <v>69.591658583899132</v>
      </c>
      <c r="O79" s="365">
        <v>71.330392156862743</v>
      </c>
      <c r="P79" s="365">
        <v>68.152046783625735</v>
      </c>
      <c r="Q79" s="365">
        <v>71.994134897360695</v>
      </c>
      <c r="R79" s="365">
        <v>79.745697896749519</v>
      </c>
      <c r="S79" s="365">
        <v>84.847389558232933</v>
      </c>
      <c r="T79" s="365">
        <v>81.478100507146152</v>
      </c>
      <c r="U79" s="365">
        <v>93.223681281994217</v>
      </c>
      <c r="V79" s="365">
        <v>88.837740693196395</v>
      </c>
      <c r="W79" s="365">
        <v>78.61092043681748</v>
      </c>
      <c r="X79" s="365">
        <v>96.935954178599331</v>
      </c>
      <c r="Y79" s="365">
        <v>95.855091730922638</v>
      </c>
      <c r="Z79" s="365">
        <v>91.705506540918776</v>
      </c>
      <c r="AA79" s="365">
        <v>89.794109626397599</v>
      </c>
      <c r="AB79" s="365">
        <v>81.328895184135973</v>
      </c>
      <c r="AC79" s="365">
        <v>91.209741550695824</v>
      </c>
      <c r="AD79" s="365">
        <v>91.528969149736653</v>
      </c>
      <c r="AE79" s="365">
        <v>90.676241973639748</v>
      </c>
      <c r="AF79" s="365">
        <v>84.066935483870964</v>
      </c>
      <c r="AG79" s="522">
        <f t="shared" si="6"/>
        <v>-7.2889064940408037</v>
      </c>
      <c r="AH79" s="522">
        <f t="shared" si="7"/>
        <v>-7.1699352253655313</v>
      </c>
      <c r="AI79" s="694">
        <f t="shared" si="8"/>
        <v>0.41501718010721333</v>
      </c>
    </row>
    <row r="80" spans="1:35" ht="18" customHeight="1" thickBot="1">
      <c r="A80" s="340" t="s">
        <v>10</v>
      </c>
      <c r="B80" s="340" t="s">
        <v>39</v>
      </c>
      <c r="C80" s="365">
        <v>71.994080145719494</v>
      </c>
      <c r="D80" s="365">
        <v>66.539719088187894</v>
      </c>
      <c r="E80" s="365">
        <v>66.715259454705361</v>
      </c>
      <c r="F80" s="365">
        <v>67.75</v>
      </c>
      <c r="G80" s="365">
        <v>74.3125</v>
      </c>
      <c r="H80" s="365">
        <v>68.330892143808256</v>
      </c>
      <c r="I80" s="365">
        <v>74.53201744319486</v>
      </c>
      <c r="J80" s="365">
        <v>75.960458872345626</v>
      </c>
      <c r="K80" s="365">
        <v>62.551491146318732</v>
      </c>
      <c r="L80" s="365">
        <v>76.421978524103267</v>
      </c>
      <c r="M80" s="365">
        <v>73.360430215107556</v>
      </c>
      <c r="N80" s="365">
        <v>80.052782111284444</v>
      </c>
      <c r="O80" s="365">
        <v>82.297490092470269</v>
      </c>
      <c r="P80" s="365">
        <v>78.754020564197205</v>
      </c>
      <c r="Q80" s="365">
        <v>84.403303684879276</v>
      </c>
      <c r="R80" s="365">
        <v>86.76295448038934</v>
      </c>
      <c r="S80" s="365">
        <v>93.701019860440141</v>
      </c>
      <c r="T80" s="365">
        <v>83.059516364394412</v>
      </c>
      <c r="U80" s="365">
        <v>96.998542907538535</v>
      </c>
      <c r="V80" s="365">
        <v>86.436186892442777</v>
      </c>
      <c r="W80" s="365">
        <v>85.738993471026092</v>
      </c>
      <c r="X80" s="365">
        <v>93.257338840536946</v>
      </c>
      <c r="Y80" s="365">
        <v>87.010440202571104</v>
      </c>
      <c r="Z80" s="365">
        <v>85.543001061754609</v>
      </c>
      <c r="AA80" s="365">
        <v>95.248179386957418</v>
      </c>
      <c r="AB80" s="365">
        <v>82.15298960584542</v>
      </c>
      <c r="AC80" s="365">
        <v>85.141939095387372</v>
      </c>
      <c r="AD80" s="365">
        <v>62.235299707776001</v>
      </c>
      <c r="AE80" s="365">
        <v>84.729891061035673</v>
      </c>
      <c r="AF80" s="365">
        <v>79.404743554682639</v>
      </c>
      <c r="AG80" s="522">
        <f t="shared" si="6"/>
        <v>-6.2848511188537177</v>
      </c>
      <c r="AH80" s="522">
        <f t="shared" si="7"/>
        <v>-5.479852782455275</v>
      </c>
      <c r="AI80" s="694">
        <f t="shared" si="8"/>
        <v>-0.80052463205424473</v>
      </c>
    </row>
    <row r="81" spans="1:35" ht="18" customHeight="1" thickBot="1">
      <c r="A81" s="340" t="s">
        <v>11</v>
      </c>
      <c r="B81" s="340" t="s">
        <v>40</v>
      </c>
      <c r="C81" s="365" t="s">
        <v>1271</v>
      </c>
      <c r="D81" s="365" t="s">
        <v>1272</v>
      </c>
      <c r="E81" s="365" t="s">
        <v>1273</v>
      </c>
      <c r="F81" s="365" t="s">
        <v>1274</v>
      </c>
      <c r="G81" s="365" t="s">
        <v>1275</v>
      </c>
      <c r="H81" s="365" t="s">
        <v>1276</v>
      </c>
      <c r="I81" s="365" t="s">
        <v>1277</v>
      </c>
      <c r="J81" s="365">
        <v>22.973320628870891</v>
      </c>
      <c r="K81" s="365">
        <v>40.609427609427605</v>
      </c>
      <c r="L81" s="365">
        <v>47.05566600397615</v>
      </c>
      <c r="M81" s="365">
        <v>24.792169776802051</v>
      </c>
      <c r="N81" s="365">
        <v>47.563773584905661</v>
      </c>
      <c r="O81" s="365">
        <v>45.548178413346953</v>
      </c>
      <c r="P81" s="365">
        <v>48.925345043914682</v>
      </c>
      <c r="Q81" s="365">
        <v>46.113344988344984</v>
      </c>
      <c r="R81" s="365">
        <v>57.706363636363633</v>
      </c>
      <c r="S81" s="365">
        <v>52.754226267880362</v>
      </c>
      <c r="T81" s="365">
        <v>52.419219471254728</v>
      </c>
      <c r="U81" s="365">
        <v>53.776243093922652</v>
      </c>
      <c r="V81" s="365">
        <v>39.116170212765958</v>
      </c>
      <c r="W81" s="365">
        <v>51.887407407407409</v>
      </c>
      <c r="X81" s="365">
        <v>63.561643835616444</v>
      </c>
      <c r="Y81" s="365">
        <v>54.503602305475503</v>
      </c>
      <c r="Z81" s="365">
        <v>75.508069722401544</v>
      </c>
      <c r="AA81" s="365">
        <v>66.331797235023046</v>
      </c>
      <c r="AB81" s="365">
        <v>55.187633262260128</v>
      </c>
      <c r="AC81" s="365">
        <v>61.189982728842836</v>
      </c>
      <c r="AD81" s="365">
        <v>73.745714285714286</v>
      </c>
      <c r="AE81" s="365">
        <v>63.8</v>
      </c>
      <c r="AF81" s="365">
        <v>55.056179775280896</v>
      </c>
      <c r="AG81" s="522">
        <f t="shared" si="6"/>
        <v>-13.705047374167867</v>
      </c>
      <c r="AH81" s="522">
        <f t="shared" si="7"/>
        <v>-13.66976652786872</v>
      </c>
      <c r="AI81" s="694">
        <f t="shared" si="8"/>
        <v>1.2614438221751012</v>
      </c>
    </row>
    <row r="82" spans="1:35" ht="18" customHeight="1" thickBot="1">
      <c r="A82" s="340" t="s">
        <v>12</v>
      </c>
      <c r="B82" s="340" t="s">
        <v>41</v>
      </c>
      <c r="C82" s="365">
        <v>39.451336898395724</v>
      </c>
      <c r="D82" s="365">
        <v>44.768876285005312</v>
      </c>
      <c r="E82" s="365">
        <v>46.437676056338027</v>
      </c>
      <c r="F82" s="365">
        <v>46.520624749699643</v>
      </c>
      <c r="G82" s="365">
        <v>46.505053908355798</v>
      </c>
      <c r="H82" s="365">
        <v>45.778599084829281</v>
      </c>
      <c r="I82" s="365">
        <v>51.111346018322756</v>
      </c>
      <c r="J82" s="365">
        <v>46.425361155698241</v>
      </c>
      <c r="K82" s="365">
        <v>44.518418688230007</v>
      </c>
      <c r="L82" s="365">
        <v>51.794871794871796</v>
      </c>
      <c r="M82" s="365">
        <v>33.316993464052288</v>
      </c>
      <c r="N82" s="365">
        <v>45.602798708288482</v>
      </c>
      <c r="O82" s="365">
        <v>55.95138339920949</v>
      </c>
      <c r="P82" s="365">
        <v>52.298245614035089</v>
      </c>
      <c r="Q82" s="365">
        <v>54.087616822429908</v>
      </c>
      <c r="R82" s="365">
        <v>71.035598705501627</v>
      </c>
      <c r="S82" s="365">
        <v>54.582508250825079</v>
      </c>
      <c r="T82" s="365">
        <v>56.647040051061111</v>
      </c>
      <c r="U82" s="365">
        <v>57.004338046272487</v>
      </c>
      <c r="V82" s="365">
        <v>54.910208562019761</v>
      </c>
      <c r="W82" s="365">
        <v>53.042986981085733</v>
      </c>
      <c r="X82" s="365">
        <v>72.791690709751876</v>
      </c>
      <c r="Y82" s="365">
        <v>57.289611752360969</v>
      </c>
      <c r="Z82" s="365">
        <v>63.352941176470594</v>
      </c>
      <c r="AA82" s="365">
        <v>64.618646299710306</v>
      </c>
      <c r="AB82" s="365">
        <v>56.421970357454235</v>
      </c>
      <c r="AC82" s="365">
        <v>59.363697030363703</v>
      </c>
      <c r="AD82" s="365">
        <v>72.061786698150328</v>
      </c>
      <c r="AE82" s="365">
        <v>60.73</v>
      </c>
      <c r="AF82" s="365">
        <v>51.36</v>
      </c>
      <c r="AG82" s="522">
        <f t="shared" si="6"/>
        <v>-15.42894780174543</v>
      </c>
      <c r="AH82" s="522">
        <f t="shared" si="7"/>
        <v>-16.583809602445022</v>
      </c>
      <c r="AI82" s="694">
        <f t="shared" si="8"/>
        <v>0.46214920083604838</v>
      </c>
    </row>
    <row r="83" spans="1:35" ht="18" customHeight="1" thickBot="1">
      <c r="A83" s="340" t="s">
        <v>13</v>
      </c>
      <c r="B83" s="340" t="s">
        <v>42</v>
      </c>
      <c r="C83" s="365">
        <v>0</v>
      </c>
      <c r="D83" s="365">
        <v>0</v>
      </c>
      <c r="E83" s="365">
        <v>0</v>
      </c>
      <c r="F83" s="365">
        <v>0</v>
      </c>
      <c r="G83" s="365">
        <v>0</v>
      </c>
      <c r="H83" s="365">
        <v>0</v>
      </c>
      <c r="I83" s="365">
        <v>0</v>
      </c>
      <c r="J83" s="365">
        <v>0</v>
      </c>
      <c r="K83" s="365">
        <v>0</v>
      </c>
      <c r="L83" s="365">
        <v>0</v>
      </c>
      <c r="M83" s="365">
        <v>0</v>
      </c>
      <c r="N83" s="365">
        <v>0</v>
      </c>
      <c r="O83" s="365">
        <v>0</v>
      </c>
      <c r="P83" s="365">
        <v>0</v>
      </c>
      <c r="Q83" s="365">
        <v>0</v>
      </c>
      <c r="R83" s="365">
        <v>0</v>
      </c>
      <c r="S83" s="365">
        <v>0</v>
      </c>
      <c r="T83" s="365">
        <v>0</v>
      </c>
      <c r="U83" s="365">
        <v>0</v>
      </c>
      <c r="V83" s="365">
        <v>0</v>
      </c>
      <c r="W83" s="365">
        <v>0</v>
      </c>
      <c r="X83" s="365">
        <v>0</v>
      </c>
      <c r="Y83" s="365">
        <v>0</v>
      </c>
      <c r="Z83" s="365">
        <v>0</v>
      </c>
      <c r="AA83" s="365">
        <v>0</v>
      </c>
      <c r="AB83" s="365">
        <v>0</v>
      </c>
      <c r="AC83" s="365">
        <v>0</v>
      </c>
      <c r="AD83" s="365">
        <v>0</v>
      </c>
      <c r="AE83" s="365">
        <v>0</v>
      </c>
      <c r="AF83" s="365">
        <v>0</v>
      </c>
      <c r="AG83" s="522" t="str">
        <f t="shared" si="6"/>
        <v/>
      </c>
      <c r="AH83" s="522" t="str">
        <f t="shared" si="7"/>
        <v/>
      </c>
      <c r="AI83" s="694"/>
    </row>
    <row r="84" spans="1:35" ht="18" customHeight="1" thickBot="1">
      <c r="A84" s="340" t="s">
        <v>14</v>
      </c>
      <c r="B84" s="340" t="s">
        <v>43</v>
      </c>
      <c r="C84" s="365">
        <v>24.628099173553721</v>
      </c>
      <c r="D84" s="365">
        <v>19.016666666666666</v>
      </c>
      <c r="E84" s="365">
        <v>26.041666666666668</v>
      </c>
      <c r="F84" s="365">
        <v>25.78</v>
      </c>
      <c r="G84" s="365">
        <v>35.550458715596328</v>
      </c>
      <c r="H84" s="365">
        <v>36.625766871165645</v>
      </c>
      <c r="I84" s="365">
        <v>29.129032258064516</v>
      </c>
      <c r="J84" s="365">
        <v>32.102362204724407</v>
      </c>
      <c r="K84" s="365">
        <v>34.836879432624116</v>
      </c>
      <c r="L84" s="365">
        <v>39.138364779874209</v>
      </c>
      <c r="M84" s="365">
        <v>36.972222222222221</v>
      </c>
      <c r="N84" s="365">
        <v>36.637681159420289</v>
      </c>
      <c r="O84" s="365">
        <v>38.511111111111113</v>
      </c>
      <c r="P84" s="365">
        <v>37.314960629921259</v>
      </c>
      <c r="Q84" s="365">
        <v>36.000000000000007</v>
      </c>
      <c r="R84" s="365">
        <v>0</v>
      </c>
      <c r="S84" s="365">
        <v>0</v>
      </c>
      <c r="T84" s="365">
        <v>0</v>
      </c>
      <c r="U84" s="365">
        <v>0</v>
      </c>
      <c r="V84" s="365">
        <v>0</v>
      </c>
      <c r="W84" s="365">
        <v>0</v>
      </c>
      <c r="X84" s="365">
        <v>0</v>
      </c>
      <c r="Y84" s="365">
        <v>0</v>
      </c>
      <c r="Z84" s="365">
        <v>0</v>
      </c>
      <c r="AA84" s="365">
        <v>0</v>
      </c>
      <c r="AB84" s="365">
        <v>0</v>
      </c>
      <c r="AC84" s="365">
        <v>0</v>
      </c>
      <c r="AD84" s="365">
        <v>0</v>
      </c>
      <c r="AE84" s="365">
        <v>0</v>
      </c>
      <c r="AF84" s="365">
        <v>0</v>
      </c>
      <c r="AG84" s="522" t="str">
        <f t="shared" si="6"/>
        <v/>
      </c>
      <c r="AH84" s="522" t="str">
        <f t="shared" si="7"/>
        <v/>
      </c>
      <c r="AI84" s="694"/>
    </row>
    <row r="85" spans="1:35" ht="18" customHeight="1" thickBot="1">
      <c r="A85" s="340" t="s">
        <v>15</v>
      </c>
      <c r="B85" s="340" t="s">
        <v>44</v>
      </c>
      <c r="C85" s="365">
        <v>24.648414985590776</v>
      </c>
      <c r="D85" s="365">
        <v>17.349624060150376</v>
      </c>
      <c r="E85" s="365">
        <v>28.377049180327869</v>
      </c>
      <c r="F85" s="365">
        <v>25.496794871794872</v>
      </c>
      <c r="G85" s="365">
        <v>28.46306818181818</v>
      </c>
      <c r="H85" s="365">
        <v>31.64</v>
      </c>
      <c r="I85" s="365">
        <v>28.428104575163395</v>
      </c>
      <c r="J85" s="365">
        <v>31.826714801444044</v>
      </c>
      <c r="K85" s="365">
        <v>33.222641509433963</v>
      </c>
      <c r="L85" s="365">
        <v>36.041095890410965</v>
      </c>
      <c r="M85" s="365">
        <v>38.1796875</v>
      </c>
      <c r="N85" s="365">
        <v>38.836909871244636</v>
      </c>
      <c r="O85" s="365">
        <v>38.023809523809526</v>
      </c>
      <c r="P85" s="365">
        <v>38.762162162162163</v>
      </c>
      <c r="Q85" s="365">
        <v>47.331360946745562</v>
      </c>
      <c r="R85" s="365">
        <v>38.977011494252878</v>
      </c>
      <c r="S85" s="365">
        <v>45.165562913907287</v>
      </c>
      <c r="T85" s="365">
        <v>46.189542483660134</v>
      </c>
      <c r="U85" s="365">
        <v>49.874999999999993</v>
      </c>
      <c r="V85" s="365">
        <v>52.239583333333336</v>
      </c>
      <c r="W85" s="365">
        <v>54.638418079096049</v>
      </c>
      <c r="X85" s="365">
        <v>59.670588235294119</v>
      </c>
      <c r="Y85" s="365">
        <v>50.611111111111114</v>
      </c>
      <c r="Z85" s="365">
        <v>61.617821782178218</v>
      </c>
      <c r="AA85" s="365">
        <v>55.798833819241992</v>
      </c>
      <c r="AB85" s="365">
        <v>57.182754182754188</v>
      </c>
      <c r="AC85" s="365">
        <v>70.935552407932022</v>
      </c>
      <c r="AD85" s="365">
        <v>68.08901651112707</v>
      </c>
      <c r="AE85" s="365">
        <v>50</v>
      </c>
      <c r="AF85" s="365">
        <v>50</v>
      </c>
      <c r="AG85" s="522">
        <f t="shared" si="6"/>
        <v>0</v>
      </c>
      <c r="AH85" s="522">
        <f t="shared" si="7"/>
        <v>-17.159386304954527</v>
      </c>
      <c r="AI85" s="694">
        <f t="shared" si="8"/>
        <v>2.1829576652659943</v>
      </c>
    </row>
    <row r="86" spans="1:35" ht="18" customHeight="1" thickBot="1">
      <c r="A86" s="340" t="s">
        <v>16</v>
      </c>
      <c r="B86" s="340" t="s">
        <v>45</v>
      </c>
      <c r="C86" s="365">
        <v>0</v>
      </c>
      <c r="D86" s="365">
        <v>0</v>
      </c>
      <c r="E86" s="365">
        <v>0</v>
      </c>
      <c r="F86" s="365">
        <v>0</v>
      </c>
      <c r="G86" s="365">
        <v>0</v>
      </c>
      <c r="H86" s="365">
        <v>0</v>
      </c>
      <c r="I86" s="365">
        <v>0</v>
      </c>
      <c r="J86" s="365">
        <v>0</v>
      </c>
      <c r="K86" s="365">
        <v>0</v>
      </c>
      <c r="L86" s="365">
        <v>0</v>
      </c>
      <c r="M86" s="365">
        <v>0</v>
      </c>
      <c r="N86" s="365">
        <v>0</v>
      </c>
      <c r="O86" s="365">
        <v>0</v>
      </c>
      <c r="P86" s="365">
        <v>0</v>
      </c>
      <c r="Q86" s="365">
        <v>0</v>
      </c>
      <c r="R86" s="365">
        <v>0</v>
      </c>
      <c r="S86" s="365">
        <v>0</v>
      </c>
      <c r="T86" s="365">
        <v>0</v>
      </c>
      <c r="U86" s="365">
        <v>0</v>
      </c>
      <c r="V86" s="365">
        <v>0</v>
      </c>
      <c r="W86" s="365">
        <v>0</v>
      </c>
      <c r="X86" s="365">
        <v>0</v>
      </c>
      <c r="Y86" s="365">
        <v>0</v>
      </c>
      <c r="Z86" s="365">
        <v>0</v>
      </c>
      <c r="AA86" s="365">
        <v>0</v>
      </c>
      <c r="AB86" s="365">
        <v>0</v>
      </c>
      <c r="AC86" s="365">
        <v>0</v>
      </c>
      <c r="AD86" s="365">
        <v>0</v>
      </c>
      <c r="AE86" s="365">
        <v>0</v>
      </c>
      <c r="AF86" s="365">
        <v>0</v>
      </c>
      <c r="AG86" s="522" t="str">
        <f t="shared" si="6"/>
        <v/>
      </c>
      <c r="AH86" s="522" t="str">
        <f t="shared" si="7"/>
        <v/>
      </c>
      <c r="AI86" s="694"/>
    </row>
    <row r="87" spans="1:35" ht="18" customHeight="1" thickBot="1">
      <c r="A87" s="340" t="s">
        <v>17</v>
      </c>
      <c r="B87" s="340" t="s">
        <v>46</v>
      </c>
      <c r="C87" s="365">
        <v>22.96842105263158</v>
      </c>
      <c r="D87" s="365">
        <v>32.095238095238095</v>
      </c>
      <c r="E87" s="365">
        <v>33.862903225806448</v>
      </c>
      <c r="F87" s="365">
        <v>39.635593220338983</v>
      </c>
      <c r="G87" s="365">
        <v>37.663265306122447</v>
      </c>
      <c r="H87" s="365">
        <v>41.960049937578027</v>
      </c>
      <c r="I87" s="365">
        <v>44.582066869300917</v>
      </c>
      <c r="J87" s="365">
        <v>34.368695652173912</v>
      </c>
      <c r="K87" s="365">
        <v>44.185692541856923</v>
      </c>
      <c r="L87" s="365">
        <v>41.043321299638997</v>
      </c>
      <c r="M87" s="365">
        <v>35.124031007751938</v>
      </c>
      <c r="N87" s="365">
        <v>52.534733441033929</v>
      </c>
      <c r="O87" s="365">
        <v>57.076298701298704</v>
      </c>
      <c r="P87" s="365">
        <v>52.440170940170937</v>
      </c>
      <c r="Q87" s="365">
        <v>41.087378640776699</v>
      </c>
      <c r="R87" s="365">
        <v>59.708333333333343</v>
      </c>
      <c r="S87" s="365">
        <v>53.405797101449274</v>
      </c>
      <c r="T87" s="365">
        <v>59.086580086580092</v>
      </c>
      <c r="U87" s="365">
        <v>56.526072607260723</v>
      </c>
      <c r="V87" s="365">
        <v>47.100427350427353</v>
      </c>
      <c r="W87" s="365">
        <v>52.641870350690752</v>
      </c>
      <c r="X87" s="365">
        <v>69.179636835278856</v>
      </c>
      <c r="Y87" s="365">
        <v>58.7311411992263</v>
      </c>
      <c r="Z87" s="365">
        <v>70.078125</v>
      </c>
      <c r="AA87" s="365">
        <v>62.815013404825741</v>
      </c>
      <c r="AB87" s="365">
        <v>60.753329105897279</v>
      </c>
      <c r="AC87" s="365">
        <v>58.487215909090907</v>
      </c>
      <c r="AD87" s="365">
        <v>59.897160399079056</v>
      </c>
      <c r="AE87" s="365">
        <v>54.22588623248145</v>
      </c>
      <c r="AF87" s="365">
        <v>49.770791075050717</v>
      </c>
      <c r="AG87" s="522">
        <f t="shared" si="6"/>
        <v>-8.2158088451159692</v>
      </c>
      <c r="AH87" s="522">
        <f t="shared" si="7"/>
        <v>-16.649388312737091</v>
      </c>
      <c r="AI87" s="694">
        <f t="shared" si="8"/>
        <v>0.21050481145235</v>
      </c>
    </row>
    <row r="88" spans="1:35" ht="18" customHeight="1" thickBot="1">
      <c r="A88" s="340" t="s">
        <v>18</v>
      </c>
      <c r="B88" s="340" t="s">
        <v>47</v>
      </c>
      <c r="C88" s="365">
        <v>0</v>
      </c>
      <c r="D88" s="365">
        <v>0</v>
      </c>
      <c r="E88" s="365">
        <v>0</v>
      </c>
      <c r="F88" s="365">
        <v>0</v>
      </c>
      <c r="G88" s="365">
        <v>0</v>
      </c>
      <c r="H88" s="365">
        <v>0</v>
      </c>
      <c r="I88" s="365">
        <v>0</v>
      </c>
      <c r="J88" s="365">
        <v>0</v>
      </c>
      <c r="K88" s="365">
        <v>0</v>
      </c>
      <c r="L88" s="365">
        <v>0</v>
      </c>
      <c r="M88" s="365">
        <v>0</v>
      </c>
      <c r="N88" s="365">
        <v>0</v>
      </c>
      <c r="O88" s="365">
        <v>0</v>
      </c>
      <c r="P88" s="365">
        <v>0</v>
      </c>
      <c r="Q88" s="365">
        <v>0</v>
      </c>
      <c r="R88" s="365">
        <v>0</v>
      </c>
      <c r="S88" s="365">
        <v>0</v>
      </c>
      <c r="T88" s="365">
        <v>0</v>
      </c>
      <c r="U88" s="365">
        <v>0</v>
      </c>
      <c r="V88" s="365">
        <v>0</v>
      </c>
      <c r="W88" s="365">
        <v>0</v>
      </c>
      <c r="X88" s="365">
        <v>0</v>
      </c>
      <c r="Y88" s="365">
        <v>0</v>
      </c>
      <c r="Z88" s="365">
        <v>0</v>
      </c>
      <c r="AA88" s="365">
        <v>0</v>
      </c>
      <c r="AB88" s="365">
        <v>0</v>
      </c>
      <c r="AC88" s="365">
        <v>0</v>
      </c>
      <c r="AD88" s="365">
        <v>0</v>
      </c>
      <c r="AE88" s="365">
        <v>0</v>
      </c>
      <c r="AF88" s="365">
        <v>0</v>
      </c>
      <c r="AG88" s="522" t="str">
        <f t="shared" si="6"/>
        <v/>
      </c>
      <c r="AH88" s="522" t="str">
        <f t="shared" si="7"/>
        <v/>
      </c>
      <c r="AI88" s="694"/>
    </row>
    <row r="89" spans="1:35" ht="18" customHeight="1" thickBot="1">
      <c r="A89" s="340" t="s">
        <v>19</v>
      </c>
      <c r="B89" s="340" t="s">
        <v>48</v>
      </c>
      <c r="C89" s="365">
        <v>64.083976006855181</v>
      </c>
      <c r="D89" s="365">
        <v>53.70655021834061</v>
      </c>
      <c r="E89" s="365">
        <v>55.550387596899228</v>
      </c>
      <c r="F89" s="365">
        <v>55.023156089193826</v>
      </c>
      <c r="G89" s="365">
        <v>57.896581945661701</v>
      </c>
      <c r="H89" s="365">
        <v>48.712389380530972</v>
      </c>
      <c r="I89" s="365">
        <v>61.13116123642439</v>
      </c>
      <c r="J89" s="365">
        <v>60.608108108108105</v>
      </c>
      <c r="K89" s="365">
        <v>54.513290559120072</v>
      </c>
      <c r="L89" s="365">
        <v>57.393939393939391</v>
      </c>
      <c r="M89" s="365">
        <v>60.406614785992218</v>
      </c>
      <c r="N89" s="365">
        <v>64.403275332650963</v>
      </c>
      <c r="O89" s="365">
        <v>64.961664841182909</v>
      </c>
      <c r="P89" s="365">
        <v>66.025609756097566</v>
      </c>
      <c r="Q89" s="365">
        <v>67.131546894031672</v>
      </c>
      <c r="R89" s="365">
        <v>72.278393351800545</v>
      </c>
      <c r="S89" s="365">
        <v>78.88583218707015</v>
      </c>
      <c r="T89" s="365">
        <v>74.8360260770975</v>
      </c>
      <c r="U89" s="365">
        <v>79.885449338606307</v>
      </c>
      <c r="V89" s="365">
        <v>78.561643835616437</v>
      </c>
      <c r="W89" s="365">
        <v>78.452054794520549</v>
      </c>
      <c r="X89" s="365">
        <v>90.96</v>
      </c>
      <c r="Y89" s="365">
        <v>83.317816190313195</v>
      </c>
      <c r="Z89" s="365">
        <v>77.802601809954751</v>
      </c>
      <c r="AA89" s="365">
        <v>93.254481546572947</v>
      </c>
      <c r="AB89" s="365">
        <v>76.365140845070428</v>
      </c>
      <c r="AC89" s="365">
        <v>83.919045213437727</v>
      </c>
      <c r="AD89" s="365">
        <v>82.142892217039034</v>
      </c>
      <c r="AE89" s="365">
        <v>81.250155260216118</v>
      </c>
      <c r="AF89" s="365">
        <v>87.034188034188034</v>
      </c>
      <c r="AG89" s="522">
        <f t="shared" si="6"/>
        <v>7.1187959646940469</v>
      </c>
      <c r="AH89" s="522">
        <f t="shared" si="7"/>
        <v>5.576141167152171</v>
      </c>
      <c r="AI89" s="694">
        <f t="shared" si="8"/>
        <v>0.62889383261108822</v>
      </c>
    </row>
    <row r="90" spans="1:35" ht="18" customHeight="1" thickBot="1">
      <c r="A90" s="340" t="s">
        <v>20</v>
      </c>
      <c r="B90" s="340" t="s">
        <v>49</v>
      </c>
      <c r="C90" s="365">
        <v>56.065543071161052</v>
      </c>
      <c r="D90" s="365">
        <v>49.242307692307691</v>
      </c>
      <c r="E90" s="365">
        <v>55.926356589147289</v>
      </c>
      <c r="F90" s="365">
        <v>58.969868173258007</v>
      </c>
      <c r="G90" s="365">
        <v>58.370155038759691</v>
      </c>
      <c r="H90" s="365">
        <v>66.816532258064512</v>
      </c>
      <c r="I90" s="365">
        <v>70.245161290322585</v>
      </c>
      <c r="J90" s="365">
        <v>61.530373831775705</v>
      </c>
      <c r="K90" s="365">
        <v>62.04697986577181</v>
      </c>
      <c r="L90" s="365">
        <v>68.085011185682319</v>
      </c>
      <c r="M90" s="365">
        <v>57.532407407407405</v>
      </c>
      <c r="N90" s="365">
        <v>64.919463087248317</v>
      </c>
      <c r="O90" s="365">
        <v>70.873303167420815</v>
      </c>
      <c r="P90" s="365">
        <v>63.276649746192895</v>
      </c>
      <c r="Q90" s="365">
        <v>62.794326241134755</v>
      </c>
      <c r="R90" s="365">
        <v>71.893023255813958</v>
      </c>
      <c r="S90" s="365">
        <v>70.230068337129836</v>
      </c>
      <c r="T90" s="365">
        <v>69.840990187332736</v>
      </c>
      <c r="U90" s="365">
        <v>74.199871189351654</v>
      </c>
      <c r="V90" s="365">
        <v>63.224319935038572</v>
      </c>
      <c r="W90" s="365">
        <v>68.157128810226155</v>
      </c>
      <c r="X90" s="365">
        <v>83.877865612648222</v>
      </c>
      <c r="Y90" s="365">
        <v>62.792253521126767</v>
      </c>
      <c r="Z90" s="365">
        <v>81.251034482758627</v>
      </c>
      <c r="AA90" s="365">
        <v>70.143158388003755</v>
      </c>
      <c r="AB90" s="365">
        <v>68.806080000000009</v>
      </c>
      <c r="AC90" s="365">
        <v>70.486011477761849</v>
      </c>
      <c r="AD90" s="365">
        <v>79.471504559270514</v>
      </c>
      <c r="AE90" s="365">
        <v>80.540605095541395</v>
      </c>
      <c r="AF90" s="365">
        <v>76.533845699083656</v>
      </c>
      <c r="AG90" s="522">
        <f t="shared" si="6"/>
        <v>-4.9748315048101732</v>
      </c>
      <c r="AH90" s="522">
        <f t="shared" si="7"/>
        <v>4.3165986188064887</v>
      </c>
      <c r="AI90" s="694">
        <f t="shared" si="8"/>
        <v>0.66510175736800292</v>
      </c>
    </row>
    <row r="91" spans="1:35" ht="18" customHeight="1" thickBot="1">
      <c r="A91" s="340" t="s">
        <v>21</v>
      </c>
      <c r="B91" s="340" t="s">
        <v>50</v>
      </c>
      <c r="C91" s="365">
        <v>39.159689145149159</v>
      </c>
      <c r="D91" s="365">
        <v>29.153807740324595</v>
      </c>
      <c r="E91" s="365">
        <v>34.614044213263981</v>
      </c>
      <c r="F91" s="365">
        <v>39.429739284136105</v>
      </c>
      <c r="G91" s="365">
        <v>37.878397711015744</v>
      </c>
      <c r="H91" s="365">
        <v>37.898076442668</v>
      </c>
      <c r="I91" s="365">
        <v>33.800376647834277</v>
      </c>
      <c r="J91" s="365">
        <v>39.430801561092764</v>
      </c>
      <c r="K91" s="365">
        <v>35.80308758664146</v>
      </c>
      <c r="L91" s="365">
        <v>44.336303630363034</v>
      </c>
      <c r="M91" s="365">
        <v>41.004191407614385</v>
      </c>
      <c r="N91" s="365">
        <v>42.82004709048099</v>
      </c>
      <c r="O91" s="365">
        <v>41.622641509433961</v>
      </c>
      <c r="P91" s="365">
        <v>43.796946564885495</v>
      </c>
      <c r="Q91" s="365">
        <v>51.259498787388843</v>
      </c>
      <c r="R91" s="365">
        <v>46.480533333333334</v>
      </c>
      <c r="S91" s="365">
        <v>54.273136568284144</v>
      </c>
      <c r="T91" s="365">
        <v>48.316860465116278</v>
      </c>
      <c r="U91" s="365">
        <v>57.367076167076171</v>
      </c>
      <c r="V91" s="365">
        <v>58.252358490566039</v>
      </c>
      <c r="W91" s="365">
        <v>57.997934950955091</v>
      </c>
      <c r="X91" s="365">
        <v>68.249747014774343</v>
      </c>
      <c r="Y91" s="365">
        <v>51.996113270405331</v>
      </c>
      <c r="Z91" s="365">
        <v>66.488692232055058</v>
      </c>
      <c r="AA91" s="365">
        <v>67.896383566373217</v>
      </c>
      <c r="AB91" s="365">
        <v>59.864850159049055</v>
      </c>
      <c r="AC91" s="365">
        <v>57.465819420217628</v>
      </c>
      <c r="AD91" s="365">
        <v>64.818777103209015</v>
      </c>
      <c r="AE91" s="365">
        <v>61.93</v>
      </c>
      <c r="AF91" s="365">
        <v>55.900886637112102</v>
      </c>
      <c r="AG91" s="522">
        <f t="shared" si="6"/>
        <v>-9.7353679361987684</v>
      </c>
      <c r="AH91" s="522">
        <f t="shared" si="7"/>
        <v>-10.133754768265224</v>
      </c>
      <c r="AI91" s="694">
        <f t="shared" si="8"/>
        <v>1.1458705158500448</v>
      </c>
    </row>
    <row r="92" spans="1:35" ht="18" customHeight="1" thickBot="1">
      <c r="A92" s="340" t="s">
        <v>22</v>
      </c>
      <c r="B92" s="340" t="s">
        <v>51</v>
      </c>
      <c r="C92" s="365">
        <v>53.333333333333336</v>
      </c>
      <c r="D92" s="365">
        <v>50</v>
      </c>
      <c r="E92" s="365">
        <v>43.846153846153847</v>
      </c>
      <c r="F92" s="365">
        <v>45.714285714285715</v>
      </c>
      <c r="G92" s="365">
        <v>42.714285714285715</v>
      </c>
      <c r="H92" s="365">
        <v>53.714285714285715</v>
      </c>
      <c r="I92" s="365">
        <v>61.25090909090909</v>
      </c>
      <c r="J92" s="365">
        <v>58.522179974651458</v>
      </c>
      <c r="K92" s="365">
        <v>52.307262569832396</v>
      </c>
      <c r="L92" s="365">
        <v>71.223451327433636</v>
      </c>
      <c r="M92" s="365">
        <v>64.639519359145524</v>
      </c>
      <c r="N92" s="365">
        <v>74.94736842105263</v>
      </c>
      <c r="O92" s="365">
        <v>70.171693735498849</v>
      </c>
      <c r="P92" s="365">
        <v>74.775700934579433</v>
      </c>
      <c r="Q92" s="365">
        <v>86.45017182130583</v>
      </c>
      <c r="R92" s="365">
        <v>86.163522012578611</v>
      </c>
      <c r="S92" s="365">
        <v>47.214285714285715</v>
      </c>
      <c r="T92" s="365">
        <v>26</v>
      </c>
      <c r="U92" s="365">
        <v>24.875</v>
      </c>
      <c r="V92" s="365">
        <v>51.054054054054056</v>
      </c>
      <c r="W92" s="365">
        <v>26.026315789473685</v>
      </c>
      <c r="X92" s="365">
        <v>38.057142857142857</v>
      </c>
      <c r="Y92" s="365">
        <v>57.599999999999994</v>
      </c>
      <c r="Z92" s="365">
        <v>51.3</v>
      </c>
      <c r="AA92" s="365">
        <v>59.545454545454547</v>
      </c>
      <c r="AB92" s="365">
        <v>0</v>
      </c>
      <c r="AC92" s="365">
        <v>0</v>
      </c>
      <c r="AD92" s="365">
        <v>0</v>
      </c>
      <c r="AE92" s="365">
        <v>0</v>
      </c>
      <c r="AF92" s="365">
        <v>0</v>
      </c>
      <c r="AG92" s="522" t="str">
        <f t="shared" si="6"/>
        <v/>
      </c>
      <c r="AH92" s="522" t="str">
        <f t="shared" si="7"/>
        <v/>
      </c>
      <c r="AI92" s="694"/>
    </row>
    <row r="93" spans="1:35" ht="18" customHeight="1" thickBot="1">
      <c r="A93" s="340" t="s">
        <v>23</v>
      </c>
      <c r="B93" s="340" t="s">
        <v>52</v>
      </c>
      <c r="C93" s="365">
        <v>18.27469135802469</v>
      </c>
      <c r="D93" s="365">
        <v>21.26</v>
      </c>
      <c r="E93" s="365">
        <v>19.92942942942943</v>
      </c>
      <c r="F93" s="365">
        <v>20.958057395143484</v>
      </c>
      <c r="G93" s="365">
        <v>21.160714285714285</v>
      </c>
      <c r="H93" s="365">
        <v>20.045840407470291</v>
      </c>
      <c r="I93" s="365">
        <v>21.601526717557253</v>
      </c>
      <c r="J93" s="365">
        <v>13.786851354145131</v>
      </c>
      <c r="K93" s="365">
        <v>22.431206764027671</v>
      </c>
      <c r="L93" s="365">
        <v>22.931299543598364</v>
      </c>
      <c r="M93" s="365">
        <v>16.917017039167959</v>
      </c>
      <c r="N93" s="365">
        <v>32.295727316370623</v>
      </c>
      <c r="O93" s="365">
        <v>28.931800158604283</v>
      </c>
      <c r="P93" s="365">
        <v>28.942476764632001</v>
      </c>
      <c r="Q93" s="365">
        <v>26.064740689175078</v>
      </c>
      <c r="R93" s="365">
        <v>34.555501222493888</v>
      </c>
      <c r="S93" s="365">
        <v>38.293952180028128</v>
      </c>
      <c r="T93" s="365">
        <v>38.034498411257374</v>
      </c>
      <c r="U93" s="365">
        <v>35.095642933049945</v>
      </c>
      <c r="V93" s="365">
        <v>26.365934065934063</v>
      </c>
      <c r="W93" s="365">
        <v>36.57462686567164</v>
      </c>
      <c r="X93" s="365">
        <v>44.711317135549869</v>
      </c>
      <c r="Y93" s="365">
        <v>39.128947368421045</v>
      </c>
      <c r="Z93" s="365">
        <v>40.617576243980736</v>
      </c>
      <c r="AA93" s="365">
        <v>41.648936170212764</v>
      </c>
      <c r="AB93" s="365">
        <v>38.035381026438571</v>
      </c>
      <c r="AC93" s="365">
        <v>40.350197976242846</v>
      </c>
      <c r="AD93" s="365">
        <v>32.784330244313395</v>
      </c>
      <c r="AE93" s="365">
        <v>47.980248047772164</v>
      </c>
      <c r="AF93" s="365">
        <v>33.674882629107984</v>
      </c>
      <c r="AG93" s="522">
        <f t="shared" si="6"/>
        <v>-29.815113511753534</v>
      </c>
      <c r="AH93" s="522">
        <f t="shared" si="7"/>
        <v>-15.837000931098</v>
      </c>
      <c r="AI93" s="694">
        <f t="shared" si="8"/>
        <v>0.39901691977373144</v>
      </c>
    </row>
    <row r="94" spans="1:35" ht="18" customHeight="1" thickBot="1">
      <c r="A94" s="340" t="s">
        <v>24</v>
      </c>
      <c r="B94" s="340" t="s">
        <v>53</v>
      </c>
      <c r="C94" s="365">
        <v>37.885714285714286</v>
      </c>
      <c r="D94" s="365">
        <v>45.285714285714285</v>
      </c>
      <c r="E94" s="365">
        <v>43.459016393442631</v>
      </c>
      <c r="F94" s="365">
        <v>48.888888888888893</v>
      </c>
      <c r="G94" s="365">
        <v>49.793103448275865</v>
      </c>
      <c r="H94" s="365">
        <v>49.376623376623371</v>
      </c>
      <c r="I94" s="365">
        <v>43.25</v>
      </c>
      <c r="J94" s="365">
        <v>42.988916256157637</v>
      </c>
      <c r="K94" s="365">
        <v>39.517021276595742</v>
      </c>
      <c r="L94" s="365">
        <v>52.182022471910109</v>
      </c>
      <c r="M94" s="365">
        <v>37.701492537313435</v>
      </c>
      <c r="N94" s="365">
        <v>45.727467811158796</v>
      </c>
      <c r="O94" s="365">
        <v>51.403162055335976</v>
      </c>
      <c r="P94" s="365">
        <v>39.226047904191617</v>
      </c>
      <c r="Q94" s="365">
        <v>0</v>
      </c>
      <c r="R94" s="365">
        <v>0</v>
      </c>
      <c r="S94" s="365">
        <v>0</v>
      </c>
      <c r="T94" s="365">
        <v>0</v>
      </c>
      <c r="U94" s="365">
        <v>0</v>
      </c>
      <c r="V94" s="365">
        <v>0</v>
      </c>
      <c r="W94" s="365">
        <v>0</v>
      </c>
      <c r="X94" s="365">
        <v>0</v>
      </c>
      <c r="Y94" s="365">
        <v>0</v>
      </c>
      <c r="Z94" s="365">
        <v>0</v>
      </c>
      <c r="AA94" s="365">
        <v>0</v>
      </c>
      <c r="AB94" s="365">
        <v>0</v>
      </c>
      <c r="AC94" s="365">
        <v>62.666666666666664</v>
      </c>
      <c r="AD94" s="365">
        <v>67.545454545454547</v>
      </c>
      <c r="AE94" s="365">
        <v>57.46153846153846</v>
      </c>
      <c r="AF94" s="365">
        <v>47.875</v>
      </c>
      <c r="AG94" s="522">
        <f t="shared" si="6"/>
        <v>-16.683400267737614</v>
      </c>
      <c r="AH94" s="522">
        <f t="shared" si="7"/>
        <v>19.559765208111003</v>
      </c>
      <c r="AI94" s="694"/>
    </row>
    <row r="95" spans="1:35" ht="18" customHeight="1" thickBot="1">
      <c r="A95" s="340" t="s">
        <v>25</v>
      </c>
      <c r="B95" s="340" t="s">
        <v>54</v>
      </c>
      <c r="C95" s="365">
        <v>34.285714285714285</v>
      </c>
      <c r="D95" s="365">
        <v>34.537267080745337</v>
      </c>
      <c r="E95" s="365">
        <v>34.294460641399418</v>
      </c>
      <c r="F95" s="365">
        <v>40.688836104513065</v>
      </c>
      <c r="G95" s="365">
        <v>35.379454926624732</v>
      </c>
      <c r="H95" s="365">
        <v>35.302387267904507</v>
      </c>
      <c r="I95" s="365">
        <v>40.604046242774565</v>
      </c>
      <c r="J95" s="365">
        <v>29.860248447204967</v>
      </c>
      <c r="K95" s="365">
        <v>41.644012944983821</v>
      </c>
      <c r="L95" s="365">
        <v>44.576158940397356</v>
      </c>
      <c r="M95" s="365">
        <v>36.730407523510976</v>
      </c>
      <c r="N95" s="365">
        <v>45.42045454545454</v>
      </c>
      <c r="O95" s="365">
        <v>52.344410876132926</v>
      </c>
      <c r="P95" s="365">
        <v>49.490974729241884</v>
      </c>
      <c r="Q95" s="365">
        <v>44.788359788359791</v>
      </c>
      <c r="R95" s="365">
        <v>61.162162162162161</v>
      </c>
      <c r="S95" s="365">
        <v>56.528301886792448</v>
      </c>
      <c r="T95" s="365">
        <v>54.528165086447302</v>
      </c>
      <c r="U95" s="365">
        <v>64.127071823204417</v>
      </c>
      <c r="V95" s="365">
        <v>45.312056737588655</v>
      </c>
      <c r="W95" s="365">
        <v>56.301032956222329</v>
      </c>
      <c r="X95" s="365">
        <v>69.798289058982434</v>
      </c>
      <c r="Y95" s="365">
        <v>56.015334572490708</v>
      </c>
      <c r="Z95" s="365">
        <v>70.155493482309126</v>
      </c>
      <c r="AA95" s="365">
        <v>54.995084897229667</v>
      </c>
      <c r="AB95" s="365">
        <v>59.879963486992239</v>
      </c>
      <c r="AC95" s="365">
        <v>57.627532228360963</v>
      </c>
      <c r="AD95" s="365">
        <v>60.387571157495259</v>
      </c>
      <c r="AE95" s="365">
        <v>59.16</v>
      </c>
      <c r="AF95" s="365">
        <v>46.509875259875265</v>
      </c>
      <c r="AG95" s="522">
        <f t="shared" si="6"/>
        <v>-21.382901859575277</v>
      </c>
      <c r="AH95" s="522">
        <f t="shared" si="7"/>
        <v>-21.021337165249687</v>
      </c>
      <c r="AI95" s="694">
        <f t="shared" si="8"/>
        <v>0.25537193325591012</v>
      </c>
    </row>
    <row r="96" spans="1:35" ht="18" customHeight="1" thickBot="1">
      <c r="A96" s="340" t="s">
        <v>26</v>
      </c>
      <c r="B96" s="340" t="s">
        <v>55</v>
      </c>
      <c r="C96" s="365">
        <v>30.273556231003042</v>
      </c>
      <c r="D96" s="365">
        <v>32.356932153392336</v>
      </c>
      <c r="E96" s="365">
        <v>31.896551724137932</v>
      </c>
      <c r="F96" s="365">
        <v>25.838616714697405</v>
      </c>
      <c r="G96" s="365">
        <v>38.968481375358166</v>
      </c>
      <c r="H96" s="365">
        <v>26.867469879518069</v>
      </c>
      <c r="I96" s="365">
        <v>33.681034482758619</v>
      </c>
      <c r="J96" s="365">
        <v>32.585669781931465</v>
      </c>
      <c r="K96" s="365">
        <v>35.536977491961416</v>
      </c>
      <c r="L96" s="365">
        <v>34.83660130718954</v>
      </c>
      <c r="M96" s="365">
        <v>30.982638888888886</v>
      </c>
      <c r="N96" s="365">
        <v>34.641693811074923</v>
      </c>
      <c r="O96" s="365">
        <v>37.741214057507982</v>
      </c>
      <c r="P96" s="365">
        <v>39.8326359832636</v>
      </c>
      <c r="Q96" s="365">
        <v>42.068750000000001</v>
      </c>
      <c r="R96" s="365">
        <v>34.411764705882355</v>
      </c>
      <c r="S96" s="365">
        <v>37.770270270270267</v>
      </c>
      <c r="T96" s="365">
        <v>37.130136986301373</v>
      </c>
      <c r="U96" s="365">
        <v>47.921985815602838</v>
      </c>
      <c r="V96" s="365">
        <v>34.669565217391302</v>
      </c>
      <c r="W96" s="365">
        <v>38.291666666666664</v>
      </c>
      <c r="X96" s="365">
        <v>45.715328467153284</v>
      </c>
      <c r="Y96" s="365">
        <v>32.782258064516128</v>
      </c>
      <c r="Z96" s="365">
        <v>37.379310344827587</v>
      </c>
      <c r="AA96" s="365">
        <v>36.466101694915253</v>
      </c>
      <c r="AB96" s="365">
        <v>36.265306122448976</v>
      </c>
      <c r="AC96" s="365">
        <v>47.752380952380953</v>
      </c>
      <c r="AD96" s="365">
        <v>38.31818181818182</v>
      </c>
      <c r="AE96" s="365">
        <v>37.230088495575217</v>
      </c>
      <c r="AF96" s="365">
        <v>42.982456140350884</v>
      </c>
      <c r="AG96" s="522">
        <f t="shared" si="6"/>
        <v>15.450856759202525</v>
      </c>
      <c r="AH96" s="522">
        <f t="shared" si="7"/>
        <v>15.116806985329866</v>
      </c>
      <c r="AI96" s="694">
        <f t="shared" si="8"/>
        <v>0.78918637550449144</v>
      </c>
    </row>
    <row r="97" spans="1:35" ht="18" customHeight="1" thickBot="1">
      <c r="A97" s="340" t="s">
        <v>27</v>
      </c>
      <c r="B97" s="340" t="s">
        <v>56</v>
      </c>
      <c r="C97" s="365">
        <v>48.75</v>
      </c>
      <c r="D97" s="365">
        <v>44.339622641509436</v>
      </c>
      <c r="E97" s="365">
        <v>42.724137931034484</v>
      </c>
      <c r="F97" s="365">
        <v>41.047297297297298</v>
      </c>
      <c r="G97" s="365">
        <v>43.984999999999999</v>
      </c>
      <c r="H97" s="365">
        <v>43.795570698466783</v>
      </c>
      <c r="I97" s="365">
        <v>46.383973288814694</v>
      </c>
      <c r="J97" s="365">
        <v>46.886486486486483</v>
      </c>
      <c r="K97" s="365">
        <v>48.529197080291972</v>
      </c>
      <c r="L97" s="365">
        <v>48.618613138686136</v>
      </c>
      <c r="M97" s="365">
        <v>49.588822355289423</v>
      </c>
      <c r="N97" s="365">
        <v>48.048319327731086</v>
      </c>
      <c r="O97" s="365">
        <v>48.39837398373983</v>
      </c>
      <c r="P97" s="365">
        <v>49.524886877828052</v>
      </c>
      <c r="Q97" s="365">
        <v>52.523341523341514</v>
      </c>
      <c r="R97" s="365">
        <v>53.665760869565226</v>
      </c>
      <c r="S97" s="365">
        <v>60.447236180904532</v>
      </c>
      <c r="T97" s="365">
        <v>52.073781291172594</v>
      </c>
      <c r="U97" s="365">
        <v>62.896064581231073</v>
      </c>
      <c r="V97" s="365">
        <v>59.338461538461537</v>
      </c>
      <c r="W97" s="365">
        <v>64.20645873585427</v>
      </c>
      <c r="X97" s="365">
        <v>73.490951546993585</v>
      </c>
      <c r="Y97" s="365">
        <v>60.799793601651189</v>
      </c>
      <c r="Z97" s="365">
        <v>64.967320261437905</v>
      </c>
      <c r="AA97" s="365">
        <v>63.359148112294292</v>
      </c>
      <c r="AB97" s="365">
        <v>55.430809399477809</v>
      </c>
      <c r="AC97" s="365">
        <v>74.701767304860098</v>
      </c>
      <c r="AD97" s="365">
        <v>68.137815126050413</v>
      </c>
      <c r="AE97" s="365">
        <v>71.947735191637634</v>
      </c>
      <c r="AF97" s="365">
        <v>72.86689419795222</v>
      </c>
      <c r="AG97" s="522">
        <f t="shared" si="6"/>
        <v>1.2775370953183485</v>
      </c>
      <c r="AH97" s="522">
        <f t="shared" si="7"/>
        <v>7.4496825333054018</v>
      </c>
      <c r="AI97" s="694">
        <f t="shared" si="8"/>
        <v>2.0729032046981954</v>
      </c>
    </row>
    <row r="98" spans="1:35">
      <c r="A98" s="443"/>
      <c r="B98" s="443"/>
      <c r="C98" s="443"/>
      <c r="D98" s="443"/>
      <c r="E98" s="443"/>
      <c r="F98" s="443"/>
      <c r="G98" s="443"/>
      <c r="H98" s="443"/>
      <c r="I98" s="443"/>
      <c r="J98" s="443"/>
      <c r="K98" s="443"/>
      <c r="L98" s="443"/>
      <c r="M98" s="443"/>
      <c r="N98" s="443"/>
      <c r="O98" s="443"/>
      <c r="P98" s="443"/>
      <c r="Q98" s="443"/>
      <c r="R98" s="443"/>
      <c r="S98" s="443"/>
      <c r="T98" s="443"/>
      <c r="U98" s="443"/>
      <c r="V98" s="443"/>
      <c r="W98" s="443"/>
      <c r="X98" s="443"/>
      <c r="Y98" s="443"/>
      <c r="Z98" s="443"/>
      <c r="AA98" s="443"/>
      <c r="AB98" s="443"/>
      <c r="AC98" s="443"/>
      <c r="AD98" s="443"/>
      <c r="AE98" s="443"/>
      <c r="AF98" s="443"/>
      <c r="AG98" s="441"/>
      <c r="AH98" s="441"/>
      <c r="AI98" s="668"/>
    </row>
    <row r="99" spans="1:35">
      <c r="AI99" s="671"/>
    </row>
    <row r="100" spans="1:35">
      <c r="AI100" s="671"/>
    </row>
    <row r="101" spans="1:35">
      <c r="AI101" s="671"/>
    </row>
    <row r="102" spans="1:35">
      <c r="AI102" s="671"/>
    </row>
    <row r="103" spans="1:35">
      <c r="AI103" s="671"/>
    </row>
    <row r="104" spans="1:35">
      <c r="AI104" s="671"/>
    </row>
    <row r="105" spans="1:35">
      <c r="AI105" s="671"/>
    </row>
    <row r="106" spans="1:35">
      <c r="AI106" s="671"/>
    </row>
    <row r="107" spans="1:35">
      <c r="AI107" s="671"/>
    </row>
    <row r="108" spans="1:35">
      <c r="AI108" s="671"/>
    </row>
    <row r="109" spans="1:35">
      <c r="AI109" s="671"/>
    </row>
    <row r="110" spans="1:35">
      <c r="AI110" s="671"/>
    </row>
    <row r="111" spans="1:35">
      <c r="AI111" s="671"/>
    </row>
    <row r="112" spans="1:35">
      <c r="AI112" s="671"/>
    </row>
    <row r="113" spans="35:35">
      <c r="AI113" s="671"/>
    </row>
    <row r="114" spans="35:35">
      <c r="AI114" s="671"/>
    </row>
    <row r="115" spans="35:35">
      <c r="AI115" s="671"/>
    </row>
    <row r="116" spans="35:35">
      <c r="AI116" s="671"/>
    </row>
    <row r="117" spans="35:35">
      <c r="AI117" s="671"/>
    </row>
    <row r="118" spans="35:35">
      <c r="AI118" s="671"/>
    </row>
    <row r="119" spans="35:35">
      <c r="AI119" s="671"/>
    </row>
    <row r="120" spans="35:35">
      <c r="AI120" s="671"/>
    </row>
    <row r="121" spans="35:35">
      <c r="AI121" s="671"/>
    </row>
    <row r="122" spans="35:35">
      <c r="AI122" s="671"/>
    </row>
    <row r="123" spans="35:35">
      <c r="AI123" s="671"/>
    </row>
    <row r="124" spans="35:35">
      <c r="AI124" s="671"/>
    </row>
    <row r="125" spans="35:35">
      <c r="AI125" s="671"/>
    </row>
    <row r="126" spans="35:35">
      <c r="AI126" s="671"/>
    </row>
    <row r="127" spans="35:35">
      <c r="AI127" s="671"/>
    </row>
    <row r="128" spans="35:35">
      <c r="AI128" s="671"/>
    </row>
    <row r="129" spans="35:35">
      <c r="AI129" s="671"/>
    </row>
    <row r="130" spans="35:35">
      <c r="AI130" s="671"/>
    </row>
    <row r="131" spans="35:35">
      <c r="AI131" s="671"/>
    </row>
    <row r="132" spans="35:35">
      <c r="AI132" s="671"/>
    </row>
    <row r="133" spans="35:35">
      <c r="AI133" s="671"/>
    </row>
    <row r="134" spans="35:35">
      <c r="AI134" s="671"/>
    </row>
    <row r="135" spans="35:35">
      <c r="AI135" s="671"/>
    </row>
    <row r="136" spans="35:35">
      <c r="AI136" s="671"/>
    </row>
    <row r="137" spans="35:35">
      <c r="AI137" s="671"/>
    </row>
    <row r="138" spans="35:35">
      <c r="AI138" s="671"/>
    </row>
    <row r="139" spans="35:35">
      <c r="AI139" s="671"/>
    </row>
    <row r="140" spans="35:35">
      <c r="AI140" s="671"/>
    </row>
    <row r="141" spans="35:35">
      <c r="AI141" s="671"/>
    </row>
    <row r="142" spans="35:35">
      <c r="AI142" s="671"/>
    </row>
    <row r="143" spans="35:35">
      <c r="AI143" s="671"/>
    </row>
    <row r="144" spans="35:35">
      <c r="AI144" s="671"/>
    </row>
    <row r="145" spans="35:35">
      <c r="AI145" s="671"/>
    </row>
    <row r="146" spans="35:35">
      <c r="AI146" s="671"/>
    </row>
    <row r="147" spans="35:35">
      <c r="AI147" s="671"/>
    </row>
    <row r="148" spans="35:35">
      <c r="AI148" s="671"/>
    </row>
    <row r="149" spans="35:35">
      <c r="AI149" s="671"/>
    </row>
    <row r="150" spans="35:35">
      <c r="AI150" s="671"/>
    </row>
    <row r="151" spans="35:35">
      <c r="AI151" s="671"/>
    </row>
    <row r="152" spans="35:35">
      <c r="AI152" s="671"/>
    </row>
    <row r="153" spans="35:35">
      <c r="AI153" s="671"/>
    </row>
    <row r="154" spans="35:35">
      <c r="AI154" s="671"/>
    </row>
  </sheetData>
  <mergeCells count="6">
    <mergeCell ref="AG36:AH36"/>
    <mergeCell ref="AG68:AH68"/>
    <mergeCell ref="C68:AF68"/>
    <mergeCell ref="C36:AF36"/>
    <mergeCell ref="C3:AF3"/>
    <mergeCell ref="AG3:A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 a p r o _ m t _ p a n n 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 a p r o _ m t _ p a n n 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 C o l u m n s \ C o l u m n 2 < / K e y > < / a : K e y > < a : V a l u e   i : t y p e = " T a b l e W i d g e t B a s e V i e w S t a t e " / > < / a : K e y V a l u e O f D i a g r a m O b j e c t K e y a n y T y p e z b w N T n L X > < a : K e y V a l u e O f D i a g r a m O b j e c t K e y a n y T y p e z b w N T n L X > < a : K e y > < K e y > C o l u m n s \ C o l u m n 3 < / K e y > < / a : K e y > < a : V a l u e   i : t y p e = " T a b l e W i d g e t B a s e V i e w S t a t e " / > < / a : K e y V a l u e O f D i a g r a m O b j e c t K e y a n y T y p e z b w N T n L X > < a : K e y V a l u e O f D i a g r a m O b j e c t K e y a n y T y p e z b w N T n L X > < a : K e y > < K e y > C o l u m n s \ C o l u m n 4 < / K e y > < / a : K e y > < a : V a l u e   i : t y p e = " T a b l e W i d g e t B a s e V i e w S t a t e " / > < / a : K e y V a l u e O f D i a g r a m O b j e c t K e y a n y T y p e z b w N T n L X > < a : K e y V a l u e O f D i a g r a m O b j e c t K e y a n y T y p e z b w N T n L X > < a : K e y > < K e y > C o l u m n s \ C o l u m n 5 < / K e y > < / a : K e y > < a : V a l u e   i : t y p e = " T a b l e W i d g e t B a s e V i e w S t a t e " / > < / a : K e y V a l u e O f D i a g r a m O b j e c t K e y a n y T y p e z b w N T n L X > < a : K e y V a l u e O f D i a g r a m O b j e c t K e y a n y T y p e z b w N T n L X > < a : K e y > < K e y > C o l u m n s \ C o l u m n 6 < / K e y > < / a : K e y > < a : V a l u e   i : t y p e = " T a b l e W i d g e t B a s e V i e w S t a t e " / > < / a : K e y V a l u e O f D i a g r a m O b j e c t K e y a n y T y p e z b w N T n L X > < a : K e y V a l u e O f D i a g r a m O b j e c t K e y a n y T y p e z b w N T n L X > < a : K e y > < K e y > C o l u m n s \ C o l u m n 7 < / K e y > < / a : K e y > < a : V a l u e   i : t y p e = " T a b l e W i d g e t B a s e V i e w S t a t e " / > < / a : K e y V a l u e O f D i a g r a m O b j e c t K e y a n y T y p e z b w N T n L X > < a : K e y V a l u e O f D i a g r a m O b j e c t K e y a n y T y p e z b w N T n L X > < a : K e y > < K e y > C o l u m n s \ C o l u m n 8 < / K e y > < / a : K e y > < a : V a l u e   i : t y p e = " T a b l e W i d g e t B a s e V i e w S t a t e " / > < / a : K e y V a l u e O f D i a g r a m O b j e c t K e y a n y T y p e z b w N T n L X > < a : K e y V a l u e O f D i a g r a m O b j e c t K e y a n y T y p e z b w N T n L X > < a : K e y > < K e y > C o l u m n s \ C o l u m n 9 < / K e y > < / a : K e y > < a : V a l u e   i : t y p e = " T a b l e W i d g e t B a s e V i e w S t a t e " / > < / a : K e y V a l u e O f D i a g r a m O b j e c t K e y a n y T y p e z b w N T n L X > < a : K e y V a l u e O f D i a g r a m O b j e c t K e y a n y T y p e z b w N T n L X > < a : K e y > < K e y > C o l u m n s \ C o l u m n 1 0 < / K e y > < / a : K e y > < a : V a l u e   i : t y p e = " T a b l e W i d g e t B a s e V i e w S t a t e " / > < / a : K e y V a l u e O f D i a g r a m O b j e c t K e y a n y T y p e z b w N T n L X > < a : K e y V a l u e O f D i a g r a m O b j e c t K e y a n y T y p e z b w N T n L X > < a : K e y > < K e y > C o l u m n s \ C o l u m n 1 1 < / K e y > < / a : K e y > < a : V a l u e   i : t y p e = " T a b l e W i d g e t B a s e V i e w S t a t e " / > < / a : K e y V a l u e O f D i a g r a m O b j e c t K e y a n y T y p e z b w N T n L X > < a : K e y V a l u e O f D i a g r a m O b j e c t K e y a n y T y p e z b w N T n L X > < a : K e y > < K e y > C o l u m n s \ C o l u m n 1 2 < / K e y > < / a : K e y > < a : V a l u e   i : t y p e = " T a b l e W i d g e t B a s e V i e w S t a t e " / > < / a : K e y V a l u e O f D i a g r a m O b j e c t K e y a n y T y p e z b w N T n L X > < a : K e y V a l u e O f D i a g r a m O b j e c t K e y a n y T y p e z b w N T n L X > < a : K e y > < K e y > C o l u m n s \ C o l u m n 1 3 < / K e y > < / a : K e y > < a : V a l u e   i : t y p e = " T a b l e W i d g e t B a s e V i e w S t a t e " / > < / a : K e y V a l u e O f D i a g r a m O b j e c t K e y a n y T y p e z b w N T n L X > < a : K e y V a l u e O f D i a g r a m O b j e c t K e y a n y T y p e z b w N T n L X > < a : K e y > < K e y > C o l u m n s \ C o l u m n 1 4 < / K e y > < / a : K e y > < a : V a l u e   i : t y p e = " T a b l e W i d g e t B a s e V i e w S t a t e " / > < / a : K e y V a l u e O f D i a g r a m O b j e c t K e y a n y T y p e z b w N T n L X > < a : K e y V a l u e O f D i a g r a m O b j e c t K e y a n y T y p e z b w N T n L X > < a : K e y > < K e y > C o l u m n s \ C o l u m n 1 5 < / K e y > < / a : K e y > < a : V a l u e   i : t y p e = " T a b l e W i d g e t B a s e V i e w S t a t e " / > < / a : K e y V a l u e O f D i a g r a m O b j e c t K e y a n y T y p e z b w N T n L X > < a : K e y V a l u e O f D i a g r a m O b j e c t K e y a n y T y p e z b w N T n L X > < a : K e y > < K e y > C o l u m n s \ C o l u m n 1 6 < / K e y > < / a : K e y > < a : V a l u e   i : t y p e = " T a b l e W i d g e t B a s e V i e w S t a t e " / > < / a : K e y V a l u e O f D i a g r a m O b j e c t K e y a n y T y p e z b w N T n L X > < a : K e y V a l u e O f D i a g r a m O b j e c t K e y a n y T y p e z b w N T n L X > < a : K e y > < K e y > C o l u m n s \ C o l u m n 1 7 < / K e y > < / a : K e y > < a : V a l u e   i : t y p e = " T a b l e W i d g e t B a s e V i e w S t a t e " / > < / a : K e y V a l u e O f D i a g r a m O b j e c t K e y a n y T y p e z b w N T n L X > < a : K e y V a l u e O f D i a g r a m O b j e c t K e y a n y T y p e z b w N T n L X > < a : K e y > < K e y > C o l u m n s \ C o l u m n 1 8 < / K e y > < / a : K e y > < a : V a l u e   i : t y p e = " T a b l e W i d g e t B a s e V i e w S t a t e " / > < / a : K e y V a l u e O f D i a g r a m O b j e c t K e y a n y T y p e z b w N T n L X > < a : K e y V a l u e O f D i a g r a m O b j e c t K e y a n y T y p e z b w N T n L X > < a : K e y > < K e y > C o l u m n s \ C o l u m n 1 9 < / K e y > < / a : K e y > < a : V a l u e   i : t y p e = " T a b l e W i d g e t B a s e V i e w S t a t e " / > < / a : K e y V a l u e O f D i a g r a m O b j e c t K e y a n y T y p e z b w N T n L X > < a : K e y V a l u e O f D i a g r a m O b j e c t K e y a n y T y p e z b w N T n L X > < a : K e y > < K e y > C o l u m n s \ C o l u m n 2 0 < / K e y > < / a : K e y > < a : V a l u e   i : t y p e = " T a b l e W i d g e t B a s e V i e w S t a t e " / > < / a : K e y V a l u e O f D i a g r a m O b j e c t K e y a n y T y p e z b w N T n L X > < a : K e y V a l u e O f D i a g r a m O b j e c t K e y a n y T y p e z b w N T n L X > < a : K e y > < K e y > C o l u m n s \ C o l u m n 2 1 < / K e y > < / a : K e y > < a : V a l u e   i : t y p e = " T a b l e W i d g e t B a s e V i e w S t a t e " / > < / a : K e y V a l u e O f D i a g r a m O b j e c t K e y a n y T y p e z b w N T n L X > < a : K e y V a l u e O f D i a g r a m O b j e c t K e y a n y T y p e z b w N T n L X > < a : K e y > < K e y > C o l u m n s \ C o l u m n 2 2 < / K e y > < / a : K e y > < a : V a l u e   i : t y p e = " T a b l e W i d g e t B a s e V i e w S t a t e " / > < / a : K e y V a l u e O f D i a g r a m O b j e c t K e y a n y T y p e z b w N T n L X > < a : K e y V a l u e O f D i a g r a m O b j e c t K e y a n y T y p e z b w N T n L X > < a : K e y > < K e y > C o l u m n s \ C o l u m n 2 3 < / K e y > < / a : K e y > < a : V a l u e   i : t y p e = " T a b l e W i d g e t B a s e V i e w S t a t e " / > < / a : K e y V a l u e O f D i a g r a m O b j e c t K e y a n y T y p e z b w N T n L X > < a : K e y V a l u e O f D i a g r a m O b j e c t K e y a n y T y p e z b w N T n L X > < a : K e y > < K e y > C o l u m n s \ C o l u m n 2 4 < / K e y > < / a : K e y > < a : V a l u e   i : t y p e = " T a b l e W i d g e t B a s e V i e w S t a t e " / > < / a : K e y V a l u e O f D i a g r a m O b j e c t K e y a n y T y p e z b w N T n L X > < a : K e y V a l u e O f D i a g r a m O b j e c t K e y a n y T y p e z b w N T n L X > < a : K e y > < K e y > C o l u m n s \ C o l u m n 2 5 < / K e y > < / a : K e y > < a : V a l u e   i : t y p e = " T a b l e W i d g e t B a s e V i e w S t a t e " / > < / a : K e y V a l u e O f D i a g r a m O b j e c t K e y a n y T y p e z b w N T n L X > < a : K e y V a l u e O f D i a g r a m O b j e c t K e y a n y T y p e z b w N T n L X > < a : K e y > < K e y > C o l u m n s \ C o l u m n 2 6 < / K e y > < / a : K e y > < a : V a l u e   i : t y p e = " T a b l e W i d g e t B a s e V i e w S t a t e " / > < / a : K e y V a l u e O f D i a g r a m O b j e c t K e y a n y T y p e z b w N T n L X > < a : K e y V a l u e O f D i a g r a m O b j e c t K e y a n y T y p e z b w N T n L X > < a : K e y > < K e y > C o l u m n s \ C o l u m n 2 7 < / K e y > < / a : K e y > < a : V a l u e   i : t y p e = " T a b l e W i d g e t B a s e V i e w S t a t e " / > < / a : K e y V a l u e O f D i a g r a m O b j e c t K e y a n y T y p e z b w N T n L X > < a : K e y V a l u e O f D i a g r a m O b j e c t K e y a n y T y p e z b w N T n L X > < a : K e y > < K e y > C o l u m n s \ C o l u m n 2 8 < / K e y > < / a : K e y > < a : V a l u e   i : t y p e = " T a b l e W i d g e t B a s e V i e w S t a t e " / > < / a : K e y V a l u e O f D i a g r a m O b j e c t K e y a n y T y p e z b w N T n L X > < a : K e y V a l u e O f D i a g r a m O b j e c t K e y a n y T y p e z b w N T n L X > < a : K e y > < K e y > C o l u m n s \ C o l u m n 2 9 < / K e y > < / a : K e y > < a : V a l u e   i : t y p e = " T a b l e W i d g e t B a s e V i e w S t a t e " / > < / a : K e y V a l u e O f D i a g r a m O b j e c t K e y a n y T y p e z b w N T n L X > < a : K e y V a l u e O f D i a g r a m O b j e c t K e y a n y T y p e z b w N T n L X > < a : K e y > < K e y > C o l u m n s \ C o l u m n 3 0 < / K e y > < / a : K e y > < a : V a l u e   i : t y p e = " T a b l e W i d g e t B a s e V i e w S t a t e " / > < / a : K e y V a l u e O f D i a g r a m O b j e c t K e y a n y T y p e z b w N T n L X > < a : K e y V a l u e O f D i a g r a m O b j e c t K e y a n y T y p e z b w N T n L X > < a : K e y > < K e y > C o l u m n s \ C o l u m n 3 1 < / K e y > < / a : K e y > < a : V a l u e   i : t y p e = " T a b l e W i d g e t B a s e V i e w S t a t e " / > < / a : K e y V a l u e O f D i a g r a m O b j e c t K e y a n y T y p e z b w N T n L X > < a : K e y V a l u e O f D i a g r a m O b j e c t K e y a n y T y p e z b w N T n L X > < a : K e y > < K e y > C o l u m n s \ C o l u m n 3 2 < / K e y > < / a : K e y > < a : V a l u e   i : t y p e = " T a b l e W i d g e t B a s e V i e w S t a t e " / > < / a : K e y V a l u e O f D i a g r a m O b j e c t K e y a n y T y p e z b w N T n L X > < a : K e y V a l u e O f D i a g r a m O b j e c t K e y a n y T y p e z b w N T n L X > < a : K e y > < K e y > C o l u m n s \ C o l u m n 3 3 < / K e y > < / a : K e y > < a : V a l u e   i : t y p e = " T a b l e W i d g e t B a s e V i e w S t a t e " / > < / a : K e y V a l u e O f D i a g r a m O b j e c t K e y a n y T y p e z b w N T n L X > < a : K e y V a l u e O f D i a g r a m O b j e c t K e y a n y T y p e z b w N T n L X > < a : K e y > < K e y > C o l u m n s \ C o l u m n 3 4 < / K e y > < / a : K e y > < a : V a l u e   i : t y p e = " T a b l e W i d g e t B a s e V i e w S t a t e " / > < / a : K e y V a l u e O f D i a g r a m O b j e c t K e y a n y T y p e z b w N T n L X > < a : K e y V a l u e O f D i a g r a m O b j e c t K e y a n y T y p e z b w N T n L X > < a : K e y > < K e y > C o l u m n s \ C o l u m n 3 5 < / K e y > < / a : K e y > < a : V a l u e   i : t y p e = " T a b l e W i d g e t B a s e V i e w S t a t e " / > < / a : K e y V a l u e O f D i a g r a m O b j e c t K e y a n y T y p e z b w N T n L X > < a : K e y V a l u e O f D i a g r a m O b j e c t K e y a n y T y p e z b w N T n L X > < a : K e y > < K e y > C o l u m n s \ C o l u m n 3 6 < / 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T a b l e X M L _ a p r o _ m t _ p a n n _ 6 1 4 6 c 2 2 6 - c 5 8 a - 4 9 b a - 9 1 a b - 4 c 6 7 6 4 c 3 4 2 0 6 " > < C u s t o m C o n t e n t > < ! [ C D A T A [ < T a b l e W i d g e t G r i d S e r i a l i z a t i o n   x m l n s : x s i = " h t t p : / / w w w . w 3 . o r g / 2 0 0 1 / X M L S c h e m a - i n s t a n c e "   x m l n s : x s d = " h t t p : / / w w w . w 3 . o r g / 2 0 0 1 / X M L S c h e m a " > < C o l u m n S u g g e s t e d T y p e   / > < C o l u m n F o r m a t   / > < C o l u m n A c c u r a c y   / > < C o l u m n C u r r e n c y S y m b o l   / > < C o l u m n P o s i t i v e P a t t e r n   / > < C o l u m n N e g a t i v e P a t t e r n   / > < C o l u m n W i d t h s > < i t e m > < k e y > < s t r i n g > C o l u m n 1 < / s t r i n g > < / k e y > < v a l u e > < i n t > 7 3 < / i n t > < / v a l u e > < / i t e m > < i t e m > < k e y > < s t r i n g > C o l u m n 2 < / s t r i n g > < / k e y > < v a l u e > < i n t > 7 3 < / i n t > < / v a l u e > < / i t e m > < i t e m > < k e y > < s t r i n g > C o l u m n 3 < / s t r i n g > < / k e y > < v a l u e > < i n t > 7 3 < / i n t > < / v a l u e > < / i t e m > < i t e m > < k e y > < s t r i n g > C o l u m n 4 < / s t r i n g > < / k e y > < v a l u e > < i n t > 7 3 < / i n t > < / v a l u e > < / i t e m > < i t e m > < k e y > < s t r i n g > C o l u m n 5 < / s t r i n g > < / k e y > < v a l u e > < i n t > 7 3 < / i n t > < / v a l u e > < / i t e m > < i t e m > < k e y > < s t r i n g > C o l u m n 6 < / s t r i n g > < / k e y > < v a l u e > < i n t > 7 3 < / i n t > < / v a l u e > < / i t e m > < i t e m > < k e y > < s t r i n g > C o l u m n 7 < / s t r i n g > < / k e y > < v a l u e > < i n t > 7 3 < / i n t > < / v a l u e > < / i t e m > < i t e m > < k e y > < s t r i n g > C o l u m n 8 < / s t r i n g > < / k e y > < v a l u e > < i n t > 7 3 < / i n t > < / v a l u e > < / i t e m > < i t e m > < k e y > < s t r i n g > C o l u m n 9 < / s t r i n g > < / k e y > < v a l u e > < i n t > 7 3 < / i n t > < / v a l u e > < / i t e m > < i t e m > < k e y > < s t r i n g > C o l u m n 1 0 < / s t r i n g > < / k e y > < v a l u e > < i n t > 7 9 < / i n t > < / v a l u e > < / i t e m > < i t e m > < k e y > < s t r i n g > C o l u m n 1 1 < / s t r i n g > < / k e y > < v a l u e > < i n t > 7 9 < / i n t > < / v a l u e > < / i t e m > < i t e m > < k e y > < s t r i n g > C o l u m n 1 2 < / s t r i n g > < / k e y > < v a l u e > < i n t > 7 9 < / i n t > < / v a l u e > < / i t e m > < i t e m > < k e y > < s t r i n g > C o l u m n 1 3 < / s t r i n g > < / k e y > < v a l u e > < i n t > 7 9 < / i n t > < / v a l u e > < / i t e m > < i t e m > < k e y > < s t r i n g > C o l u m n 1 4 < / s t r i n g > < / k e y > < v a l u e > < i n t > 7 9 < / i n t > < / v a l u e > < / i t e m > < i t e m > < k e y > < s t r i n g > C o l u m n 1 5 < / s t r i n g > < / k e y > < v a l u e > < i n t > 7 9 < / i n t > < / v a l u e > < / i t e m > < i t e m > < k e y > < s t r i n g > C o l u m n 1 6 < / s t r i n g > < / k e y > < v a l u e > < i n t > 7 9 < / i n t > < / v a l u e > < / i t e m > < i t e m > < k e y > < s t r i n g > C o l u m n 1 7 < / s t r i n g > < / k e y > < v a l u e > < i n t > 7 9 < / i n t > < / v a l u e > < / i t e m > < i t e m > < k e y > < s t r i n g > C o l u m n 1 8 < / s t r i n g > < / k e y > < v a l u e > < i n t > 7 9 < / i n t > < / v a l u e > < / i t e m > < i t e m > < k e y > < s t r i n g > C o l u m n 1 9 < / s t r i n g > < / k e y > < v a l u e > < i n t > 7 9 < / i n t > < / v a l u e > < / i t e m > < i t e m > < k e y > < s t r i n g > C o l u m n 2 0 < / s t r i n g > < / k e y > < v a l u e > < i n t > 7 9 < / i n t > < / v a l u e > < / i t e m > < i t e m > < k e y > < s t r i n g > C o l u m n 2 1 < / s t r i n g > < / k e y > < v a l u e > < i n t > 7 9 < / i n t > < / v a l u e > < / i t e m > < i t e m > < k e y > < s t r i n g > C o l u m n 2 2 < / s t r i n g > < / k e y > < v a l u e > < i n t > 7 9 < / i n t > < / v a l u e > < / i t e m > < i t e m > < k e y > < s t r i n g > C o l u m n 2 3 < / s t r i n g > < / k e y > < v a l u e > < i n t > 7 9 < / i n t > < / v a l u e > < / i t e m > < i t e m > < k e y > < s t r i n g > C o l u m n 2 4 < / s t r i n g > < / k e y > < v a l u e > < i n t > 7 9 < / i n t > < / v a l u e > < / i t e m > < i t e m > < k e y > < s t r i n g > C o l u m n 2 5 < / s t r i n g > < / k e y > < v a l u e > < i n t > 7 9 < / i n t > < / v a l u e > < / i t e m > < i t e m > < k e y > < s t r i n g > C o l u m n 2 6 < / s t r i n g > < / k e y > < v a l u e > < i n t > 7 9 < / i n t > < / v a l u e > < / i t e m > < i t e m > < k e y > < s t r i n g > C o l u m n 2 7 < / s t r i n g > < / k e y > < v a l u e > < i n t > 7 9 < / i n t > < / v a l u e > < / i t e m > < i t e m > < k e y > < s t r i n g > C o l u m n 2 8 < / s t r i n g > < / k e y > < v a l u e > < i n t > 7 9 < / i n t > < / v a l u e > < / i t e m > < i t e m > < k e y > < s t r i n g > C o l u m n 2 9 < / s t r i n g > < / k e y > < v a l u e > < i n t > 7 9 < / i n t > < / v a l u e > < / i t e m > < i t e m > < k e y > < s t r i n g > C o l u m n 3 0 < / s t r i n g > < / k e y > < v a l u e > < i n t > 7 9 < / i n t > < / v a l u e > < / i t e m > < i t e m > < k e y > < s t r i n g > C o l u m n 3 1 < / s t r i n g > < / k e y > < v a l u e > < i n t > 7 9 < / i n t > < / v a l u e > < / i t e m > < i t e m > < k e y > < s t r i n g > C o l u m n 3 2 < / s t r i n g > < / k e y > < v a l u e > < i n t > 7 9 < / i n t > < / v a l u e > < / i t e m > < i t e m > < k e y > < s t r i n g > C o l u m n 3 3 < / s t r i n g > < / k e y > < v a l u e > < i n t > 7 9 < / i n t > < / v a l u e > < / i t e m > < i t e m > < k e y > < s t r i n g > C o l u m n 3 4 < / s t r i n g > < / k e y > < v a l u e > < i n t > 7 9 < / i n t > < / v a l u e > < / i t e m > < i t e m > < k e y > < s t r i n g > C o l u m n 3 5 < / s t r i n g > < / k e y > < v a l u e > < i n t > 7 9 < / i n t > < / v a l u e > < / i t e m > < i t e m > < k e y > < s t r i n g > C o l u m n 3 6 < / s t r i n g > < / k e y > < v a l u e > < i n t > 7 9 < / i n t > < / v a l u e > < / i t e m > < / C o l u m n W i d t h s > < C o l u m n D i s p l a y I n d e x > < i t e m > < k e y > < s t r i n g > C o l u m n 1 < / s t r i n g > < / k e y > < v a l u e > < i n t > 0 < / i n t > < / v a l u e > < / i t e m > < i t e m > < k e y > < s t r i n g > C o l u m n 2 < / s t r i n g > < / k e y > < v a l u e > < i n t > 1 < / i n t > < / v a l u e > < / i t e m > < i t e m > < k e y > < s t r i n g > C o l u m n 3 < / s t r i n g > < / k e y > < v a l u e > < i n t > 2 < / i n t > < / v a l u e > < / i t e m > < i t e m > < k e y > < s t r i n g > C o l u m n 4 < / s t r i n g > < / k e y > < v a l u e > < i n t > 3 < / i n t > < / v a l u e > < / i t e m > < i t e m > < k e y > < s t r i n g > C o l u m n 5 < / s t r i n g > < / k e y > < v a l u e > < i n t > 4 < / i n t > < / v a l u e > < / i t e m > < i t e m > < k e y > < s t r i n g > C o l u m n 6 < / s t r i n g > < / k e y > < v a l u e > < i n t > 5 < / i n t > < / v a l u e > < / i t e m > < i t e m > < k e y > < s t r i n g > C o l u m n 7 < / s t r i n g > < / k e y > < v a l u e > < i n t > 6 < / i n t > < / v a l u e > < / i t e m > < i t e m > < k e y > < s t r i n g > C o l u m n 8 < / s t r i n g > < / k e y > < v a l u e > < i n t > 7 < / i n t > < / v a l u e > < / i t e m > < i t e m > < k e y > < s t r i n g > C o l u m n 9 < / s t r i n g > < / k e y > < v a l u e > < i n t > 8 < / i n t > < / v a l u e > < / i t e m > < i t e m > < k e y > < s t r i n g > C o l u m n 1 0 < / s t r i n g > < / k e y > < v a l u e > < i n t > 9 < / i n t > < / v a l u e > < / i t e m > < i t e m > < k e y > < s t r i n g > C o l u m n 1 1 < / s t r i n g > < / k e y > < v a l u e > < i n t > 1 0 < / i n t > < / v a l u e > < / i t e m > < i t e m > < k e y > < s t r i n g > C o l u m n 1 2 < / s t r i n g > < / k e y > < v a l u e > < i n t > 1 1 < / i n t > < / v a l u e > < / i t e m > < i t e m > < k e y > < s t r i n g > C o l u m n 1 3 < / s t r i n g > < / k e y > < v a l u e > < i n t > 1 2 < / i n t > < / v a l u e > < / i t e m > < i t e m > < k e y > < s t r i n g > C o l u m n 1 4 < / s t r i n g > < / k e y > < v a l u e > < i n t > 1 3 < / i n t > < / v a l u e > < / i t e m > < i t e m > < k e y > < s t r i n g > C o l u m n 1 5 < / s t r i n g > < / k e y > < v a l u e > < i n t > 1 4 < / i n t > < / v a l u e > < / i t e m > < i t e m > < k e y > < s t r i n g > C o l u m n 1 6 < / s t r i n g > < / k e y > < v a l u e > < i n t > 1 5 < / i n t > < / v a l u e > < / i t e m > < i t e m > < k e y > < s t r i n g > C o l u m n 1 7 < / s t r i n g > < / k e y > < v a l u e > < i n t > 1 6 < / i n t > < / v a l u e > < / i t e m > < i t e m > < k e y > < s t r i n g > C o l u m n 1 8 < / s t r i n g > < / k e y > < v a l u e > < i n t > 1 7 < / i n t > < / v a l u e > < / i t e m > < i t e m > < k e y > < s t r i n g > C o l u m n 1 9 < / s t r i n g > < / k e y > < v a l u e > < i n t > 1 8 < / i n t > < / v a l u e > < / i t e m > < i t e m > < k e y > < s t r i n g > C o l u m n 2 0 < / s t r i n g > < / k e y > < v a l u e > < i n t > 1 9 < / i n t > < / v a l u e > < / i t e m > < i t e m > < k e y > < s t r i n g > C o l u m n 2 1 < / s t r i n g > < / k e y > < v a l u e > < i n t > 2 0 < / i n t > < / v a l u e > < / i t e m > < i t e m > < k e y > < s t r i n g > C o l u m n 2 2 < / s t r i n g > < / k e y > < v a l u e > < i n t > 2 1 < / i n t > < / v a l u e > < / i t e m > < i t e m > < k e y > < s t r i n g > C o l u m n 2 3 < / s t r i n g > < / k e y > < v a l u e > < i n t > 2 2 < / i n t > < / v a l u e > < / i t e m > < i t e m > < k e y > < s t r i n g > C o l u m n 2 4 < / s t r i n g > < / k e y > < v a l u e > < i n t > 2 3 < / i n t > < / v a l u e > < / i t e m > < i t e m > < k e y > < s t r i n g > C o l u m n 2 5 < / s t r i n g > < / k e y > < v a l u e > < i n t > 2 4 < / i n t > < / v a l u e > < / i t e m > < i t e m > < k e y > < s t r i n g > C o l u m n 2 6 < / s t r i n g > < / k e y > < v a l u e > < i n t > 2 5 < / i n t > < / v a l u e > < / i t e m > < i t e m > < k e y > < s t r i n g > C o l u m n 2 7 < / s t r i n g > < / k e y > < v a l u e > < i n t > 2 6 < / i n t > < / v a l u e > < / i t e m > < i t e m > < k e y > < s t r i n g > C o l u m n 2 8 < / s t r i n g > < / k e y > < v a l u e > < i n t > 2 7 < / i n t > < / v a l u e > < / i t e m > < i t e m > < k e y > < s t r i n g > C o l u m n 2 9 < / s t r i n g > < / k e y > < v a l u e > < i n t > 2 8 < / i n t > < / v a l u e > < / i t e m > < i t e m > < k e y > < s t r i n g > C o l u m n 3 0 < / s t r i n g > < / k e y > < v a l u e > < i n t > 2 9 < / i n t > < / v a l u e > < / i t e m > < i t e m > < k e y > < s t r i n g > C o l u m n 3 1 < / s t r i n g > < / k e y > < v a l u e > < i n t > 3 0 < / i n t > < / v a l u e > < / i t e m > < i t e m > < k e y > < s t r i n g > C o l u m n 3 2 < / s t r i n g > < / k e y > < v a l u e > < i n t > 3 1 < / i n t > < / v a l u e > < / i t e m > < i t e m > < k e y > < s t r i n g > C o l u m n 3 3 < / s t r i n g > < / k e y > < v a l u e > < i n t > 3 2 < / i n t > < / v a l u e > < / i t e m > < i t e m > < k e y > < s t r i n g > C o l u m n 3 4 < / s t r i n g > < / k e y > < v a l u e > < i n t > 3 3 < / i n t > < / v a l u e > < / i t e m > < i t e m > < k e y > < s t r i n g > C o l u m n 3 5 < / s t r i n g > < / k e y > < v a l u e > < i n t > 3 4 < / i n t > < / v a l u e > < / i t e m > < i t e m > < k e y > < s t r i n g > C o l u m n 3 6 < / s t r i n g > < / k e y > < v a l u e > < i n t > 3 5 < / i n t > < / v a l u e > < / i t e m > < / C o l u m n D i s p l a y I n d e x > < C o l u m n F r o z e n   / > < C o l u m n C h e c k e d   / > < C o l u m n F i l t e r   / > < S e l e c t i o n F i l t e r   / > < F i l t e r P a r a m e t e r s   / > < I s S o r t D e s c e n d i n g > f a l s e < / I s S o r t D e s c e n d i n g > < / T a b l e W i d g e t G r i d S e r i a l i z a t i o n > ] ] > < / C u s t o m C o n t e n t > < / G e m i n i > 
</file>

<file path=customXml/item3.xml>��< ? x m l   v e r s i o n = " 1 . 0 "   e n c o d i n g = " u t f - 1 6 " ? > < D a t a M a s h u p   s q m i d = " c a 2 b 3 3 9 5 - a b f d - 4 3 2 5 - 8 9 e b - 1 5 f 3 7 5 4 3 8 3 1 e "   x m l n s = " h t t p : / / s c h e m a s . m i c r o s o f t . c o m / D a t a M a s h u p " > A A A A A B g D A A B Q S w M E F A A C A A g A z J 3 Y U G K l 1 o S o A A A A + A A A A B I A H A B D b 2 5 m a W c v U G F j a 2 F n Z S 5 4 b W w g o h g A K K A U A A A A A A A A A A A A A A A A A A A A A A A A A A A A h Y / N C o J A G E V f R W b v / F h J y e c I R b u E I I i 2 w z j q k I 4 x j u m 7 t e i R e o W E s t q 1 v J d z 4 d z H 7 Q 7 J U F f e V d l W N y Z G D F P k K S O b T J s i R p 3 L / S V K O O y F P I t C e S N s 2 m h o d Y x K 5 y 4 R I X 3 f 4 3 6 G G 1 u Q g F J G T u n u I E t V C 1 + b 1 g k j F f q s s v 8 r x O H 4 k u E B D h l e s F W A 5 y E D M t W Q a v N F g t E Y U y A / J W y 6 y n V W 8 d z 6 6 y 2 Q K Q J 5 v + B P U E s D B B Q A A g A I A M y d 2 F 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M n d h Q K I p H u A 4 A A A A R A A A A E w A c A E Z v c m 1 1 b G F z L 1 N l Y 3 R p b 2 4 x L m 0 g o h g A K K A U A A A A A A A A A A A A A A A A A A A A A A A A A A A A K 0 5 N L s n M z 1 M I h t C G 1 g B Q S w E C L Q A U A A I A C A D M n d h Q Y q X W h K g A A A D 4 A A A A E g A A A A A A A A A A A A A A A A A A A A A A Q 2 9 u Z m l n L 1 B h Y 2 t h Z 2 U u e G 1 s U E s B A i 0 A F A A C A A g A z J 3 Y U A / K 6 a u k A A A A 6 Q A A A B M A A A A A A A A A A A A A A A A A 9 A A A A F t D b 2 5 0 Z W 5 0 X 1 R 5 c G V z X S 5 4 b W x Q S w E C L Q A U A A I A C A D M n d h 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c / K K r m y V o k e V G b B n p d 3 7 B g A A A A A C A A A A A A A D Z g A A w A A A A B A A A A B i C f Z U W 9 8 o C Y O p j M p S 5 R J t A A A A A A S A A A C g A A A A E A A A A F N 7 6 H n e R P O Y T B y 3 v C h 8 7 f p Q A A A A o K O m Z J / 5 7 Y P C V e l b L x b e O H B h U 0 6 Q L l T K T S T T O 2 / H Z k 7 k Y B 3 w C V 7 A M + u j + H i R S / K p P 7 U j K 1 K T b 1 4 z U C m 7 Y r 3 E A H x 2 Z v R c 0 Z y D v J e b u 9 5 A T g c U A A A A B W g c f B X L w K u z N D 3 j J b / n 0 M 2 G G v Y = < / D a t a M a s h u p > 
</file>

<file path=customXml/item4.xml>��< ? x m l   v e r s i o n = " 1 . 0 "   e n c o d i n g = " U T F - 1 6 " ? > < G e m i n i   x m l n s = " h t t p : / / g e m i n i / p i v o t c u s t o m i z a t i o n / F o r m u l a B a r S t a t e " > < C u s t o m C o n t e n t > < ! [ C D A T A [ < S a n d b o x E d i t o r . F o r m u l a B a r S t a t e   x m l n s = " h t t p : / / s c h e m a s . d a t a c o n t r a c t . o r g / 2 0 0 4 / 0 7 / M i c r o s o f t . A n a l y s i s S e r v i c e s . C o m m o n "   x m l n s : i = " h t t p : / / w w w . w 3 . o r g / 2 0 0 1 / X M L S c h e m a - i n s t a n c e " > < H e i g h t > 1 8 < / H e i g h t > < / S a n d b o x E d i t o r . F o r m u l a B a r S t a t e > ] ] > < / C u s t o m C o n t e n t > < / G e m i n i > 
</file>

<file path=customXml/itemProps1.xml><?xml version="1.0" encoding="utf-8"?>
<ds:datastoreItem xmlns:ds="http://schemas.openxmlformats.org/officeDocument/2006/customXml" ds:itemID="{D8D6EDC9-2C7E-4C09-AD25-A20C48C37393}">
  <ds:schemaRefs/>
</ds:datastoreItem>
</file>

<file path=customXml/itemProps2.xml><?xml version="1.0" encoding="utf-8"?>
<ds:datastoreItem xmlns:ds="http://schemas.openxmlformats.org/officeDocument/2006/customXml" ds:itemID="{B8CC27B7-294A-4028-B861-6877CE0F4C32}">
  <ds:schemaRefs/>
</ds:datastoreItem>
</file>

<file path=customXml/itemProps3.xml><?xml version="1.0" encoding="utf-8"?>
<ds:datastoreItem xmlns:ds="http://schemas.openxmlformats.org/officeDocument/2006/customXml" ds:itemID="{8836D79F-117F-4EA0-94D2-873F582C920D}">
  <ds:schemaRefs>
    <ds:schemaRef ds:uri="http://schemas.microsoft.com/DataMashup"/>
  </ds:schemaRefs>
</ds:datastoreItem>
</file>

<file path=customXml/itemProps4.xml><?xml version="1.0" encoding="utf-8"?>
<ds:datastoreItem xmlns:ds="http://schemas.openxmlformats.org/officeDocument/2006/customXml" ds:itemID="{B4AD4F38-9183-4F44-8348-A03598DBC0B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8</vt:i4>
      </vt:variant>
    </vt:vector>
  </HeadingPairs>
  <TitlesOfParts>
    <vt:vector size="36" baseType="lpstr">
      <vt:lpstr>Summary</vt:lpstr>
      <vt:lpstr>EU_Cereals_Balance</vt:lpstr>
      <vt:lpstr>MS_Cereals</vt:lpstr>
      <vt:lpstr>EU_Oilseeds_Balance</vt:lpstr>
      <vt:lpstr>MS_Oilseeds</vt:lpstr>
      <vt:lpstr>Protein Crops_Balance</vt:lpstr>
      <vt:lpstr>MS_Protein Crops</vt:lpstr>
      <vt:lpstr>EU_Sugar_Balance</vt:lpstr>
      <vt:lpstr>MS_Sugar_Beet</vt:lpstr>
      <vt:lpstr>EU_Biofuels_Balance</vt:lpstr>
      <vt:lpstr>EU_Olive_Oil_Balance</vt:lpstr>
      <vt:lpstr>MS_Olive_Oil</vt:lpstr>
      <vt:lpstr>EU_Wine_Balance</vt:lpstr>
      <vt:lpstr>MS_Wine</vt:lpstr>
      <vt:lpstr>EU_Apples_Balance</vt:lpstr>
      <vt:lpstr>MS_Apples</vt:lpstr>
      <vt:lpstr>EU_Oranges_Balance</vt:lpstr>
      <vt:lpstr>MS_Oranges</vt:lpstr>
      <vt:lpstr>EU_Peaches &amp; Nectarines_Balance</vt:lpstr>
      <vt:lpstr>MS_Peaches &amp; Nectarines </vt:lpstr>
      <vt:lpstr>EU_Tomatoes_Balance</vt:lpstr>
      <vt:lpstr>MS_Tomatoes</vt:lpstr>
      <vt:lpstr>EU_Dairy_Balances</vt:lpstr>
      <vt:lpstr>MS_Milk</vt:lpstr>
      <vt:lpstr>MS_Dairy_Products</vt:lpstr>
      <vt:lpstr>EU_Meat_Balance</vt:lpstr>
      <vt:lpstr>MS_Meat</vt:lpstr>
      <vt:lpstr>Livestock numbers</vt:lpstr>
      <vt:lpstr>EU_Cereals_Balance!Print_Area</vt:lpstr>
      <vt:lpstr>EU_Dairy_Balances!Print_Area</vt:lpstr>
      <vt:lpstr>EU_Oilseeds_Balance!Print_Area</vt:lpstr>
      <vt:lpstr>MS_Cereals!Print_Area</vt:lpstr>
      <vt:lpstr>MS_Dairy_Products!Print_Area</vt:lpstr>
      <vt:lpstr>MS_Meat!Print_Area</vt:lpstr>
      <vt:lpstr>MS_Milk!Print_Area</vt:lpstr>
      <vt:lpstr>Summary!Print_Area</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GALITA Livia (AGRI)</dc:creator>
  <cp:lastModifiedBy>KLOIBER Beate (AGRI)</cp:lastModifiedBy>
  <cp:lastPrinted>2016-07-06T08:14:33Z</cp:lastPrinted>
  <dcterms:created xsi:type="dcterms:W3CDTF">2014-04-15T07:43:35Z</dcterms:created>
  <dcterms:modified xsi:type="dcterms:W3CDTF">2023-05-05T08:04:02Z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2022-03-24T12:28:47Z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6caaa887-d5dc-4e09-9d5a-c8e8d7563f72</vt:lpwstr>
  </property>
  <property fmtid="{D5CDD505-2E9C-101B-9397-08002B2CF9AE}" pid="8" name="MSIP_Label_6bd9ddd1-4d20-43f6-abfa-fc3c07406f94_ContentBits">
    <vt:lpwstr>0</vt:lpwstr>
  </property>
</Properties>
</file>